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28.xml"/>
  <Override ContentType="application/vnd.openxmlformats-officedocument.spreadsheetml.worksheet+xml" PartName="/xl/worksheets/sheet23.xml"/>
  <Override ContentType="application/vnd.openxmlformats-officedocument.spreadsheetml.worksheet+xml" PartName="/xl/worksheets/sheet10.xml"/>
  <Override ContentType="application/vnd.openxmlformats-officedocument.spreadsheetml.worksheet+xml" PartName="/xl/worksheets/sheet15.xml"/>
  <Override ContentType="application/vnd.openxmlformats-officedocument.spreadsheetml.worksheet+xml" PartName="/xl/worksheets/sheet40.xml"/>
  <Override ContentType="application/vnd.openxmlformats-officedocument.spreadsheetml.worksheet+xml" PartName="/xl/worksheets/sheet19.xml"/>
  <Override ContentType="application/vnd.openxmlformats-officedocument.spreadsheetml.worksheet+xml" PartName="/xl/worksheets/sheet32.xml"/>
  <Override ContentType="application/vnd.openxmlformats-officedocument.spreadsheetml.worksheet+xml" PartName="/xl/worksheets/sheet2.xml"/>
  <Override ContentType="application/vnd.openxmlformats-officedocument.spreadsheetml.worksheet+xml" PartName="/xl/worksheets/sheet45.xml"/>
  <Override ContentType="application/vnd.openxmlformats-officedocument.spreadsheetml.worksheet+xml" PartName="/xl/worksheets/sheet6.xml"/>
  <Override ContentType="application/vnd.openxmlformats-officedocument.spreadsheetml.worksheet+xml" PartName="/xl/worksheets/sheet36.xml"/>
  <Override ContentType="application/vnd.openxmlformats-officedocument.spreadsheetml.worksheet+xml" PartName="/xl/worksheets/sheet16.xml"/>
  <Override ContentType="application/vnd.openxmlformats-officedocument.spreadsheetml.worksheet+xml" PartName="/xl/worksheets/sheet41.xml"/>
  <Override ContentType="application/vnd.openxmlformats-officedocument.spreadsheetml.worksheet+xml" PartName="/xl/worksheets/sheet5.xml"/>
  <Override ContentType="application/vnd.openxmlformats-officedocument.spreadsheetml.worksheet+xml" PartName="/xl/worksheets/sheet46.xml"/>
  <Override ContentType="application/vnd.openxmlformats-officedocument.spreadsheetml.worksheet+xml" PartName="/xl/worksheets/sheet11.xml"/>
  <Override ContentType="application/vnd.openxmlformats-officedocument.spreadsheetml.worksheet+xml" PartName="/xl/worksheets/sheet29.xml"/>
  <Override ContentType="application/vnd.openxmlformats-officedocument.spreadsheetml.worksheet+xml" PartName="/xl/worksheets/sheet20.xml"/>
  <Override ContentType="application/vnd.openxmlformats-officedocument.spreadsheetml.worksheet+xml" PartName="/xl/worksheets/sheet37.xml"/>
  <Override ContentType="application/vnd.openxmlformats-officedocument.spreadsheetml.worksheet+xml" PartName="/xl/worksheets/sheet1.xml"/>
  <Override ContentType="application/vnd.openxmlformats-officedocument.spreadsheetml.worksheet+xml" PartName="/xl/worksheets/sheet24.xml"/>
  <Override ContentType="application/vnd.openxmlformats-officedocument.spreadsheetml.worksheet+xml" PartName="/xl/worksheets/sheet9.xml"/>
  <Override ContentType="application/vnd.openxmlformats-officedocument.spreadsheetml.worksheet+xml" PartName="/xl/worksheets/sheet33.xml"/>
  <Override ContentType="application/vnd.openxmlformats-officedocument.spreadsheetml.worksheet+xml" PartName="/xl/worksheets/sheet47.xml"/>
  <Override ContentType="application/vnd.openxmlformats-officedocument.spreadsheetml.worksheet+xml" PartName="/xl/worksheets/sheet4.xml"/>
  <Override ContentType="application/vnd.openxmlformats-officedocument.spreadsheetml.worksheet+xml" PartName="/xl/worksheets/sheet39.xml"/>
  <Override ContentType="application/vnd.openxmlformats-officedocument.spreadsheetml.worksheet+xml" PartName="/xl/worksheets/sheet12.xml"/>
  <Override ContentType="application/vnd.openxmlformats-officedocument.spreadsheetml.worksheet+xml" PartName="/xl/worksheets/sheet17.xml"/>
  <Override ContentType="application/vnd.openxmlformats-officedocument.spreadsheetml.worksheet+xml" PartName="/xl/worksheets/sheet42.xml"/>
  <Override ContentType="application/vnd.openxmlformats-officedocument.spreadsheetml.worksheet+xml" PartName="/xl/worksheets/sheet38.xml"/>
  <Override ContentType="application/vnd.openxmlformats-officedocument.spreadsheetml.worksheet+xml" PartName="/xl/worksheets/sheet25.xml"/>
  <Override ContentType="application/vnd.openxmlformats-officedocument.spreadsheetml.worksheet+xml" PartName="/xl/worksheets/sheet8.xml"/>
  <Override ContentType="application/vnd.openxmlformats-officedocument.spreadsheetml.worksheet+xml" PartName="/xl/worksheets/sheet34.xml"/>
  <Override ContentType="application/vnd.openxmlformats-officedocument.spreadsheetml.worksheet+xml" PartName="/xl/worksheets/sheet21.xml"/>
  <Override ContentType="application/vnd.openxmlformats-officedocument.spreadsheetml.worksheet+xml" PartName="/xl/worksheets/sheet30.xml"/>
  <Override ContentType="application/vnd.openxmlformats-officedocument.spreadsheetml.worksheet+xml" PartName="/xl/worksheets/sheet27.xml"/>
  <Override ContentType="application/vnd.openxmlformats-officedocument.spreadsheetml.worksheet+xml" PartName="/xl/worksheets/sheet43.xml"/>
  <Override ContentType="application/vnd.openxmlformats-officedocument.spreadsheetml.worksheet+xml" PartName="/xl/worksheets/sheet14.xml"/>
  <Override ContentType="application/vnd.openxmlformats-officedocument.spreadsheetml.worksheet+xml" PartName="/xl/worksheets/sheet44.xml"/>
  <Override ContentType="application/vnd.openxmlformats-officedocument.spreadsheetml.worksheet+xml" PartName="/xl/worksheets/sheet13.xml"/>
  <Override ContentType="application/vnd.openxmlformats-officedocument.spreadsheetml.worksheet+xml" PartName="/xl/worksheets/sheet18.xml"/>
  <Override ContentType="application/vnd.openxmlformats-officedocument.spreadsheetml.worksheet+xml" PartName="/xl/worksheets/sheet26.xml"/>
  <Override ContentType="application/vnd.openxmlformats-officedocument.spreadsheetml.worksheet+xml" PartName="/xl/worksheets/sheet31.xml"/>
  <Override ContentType="application/vnd.openxmlformats-officedocument.spreadsheetml.worksheet+xml" PartName="/xl/worksheets/sheet3.xml"/>
  <Override ContentType="application/vnd.openxmlformats-officedocument.spreadsheetml.worksheet+xml" PartName="/xl/worksheets/sheet48.xml"/>
  <Override ContentType="application/vnd.openxmlformats-officedocument.spreadsheetml.worksheet+xml" PartName="/xl/worksheets/sheet22.xml"/>
  <Override ContentType="application/vnd.openxmlformats-officedocument.spreadsheetml.worksheet+xml" PartName="/xl/worksheets/sheet7.xml"/>
  <Override ContentType="application/vnd.openxmlformats-officedocument.spreadsheetml.worksheet+xml" PartName="/xl/worksheets/sheet35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26.xml"/>
  <Override ContentType="application/vnd.openxmlformats-officedocument.drawing+xml" PartName="/xl/drawings/drawing9.xml"/>
  <Override ContentType="application/vnd.openxmlformats-officedocument.drawing+xml" PartName="/xl/drawings/drawing39.xml"/>
  <Override ContentType="application/vnd.openxmlformats-officedocument.drawing+xml" PartName="/xl/drawings/drawing13.xml"/>
  <Override ContentType="application/vnd.openxmlformats-officedocument.drawing+xml" PartName="/xl/drawings/drawing12.xml"/>
  <Override ContentType="application/vnd.openxmlformats-officedocument.drawing+xml" PartName="/xl/drawings/drawing17.xml"/>
  <Override ContentType="application/vnd.openxmlformats-officedocument.drawing+xml" PartName="/xl/drawings/drawing43.xml"/>
  <Override ContentType="application/vnd.openxmlformats-officedocument.drawing+xml" PartName="/xl/drawings/drawing25.xml"/>
  <Override ContentType="application/vnd.openxmlformats-officedocument.drawing+xml" PartName="/xl/drawings/drawing30.xml"/>
  <Override ContentType="application/vnd.openxmlformats-officedocument.drawing+xml" PartName="/xl/drawings/drawing47.xml"/>
  <Override ContentType="application/vnd.openxmlformats-officedocument.drawing+xml" PartName="/xl/drawings/drawing34.xml"/>
  <Override ContentType="application/vnd.openxmlformats-officedocument.drawing+xml" PartName="/xl/drawings/drawing21.xml"/>
  <Override ContentType="application/vnd.openxmlformats-officedocument.drawing+xml" PartName="/xl/drawings/drawing27.xml"/>
  <Override ContentType="application/vnd.openxmlformats-officedocument.drawing+xml" PartName="/xl/drawings/drawing44.xml"/>
  <Override ContentType="application/vnd.openxmlformats-officedocument.drawing+xml" PartName="/xl/drawings/drawing3.xml"/>
  <Override ContentType="application/vnd.openxmlformats-officedocument.drawing+xml" PartName="/xl/drawings/drawing14.xml"/>
  <Override ContentType="application/vnd.openxmlformats-officedocument.drawing+xml" PartName="/xl/drawings/drawing48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drawing+xml" PartName="/xl/drawings/drawing18.xml"/>
  <Override ContentType="application/vnd.openxmlformats-officedocument.drawing+xml" PartName="/xl/drawings/drawing31.xml"/>
  <Override ContentType="application/vnd.openxmlformats-officedocument.drawing+xml" PartName="/xl/drawings/drawing22.xml"/>
  <Override ContentType="application/vnd.openxmlformats-officedocument.drawing+xml" PartName="/xl/drawings/drawing35.xml"/>
  <Override ContentType="application/vnd.openxmlformats-officedocument.drawing+xml" PartName="/xl/drawings/drawing10.xml"/>
  <Override ContentType="application/vnd.openxmlformats-officedocument.drawing+xml" PartName="/xl/drawings/drawing45.xml"/>
  <Override ContentType="application/vnd.openxmlformats-officedocument.drawing+xml" PartName="/xl/drawings/drawing28.xml"/>
  <Override ContentType="application/vnd.openxmlformats-officedocument.drawing+xml" PartName="/xl/drawings/drawing6.xml"/>
  <Override ContentType="application/vnd.openxmlformats-officedocument.drawing+xml" PartName="/xl/drawings/drawing15.xml"/>
  <Override ContentType="application/vnd.openxmlformats-officedocument.drawing+xml" PartName="/xl/drawings/drawing40.xml"/>
  <Override ContentType="application/vnd.openxmlformats-officedocument.drawing+xml" PartName="/xl/drawings/drawing1.xml"/>
  <Override ContentType="application/vnd.openxmlformats-officedocument.drawing+xml" PartName="/xl/drawings/drawing36.xml"/>
  <Override ContentType="application/vnd.openxmlformats-officedocument.drawing+xml" PartName="/xl/drawings/drawing32.xml"/>
  <Override ContentType="application/vnd.openxmlformats-officedocument.drawing+xml" PartName="/xl/drawings/drawing23.xml"/>
  <Override ContentType="application/vnd.openxmlformats-officedocument.drawing+xml" PartName="/xl/drawings/drawing33.xml"/>
  <Override ContentType="application/vnd.openxmlformats-officedocument.drawing+xml" PartName="/xl/drawings/drawing38.xml"/>
  <Override ContentType="application/vnd.openxmlformats-officedocument.drawing+xml" PartName="/xl/drawings/drawing46.xml"/>
  <Override ContentType="application/vnd.openxmlformats-officedocument.drawing+xml" PartName="/xl/drawings/drawing8.xml"/>
  <Override ContentType="application/vnd.openxmlformats-officedocument.drawing+xml" PartName="/xl/drawings/drawing16.xml"/>
  <Override ContentType="application/vnd.openxmlformats-officedocument.drawing+xml" PartName="/xl/drawings/drawing19.xml"/>
  <Override ContentType="application/vnd.openxmlformats-officedocument.drawing+xml" PartName="/xl/drawings/drawing41.xml"/>
  <Override ContentType="application/vnd.openxmlformats-officedocument.drawing+xml" PartName="/xl/drawings/drawing5.xml"/>
  <Override ContentType="application/vnd.openxmlformats-officedocument.drawing+xml" PartName="/xl/drawings/drawing29.xml"/>
  <Override ContentType="application/vnd.openxmlformats-officedocument.drawing+xml" PartName="/xl/drawings/drawing24.xml"/>
  <Override ContentType="application/vnd.openxmlformats-officedocument.drawing+xml" PartName="/xl/drawings/drawing42.xml"/>
  <Override ContentType="application/vnd.openxmlformats-officedocument.drawing+xml" PartName="/xl/drawings/drawing11.xml"/>
  <Override ContentType="application/vnd.openxmlformats-officedocument.drawing+xml" PartName="/xl/drawings/drawing20.xml"/>
  <Override ContentType="application/vnd.openxmlformats-officedocument.drawing+xml" PartName="/xl/drawings/drawing37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Лист1" sheetId="1" r:id="rId4"/>
    <sheet state="visible" name="Лист1 (2)" sheetId="2" r:id="rId5"/>
    <sheet state="visible" name="Лист1 (3)" sheetId="3" r:id="rId6"/>
    <sheet state="visible" name="Лист1 (4)" sheetId="4" r:id="rId7"/>
    <sheet state="visible" name="Лист1 (5)" sheetId="5" r:id="rId8"/>
    <sheet state="visible" name="Лист1 (6)" sheetId="6" r:id="rId9"/>
    <sheet state="visible" name="Лист1 (7)" sheetId="7" r:id="rId10"/>
    <sheet state="visible" name="Лист1 (8)" sheetId="8" r:id="rId11"/>
    <sheet state="visible" name="Лист1 (9)" sheetId="9" r:id="rId12"/>
    <sheet state="visible" name="Лист1 (10)" sheetId="10" r:id="rId13"/>
    <sheet state="visible" name="Лист1 (11)" sheetId="11" r:id="rId14"/>
    <sheet state="visible" name="Лист1 (12)" sheetId="12" r:id="rId15"/>
    <sheet state="visible" name="Лист1 (13)" sheetId="13" r:id="rId16"/>
    <sheet state="visible" name="Лист1 (14)" sheetId="14" r:id="rId17"/>
    <sheet state="visible" name="Лист1 (15)" sheetId="15" r:id="rId18"/>
    <sheet state="visible" name="Лист1 (16)" sheetId="16" r:id="rId19"/>
    <sheet state="visible" name="Лист1 (17)" sheetId="17" r:id="rId20"/>
    <sheet state="visible" name="Лист1 (18)" sheetId="18" r:id="rId21"/>
    <sheet state="visible" name="Лист1 (19)" sheetId="19" r:id="rId22"/>
    <sheet state="visible" name="Лист1 (20)" sheetId="20" r:id="rId23"/>
    <sheet state="visible" name="Лист1 (21)" sheetId="21" r:id="rId24"/>
    <sheet state="visible" name="Лист1 (22)" sheetId="22" r:id="rId25"/>
    <sheet state="visible" name="Лист1 (23)" sheetId="23" r:id="rId26"/>
    <sheet state="visible" name="Лист1 (24)" sheetId="24" r:id="rId27"/>
    <sheet state="visible" name="Лист1 (25)" sheetId="25" r:id="rId28"/>
    <sheet state="visible" name="Лист1 (26)" sheetId="26" r:id="rId29"/>
    <sheet state="visible" name="Лист1 (27)" sheetId="27" r:id="rId30"/>
    <sheet state="visible" name="Лист1 (28)" sheetId="28" r:id="rId31"/>
    <sheet state="visible" name="Лист1 (29)" sheetId="29" r:id="rId32"/>
    <sheet state="visible" name="Лист1 (30)" sheetId="30" r:id="rId33"/>
    <sheet state="visible" name="Лист1 (31)" sheetId="31" r:id="rId34"/>
    <sheet state="visible" name="Лист1 (32)" sheetId="32" r:id="rId35"/>
    <sheet state="visible" name="Лист1 (33)" sheetId="33" r:id="rId36"/>
    <sheet state="visible" name="Лист1 (34)" sheetId="34" r:id="rId37"/>
    <sheet state="visible" name="Лист1 (35)" sheetId="35" r:id="rId38"/>
    <sheet state="visible" name="Лист1 (36)" sheetId="36" r:id="rId39"/>
    <sheet state="visible" name="Лист1 (37)" sheetId="37" r:id="rId40"/>
    <sheet state="visible" name="Лист1 (38)" sheetId="38" r:id="rId41"/>
    <sheet state="visible" name="Лист1 (39)" sheetId="39" r:id="rId42"/>
    <sheet state="visible" name="Лист1 (40)" sheetId="40" r:id="rId43"/>
    <sheet state="visible" name="Лист1 (41)" sheetId="41" r:id="rId44"/>
    <sheet state="visible" name="Лист1 (42)" sheetId="42" r:id="rId45"/>
    <sheet state="visible" name="Лист1 (43)" sheetId="43" r:id="rId46"/>
    <sheet state="visible" name="Лист1 (44)" sheetId="44" r:id="rId47"/>
    <sheet state="visible" name="Лист1 (45)" sheetId="45" r:id="rId48"/>
    <sheet state="visible" name="Лист1 (46)" sheetId="46" r:id="rId49"/>
    <sheet state="visible" name="Лист1 (47)" sheetId="47" r:id="rId50"/>
    <sheet state="visible" name="Лист1 (48)" sheetId="48" r:id="rId51"/>
  </sheets>
  <definedNames/>
  <calcPr/>
  <extLst>
    <ext uri="GoogleSheetsCustomDataVersion2">
      <go:sheetsCustomData xmlns:go="http://customooxmlschemas.google.com/" r:id="rId52" roundtripDataChecksum="Ro+n6jLKDvqK+tBFcbpd20QXHB+pePbD+9MERFVf+Og="/>
    </ext>
  </extLst>
</workbook>
</file>

<file path=xl/sharedStrings.xml><?xml version="1.0" encoding="utf-8"?>
<sst xmlns="http://schemas.openxmlformats.org/spreadsheetml/2006/main" count="20110" uniqueCount="11046">
  <si>
    <t>original</t>
  </si>
  <si>
    <t>translation</t>
  </si>
  <si>
    <t>ID</t>
  </si>
  <si>
    <t>Original</t>
  </si>
  <si>
    <t>Translation</t>
  </si>
  <si>
    <t>Description</t>
  </si>
  <si>
    <t>Period Start</t>
  </si>
  <si>
    <t>Period End</t>
  </si>
  <si>
    <t>א</t>
  </si>
  <si>
    <t>{א}</t>
  </si>
  <si>
    <t>לַמְנַצֵּחַ</t>
  </si>
  <si>
    <t>руководителю</t>
  </si>
  <si>
    <t>לַמְנַצֵּחַ</t>
  </si>
  <si>
    <t>אַל</t>
  </si>
  <si>
    <t>не</t>
  </si>
  <si>
    <t>תַּשְׁחֵת</t>
  </si>
  <si>
    <t>погибни</t>
  </si>
  <si>
    <t>תַּשְׁחֵת</t>
  </si>
  <si>
    <t>מִזְמוֹר</t>
  </si>
  <si>
    <t>песнопение</t>
  </si>
  <si>
    <t>לְאָסָף</t>
  </si>
  <si>
    <t>асафа</t>
  </si>
  <si>
    <t>שִׁיר</t>
  </si>
  <si>
    <t>песнь</t>
  </si>
  <si>
    <t>שִׁיר:</t>
  </si>
  <si>
    <t>ב</t>
  </si>
  <si>
    <t>{ב}</t>
  </si>
  <si>
    <t>הוֹדִ֣ינוּ</t>
  </si>
  <si>
    <t>благодарим</t>
  </si>
  <si>
    <t>הוֹדִינוּ</t>
  </si>
  <si>
    <t>לְךָ֣</t>
  </si>
  <si>
    <t>тебя</t>
  </si>
  <si>
    <t>לְּךָ</t>
  </si>
  <si>
    <t>אֱ֭לֹהִים</t>
  </si>
  <si>
    <t>бог</t>
  </si>
  <si>
    <t>אֱלֹהִים</t>
  </si>
  <si>
    <t>הוֹדִ֑ינוּ</t>
  </si>
  <si>
    <t>וְקָר֥וֹב</t>
  </si>
  <si>
    <t>и близко</t>
  </si>
  <si>
    <t>וְקָרוֹב</t>
  </si>
  <si>
    <t>שִׁמְךָ֗</t>
  </si>
  <si>
    <t>имя твое</t>
  </si>
  <si>
    <t>שְׁמֶךָ</t>
  </si>
  <si>
    <t>סִפְּר֥וּ</t>
  </si>
  <si>
    <t>рассказывают</t>
  </si>
  <si>
    <t>סִפְּרוּ</t>
  </si>
  <si>
    <t>נִפְלְאוֹתֶֽיךָ</t>
  </si>
  <si>
    <t>чудеса твоих</t>
  </si>
  <si>
    <t>נִפְלְאוֹתֶיךָ:</t>
  </si>
  <si>
    <t>ג</t>
  </si>
  <si>
    <t>{ג}</t>
  </si>
  <si>
    <t>כִּֽי־</t>
  </si>
  <si>
    <t>когда</t>
  </si>
  <si>
    <t>כִּי</t>
  </si>
  <si>
    <t>אֶקַּ֣ח</t>
  </si>
  <si>
    <t>беру</t>
  </si>
  <si>
    <t>אֶקַּח</t>
  </si>
  <si>
    <t>מוֹעֵ֣ד</t>
  </si>
  <si>
    <t>срок</t>
  </si>
  <si>
    <t>מוֹעֵד</t>
  </si>
  <si>
    <t>אֲ֭נִי</t>
  </si>
  <si>
    <t>я</t>
  </si>
  <si>
    <t>אֲנִי</t>
  </si>
  <si>
    <t>מֵ֣ישָׁרִ֑ים</t>
  </si>
  <si>
    <t>по прямоте</t>
  </si>
  <si>
    <t>מֵישָׁרִים</t>
  </si>
  <si>
    <t>אֶשְׁפֹּֽט</t>
  </si>
  <si>
    <t>сужу</t>
  </si>
  <si>
    <t>אֶשְׁפֹּט:</t>
  </si>
  <si>
    <t>ד</t>
  </si>
  <si>
    <t>{ד}</t>
  </si>
  <si>
    <t>נְמֹגִ֣ים</t>
  </si>
  <si>
    <t>сжали</t>
  </si>
  <si>
    <t>נְמֹגִים</t>
  </si>
  <si>
    <t>אֶ֭רֶץ</t>
  </si>
  <si>
    <t>земля</t>
  </si>
  <si>
    <t>אֶרֶץ</t>
  </si>
  <si>
    <t>וְכָל־</t>
  </si>
  <si>
    <t>и все</t>
  </si>
  <si>
    <t>וְכָל</t>
  </si>
  <si>
    <t>יֹשְׁבֶ֑יהָ</t>
  </si>
  <si>
    <t>населяющие ее</t>
  </si>
  <si>
    <t>יֹשְׁבֶיהָ</t>
  </si>
  <si>
    <t>אָנֹכִ֥י</t>
  </si>
  <si>
    <t>אָנֹכִי</t>
  </si>
  <si>
    <t>תִּכַּ֥נְתִּי</t>
  </si>
  <si>
    <t>расположил</t>
  </si>
  <si>
    <t>תִכַּנְתִּי</t>
  </si>
  <si>
    <t>עַמּוּדֶֽיהָ</t>
  </si>
  <si>
    <t>столпы ее</t>
  </si>
  <si>
    <t>עַמּוּדֶיהָ</t>
  </si>
  <si>
    <t>סֶֽלָה</t>
  </si>
  <si>
    <t>Села</t>
  </si>
  <si>
    <t>סֶּלָה:</t>
  </si>
  <si>
    <t>ה</t>
  </si>
  <si>
    <t>{ה}</t>
  </si>
  <si>
    <t>אָמַרְתִּי</t>
  </si>
  <si>
    <t>говорю</t>
  </si>
  <si>
    <t>אָמַרְתִּי</t>
  </si>
  <si>
    <t>לַהוֹלְלִים</t>
  </si>
  <si>
    <t>внимающим</t>
  </si>
  <si>
    <t>תָּהֹלּוּ</t>
  </si>
  <si>
    <t>путайте</t>
  </si>
  <si>
    <t>תָּהֹלּוּ</t>
  </si>
  <si>
    <t>וְלָרְשָׁעִים</t>
  </si>
  <si>
    <t>а злодеям</t>
  </si>
  <si>
    <t>וְלָרְשָׁעִים</t>
  </si>
  <si>
    <t>אַל-תָּרִימוּ</t>
  </si>
  <si>
    <t>не возвышайте</t>
  </si>
  <si>
    <t>קָרֶן</t>
  </si>
  <si>
    <t>венец</t>
  </si>
  <si>
    <t>תָּרִימוּ</t>
  </si>
  <si>
    <t>ו</t>
  </si>
  <si>
    <t>קָרֶן:</t>
  </si>
  <si>
    <t>{ו}</t>
  </si>
  <si>
    <t>לַמָּרוֹם</t>
  </si>
  <si>
    <t>ввысь</t>
  </si>
  <si>
    <t>קַרְנְכֶם</t>
  </si>
  <si>
    <t>венцы ваши</t>
  </si>
  <si>
    <t>תְּדַבֵּרוּ</t>
  </si>
  <si>
    <t>говорите</t>
  </si>
  <si>
    <t>לַמָּרוֹם</t>
  </si>
  <si>
    <t xml:space="preserve">בְּצַוָּאר </t>
  </si>
  <si>
    <t xml:space="preserve">напряженной </t>
  </si>
  <si>
    <t>עָתָק</t>
  </si>
  <si>
    <t>шеей</t>
  </si>
  <si>
    <t>תְּדַבְּרוּ</t>
  </si>
  <si>
    <t>ז</t>
  </si>
  <si>
    <t>בְצַוָּאר</t>
  </si>
  <si>
    <t>כִּי</t>
  </si>
  <si>
    <t>ибо</t>
  </si>
  <si>
    <t>עָתָק:</t>
  </si>
  <si>
    <t>לֹא</t>
  </si>
  <si>
    <t>{ז}</t>
  </si>
  <si>
    <t>מִמּוֹצָא</t>
  </si>
  <si>
    <t>из востока</t>
  </si>
  <si>
    <t>וּמִמַּעֲרָב</t>
  </si>
  <si>
    <t>и не</t>
  </si>
  <si>
    <t>מִמִּדְבָּר</t>
  </si>
  <si>
    <t>из пустыни</t>
  </si>
  <si>
    <t>הָרִים</t>
  </si>
  <si>
    <t>возвышаются</t>
  </si>
  <si>
    <t>וּמִמַּעֲרָב</t>
  </si>
  <si>
    <t>ח</t>
  </si>
  <si>
    <t>וְלֹא</t>
  </si>
  <si>
    <t>Ибо</t>
  </si>
  <si>
    <t>מִמִּדְבַּר</t>
  </si>
  <si>
    <t>אֱלֹהִ֣ים</t>
  </si>
  <si>
    <t>Бог</t>
  </si>
  <si>
    <t>הָרִים:</t>
  </si>
  <si>
    <t>שֹׁפֵט</t>
  </si>
  <si>
    <t>судит</t>
  </si>
  <si>
    <t>{ח}</t>
  </si>
  <si>
    <t>זֶה</t>
  </si>
  <si>
    <t>этого</t>
  </si>
  <si>
    <t>יַשְׁפִּיל</t>
  </si>
  <si>
    <t>принижает</t>
  </si>
  <si>
    <t>וְזֶה</t>
  </si>
  <si>
    <t>а этого</t>
  </si>
  <si>
    <t>שֹׁפֵט</t>
  </si>
  <si>
    <t>יָרִים</t>
  </si>
  <si>
    <t>возвышает</t>
  </si>
  <si>
    <t>ט</t>
  </si>
  <si>
    <t>יַשְׁפִּיל</t>
  </si>
  <si>
    <t>ведь</t>
  </si>
  <si>
    <t>כוֹס</t>
  </si>
  <si>
    <t>чаша</t>
  </si>
  <si>
    <t>יָרִים:</t>
  </si>
  <si>
    <t>בְּיַד-יְהוָה</t>
  </si>
  <si>
    <t>в руке ягве</t>
  </si>
  <si>
    <t>{ט}</t>
  </si>
  <si>
    <t>וְיַיִן</t>
  </si>
  <si>
    <t>и вином</t>
  </si>
  <si>
    <t>חָמַר מָלֵא</t>
  </si>
  <si>
    <t>полнится</t>
  </si>
  <si>
    <t>מֶסֶךְ</t>
  </si>
  <si>
    <t>разливочная</t>
  </si>
  <si>
    <t>בְּיַד</t>
  </si>
  <si>
    <t>וַיַּגֵּר</t>
  </si>
  <si>
    <t>и отливает</t>
  </si>
  <si>
    <t>יְהוָה</t>
  </si>
  <si>
    <t>מִזֶּה</t>
  </si>
  <si>
    <t>из этого</t>
  </si>
  <si>
    <t>אַךְ-שְׁמָרֶיהָ</t>
  </si>
  <si>
    <t>но осадок ее</t>
  </si>
  <si>
    <t>חָמַר</t>
  </si>
  <si>
    <t>יִמְצוּ</t>
  </si>
  <si>
    <t>высосут</t>
  </si>
  <si>
    <t>מָלֵא</t>
  </si>
  <si>
    <t>כֹּל</t>
  </si>
  <si>
    <t>все</t>
  </si>
  <si>
    <t>רִשְׁעֵי</t>
  </si>
  <si>
    <t>злодеи</t>
  </si>
  <si>
    <t>וַיַּגֵּר</t>
  </si>
  <si>
    <t>אָרֶץ</t>
  </si>
  <si>
    <t>земли</t>
  </si>
  <si>
    <t>מִזֶּה</t>
  </si>
  <si>
    <t>י</t>
  </si>
  <si>
    <t>אַךְ</t>
  </si>
  <si>
    <t>וַאֲנִי</t>
  </si>
  <si>
    <t>а я</t>
  </si>
  <si>
    <t>שְׁמָרֶיהָ</t>
  </si>
  <si>
    <t>אַגִּיד</t>
  </si>
  <si>
    <t>לְעוֹלָם</t>
  </si>
  <si>
    <t>до тех пор пока существует мир</t>
  </si>
  <si>
    <t>יִשְׁתּוּ</t>
  </si>
  <si>
    <t>אָשִׁיר</t>
  </si>
  <si>
    <t>буду воспевать</t>
  </si>
  <si>
    <t>כֹּל</t>
  </si>
  <si>
    <t>לֵאלֹהֵי</t>
  </si>
  <si>
    <t>бога</t>
  </si>
  <si>
    <t>רִשְׁעֵי</t>
  </si>
  <si>
    <t>יַעֲקֹב</t>
  </si>
  <si>
    <t>якова</t>
  </si>
  <si>
    <t>אָרֶץ:</t>
  </si>
  <si>
    <t>יא</t>
  </si>
  <si>
    <t>{י}</t>
  </si>
  <si>
    <t>קַרְנֵי</t>
  </si>
  <si>
    <t>рога</t>
  </si>
  <si>
    <t>אַגִּיד</t>
  </si>
  <si>
    <t>רְשָׁעִים</t>
  </si>
  <si>
    <t>злодеев</t>
  </si>
  <si>
    <t>לְעֹלָם</t>
  </si>
  <si>
    <t>אֲגַדֵּעַ</t>
  </si>
  <si>
    <t>обломаю</t>
  </si>
  <si>
    <t>אֲזַמְּרָה</t>
  </si>
  <si>
    <t>תָּרוֹמַּמְנָה</t>
  </si>
  <si>
    <t>возвыситесь</t>
  </si>
  <si>
    <t>קַרְנוֹת</t>
  </si>
  <si>
    <t>венцы</t>
  </si>
  <si>
    <t>יַעֲקֹב:</t>
  </si>
  <si>
    <t>צַדִּיק</t>
  </si>
  <si>
    <t>праведника</t>
  </si>
  <si>
    <t>{יא}</t>
  </si>
  <si>
    <t>רְשָׁעִים</t>
  </si>
  <si>
    <t>אֲגַדֵּעַ</t>
  </si>
  <si>
    <t>תְּרוֹמַמְנָה</t>
  </si>
  <si>
    <t>צַדִּיק:</t>
  </si>
  <si>
    <t>{A}</t>
  </si>
  <si>
    <t>to win</t>
  </si>
  <si>
    <t>בִּנְגִינוֹת</t>
  </si>
  <si>
    <t>на музыкальном инструменте</t>
  </si>
  <si>
    <t>בִּנְגִינֹת</t>
  </si>
  <si>
    <t>Binginat</t>
  </si>
  <si>
    <t>psalm</t>
  </si>
  <si>
    <t>to add</t>
  </si>
  <si>
    <t>song:</t>
  </si>
  <si>
    <t>{on}</t>
  </si>
  <si>
    <t>נוֹדָע</t>
  </si>
  <si>
    <t>известен</t>
  </si>
  <si>
    <t>famous</t>
  </si>
  <si>
    <t>בִּיהוּדָה</t>
  </si>
  <si>
    <t>в иудее</t>
  </si>
  <si>
    <t>בִּיהוּדָה</t>
  </si>
  <si>
    <t>in Judea</t>
  </si>
  <si>
    <t>god</t>
  </si>
  <si>
    <t>בְּיִשְׂרָאֵל</t>
  </si>
  <si>
    <t>в израиле</t>
  </si>
  <si>
    <t>בְּיִשְׂרָאֵל</t>
  </si>
  <si>
    <t>in Israel</t>
  </si>
  <si>
    <t>גָּדוֹל</t>
  </si>
  <si>
    <t>возвеличено</t>
  </si>
  <si>
    <t>גָּדוֹל</t>
  </si>
  <si>
    <t>large</t>
  </si>
  <si>
    <t>שְׁמוֹ</t>
  </si>
  <si>
    <t>имя его</t>
  </si>
  <si>
    <t>שְׁמוֹ:</t>
  </si>
  <si>
    <t>his name:</t>
  </si>
  <si>
    <t>{third}</t>
  </si>
  <si>
    <t>וַיְהִי</t>
  </si>
  <si>
    <t>и пребывает</t>
  </si>
  <si>
    <t>it came to pass</t>
  </si>
  <si>
    <t>בְּשָׁלֵם</t>
  </si>
  <si>
    <t>в иерусалеме</t>
  </si>
  <si>
    <t>בְשָׁלֵם</t>
  </si>
  <si>
    <t>in peace</t>
  </si>
  <si>
    <t>סוּכּוֹ</t>
  </si>
  <si>
    <t>кров его</t>
  </si>
  <si>
    <t>סֻכּוֹ</t>
  </si>
  <si>
    <t>his market</t>
  </si>
  <si>
    <t>וּמְעוֹנָתוֹ</t>
  </si>
  <si>
    <t>и обитель его</t>
  </si>
  <si>
    <t>and his residence</t>
  </si>
  <si>
    <t>בְּצִיּוֹן</t>
  </si>
  <si>
    <t>на сионе</t>
  </si>
  <si>
    <t>בְצִיּוֹן:</t>
  </si>
  <si>
    <t>in grade:</t>
  </si>
  <si>
    <t>{d}</t>
  </si>
  <si>
    <t>שָׁמָּה</t>
  </si>
  <si>
    <t>там</t>
  </si>
  <si>
    <t>שָׁמָּה</t>
  </si>
  <si>
    <t>devastation</t>
  </si>
  <si>
    <t>שִׁבַּר</t>
  </si>
  <si>
    <t>сломит</t>
  </si>
  <si>
    <t>שִׁבַּר</t>
  </si>
  <si>
    <t>crisis</t>
  </si>
  <si>
    <t>רִשְׁפֵי</t>
  </si>
  <si>
    <t>летучие стрелы</t>
  </si>
  <si>
    <t>רִשְׁפֵי</t>
  </si>
  <si>
    <t>Reshpai</t>
  </si>
  <si>
    <t>קֶשֶׁת</t>
  </si>
  <si>
    <t>лука</t>
  </si>
  <si>
    <t>קָשֶׁת</t>
  </si>
  <si>
    <t>arch</t>
  </si>
  <si>
    <t>מָגֵן</t>
  </si>
  <si>
    <t>щит</t>
  </si>
  <si>
    <t>shield</t>
  </si>
  <si>
    <t>וְחֶרֶב</t>
  </si>
  <si>
    <t>и меч</t>
  </si>
  <si>
    <t>and a sword</t>
  </si>
  <si>
    <t>וּמִלְחָמָה</t>
  </si>
  <si>
    <t>и война</t>
  </si>
  <si>
    <t>and war</t>
  </si>
  <si>
    <t>סֶּלָה</t>
  </si>
  <si>
    <t>сала</t>
  </si>
  <si>
    <t>סֶלָה:</t>
  </si>
  <si>
    <t>Cela:</t>
  </si>
  <si>
    <t>{the}</t>
  </si>
  <si>
    <t>נָאוֹר</t>
  </si>
  <si>
    <t>ты</t>
  </si>
  <si>
    <t>enlightened</t>
  </si>
  <si>
    <t>אַתָּה</t>
  </si>
  <si>
    <t>אַתָּה</t>
  </si>
  <si>
    <t>you</t>
  </si>
  <si>
    <t>אַדִּיר</t>
  </si>
  <si>
    <t>могущественнее</t>
  </si>
  <si>
    <t>אַדִּיר</t>
  </si>
  <si>
    <t>mighty</t>
  </si>
  <si>
    <t>מֵהַרְרֵי</t>
  </si>
  <si>
    <t>чем могучие</t>
  </si>
  <si>
    <t>from mountains</t>
  </si>
  <si>
    <t>טָרֶף</t>
  </si>
  <si>
    <t>крушащий</t>
  </si>
  <si>
    <t>טָרֶף:</t>
  </si>
  <si>
    <t>prey:</t>
  </si>
  <si>
    <t>{and}</t>
  </si>
  <si>
    <t>אֵשְׁתּוֹלְלוּ</t>
  </si>
  <si>
    <t>поглупеют</t>
  </si>
  <si>
    <t>אֶשְׁתּוֹלְלוּ</t>
  </si>
  <si>
    <t>I will go crazy</t>
  </si>
  <si>
    <t>אַבִּירֵי</t>
  </si>
  <si>
    <t>дюжие</t>
  </si>
  <si>
    <t>אַבִּירֵי</t>
  </si>
  <si>
    <t>gallant</t>
  </si>
  <si>
    <t>לֵב</t>
  </si>
  <si>
    <t>сердцем</t>
  </si>
  <si>
    <t>heart</t>
  </si>
  <si>
    <t>נָמוּ</t>
  </si>
  <si>
    <t>заснут</t>
  </si>
  <si>
    <t>grow up</t>
  </si>
  <si>
    <t>שְׁנָתָם</t>
  </si>
  <si>
    <t>сном их</t>
  </si>
  <si>
    <t>שְׁנָתָם</t>
  </si>
  <si>
    <t>the two of you</t>
  </si>
  <si>
    <t>and not</t>
  </si>
  <si>
    <t>מָצָאוּ</t>
  </si>
  <si>
    <t>надуты</t>
  </si>
  <si>
    <t>מָצְאוּ</t>
  </si>
  <si>
    <t>found</t>
  </si>
  <si>
    <t>כָּל</t>
  </si>
  <si>
    <t>כָל</t>
  </si>
  <si>
    <t>all</t>
  </si>
  <si>
    <t>אַנְשֵׁי</t>
  </si>
  <si>
    <t>люди</t>
  </si>
  <si>
    <t>אַנְשֵׁי</t>
  </si>
  <si>
    <t>Anshi</t>
  </si>
  <si>
    <t>חַיִל</t>
  </si>
  <si>
    <t>войска</t>
  </si>
  <si>
    <t>force</t>
  </si>
  <si>
    <t>יְדֵיהֶם</t>
  </si>
  <si>
    <t>рук своих</t>
  </si>
  <si>
    <t>יְדֵיהֶם:</t>
  </si>
  <si>
    <t>their hands:</t>
  </si>
  <si>
    <t>{g}</t>
  </si>
  <si>
    <t>מִגַּעֲרָתְךָ</t>
  </si>
  <si>
    <t>от окрика твоего</t>
  </si>
  <si>
    <t>מִגַּעֲרָתְךָ</t>
  </si>
  <si>
    <t>Your fault</t>
  </si>
  <si>
    <t>אֱלֹהֵי</t>
  </si>
  <si>
    <t>divine</t>
  </si>
  <si>
    <t>Jacob</t>
  </si>
  <si>
    <t>נִרְדָּם</t>
  </si>
  <si>
    <t>задремлет</t>
  </si>
  <si>
    <t>נִרְדָּם</t>
  </si>
  <si>
    <t>fell asleep</t>
  </si>
  <si>
    <t>וְרֶכֶב</t>
  </si>
  <si>
    <t>и возница</t>
  </si>
  <si>
    <t>and a car</t>
  </si>
  <si>
    <t>סוּס</t>
  </si>
  <si>
    <t>и конь</t>
  </si>
  <si>
    <t>וָסוּס:</t>
  </si>
  <si>
    <t>and horse:</t>
  </si>
  <si>
    <t>{h}</t>
  </si>
  <si>
    <t>נוֹרָא</t>
  </si>
  <si>
    <t>внушающий трепет</t>
  </si>
  <si>
    <t>terrible</t>
  </si>
  <si>
    <t>וּמִי</t>
  </si>
  <si>
    <t>и кто</t>
  </si>
  <si>
    <t>And who</t>
  </si>
  <si>
    <t>יַעֲמֹד</t>
  </si>
  <si>
    <t>устоит</t>
  </si>
  <si>
    <t>will stand</t>
  </si>
  <si>
    <t>לְפָנֶיךָ</t>
  </si>
  <si>
    <t>пред тобой</t>
  </si>
  <si>
    <t>in front of you</t>
  </si>
  <si>
    <t>מֵאָז</t>
  </si>
  <si>
    <t>с того</t>
  </si>
  <si>
    <t>since</t>
  </si>
  <si>
    <t>אַפֶּךָ</t>
  </si>
  <si>
    <t>гнев твой</t>
  </si>
  <si>
    <t>אַפֶּךָ:</t>
  </si>
  <si>
    <t>my friend:</t>
  </si>
  <si>
    <t>{ninth}</t>
  </si>
  <si>
    <t>מִשָּׁמַיִם</t>
  </si>
  <si>
    <t>с небес</t>
  </si>
  <si>
    <t>מִשָּׁמַיִם</t>
  </si>
  <si>
    <t>dreary</t>
  </si>
  <si>
    <t>הִשְׁמַעְתָּ</t>
  </si>
  <si>
    <t>провозгласишь</t>
  </si>
  <si>
    <t>הִשְׁמַעְתָּ</t>
  </si>
  <si>
    <t>you heard</t>
  </si>
  <si>
    <t>דִּין</t>
  </si>
  <si>
    <t>приговор</t>
  </si>
  <si>
    <t>דִּין</t>
  </si>
  <si>
    <t>law</t>
  </si>
  <si>
    <t>country</t>
  </si>
  <si>
    <t>יָרְאָה</t>
  </si>
  <si>
    <t>будет трепетать</t>
  </si>
  <si>
    <t>fear</t>
  </si>
  <si>
    <t>וְשָׁקְטָה</t>
  </si>
  <si>
    <t>и полнится тишиной</t>
  </si>
  <si>
    <t>וְשָׁקָטָה:</t>
  </si>
  <si>
    <t>and quiet:</t>
  </si>
  <si>
    <t>{y}</t>
  </si>
  <si>
    <t>בְּקוּם</t>
  </si>
  <si>
    <t>при вставании</t>
  </si>
  <si>
    <t>בְּקוּם</t>
  </si>
  <si>
    <t>on getting up</t>
  </si>
  <si>
    <t>לְמִשְׁפָּט</t>
  </si>
  <si>
    <t>на судебное</t>
  </si>
  <si>
    <t>לַמִּשְׁפָּט</t>
  </si>
  <si>
    <t>to the court</t>
  </si>
  <si>
    <t>לְהוֹשִׁיעַ</t>
  </si>
  <si>
    <t>спасения</t>
  </si>
  <si>
    <t>לְהוֹשִׁיעַ</t>
  </si>
  <si>
    <t>save</t>
  </si>
  <si>
    <t>כָּל-עַנְוֵי</t>
  </si>
  <si>
    <t>всем</t>
  </si>
  <si>
    <t>כָּל</t>
  </si>
  <si>
    <t>עַנְוֵי</t>
  </si>
  <si>
    <t>humble</t>
  </si>
  <si>
    <t>כִּ֤י</t>
  </si>
  <si>
    <t>חֲמַ֣ת</t>
  </si>
  <si>
    <t>ярость</t>
  </si>
  <si>
    <t>that</t>
  </si>
  <si>
    <t>אָדָם</t>
  </si>
  <si>
    <t>человека</t>
  </si>
  <si>
    <t>חֲמַת</t>
  </si>
  <si>
    <t>mother in law</t>
  </si>
  <si>
    <t>תּוֹדְךָ</t>
  </si>
  <si>
    <t>благодарением тебе</t>
  </si>
  <si>
    <t>person</t>
  </si>
  <si>
    <t>שְׁאָרֵית</t>
  </si>
  <si>
    <t>остатком</t>
  </si>
  <si>
    <t>תּוֹדֶךָּ</t>
  </si>
  <si>
    <t>thank you</t>
  </si>
  <si>
    <t>חֵמֹת</t>
  </si>
  <si>
    <t>влечь</t>
  </si>
  <si>
    <t>שְׁאֵרִית</t>
  </si>
  <si>
    <t>rest</t>
  </si>
  <si>
    <t>תַּחְגֹּר</t>
  </si>
  <si>
    <t>влечешь</t>
  </si>
  <si>
    <t>יב</t>
  </si>
  <si>
    <t>תַּחְגֹּר:</t>
  </si>
  <si>
    <t>belt:</t>
  </si>
  <si>
    <t>נִדְר֣וּ</t>
  </si>
  <si>
    <t>Дайте обеты</t>
  </si>
  <si>
    <t>{יב}</t>
  </si>
  <si>
    <t>{12}</t>
  </si>
  <si>
    <t>וְ֭שַׁלְּמוּ</t>
  </si>
  <si>
    <t>и выполните</t>
  </si>
  <si>
    <t>נִדְרוּ</t>
  </si>
  <si>
    <t>vowed</t>
  </si>
  <si>
    <t>לַיהוָ֣ה</t>
  </si>
  <si>
    <t>Господу</t>
  </si>
  <si>
    <t>וְשַׁלְּמוּ</t>
  </si>
  <si>
    <t>and paid</t>
  </si>
  <si>
    <t>אֱלֹֽהֵיכֶ֑ם</t>
  </si>
  <si>
    <t>Богу вашему</t>
  </si>
  <si>
    <t>לַיהוָה</t>
  </si>
  <si>
    <t>to Jehovah</t>
  </si>
  <si>
    <t>כָּל־</t>
  </si>
  <si>
    <t>אֱלֹהֵיכֶם</t>
  </si>
  <si>
    <t>your god</t>
  </si>
  <si>
    <t>סְבִיבָ֓יו</t>
  </si>
  <si>
    <t>вокруг Него</t>
  </si>
  <si>
    <t>יֹֽשִׁ֥יו</t>
  </si>
  <si>
    <t>пусть принесут</t>
  </si>
  <si>
    <t>סְבִיבָיו</t>
  </si>
  <si>
    <t>around him</t>
  </si>
  <si>
    <t>שַׁ֝֗י</t>
  </si>
  <si>
    <t>приношения</t>
  </si>
  <si>
    <t>יוֹבִילוּ</t>
  </si>
  <si>
    <t>will lead</t>
  </si>
  <si>
    <t>לַמּוֹרָֽא</t>
  </si>
  <si>
    <t>внушающему трепет</t>
  </si>
  <si>
    <t>שַׁי</t>
  </si>
  <si>
    <t>gift</t>
  </si>
  <si>
    <t>יג</t>
  </si>
  <si>
    <t>לַמּוֹרָא:</t>
  </si>
  <si>
    <t>To the teacher:</t>
  </si>
  <si>
    <t>יִבְצֹ֤ר</t>
  </si>
  <si>
    <t>Он сокрушает</t>
  </si>
  <si>
    <t>{יג}</t>
  </si>
  <si>
    <t>{13}</t>
  </si>
  <si>
    <t>ר֣וּחַ</t>
  </si>
  <si>
    <t>дух</t>
  </si>
  <si>
    <t>יִבְצֹר</t>
  </si>
  <si>
    <t>will harvest</t>
  </si>
  <si>
    <t>נְגִידִ֣ים</t>
  </si>
  <si>
    <t>князей</t>
  </si>
  <si>
    <t>רוּחַ</t>
  </si>
  <si>
    <t>wind</t>
  </si>
  <si>
    <t>נֽוֹרָ֑א</t>
  </si>
  <si>
    <t>страшен</t>
  </si>
  <si>
    <t>נְגִידִים</t>
  </si>
  <si>
    <t>governors</t>
  </si>
  <si>
    <t>לְמַלְכֵי־</t>
  </si>
  <si>
    <t>для царей</t>
  </si>
  <si>
    <t>אָֽרֶץ</t>
  </si>
  <si>
    <t>לְמַלְכֵי</t>
  </si>
  <si>
    <t>to my kings</t>
  </si>
  <si>
    <t>country:</t>
  </si>
  <si>
    <t>עַל</t>
  </si>
  <si>
    <t>на</t>
  </si>
  <si>
    <t>on</t>
  </si>
  <si>
    <t>יְדוּתוּן</t>
  </si>
  <si>
    <t>едутуне</t>
  </si>
  <si>
    <t>(ידיתון)</t>
  </si>
  <si>
    <t>(handle)</t>
  </si>
  <si>
    <t>Testimony</t>
  </si>
  <si>
    <t>מִזְמוֹר:</t>
  </si>
  <si>
    <t>psalm:</t>
  </si>
  <si>
    <t>קוֹלִי</t>
  </si>
  <si>
    <t>голос мой</t>
  </si>
  <si>
    <t>אֶל</t>
  </si>
  <si>
    <t>к</t>
  </si>
  <si>
    <t>vocal</t>
  </si>
  <si>
    <t>богу</t>
  </si>
  <si>
    <t>to</t>
  </si>
  <si>
    <t>וָאֶצְעֲקָה</t>
  </si>
  <si>
    <t>и кричу</t>
  </si>
  <si>
    <t>וְאֶצְעָקָה</t>
  </si>
  <si>
    <t>and scream</t>
  </si>
  <si>
    <t>אֶל-אֱלֹהִים</t>
  </si>
  <si>
    <t>к богу</t>
  </si>
  <si>
    <t>וְהַאֲזִין</t>
  </si>
  <si>
    <t>и слушает</t>
  </si>
  <si>
    <t>אֵלָי</t>
  </si>
  <si>
    <t>меня</t>
  </si>
  <si>
    <t>And I listened</t>
  </si>
  <si>
    <t>בְּיוֹם</t>
  </si>
  <si>
    <t>в день</t>
  </si>
  <si>
    <t>אֵלָי:</t>
  </si>
  <si>
    <t>to me:</t>
  </si>
  <si>
    <t>צָרָתִי</t>
  </si>
  <si>
    <t>притеснения меня</t>
  </si>
  <si>
    <t>אֲדֹנָי</t>
  </si>
  <si>
    <t>господа</t>
  </si>
  <si>
    <t>בְּיוֹם</t>
  </si>
  <si>
    <t>in a day</t>
  </si>
  <si>
    <t>דָרָשְׁתִּי</t>
  </si>
  <si>
    <t>ищу</t>
  </si>
  <si>
    <t>I was in trouble</t>
  </si>
  <si>
    <t>יָדִי</t>
  </si>
  <si>
    <t>рука моя</t>
  </si>
  <si>
    <t>sir</t>
  </si>
  <si>
    <t>לַיְלָה</t>
  </si>
  <si>
    <t>ночью</t>
  </si>
  <si>
    <t>דָּרָשְׁתִּי</t>
  </si>
  <si>
    <t>I demanded</t>
  </si>
  <si>
    <t>נִגְּרָה</t>
  </si>
  <si>
    <t>сочится</t>
  </si>
  <si>
    <t>my hand</t>
  </si>
  <si>
    <t>night</t>
  </si>
  <si>
    <t>אָבָה</t>
  </si>
  <si>
    <t>утешится</t>
  </si>
  <si>
    <t>נִגְּרָה</t>
  </si>
  <si>
    <t>carpentry</t>
  </si>
  <si>
    <t>נֶחָם</t>
  </si>
  <si>
    <t>утешиться</t>
  </si>
  <si>
    <t>נַפְשִׁי</t>
  </si>
  <si>
    <t>душа моя</t>
  </si>
  <si>
    <t>תָפוּג</t>
  </si>
  <si>
    <t>expire</t>
  </si>
  <si>
    <t>מֵאֵן</t>
  </si>
  <si>
    <t>отказывается</t>
  </si>
  <si>
    <t>מֵאֲנָה</t>
  </si>
  <si>
    <t>from Anna</t>
  </si>
  <si>
    <t>הִנָּחֵם</t>
  </si>
  <si>
    <t>He was comforted</t>
  </si>
  <si>
    <t>אֶזְכְּרָה</t>
  </si>
  <si>
    <t>вспоминаю</t>
  </si>
  <si>
    <t>נַפְשִׁי:</t>
  </si>
  <si>
    <t>mental:</t>
  </si>
  <si>
    <t>וְאֶהָמָה</t>
  </si>
  <si>
    <t>и стенаю</t>
  </si>
  <si>
    <t>אֶזְכְּרָה</t>
  </si>
  <si>
    <t>memorial</t>
  </si>
  <si>
    <t>אָשִׂיחָה</t>
  </si>
  <si>
    <t>повествую</t>
  </si>
  <si>
    <t>וְתִתְעַטֵּף</t>
  </si>
  <si>
    <t>и кроюсь</t>
  </si>
  <si>
    <t>וְאֶהֱמָיָה</t>
  </si>
  <si>
    <t>And stupidity</t>
  </si>
  <si>
    <t>רוּחִי</t>
  </si>
  <si>
    <t>дух мой</t>
  </si>
  <si>
    <t>אָשִׂיחָה</t>
  </si>
  <si>
    <t>a chat</t>
  </si>
  <si>
    <t>וְתִתְעַטֵּף</t>
  </si>
  <si>
    <t>and wrap yourself up</t>
  </si>
  <si>
    <t>spiritual</t>
  </si>
  <si>
    <t>אָחַ֣זְתָּ</t>
  </si>
  <si>
    <t>Держал ты</t>
  </si>
  <si>
    <t>שְׁמ֣וּרוֹת</t>
  </si>
  <si>
    <t>веки</t>
  </si>
  <si>
    <t>עֵינָ֑י</t>
  </si>
  <si>
    <t>глаза мои</t>
  </si>
  <si>
    <t>אָחַזְתָּ</t>
  </si>
  <si>
    <t>hold</t>
  </si>
  <si>
    <t>נִפְעַמְתִּי</t>
  </si>
  <si>
    <t>не испытываю ужас</t>
  </si>
  <si>
    <t>שְׁמֻרוֹת</t>
  </si>
  <si>
    <t>Reserves</t>
  </si>
  <si>
    <t>עֵינָי</t>
  </si>
  <si>
    <t>my eyes</t>
  </si>
  <si>
    <t>אֲדַבֵּר</t>
  </si>
  <si>
    <t>נִפְעַמְתִּי</t>
  </si>
  <si>
    <t>I was shocked</t>
  </si>
  <si>
    <t>חִשַּׁבְתִּי</t>
  </si>
  <si>
    <t>счислил</t>
  </si>
  <si>
    <t>אֲדַבֵּר:</t>
  </si>
  <si>
    <t>I will speak:</t>
  </si>
  <si>
    <t>יָמִים</t>
  </si>
  <si>
    <t>дни</t>
  </si>
  <si>
    <t>מִקֶּדֶם</t>
  </si>
  <si>
    <t>среже</t>
  </si>
  <si>
    <t>חִשַּׁבְתִּי</t>
  </si>
  <si>
    <t>I thought</t>
  </si>
  <si>
    <t>שְׁנוֹת</t>
  </si>
  <si>
    <t>годы</t>
  </si>
  <si>
    <t>days</t>
  </si>
  <si>
    <t>עוֹלָמִים</t>
  </si>
  <si>
    <t>скрывшиеся</t>
  </si>
  <si>
    <t>מִקֶּדֶם</t>
  </si>
  <si>
    <t>coefficient</t>
  </si>
  <si>
    <t>שְׁנוֹת</t>
  </si>
  <si>
    <t>years</t>
  </si>
  <si>
    <t>вспомнил</t>
  </si>
  <si>
    <t>עוֹלָמִים:</t>
  </si>
  <si>
    <t>Worlds:</t>
  </si>
  <si>
    <t>נְגִינָתִי</t>
  </si>
  <si>
    <t>пение мое</t>
  </si>
  <si>
    <t>בַּלַּיְלָה</t>
  </si>
  <si>
    <t>עִם-לְבָבִי</t>
  </si>
  <si>
    <t>с сердцем своим</t>
  </si>
  <si>
    <t>musical</t>
  </si>
  <si>
    <t>беседую</t>
  </si>
  <si>
    <t>בַּלָּיְלָה</t>
  </si>
  <si>
    <t>at night</t>
  </si>
  <si>
    <t>וַיְחַפֵּשׂ</t>
  </si>
  <si>
    <t>и ищет</t>
  </si>
  <si>
    <t>עִם</t>
  </si>
  <si>
    <t>with</t>
  </si>
  <si>
    <t>לְבָבִי</t>
  </si>
  <si>
    <t>hearty</t>
  </si>
  <si>
    <t>הֲלֹעֲלֹמוֹת</t>
  </si>
  <si>
    <t>навечно</t>
  </si>
  <si>
    <t>וַיְחַפֵּשׂ</t>
  </si>
  <si>
    <t>And he searched</t>
  </si>
  <si>
    <t>יִזְנַח</t>
  </si>
  <si>
    <t>неужели</t>
  </si>
  <si>
    <t>רוּחִי:</t>
  </si>
  <si>
    <t>spiritual:</t>
  </si>
  <si>
    <t>господь</t>
  </si>
  <si>
    <t>וְלֹא-יֹסִיף</t>
  </si>
  <si>
    <t>и неужели иссохло</t>
  </si>
  <si>
    <t>הַלְעוֹלָמִים</t>
  </si>
  <si>
    <t>the eternals</t>
  </si>
  <si>
    <t>לִרְצוֹת</t>
  </si>
  <si>
    <t>благосклонности его</t>
  </si>
  <si>
    <t>will be neglected</t>
  </si>
  <si>
    <t>עוֹד</t>
  </si>
  <si>
    <t>еще</t>
  </si>
  <si>
    <t>הֶאָפֵס</t>
  </si>
  <si>
    <t>יֹסִיף</t>
  </si>
  <si>
    <t>will add</t>
  </si>
  <si>
    <t>לָנֶצַח</t>
  </si>
  <si>
    <t>want</t>
  </si>
  <si>
    <t>חַסְדּוֹ</t>
  </si>
  <si>
    <t>милосердие его</t>
  </si>
  <si>
    <t>עוֹד:</t>
  </si>
  <si>
    <t>more:</t>
  </si>
  <si>
    <t>גָּמַר</t>
  </si>
  <si>
    <t>закончено</t>
  </si>
  <si>
    <t>אֹמֶר</t>
  </si>
  <si>
    <t>скажет</t>
  </si>
  <si>
    <t>the office</t>
  </si>
  <si>
    <t>דּוֹר</t>
  </si>
  <si>
    <t>поколение</t>
  </si>
  <si>
    <t>win</t>
  </si>
  <si>
    <t>וָדֹר</t>
  </si>
  <si>
    <t>и поколение</t>
  </si>
  <si>
    <t>his grace</t>
  </si>
  <si>
    <t>גָּמַר</t>
  </si>
  <si>
    <t>final</t>
  </si>
  <si>
    <t>הֲשָׁכַח</t>
  </si>
  <si>
    <t>забыл</t>
  </si>
  <si>
    <t>saying</t>
  </si>
  <si>
    <t>חַנּוֹת</t>
  </si>
  <si>
    <t>милосердие</t>
  </si>
  <si>
    <t>לְדֹר</t>
  </si>
  <si>
    <t>for a generation</t>
  </si>
  <si>
    <t>אֵל</t>
  </si>
  <si>
    <t>וָדֹר:</t>
  </si>
  <si>
    <t>Ward:</t>
  </si>
  <si>
    <t>אִם</t>
  </si>
  <si>
    <t>если</t>
  </si>
  <si>
    <t>קָפַץ</t>
  </si>
  <si>
    <t>ивее</t>
  </si>
  <si>
    <t>הֲשָׁכַח</t>
  </si>
  <si>
    <t>forget it</t>
  </si>
  <si>
    <t>בְּאַפּוֹ</t>
  </si>
  <si>
    <t>в гневе</t>
  </si>
  <si>
    <t>store</t>
  </si>
  <si>
    <t>רַחֲמָיו</t>
  </si>
  <si>
    <t>сострадательности его</t>
  </si>
  <si>
    <t>if</t>
  </si>
  <si>
    <t>jumped</t>
  </si>
  <si>
    <t>וָאֹמַר</t>
  </si>
  <si>
    <t>и говорит</t>
  </si>
  <si>
    <t>בְּאַף</t>
  </si>
  <si>
    <t>By the way</t>
  </si>
  <si>
    <t>זֹאת</t>
  </si>
  <si>
    <t>это</t>
  </si>
  <si>
    <t>his mercy</t>
  </si>
  <si>
    <t>חַלּוֹתִי</t>
  </si>
  <si>
    <t>изменение</t>
  </si>
  <si>
    <t>правой руки</t>
  </si>
  <si>
    <t>יְמִין</t>
  </si>
  <si>
    <t>and said</t>
  </si>
  <si>
    <t>עֶלְיוֹן</t>
  </si>
  <si>
    <t>всевышнего</t>
  </si>
  <si>
    <t>I am sick</t>
  </si>
  <si>
    <t>הִיא</t>
  </si>
  <si>
    <t>she</t>
  </si>
  <si>
    <t>אַזְכִּיר</t>
  </si>
  <si>
    <t>поминаю</t>
  </si>
  <si>
    <t>מַעַלְלֵי</t>
  </si>
  <si>
    <t>деяния</t>
  </si>
  <si>
    <t>right</t>
  </si>
  <si>
    <t>יָהּ</t>
  </si>
  <si>
    <t>עֶלְיוֹן:</t>
  </si>
  <si>
    <t>upper:</t>
  </si>
  <si>
    <t>(אזכיר)</t>
  </si>
  <si>
    <t>(I will mention)</t>
  </si>
  <si>
    <t>прежде</t>
  </si>
  <si>
    <t>אֶזְכּוֹר</t>
  </si>
  <si>
    <t>mention</t>
  </si>
  <si>
    <t>פִּלְאֶךָ</t>
  </si>
  <si>
    <t>чудеса твои</t>
  </si>
  <si>
    <t>feats</t>
  </si>
  <si>
    <t>וְ֭הָגִיתִי</t>
  </si>
  <si>
    <t>И размышляю</t>
  </si>
  <si>
    <t>בְּכָל־</t>
  </si>
  <si>
    <t>обо всех</t>
  </si>
  <si>
    <t>פָּעֳלֶ֑ךָ</t>
  </si>
  <si>
    <t>делах Твоих</t>
  </si>
  <si>
    <t>וּ֝בַעֲלִ֗ילוֹתֶ֥יךָ</t>
  </si>
  <si>
    <t>и о делах</t>
  </si>
  <si>
    <t>פִּלְאֶךָ:</t>
  </si>
  <si>
    <t>Flach:</t>
  </si>
  <si>
    <t>אָשִֽׂיחָֽה׃</t>
  </si>
  <si>
    <t>я размышляю</t>
  </si>
  <si>
    <t>יד</t>
  </si>
  <si>
    <t>וְהָגִיתִי</t>
  </si>
  <si>
    <t>And I realized</t>
  </si>
  <si>
    <t>בְכָל</t>
  </si>
  <si>
    <t>in everything</t>
  </si>
  <si>
    <t>בַּקֹּדֶשׁ</t>
  </si>
  <si>
    <t>в святость</t>
  </si>
  <si>
    <t>פָּעֳלֶךָ</t>
  </si>
  <si>
    <t>your action</t>
  </si>
  <si>
    <t>דַּרְכֶּךָ</t>
  </si>
  <si>
    <t>дорога твоя</t>
  </si>
  <si>
    <t>וּבַעֲלִילוֹתֶיךָ</t>
  </si>
  <si>
    <t>and in your plots</t>
  </si>
  <si>
    <t>מִי</t>
  </si>
  <si>
    <t>как</t>
  </si>
  <si>
    <t>אָשִׂיחָה:</t>
  </si>
  <si>
    <t>Dispatch:</t>
  </si>
  <si>
    <t>{יד}</t>
  </si>
  <si>
    <t>{hand}</t>
  </si>
  <si>
    <t>велик</t>
  </si>
  <si>
    <t>כֵּאלֹהִים</t>
  </si>
  <si>
    <t>как бог</t>
  </si>
  <si>
    <t>בַּקֹּדֶשׁ</t>
  </si>
  <si>
    <t>in the sanctuary</t>
  </si>
  <si>
    <t>טו</t>
  </si>
  <si>
    <t>דַּרְכֶּךָ</t>
  </si>
  <si>
    <t>your way</t>
  </si>
  <si>
    <t>who</t>
  </si>
  <si>
    <t>הָאֵל</t>
  </si>
  <si>
    <t>עֹשֵׂה</t>
  </si>
  <si>
    <t>делающий</t>
  </si>
  <si>
    <t>פֶלֶא</t>
  </si>
  <si>
    <t>чудо</t>
  </si>
  <si>
    <t>כֵּאלֹהִים:</t>
  </si>
  <si>
    <t>as gods:</t>
  </si>
  <si>
    <t>הוֹדַעְתָּ</t>
  </si>
  <si>
    <t>известил</t>
  </si>
  <si>
    <t>{טו}</t>
  </si>
  <si>
    <t>{to}</t>
  </si>
  <si>
    <t>בָּעַמִּים</t>
  </si>
  <si>
    <t>народам</t>
  </si>
  <si>
    <t>עֻזֶּךָ</t>
  </si>
  <si>
    <t>мощь твою</t>
  </si>
  <si>
    <t>the god</t>
  </si>
  <si>
    <t>טז</t>
  </si>
  <si>
    <t>עֹשֵׂה</t>
  </si>
  <si>
    <t>do</t>
  </si>
  <si>
    <t>גָּאַלְתָּ</t>
  </si>
  <si>
    <t>освобождаешь</t>
  </si>
  <si>
    <t>wonder</t>
  </si>
  <si>
    <t>בִּזְרוֹעַ</t>
  </si>
  <si>
    <t>рукой твоей</t>
  </si>
  <si>
    <t>הוֹדַעְתָּ</t>
  </si>
  <si>
    <t>message</t>
  </si>
  <si>
    <t>עַמֶּ֑ךָ</t>
  </si>
  <si>
    <t>народ Твой</t>
  </si>
  <si>
    <t>בָעַמִּים</t>
  </si>
  <si>
    <t>in nations</t>
  </si>
  <si>
    <t>בְּנֵ֖י</t>
  </si>
  <si>
    <t>сынов</t>
  </si>
  <si>
    <t>עֻזֶּךָ:</t>
  </si>
  <si>
    <t>your strength:</t>
  </si>
  <si>
    <t>יַעֲקֹ֣ב</t>
  </si>
  <si>
    <t>Иакова</t>
  </si>
  <si>
    <t>{טז}</t>
  </si>
  <si>
    <t>{16}</t>
  </si>
  <si>
    <t>וְיוֹסֵֽף׃</t>
  </si>
  <si>
    <t>и Иосифа</t>
  </si>
  <si>
    <t>גָּאַלְתָּ</t>
  </si>
  <si>
    <t>Galet</t>
  </si>
  <si>
    <t>בִּזְרוֹעַ</t>
  </si>
  <si>
    <t>in the arm</t>
  </si>
  <si>
    <t>יז</t>
  </si>
  <si>
    <t>עַמֶּךָ</t>
  </si>
  <si>
    <t>your people</t>
  </si>
  <si>
    <t>רָאוּךָ</t>
  </si>
  <si>
    <t>видели тебя</t>
  </si>
  <si>
    <t>בְּנֵי</t>
  </si>
  <si>
    <t>my son</t>
  </si>
  <si>
    <t>מַיִם</t>
  </si>
  <si>
    <t>воды</t>
  </si>
  <si>
    <t>וְיוֹסֵף</t>
  </si>
  <si>
    <t>And Yosef</t>
  </si>
  <si>
    <t>{יז}</t>
  </si>
  <si>
    <t>{17}</t>
  </si>
  <si>
    <t>חִילּוּ</t>
  </si>
  <si>
    <t>дрожали</t>
  </si>
  <si>
    <t>Ruch</t>
  </si>
  <si>
    <t>אַף</t>
  </si>
  <si>
    <t>также</t>
  </si>
  <si>
    <t>מַּיִם</t>
  </si>
  <si>
    <t>water</t>
  </si>
  <si>
    <t>יְרָגְזוּ</t>
  </si>
  <si>
    <t>тряслись</t>
  </si>
  <si>
    <t>תְּהֹמוֹת</t>
  </si>
  <si>
    <t>бездны</t>
  </si>
  <si>
    <t>יח</t>
  </si>
  <si>
    <t>זֹרְמוּ</t>
  </si>
  <si>
    <t>истекали</t>
  </si>
  <si>
    <t>יָחִילוּ</t>
  </si>
  <si>
    <t>They will apply</t>
  </si>
  <si>
    <t>водами</t>
  </si>
  <si>
    <t>even</t>
  </si>
  <si>
    <t>עָבוֹת</t>
  </si>
  <si>
    <t>тучи</t>
  </si>
  <si>
    <t>יִרְגְּזוּ</t>
  </si>
  <si>
    <t>will be irritated</t>
  </si>
  <si>
    <t>קוֹל</t>
  </si>
  <si>
    <t>голос</t>
  </si>
  <si>
    <t>תְהֹמוֹת:</t>
  </si>
  <si>
    <t>questions:</t>
  </si>
  <si>
    <t>נָתְנוּ</t>
  </si>
  <si>
    <t>подавали</t>
  </si>
  <si>
    <t>{יח}</t>
  </si>
  <si>
    <t>{noun}</t>
  </si>
  <si>
    <t>שְׁחָקִ֣ים</t>
  </si>
  <si>
    <t>небеса</t>
  </si>
  <si>
    <t>flow</t>
  </si>
  <si>
    <t>אַף־</t>
  </si>
  <si>
    <t>חֲ֝צָצֶ֗יךָ</t>
  </si>
  <si>
    <t>стрелы Твои</t>
  </si>
  <si>
    <t>thick</t>
  </si>
  <si>
    <t>יִתְהַלָּֽכוּ׃</t>
  </si>
  <si>
    <t>метались</t>
  </si>
  <si>
    <t>voice</t>
  </si>
  <si>
    <t>יט</t>
  </si>
  <si>
    <t>we gave</t>
  </si>
  <si>
    <t>שְׁחָקִים</t>
  </si>
  <si>
    <t>clouds</t>
  </si>
  <si>
    <t>רַעַמְךָ</t>
  </si>
  <si>
    <t>гремота твоего</t>
  </si>
  <si>
    <t>בַּגָּלְגַּל</t>
  </si>
  <si>
    <t>колесом (катилось по миру)</t>
  </si>
  <si>
    <t>חֲצָצֶיךָ</t>
  </si>
  <si>
    <t>your stones</t>
  </si>
  <si>
    <t>הֵאִירוּ</t>
  </si>
  <si>
    <t>освещали</t>
  </si>
  <si>
    <t>יִתְהַלָּכוּ:</t>
  </si>
  <si>
    <t>will walk:</t>
  </si>
  <si>
    <t>בְּרָקִים</t>
  </si>
  <si>
    <t>молнии</t>
  </si>
  <si>
    <t>{יט}</t>
  </si>
  <si>
    <t>{19}</t>
  </si>
  <si>
    <t>תֵּבֵל</t>
  </si>
  <si>
    <t>רָגְזָה</t>
  </si>
  <si>
    <t>тряслась</t>
  </si>
  <si>
    <t>your thunder</t>
  </si>
  <si>
    <t>וְתִרְעַשׁ</t>
  </si>
  <si>
    <t>и грохотала</t>
  </si>
  <si>
    <t>בַּגַּלְגַּל</t>
  </si>
  <si>
    <t>in a car</t>
  </si>
  <si>
    <t>הָאָרֶץ</t>
  </si>
  <si>
    <t>сушу</t>
  </si>
  <si>
    <t>Illuminate</t>
  </si>
  <si>
    <t>כ</t>
  </si>
  <si>
    <t>בְרָקִים</t>
  </si>
  <si>
    <t>lightning</t>
  </si>
  <si>
    <t>בַּיָּם</t>
  </si>
  <si>
    <t>в море</t>
  </si>
  <si>
    <t>תֵּבֵל</t>
  </si>
  <si>
    <t>world</t>
  </si>
  <si>
    <t>Irritation</t>
  </si>
  <si>
    <t>וּשְׁבִילְךָ</t>
  </si>
  <si>
    <t>и тропа твоя</t>
  </si>
  <si>
    <t>וַתִּרְעַשׁ</t>
  </si>
  <si>
    <t>and shake</t>
  </si>
  <si>
    <t>בְּמַיִם רַבִּים</t>
  </si>
  <si>
    <t>в водах многих</t>
  </si>
  <si>
    <t>הָאָרֶץ:</t>
  </si>
  <si>
    <t>the country:</t>
  </si>
  <si>
    <t>וְעִקְבוֹתֶיךָ</t>
  </si>
  <si>
    <t>и следы твои</t>
  </si>
  <si>
    <t>{כ}</t>
  </si>
  <si>
    <t>{about}</t>
  </si>
  <si>
    <t>לֹא נוֹדָעוּ</t>
  </si>
  <si>
    <t>не были ведомы</t>
  </si>
  <si>
    <t>בַּיָּם</t>
  </si>
  <si>
    <t>at sea</t>
  </si>
  <si>
    <t>כא</t>
  </si>
  <si>
    <t>נָחִיתָ</t>
  </si>
  <si>
    <t>направлял</t>
  </si>
  <si>
    <t>(ושביליך)</t>
  </si>
  <si>
    <t>(and for you)</t>
  </si>
  <si>
    <t>כַצֹּאן</t>
  </si>
  <si>
    <t>как мелкий рогатый скот</t>
  </si>
  <si>
    <t>וּשְׁבִילְךָ</t>
  </si>
  <si>
    <t>And for you</t>
  </si>
  <si>
    <t>עַמֶּךָ</t>
  </si>
  <si>
    <t>народ твой</t>
  </si>
  <si>
    <t>בְּמַיִם</t>
  </si>
  <si>
    <t>in water</t>
  </si>
  <si>
    <t>בְּיַד</t>
  </si>
  <si>
    <t>рукой</t>
  </si>
  <si>
    <t>רַבִּים</t>
  </si>
  <si>
    <t>many</t>
  </si>
  <si>
    <t>מֹשֶׁה</t>
  </si>
  <si>
    <t>моше</t>
  </si>
  <si>
    <t>וְעִקְּבוֹתֶיךָ</t>
  </si>
  <si>
    <t>and your footsteps</t>
  </si>
  <si>
    <t>וְאַהֲרֹן</t>
  </si>
  <si>
    <t>и аарона</t>
  </si>
  <si>
    <t>not</t>
  </si>
  <si>
    <t>נֹדָעוּ:</t>
  </si>
  <si>
    <t>became known:</t>
  </si>
  <si>
    <t>{כא}</t>
  </si>
  <si>
    <t>{2}</t>
  </si>
  <si>
    <t>you landed</t>
  </si>
  <si>
    <t>כַצֹּאן</t>
  </si>
  <si>
    <t>as a sheep</t>
  </si>
  <si>
    <t>by hand</t>
  </si>
  <si>
    <t>מֹשֶׁה</t>
  </si>
  <si>
    <t>Moses</t>
  </si>
  <si>
    <t>וְאַהֲרֹן:</t>
  </si>
  <si>
    <t>And Aaron:</t>
  </si>
  <si>
    <t>מַשְׂכִּיל</t>
  </si>
  <si>
    <t>песня разучения</t>
  </si>
  <si>
    <t>מַשְׂכִּיל</t>
  </si>
  <si>
    <t>הַאֲזִינָה</t>
  </si>
  <si>
    <t>слушай</t>
  </si>
  <si>
    <t>עַמִּי</t>
  </si>
  <si>
    <t>народ мой</t>
  </si>
  <si>
    <t>עַמִּי</t>
  </si>
  <si>
    <t>תּוֹרָתִי</t>
  </si>
  <si>
    <t>учение мое</t>
  </si>
  <si>
    <t>הַטּוּ</t>
  </si>
  <si>
    <t>склоните</t>
  </si>
  <si>
    <t>אָזְנְכֶם</t>
  </si>
  <si>
    <t>уши ваши (услышь)</t>
  </si>
  <si>
    <t>לְאִמְרֵי</t>
  </si>
  <si>
    <t>к речениям</t>
  </si>
  <si>
    <t>פִי</t>
  </si>
  <si>
    <t>рта моего</t>
  </si>
  <si>
    <t>פִי:</t>
  </si>
  <si>
    <t>אֶפְתְּחָה</t>
  </si>
  <si>
    <t>открою</t>
  </si>
  <si>
    <t>אֶפְתְּחָה</t>
  </si>
  <si>
    <t>בְמָשָׁל</t>
  </si>
  <si>
    <t>притчу</t>
  </si>
  <si>
    <t>בְמָשָׁל</t>
  </si>
  <si>
    <t>פִּי</t>
  </si>
  <si>
    <t>рот мой</t>
  </si>
  <si>
    <t>פִּי</t>
  </si>
  <si>
    <t>אַבִּיעָה</t>
  </si>
  <si>
    <t>произнесу</t>
  </si>
  <si>
    <t>אַבִּיעָה</t>
  </si>
  <si>
    <t>חִידוֹת</t>
  </si>
  <si>
    <t>загадки</t>
  </si>
  <si>
    <t>מִנִּי קֶדֶם</t>
  </si>
  <si>
    <t>былого</t>
  </si>
  <si>
    <t>מִנִּי</t>
  </si>
  <si>
    <t>קֶדֶם:</t>
  </si>
  <si>
    <t>אֲשֶׁר</t>
  </si>
  <si>
    <t>которые</t>
  </si>
  <si>
    <t>שָׁמַעְנוּ</t>
  </si>
  <si>
    <t>мы слышали</t>
  </si>
  <si>
    <t>אֲשֶׁר</t>
  </si>
  <si>
    <t>וַנֵּדָעֵם</t>
  </si>
  <si>
    <t>и (это) известно</t>
  </si>
  <si>
    <t>שָׁמַעְנוּ</t>
  </si>
  <si>
    <t>וַאֲבוֹתֵינוּ</t>
  </si>
  <si>
    <t>и отцы наши</t>
  </si>
  <si>
    <t>וַנֵּדָעֵם</t>
  </si>
  <si>
    <t>סִפְּרוּ</t>
  </si>
  <si>
    <t>рассказали</t>
  </si>
  <si>
    <t>לָּנוּ</t>
  </si>
  <si>
    <t>нам</t>
  </si>
  <si>
    <t>לָנוּ:</t>
  </si>
  <si>
    <t>נְכַחֵד</t>
  </si>
  <si>
    <t>возбраним</t>
  </si>
  <si>
    <t>מִבְּנֵיהֶם</t>
  </si>
  <si>
    <t>от сыновей их</t>
  </si>
  <si>
    <t>לְדוֹר</t>
  </si>
  <si>
    <t>поколению</t>
  </si>
  <si>
    <t>מִבְּנֵיהֶם</t>
  </si>
  <si>
    <t>אַחֲרוֹן</t>
  </si>
  <si>
    <t>следующему</t>
  </si>
  <si>
    <t>מְסַפְּרִים</t>
  </si>
  <si>
    <t>расскажем</t>
  </si>
  <si>
    <t>תְּהִלּ֥וֹת</t>
  </si>
  <si>
    <t>хвалу</t>
  </si>
  <si>
    <t>מְסַפְּרִים</t>
  </si>
  <si>
    <t>יְהוָֽה׃</t>
  </si>
  <si>
    <t>Господа</t>
  </si>
  <si>
    <t>תְּהִלּוֹת</t>
  </si>
  <si>
    <t>וֶעֱזוּזוֹ</t>
  </si>
  <si>
    <t>и силу Его</t>
  </si>
  <si>
    <t>וְ֝נִפְלְאוֹתָ֗יו</t>
  </si>
  <si>
    <t>и чудеса Его</t>
  </si>
  <si>
    <t>אֲשֶׁ֣ר עָשָֽׂה׃</t>
  </si>
  <si>
    <t xml:space="preserve">которые </t>
  </si>
  <si>
    <t>וְנִפְלְאוֹתָיו</t>
  </si>
  <si>
    <t xml:space="preserve"> עָשָֽׂה׃</t>
  </si>
  <si>
    <t>Он сотворил</t>
  </si>
  <si>
    <t>עָשָׂה:</t>
  </si>
  <si>
    <t>וַיָּקֶם</t>
  </si>
  <si>
    <t>и положил</t>
  </si>
  <si>
    <t>עֵדוּת</t>
  </si>
  <si>
    <t>свидетельство</t>
  </si>
  <si>
    <t>וַיָּקֶם</t>
  </si>
  <si>
    <t>בְּיַעֲקֹב</t>
  </si>
  <si>
    <t>в яакове</t>
  </si>
  <si>
    <t>וְתוֹרָה</t>
  </si>
  <si>
    <t>и учение</t>
  </si>
  <si>
    <t>בְּיַעֲקֹב</t>
  </si>
  <si>
    <t>שָׂם</t>
  </si>
  <si>
    <t>положил</t>
  </si>
  <si>
    <t>שָׂם</t>
  </si>
  <si>
    <t>которое</t>
  </si>
  <si>
    <t>צִוָּה</t>
  </si>
  <si>
    <t>заповедовал</t>
  </si>
  <si>
    <t>אֶת-אֲבוֹתֵינוּ</t>
  </si>
  <si>
    <t>отцам нашим</t>
  </si>
  <si>
    <t>צִוָּה</t>
  </si>
  <si>
    <t>לְהוֹדִיעָם</t>
  </si>
  <si>
    <t>сообщить им</t>
  </si>
  <si>
    <t>אֶת</t>
  </si>
  <si>
    <t>לִבְנֵיהֶם</t>
  </si>
  <si>
    <t>сыновьям их</t>
  </si>
  <si>
    <t>אֲבוֹתֵינוּ</t>
  </si>
  <si>
    <t>לְמַעַן</t>
  </si>
  <si>
    <t>ради</t>
  </si>
  <si>
    <t>לִבְנֵיהֶם:</t>
  </si>
  <si>
    <t>יֵדְעוּ</t>
  </si>
  <si>
    <t>знали</t>
  </si>
  <si>
    <t>דוֹר אַחֲרוֹן</t>
  </si>
  <si>
    <t>последнего</t>
  </si>
  <si>
    <t>בָּנִים</t>
  </si>
  <si>
    <t>сыновья</t>
  </si>
  <si>
    <t>יִוָּלֵדוּ</t>
  </si>
  <si>
    <t>рождающиеся</t>
  </si>
  <si>
    <t>יָקוּמוּ</t>
  </si>
  <si>
    <t>восставали</t>
  </si>
  <si>
    <t>וִיסַפְּרוּ</t>
  </si>
  <si>
    <t>и рассказывали</t>
  </si>
  <si>
    <t>בָּנִים</t>
  </si>
  <si>
    <t>יִוָּלֵדוּ</t>
  </si>
  <si>
    <t>יָקֻמוּ</t>
  </si>
  <si>
    <t>וְשָׂמוּ</t>
  </si>
  <si>
    <t>и возложили</t>
  </si>
  <si>
    <t>וִיסַפְּרוּ</t>
  </si>
  <si>
    <t>בֵּאלֹהִים</t>
  </si>
  <si>
    <t>на бога</t>
  </si>
  <si>
    <t>כִּסְלָם</t>
  </si>
  <si>
    <t>чаяние свое</t>
  </si>
  <si>
    <t>וְיָשִׂימוּ</t>
  </si>
  <si>
    <t>יִשְׁכְּחוּ</t>
  </si>
  <si>
    <t>забыли</t>
  </si>
  <si>
    <t>בֵאלֹהִים</t>
  </si>
  <si>
    <t>поступки его</t>
  </si>
  <si>
    <t>כִּסְלָם</t>
  </si>
  <si>
    <t>וּמִצְוֹתָיו</t>
  </si>
  <si>
    <t>и отцам</t>
  </si>
  <si>
    <t>יִשְׁכְּחוּ</t>
  </si>
  <si>
    <t>יִנְצֹרוּ</t>
  </si>
  <si>
    <t>охраняли</t>
  </si>
  <si>
    <t>יִהְיוּ</t>
  </si>
  <si>
    <t>будут</t>
  </si>
  <si>
    <t>יִנְצֹרוּ:</t>
  </si>
  <si>
    <t>כַּאֲבוֹתָם</t>
  </si>
  <si>
    <t>как отцы их</t>
  </si>
  <si>
    <t>דוֹר סוֹרֵר</t>
  </si>
  <si>
    <t>поколением</t>
  </si>
  <si>
    <t>וּמְרוֹה</t>
  </si>
  <si>
    <t>и строптивым</t>
  </si>
  <si>
    <t>דוֹר</t>
  </si>
  <si>
    <t>כַּאֲבוֹתָם</t>
  </si>
  <si>
    <t>לֹא-הֵכִין</t>
  </si>
  <si>
    <t>не подготовленным</t>
  </si>
  <si>
    <t>לִבּוֹ</t>
  </si>
  <si>
    <t>сердце его</t>
  </si>
  <si>
    <t>סוֹרֵר</t>
  </si>
  <si>
    <t>וְלֹא-נֶאֶמְנָה</t>
  </si>
  <si>
    <t>וּמֹרֶה</t>
  </si>
  <si>
    <t>אֶת-רוּחוֹ</t>
  </si>
  <si>
    <t>בְּנֵי֙</t>
  </si>
  <si>
    <t>Сыны</t>
  </si>
  <si>
    <t>הֵכִין</t>
  </si>
  <si>
    <t>אֶ֣פְרַֽיִם</t>
  </si>
  <si>
    <t>Ефрема</t>
  </si>
  <si>
    <t>נוֹשְׁקֵי</t>
  </si>
  <si>
    <t>вооруженные</t>
  </si>
  <si>
    <t>רוֹמֵי-קָשֶׁת</t>
  </si>
  <si>
    <t>луками</t>
  </si>
  <si>
    <t>נֶאֶמְנָה</t>
  </si>
  <si>
    <t>הָפְכוּ</t>
  </si>
  <si>
    <t>обратились</t>
  </si>
  <si>
    <t>קְרָב</t>
  </si>
  <si>
    <t>битвы</t>
  </si>
  <si>
    <t>רוּחוֹ:</t>
  </si>
  <si>
    <t>לֹא-שָׁמְרוּ</t>
  </si>
  <si>
    <t>не сохранили</t>
  </si>
  <si>
    <t>בְּרִית אֱלֹהִים</t>
  </si>
  <si>
    <t>завет божий</t>
  </si>
  <si>
    <t>אֶפְרַיִם</t>
  </si>
  <si>
    <t>וּבְתוֹרָתוֹ</t>
  </si>
  <si>
    <t>и в учении его</t>
  </si>
  <si>
    <t>נוֹשְׁקֵי</t>
  </si>
  <si>
    <t>מֵאֲנוּ</t>
  </si>
  <si>
    <t>отказывались</t>
  </si>
  <si>
    <t>רוֹמֵי</t>
  </si>
  <si>
    <t>לָלֶכֶת</t>
  </si>
  <si>
    <t>ходить</t>
  </si>
  <si>
    <t>וַיִּשְׁכְּחוּ</t>
  </si>
  <si>
    <t>и забыли</t>
  </si>
  <si>
    <t>עֲלִילוֹתָיו</t>
  </si>
  <si>
    <t>קְרָב:</t>
  </si>
  <si>
    <t>и чудеса его</t>
  </si>
  <si>
    <t>הֶרְאָם</t>
  </si>
  <si>
    <t>показал им</t>
  </si>
  <si>
    <t>שָׁמְרוּ</t>
  </si>
  <si>
    <t>בְּרִית</t>
  </si>
  <si>
    <t>נֶגֶד</t>
  </si>
  <si>
    <t>перед</t>
  </si>
  <si>
    <t>אֲבוֹתָם</t>
  </si>
  <si>
    <t>отцов их</t>
  </si>
  <si>
    <t>עָשָׂה</t>
  </si>
  <si>
    <t>сделал</t>
  </si>
  <si>
    <t>פֶּלֶא</t>
  </si>
  <si>
    <t>чудеса</t>
  </si>
  <si>
    <t>לָלֶכֶת:</t>
  </si>
  <si>
    <t>בְּאֶרֶץ</t>
  </si>
  <si>
    <t>в земле</t>
  </si>
  <si>
    <t>מִצְרָיִם</t>
  </si>
  <si>
    <t>египта</t>
  </si>
  <si>
    <t>וַיִּשְׁכְּחוּ</t>
  </si>
  <si>
    <t>שְׂדֵה</t>
  </si>
  <si>
    <t>поле</t>
  </si>
  <si>
    <t>צֹעַן</t>
  </si>
  <si>
    <t>Цоана</t>
  </si>
  <si>
    <t>בָּקַ֣ע</t>
  </si>
  <si>
    <t>Разделил</t>
  </si>
  <si>
    <t>הֶרְאָם:</t>
  </si>
  <si>
    <t>יָ֭ם</t>
  </si>
  <si>
    <t>море</t>
  </si>
  <si>
    <t>וַיַּעֲבִירֵ֣ם</t>
  </si>
  <si>
    <t>и провел их</t>
  </si>
  <si>
    <t>וַיַּצֶּב־</t>
  </si>
  <si>
    <t>и поставил</t>
  </si>
  <si>
    <t>מַ֣יִם</t>
  </si>
  <si>
    <t>עָשָׂה</t>
  </si>
  <si>
    <t>כְּמוֹ־</t>
  </si>
  <si>
    <t>נֵֽד׃</t>
  </si>
  <si>
    <t>вал</t>
  </si>
  <si>
    <t>בְּאֶרֶץ</t>
  </si>
  <si>
    <t>מִצְרַיִם</t>
  </si>
  <si>
    <t>וַיַּנְחֵ֣ם</t>
  </si>
  <si>
    <t>И вел их</t>
  </si>
  <si>
    <t>שְׂדֵה</t>
  </si>
  <si>
    <t>בֶּ֭עָנָן</t>
  </si>
  <si>
    <t>облаком</t>
  </si>
  <si>
    <t>צֹעַן:</t>
  </si>
  <si>
    <t>יוֹמָ֑ם</t>
  </si>
  <si>
    <t>днем</t>
  </si>
  <si>
    <t>и всю</t>
  </si>
  <si>
    <t>בָּקַע</t>
  </si>
  <si>
    <t>הַלַּ֥יְלָה</t>
  </si>
  <si>
    <t>ночь</t>
  </si>
  <si>
    <t>יָם</t>
  </si>
  <si>
    <t>בְּא֖וֹר</t>
  </si>
  <si>
    <t>светом</t>
  </si>
  <si>
    <t>וַיַּעֲבִירֵם</t>
  </si>
  <si>
    <t>אֵ֣שׁ</t>
  </si>
  <si>
    <t>огня</t>
  </si>
  <si>
    <t>וַיַּצֶּב</t>
  </si>
  <si>
    <t>יְבַקַּ֣ע</t>
  </si>
  <si>
    <t>Разверз</t>
  </si>
  <si>
    <t>כְּמוֹ</t>
  </si>
  <si>
    <t>צֻרִ֣ים</t>
  </si>
  <si>
    <t>скалы</t>
  </si>
  <si>
    <t>נֵד:</t>
  </si>
  <si>
    <t>בַּמִּדְבָּ֑ר</t>
  </si>
  <si>
    <t>в пустыне</t>
  </si>
  <si>
    <t>וַ֝יַּשְׁקְּ֗</t>
  </si>
  <si>
    <t>и напоил их</t>
  </si>
  <si>
    <t>וַיַּנְחֵם</t>
  </si>
  <si>
    <t>תְּהֹמֹ֥ת</t>
  </si>
  <si>
    <t>из бездны</t>
  </si>
  <si>
    <t>בֶּעָנָן</t>
  </si>
  <si>
    <t>כָּרָֽבָה׃</t>
  </si>
  <si>
    <t>обильно</t>
  </si>
  <si>
    <t>יוֹמָם</t>
  </si>
  <si>
    <t>וַיּוֹצִ֣א</t>
  </si>
  <si>
    <t>И извел</t>
  </si>
  <si>
    <t>הַלַּיְלָה</t>
  </si>
  <si>
    <t>נוֹזְלִ֣ים</t>
  </si>
  <si>
    <t>потоки</t>
  </si>
  <si>
    <t>בְּאוֹר</t>
  </si>
  <si>
    <t>מִֽמִּסְלָעָ֑ה</t>
  </si>
  <si>
    <t>из скалы</t>
  </si>
  <si>
    <t>אֵשׁ:</t>
  </si>
  <si>
    <t>וַיּ֝֗וֹרֶד</t>
  </si>
  <si>
    <t>כַּֽנְהָרֽוֹת׃</t>
  </si>
  <si>
    <t>как реки</t>
  </si>
  <si>
    <t>יְבַקַּע</t>
  </si>
  <si>
    <t>צֻרִים</t>
  </si>
  <si>
    <t>וַיּוֹסִ֣יפוּ</t>
  </si>
  <si>
    <t>Но продолжали</t>
  </si>
  <si>
    <t>בַּמִּדְבָּר</t>
  </si>
  <si>
    <t>ע֭וֹד</t>
  </si>
  <si>
    <t>וַיַּשְׁקְ</t>
  </si>
  <si>
    <t>לַחֲטֹ֣א</t>
  </si>
  <si>
    <t>грешить</t>
  </si>
  <si>
    <t>כִּתְהֹמוֹת</t>
  </si>
  <si>
    <t>ל֖וֹ</t>
  </si>
  <si>
    <t>против Него</t>
  </si>
  <si>
    <t>רַבָּה:</t>
  </si>
  <si>
    <t>לַמְרוֹ֣ת</t>
  </si>
  <si>
    <t>раздражать</t>
  </si>
  <si>
    <t>עֶֽלְי֣וֹן</t>
  </si>
  <si>
    <t>Всевышнего</t>
  </si>
  <si>
    <t>וַיּוֹצִא</t>
  </si>
  <si>
    <t>בַּצִּיָּֽה׃</t>
  </si>
  <si>
    <t>נוֹזְלִים</t>
  </si>
  <si>
    <t>מִסָּלַע</t>
  </si>
  <si>
    <t>וַֽ֭יַּנַּסּוּ</t>
  </si>
  <si>
    <t>И искушали</t>
  </si>
  <si>
    <t>וַיּוֹרֶד</t>
  </si>
  <si>
    <t>אֵ֣ל</t>
  </si>
  <si>
    <t>Бога</t>
  </si>
  <si>
    <t>כַּנְּהָרוֹת</t>
  </si>
  <si>
    <t>בִּלְבָבָ֑ם</t>
  </si>
  <si>
    <t>в сердце своем</t>
  </si>
  <si>
    <t>מָיִם:</t>
  </si>
  <si>
    <t>לִ֝שְׁאֹ֗ל</t>
  </si>
  <si>
    <t>прося</t>
  </si>
  <si>
    <t>אֹ֣כֶל</t>
  </si>
  <si>
    <t>пищи</t>
  </si>
  <si>
    <t>וַיּוֹסִיפוּ</t>
  </si>
  <si>
    <t>לְנַפְשָֽׁם׃</t>
  </si>
  <si>
    <t>для души своей</t>
  </si>
  <si>
    <t>לַחֲטֹא</t>
  </si>
  <si>
    <t>וַיְדַבְּרוּ֮</t>
  </si>
  <si>
    <t>И говорили</t>
  </si>
  <si>
    <t>לוֹ</t>
  </si>
  <si>
    <t>בֵֽ֪אלֹהִ֥֫ים</t>
  </si>
  <si>
    <t>против Бога</t>
  </si>
  <si>
    <t>לַמְרוֹת</t>
  </si>
  <si>
    <t>אָ֭מְרוּ</t>
  </si>
  <si>
    <t>сказали</t>
  </si>
  <si>
    <t>הֲיֽוּכַל־</t>
  </si>
  <si>
    <t>Может ли</t>
  </si>
  <si>
    <t>בַּצִּיָּה:</t>
  </si>
  <si>
    <t>לַעֲרֹ֥ךְ</t>
  </si>
  <si>
    <t>приготовить</t>
  </si>
  <si>
    <t>וַיְנַסּוּ</t>
  </si>
  <si>
    <t>שֻׁלְחָ֑ן</t>
  </si>
  <si>
    <t>трапезу</t>
  </si>
  <si>
    <t>בַּמִּדְבָּֽר׃</t>
  </si>
  <si>
    <t>בִּלְבָבָם</t>
  </si>
  <si>
    <t>לִשְׁאָל</t>
  </si>
  <si>
    <t>הִנֵּ֤ה</t>
  </si>
  <si>
    <t>Вот</t>
  </si>
  <si>
    <t>אֹכֶל</t>
  </si>
  <si>
    <t>הִכָּ֣ה</t>
  </si>
  <si>
    <t>Он ударил</t>
  </si>
  <si>
    <t>לְנַפְשָׁם:</t>
  </si>
  <si>
    <t>צוּר֮</t>
  </si>
  <si>
    <t>скалу</t>
  </si>
  <si>
    <t>וַֽיָּזֻ֪בוּ</t>
  </si>
  <si>
    <t>и потекли</t>
  </si>
  <si>
    <t>וַיְדַבְּרוּ</t>
  </si>
  <si>
    <t>מַ֫יִם</t>
  </si>
  <si>
    <t>בֵּאלֹהִים</t>
  </si>
  <si>
    <t>וּנְחָלִ֥ים</t>
  </si>
  <si>
    <t>и потоки</t>
  </si>
  <si>
    <t>אָמְרוּ</t>
  </si>
  <si>
    <t>יִשְׁטֹ֑פוּ</t>
  </si>
  <si>
    <t>полились</t>
  </si>
  <si>
    <t>הֲיוּכַל</t>
  </si>
  <si>
    <t>הֲ֭גַם</t>
  </si>
  <si>
    <t>Может ли Он также</t>
  </si>
  <si>
    <t>לֶ֣חֶם</t>
  </si>
  <si>
    <t>хлеб</t>
  </si>
  <si>
    <t>לַעֲרֹךְ</t>
  </si>
  <si>
    <t>יֽוּכָ֣ל</t>
  </si>
  <si>
    <t>дать</t>
  </si>
  <si>
    <t>שֻׁלְחָן</t>
  </si>
  <si>
    <t>תֵּ֑ת</t>
  </si>
  <si>
    <t>בַּמִּדְבָּר:</t>
  </si>
  <si>
    <t>אִם־</t>
  </si>
  <si>
    <t>Может ли Он</t>
  </si>
  <si>
    <t>יָכִ֓ין</t>
  </si>
  <si>
    <t>הֵן</t>
  </si>
  <si>
    <t>שְׁאֵ֖ר</t>
  </si>
  <si>
    <t>мясо</t>
  </si>
  <si>
    <t>הִכָּה</t>
  </si>
  <si>
    <t>לְעַמּ֣וֹ׃</t>
  </si>
  <si>
    <t>для народа Своего</t>
  </si>
  <si>
    <t>צוּר</t>
  </si>
  <si>
    <t>וַיָּזוּבוּ</t>
  </si>
  <si>
    <t>לָ֤כֵן</t>
  </si>
  <si>
    <t>Поэтому</t>
  </si>
  <si>
    <t>שָׁמַ֣ע</t>
  </si>
  <si>
    <t>услышал</t>
  </si>
  <si>
    <t>וּנְחָלִים</t>
  </si>
  <si>
    <t>יְ֭הוָה</t>
  </si>
  <si>
    <t>Господь</t>
  </si>
  <si>
    <t>יִשְׁטֹפוּ</t>
  </si>
  <si>
    <t>וַיִּתְעַבָּ֑ר</t>
  </si>
  <si>
    <t>и воспылал гневом</t>
  </si>
  <si>
    <t>הֲגַם</t>
  </si>
  <si>
    <t>וְאֵ֤שׁ</t>
  </si>
  <si>
    <t>И огонь</t>
  </si>
  <si>
    <t>לֶחֶם</t>
  </si>
  <si>
    <t>נִשְׁקָ֣ה</t>
  </si>
  <si>
    <t>воспылал</t>
  </si>
  <si>
    <t>יוּכַל</t>
  </si>
  <si>
    <t>בְּיַעֲקֹ֣ב</t>
  </si>
  <si>
    <t>против Иакова</t>
  </si>
  <si>
    <t>תֵּת</t>
  </si>
  <si>
    <t>וְ֝גַם־</t>
  </si>
  <si>
    <t>гнев</t>
  </si>
  <si>
    <t>יָכִין</t>
  </si>
  <si>
    <t>עָלָ֥ה</t>
  </si>
  <si>
    <t>поднялся</t>
  </si>
  <si>
    <t>שְׁאֵר</t>
  </si>
  <si>
    <t>בְּיִשְׂרָאֵֽל׃</t>
  </si>
  <si>
    <t>на Израиля</t>
  </si>
  <si>
    <t>לְעַמּוֹ:</t>
  </si>
  <si>
    <t>כב</t>
  </si>
  <si>
    <t>לָכֵן</t>
  </si>
  <si>
    <t>לֹא־</t>
  </si>
  <si>
    <t>שָׁמַע</t>
  </si>
  <si>
    <t>הֶאֱמִ֣ינוּ</t>
  </si>
  <si>
    <t>верили</t>
  </si>
  <si>
    <t>בֵֽאלֹהִ֑ים</t>
  </si>
  <si>
    <t>в Бога</t>
  </si>
  <si>
    <t>וַיִּתְעַבָּר</t>
  </si>
  <si>
    <t>וְ֝לֹ֗א</t>
  </si>
  <si>
    <t>וְאֵשׁ</t>
  </si>
  <si>
    <t>בָּטְח֥וּ</t>
  </si>
  <si>
    <t>полагались</t>
  </si>
  <si>
    <t>נִשְּׂקָה</t>
  </si>
  <si>
    <t>בִּישׁוּעָתֽוֹ׃</t>
  </si>
  <si>
    <t>на спасение Его</t>
  </si>
  <si>
    <t>בְיַעֲקֹב</t>
  </si>
  <si>
    <t>כג</t>
  </si>
  <si>
    <t>וְגַם</t>
  </si>
  <si>
    <t>וַיְצַ֥ו</t>
  </si>
  <si>
    <t>И повелел</t>
  </si>
  <si>
    <t>שְׁחָקִ֑ים</t>
  </si>
  <si>
    <t>облакам</t>
  </si>
  <si>
    <t>עָלָה</t>
  </si>
  <si>
    <t>מִ֝מָּעַ֗ל</t>
  </si>
  <si>
    <t>свыше</t>
  </si>
  <si>
    <t>בְיִשְׂרָאֵל:</t>
  </si>
  <si>
    <t>וְדַלְתֵ֥י</t>
  </si>
  <si>
    <t>и двери</t>
  </si>
  <si>
    <t>{כב}</t>
  </si>
  <si>
    <t>שָׁמַֽיִם</t>
  </si>
  <si>
    <t>небес</t>
  </si>
  <si>
    <t>פָּתָֽח׃</t>
  </si>
  <si>
    <t>отворил</t>
  </si>
  <si>
    <t>כד</t>
  </si>
  <si>
    <t>הֶאֱמִינוּ</t>
  </si>
  <si>
    <t>וַיַּמְטֵ֣ר</t>
  </si>
  <si>
    <t>И пролил</t>
  </si>
  <si>
    <t>עֲ֭לֵיהֶם</t>
  </si>
  <si>
    <t>на них</t>
  </si>
  <si>
    <t>מָ֣ן</t>
  </si>
  <si>
    <t>манну</t>
  </si>
  <si>
    <t>בָטְחוּ</t>
  </si>
  <si>
    <t>לֶאֱכֹ֑ל</t>
  </si>
  <si>
    <t>для еды</t>
  </si>
  <si>
    <t>בִּישׁוּעָתוֹ:</t>
  </si>
  <si>
    <t>וּדְגַ֖ן</t>
  </si>
  <si>
    <t>и хлеб</t>
  </si>
  <si>
    <t>{כג}</t>
  </si>
  <si>
    <t>שָׁ֣מַיִם</t>
  </si>
  <si>
    <t>וַיְצַו</t>
  </si>
  <si>
    <t>נָֽתַן־</t>
  </si>
  <si>
    <t>дал</t>
  </si>
  <si>
    <t>לָֽמוֹ׃</t>
  </si>
  <si>
    <t>им</t>
  </si>
  <si>
    <t>מִמָּעַל</t>
  </si>
  <si>
    <t>כה</t>
  </si>
  <si>
    <t>וְדַלְתֵי</t>
  </si>
  <si>
    <t>Хлеб</t>
  </si>
  <si>
    <t>שָׁמַיִם</t>
  </si>
  <si>
    <t>אַבִּירִ֣ים</t>
  </si>
  <si>
    <t>ангелов</t>
  </si>
  <si>
    <t>פָּתָח:</t>
  </si>
  <si>
    <t>אָ֭כַל</t>
  </si>
  <si>
    <t>ел</t>
  </si>
  <si>
    <t>{כד}</t>
  </si>
  <si>
    <t>אִ֑ישׁ</t>
  </si>
  <si>
    <t>человек</t>
  </si>
  <si>
    <t>וַיַּמְטֵר</t>
  </si>
  <si>
    <t>צֵידָ֥ה</t>
  </si>
  <si>
    <t>пищу</t>
  </si>
  <si>
    <t>עֲלֵיהֶם</t>
  </si>
  <si>
    <t>שָׁ֝לַ֗ח</t>
  </si>
  <si>
    <t>послал</t>
  </si>
  <si>
    <t>מָן</t>
  </si>
  <si>
    <t>לָהֶֽם׃</t>
  </si>
  <si>
    <t>לֶאֱכֹל</t>
  </si>
  <si>
    <t>לָשֹֽׂבַע</t>
  </si>
  <si>
    <t>в изобилии</t>
  </si>
  <si>
    <t>וּדְגַן</t>
  </si>
  <si>
    <t>כו</t>
  </si>
  <si>
    <t>יַסַּע־</t>
  </si>
  <si>
    <t>Возбудил</t>
  </si>
  <si>
    <t>נָתַן</t>
  </si>
  <si>
    <t>קָדִ֥ים</t>
  </si>
  <si>
    <t>восточный</t>
  </si>
  <si>
    <t>לָמוֹ:</t>
  </si>
  <si>
    <t>בַּשָּׁמַ֑יִם</t>
  </si>
  <si>
    <t>на небе</t>
  </si>
  <si>
    <t>{כה}</t>
  </si>
  <si>
    <t>וַיְנַהֵ֥ג</t>
  </si>
  <si>
    <t>и навел</t>
  </si>
  <si>
    <t>בִּעֻזּֽוֹ׃</t>
  </si>
  <si>
    <t>в силе Своей</t>
  </si>
  <si>
    <t>אַבִּירִים</t>
  </si>
  <si>
    <t>תֵימָֽן</t>
  </si>
  <si>
    <t>южный</t>
  </si>
  <si>
    <t>אָכַל</t>
  </si>
  <si>
    <t>כז</t>
  </si>
  <si>
    <t>אִישׁ</t>
  </si>
  <si>
    <t>וַיַּמְטֵ֣ר</t>
  </si>
  <si>
    <t>צֵידָה</t>
  </si>
  <si>
    <t>עֲלֵיהֶ֣ם</t>
  </si>
  <si>
    <t>שָׁלַח</t>
  </si>
  <si>
    <t>כֶּעָפָ֣ר</t>
  </si>
  <si>
    <t>как пыль</t>
  </si>
  <si>
    <t>לָהֶם</t>
  </si>
  <si>
    <t>שְׁאָ֑ו</t>
  </si>
  <si>
    <t>לָשֹׂבַע:</t>
  </si>
  <si>
    <t>וּכְח֗וֹל</t>
  </si>
  <si>
    <t>и как песок</t>
  </si>
  <si>
    <t>{כו}</t>
  </si>
  <si>
    <t>יַ֝מִּ֗ים</t>
  </si>
  <si>
    <t>морской</t>
  </si>
  <si>
    <t>יַסַּע</t>
  </si>
  <si>
    <t>עוֹף־</t>
  </si>
  <si>
    <t>птиц</t>
  </si>
  <si>
    <t>קָדִים</t>
  </si>
  <si>
    <t>כָּנָֽף׃</t>
  </si>
  <si>
    <t>крылатых</t>
  </si>
  <si>
    <t>בַּשָּׁמָיִם</t>
  </si>
  <si>
    <t>כח</t>
  </si>
  <si>
    <t>וַיְנַהֵג</t>
  </si>
  <si>
    <t>וַיַּפֵּ֣ל</t>
  </si>
  <si>
    <t>И падали</t>
  </si>
  <si>
    <t>בְּעֻזּוֹ</t>
  </si>
  <si>
    <t>בְּקֶ֣רֶב</t>
  </si>
  <si>
    <t>среди</t>
  </si>
  <si>
    <t>תֵימָן:</t>
  </si>
  <si>
    <t>מַחֲנֵ֣הוּ</t>
  </si>
  <si>
    <t>лагеря их</t>
  </si>
  <si>
    <t>{כז}</t>
  </si>
  <si>
    <t>סָ֑בִיב</t>
  </si>
  <si>
    <t>вокруг</t>
  </si>
  <si>
    <t>לְ֝מִשְׁכְּנֹתָֽיו׃</t>
  </si>
  <si>
    <t>жилищ их</t>
  </si>
  <si>
    <t>כט</t>
  </si>
  <si>
    <t>כֶּעָפָר</t>
  </si>
  <si>
    <t>וַיֹּֽאכְל֣וּ</t>
  </si>
  <si>
    <t>И ели они</t>
  </si>
  <si>
    <t>וַיִּֽשְׂבְּע֑וּ</t>
  </si>
  <si>
    <t>и насытились</t>
  </si>
  <si>
    <t>וּכְחוֹל</t>
  </si>
  <si>
    <t>מְ֝אַוַּתָּ֗ם</t>
  </si>
  <si>
    <t>и желание их</t>
  </si>
  <si>
    <t>יַמִּים</t>
  </si>
  <si>
    <t>יָבִ֥א</t>
  </si>
  <si>
    <t>Он удовлетворил</t>
  </si>
  <si>
    <t>עוֹף</t>
  </si>
  <si>
    <t>их</t>
  </si>
  <si>
    <t>כָּנָף:</t>
  </si>
  <si>
    <t>ל</t>
  </si>
  <si>
    <t>{כח}</t>
  </si>
  <si>
    <t>לֹ֤א</t>
  </si>
  <si>
    <t>Не</t>
  </si>
  <si>
    <t>וַיַּפֵּל</t>
  </si>
  <si>
    <t>זָרוּ֙</t>
  </si>
  <si>
    <t>отвратили</t>
  </si>
  <si>
    <t>בְּקֶרֶב</t>
  </si>
  <si>
    <t>מִתַּאֲוָתָ֔ם</t>
  </si>
  <si>
    <t>от желания своего</t>
  </si>
  <si>
    <t>מַחֲנֵהוּ</t>
  </si>
  <si>
    <t>עוֹד־</t>
  </si>
  <si>
    <t>סָבִיב</t>
  </si>
  <si>
    <t>אָכְלָ֖ם</t>
  </si>
  <si>
    <t>пища их</t>
  </si>
  <si>
    <t>לְמִשְׁכְּנֹתָיו:</t>
  </si>
  <si>
    <t>בְּפִיהֶ֑ם</t>
  </si>
  <si>
    <t>в устах их</t>
  </si>
  <si>
    <t>{כט}</t>
  </si>
  <si>
    <t>לא</t>
  </si>
  <si>
    <t>וַיֹּאכְלוּ</t>
  </si>
  <si>
    <t>וְאַ֤ף</t>
  </si>
  <si>
    <t>И гнев</t>
  </si>
  <si>
    <t>וַיִּשְׂבְּעוּ</t>
  </si>
  <si>
    <t>Божий</t>
  </si>
  <si>
    <t>מְאֹד</t>
  </si>
  <si>
    <t>עָלָ֣ה</t>
  </si>
  <si>
    <t>וְתַאֲוָתָם</t>
  </si>
  <si>
    <t>בָּהֶ֑ם</t>
  </si>
  <si>
    <t>יָבִא</t>
  </si>
  <si>
    <t>וַֽיַּהֲרֹ֥ג</t>
  </si>
  <si>
    <t>и поразил</t>
  </si>
  <si>
    <t>לָהֶם:</t>
  </si>
  <si>
    <t>בְּמִשְׁמַנֵּיהֶ֑ם</t>
  </si>
  <si>
    <t>тучных их</t>
  </si>
  <si>
    <t>{ל}</t>
  </si>
  <si>
    <t>וּבַחֲוּרֵ֥י</t>
  </si>
  <si>
    <t>и юношей</t>
  </si>
  <si>
    <t>יִ֝שְׂרָאֵ֗ל</t>
  </si>
  <si>
    <t>Израиля</t>
  </si>
  <si>
    <t>זָרוּ</t>
  </si>
  <si>
    <t>הִכְרִֽיעַ׃</t>
  </si>
  <si>
    <t>низложил</t>
  </si>
  <si>
    <t>מִתַּאֲוָתָם</t>
  </si>
  <si>
    <t>לב</t>
  </si>
  <si>
    <t>При всем</t>
  </si>
  <si>
    <t>אָכְלָם</t>
  </si>
  <si>
    <t>זֹ֭את</t>
  </si>
  <si>
    <t>этом</t>
  </si>
  <si>
    <t>בְּפִיהֶם:</t>
  </si>
  <si>
    <t>חָטְא֣וּ</t>
  </si>
  <si>
    <t>грешили</t>
  </si>
  <si>
    <t>{לא}</t>
  </si>
  <si>
    <t>ע֑וֹד</t>
  </si>
  <si>
    <t>וְאַף</t>
  </si>
  <si>
    <t>וְ֝לֹא־</t>
  </si>
  <si>
    <t>הֶאֱמִ֥ינוּ</t>
  </si>
  <si>
    <t>בְּנִפְלְאוֹתָֽיו׃</t>
  </si>
  <si>
    <t>в чудеса Его</t>
  </si>
  <si>
    <t>בָהֶם</t>
  </si>
  <si>
    <t>לג</t>
  </si>
  <si>
    <t>וַיַּהֲרֹג</t>
  </si>
  <si>
    <t>וַיְכַל־</t>
  </si>
  <si>
    <t>И уничтожил</t>
  </si>
  <si>
    <t>בְּמִשְׁמַנֵּיהֶם</t>
  </si>
  <si>
    <t>בַּהֶ֣בֶל</t>
  </si>
  <si>
    <t>в суете</t>
  </si>
  <si>
    <t>וּבַחוּרֵי</t>
  </si>
  <si>
    <t>יְמֵיהֶ֑ם</t>
  </si>
  <si>
    <t>дни их</t>
  </si>
  <si>
    <t>יִשְׂרָאֵל</t>
  </si>
  <si>
    <t>וּשְׁנוֹתָ֥ם</t>
  </si>
  <si>
    <t>и лета их</t>
  </si>
  <si>
    <t>הִכְרִיעַ:</t>
  </si>
  <si>
    <t>בְּבֶהָלָֽה׃</t>
  </si>
  <si>
    <t>в смятении</t>
  </si>
  <si>
    <t>{לב}</t>
  </si>
  <si>
    <t>לד</t>
  </si>
  <si>
    <t>בְּכָל</t>
  </si>
  <si>
    <t>Когда</t>
  </si>
  <si>
    <t>הֲרָגָ֥ם</t>
  </si>
  <si>
    <t>Он убивал их</t>
  </si>
  <si>
    <t>חָטְאוּ</t>
  </si>
  <si>
    <t>וּדְרָשֻׁ֑הוּ</t>
  </si>
  <si>
    <t>они искали Его</t>
  </si>
  <si>
    <t>וְשָֽֽׁבוּ־</t>
  </si>
  <si>
    <t>и обращались</t>
  </si>
  <si>
    <t>וְשִֽׁ֝חֲר֗וּ</t>
  </si>
  <si>
    <t>и искали рано</t>
  </si>
  <si>
    <t>אֵֽל׃</t>
  </si>
  <si>
    <t>בְּנִפְלְאוֹתָיו:</t>
  </si>
  <si>
    <t>לה</t>
  </si>
  <si>
    <t>{לג}</t>
  </si>
  <si>
    <t>וַ֭יִּזְכְּרוּ</t>
  </si>
  <si>
    <t>И вспоминали</t>
  </si>
  <si>
    <t>וַיְכַל</t>
  </si>
  <si>
    <t>что</t>
  </si>
  <si>
    <t>בַּהֶבֶל</t>
  </si>
  <si>
    <t>יְמֵיהֶם</t>
  </si>
  <si>
    <t>צוּרָ֑ם</t>
  </si>
  <si>
    <t>крепость их</t>
  </si>
  <si>
    <t>וּשְׁנוֹתָם</t>
  </si>
  <si>
    <t>וְאֵ֖ל</t>
  </si>
  <si>
    <t>и Бог</t>
  </si>
  <si>
    <t>בַּבֶּהָלָה:</t>
  </si>
  <si>
    <t>עֶ֣לְיֽוֹן</t>
  </si>
  <si>
    <t>Всевышний</t>
  </si>
  <si>
    <t>{לד}</t>
  </si>
  <si>
    <t>גֹּאֲלָֽם׃</t>
  </si>
  <si>
    <t>Искупитель их</t>
  </si>
  <si>
    <t>לו</t>
  </si>
  <si>
    <t>הֲרָגָם</t>
  </si>
  <si>
    <t>וַ֭יְפַתּוּהוּ</t>
  </si>
  <si>
    <t>И льстили Ему</t>
  </si>
  <si>
    <t>וּדְרָשׁוּהוּ</t>
  </si>
  <si>
    <t>устами своими</t>
  </si>
  <si>
    <t>וְשָׁבוּ</t>
  </si>
  <si>
    <t>וּֽבִלְשׁוֹנָ֥ם</t>
  </si>
  <si>
    <t>и языком своим</t>
  </si>
  <si>
    <t>וְשִׁחֲרוּ</t>
  </si>
  <si>
    <t>יְכַזְּבוּ־</t>
  </si>
  <si>
    <t>лгали</t>
  </si>
  <si>
    <t>אֵל:</t>
  </si>
  <si>
    <t>ל֝֗וֹ</t>
  </si>
  <si>
    <t>Ему</t>
  </si>
  <si>
    <t>{לה}</t>
  </si>
  <si>
    <t>לז</t>
  </si>
  <si>
    <t>וַיִּזְכְּרוּ</t>
  </si>
  <si>
    <t>וְֽלִבָּ֣ם</t>
  </si>
  <si>
    <t>И сердце их</t>
  </si>
  <si>
    <t>לֹ֣א</t>
  </si>
  <si>
    <t>נָכ֑וֹן</t>
  </si>
  <si>
    <t>было право</t>
  </si>
  <si>
    <t>צוּרָם</t>
  </si>
  <si>
    <t>עִמּֽוֹ</t>
  </si>
  <si>
    <t>пред Ним</t>
  </si>
  <si>
    <t>וְאֵל</t>
  </si>
  <si>
    <t>וְֽלֹֽא־</t>
  </si>
  <si>
    <t>נֶאֶמְנ֖וּ</t>
  </si>
  <si>
    <t>были верны</t>
  </si>
  <si>
    <t>גֹּאֲלָם:</t>
  </si>
  <si>
    <t>בִּבְרִיתֽוֹ׃</t>
  </si>
  <si>
    <t>в завете Его</t>
  </si>
  <si>
    <t>{לו}</t>
  </si>
  <si>
    <t>לח</t>
  </si>
  <si>
    <t>וַיְפַתּוּהוּ</t>
  </si>
  <si>
    <t>וְֽהוּא־</t>
  </si>
  <si>
    <t>Но Он</t>
  </si>
  <si>
    <t>בְּפִיהֶם</t>
  </si>
  <si>
    <t>רַחוּם֮</t>
  </si>
  <si>
    <t>милостив</t>
  </si>
  <si>
    <t>וּבִלְשׁוֹנָם</t>
  </si>
  <si>
    <t>יְכַפֵּ֪ר</t>
  </si>
  <si>
    <t>прощает</t>
  </si>
  <si>
    <t>יְכַזְּבוּ</t>
  </si>
  <si>
    <t>עָ֫וֺ֥ן</t>
  </si>
  <si>
    <t>беззаконие</t>
  </si>
  <si>
    <t>לוֹ:</t>
  </si>
  <si>
    <t>וְלֹ֣א</t>
  </si>
  <si>
    <t>{לז}</t>
  </si>
  <si>
    <t>יַשְׁחִ֑ית</t>
  </si>
  <si>
    <t>истребляет</t>
  </si>
  <si>
    <t>וְלִבָּם</t>
  </si>
  <si>
    <t>וְהִרְבָּ֤ה</t>
  </si>
  <si>
    <t>и многократно</t>
  </si>
  <si>
    <t>לְֽהָשִׁ֣יב</t>
  </si>
  <si>
    <t>отворачивал</t>
  </si>
  <si>
    <t>נָכוֹן</t>
  </si>
  <si>
    <t>אַפּ֣וֹ</t>
  </si>
  <si>
    <t>гнев Свой</t>
  </si>
  <si>
    <t>עִמּוֹ</t>
  </si>
  <si>
    <t>וְלֹֽא־</t>
  </si>
  <si>
    <t>יָעִ֥יר</t>
  </si>
  <si>
    <t>возбуждал</t>
  </si>
  <si>
    <t>נֶאֶמְנוּ</t>
  </si>
  <si>
    <t>весь</t>
  </si>
  <si>
    <t>בִּבְרִיתוֹ:</t>
  </si>
  <si>
    <t>חֲמָתֽוֹ׃</t>
  </si>
  <si>
    <t>{לח}</t>
  </si>
  <si>
    <t>לט</t>
  </si>
  <si>
    <t>וְהוּא</t>
  </si>
  <si>
    <t>וַיִּזְכֹּ֣ר</t>
  </si>
  <si>
    <t>И помнил</t>
  </si>
  <si>
    <t>רַחוּם</t>
  </si>
  <si>
    <t>כִּ֣י</t>
  </si>
  <si>
    <t>יְכַפֵּר</t>
  </si>
  <si>
    <t>בָשָׂ֣ר</t>
  </si>
  <si>
    <t>плоть</t>
  </si>
  <si>
    <t>עָוֹן</t>
  </si>
  <si>
    <t>הֵ֑מָּה</t>
  </si>
  <si>
    <t>они</t>
  </si>
  <si>
    <t>ר֝֗וּחַ</t>
  </si>
  <si>
    <t>дыхание</t>
  </si>
  <si>
    <t>יַשְׁחִית</t>
  </si>
  <si>
    <t>הֹ֣לֵֽךְ</t>
  </si>
  <si>
    <t>уходит</t>
  </si>
  <si>
    <t>וְהִרְבָּה</t>
  </si>
  <si>
    <t>לְהָשִׁיב</t>
  </si>
  <si>
    <t>יָשֽׁוּב׃</t>
  </si>
  <si>
    <t>возвращается</t>
  </si>
  <si>
    <t>אַפּוֹ</t>
  </si>
  <si>
    <t>מ</t>
  </si>
  <si>
    <t>כַּמָּ֣ה</t>
  </si>
  <si>
    <t>Сколько</t>
  </si>
  <si>
    <t>יָעִיר</t>
  </si>
  <si>
    <t>יַ֭מְרוּ</t>
  </si>
  <si>
    <t>раздражали</t>
  </si>
  <si>
    <t>בַּמִּדְבָּ֣ר</t>
  </si>
  <si>
    <t>חֲמָתוֹ:</t>
  </si>
  <si>
    <t>יְהוָ֑ה</t>
  </si>
  <si>
    <t>{לט}</t>
  </si>
  <si>
    <t>יַעֲצִיב֥וּ</t>
  </si>
  <si>
    <t>огорчали</t>
  </si>
  <si>
    <t>וַיִּזְכֹּר</t>
  </si>
  <si>
    <t>בִּ֝֗ישִׁימ֥וֹן</t>
  </si>
  <si>
    <t>מא</t>
  </si>
  <si>
    <t>בָשָׂר</t>
  </si>
  <si>
    <t>וַיָּשֻׁ֣בוּ</t>
  </si>
  <si>
    <t>И снова</t>
  </si>
  <si>
    <t>הֵמָּה</t>
  </si>
  <si>
    <t>וַ֭יַּנַּסּוּ</t>
  </si>
  <si>
    <t>искушали</t>
  </si>
  <si>
    <t>אֵ֑ל</t>
  </si>
  <si>
    <t>הוֹלֵךְ</t>
  </si>
  <si>
    <t>וּקְדוֹשׁ֥</t>
  </si>
  <si>
    <t>и Святого</t>
  </si>
  <si>
    <t>Израилева</t>
  </si>
  <si>
    <t>יָשׁוּב:</t>
  </si>
  <si>
    <t>הִתְווּֽוּ׃</t>
  </si>
  <si>
    <t>ограничивали</t>
  </si>
  <si>
    <t>{מ}</t>
  </si>
  <si>
    <t>מב</t>
  </si>
  <si>
    <t>כַּמָּה</t>
  </si>
  <si>
    <t>יַמְרוּהוּ</t>
  </si>
  <si>
    <t>זָ֭כְרוּ</t>
  </si>
  <si>
    <t>помнили</t>
  </si>
  <si>
    <t>בַמִּדְבָּר</t>
  </si>
  <si>
    <t>אֶת־</t>
  </si>
  <si>
    <t>о</t>
  </si>
  <si>
    <t>יַעֲצִיבוּהוּ</t>
  </si>
  <si>
    <t>יָד֣וֹ</t>
  </si>
  <si>
    <t>руке Его</t>
  </si>
  <si>
    <t>בִּישִׁימוֹן:</t>
  </si>
  <si>
    <t>י֣וֹם</t>
  </si>
  <si>
    <t>день</t>
  </si>
  <si>
    <t>{מא}</t>
  </si>
  <si>
    <t>אֲ֝שֶׁ֗ר</t>
  </si>
  <si>
    <t>וַיָּשׁוּבוּ</t>
  </si>
  <si>
    <t>פָּדָ֥ם</t>
  </si>
  <si>
    <t>Он избавил</t>
  </si>
  <si>
    <t>מִנִּי־</t>
  </si>
  <si>
    <t>צָֽר׃</t>
  </si>
  <si>
    <t>врага</t>
  </si>
  <si>
    <t>וּקְדוֹשׁ</t>
  </si>
  <si>
    <t>מג</t>
  </si>
  <si>
    <t>אֲשֶׁ֣ר</t>
  </si>
  <si>
    <t>Как</t>
  </si>
  <si>
    <t>הִתְווּ:</t>
  </si>
  <si>
    <t>שָׂ֣ם</t>
  </si>
  <si>
    <t>явил</t>
  </si>
  <si>
    <t>{מב}</t>
  </si>
  <si>
    <t>בְּ֭מִצְרַיִם</t>
  </si>
  <si>
    <t>в Египте</t>
  </si>
  <si>
    <t>אוֹתֹתָ֑יו</t>
  </si>
  <si>
    <t>знамения Свои</t>
  </si>
  <si>
    <t>זָכְרוּ</t>
  </si>
  <si>
    <t>וּ֝מוֹפְתָ֗יו</t>
  </si>
  <si>
    <t>и чудеса Свои</t>
  </si>
  <si>
    <t>בִּשְׂדֵי־</t>
  </si>
  <si>
    <t>на поле</t>
  </si>
  <si>
    <t>יָדוֹ</t>
  </si>
  <si>
    <t>צֹֽעַן׃</t>
  </si>
  <si>
    <t>Цоан</t>
  </si>
  <si>
    <t>יוֹם</t>
  </si>
  <si>
    <t>מד</t>
  </si>
  <si>
    <t>וַ֭יָּשֶׂם</t>
  </si>
  <si>
    <t>И превратил</t>
  </si>
  <si>
    <t>פָּדָם</t>
  </si>
  <si>
    <t>לְדָם֮</t>
  </si>
  <si>
    <t>в кровь</t>
  </si>
  <si>
    <t>יְאֹרֵיהֶ֪ם</t>
  </si>
  <si>
    <t>реки их</t>
  </si>
  <si>
    <t>צָר:</t>
  </si>
  <si>
    <t>וּֽנְזִלֵיהֶ֫ם</t>
  </si>
  <si>
    <t>и потоки их</t>
  </si>
  <si>
    <t>{מג}</t>
  </si>
  <si>
    <t>בִּלְיִ֥שְׁתּֽוֹן׃</t>
  </si>
  <si>
    <t>чтобы они не пили</t>
  </si>
  <si>
    <t>מה</t>
  </si>
  <si>
    <t>יְשַׁלַּ֣ח</t>
  </si>
  <si>
    <t>Послал</t>
  </si>
  <si>
    <t>בְּמִצְרַיִם</t>
  </si>
  <si>
    <t>בָּהֶ֣ם</t>
  </si>
  <si>
    <t>אֹתוֹתָיו</t>
  </si>
  <si>
    <t>עָ֭רֹב</t>
  </si>
  <si>
    <t>мух</t>
  </si>
  <si>
    <t>וּמוֹפְתָיו</t>
  </si>
  <si>
    <t>וַֽיֹּ֣אכְלֵם</t>
  </si>
  <si>
    <t>и пожрали их</t>
  </si>
  <si>
    <t>בִּשְׂדֵה</t>
  </si>
  <si>
    <t>וּֽ֝צְפַרְדְּעִ֗ים</t>
  </si>
  <si>
    <t>и лягушек</t>
  </si>
  <si>
    <t>וַֽתַּשְׁחִ֥יתֵם׃</t>
  </si>
  <si>
    <t>и погубили их</t>
  </si>
  <si>
    <t>{מד}</t>
  </si>
  <si>
    <t>מו</t>
  </si>
  <si>
    <t>וַיַּהֲפֹךְ</t>
  </si>
  <si>
    <t>וַיִּתֵּ֣ן</t>
  </si>
  <si>
    <t>И отдал</t>
  </si>
  <si>
    <t>לְדָם</t>
  </si>
  <si>
    <t>לֶחָסִ֣יל</t>
  </si>
  <si>
    <t>саранче</t>
  </si>
  <si>
    <t>יְאֹרֵיהֶם</t>
  </si>
  <si>
    <t>יְבוּלָ֑ם</t>
  </si>
  <si>
    <t>урожай их</t>
  </si>
  <si>
    <t>וְנֹזְלֵיהֶם</t>
  </si>
  <si>
    <t>וִֽ֝יגִיעָ֗ם</t>
  </si>
  <si>
    <t>и труд их</t>
  </si>
  <si>
    <t>בַּל</t>
  </si>
  <si>
    <t>לָאַרְבֶּֽה׃</t>
  </si>
  <si>
    <t>кузнечикам</t>
  </si>
  <si>
    <t>יִשְׁתָּיוּן:</t>
  </si>
  <si>
    <t>מז</t>
  </si>
  <si>
    <t>{מה}</t>
  </si>
  <si>
    <t>יַהֲרֹ֣ג</t>
  </si>
  <si>
    <t>Поражал</t>
  </si>
  <si>
    <t>יְשַׁלַּח</t>
  </si>
  <si>
    <t>בַּבָּרָ֣ד</t>
  </si>
  <si>
    <t>градом</t>
  </si>
  <si>
    <t>בָּהֶם</t>
  </si>
  <si>
    <t>גַּפְנָ֑ם</t>
  </si>
  <si>
    <t>виноградники их</t>
  </si>
  <si>
    <t>עָרֹב</t>
  </si>
  <si>
    <t>וְ֝שִׁקְמוֹתָ֗ם</t>
  </si>
  <si>
    <t>и смоковницы их</t>
  </si>
  <si>
    <t>וַיֹּאכְלֵם</t>
  </si>
  <si>
    <t>בַּֽחֲנָֽמַל׃</t>
  </si>
  <si>
    <t>иней</t>
  </si>
  <si>
    <t>וּצְפַרְדֵּעַ</t>
  </si>
  <si>
    <t>מח</t>
  </si>
  <si>
    <t>וַתַּשְׁחִיתֵם:</t>
  </si>
  <si>
    <t>יַסְגֵּ֣ר</t>
  </si>
  <si>
    <t>И предал</t>
  </si>
  <si>
    <t>{מו}</t>
  </si>
  <si>
    <t>לַבָּרָ֣ד</t>
  </si>
  <si>
    <t>граду</t>
  </si>
  <si>
    <t>וַיִּתֵּן</t>
  </si>
  <si>
    <t>בְּעִירָ֑ם</t>
  </si>
  <si>
    <t>скот их</t>
  </si>
  <si>
    <t>לֶחָסִיל</t>
  </si>
  <si>
    <t>וּֽ֝מִקְנֵיהֶ֗ם</t>
  </si>
  <si>
    <t>и стада их</t>
  </si>
  <si>
    <t>יְבוּלָם</t>
  </si>
  <si>
    <t>לָרְשָׁפִֽים׃</t>
  </si>
  <si>
    <t>молниям</t>
  </si>
  <si>
    <t>וִיגִיעָם</t>
  </si>
  <si>
    <t>מט</t>
  </si>
  <si>
    <t>לָאַרְבֶּה:</t>
  </si>
  <si>
    <t>{מז}</t>
  </si>
  <si>
    <t>בָּ֭ם</t>
  </si>
  <si>
    <t>יַהֲרֹג</t>
  </si>
  <si>
    <t>חֲר֣וֹן</t>
  </si>
  <si>
    <t>пламень</t>
  </si>
  <si>
    <t>בַּבָּרָד</t>
  </si>
  <si>
    <t>אַפּ֑וֹ</t>
  </si>
  <si>
    <t>гнева Своего</t>
  </si>
  <si>
    <t>גַּפְנָם</t>
  </si>
  <si>
    <t>עֶבְרָ֥ה</t>
  </si>
  <si>
    <t>וְשִׁקְמוֹתָם</t>
  </si>
  <si>
    <t>וָ֝זַ֗עַם</t>
  </si>
  <si>
    <t>негодование</t>
  </si>
  <si>
    <t>בַּחֲנָמַל:</t>
  </si>
  <si>
    <t>וְצָרָ֥ה</t>
  </si>
  <si>
    <t>скорбь</t>
  </si>
  <si>
    <t>{מח}</t>
  </si>
  <si>
    <t>מִשְׁלַ֥חַת</t>
  </si>
  <si>
    <t>посланников</t>
  </si>
  <si>
    <t>וַיַּסְגֵּר</t>
  </si>
  <si>
    <t>מַלְאֲכֵֽי־</t>
  </si>
  <si>
    <t>לַבָּרָד</t>
  </si>
  <si>
    <t>רָעִֽים׃</t>
  </si>
  <si>
    <t>злых</t>
  </si>
  <si>
    <t>בְּעִירָם</t>
  </si>
  <si>
    <t>נ</t>
  </si>
  <si>
    <t>וּמִקְנֵיהֶם</t>
  </si>
  <si>
    <t>יְפַלֵּ֣ס</t>
  </si>
  <si>
    <t>Дал простор</t>
  </si>
  <si>
    <t>לָרְשָׁפִים:</t>
  </si>
  <si>
    <t>נָ֭תִיב</t>
  </si>
  <si>
    <t>тропу</t>
  </si>
  <si>
    <t>{מט}</t>
  </si>
  <si>
    <t>לְאַפּ֑וֹ</t>
  </si>
  <si>
    <t>для гнева Своего</t>
  </si>
  <si>
    <t>בָּם</t>
  </si>
  <si>
    <t>חָשַׂ֥ךְ</t>
  </si>
  <si>
    <t>удерживал</t>
  </si>
  <si>
    <t>חֲרוֹן</t>
  </si>
  <si>
    <t>מִמָּ֥וֶת</t>
  </si>
  <si>
    <t>от смерти</t>
  </si>
  <si>
    <t>נַפְשָׁ֗ם</t>
  </si>
  <si>
    <t>душу их</t>
  </si>
  <si>
    <t>עֶבְרָה</t>
  </si>
  <si>
    <t>וְחַיָּתָ֥ם</t>
  </si>
  <si>
    <t>и живот их</t>
  </si>
  <si>
    <t>וָזַעַם</t>
  </si>
  <si>
    <t>לַדֶּֽבֶר׃</t>
  </si>
  <si>
    <t>от моровой язвы</t>
  </si>
  <si>
    <t>וְצָרָה</t>
  </si>
  <si>
    <t>נא</t>
  </si>
  <si>
    <t>מִשְׁלַחַת</t>
  </si>
  <si>
    <t>וַיַּֽךְ֮</t>
  </si>
  <si>
    <t>И поразил</t>
  </si>
  <si>
    <t>מַלְאֲכֵי</t>
  </si>
  <si>
    <t>всех</t>
  </si>
  <si>
    <t>רָעִים:</t>
  </si>
  <si>
    <t>בְּכ֣וֹר</t>
  </si>
  <si>
    <t>первенцев</t>
  </si>
  <si>
    <t>{נ}</t>
  </si>
  <si>
    <t>מִצְרָ֑יִם</t>
  </si>
  <si>
    <t>Египта</t>
  </si>
  <si>
    <t>יְפַלֵּס</t>
  </si>
  <si>
    <t>רֵאשִׁ֥ית</t>
  </si>
  <si>
    <t>начатки</t>
  </si>
  <si>
    <t>נָתִיב</t>
  </si>
  <si>
    <t>אוֹנִ֥ים</t>
  </si>
  <si>
    <t>силы</t>
  </si>
  <si>
    <t>לְאַפּוֹ</t>
  </si>
  <si>
    <t>בְּאָהֳלֵי־</t>
  </si>
  <si>
    <t>в шатрах</t>
  </si>
  <si>
    <t>חָֽם׃</t>
  </si>
  <si>
    <t>Хама</t>
  </si>
  <si>
    <t>חָשַׂךְ</t>
  </si>
  <si>
    <t>נב</t>
  </si>
  <si>
    <t>מִמָּוֶת</t>
  </si>
  <si>
    <t>וַיַּסַּ֣ע</t>
  </si>
  <si>
    <t>И повел</t>
  </si>
  <si>
    <t>נַפְשָׁם</t>
  </si>
  <si>
    <t>כַּצֹּ֣אן</t>
  </si>
  <si>
    <t>как овец</t>
  </si>
  <si>
    <t>וְחַיָּתָם</t>
  </si>
  <si>
    <t>עַמּ֑וֹ</t>
  </si>
  <si>
    <t>народ Свой</t>
  </si>
  <si>
    <t>לַדֶּבֶר</t>
  </si>
  <si>
    <t>וַֽ֝יְנַהֲגֵ֗ם</t>
  </si>
  <si>
    <t>и вел их</t>
  </si>
  <si>
    <t>הִסְגִּיר:</t>
  </si>
  <si>
    <t>כַּעֵ֥דֶר</t>
  </si>
  <si>
    <t>как стадо</t>
  </si>
  <si>
    <t>{נא}</t>
  </si>
  <si>
    <t>וַיַּךְ</t>
  </si>
  <si>
    <t>נג</t>
  </si>
  <si>
    <t>וַֽיְנַהֲגֵ֣ם</t>
  </si>
  <si>
    <t>בְּכוֹר</t>
  </si>
  <si>
    <t>לָ֭בֶ֣טַח</t>
  </si>
  <si>
    <t>безопасно</t>
  </si>
  <si>
    <t>בְּמִצְרָיִם</t>
  </si>
  <si>
    <t>רֵאשִׁית</t>
  </si>
  <si>
    <t>פָחָ֑דוּ</t>
  </si>
  <si>
    <t>страшились</t>
  </si>
  <si>
    <t>אוֹנִים</t>
  </si>
  <si>
    <t>וְאֶת־</t>
  </si>
  <si>
    <t>и море</t>
  </si>
  <si>
    <t>בְּאָהֳלֵי</t>
  </si>
  <si>
    <t>אוֹיְבֵיהֶ֥ם</t>
  </si>
  <si>
    <t>врагов их</t>
  </si>
  <si>
    <t>חָם:</t>
  </si>
  <si>
    <t>כִּסָּֽה׃</t>
  </si>
  <si>
    <t>покрыло</t>
  </si>
  <si>
    <t>{נב}</t>
  </si>
  <si>
    <t>נד</t>
  </si>
  <si>
    <t>וַיַּסַּע</t>
  </si>
  <si>
    <t>וַ֭יְבִיאֵ֣ם</t>
  </si>
  <si>
    <t>И привел их</t>
  </si>
  <si>
    <t>כַּצֹּאן</t>
  </si>
  <si>
    <t>אֶל־</t>
  </si>
  <si>
    <t>עַמּוֹ</t>
  </si>
  <si>
    <t>גְּב֣וּל</t>
  </si>
  <si>
    <t>пределу</t>
  </si>
  <si>
    <t>וַיְנַהֲגֵם</t>
  </si>
  <si>
    <t>קָדְשׁ֑וֹ</t>
  </si>
  <si>
    <t>святому Своему</t>
  </si>
  <si>
    <t>כַּעֵדֶר</t>
  </si>
  <si>
    <t>הָ֝֗ר</t>
  </si>
  <si>
    <t>горе</t>
  </si>
  <si>
    <t>זֹֽה־</t>
  </si>
  <si>
    <t>сей</t>
  </si>
  <si>
    <t>{נג}</t>
  </si>
  <si>
    <t>קָנְתָ֥ה</t>
  </si>
  <si>
    <t>приобрела</t>
  </si>
  <si>
    <t>יְמִינֽוֹ׃</t>
  </si>
  <si>
    <t>десница Его</t>
  </si>
  <si>
    <t>לָבֶטַח</t>
  </si>
  <si>
    <t>נה</t>
  </si>
  <si>
    <t>וַיְגָ֤רֶשׁ</t>
  </si>
  <si>
    <t>И изгнал</t>
  </si>
  <si>
    <t>פָחָדוּ</t>
  </si>
  <si>
    <t>מִפְּנֵיהֶ֨ם</t>
  </si>
  <si>
    <t>от лица их</t>
  </si>
  <si>
    <t>וְאֶת</t>
  </si>
  <si>
    <t>גּוֹיִ֗ם</t>
  </si>
  <si>
    <t>народы</t>
  </si>
  <si>
    <t>אוֹיְבֵיהֶם</t>
  </si>
  <si>
    <t>וַיַּפִּ֣ילם</t>
  </si>
  <si>
    <t>и разделил</t>
  </si>
  <si>
    <t>כִּסָּה</t>
  </si>
  <si>
    <t>בְּחֶ֣בֶל</t>
  </si>
  <si>
    <t>вервию</t>
  </si>
  <si>
    <t>הַיָּם:</t>
  </si>
  <si>
    <t>נַחֲלָ֑ה</t>
  </si>
  <si>
    <t>наследие</t>
  </si>
  <si>
    <t>{נד}</t>
  </si>
  <si>
    <t>וַֽיּוֹשֶׁ֥ב</t>
  </si>
  <si>
    <t>и поселил</t>
  </si>
  <si>
    <t>וַיְבִיאֵם</t>
  </si>
  <si>
    <t>בְּ֝אָ֗הֳלֵיהֶֽם</t>
  </si>
  <si>
    <t>в шатрах их</t>
  </si>
  <si>
    <t>שִׁבְטֵ֥י</t>
  </si>
  <si>
    <t>колена</t>
  </si>
  <si>
    <t>גְּבוּל</t>
  </si>
  <si>
    <t>יִשְׂרָאֵֽל׃</t>
  </si>
  <si>
    <t>קָדְשׁוֹ</t>
  </si>
  <si>
    <t>נו</t>
  </si>
  <si>
    <t>הַר</t>
  </si>
  <si>
    <t>וַיְנַסּ֣וּ</t>
  </si>
  <si>
    <t xml:space="preserve">וַ֭יַּמְרוּ אֶת־ </t>
  </si>
  <si>
    <t>и раздражали</t>
  </si>
  <si>
    <t>קָנְתָה</t>
  </si>
  <si>
    <t>יְמִינוֹ:</t>
  </si>
  <si>
    <t>עֶ֑לְי֑וֹן</t>
  </si>
  <si>
    <t>{נה}</t>
  </si>
  <si>
    <t>וְעֵדֹתָ֥יו</t>
  </si>
  <si>
    <t>и откровения Его</t>
  </si>
  <si>
    <t>וַיְגָרֶשׁ</t>
  </si>
  <si>
    <t>לֹ֝֗א</t>
  </si>
  <si>
    <t>מִפְּנֵיהֶם</t>
  </si>
  <si>
    <t>שָׁמָֽרוּ׃</t>
  </si>
  <si>
    <t>хранили</t>
  </si>
  <si>
    <t>גּוֹיִם</t>
  </si>
  <si>
    <t>נז</t>
  </si>
  <si>
    <t>וַיַּפִּילֵם</t>
  </si>
  <si>
    <t>וַיִּסֹּג</t>
  </si>
  <si>
    <t>и предал</t>
  </si>
  <si>
    <t>בְּחֶבֶל</t>
  </si>
  <si>
    <t>וַיִּבְגֹּד</t>
  </si>
  <si>
    <t>и обратил их</t>
  </si>
  <si>
    <t>נַחֲלָה</t>
  </si>
  <si>
    <t>как отцов их</t>
  </si>
  <si>
    <t>וַיַּשְׁכֵּן</t>
  </si>
  <si>
    <t>נֶהְפָּכוּ</t>
  </si>
  <si>
    <t>превратились</t>
  </si>
  <si>
    <t>בְּאָהֳלֵיהֶם</t>
  </si>
  <si>
    <t>כְּקֶשֶׁת רְמִיָּה</t>
  </si>
  <si>
    <t>как обманного лука</t>
  </si>
  <si>
    <t>שִׁבְטֵי</t>
  </si>
  <si>
    <t>נח</t>
  </si>
  <si>
    <t>יִשְׂרָאֵל:</t>
  </si>
  <si>
    <t>וַיַּכְעִיסוּהוּ</t>
  </si>
  <si>
    <t>и вызвали ревность его</t>
  </si>
  <si>
    <t>{נו}</t>
  </si>
  <si>
    <t>בְּבָמוֹתָם</t>
  </si>
  <si>
    <t>на высотах их</t>
  </si>
  <si>
    <t>וּבִפְסִילֵיהֶם</t>
  </si>
  <si>
    <t>и истуканами их</t>
  </si>
  <si>
    <t>וַיַּמְרוּ</t>
  </si>
  <si>
    <t>יָקְנִיאֻהוּ</t>
  </si>
  <si>
    <t>и оскорбили его</t>
  </si>
  <si>
    <t>נט</t>
  </si>
  <si>
    <t>שָׁמַע</t>
  </si>
  <si>
    <t>и услышал</t>
  </si>
  <si>
    <t>וְעֵדוֹתָיו</t>
  </si>
  <si>
    <t>וַיִּתְעַבֵּר</t>
  </si>
  <si>
    <t>и воспылал</t>
  </si>
  <si>
    <t>וַיִּנְאָץ</t>
  </si>
  <si>
    <t>и возненавидел</t>
  </si>
  <si>
    <t>שָׁמָרוּ:</t>
  </si>
  <si>
    <t>очень</t>
  </si>
  <si>
    <t>{נז}</t>
  </si>
  <si>
    <t>יִשְׂרָאֵל</t>
  </si>
  <si>
    <t>וַיִּסֹּגוּ</t>
  </si>
  <si>
    <t>ס</t>
  </si>
  <si>
    <t>וַיִּבְגְּדוּ</t>
  </si>
  <si>
    <t>וַיִּטֹּשׁ</t>
  </si>
  <si>
    <t>и оставил</t>
  </si>
  <si>
    <t>מִשְׁכַּן</t>
  </si>
  <si>
    <t>жилище</t>
  </si>
  <si>
    <t>נֶהְפְּכוּ</t>
  </si>
  <si>
    <t>שִׁלוֹ</t>
  </si>
  <si>
    <t>шило</t>
  </si>
  <si>
    <t>כְּקֶשֶׁת</t>
  </si>
  <si>
    <t>אֹהֶל</t>
  </si>
  <si>
    <t>шатер</t>
  </si>
  <si>
    <t>רְמִיָּה:</t>
  </si>
  <si>
    <t>שִׁכֵּ֖ן</t>
  </si>
  <si>
    <t>которую поставил</t>
  </si>
  <si>
    <t>{נח}</t>
  </si>
  <si>
    <t>בָּֽאָדָ֣ם׃</t>
  </si>
  <si>
    <t>среди людей</t>
  </si>
  <si>
    <t>וַיַּכְעִיסוּהוּ</t>
  </si>
  <si>
    <t>סא</t>
  </si>
  <si>
    <t>בְּבָמוֹתָם</t>
  </si>
  <si>
    <t>וַיִּתֵּן</t>
  </si>
  <si>
    <t>и отдал</t>
  </si>
  <si>
    <t>לַשְּׁבִי</t>
  </si>
  <si>
    <t>в плен</t>
  </si>
  <si>
    <t>יַקְנִיאוּהוּ:</t>
  </si>
  <si>
    <t>עֻזּוֹ</t>
  </si>
  <si>
    <t>величие его</t>
  </si>
  <si>
    <t>{נט}</t>
  </si>
  <si>
    <t>וְתִפְאַרְתּוֹ</t>
  </si>
  <si>
    <t>и славу его</t>
  </si>
  <si>
    <t>בְּיַד-צָר</t>
  </si>
  <si>
    <t>в руки притеснителя</t>
  </si>
  <si>
    <t>סב</t>
  </si>
  <si>
    <t>וַיִּסְגֹּר</t>
  </si>
  <si>
    <t>וַיִּמְאַס</t>
  </si>
  <si>
    <t>לַחֶרֶב</t>
  </si>
  <si>
    <t>под меч</t>
  </si>
  <si>
    <t>народ его</t>
  </si>
  <si>
    <t>בְּיִשְׂרָאֵל:</t>
  </si>
  <si>
    <t>וּבִנְחֲלָתוֹ</t>
  </si>
  <si>
    <t>и наследие его</t>
  </si>
  <si>
    <t>{ס}</t>
  </si>
  <si>
    <t>נִבְעֲרוּ</t>
  </si>
  <si>
    <t>предались веселью</t>
  </si>
  <si>
    <t>וַיִּטֹּשׁ</t>
  </si>
  <si>
    <t>סג</t>
  </si>
  <si>
    <t>מִשְׁכַּן</t>
  </si>
  <si>
    <t>בַּחוּרָיו</t>
  </si>
  <si>
    <t>юношей его</t>
  </si>
  <si>
    <t>שִׁלוֹ</t>
  </si>
  <si>
    <t>אָכְלָה-אֵש</t>
  </si>
  <si>
    <t>огонь</t>
  </si>
  <si>
    <t>וּבְתוּלֹתָיו</t>
  </si>
  <si>
    <t>и девственниц его</t>
  </si>
  <si>
    <t>שִׁכֵּן</t>
  </si>
  <si>
    <t>בָּאָדָם:</t>
  </si>
  <si>
    <t>הוּלָלוּ</t>
  </si>
  <si>
    <t>радовались</t>
  </si>
  <si>
    <t>{סא}</t>
  </si>
  <si>
    <t>סד</t>
  </si>
  <si>
    <t>כֹּהֲנָיו</t>
  </si>
  <si>
    <t>священников его</t>
  </si>
  <si>
    <t>לַשְּׁבִי</t>
  </si>
  <si>
    <t>בַּחֶרֶב</t>
  </si>
  <si>
    <t>נָפָלוּ</t>
  </si>
  <si>
    <t>пали</t>
  </si>
  <si>
    <t>וְאַלְמְנֹתָיו</t>
  </si>
  <si>
    <t>и вдовы его</t>
  </si>
  <si>
    <t>בְיַד</t>
  </si>
  <si>
    <t>תִבְכֶּינָה</t>
  </si>
  <si>
    <t>оплакивали</t>
  </si>
  <si>
    <t>{סב}</t>
  </si>
  <si>
    <t>סה</t>
  </si>
  <si>
    <t>וַיִּקַץ</t>
  </si>
  <si>
    <t>и пробудился</t>
  </si>
  <si>
    <t>כְּיָשֵׁן</t>
  </si>
  <si>
    <t>словно спавший</t>
  </si>
  <si>
    <t>וּבְנַחֲלָתוֹ</t>
  </si>
  <si>
    <t>כְּגִבּוֹר</t>
  </si>
  <si>
    <t>словно могучий воин</t>
  </si>
  <si>
    <t>הִתְעַבָּר:</t>
  </si>
  <si>
    <t>מִתְרוֹנֵן</t>
  </si>
  <si>
    <t>от вина</t>
  </si>
  <si>
    <t>{סג}</t>
  </si>
  <si>
    <t>סו</t>
  </si>
  <si>
    <t>בַּחוּרָיו</t>
  </si>
  <si>
    <t>וַיַּךְ</t>
  </si>
  <si>
    <t>и ударил</t>
  </si>
  <si>
    <t>אָכְלָה</t>
  </si>
  <si>
    <t>צָרָיו</t>
  </si>
  <si>
    <t>притеснителей его</t>
  </si>
  <si>
    <t>אֵשׁ</t>
  </si>
  <si>
    <t>אָחוֹר</t>
  </si>
  <si>
    <t>сзади</t>
  </si>
  <si>
    <t>חֶ֝רְפַּ֗ת</t>
  </si>
  <si>
    <t>вечное</t>
  </si>
  <si>
    <t>עוֹלָ֥ם</t>
  </si>
  <si>
    <t>поругание</t>
  </si>
  <si>
    <t>הוּלָּלוּ:</t>
  </si>
  <si>
    <t>отдал</t>
  </si>
  <si>
    <t>{סד}</t>
  </si>
  <si>
    <t>לָֽמֽוֹ׃</t>
  </si>
  <si>
    <t>כֹּהֲנָיו</t>
  </si>
  <si>
    <t>סז</t>
  </si>
  <si>
    <t>בַּחֶרֶב</t>
  </si>
  <si>
    <t>וַיִּמְאָס</t>
  </si>
  <si>
    <t>и погнушался</t>
  </si>
  <si>
    <t>בְּאֹהֶל</t>
  </si>
  <si>
    <t>в шатер</t>
  </si>
  <si>
    <t>יוֹסֵף</t>
  </si>
  <si>
    <t>иосиф</t>
  </si>
  <si>
    <t>וּבְשֵׁבֶט</t>
  </si>
  <si>
    <t>и в колено</t>
  </si>
  <si>
    <t>תִבְכֶּינָה:</t>
  </si>
  <si>
    <t>эфраима</t>
  </si>
  <si>
    <t>{סה}</t>
  </si>
  <si>
    <t>וַיִּקַץ</t>
  </si>
  <si>
    <t>בָחָר</t>
  </si>
  <si>
    <t>избрал</t>
  </si>
  <si>
    <t>כְּיָשֵׁן</t>
  </si>
  <si>
    <t>סח</t>
  </si>
  <si>
    <t>וַיִּבְחַר</t>
  </si>
  <si>
    <t>и избрал</t>
  </si>
  <si>
    <t>כְּגִבּוֹר</t>
  </si>
  <si>
    <t>אֶת-שֵׁבֶט</t>
  </si>
  <si>
    <t>колено</t>
  </si>
  <si>
    <t>יְהוּדָה</t>
  </si>
  <si>
    <t>иуду</t>
  </si>
  <si>
    <t>מִיָּיִן:</t>
  </si>
  <si>
    <t>אֶת-הַר צִיּוֹן</t>
  </si>
  <si>
    <t>гору сион</t>
  </si>
  <si>
    <t>{סו}</t>
  </si>
  <si>
    <t>которую</t>
  </si>
  <si>
    <t>אָהֵב</t>
  </si>
  <si>
    <t>любил</t>
  </si>
  <si>
    <t>סט</t>
  </si>
  <si>
    <t>וַיִּבֶן</t>
  </si>
  <si>
    <t>и основал</t>
  </si>
  <si>
    <t>חֶרְפַּת</t>
  </si>
  <si>
    <t>כְּמוֹ-רָמִים</t>
  </si>
  <si>
    <t>как высоки</t>
  </si>
  <si>
    <t>עוֹלָם</t>
  </si>
  <si>
    <t>מִקְדָּשׁ</t>
  </si>
  <si>
    <t>храм</t>
  </si>
  <si>
    <t>כְּאַרֶץ</t>
  </si>
  <si>
    <t>как земля</t>
  </si>
  <si>
    <t>יְסָדָהּ לְעוֹלָם</t>
  </si>
  <si>
    <t>основал на вечные времена</t>
  </si>
  <si>
    <t>{סז}</t>
  </si>
  <si>
    <t>ע</t>
  </si>
  <si>
    <t>בְּאֹהֶל</t>
  </si>
  <si>
    <t>בְּדָוִד</t>
  </si>
  <si>
    <t>давида</t>
  </si>
  <si>
    <t>עַבְדּוֹ</t>
  </si>
  <si>
    <t>раба его</t>
  </si>
  <si>
    <t>וּבְשֵׁבֶט</t>
  </si>
  <si>
    <t>וַיִּקָּחֵהוּ</t>
  </si>
  <si>
    <t>и взял его</t>
  </si>
  <si>
    <t>מִמִּכְלְאֹת</t>
  </si>
  <si>
    <t>из овчарни</t>
  </si>
  <si>
    <t>צֹאן</t>
  </si>
  <si>
    <t>скота</t>
  </si>
  <si>
    <t>בָחָר:</t>
  </si>
  <si>
    <t>עא</t>
  </si>
  <si>
    <t>{סח}</t>
  </si>
  <si>
    <t>מֵאַחַר</t>
  </si>
  <si>
    <t>из-за</t>
  </si>
  <si>
    <t>וַיִּבְחַר</t>
  </si>
  <si>
    <t>עָלוֹת</t>
  </si>
  <si>
    <t>кормящих маток</t>
  </si>
  <si>
    <t>הֱבִיאוֹ</t>
  </si>
  <si>
    <t>привел</t>
  </si>
  <si>
    <t>שֵׁבֶט</t>
  </si>
  <si>
    <t>לִרְעוֹת</t>
  </si>
  <si>
    <t>пасти</t>
  </si>
  <si>
    <t>וּבְיִשְׂרָאֵל</t>
  </si>
  <si>
    <t>и израиля</t>
  </si>
  <si>
    <t>צִיּוֹן</t>
  </si>
  <si>
    <t>נַחֲלָתוֹ</t>
  </si>
  <si>
    <t>наследный удел его</t>
  </si>
  <si>
    <t>עב</t>
  </si>
  <si>
    <t>אָהֵב:</t>
  </si>
  <si>
    <t>וַיִּרְעֵם</t>
  </si>
  <si>
    <t>и пас их</t>
  </si>
  <si>
    <t>{סט}</t>
  </si>
  <si>
    <t>כְּתֹם</t>
  </si>
  <si>
    <t>по безупречности</t>
  </si>
  <si>
    <t>וַיִּבֶן</t>
  </si>
  <si>
    <t>לְבָבוֹ</t>
  </si>
  <si>
    <t>сердца его</t>
  </si>
  <si>
    <t>וּבִתְבוּנוֹת</t>
  </si>
  <si>
    <t>и по уму</t>
  </si>
  <si>
    <t>רָמִים</t>
  </si>
  <si>
    <t>כַּפָּיו</t>
  </si>
  <si>
    <t>ладоней его</t>
  </si>
  <si>
    <t>מִקְדָּשׁוֹ</t>
  </si>
  <si>
    <t>יַנְחֵם</t>
  </si>
  <si>
    <t>направлял их</t>
  </si>
  <si>
    <t>כְּאֶרֶץ</t>
  </si>
  <si>
    <t>יְסָדָהּ</t>
  </si>
  <si>
    <t>לְעוֹלָם:</t>
  </si>
  <si>
    <t>{ע}</t>
  </si>
  <si>
    <t>בְּדָוִד</t>
  </si>
  <si>
    <t>וַיִּקָּחֵהוּ</t>
  </si>
  <si>
    <t>מִמִּכְלְאֹת</t>
  </si>
  <si>
    <t>צֹאן:</t>
  </si>
  <si>
    <t>{עא}</t>
  </si>
  <si>
    <t>וּבְיִשְׂרָאֵל</t>
  </si>
  <si>
    <t>נַחֲלָתוֹ:</t>
  </si>
  <si>
    <t>{עב}</t>
  </si>
  <si>
    <t>וַיִּרְעֵם</t>
  </si>
  <si>
    <t>כְּתֹם</t>
  </si>
  <si>
    <t>כַּפָּיו</t>
  </si>
  <si>
    <t>יַנְחֵם:</t>
  </si>
  <si>
    <t>асфа</t>
  </si>
  <si>
    <t>בָּאוּ</t>
  </si>
  <si>
    <t>пришли</t>
  </si>
  <si>
    <t>בָּאוּ</t>
  </si>
  <si>
    <t>גוֹיִם</t>
  </si>
  <si>
    <t>народности</t>
  </si>
  <si>
    <t>בְּנַחֲלָתֶךָ</t>
  </si>
  <si>
    <t xml:space="preserve">в наследный удел </t>
  </si>
  <si>
    <t>בְּנַחֲלָתֶךָ</t>
  </si>
  <si>
    <t>טִמְּא֖וּ</t>
  </si>
  <si>
    <t>Твой</t>
  </si>
  <si>
    <t>טִמְּאוּ</t>
  </si>
  <si>
    <t>осквернили</t>
  </si>
  <si>
    <t>הֵיכַ֣ל</t>
  </si>
  <si>
    <t>הֵיכַל</t>
  </si>
  <si>
    <t>קָדְשֶֽׁךָ</t>
  </si>
  <si>
    <t xml:space="preserve">святой </t>
  </si>
  <si>
    <t>קָדְשֶׁךָ</t>
  </si>
  <si>
    <t>שָׂ֝מ֗וּ</t>
  </si>
  <si>
    <t>שָׂמוּ</t>
  </si>
  <si>
    <t>сделали</t>
  </si>
  <si>
    <t>יְֽרוּשָׁלִַ֥ם</t>
  </si>
  <si>
    <t>Иерусалим</t>
  </si>
  <si>
    <t>יְרוּשָׁלִַם</t>
  </si>
  <si>
    <t>לְעִיִּֽים</t>
  </si>
  <si>
    <t>руинами</t>
  </si>
  <si>
    <t>לְעִיִּים:</t>
  </si>
  <si>
    <t>נָֽתְנ֤וּ</t>
  </si>
  <si>
    <t>Отдали</t>
  </si>
  <si>
    <t>трупы</t>
  </si>
  <si>
    <t>נִבְלַ֣ת</t>
  </si>
  <si>
    <t xml:space="preserve">рабов </t>
  </si>
  <si>
    <t>נִבְלַת</t>
  </si>
  <si>
    <t>עֲ֭בָדֶיךָ</t>
  </si>
  <si>
    <t>Твоих</t>
  </si>
  <si>
    <t>עֲבָדֶיךָ</t>
  </si>
  <si>
    <t>מַאֲכָל</t>
  </si>
  <si>
    <t>снедение</t>
  </si>
  <si>
    <t>לְעוֹף</t>
  </si>
  <si>
    <t>птицам</t>
  </si>
  <si>
    <t>הַשָּׁמָיִם</t>
  </si>
  <si>
    <t>неба</t>
  </si>
  <si>
    <t>הַשָּׁמָיִם</t>
  </si>
  <si>
    <t>בָּשַׂר</t>
  </si>
  <si>
    <t>בְּשַׂר</t>
  </si>
  <si>
    <t>חֲסִידֶיךָ</t>
  </si>
  <si>
    <t>добродетельных твоих</t>
  </si>
  <si>
    <t>לְחַיְתוֹ-אָרֶץ</t>
  </si>
  <si>
    <t>зверью земли</t>
  </si>
  <si>
    <t>לְחַיְתוֹ</t>
  </si>
  <si>
    <t>שָׁפְכוּ</t>
  </si>
  <si>
    <t>пролили</t>
  </si>
  <si>
    <t>דָמָם</t>
  </si>
  <si>
    <t>кровь их</t>
  </si>
  <si>
    <t>שָׁפְכוּ</t>
  </si>
  <si>
    <t>כַּמַּיִם</t>
  </si>
  <si>
    <t>словно воду</t>
  </si>
  <si>
    <t>סְבִיבוֹת</t>
  </si>
  <si>
    <t>окруживших нас</t>
  </si>
  <si>
    <t>כַּמַּיִם</t>
  </si>
  <si>
    <t>יְרוּשָׁלַיִם</t>
  </si>
  <si>
    <t>иерусалима</t>
  </si>
  <si>
    <t>וְאֵין</t>
  </si>
  <si>
    <t>и нет</t>
  </si>
  <si>
    <t>יְרוּשָׁלִָם</t>
  </si>
  <si>
    <t>קוֹבֵר</t>
  </si>
  <si>
    <t>хоронящего</t>
  </si>
  <si>
    <t>קוֹבֵר:</t>
  </si>
  <si>
    <t>הָיִינוּ</t>
  </si>
  <si>
    <t>мы стали</t>
  </si>
  <si>
    <t>חֶרְפָּה</t>
  </si>
  <si>
    <t>поношение</t>
  </si>
  <si>
    <t>לִשְׁכֵנֵינוּ</t>
  </si>
  <si>
    <t>соседям нашим</t>
  </si>
  <si>
    <t>חֶרְפָּה</t>
  </si>
  <si>
    <t>לַעַג</t>
  </si>
  <si>
    <t>посрамление</t>
  </si>
  <si>
    <t>לִשְׁכֵנֵינוּ</t>
  </si>
  <si>
    <t>וָקֶלֶס</t>
  </si>
  <si>
    <t>и осмеяние</t>
  </si>
  <si>
    <t>לִסְבִיבוֹתֵינוּ</t>
  </si>
  <si>
    <t>окружавшим нас</t>
  </si>
  <si>
    <t>לִסְבִיבוֹתֵינוּ:</t>
  </si>
  <si>
    <t>עַד-מָתַי</t>
  </si>
  <si>
    <t>доколе</t>
  </si>
  <si>
    <t>нашем</t>
  </si>
  <si>
    <t>עַד</t>
  </si>
  <si>
    <t>תֶּאֱנַף</t>
  </si>
  <si>
    <t>будешь гневаться</t>
  </si>
  <si>
    <t>מָה</t>
  </si>
  <si>
    <t>вечно</t>
  </si>
  <si>
    <t>תִּבְעַר</t>
  </si>
  <si>
    <t>будет пылать</t>
  </si>
  <si>
    <t>תֶּאֱנַף</t>
  </si>
  <si>
    <t>כְּמוֹ-אֵשׁ</t>
  </si>
  <si>
    <t>как огонь</t>
  </si>
  <si>
    <t>קִנְאָתֶךָ</t>
  </si>
  <si>
    <t>ревность твоя</t>
  </si>
  <si>
    <t>תִּבְעַר</t>
  </si>
  <si>
    <t>שְׁפֹך</t>
  </si>
  <si>
    <t>пролей</t>
  </si>
  <si>
    <t>חֲמָתְךָ</t>
  </si>
  <si>
    <t>ярость твою</t>
  </si>
  <si>
    <t>קִנְאָתֶךָ:</t>
  </si>
  <si>
    <t>אֶל-גּוֹיִם</t>
  </si>
  <si>
    <t>на народности</t>
  </si>
  <si>
    <t>שְׁפֹךְ</t>
  </si>
  <si>
    <t>לֹ֥א</t>
  </si>
  <si>
    <t>יְדָע֑וּךָ</t>
  </si>
  <si>
    <t>признают Тебя</t>
  </si>
  <si>
    <t>וְעַל</t>
  </si>
  <si>
    <t>и на</t>
  </si>
  <si>
    <t>הַגּוֹיִם</t>
  </si>
  <si>
    <t>מַמְלְכוֹת</t>
  </si>
  <si>
    <t>царства</t>
  </si>
  <si>
    <t>בְּשִׁמְךָ</t>
  </si>
  <si>
    <t>именем твоим</t>
  </si>
  <si>
    <t>יְדָעוּךָ</t>
  </si>
  <si>
    <t>לֹא-קָרָאוּ</t>
  </si>
  <si>
    <t>не призывают</t>
  </si>
  <si>
    <t>מַמְלָכוֹת</t>
  </si>
  <si>
    <t>אָכַ֣ל אֶת־</t>
  </si>
  <si>
    <t>истребил</t>
  </si>
  <si>
    <t>בְּשִׁמְךָ</t>
  </si>
  <si>
    <t>יַ֭עֲקֹב</t>
  </si>
  <si>
    <t>וְ֝אֶת־</t>
  </si>
  <si>
    <t>и</t>
  </si>
  <si>
    <t>קָרָאוּ:</t>
  </si>
  <si>
    <t>נָוֵהוּ</t>
  </si>
  <si>
    <t>место обитания его</t>
  </si>
  <si>
    <t>הֲשַׁמּוֹ</t>
  </si>
  <si>
    <t>опустошил</t>
  </si>
  <si>
    <t>אַל-תִּזְכַּר</t>
  </si>
  <si>
    <t>не поминай</t>
  </si>
  <si>
    <t>לָנוּ</t>
  </si>
  <si>
    <t>עֲוֹנוֹת</t>
  </si>
  <si>
    <t>прегрешений</t>
  </si>
  <si>
    <t>רִאשׁוֹנִים</t>
  </si>
  <si>
    <t>прежнего</t>
  </si>
  <si>
    <t>מַהֵר</t>
  </si>
  <si>
    <t>быстро</t>
  </si>
  <si>
    <t>הֵשַׁמּוּ:</t>
  </si>
  <si>
    <t>יְקַדְּמוּנוּ</t>
  </si>
  <si>
    <t>да встретят нас</t>
  </si>
  <si>
    <t>רַחֲמֶיךָ</t>
  </si>
  <si>
    <t>сострадательность твоя</t>
  </si>
  <si>
    <t>תִּזְכָּר</t>
  </si>
  <si>
    <t>דַלּוֹנוּ</t>
  </si>
  <si>
    <t>очень ослабели</t>
  </si>
  <si>
    <t>сильно</t>
  </si>
  <si>
    <t>עֲוֹנֹת</t>
  </si>
  <si>
    <t>רִאשֹׁנִים</t>
  </si>
  <si>
    <t>עָזְרֵנוּ</t>
  </si>
  <si>
    <t>помоги нам</t>
  </si>
  <si>
    <t>יְקַדְּמוּנוּ</t>
  </si>
  <si>
    <t>יִשְׁעֵנוּ</t>
  </si>
  <si>
    <t>нашего спасения</t>
  </si>
  <si>
    <t>עַל-דְּבַר</t>
  </si>
  <si>
    <t>כְּבוֹד</t>
  </si>
  <si>
    <t>славы</t>
  </si>
  <si>
    <t>שִׁמֶךָ</t>
  </si>
  <si>
    <t>имени твоего</t>
  </si>
  <si>
    <t>מְאֹד:</t>
  </si>
  <si>
    <t>וְהַצִּילֵנוּ</t>
  </si>
  <si>
    <t>и избавь нас</t>
  </si>
  <si>
    <t>וְכַפֵּר</t>
  </si>
  <si>
    <t>и искупи</t>
  </si>
  <si>
    <t>עַל-חֲטֹאותֵינוּ</t>
  </si>
  <si>
    <t>грехи наши</t>
  </si>
  <si>
    <t>לְמַעַן-שְׁמֶךָ</t>
  </si>
  <si>
    <t>ради имени твоего</t>
  </si>
  <si>
    <t>יִשְׁעֵנוּ</t>
  </si>
  <si>
    <t>לָמָּה</t>
  </si>
  <si>
    <t>зачем</t>
  </si>
  <si>
    <t>דְּבַר</t>
  </si>
  <si>
    <t>יֹאמְרוּ</t>
  </si>
  <si>
    <t>говорят</t>
  </si>
  <si>
    <t>כְּבוֹד</t>
  </si>
  <si>
    <t>אַיֵּה</t>
  </si>
  <si>
    <t>где</t>
  </si>
  <si>
    <t>וְהַצִּילֵנוּ</t>
  </si>
  <si>
    <t>אֱלֹהֵיהֶם</t>
  </si>
  <si>
    <t>бог их</t>
  </si>
  <si>
    <t>וְכַפֵּר</t>
  </si>
  <si>
    <t>יִוָּדַע</t>
  </si>
  <si>
    <t>да будет известно</t>
  </si>
  <si>
    <t>בַּגּוֹיִם</t>
  </si>
  <si>
    <t>среди народов</t>
  </si>
  <si>
    <t>חַטֹּאתֵינוּ</t>
  </si>
  <si>
    <t>לְעֵינֵינוּ</t>
  </si>
  <si>
    <t>перед глазами нашими</t>
  </si>
  <si>
    <t>נִקְמַת</t>
  </si>
  <si>
    <t>отмщение</t>
  </si>
  <si>
    <t>שְׁמֶךָ:</t>
  </si>
  <si>
    <t>דַּם-עֲבָדֶיךָ</t>
  </si>
  <si>
    <t>кров рабов твоих</t>
  </si>
  <si>
    <t>הַשָּׁפוּךְ</t>
  </si>
  <si>
    <t>пролитую</t>
  </si>
  <si>
    <t>לָמָּה</t>
  </si>
  <si>
    <t>תָּבוֹא</t>
  </si>
  <si>
    <t>да придет</t>
  </si>
  <si>
    <t>пред тобою</t>
  </si>
  <si>
    <t>אַיֵּה</t>
  </si>
  <si>
    <t>אֶנְקַת</t>
  </si>
  <si>
    <t>стенание</t>
  </si>
  <si>
    <t>אָסִיר</t>
  </si>
  <si>
    <t>узника</t>
  </si>
  <si>
    <t>יִוָּדַע</t>
  </si>
  <si>
    <t>כְּגֹדֶל</t>
  </si>
  <si>
    <t>по величию</t>
  </si>
  <si>
    <t>(בגיים)</t>
  </si>
  <si>
    <t>זְרוֹעֲךָ</t>
  </si>
  <si>
    <t>силы твоей</t>
  </si>
  <si>
    <t>בַּגּוֹיִם</t>
  </si>
  <si>
    <t>הוֹתֵר</t>
  </si>
  <si>
    <t>оставь</t>
  </si>
  <si>
    <t>בְּנֵי-תְמוּתָה</t>
  </si>
  <si>
    <t>сынов смертных</t>
  </si>
  <si>
    <t>דַּם</t>
  </si>
  <si>
    <t>וְהָשֵׁב</t>
  </si>
  <si>
    <t>и верни</t>
  </si>
  <si>
    <t>הַשָּׁפוּךְ:</t>
  </si>
  <si>
    <t>שִׁבְעָתַיִם</t>
  </si>
  <si>
    <t>двукратно</t>
  </si>
  <si>
    <t>אֶל-חֵיקָם</t>
  </si>
  <si>
    <t>в лоно их</t>
  </si>
  <si>
    <t>תָּבוֹא</t>
  </si>
  <si>
    <t>חֶרְפָּתָם</t>
  </si>
  <si>
    <t>поношение их</t>
  </si>
  <si>
    <t>חֵרְפוּךָ</t>
  </si>
  <si>
    <t>поносили тебя</t>
  </si>
  <si>
    <t>אֲדֹנָֽי</t>
  </si>
  <si>
    <t>Господи</t>
  </si>
  <si>
    <t>כְּגֹדֶל</t>
  </si>
  <si>
    <t>וַאֲנַחְנוּ</t>
  </si>
  <si>
    <t>а мы</t>
  </si>
  <si>
    <t>עַמְּךָ</t>
  </si>
  <si>
    <t>וְצֹאן</t>
  </si>
  <si>
    <t>и мелкий рогатый скот</t>
  </si>
  <si>
    <t>תְמוּתָה:</t>
  </si>
  <si>
    <t>מַרְעִיתֶךָ</t>
  </si>
  <si>
    <t>власа твоего</t>
  </si>
  <si>
    <t>נוֹדֶה</t>
  </si>
  <si>
    <t>будем славить</t>
  </si>
  <si>
    <t>וְהָשֵׁב</t>
  </si>
  <si>
    <t>לְךָ</t>
  </si>
  <si>
    <t>שִׁבְעָתַיִם</t>
  </si>
  <si>
    <t>из рода</t>
  </si>
  <si>
    <t>и в род</t>
  </si>
  <si>
    <t>חֵיקָם</t>
  </si>
  <si>
    <t>נְסַפֵּר</t>
  </si>
  <si>
    <t>будем повествовать</t>
  </si>
  <si>
    <t>חֶרְפָּתָם</t>
  </si>
  <si>
    <t>תְּהִלָּתֶךָ</t>
  </si>
  <si>
    <t>хвалу твою</t>
  </si>
  <si>
    <t>אֲדֹנָי:</t>
  </si>
  <si>
    <t>עַמְּךָ</t>
  </si>
  <si>
    <t>נְסַפֵּר</t>
  </si>
  <si>
    <t>תְּהִלָּתֶךָ:</t>
  </si>
  <si>
    <t>לַֽמְנַצֵּ֥חַ</t>
  </si>
  <si>
    <t>Руководителю</t>
  </si>
  <si>
    <t>עַל־</t>
  </si>
  <si>
    <t>שׁוֹשַׁנִּ֥ים</t>
  </si>
  <si>
    <t>Шошанним</t>
  </si>
  <si>
    <t>שֹׁשַׁנִּים</t>
  </si>
  <si>
    <t>עֵד֗וּת</t>
  </si>
  <si>
    <t>לְאָסָ֥ף</t>
  </si>
  <si>
    <t>Асафа</t>
  </si>
  <si>
    <t>מִזְמוֹרֽ׃</t>
  </si>
  <si>
    <t>Песнопение</t>
  </si>
  <si>
    <t>רֹעֵה</t>
  </si>
  <si>
    <t>пастух</t>
  </si>
  <si>
    <t>израиля</t>
  </si>
  <si>
    <t>נֹהֵג</t>
  </si>
  <si>
    <t>гонящий</t>
  </si>
  <si>
    <t>כַּצֹּאן</t>
  </si>
  <si>
    <t>как мелкий скот</t>
  </si>
  <si>
    <t>יֹשֵׁב</t>
  </si>
  <si>
    <t>восседающий</t>
  </si>
  <si>
    <t>יֹשֵׁב</t>
  </si>
  <si>
    <t>הַכְּרוּבִים</t>
  </si>
  <si>
    <t>на херувимах</t>
  </si>
  <si>
    <t>הַכְּרוּבִים</t>
  </si>
  <si>
    <t>הוֹפִיעָה</t>
  </si>
  <si>
    <t>явись</t>
  </si>
  <si>
    <t>הוֹפִיעָה:</t>
  </si>
  <si>
    <t>לִפְנֵי־</t>
  </si>
  <si>
    <t>Пред</t>
  </si>
  <si>
    <t>לִפְנֵי</t>
  </si>
  <si>
    <t>אֶפְרַ֥יִם</t>
  </si>
  <si>
    <t>Ефремом</t>
  </si>
  <si>
    <t>וּבִנְיָמִ֑ן</t>
  </si>
  <si>
    <t>и Вениамином</t>
  </si>
  <si>
    <t>וּבִנְיָמִן</t>
  </si>
  <si>
    <t>וּ֝מְנַשֶּׁ֗ה</t>
  </si>
  <si>
    <t>и Манассеем</t>
  </si>
  <si>
    <t>וּמְנַשֶּׁה</t>
  </si>
  <si>
    <t>עוֹרְרָה</t>
  </si>
  <si>
    <t>пробуди же</t>
  </si>
  <si>
    <t>גְּבוּרָתֶֽךָ אֶת־</t>
  </si>
  <si>
    <t>мощь Твою</t>
  </si>
  <si>
    <t>וּֽלְכָ֣ה</t>
  </si>
  <si>
    <t>и приди</t>
  </si>
  <si>
    <t>גְּבוּרָתֶךָ</t>
  </si>
  <si>
    <t>לִֽישֲֽׁעָתָֽה־</t>
  </si>
  <si>
    <t>для спасения нашего</t>
  </si>
  <si>
    <t>וּלְכָה</t>
  </si>
  <si>
    <t>לָֽנוּ</t>
  </si>
  <si>
    <t>нас</t>
  </si>
  <si>
    <t>לִישֻׁעָתָה</t>
  </si>
  <si>
    <t>לָּנוּ:</t>
  </si>
  <si>
    <t>הֲשִׁיבֵנוּ</t>
  </si>
  <si>
    <t>верни нас</t>
  </si>
  <si>
    <t>וְהָאֵר</t>
  </si>
  <si>
    <t>и просвети</t>
  </si>
  <si>
    <t>הֲשִׁיבֵנוּ</t>
  </si>
  <si>
    <t>פָּנֶיךָ</t>
  </si>
  <si>
    <t>лицом твоим</t>
  </si>
  <si>
    <t>וְנִוָּשֵׁעָה</t>
  </si>
  <si>
    <t>и будем "избавлены"</t>
  </si>
  <si>
    <t>פָּנֶיךָ</t>
  </si>
  <si>
    <t>וְנִוָּשֵׁעָה:</t>
  </si>
  <si>
    <t>хашем</t>
  </si>
  <si>
    <t>צְבָאוֹת</t>
  </si>
  <si>
    <t>цеваот</t>
  </si>
  <si>
    <t>до</t>
  </si>
  <si>
    <t>מָתַי</t>
  </si>
  <si>
    <t>עָשַׁנְתָּ</t>
  </si>
  <si>
    <t>дымился</t>
  </si>
  <si>
    <t>בִּתְפִלַּת</t>
  </si>
  <si>
    <t>в молитвой</t>
  </si>
  <si>
    <t>עָשַׁנְתָּ</t>
  </si>
  <si>
    <t>народа твоего</t>
  </si>
  <si>
    <t>בִּתְפִלַּת</t>
  </si>
  <si>
    <t>עַמֶּךָ:</t>
  </si>
  <si>
    <t>הֶֽאֱכַלְתָּ֣ם</t>
  </si>
  <si>
    <t>Ты питаешь их</t>
  </si>
  <si>
    <t>хлебом</t>
  </si>
  <si>
    <t>הֶאֱכַלְתָּם</t>
  </si>
  <si>
    <t>דִּמְעָ֑ה</t>
  </si>
  <si>
    <t>слез</t>
  </si>
  <si>
    <t>וַ֝תַּשְׁקֵ֗מוֹ</t>
  </si>
  <si>
    <t>и поишь их</t>
  </si>
  <si>
    <t>דִּמְעָה</t>
  </si>
  <si>
    <t>בִּדְמָע֥וֹת</t>
  </si>
  <si>
    <t>слезами</t>
  </si>
  <si>
    <t>וַתַּשְׁקֵמוֹ</t>
  </si>
  <si>
    <t>שָׁלִֽישׁ</t>
  </si>
  <si>
    <t>בִּדְמָעוֹת</t>
  </si>
  <si>
    <t>שָׁלִישׁ:</t>
  </si>
  <si>
    <t>תְּשִׂימֵ֣נוּ</t>
  </si>
  <si>
    <t>Ты сделал нас</t>
  </si>
  <si>
    <t>מָד֣וֹן</t>
  </si>
  <si>
    <t>предметом раздора</t>
  </si>
  <si>
    <t>תְּשִׂימֵנוּ</t>
  </si>
  <si>
    <t>לִשְׁכֵנֵ֑ינוּ</t>
  </si>
  <si>
    <t>для соседей наших</t>
  </si>
  <si>
    <t>מָדוֹן</t>
  </si>
  <si>
    <t>וְ֝אֹיְבֵ֗ינוּ</t>
  </si>
  <si>
    <t>и враги наши</t>
  </si>
  <si>
    <t>יִלְעֲגוּ־</t>
  </si>
  <si>
    <t>насмехаются</t>
  </si>
  <si>
    <t>וְאֹיְבֵינוּ</t>
  </si>
  <si>
    <t>לָֽמוֹ</t>
  </si>
  <si>
    <t>יִלְעֲגוּ</t>
  </si>
  <si>
    <t>גֶּפֶן</t>
  </si>
  <si>
    <t>виноградник</t>
  </si>
  <si>
    <t>מִמִּצְרַיִם</t>
  </si>
  <si>
    <t>из египта</t>
  </si>
  <si>
    <t>גֶּפֶן</t>
  </si>
  <si>
    <t>תַּסִּיעַ</t>
  </si>
  <si>
    <t>искоренил</t>
  </si>
  <si>
    <t>מִמִּצְרַיִם</t>
  </si>
  <si>
    <t>תְּגוּרֵי</t>
  </si>
  <si>
    <t>ты изгнал</t>
  </si>
  <si>
    <t>תַּסִּיעַ</t>
  </si>
  <si>
    <t>תְּגָרֵשׁ</t>
  </si>
  <si>
    <t>וַתִּטָּעֶהָ</t>
  </si>
  <si>
    <t>и посадил</t>
  </si>
  <si>
    <t>וַתִּטָּעֶהָ:</t>
  </si>
  <si>
    <t>פִּנִּ֣יתָ</t>
  </si>
  <si>
    <t>Ты расчистил</t>
  </si>
  <si>
    <t>לְפָנֶ֑יהָ</t>
  </si>
  <si>
    <t>перед ним</t>
  </si>
  <si>
    <t>פִּנִּיתָ</t>
  </si>
  <si>
    <t>וַתַּשְׁרֵ֥שׁ</t>
  </si>
  <si>
    <t>и укоренил</t>
  </si>
  <si>
    <t>לְפָנֶיהָ</t>
  </si>
  <si>
    <t>שָ֝רָשֶ֗יהָ</t>
  </si>
  <si>
    <t>корни его</t>
  </si>
  <si>
    <t>וַתַּשְׁרֵשׁ</t>
  </si>
  <si>
    <t>וַתְּמַלֵּא־</t>
  </si>
  <si>
    <t>и наполнил</t>
  </si>
  <si>
    <t>שָׁרָשֶׁיהָ</t>
  </si>
  <si>
    <t>אָֽרֶץ׃</t>
  </si>
  <si>
    <t>землю</t>
  </si>
  <si>
    <t>וַתְּמַלֵּא</t>
  </si>
  <si>
    <t>כִּסְּ֣וּ</t>
  </si>
  <si>
    <t>Покрыли</t>
  </si>
  <si>
    <t>הָרִ֣ים</t>
  </si>
  <si>
    <t>горы</t>
  </si>
  <si>
    <t>כָּסּוּ</t>
  </si>
  <si>
    <t>צִלָּ֑הּ</t>
  </si>
  <si>
    <t>тенью его</t>
  </si>
  <si>
    <t>וְ֝אָנְפֶ֗יהָ</t>
  </si>
  <si>
    <t>и ветви его</t>
  </si>
  <si>
    <t>צִלָּהּ</t>
  </si>
  <si>
    <t>אַרְזֵ֥י</t>
  </si>
  <si>
    <t>кедры</t>
  </si>
  <si>
    <t>וַעֲנָפֶיהָ</t>
  </si>
  <si>
    <t>Божьи</t>
  </si>
  <si>
    <t>אַרְזֵי</t>
  </si>
  <si>
    <t>תְּשַׁלַּח</t>
  </si>
  <si>
    <t>קְצִירֶיהָ</t>
  </si>
  <si>
    <t>побеги свои</t>
  </si>
  <si>
    <t>תְּשַׁלַּח</t>
  </si>
  <si>
    <t>קְצִירֶהָ</t>
  </si>
  <si>
    <t>יָ֑ם</t>
  </si>
  <si>
    <t>моря</t>
  </si>
  <si>
    <t>וְ֝אֶל־</t>
  </si>
  <si>
    <t>и до</t>
  </si>
  <si>
    <t>נָהָ֗ר</t>
  </si>
  <si>
    <t>реки</t>
  </si>
  <si>
    <t>וְאֶל</t>
  </si>
  <si>
    <t>יֽוֹנְקוֹתֶֽיהָ׃</t>
  </si>
  <si>
    <t>ростки его</t>
  </si>
  <si>
    <t>נָהָר</t>
  </si>
  <si>
    <t>יוֹנְקוֹתֶיהָ:</t>
  </si>
  <si>
    <t>почему</t>
  </si>
  <si>
    <t>פָּרַצְתָּ</t>
  </si>
  <si>
    <t>разрушил</t>
  </si>
  <si>
    <t>גְדֵרֶיהָ</t>
  </si>
  <si>
    <t>ограды ее</t>
  </si>
  <si>
    <t>פָּרַצְתָּ</t>
  </si>
  <si>
    <t>וְאָרוּהָ</t>
  </si>
  <si>
    <t>обгладывает</t>
  </si>
  <si>
    <t>каждый</t>
  </si>
  <si>
    <t>עֹבְרֵי</t>
  </si>
  <si>
    <t>прохожий</t>
  </si>
  <si>
    <t>דֶּרֶךְ</t>
  </si>
  <si>
    <t>дорог</t>
  </si>
  <si>
    <t>דָרֶךְ:</t>
  </si>
  <si>
    <t>יְכַרְסְמֶנָּה</t>
  </si>
  <si>
    <t>грызет ее</t>
  </si>
  <si>
    <t>חֲזִיר</t>
  </si>
  <si>
    <t>кабан</t>
  </si>
  <si>
    <t>יְכַרְסְמֶנָּה</t>
  </si>
  <si>
    <t>מִיַּעַר</t>
  </si>
  <si>
    <t>из леса</t>
  </si>
  <si>
    <t>וְזִיז</t>
  </si>
  <si>
    <t>зверь</t>
  </si>
  <si>
    <t>מִיָּעַר</t>
  </si>
  <si>
    <t>שָׂדַי</t>
  </si>
  <si>
    <t>поля</t>
  </si>
  <si>
    <t>יִרְעֶנָּה</t>
  </si>
  <si>
    <t>поедает ее</t>
  </si>
  <si>
    <t>שָׂדַי</t>
  </si>
  <si>
    <t>יִרְעֶנָּה:</t>
  </si>
  <si>
    <t>אֱֽלֹהִ֤ים</t>
  </si>
  <si>
    <t>Боже</t>
  </si>
  <si>
    <t>Цеваот</t>
  </si>
  <si>
    <t>שׁוּב</t>
  </si>
  <si>
    <t>возвратись</t>
  </si>
  <si>
    <t>נָא</t>
  </si>
  <si>
    <t>пожалуйста</t>
  </si>
  <si>
    <t>הַבֵּט</t>
  </si>
  <si>
    <t>взгляни</t>
  </si>
  <si>
    <t>הַבֵּט</t>
  </si>
  <si>
    <t>וּרְאֵה</t>
  </si>
  <si>
    <t>и увидь</t>
  </si>
  <si>
    <t>וּפְקֹד</t>
  </si>
  <si>
    <t>и вспомни</t>
  </si>
  <si>
    <t>זֹּאת</t>
  </si>
  <si>
    <t>этот</t>
  </si>
  <si>
    <t>זֹאת:</t>
  </si>
  <si>
    <t>וְכַנָּה</t>
  </si>
  <si>
    <t>и место</t>
  </si>
  <si>
    <t>וְכַנָּה</t>
  </si>
  <si>
    <t>נָטְעָה</t>
  </si>
  <si>
    <t>насадила</t>
  </si>
  <si>
    <t>יְמִינֶךָ</t>
  </si>
  <si>
    <t>правая рука твоя</t>
  </si>
  <si>
    <t>בֵּן</t>
  </si>
  <si>
    <t>сын</t>
  </si>
  <si>
    <t>אִמַּצְתָּ</t>
  </si>
  <si>
    <t>укрепил</t>
  </si>
  <si>
    <t>בֵּן</t>
  </si>
  <si>
    <t>לָךְ</t>
  </si>
  <si>
    <t>тебе</t>
  </si>
  <si>
    <t>אִמַּצְתָּה</t>
  </si>
  <si>
    <t>לָּךְ:</t>
  </si>
  <si>
    <t>שְׂרֻפָ֥ה</t>
  </si>
  <si>
    <t>Она сожжена</t>
  </si>
  <si>
    <t>בָאֵ֑שׁ</t>
  </si>
  <si>
    <t>огнем</t>
  </si>
  <si>
    <t>שְׂרֻפָה</t>
  </si>
  <si>
    <t>כְּסוּחָ֥ה</t>
  </si>
  <si>
    <t>она срезана</t>
  </si>
  <si>
    <t>בָאֵשׁ</t>
  </si>
  <si>
    <t>מִֽגַּעֲרַ֥ת</t>
  </si>
  <si>
    <t>от прещения</t>
  </si>
  <si>
    <t>כְּסוּחָה</t>
  </si>
  <si>
    <t>פָּנֶֽיךָ</t>
  </si>
  <si>
    <t>лица Твоего</t>
  </si>
  <si>
    <t>מִגַּעֲרַת</t>
  </si>
  <si>
    <t>יֹאבֵֽדוּ</t>
  </si>
  <si>
    <t>они погибнут</t>
  </si>
  <si>
    <t>יֹאבֵדוּ:</t>
  </si>
  <si>
    <t>תְּהִֽי־</t>
  </si>
  <si>
    <t>Да будет</t>
  </si>
  <si>
    <t>יָֽדְךָ֤</t>
  </si>
  <si>
    <t>рука Твоя</t>
  </si>
  <si>
    <t>תְּהִי</t>
  </si>
  <si>
    <t>יָדְךָ</t>
  </si>
  <si>
    <t>אִ֥ישׁ</t>
  </si>
  <si>
    <t>мужа</t>
  </si>
  <si>
    <t>יְמִינֶ֗ךָ</t>
  </si>
  <si>
    <t>десницы Твоей</t>
  </si>
  <si>
    <t>בֶּן־</t>
  </si>
  <si>
    <t>сына</t>
  </si>
  <si>
    <t>אָדָֽם</t>
  </si>
  <si>
    <t>человеческого</t>
  </si>
  <si>
    <t>בֶּן</t>
  </si>
  <si>
    <t>אִמַּ֥צְתָּ</t>
  </si>
  <si>
    <t>которого укрепил</t>
  </si>
  <si>
    <t>לָֽךְ׃</t>
  </si>
  <si>
    <t>для себя</t>
  </si>
  <si>
    <t>אִמַּצְתָּ</t>
  </si>
  <si>
    <t>נָסוֹג</t>
  </si>
  <si>
    <t>отступит</t>
  </si>
  <si>
    <t>מִמֶּךָ</t>
  </si>
  <si>
    <t>от тебя</t>
  </si>
  <si>
    <t>תְּחַיֵּנוּ</t>
  </si>
  <si>
    <t>оживи нас</t>
  </si>
  <si>
    <t>מִמֶּךָּ</t>
  </si>
  <si>
    <t>וּבְשִׁמְךָ</t>
  </si>
  <si>
    <t>и именем твоим</t>
  </si>
  <si>
    <t>תְּחַיֵּנוּ</t>
  </si>
  <si>
    <t>נִקְרָא</t>
  </si>
  <si>
    <t>воззовем</t>
  </si>
  <si>
    <t>וּבְשִׁמְךָ</t>
  </si>
  <si>
    <t>נִקְרָא:</t>
  </si>
  <si>
    <t>הָאֵר</t>
  </si>
  <si>
    <t>просвети</t>
  </si>
  <si>
    <t>и будем спасены</t>
  </si>
  <si>
    <t>לַמְנַצֵּ֖חַ</t>
  </si>
  <si>
    <t>На</t>
  </si>
  <si>
    <t>הַגִּתִּית</t>
  </si>
  <si>
    <t>Гитите</t>
  </si>
  <si>
    <t>הַגִּתִּית</t>
  </si>
  <si>
    <t>לְאָסָף:</t>
  </si>
  <si>
    <t>Песнь</t>
  </si>
  <si>
    <t>הַרְנִינוּ</t>
  </si>
  <si>
    <t>Радость</t>
  </si>
  <si>
    <t>לֵאלֹהִים</t>
  </si>
  <si>
    <t>к Богу</t>
  </si>
  <si>
    <t>עוּזֵּנוּ</t>
  </si>
  <si>
    <t>עוּזֵּנוּ</t>
  </si>
  <si>
    <t>крепости нашей</t>
  </si>
  <si>
    <t>הָרִיעוּ</t>
  </si>
  <si>
    <t>трубите</t>
  </si>
  <si>
    <t>Якова</t>
  </si>
  <si>
    <t>שְׂאוּ</t>
  </si>
  <si>
    <t>שְׂאוּ</t>
  </si>
  <si>
    <t>поднимите</t>
  </si>
  <si>
    <t>זִמְרָה</t>
  </si>
  <si>
    <t>וּתְנוּ</t>
  </si>
  <si>
    <t>дайте</t>
  </si>
  <si>
    <t>תֹף</t>
  </si>
  <si>
    <t>תֹּף</t>
  </si>
  <si>
    <t>и тимпан</t>
  </si>
  <si>
    <t>כִּנּוֹר</t>
  </si>
  <si>
    <t>כִּנּוֹר</t>
  </si>
  <si>
    <t>кифара</t>
  </si>
  <si>
    <t>נָעִים</t>
  </si>
  <si>
    <t>приятный</t>
  </si>
  <si>
    <t>נָבֶל:</t>
  </si>
  <si>
    <t>תִּקְעוּ</t>
  </si>
  <si>
    <t>בַחֹדֶשׁ</t>
  </si>
  <si>
    <t>в новомесячие</t>
  </si>
  <si>
    <t>תִּקְעוּ</t>
  </si>
  <si>
    <t>שׁוֹפָר</t>
  </si>
  <si>
    <t>шафар</t>
  </si>
  <si>
    <t>בַכֵּסֶה</t>
  </si>
  <si>
    <t>в новолуние</t>
  </si>
  <si>
    <t>לְיוֹם</t>
  </si>
  <si>
    <t>на день</t>
  </si>
  <si>
    <t>בַּכֵּסֶה</t>
  </si>
  <si>
    <t>חַגֵּנוּ</t>
  </si>
  <si>
    <t>праздника нашего</t>
  </si>
  <si>
    <t>חַגֵּנוּ:</t>
  </si>
  <si>
    <t>חֹק</t>
  </si>
  <si>
    <t>закон</t>
  </si>
  <si>
    <t>לְיִשְׂרָאֵל</t>
  </si>
  <si>
    <t>для Израиля</t>
  </si>
  <si>
    <t>הוּא</t>
  </si>
  <si>
    <t>он</t>
  </si>
  <si>
    <t>לְיִשְׂרָאֵל</t>
  </si>
  <si>
    <t>מִשְׁפָּט</t>
  </si>
  <si>
    <t>устав</t>
  </si>
  <si>
    <t>для Бога</t>
  </si>
  <si>
    <t>מִשְׁפָּט</t>
  </si>
  <si>
    <t>בִּיהוֹסֵף</t>
  </si>
  <si>
    <t>в Иосефе</t>
  </si>
  <si>
    <t>שָׂמוֹ</t>
  </si>
  <si>
    <t>поставил</t>
  </si>
  <si>
    <t>בִּיהוֹסֵף</t>
  </si>
  <si>
    <t>בְּצֵאתוֹ</t>
  </si>
  <si>
    <t>при выходе его</t>
  </si>
  <si>
    <t>שָׂמוֹ</t>
  </si>
  <si>
    <t>בְּצֵאתוֹ</t>
  </si>
  <si>
    <t>Египет</t>
  </si>
  <si>
    <t>שְׂפַת</t>
  </si>
  <si>
    <t>язык</t>
  </si>
  <si>
    <t>שְׂפַת</t>
  </si>
  <si>
    <t>יָדַעְתִּי</t>
  </si>
  <si>
    <t>знал</t>
  </si>
  <si>
    <t>אֶשְׁמָע</t>
  </si>
  <si>
    <t>יָדַעְתִּי</t>
  </si>
  <si>
    <t>אֶשְׁמָע:</t>
  </si>
  <si>
    <t>שָׂרַדִּי</t>
  </si>
  <si>
    <t>освободил</t>
  </si>
  <si>
    <t>מִסֵּבֶל</t>
  </si>
  <si>
    <t>от бремени</t>
  </si>
  <si>
    <t>הֲסִירוֹתִי</t>
  </si>
  <si>
    <t>שִׁכְמוֹ</t>
  </si>
  <si>
    <t>плечо его</t>
  </si>
  <si>
    <t>מִסֵּבֶל</t>
  </si>
  <si>
    <t>ладони его</t>
  </si>
  <si>
    <t>שִׁכְמוֹ</t>
  </si>
  <si>
    <t>מִדּוּד</t>
  </si>
  <si>
    <t>от корзин</t>
  </si>
  <si>
    <t>בַצָּרָה</t>
  </si>
  <si>
    <t>в беде</t>
  </si>
  <si>
    <t>תַּעֲבֹרְנָה:</t>
  </si>
  <si>
    <t>קָרָאתָ</t>
  </si>
  <si>
    <t>взывал</t>
  </si>
  <si>
    <t>וָאַחֲלֶצְךָ</t>
  </si>
  <si>
    <t>и избавил тебя</t>
  </si>
  <si>
    <t>בַּצָּרָה</t>
  </si>
  <si>
    <t>אֶעֶנְךָ</t>
  </si>
  <si>
    <t>отвечу тебе</t>
  </si>
  <si>
    <t>בְסֵתֶר</t>
  </si>
  <si>
    <t>в тайне</t>
  </si>
  <si>
    <t>וָאֲחַלְּצֶךָּ</t>
  </si>
  <si>
    <t>רַעַם</t>
  </si>
  <si>
    <t>гром</t>
  </si>
  <si>
    <t>אֶבְחָנְךָ</t>
  </si>
  <si>
    <t>испытывал</t>
  </si>
  <si>
    <t>בְּסֵתֶר</t>
  </si>
  <si>
    <t>מֵי</t>
  </si>
  <si>
    <t>водах</t>
  </si>
  <si>
    <t>מְרִיבָה</t>
  </si>
  <si>
    <t>Меривы</t>
  </si>
  <si>
    <t>סֶלָה</t>
  </si>
  <si>
    <t>שְׁמַע</t>
  </si>
  <si>
    <t>וְאָעִידָה</t>
  </si>
  <si>
    <t>и засвидетельствую</t>
  </si>
  <si>
    <t>שְׁמַע</t>
  </si>
  <si>
    <t>בָּךְ</t>
  </si>
  <si>
    <t>в тебе</t>
  </si>
  <si>
    <t>Израиль</t>
  </si>
  <si>
    <t>בָּךְ</t>
  </si>
  <si>
    <t>תִּשְׁמַע</t>
  </si>
  <si>
    <t>слушаться будешь</t>
  </si>
  <si>
    <t>לִי</t>
  </si>
  <si>
    <t>Меня</t>
  </si>
  <si>
    <t>תִּשְׁמַע</t>
  </si>
  <si>
    <t>לִי:</t>
  </si>
  <si>
    <t>יִהְיֶה</t>
  </si>
  <si>
    <t>будет</t>
  </si>
  <si>
    <t>בְךָ</t>
  </si>
  <si>
    <t>у тебя</t>
  </si>
  <si>
    <t>זָר</t>
  </si>
  <si>
    <t>чуждый</t>
  </si>
  <si>
    <t>תִשְׁתַּחֲוֶה</t>
  </si>
  <si>
    <t>поклоняйся</t>
  </si>
  <si>
    <t>לְאֵל</t>
  </si>
  <si>
    <t>נֵכָר</t>
  </si>
  <si>
    <t>чужому</t>
  </si>
  <si>
    <t>תִשְׁתַּחֲוֶה</t>
  </si>
  <si>
    <t>Я</t>
  </si>
  <si>
    <t>נֵכָר:</t>
  </si>
  <si>
    <t>אֱלֹהֶיךָ</t>
  </si>
  <si>
    <t>бог твой</t>
  </si>
  <si>
    <t>הַמַּעַלְךָ</t>
  </si>
  <si>
    <t>поднявший тебя</t>
  </si>
  <si>
    <t>מֵאֶרֶץ</t>
  </si>
  <si>
    <t>из земли</t>
  </si>
  <si>
    <t>Египетской</t>
  </si>
  <si>
    <t>הַמַּעַלְךָ</t>
  </si>
  <si>
    <t>הַרְחֶב־</t>
  </si>
  <si>
    <t>открой</t>
  </si>
  <si>
    <t>פִ֝֗יךָ</t>
  </si>
  <si>
    <t>уста твои</t>
  </si>
  <si>
    <t>וַאֲמַלֵּאֵֽהוּ׃</t>
  </si>
  <si>
    <t>и Я наполню их</t>
  </si>
  <si>
    <t>הַרְחֶב</t>
  </si>
  <si>
    <t>פִּיךָ</t>
  </si>
  <si>
    <t>וַאֲמַלְאֵהוּ:</t>
  </si>
  <si>
    <t>слушал</t>
  </si>
  <si>
    <t>לְקוֹלִי</t>
  </si>
  <si>
    <t>голоса моего</t>
  </si>
  <si>
    <t>וְיִשְׂרָאֵל</t>
  </si>
  <si>
    <t>и Израиль</t>
  </si>
  <si>
    <t>хотел</t>
  </si>
  <si>
    <t>וְיִשְׂרָאֵל</t>
  </si>
  <si>
    <t>וָאֲשַׁלְּחֵהוּ</t>
  </si>
  <si>
    <t>и Я отпустил его</t>
  </si>
  <si>
    <t>בִּשְׁרִירוּת</t>
  </si>
  <si>
    <t>в упрямстве</t>
  </si>
  <si>
    <t>לִבָּם</t>
  </si>
  <si>
    <t>сердца их</t>
  </si>
  <si>
    <t>וָאֲשַׁלְּחֵהוּ</t>
  </si>
  <si>
    <t>יֵלְכוּ</t>
  </si>
  <si>
    <t>ходили</t>
  </si>
  <si>
    <t>בִּשְׁרִירוּת</t>
  </si>
  <si>
    <t>בִּמֽוֹעֲצוֹתֵיהֶם</t>
  </si>
  <si>
    <t>по усмотрению своему</t>
  </si>
  <si>
    <t>לִבָּם</t>
  </si>
  <si>
    <t>לֽוּ</t>
  </si>
  <si>
    <t>если бы</t>
  </si>
  <si>
    <t>בְּמוֹעֲצוֹתֵיהֶם:</t>
  </si>
  <si>
    <t>שֹׁמֵעַ</t>
  </si>
  <si>
    <t>слушался</t>
  </si>
  <si>
    <t>לוּ</t>
  </si>
  <si>
    <t>שֹׁמֵעַ</t>
  </si>
  <si>
    <t>בִּדְרָכַי</t>
  </si>
  <si>
    <t>путям моим</t>
  </si>
  <si>
    <t>יְהַלֵּכוּ</t>
  </si>
  <si>
    <t>ходил бы</t>
  </si>
  <si>
    <t>בִּדְרָכַי</t>
  </si>
  <si>
    <t>כִּמְעַט</t>
  </si>
  <si>
    <t>за малое</t>
  </si>
  <si>
    <t>יְהַלֵּכוּ:</t>
  </si>
  <si>
    <t>אַכְנִיעַ</t>
  </si>
  <si>
    <t>Я покорю</t>
  </si>
  <si>
    <t>כִּמְעַט</t>
  </si>
  <si>
    <t>צָרֵיהֶם</t>
  </si>
  <si>
    <t>притеснителей их</t>
  </si>
  <si>
    <t>אָשִׁיב</t>
  </si>
  <si>
    <t>возьму</t>
  </si>
  <si>
    <t>руку мою</t>
  </si>
  <si>
    <t>אָשִׁיב</t>
  </si>
  <si>
    <t>יָדִי:</t>
  </si>
  <si>
    <t>מְשַׂנְאֵ֣י</t>
  </si>
  <si>
    <t>Ненавидящие</t>
  </si>
  <si>
    <t>Хашема</t>
  </si>
  <si>
    <t>מְשַׂנְאֵי</t>
  </si>
  <si>
    <t>יְכַחֲשׁוּ</t>
  </si>
  <si>
    <t>отрекались</t>
  </si>
  <si>
    <t>ему</t>
  </si>
  <si>
    <t>וִיהִי</t>
  </si>
  <si>
    <t>было бы</t>
  </si>
  <si>
    <t>עִתָּם</t>
  </si>
  <si>
    <t>их время</t>
  </si>
  <si>
    <t>на веки</t>
  </si>
  <si>
    <t>עִתָּם</t>
  </si>
  <si>
    <t>וַיַּֽאֲכִילֵהוּ</t>
  </si>
  <si>
    <t>и Я накормил его</t>
  </si>
  <si>
    <t>מֵחֵלֶב</t>
  </si>
  <si>
    <t>медом</t>
  </si>
  <si>
    <t>וַיַּאֲכִילֵהוּ</t>
  </si>
  <si>
    <t>חִטָּה</t>
  </si>
  <si>
    <t>пшеницей</t>
  </si>
  <si>
    <t>וּ֝מִצּ֗וּר</t>
  </si>
  <si>
    <t>и из скалы</t>
  </si>
  <si>
    <t>חִטָּה</t>
  </si>
  <si>
    <t>דְּבַ֣שׁ</t>
  </si>
  <si>
    <t>וּמִצּוּר</t>
  </si>
  <si>
    <t>אַשְׂבִּיעֶֽךָּ׃</t>
  </si>
  <si>
    <t>насыщал бы тебя</t>
  </si>
  <si>
    <t>דְּבַשׁ</t>
  </si>
  <si>
    <t>אַשְׂבִּיעֶךָ:</t>
  </si>
  <si>
    <t>נִצָּב</t>
  </si>
  <si>
    <t>предстает</t>
  </si>
  <si>
    <t>נִצָּב</t>
  </si>
  <si>
    <t>בַּעֲדַת</t>
  </si>
  <si>
    <t>в общине</t>
  </si>
  <si>
    <t>בַּעֲדַת</t>
  </si>
  <si>
    <t>קֶרֶב</t>
  </si>
  <si>
    <t>в среде</t>
  </si>
  <si>
    <t>богов</t>
  </si>
  <si>
    <t>יִשְׁפֹּט</t>
  </si>
  <si>
    <t>ведет судебное расследование</t>
  </si>
  <si>
    <t>יִשְׁפֹּט:</t>
  </si>
  <si>
    <t>каких пор</t>
  </si>
  <si>
    <t>תִּשְׁפְּטוּ</t>
  </si>
  <si>
    <t>будете судить</t>
  </si>
  <si>
    <t>תִּשְׁפְּטוּ</t>
  </si>
  <si>
    <t>עָוֶל</t>
  </si>
  <si>
    <t>несправедливости</t>
  </si>
  <si>
    <t>וּפְנֵי</t>
  </si>
  <si>
    <t>и лица</t>
  </si>
  <si>
    <t>תִּשְׂאוּ</t>
  </si>
  <si>
    <t>превозносить</t>
  </si>
  <si>
    <t>תִּשְׂאוּ</t>
  </si>
  <si>
    <t>שִׁפְטוּ</t>
  </si>
  <si>
    <t>Правосудие творите</t>
  </si>
  <si>
    <t>שִׁפְטוּ</t>
  </si>
  <si>
    <t>דַּל</t>
  </si>
  <si>
    <t>неимущему</t>
  </si>
  <si>
    <t>דַל</t>
  </si>
  <si>
    <t>וְיָתוֹם</t>
  </si>
  <si>
    <t>и сироте</t>
  </si>
  <si>
    <t>עָנִי</t>
  </si>
  <si>
    <t>бедствующего</t>
  </si>
  <si>
    <t>וָרָשׁ</t>
  </si>
  <si>
    <t>и разоренного</t>
  </si>
  <si>
    <t>הַצְדִּיקוּ</t>
  </si>
  <si>
    <t>признавайте правыми</t>
  </si>
  <si>
    <t>הַצְדִּיקוּ:</t>
  </si>
  <si>
    <t>פַלְּטוּ</t>
  </si>
  <si>
    <t>спасите</t>
  </si>
  <si>
    <t>פַּלְּטוּ</t>
  </si>
  <si>
    <t>неимущего</t>
  </si>
  <si>
    <t>וְאֶבְיוֹן</t>
  </si>
  <si>
    <t>и ничего от притесненного</t>
  </si>
  <si>
    <t>מִיַּד</t>
  </si>
  <si>
    <t>от руки</t>
  </si>
  <si>
    <t>מִיַּד</t>
  </si>
  <si>
    <t>הַצִּילוּ:</t>
  </si>
  <si>
    <t>לֹֽא־יָדְעוּ</t>
  </si>
  <si>
    <t>не знают</t>
  </si>
  <si>
    <t>וְלֹא־יָבִינוּ</t>
  </si>
  <si>
    <t>и не понимают</t>
  </si>
  <si>
    <t>בַּחֲשֵׁכָה</t>
  </si>
  <si>
    <t>в темноте</t>
  </si>
  <si>
    <t>יָדְעוּ</t>
  </si>
  <si>
    <t>יִתְהַלָּכוּ</t>
  </si>
  <si>
    <t>расхаживая</t>
  </si>
  <si>
    <t>יִמּוֹטוּ</t>
  </si>
  <si>
    <t>кренятся</t>
  </si>
  <si>
    <t>יָבִינוּ</t>
  </si>
  <si>
    <t>בַּחֲשֵׁכָה</t>
  </si>
  <si>
    <t>מוֹסְדֵי־</t>
  </si>
  <si>
    <t>устои</t>
  </si>
  <si>
    <t>יִתְהַלָּכוּ</t>
  </si>
  <si>
    <t>אֲֽנִי־</t>
  </si>
  <si>
    <t xml:space="preserve">Я </t>
  </si>
  <si>
    <t>מוֹסְדֵי</t>
  </si>
  <si>
    <t>אָ֭מַרְתִּי</t>
  </si>
  <si>
    <t>я говорил</t>
  </si>
  <si>
    <t>вы боги</t>
  </si>
  <si>
    <t>אַתֶּ֑ם</t>
  </si>
  <si>
    <t>вы</t>
  </si>
  <si>
    <t>וּבְנֵ֖י</t>
  </si>
  <si>
    <t>и сыновья</t>
  </si>
  <si>
    <t>עֶלְי֣וֹן</t>
  </si>
  <si>
    <t>כֻּלְּכֶֽם׃</t>
  </si>
  <si>
    <t>אַתֶּם</t>
  </si>
  <si>
    <t>וּבְנֵי</t>
  </si>
  <si>
    <t>אָכֵן</t>
  </si>
  <si>
    <t>истину же</t>
  </si>
  <si>
    <t>כְּאָדָם</t>
  </si>
  <si>
    <t>как человек</t>
  </si>
  <si>
    <t>כֻּלְּכֶם:</t>
  </si>
  <si>
    <t>תְּמוּתוּן</t>
  </si>
  <si>
    <t>умирать</t>
  </si>
  <si>
    <t>וּכְאַחַד</t>
  </si>
  <si>
    <t>и подобно каждому</t>
  </si>
  <si>
    <t>הַשָּׂרִים</t>
  </si>
  <si>
    <t>из прежних правителей</t>
  </si>
  <si>
    <t>כְּאָדָם</t>
  </si>
  <si>
    <t>תִּפֹּלוּ</t>
  </si>
  <si>
    <t>падете</t>
  </si>
  <si>
    <t>תְּמוּתוּן</t>
  </si>
  <si>
    <t>ק֭וּמָה</t>
  </si>
  <si>
    <t>Восстань</t>
  </si>
  <si>
    <t>הַשָּׂרִים</t>
  </si>
  <si>
    <t>תִּפֹּלוּ:</t>
  </si>
  <si>
    <t>שָׁפְטָה</t>
  </si>
  <si>
    <t>суди</t>
  </si>
  <si>
    <t>הָאָ֗רֶץ</t>
  </si>
  <si>
    <t>קוּמָה</t>
  </si>
  <si>
    <t>כִּֽי־אַתָּה</t>
  </si>
  <si>
    <t>ибо ты</t>
  </si>
  <si>
    <t>תִֽנְחַל</t>
  </si>
  <si>
    <t>владеешь</t>
  </si>
  <si>
    <t>שָׁפְטָה</t>
  </si>
  <si>
    <t>בְּכָֽל־</t>
  </si>
  <si>
    <t>всеми</t>
  </si>
  <si>
    <t>הַגּוֹיִֽם׃</t>
  </si>
  <si>
    <t>народностями</t>
  </si>
  <si>
    <t>תִנְחַל</t>
  </si>
  <si>
    <t>הַגּוֹיִם:</t>
  </si>
  <si>
    <t>א}</t>
  </si>
  <si>
    <t>שִׁ֗יר</t>
  </si>
  <si>
    <t>שִׁיר</t>
  </si>
  <si>
    <t>מִזְמ֥וֹר</t>
  </si>
  <si>
    <t>לְאָסָֽף׃</t>
  </si>
  <si>
    <t>אֱ֘לֹהִ֤ים</t>
  </si>
  <si>
    <t>אַל־</t>
  </si>
  <si>
    <t>דֳּ֭מִי</t>
  </si>
  <si>
    <t>умолкни</t>
  </si>
  <si>
    <t>דֳּמִי</t>
  </si>
  <si>
    <t>לָ֣ךְ</t>
  </si>
  <si>
    <t>к Тебе</t>
  </si>
  <si>
    <t>תֶּֽחֱרַ֣שׁ</t>
  </si>
  <si>
    <t>умолкай</t>
  </si>
  <si>
    <t>תֶּחֱרַשׁ</t>
  </si>
  <si>
    <t>וְֽאַל־</t>
  </si>
  <si>
    <t>וְאַל</t>
  </si>
  <si>
    <t>תִּשְׁקֹֽט־</t>
  </si>
  <si>
    <t>оставайся безмолвным</t>
  </si>
  <si>
    <t>תִּשְׁקֹט</t>
  </si>
  <si>
    <t>הִנֵּ֣ה</t>
  </si>
  <si>
    <t>вот</t>
  </si>
  <si>
    <t>הִנֵּה</t>
  </si>
  <si>
    <t>אוֹיְבֶ֣יךָ</t>
  </si>
  <si>
    <t>враги Твои</t>
  </si>
  <si>
    <t>אוֹיְבֶיךָ</t>
  </si>
  <si>
    <t>יֶהֱמָיוּן</t>
  </si>
  <si>
    <t>гомонят</t>
  </si>
  <si>
    <t>וּמְשַׂנְאֶיךָ</t>
  </si>
  <si>
    <t>и ненавистники твои</t>
  </si>
  <si>
    <t>וּמְשַׂנְאֶיךָ</t>
  </si>
  <si>
    <t>נָשְׂא֥וּ</t>
  </si>
  <si>
    <t>возносят</t>
  </si>
  <si>
    <t>נָשְׂאוּ</t>
  </si>
  <si>
    <t>רֹֽאשׁ׃</t>
  </si>
  <si>
    <t>глову</t>
  </si>
  <si>
    <t>רֹאשׁ:</t>
  </si>
  <si>
    <t>Против</t>
  </si>
  <si>
    <t>עַ֭מְּךָ</t>
  </si>
  <si>
    <t>народа Твоего</t>
  </si>
  <si>
    <t>יָֽעֲרִ֣ימוּ</t>
  </si>
  <si>
    <t>замышляют</t>
  </si>
  <si>
    <t>יַעֲרִימוּ</t>
  </si>
  <si>
    <t>סוֹ֑ד</t>
  </si>
  <si>
    <t>коварные планы</t>
  </si>
  <si>
    <t>סוֹד</t>
  </si>
  <si>
    <t>וַ֝יִּתְיָֽעֲצ֗וּ</t>
  </si>
  <si>
    <t>и советуются</t>
  </si>
  <si>
    <t>וְיִתְיָעֲצוּ</t>
  </si>
  <si>
    <t>против</t>
  </si>
  <si>
    <t>צְפוּנֶֽיךָ׃</t>
  </si>
  <si>
    <t>сокровенных Твоих</t>
  </si>
  <si>
    <t>צְפוּנֶיךָ:</t>
  </si>
  <si>
    <t>אָֽמְרוּ</t>
  </si>
  <si>
    <t>לְכוּ</t>
  </si>
  <si>
    <t>подъем</t>
  </si>
  <si>
    <t>וְנַכְחִידֵם</t>
  </si>
  <si>
    <t>и истребим их</t>
  </si>
  <si>
    <t>מִגּוֹי</t>
  </si>
  <si>
    <t>из народности</t>
  </si>
  <si>
    <t>וְלֹא־</t>
  </si>
  <si>
    <t>יִזָּכֵ֖ר</t>
  </si>
  <si>
    <t>будет поминаться</t>
  </si>
  <si>
    <t>יִזָּכֵר</t>
  </si>
  <si>
    <t>שֵׁם־</t>
  </si>
  <si>
    <t>имя</t>
  </si>
  <si>
    <t>שֵׁם</t>
  </si>
  <si>
    <t>יִשְׂרָאֵ֣ל</t>
  </si>
  <si>
    <t>עֽוֹד׃</t>
  </si>
  <si>
    <t>более</t>
  </si>
  <si>
    <t>כִּֽי־נֽוֹעֲצוּ</t>
  </si>
  <si>
    <t>ибо сговорились</t>
  </si>
  <si>
    <t>נוֹעֲצוּ</t>
  </si>
  <si>
    <t>יַחְדָּו</t>
  </si>
  <si>
    <t>вместе</t>
  </si>
  <si>
    <t>יַחְדָּו עָלֶיךָ</t>
  </si>
  <si>
    <t>против тебя</t>
  </si>
  <si>
    <t>יַחְדָּו</t>
  </si>
  <si>
    <t>בְּרִית</t>
  </si>
  <si>
    <t>союз</t>
  </si>
  <si>
    <t>עָלֶיךָ</t>
  </si>
  <si>
    <t>יִכְרְתוּ</t>
  </si>
  <si>
    <t>заключили</t>
  </si>
  <si>
    <t>יִכְרֹתוּ:</t>
  </si>
  <si>
    <t>אָהֳלֵי</t>
  </si>
  <si>
    <t>шатры</t>
  </si>
  <si>
    <t>אֱדוֹם</t>
  </si>
  <si>
    <t>Эдома</t>
  </si>
  <si>
    <t>וְיִשְׁמְעֵאלִים</t>
  </si>
  <si>
    <t>и Измаильтян</t>
  </si>
  <si>
    <t>מוֹאָב</t>
  </si>
  <si>
    <t>Моав</t>
  </si>
  <si>
    <t>וְיִשְׁמְעֵאלִים</t>
  </si>
  <si>
    <t>וְהַגְרִים</t>
  </si>
  <si>
    <t>и Агарян</t>
  </si>
  <si>
    <t>וְהַגְרִים:</t>
  </si>
  <si>
    <t>גְּבָ֥ל</t>
  </si>
  <si>
    <t>Гевала</t>
  </si>
  <si>
    <t>וְעַמּ֑וֹן</t>
  </si>
  <si>
    <t>и Аммона</t>
  </si>
  <si>
    <t>גְּבָל</t>
  </si>
  <si>
    <t>וַֽעֲמָלֵ֓ק</t>
  </si>
  <si>
    <t>и Амалека</t>
  </si>
  <si>
    <t>וְעַמּוֹן</t>
  </si>
  <si>
    <t>פְּלֶֽשֶׁת</t>
  </si>
  <si>
    <t>Филистимлян</t>
  </si>
  <si>
    <t>וַעֲמָלֵק</t>
  </si>
  <si>
    <t>עִם־</t>
  </si>
  <si>
    <t>с</t>
  </si>
  <si>
    <t>פְּלֶשֶׁת</t>
  </si>
  <si>
    <t>יֹשְׁבֵ֖י</t>
  </si>
  <si>
    <t>жителями</t>
  </si>
  <si>
    <t>צֽוֹר׃</t>
  </si>
  <si>
    <t>Тира</t>
  </si>
  <si>
    <t>יֹשְׁבֵי</t>
  </si>
  <si>
    <t>צוֹר:</t>
  </si>
  <si>
    <t>גַּם־</t>
  </si>
  <si>
    <t>Также</t>
  </si>
  <si>
    <t>אַשּׁ֥וּר</t>
  </si>
  <si>
    <t>Ассур</t>
  </si>
  <si>
    <t>גַּם</t>
  </si>
  <si>
    <t>נִלְוָ֗ה</t>
  </si>
  <si>
    <t>примкнул</t>
  </si>
  <si>
    <t>אַשּׁוּר</t>
  </si>
  <si>
    <t>עִמָּ֑ם</t>
  </si>
  <si>
    <t>к ним</t>
  </si>
  <si>
    <t>נִלְוָה</t>
  </si>
  <si>
    <t>הָי֥וּ</t>
  </si>
  <si>
    <t>стали</t>
  </si>
  <si>
    <t>עִמָּם</t>
  </si>
  <si>
    <t>זְר֥וֹעַ</t>
  </si>
  <si>
    <t>мышцей</t>
  </si>
  <si>
    <t>הָיוּ</t>
  </si>
  <si>
    <t>לִבְנֵי־</t>
  </si>
  <si>
    <t>זְרוֹעַ</t>
  </si>
  <si>
    <t>לֽוֹט־</t>
  </si>
  <si>
    <t>Лота</t>
  </si>
  <si>
    <t>לִבְנֵי</t>
  </si>
  <si>
    <t>לוֹט</t>
  </si>
  <si>
    <t>עֲשֵׂ֣ה</t>
  </si>
  <si>
    <t>Поступи</t>
  </si>
  <si>
    <t>לָהֶ֣ם</t>
  </si>
  <si>
    <t>с ними</t>
  </si>
  <si>
    <t>עֲשֵׂה</t>
  </si>
  <si>
    <t>כְּ֭מִדְיָ֑ן</t>
  </si>
  <si>
    <t>как с Мадиамом</t>
  </si>
  <si>
    <t>כְּסִ֖יסְרָ֣א</t>
  </si>
  <si>
    <t>как с Сисарой</t>
  </si>
  <si>
    <t>כְּמִדְיָן</t>
  </si>
  <si>
    <t>כְּֽיָבִ֣ין</t>
  </si>
  <si>
    <t>как с Иавином</t>
  </si>
  <si>
    <t>כְּסִיסְרָא</t>
  </si>
  <si>
    <t>בְּנַֽחַל־</t>
  </si>
  <si>
    <t>на ручье</t>
  </si>
  <si>
    <t>כְיָבִין</t>
  </si>
  <si>
    <t>קִישֽׁוֹן׃</t>
  </si>
  <si>
    <t>Кисоне</t>
  </si>
  <si>
    <t>בְּנַחַל</t>
  </si>
  <si>
    <t>קִישׁוֹן:</t>
  </si>
  <si>
    <t>נִשְׁמְדוּ</t>
  </si>
  <si>
    <t>уничтожены были</t>
  </si>
  <si>
    <t>בְּעֵ֣ין־</t>
  </si>
  <si>
    <t>в Эйн</t>
  </si>
  <si>
    <t>נִשְׁמְדוּ</t>
  </si>
  <si>
    <t>דֹּ֑אר</t>
  </si>
  <si>
    <t>Доре</t>
  </si>
  <si>
    <t>בְעֵין</t>
  </si>
  <si>
    <t>דֹּאר</t>
  </si>
  <si>
    <t>דֹּ֝֗מֶן</t>
  </si>
  <si>
    <t>навозом</t>
  </si>
  <si>
    <t>לָאֲדָמָֽה׃</t>
  </si>
  <si>
    <t>для земли</t>
  </si>
  <si>
    <t>דֹּמֶן</t>
  </si>
  <si>
    <t>לָאֲדָמָה:</t>
  </si>
  <si>
    <t>שִׁיתֵמוֹ</t>
  </si>
  <si>
    <t>Поступи с ними</t>
  </si>
  <si>
    <t>נְדִיבֵימוֹ</t>
  </si>
  <si>
    <t>с князьями их</t>
  </si>
  <si>
    <t>שִׁיתֵמוֹ</t>
  </si>
  <si>
    <t>כְּעֹרֵב</t>
  </si>
  <si>
    <t>как с Оревом</t>
  </si>
  <si>
    <t>נְדִיבֵמוֹ</t>
  </si>
  <si>
    <t>וּכְזֵבַח</t>
  </si>
  <si>
    <t>и как с Зивем</t>
  </si>
  <si>
    <t>כְּעֹרֵב</t>
  </si>
  <si>
    <t>וּכְזַלְמֻנָּע</t>
  </si>
  <si>
    <t>и как с Залмунна</t>
  </si>
  <si>
    <t>וְכִזְאֵב</t>
  </si>
  <si>
    <t>וּכְזֶבַח</t>
  </si>
  <si>
    <t>נְסִיכֵיהֶֽם׃</t>
  </si>
  <si>
    <t>вождей их</t>
  </si>
  <si>
    <t>וּכְצַלְמֻנָּע</t>
  </si>
  <si>
    <t>אֲשֶׁ֤ר</t>
  </si>
  <si>
    <t>Которые</t>
  </si>
  <si>
    <t>נְסִיכֵמוֹ:</t>
  </si>
  <si>
    <t>אָֽמְר֗וּ</t>
  </si>
  <si>
    <t>говорили</t>
  </si>
  <si>
    <t>נִ֭ירָשָׁה</t>
  </si>
  <si>
    <t>Завладеем</t>
  </si>
  <si>
    <t>לָ֣נוּ</t>
  </si>
  <si>
    <t>для</t>
  </si>
  <si>
    <t>אֵ֣ת</t>
  </si>
  <si>
    <t>себя</t>
  </si>
  <si>
    <t>נִירֲשָׁה</t>
  </si>
  <si>
    <t>נְאוֹתֵ֑י</t>
  </si>
  <si>
    <t>местом обитания</t>
  </si>
  <si>
    <t>לָּנוּ</t>
  </si>
  <si>
    <t>אֱ֝לֹהִ֗ים</t>
  </si>
  <si>
    <t>Божии</t>
  </si>
  <si>
    <t>אֵת</t>
  </si>
  <si>
    <t>נְאוֹת</t>
  </si>
  <si>
    <t>אֱלֹהַ֥י</t>
  </si>
  <si>
    <t>Боже мой</t>
  </si>
  <si>
    <t>אֱלֹהִים:</t>
  </si>
  <si>
    <t>שִׁיתֵ֥מוֹ</t>
  </si>
  <si>
    <t>сделай их</t>
  </si>
  <si>
    <t>כַּגַּלְגַּ֑ל</t>
  </si>
  <si>
    <t>как вертящийся шар</t>
  </si>
  <si>
    <t>אֱלֹהַי</t>
  </si>
  <si>
    <t>כְּקַ֥שׁ</t>
  </si>
  <si>
    <t>как солому</t>
  </si>
  <si>
    <t>לִ֝פְנֵי־</t>
  </si>
  <si>
    <t>пред</t>
  </si>
  <si>
    <t>כַגַּלְגַּל</t>
  </si>
  <si>
    <t>רֽוּחַ׃</t>
  </si>
  <si>
    <t>ветром</t>
  </si>
  <si>
    <t>כְּקַשׁ</t>
  </si>
  <si>
    <t>כְּ֭אֵשׁ</t>
  </si>
  <si>
    <t>Как огонь</t>
  </si>
  <si>
    <t>רוּחַ:</t>
  </si>
  <si>
    <t>תִּבְעַ֣ר</t>
  </si>
  <si>
    <t>сжигающий</t>
  </si>
  <si>
    <t>יָ֑עַר</t>
  </si>
  <si>
    <t>лес</t>
  </si>
  <si>
    <t>כְּאֵשׁ</t>
  </si>
  <si>
    <t>וּֽכְלֶהָבָ֥ה</t>
  </si>
  <si>
    <t>и как пламя</t>
  </si>
  <si>
    <t>תְּלַהֵ֖ט</t>
  </si>
  <si>
    <t>опаляющее</t>
  </si>
  <si>
    <t>יָעַר</t>
  </si>
  <si>
    <t>הָרִ֣ים׃</t>
  </si>
  <si>
    <t>וּכְלֶהָבָה</t>
  </si>
  <si>
    <t>תְּלַהֵט</t>
  </si>
  <si>
    <t>כֵּ֤ן</t>
  </si>
  <si>
    <t>Так</t>
  </si>
  <si>
    <t>תִּרְדְּפֵ֣ם</t>
  </si>
  <si>
    <t>преследуй их</t>
  </si>
  <si>
    <t>בְּסַעֲרֶ֣ךָ</t>
  </si>
  <si>
    <t>бурей Твоей</t>
  </si>
  <si>
    <t>כֵּן</t>
  </si>
  <si>
    <t>וּֽבְסוּפָֽתְךָ֣</t>
  </si>
  <si>
    <t>и вихрем Твоим</t>
  </si>
  <si>
    <t>תִּרְדְּפֵם</t>
  </si>
  <si>
    <t>תְבַהֲלֵֽם׃</t>
  </si>
  <si>
    <t>приведи их в смятение</t>
  </si>
  <si>
    <t>בְּסַעֲרֶךָ</t>
  </si>
  <si>
    <t>וּבְסוּפָתְךָ</t>
  </si>
  <si>
    <t>מַלֵּ֤א</t>
  </si>
  <si>
    <t>Наполни</t>
  </si>
  <si>
    <t>תְבַהֲלֵם:</t>
  </si>
  <si>
    <t>פְ֭נֵיהֶם</t>
  </si>
  <si>
    <t>лица их</t>
  </si>
  <si>
    <t>קָל֑וֹן</t>
  </si>
  <si>
    <t>стыдом</t>
  </si>
  <si>
    <t>מַלֵּא</t>
  </si>
  <si>
    <t>וִֽ֝יבַקְשׁ֗וּ</t>
  </si>
  <si>
    <t>чтобы искали</t>
  </si>
  <si>
    <t>פְנֵיהֶם</t>
  </si>
  <si>
    <t>שְׁמְךָ֥</t>
  </si>
  <si>
    <t>имени Твоего</t>
  </si>
  <si>
    <t>קָלוֹן</t>
  </si>
  <si>
    <t>וִיבַקְשׁוּ</t>
  </si>
  <si>
    <t>שִׁמְךָ</t>
  </si>
  <si>
    <t>יֵבֹ֣שׁוּ</t>
  </si>
  <si>
    <t>Пусть постыдятся</t>
  </si>
  <si>
    <t>יְהוָה:</t>
  </si>
  <si>
    <t>וְיִבָּהֲל֣וּ</t>
  </si>
  <si>
    <t>и смутятся</t>
  </si>
  <si>
    <t>עֲדֵי־</t>
  </si>
  <si>
    <t>навеки</t>
  </si>
  <si>
    <t>יֵבֹשׁוּ</t>
  </si>
  <si>
    <t>עַ֑ד</t>
  </si>
  <si>
    <t>וְיִבָּהֲלוּ</t>
  </si>
  <si>
    <t>וְֽ֝יֵחָפְר֗וּ</t>
  </si>
  <si>
    <t>עֲדֵי</t>
  </si>
  <si>
    <t>וְיֹאבֵֽדוּ׃</t>
  </si>
  <si>
    <t>и погибнут</t>
  </si>
  <si>
    <t>וְיַחְפְּרוּ</t>
  </si>
  <si>
    <t>וְיֵדְע֣וּ</t>
  </si>
  <si>
    <t>И пусть знают</t>
  </si>
  <si>
    <t>וְיֹאבֵדוּ:</t>
  </si>
  <si>
    <t>אַתָּ֣ה</t>
  </si>
  <si>
    <t>Ты</t>
  </si>
  <si>
    <t>וְיֵדְעוּ</t>
  </si>
  <si>
    <t>שִׁמְךָ֣</t>
  </si>
  <si>
    <t>имя Твое</t>
  </si>
  <si>
    <t>לְ֝בַדֶּ֗ךָ</t>
  </si>
  <si>
    <t>Ты один</t>
  </si>
  <si>
    <t>над</t>
  </si>
  <si>
    <t>לְבַדֶּךָ</t>
  </si>
  <si>
    <t>всей</t>
  </si>
  <si>
    <t>הָאָֽרֶץ׃</t>
  </si>
  <si>
    <t>землей</t>
  </si>
  <si>
    <t>לַ֭מְנַצֵּחַ</t>
  </si>
  <si>
    <t>הַגִּתִּ֗ית</t>
  </si>
  <si>
    <t>Гефские</t>
  </si>
  <si>
    <t>קֹ֥רַח</t>
  </si>
  <si>
    <t>Кореха</t>
  </si>
  <si>
    <t>קֹרַח</t>
  </si>
  <si>
    <t>מִזְמֽוֹר׃</t>
  </si>
  <si>
    <t>מַה־</t>
  </si>
  <si>
    <t>מַה</t>
  </si>
  <si>
    <t>יְדִיד֣וֹת</t>
  </si>
  <si>
    <t>возлюблены</t>
  </si>
  <si>
    <t>יְּדִידוֹת</t>
  </si>
  <si>
    <t>מִשְׁכְּנוֹתֶ֑יךָ</t>
  </si>
  <si>
    <t>жилища Твои</t>
  </si>
  <si>
    <t>מִשְׁכְּנוֹתֶיךָ</t>
  </si>
  <si>
    <t>יְ֝הוָ֗ה</t>
  </si>
  <si>
    <t>צְבָאֽוֹת׃</t>
  </si>
  <si>
    <t>Саваоф</t>
  </si>
  <si>
    <t>צְבָאוֹת:</t>
  </si>
  <si>
    <t>נִכְסְפָ֣ה</t>
  </si>
  <si>
    <t>Жаждет</t>
  </si>
  <si>
    <t>נִכְסְפָה</t>
  </si>
  <si>
    <t>וְ֭גַם־</t>
  </si>
  <si>
    <t>כָּ֣לְתָה</t>
  </si>
  <si>
    <t>томится</t>
  </si>
  <si>
    <t>כָּלְתָה</t>
  </si>
  <si>
    <t>נַפְשִׁ֑י</t>
  </si>
  <si>
    <t>נַפְשִׁי</t>
  </si>
  <si>
    <t>לְחַצְר֖וֹת</t>
  </si>
  <si>
    <t>по дворам</t>
  </si>
  <si>
    <t>לְחַצְרוֹת</t>
  </si>
  <si>
    <t>יְהוָ֣ה</t>
  </si>
  <si>
    <t>לִבִּ֣י</t>
  </si>
  <si>
    <t>сердце мое</t>
  </si>
  <si>
    <t>לִבִּי</t>
  </si>
  <si>
    <t>וּבְשָׂרִ֑י</t>
  </si>
  <si>
    <t>и плоть моя</t>
  </si>
  <si>
    <t>וּבְשָׂרִי</t>
  </si>
  <si>
    <t>יְ֝רַנְּנ֗וּ</t>
  </si>
  <si>
    <t>восклицают</t>
  </si>
  <si>
    <t>יְרַנְּנוּ</t>
  </si>
  <si>
    <t>Богу</t>
  </si>
  <si>
    <t>חָֽי׃</t>
  </si>
  <si>
    <t>живому</t>
  </si>
  <si>
    <t>חָי:</t>
  </si>
  <si>
    <t>גַּ֤ם</t>
  </si>
  <si>
    <t>Даже</t>
  </si>
  <si>
    <t>צִפּ֨וֹר</t>
  </si>
  <si>
    <t>птица</t>
  </si>
  <si>
    <t>צִפּוֹר</t>
  </si>
  <si>
    <t>מָצְאָ֤ה</t>
  </si>
  <si>
    <t>нашла</t>
  </si>
  <si>
    <t>מָצְאָה</t>
  </si>
  <si>
    <t>בַ֣יִת</t>
  </si>
  <si>
    <t>дом</t>
  </si>
  <si>
    <t>בַיִת</t>
  </si>
  <si>
    <t>וּדְר֣וֹר</t>
  </si>
  <si>
    <t>и ласточка</t>
  </si>
  <si>
    <t>וּדְרוֹר</t>
  </si>
  <si>
    <t>קֵ֭ן</t>
  </si>
  <si>
    <t>гнездо</t>
  </si>
  <si>
    <t>קֵן</t>
  </si>
  <si>
    <t>לָ֣הּ</t>
  </si>
  <si>
    <t>себе</t>
  </si>
  <si>
    <t>לָהּ</t>
  </si>
  <si>
    <t>אֲשֶׁר־</t>
  </si>
  <si>
    <t>שָׁתְ֣ה</t>
  </si>
  <si>
    <t>кладет</t>
  </si>
  <si>
    <t>שָׁתָה</t>
  </si>
  <si>
    <t>אֶפְרֹחֶיהָ</t>
  </si>
  <si>
    <t>אֶפְרֹחֶ֑יהָ</t>
  </si>
  <si>
    <t>птенцов своих</t>
  </si>
  <si>
    <t>מִזְבְּחוֹתֶיךָ</t>
  </si>
  <si>
    <t>מִֽזְבְּחוֹתֶ֗יךָ</t>
  </si>
  <si>
    <t>алтарей Твоих</t>
  </si>
  <si>
    <t>יְֽהוָ֣ה</t>
  </si>
  <si>
    <t>צְבָא֑וֹת</t>
  </si>
  <si>
    <t>מַלְכִּי</t>
  </si>
  <si>
    <t>מַלְכִּ֖י</t>
  </si>
  <si>
    <t>Царь мой</t>
  </si>
  <si>
    <t>וֵאלֹהָי:</t>
  </si>
  <si>
    <t>וֵאלֹהָֽי׃</t>
  </si>
  <si>
    <t>и Бог мой</t>
  </si>
  <si>
    <t>אַשְׁרֵי</t>
  </si>
  <si>
    <t>אַשְׁרֵ֥י</t>
  </si>
  <si>
    <t>Блаженны</t>
  </si>
  <si>
    <t>יוֹשְׁבֵי</t>
  </si>
  <si>
    <t>יוֹשְׁבֵ֨י</t>
  </si>
  <si>
    <t>живущие</t>
  </si>
  <si>
    <t>בֵיתֶךָ</t>
  </si>
  <si>
    <t>בֵיתֶ֗ךָ</t>
  </si>
  <si>
    <t>в доме Твоем</t>
  </si>
  <si>
    <t>ע֝֗וֹד</t>
  </si>
  <si>
    <t>непрестанно</t>
  </si>
  <si>
    <t>יְהַלְלוּךָ</t>
  </si>
  <si>
    <t>יְֽהַלְלוּ֥ךָ</t>
  </si>
  <si>
    <t>будут хвалить Тебя</t>
  </si>
  <si>
    <t>אָדָ֗ם</t>
  </si>
  <si>
    <t>עוֹז</t>
  </si>
  <si>
    <t>עֹ֫ז־</t>
  </si>
  <si>
    <t>у которого</t>
  </si>
  <si>
    <t>сила</t>
  </si>
  <si>
    <t>בָךְ</t>
  </si>
  <si>
    <t>בָּ֭ךְ</t>
  </si>
  <si>
    <t>в Тебе</t>
  </si>
  <si>
    <t>מְסִלּוֹת</t>
  </si>
  <si>
    <t>מְֽסִלּ֣וֹת</t>
  </si>
  <si>
    <t>и у которого</t>
  </si>
  <si>
    <t>בִּלְבָבָם:</t>
  </si>
  <si>
    <t>пути в сердце их</t>
  </si>
  <si>
    <t>עֹבְרֵי֮</t>
  </si>
  <si>
    <t>Проходя</t>
  </si>
  <si>
    <t>בְּעֵמֶק</t>
  </si>
  <si>
    <t>בְּעֵ֪מֶק</t>
  </si>
  <si>
    <t>долиной</t>
  </si>
  <si>
    <t>הַבָּכָא</t>
  </si>
  <si>
    <t>הַ֫בָּכָ֥א</t>
  </si>
  <si>
    <t>плача</t>
  </si>
  <si>
    <t>מַעְיָן</t>
  </si>
  <si>
    <t>מַעְיָ֣ן</t>
  </si>
  <si>
    <t>источником</t>
  </si>
  <si>
    <t>יְשִׁיתוּהוּ</t>
  </si>
  <si>
    <t>יְ֭שִׁית֣וּהוּ</t>
  </si>
  <si>
    <t>делают его</t>
  </si>
  <si>
    <t>בְּרָכוֹת</t>
  </si>
  <si>
    <t>בְּרָכ֥וֹת</t>
  </si>
  <si>
    <t>благословениями</t>
  </si>
  <si>
    <t>יַעְטֶה</t>
  </si>
  <si>
    <t>יַעְטֶֽה־</t>
  </si>
  <si>
    <t>покрывает</t>
  </si>
  <si>
    <t>מוֹרֶה:</t>
  </si>
  <si>
    <t>מוֹרֶֽה</t>
  </si>
  <si>
    <t>дождь</t>
  </si>
  <si>
    <t>יֵֽלְכ֣וּ</t>
  </si>
  <si>
    <t>Пойдут</t>
  </si>
  <si>
    <t>מֵחַיִל</t>
  </si>
  <si>
    <t>מֵ֭חַֽיִל</t>
  </si>
  <si>
    <t>от силы</t>
  </si>
  <si>
    <t>חָיִל</t>
  </si>
  <si>
    <t>חָ֑יִל</t>
  </si>
  <si>
    <t>силе</t>
  </si>
  <si>
    <t>יֵרָאֶה</t>
  </si>
  <si>
    <t>יֵרָאֶ֖ה</t>
  </si>
  <si>
    <t>явится</t>
  </si>
  <si>
    <t>אֶ֣ל־</t>
  </si>
  <si>
    <t>Богом</t>
  </si>
  <si>
    <t>בְּצִיּוֹן:</t>
  </si>
  <si>
    <t>בְּצִיּֽוֹן</t>
  </si>
  <si>
    <t>на Сионе</t>
  </si>
  <si>
    <t>יְֽהוָ֗ה</t>
  </si>
  <si>
    <t>שִׁמְעָה</t>
  </si>
  <si>
    <t>שִׁמְעָ֥ה</t>
  </si>
  <si>
    <t>услышь</t>
  </si>
  <si>
    <t>תְפִלָּתִי</t>
  </si>
  <si>
    <t>תְפִלַּתִ֗י</t>
  </si>
  <si>
    <t>молитву мою</t>
  </si>
  <si>
    <t>הַאֲזִ֣ינָה</t>
  </si>
  <si>
    <t>внемли</t>
  </si>
  <si>
    <t>אֱ֝לֹהֵ֗י</t>
  </si>
  <si>
    <t>יַעֲקֹֽב׃</t>
  </si>
  <si>
    <t>מָגִ֤נֵּ֥נוּ</t>
  </si>
  <si>
    <t>щит наш</t>
  </si>
  <si>
    <t>מָגִנֵּנוּ</t>
  </si>
  <si>
    <t>רְאֵ֑ה</t>
  </si>
  <si>
    <t>посмотри</t>
  </si>
  <si>
    <t>רְאֵה</t>
  </si>
  <si>
    <t>וְהַבֵּ֥ט</t>
  </si>
  <si>
    <t>и призри</t>
  </si>
  <si>
    <t>וְהַבֵּט</t>
  </si>
  <si>
    <t>פְּנֵי</t>
  </si>
  <si>
    <t>פְּנֵֽי־</t>
  </si>
  <si>
    <t>лицо</t>
  </si>
  <si>
    <t>מְשִׁיחֶךָ:</t>
  </si>
  <si>
    <t>מְשִׁיחֶֽךָ׃</t>
  </si>
  <si>
    <t>помазанника Твоего</t>
  </si>
  <si>
    <t>כִּי־</t>
  </si>
  <si>
    <t>טוֹב</t>
  </si>
  <si>
    <t>ט֤וֹב</t>
  </si>
  <si>
    <t>лучше</t>
  </si>
  <si>
    <t>י֥וֹם</t>
  </si>
  <si>
    <t>один день</t>
  </si>
  <si>
    <t>בַּחֲצֵרֶיךָ</t>
  </si>
  <si>
    <t>בְּחַצְרֶ֗יךָ</t>
  </si>
  <si>
    <t>во дворах Твоих</t>
  </si>
  <si>
    <t>מֵאָלֶף</t>
  </si>
  <si>
    <t>מֵֽאֶ֫לֶף</t>
  </si>
  <si>
    <t>чем тысячи</t>
  </si>
  <si>
    <t>בָּחַרְתִּי</t>
  </si>
  <si>
    <t>בָּ֭חַֽרְתִּי</t>
  </si>
  <si>
    <t>желаю</t>
  </si>
  <si>
    <t>הִסְתּוֹפֵף</t>
  </si>
  <si>
    <t>הִסְתּוֹפֵ֣ף</t>
  </si>
  <si>
    <t>быть у порога</t>
  </si>
  <si>
    <t>בְּבֵית</t>
  </si>
  <si>
    <t>בְּבֵ֣ית</t>
  </si>
  <si>
    <t>в доме</t>
  </si>
  <si>
    <t>אֱ֑לֹהַי</t>
  </si>
  <si>
    <t>Бога моего</t>
  </si>
  <si>
    <t>מִדּוּר</t>
  </si>
  <si>
    <t>מִדּ֝֗וּר</t>
  </si>
  <si>
    <t>чем жить</t>
  </si>
  <si>
    <t>בְּאׇהֳלֵי־</t>
  </si>
  <si>
    <t>רֶשַׁע:</t>
  </si>
  <si>
    <t>רֶֽשַׁע׃</t>
  </si>
  <si>
    <t>нечестия</t>
  </si>
  <si>
    <t>שֶׁמֶשׁ</t>
  </si>
  <si>
    <t>שֶׁ֤מֶשׁ</t>
  </si>
  <si>
    <t>солнце</t>
  </si>
  <si>
    <t>וּמָגֵן</t>
  </si>
  <si>
    <t>וּֽמָגֵ֣ן</t>
  </si>
  <si>
    <t>и щит</t>
  </si>
  <si>
    <t>אֱלֹהִ֑ים</t>
  </si>
  <si>
    <t>חֵן</t>
  </si>
  <si>
    <t>חֵ֤ן</t>
  </si>
  <si>
    <t>благодать</t>
  </si>
  <si>
    <t>וְכָבוֹד</t>
  </si>
  <si>
    <t>וְכָב֥וֹד</t>
  </si>
  <si>
    <t>и слава</t>
  </si>
  <si>
    <t>יִתֵּן</t>
  </si>
  <si>
    <t>יִתֵּ֗ן</t>
  </si>
  <si>
    <t>дарует</t>
  </si>
  <si>
    <t>יִמְנַע</t>
  </si>
  <si>
    <t>יִמְנַ֣ע</t>
  </si>
  <si>
    <t>удержит</t>
  </si>
  <si>
    <t>ט֖וֹב</t>
  </si>
  <si>
    <t>добра</t>
  </si>
  <si>
    <t>לַהֹלְכִים</t>
  </si>
  <si>
    <t>לַֽהֹלְכִ֥ים</t>
  </si>
  <si>
    <t>ходящим</t>
  </si>
  <si>
    <t>בְּתָמִים:</t>
  </si>
  <si>
    <t>בַּתָּמִֽים׃</t>
  </si>
  <si>
    <t>в непорочности</t>
  </si>
  <si>
    <t>אַ֝שְׁרֵ֗י</t>
  </si>
  <si>
    <t>Блажен</t>
  </si>
  <si>
    <t>אָדָ֥ם</t>
  </si>
  <si>
    <t>בֹּטֵחַ</t>
  </si>
  <si>
    <t>בֹּטֵ֥חַ</t>
  </si>
  <si>
    <t>уповающий</t>
  </si>
  <si>
    <t>בָּךְ:</t>
  </si>
  <si>
    <t>בָֽךְ׃</t>
  </si>
  <si>
    <t>на Тебя</t>
  </si>
  <si>
    <t>לַֽמְנַצֵּ֬חַ</t>
  </si>
  <si>
    <t>קֹֽרַח֘</t>
  </si>
  <si>
    <t>Кораха</t>
  </si>
  <si>
    <t>רָצִיתָ</t>
  </si>
  <si>
    <t>благоугодил</t>
  </si>
  <si>
    <t>אַרְצְךָ</t>
  </si>
  <si>
    <t>землю твою</t>
  </si>
  <si>
    <t>אַרְצֶךָ</t>
  </si>
  <si>
    <t>שָׁבַתּ</t>
  </si>
  <si>
    <t>возвратил</t>
  </si>
  <si>
    <t>שַׁבְתָּ</t>
  </si>
  <si>
    <t>שְׁבִית</t>
  </si>
  <si>
    <t>пленных</t>
  </si>
  <si>
    <t>(שבות)</t>
  </si>
  <si>
    <t>שְׁבִית</t>
  </si>
  <si>
    <t>נָשָׂאתָ</t>
  </si>
  <si>
    <t>вознёс</t>
  </si>
  <si>
    <t>עֲוֹן</t>
  </si>
  <si>
    <t>преступление</t>
  </si>
  <si>
    <t>נָשָׂאתָ</t>
  </si>
  <si>
    <t>כִּסִּיתָ</t>
  </si>
  <si>
    <t>покрыл</t>
  </si>
  <si>
    <t>כִּסִּיתָ</t>
  </si>
  <si>
    <t>חַטָּאתָם</t>
  </si>
  <si>
    <t>грехи их</t>
  </si>
  <si>
    <t>חַטָּאתָם</t>
  </si>
  <si>
    <t>אָסַפְתָּ</t>
  </si>
  <si>
    <t>собрал</t>
  </si>
  <si>
    <t>всё</t>
  </si>
  <si>
    <t>אָסַפְתָּ</t>
  </si>
  <si>
    <t>עֶבְרָתֶךָ</t>
  </si>
  <si>
    <t>неистовство</t>
  </si>
  <si>
    <t>הֲשִׁיבוֹתָ</t>
  </si>
  <si>
    <t>и отвернул</t>
  </si>
  <si>
    <t>מֵחֲרוֹן</t>
  </si>
  <si>
    <t>от пылания</t>
  </si>
  <si>
    <t>הֱשִׁיבוֹתָ</t>
  </si>
  <si>
    <t>гнева твоего</t>
  </si>
  <si>
    <t>הָשִׁיבֵנוּ</t>
  </si>
  <si>
    <t>שׁוּבֵנוּ</t>
  </si>
  <si>
    <t>спасения нашего</t>
  </si>
  <si>
    <t>וְהָפֵר</t>
  </si>
  <si>
    <t>и прерви</t>
  </si>
  <si>
    <t>כַּעַסְךָ</t>
  </si>
  <si>
    <t>עִמָּנוּ</t>
  </si>
  <si>
    <t>на нас</t>
  </si>
  <si>
    <t>כַּעַסְךָ</t>
  </si>
  <si>
    <t>עִמָּנוּ:</t>
  </si>
  <si>
    <t>הַלְעוֹלָם</t>
  </si>
  <si>
    <t>неужели вечно</t>
  </si>
  <si>
    <t>בָּנוּ</t>
  </si>
  <si>
    <t>תִּמְשֹׁךְ</t>
  </si>
  <si>
    <t>и продолжать</t>
  </si>
  <si>
    <t>בָּנוּ</t>
  </si>
  <si>
    <t>אַפְּךָ</t>
  </si>
  <si>
    <t>תִּמְשֹׁךְ</t>
  </si>
  <si>
    <t>из поколения</t>
  </si>
  <si>
    <t>אַפְּךָ</t>
  </si>
  <si>
    <t>в поколение</t>
  </si>
  <si>
    <t>הֲלֹא</t>
  </si>
  <si>
    <t>Разве не</t>
  </si>
  <si>
    <t>תָּשׁוּב</t>
  </si>
  <si>
    <t>вернешься</t>
  </si>
  <si>
    <t>תְּחַיֵּינוּ</t>
  </si>
  <si>
    <t>оживишь нас</t>
  </si>
  <si>
    <t>תָּשׁוּב</t>
  </si>
  <si>
    <t>וְעַמְּךָ</t>
  </si>
  <si>
    <t>и народ Твой</t>
  </si>
  <si>
    <t>יִשְׂמְחוּ</t>
  </si>
  <si>
    <t>возрадуется</t>
  </si>
  <si>
    <t>וְעַמְּךָ</t>
  </si>
  <si>
    <t>יִשְׂמְחוּ</t>
  </si>
  <si>
    <t>בָךְ:</t>
  </si>
  <si>
    <t>הַרְאֵנוּ</t>
  </si>
  <si>
    <t>покажи нам</t>
  </si>
  <si>
    <t>חַסְדֶּךָ</t>
  </si>
  <si>
    <t>милосердие Твое</t>
  </si>
  <si>
    <t>וְיֶשְׁעֲךָ</t>
  </si>
  <si>
    <t>и избавление Твое</t>
  </si>
  <si>
    <t>חַסְדֶּךָ</t>
  </si>
  <si>
    <t>תִּתֶּן</t>
  </si>
  <si>
    <t>дай</t>
  </si>
  <si>
    <t>וְיֶשְׁעֲךָ</t>
  </si>
  <si>
    <t>תִּתֶּן</t>
  </si>
  <si>
    <t>אֶשְׁמְעָה</t>
  </si>
  <si>
    <t>услышу</t>
  </si>
  <si>
    <t>אֶשְׁמְעָה</t>
  </si>
  <si>
    <t>יְדַבֵּר</t>
  </si>
  <si>
    <t>יְדַבֵּר</t>
  </si>
  <si>
    <t>שָׁלוֹם</t>
  </si>
  <si>
    <t>мир</t>
  </si>
  <si>
    <t>שָׁלוֹם</t>
  </si>
  <si>
    <t>народу Своему</t>
  </si>
  <si>
    <t>и к</t>
  </si>
  <si>
    <t>חֲסִידָיו</t>
  </si>
  <si>
    <t>благочестивым Своим</t>
  </si>
  <si>
    <t>יָשׁוּבוּ</t>
  </si>
  <si>
    <t>вернутся</t>
  </si>
  <si>
    <t>לְכִסְלָה</t>
  </si>
  <si>
    <t>к глупости</t>
  </si>
  <si>
    <t>לְכִסְלָה:</t>
  </si>
  <si>
    <t>קָרוֹב</t>
  </si>
  <si>
    <t>близко</t>
  </si>
  <si>
    <t>לִירֵאָיו</t>
  </si>
  <si>
    <t>к трепещущим перед Ним</t>
  </si>
  <si>
    <t>יִשְׁעוֹ</t>
  </si>
  <si>
    <t>спасение Его</t>
  </si>
  <si>
    <t>לִשְׁכֵּן</t>
  </si>
  <si>
    <t>чтобы пребывать</t>
  </si>
  <si>
    <t>יִשְׁעוֹ</t>
  </si>
  <si>
    <t>כָּבוֹד</t>
  </si>
  <si>
    <t>славе</t>
  </si>
  <si>
    <t>לִשְׁכֹּן</t>
  </si>
  <si>
    <t>בְּאַרְצֵנוּ</t>
  </si>
  <si>
    <t>в земле нашей</t>
  </si>
  <si>
    <t>כָּבוֹד</t>
  </si>
  <si>
    <t>בְּאַרְצֵנוּ:</t>
  </si>
  <si>
    <t>חֶסֶד</t>
  </si>
  <si>
    <t>וֶאֱמֶת</t>
  </si>
  <si>
    <t>и истина</t>
  </si>
  <si>
    <t>נִפְגָּשׁוּ</t>
  </si>
  <si>
    <t>встретятся</t>
  </si>
  <si>
    <t>צֶדֶק</t>
  </si>
  <si>
    <t>справедливость</t>
  </si>
  <si>
    <t>נִפְגָּשׁוּ</t>
  </si>
  <si>
    <t>וְשָׁלוֹם</t>
  </si>
  <si>
    <t>и мир</t>
  </si>
  <si>
    <t>נָשָׁקוּ</t>
  </si>
  <si>
    <t>поцелуются</t>
  </si>
  <si>
    <t>וְשָׁלוֹם</t>
  </si>
  <si>
    <t>נָשָׁקוּ:</t>
  </si>
  <si>
    <t>אֱמֶת</t>
  </si>
  <si>
    <t>истина</t>
  </si>
  <si>
    <t>תִּצְמָח</t>
  </si>
  <si>
    <t>будет произрастать</t>
  </si>
  <si>
    <t>וְצֶדֶק</t>
  </si>
  <si>
    <t>и справедливость</t>
  </si>
  <si>
    <t>תִּצְמָח</t>
  </si>
  <si>
    <t>נִשְׁקָף</t>
  </si>
  <si>
    <t>будет обозревать</t>
  </si>
  <si>
    <t>נִשְׁקָף:</t>
  </si>
  <si>
    <t>גַּם</t>
  </si>
  <si>
    <t>יִתֵּן</t>
  </si>
  <si>
    <t>даст</t>
  </si>
  <si>
    <t>הַטּוֹב</t>
  </si>
  <si>
    <t>благо</t>
  </si>
  <si>
    <t>וְאַרְצֵנוּ</t>
  </si>
  <si>
    <t>и земля наша</t>
  </si>
  <si>
    <t>תִּתֵּן</t>
  </si>
  <si>
    <t>יְבוּלָהּ</t>
  </si>
  <si>
    <t>урожай свой</t>
  </si>
  <si>
    <t>תִּתֵּן</t>
  </si>
  <si>
    <t>יְבוּלָהּ:</t>
  </si>
  <si>
    <t>לְפָנָיו</t>
  </si>
  <si>
    <t>перед Ним</t>
  </si>
  <si>
    <t>יְהַלֵּךְ</t>
  </si>
  <si>
    <t>будет ходить</t>
  </si>
  <si>
    <t>וְיָשֵׂם</t>
  </si>
  <si>
    <t>и положит</t>
  </si>
  <si>
    <t>יְהַלֵּךְ</t>
  </si>
  <si>
    <t>לְדֶרֶךְ</t>
  </si>
  <si>
    <t>на дорогу</t>
  </si>
  <si>
    <t>וְיָשֵׂם</t>
  </si>
  <si>
    <t>פְּעָמָיו</t>
  </si>
  <si>
    <t>ступни Его</t>
  </si>
  <si>
    <t>פְּעָמָיו:</t>
  </si>
  <si>
    <t>תפלה</t>
  </si>
  <si>
    <t>молитва</t>
  </si>
  <si>
    <t>תְּפִלָּה</t>
  </si>
  <si>
    <t>לדוד</t>
  </si>
  <si>
    <t>Давида</t>
  </si>
  <si>
    <t>לְדָוִד</t>
  </si>
  <si>
    <t>הט</t>
  </si>
  <si>
    <t>преклони</t>
  </si>
  <si>
    <t>הַטֵּה</t>
  </si>
  <si>
    <t>יהוה</t>
  </si>
  <si>
    <t>אזנך</t>
  </si>
  <si>
    <t>ухо Твое</t>
  </si>
  <si>
    <t>אָזְנְךָ</t>
  </si>
  <si>
    <t>ענני</t>
  </si>
  <si>
    <t>ответь мне</t>
  </si>
  <si>
    <t>עֲנֵנִי</t>
  </si>
  <si>
    <t>עני</t>
  </si>
  <si>
    <t>бедствую</t>
  </si>
  <si>
    <t>ואביון</t>
  </si>
  <si>
    <t>и нищ</t>
  </si>
  <si>
    <t>אני</t>
  </si>
  <si>
    <t>אָנִי:</t>
  </si>
  <si>
    <t>שָׁמְרָ֤ה</t>
  </si>
  <si>
    <t>Храни</t>
  </si>
  <si>
    <t>שָׁמְרָה</t>
  </si>
  <si>
    <t>נַפְשִׁ֨י</t>
  </si>
  <si>
    <t>душу мою</t>
  </si>
  <si>
    <t>חסיד</t>
  </si>
  <si>
    <t>добродетелен</t>
  </si>
  <si>
    <t>חָסִיד</t>
  </si>
  <si>
    <t>אָנִי</t>
  </si>
  <si>
    <t>הוֹשִׁעָה</t>
  </si>
  <si>
    <t>спаси</t>
  </si>
  <si>
    <t>הוֹשַׁע</t>
  </si>
  <si>
    <t>עַבְדְּךָ</t>
  </si>
  <si>
    <t>раба Твоего</t>
  </si>
  <si>
    <t>עַבְדְּךָ</t>
  </si>
  <si>
    <t>Бог мой</t>
  </si>
  <si>
    <t>הַבּוֹטֵחַ</t>
  </si>
  <si>
    <t>уповающего</t>
  </si>
  <si>
    <t>אֵלֶיךָ</t>
  </si>
  <si>
    <t>אֵלֶיךָ:</t>
  </si>
  <si>
    <t>חָנֵּנִי</t>
  </si>
  <si>
    <t>помилуй меня</t>
  </si>
  <si>
    <t>חָנֵּנִי</t>
  </si>
  <si>
    <t>אֶקְרָא</t>
  </si>
  <si>
    <t>взываю</t>
  </si>
  <si>
    <t>כָּל-הַיּוֹם</t>
  </si>
  <si>
    <t>весь день</t>
  </si>
  <si>
    <t>הַיּוֹם:</t>
  </si>
  <si>
    <t>שַׂמֵּחַ</t>
  </si>
  <si>
    <t>порадуй</t>
  </si>
  <si>
    <t>נֶפֶשׁ</t>
  </si>
  <si>
    <t>душу</t>
  </si>
  <si>
    <t>שַׂמֵּחַ</t>
  </si>
  <si>
    <t>עַבְדֶּךָ</t>
  </si>
  <si>
    <t>עַבְדֶּךָ</t>
  </si>
  <si>
    <t>אֶשָּׂא</t>
  </si>
  <si>
    <t>возношу</t>
  </si>
  <si>
    <t>אֶשָּׂא:</t>
  </si>
  <si>
    <t>добрый</t>
  </si>
  <si>
    <t>וְסַלָּח</t>
  </si>
  <si>
    <t>и прощающий</t>
  </si>
  <si>
    <t>וְרַב־</t>
  </si>
  <si>
    <t>и многомилостив</t>
  </si>
  <si>
    <t>וְסַלָּח</t>
  </si>
  <si>
    <t>חֶ֝֗סֶד</t>
  </si>
  <si>
    <t>милостью</t>
  </si>
  <si>
    <t>וְרַב</t>
  </si>
  <si>
    <t>לְכָל־</t>
  </si>
  <si>
    <t>ко всем</t>
  </si>
  <si>
    <t>קֹרְאֶֽיךָ׃</t>
  </si>
  <si>
    <t>призывающим Тебя</t>
  </si>
  <si>
    <t>לְכָל</t>
  </si>
  <si>
    <t>קֹרְאֶיךָ:</t>
  </si>
  <si>
    <t>תְּפִלָּתִי</t>
  </si>
  <si>
    <t>молитве моей</t>
  </si>
  <si>
    <t>וְהַקְשִׁיבָה</t>
  </si>
  <si>
    <t>и прислушайся</t>
  </si>
  <si>
    <t>תְּפִלָּתִי</t>
  </si>
  <si>
    <t>בְּקוֹל</t>
  </si>
  <si>
    <t>к голосу</t>
  </si>
  <si>
    <t>וְהַקְשִׁיבָה</t>
  </si>
  <si>
    <t>תַּחֲנוּנוֹתָי</t>
  </si>
  <si>
    <t>молений моих</t>
  </si>
  <si>
    <t>בְּקוֹל</t>
  </si>
  <si>
    <t>תַּחֲנוּנוֹתָי:</t>
  </si>
  <si>
    <t>притеснения моего</t>
  </si>
  <si>
    <t>אֶקְרָאֲךָ</t>
  </si>
  <si>
    <t>взываю к Тебе</t>
  </si>
  <si>
    <t>אֶקְרָאֶךָּ</t>
  </si>
  <si>
    <t>תַעֲנֵנִי</t>
  </si>
  <si>
    <t>Ты отвечаешь мне</t>
  </si>
  <si>
    <t>תַעֲנֵנִי:</t>
  </si>
  <si>
    <t>אֵין</t>
  </si>
  <si>
    <t>нет</t>
  </si>
  <si>
    <t>כָּמוֹךָ</t>
  </si>
  <si>
    <t>подобных Тебе</t>
  </si>
  <si>
    <t>בָאֱלֹהִים</t>
  </si>
  <si>
    <t>среди богов</t>
  </si>
  <si>
    <t>כָּמוֹךָ</t>
  </si>
  <si>
    <t>כְּמַעֲשֶׂיךָ</t>
  </si>
  <si>
    <t>дел, подобных Твоим</t>
  </si>
  <si>
    <t>כְּמַעֲשֶׂיךָ:</t>
  </si>
  <si>
    <t>אֲשֶׁר-עָשִׂיתָ</t>
  </si>
  <si>
    <t>которые Ты сделал</t>
  </si>
  <si>
    <t>יָבֹאוּ</t>
  </si>
  <si>
    <t>придут</t>
  </si>
  <si>
    <t>וְיִשְׁתַּחֲווּ</t>
  </si>
  <si>
    <t>и поклонятся</t>
  </si>
  <si>
    <t>עָשִׂיתָ</t>
  </si>
  <si>
    <t>перед лицом Твоим</t>
  </si>
  <si>
    <t>יָבוֹאוּ</t>
  </si>
  <si>
    <t>וְיִשְׁתַּחֲווּ</t>
  </si>
  <si>
    <t>וִיכַבְּדוּ</t>
  </si>
  <si>
    <t>и прославят</t>
  </si>
  <si>
    <t>לִשְׁמֶךָ</t>
  </si>
  <si>
    <t>וִיכַבְּדוּ</t>
  </si>
  <si>
    <t>לִשְׁמֶךָ:</t>
  </si>
  <si>
    <t>גָדוֹל</t>
  </si>
  <si>
    <t>וְעֹשֵׂה</t>
  </si>
  <si>
    <t>и делаешь</t>
  </si>
  <si>
    <t>נִפְלָאוֹת</t>
  </si>
  <si>
    <t>וְעֹשֵׂה</t>
  </si>
  <si>
    <t>לְבַדֶּךָ</t>
  </si>
  <si>
    <t>единолично Ты</t>
  </si>
  <si>
    <t>הוֹרֵנִי</t>
  </si>
  <si>
    <t>научи меня</t>
  </si>
  <si>
    <t>לְבַדֶּךָ:</t>
  </si>
  <si>
    <t>пути Твоему</t>
  </si>
  <si>
    <t>אֲהַלֵּךְ</t>
  </si>
  <si>
    <t>ходить мне</t>
  </si>
  <si>
    <t>בַּאֲמִתֶּךָ</t>
  </si>
  <si>
    <t>в истине Твоей</t>
  </si>
  <si>
    <t>יַחֵד</t>
  </si>
  <si>
    <t>соедини</t>
  </si>
  <si>
    <t>אֲהַלֵּךְ</t>
  </si>
  <si>
    <t>בַּאֲמִתֶּךָ</t>
  </si>
  <si>
    <t>לְיִרְאָה</t>
  </si>
  <si>
    <t>для страха</t>
  </si>
  <si>
    <t>שְׁמֶךָ</t>
  </si>
  <si>
    <t>אוֹדְךָ</t>
  </si>
  <si>
    <t>возблагодарю Тебя</t>
  </si>
  <si>
    <t>לְבָבִ֑י</t>
  </si>
  <si>
    <t>сердцем моим</t>
  </si>
  <si>
    <t>וַאֲכַבְּדָ֖ה</t>
  </si>
  <si>
    <t>и буду почитать</t>
  </si>
  <si>
    <t>לְעוֹלָֽם׃</t>
  </si>
  <si>
    <t>וַאֲכַבְּדָה</t>
  </si>
  <si>
    <t>חַסְדְּךָ</t>
  </si>
  <si>
    <t>велико</t>
  </si>
  <si>
    <t>עָלָי</t>
  </si>
  <si>
    <t>ко мне</t>
  </si>
  <si>
    <t>חַסְדְּךָ</t>
  </si>
  <si>
    <t>וְהִצַּלְתָּ</t>
  </si>
  <si>
    <t>и спас</t>
  </si>
  <si>
    <t>מִשְּׁאוֹל</t>
  </si>
  <si>
    <t>от преисподней</t>
  </si>
  <si>
    <t>וְהִצַּלְתָּ</t>
  </si>
  <si>
    <t>תַּחְתִּיָּה</t>
  </si>
  <si>
    <t>нижней</t>
  </si>
  <si>
    <t>מִשְּׁאוֹל</t>
  </si>
  <si>
    <t>תַּחְתִּיָּה:</t>
  </si>
  <si>
    <t>זֵדִים</t>
  </si>
  <si>
    <t>зломышленные</t>
  </si>
  <si>
    <t>קָמוּ</t>
  </si>
  <si>
    <t>восстали</t>
  </si>
  <si>
    <t>עָלַי</t>
  </si>
  <si>
    <t>на меня</t>
  </si>
  <si>
    <t>וַעֲדַת</t>
  </si>
  <si>
    <t>и община</t>
  </si>
  <si>
    <t>עָרִיצִים</t>
  </si>
  <si>
    <t>влиятельных</t>
  </si>
  <si>
    <t>בִּקְשׁוּ</t>
  </si>
  <si>
    <t>простит</t>
  </si>
  <si>
    <t>בִּקְשׁוּ</t>
  </si>
  <si>
    <t>שָׂמוּךָ</t>
  </si>
  <si>
    <t>кладут</t>
  </si>
  <si>
    <t>לְנֶגְדָּם</t>
  </si>
  <si>
    <t>пред собой</t>
  </si>
  <si>
    <t>שָׂמוּךָ</t>
  </si>
  <si>
    <t>וְאַתָּה</t>
  </si>
  <si>
    <t>но Ты</t>
  </si>
  <si>
    <t>לְנֶגְדָּם:</t>
  </si>
  <si>
    <t>אֵל-רַחוּם</t>
  </si>
  <si>
    <t>Бог долгий на гнев</t>
  </si>
  <si>
    <t>וְאַתָּה</t>
  </si>
  <si>
    <t>וְחַנּוּן</t>
  </si>
  <si>
    <t>и милосердный</t>
  </si>
  <si>
    <t>אֶרֶךְ אַפַּיִם</t>
  </si>
  <si>
    <t>великий</t>
  </si>
  <si>
    <t>וְרַב-חֶסֶד</t>
  </si>
  <si>
    <t>милосердием</t>
  </si>
  <si>
    <t>и истиной</t>
  </si>
  <si>
    <t>אֶרֶךְ</t>
  </si>
  <si>
    <t>פְּנֵה</t>
  </si>
  <si>
    <t>обратись</t>
  </si>
  <si>
    <t>אַפַּיִם</t>
  </si>
  <si>
    <t>אֵלַי</t>
  </si>
  <si>
    <t>וְחָנֵּנִי</t>
  </si>
  <si>
    <t>и помилуй меня</t>
  </si>
  <si>
    <t>תְּנָה</t>
  </si>
  <si>
    <t>וֶאֱמֶת:</t>
  </si>
  <si>
    <t>עֻזְּךָ</t>
  </si>
  <si>
    <t>לְעַבְדֶּךָ</t>
  </si>
  <si>
    <t>рабу Твоему</t>
  </si>
  <si>
    <t>פְּנֵה</t>
  </si>
  <si>
    <t>וְהוֹשִׁיעָה</t>
  </si>
  <si>
    <t>и избавление</t>
  </si>
  <si>
    <t>לְבֶן-אֲמָתֶךָ</t>
  </si>
  <si>
    <t>сыну рабыни Твоей</t>
  </si>
  <si>
    <t>וְחָנֵּנִי</t>
  </si>
  <si>
    <t>תְּנָה</t>
  </si>
  <si>
    <t>עֲשֵׂה</t>
  </si>
  <si>
    <t>сделай</t>
  </si>
  <si>
    <t>עֻזְּךָ</t>
  </si>
  <si>
    <t>עִמִּי</t>
  </si>
  <si>
    <t>со мной</t>
  </si>
  <si>
    <t>לְעַבְדֶּךָ</t>
  </si>
  <si>
    <t>אוֹת</t>
  </si>
  <si>
    <t>знамение</t>
  </si>
  <si>
    <t>וְהוֹשִׁיעָה</t>
  </si>
  <si>
    <t>לְטוֹבָה</t>
  </si>
  <si>
    <t>на доброе</t>
  </si>
  <si>
    <t>לְבֶן</t>
  </si>
  <si>
    <t>וְיִרְאוּ</t>
  </si>
  <si>
    <t>и увидят</t>
  </si>
  <si>
    <t>אֲמָתֶךָ:</t>
  </si>
  <si>
    <t>שֹׂנְאַי</t>
  </si>
  <si>
    <t>ненавидящие меня</t>
  </si>
  <si>
    <t>וְיֵבֹשׁוּ</t>
  </si>
  <si>
    <t>и устыдятся</t>
  </si>
  <si>
    <t>כִּי-אַתָּה</t>
  </si>
  <si>
    <t>ибо Ты</t>
  </si>
  <si>
    <t>עִמִּי</t>
  </si>
  <si>
    <t>עֲזַרְתַּנִי</t>
  </si>
  <si>
    <t>помогал мне</t>
  </si>
  <si>
    <t>וְנִחַמְתָּנִי</t>
  </si>
  <si>
    <t>и утешал меня</t>
  </si>
  <si>
    <t>שֹׂנְאַי</t>
  </si>
  <si>
    <t>עֲזַרְתַּנִי</t>
  </si>
  <si>
    <t>וְנִחַמְתָּנִי:</t>
  </si>
  <si>
    <t>לִבְנֵי-קֹרַח</t>
  </si>
  <si>
    <t>сыновей Кораха</t>
  </si>
  <si>
    <t>песня</t>
  </si>
  <si>
    <t>יְסוּדָתוֹ</t>
  </si>
  <si>
    <t>основа его</t>
  </si>
  <si>
    <t>בְּ֝הַרְרֵי־</t>
  </si>
  <si>
    <t>на горах</t>
  </si>
  <si>
    <t>קֹֽדֶשׁ׃</t>
  </si>
  <si>
    <t>святых</t>
  </si>
  <si>
    <t>בְּהַרְרֵי</t>
  </si>
  <si>
    <t>קֹדֶשׁ:</t>
  </si>
  <si>
    <t>אֹ֣הֵֽב</t>
  </si>
  <si>
    <t>любит</t>
  </si>
  <si>
    <t>אֹהֵב</t>
  </si>
  <si>
    <t>שַׁעֲרֵ֣י</t>
  </si>
  <si>
    <t>врата</t>
  </si>
  <si>
    <t>צִיּ֑וֹן</t>
  </si>
  <si>
    <t>Сиона</t>
  </si>
  <si>
    <t>שַׁעֲרֵי</t>
  </si>
  <si>
    <t>מִ֝כֹּ֗ל</t>
  </si>
  <si>
    <t>более всех</t>
  </si>
  <si>
    <t>מִשְׁכְּנ֥וֹת</t>
  </si>
  <si>
    <t>мест пребывания</t>
  </si>
  <si>
    <t>מִכֹּל</t>
  </si>
  <si>
    <t>מִשְׁכְּנוֹת</t>
  </si>
  <si>
    <t>נִכְבָּדוֹת</t>
  </si>
  <si>
    <t>славное</t>
  </si>
  <si>
    <t>מְדֻבָּרוֹת</t>
  </si>
  <si>
    <t>говорится</t>
  </si>
  <si>
    <t>נִכְבָּדוֹת</t>
  </si>
  <si>
    <t>о тебе</t>
  </si>
  <si>
    <t>מְדֻבָּר</t>
  </si>
  <si>
    <t>עִיר</t>
  </si>
  <si>
    <t>город</t>
  </si>
  <si>
    <t>הָאֱלֹהִים</t>
  </si>
  <si>
    <t>напомню</t>
  </si>
  <si>
    <t>רַהַב</t>
  </si>
  <si>
    <t>אַזְכִּיר</t>
  </si>
  <si>
    <t>וּבָבֶל</t>
  </si>
  <si>
    <t>и Вавилон</t>
  </si>
  <si>
    <t>לְיֹדְעָי</t>
  </si>
  <si>
    <t>знающим меня</t>
  </si>
  <si>
    <t>הִנֵּה</t>
  </si>
  <si>
    <t>פְלֶשֶׁת</t>
  </si>
  <si>
    <t>Филистимляне</t>
  </si>
  <si>
    <t>וְצֹר</t>
  </si>
  <si>
    <t>и Тир</t>
  </si>
  <si>
    <t>פְלֶשֶׁת</t>
  </si>
  <si>
    <t>עִם-כּוּשׁ</t>
  </si>
  <si>
    <t>с Кушем</t>
  </si>
  <si>
    <t>וְצוֹר</t>
  </si>
  <si>
    <t>יֻלַּד־</t>
  </si>
  <si>
    <t xml:space="preserve">родившийся </t>
  </si>
  <si>
    <t>כּוּשׁ</t>
  </si>
  <si>
    <t>שָֽׁם׃</t>
  </si>
  <si>
    <t>יֻלַּד</t>
  </si>
  <si>
    <t>וּלְצִיּוֹן</t>
  </si>
  <si>
    <t>и о Сионе</t>
  </si>
  <si>
    <t>שָׁם:</t>
  </si>
  <si>
    <t>יֵאָמַר</t>
  </si>
  <si>
    <t>сказано будет</t>
  </si>
  <si>
    <t>וּלֲצִיּוֹן</t>
  </si>
  <si>
    <t>וְאִישׁ</t>
  </si>
  <si>
    <t>и человек</t>
  </si>
  <si>
    <t>יֻלַּד-בָּהּ</t>
  </si>
  <si>
    <t>рожденный в нем</t>
  </si>
  <si>
    <t>и он</t>
  </si>
  <si>
    <t>יְכוֹנְנֶהָ</t>
  </si>
  <si>
    <t>расположит ее</t>
  </si>
  <si>
    <t>בָּהּ</t>
  </si>
  <si>
    <t>יִסְפֹּר</t>
  </si>
  <si>
    <t>будет считать</t>
  </si>
  <si>
    <t>בִּכְתוֹב</t>
  </si>
  <si>
    <t>при переписи</t>
  </si>
  <si>
    <t>עַמִּים</t>
  </si>
  <si>
    <t>народов</t>
  </si>
  <si>
    <t>יִסְפֹּר</t>
  </si>
  <si>
    <t>יֻלַּד-שָׁם</t>
  </si>
  <si>
    <t>рожденный там</t>
  </si>
  <si>
    <t>בִּכְתוֹב</t>
  </si>
  <si>
    <t>עַמִּים</t>
  </si>
  <si>
    <t>וְשָׁרִ֥ים</t>
  </si>
  <si>
    <t>И поющие</t>
  </si>
  <si>
    <t>כְּחֻלִּלִ֗ים</t>
  </si>
  <si>
    <t>словно танцующие</t>
  </si>
  <si>
    <t>שָׁם</t>
  </si>
  <si>
    <t>כָּל־</t>
  </si>
  <si>
    <t>מַעְיָנַ֥י</t>
  </si>
  <si>
    <t>источники мои</t>
  </si>
  <si>
    <t>בָּֽךְ׃</t>
  </si>
  <si>
    <t>וְשָׁרִים</t>
  </si>
  <si>
    <t>כְּחֹלְלִים</t>
  </si>
  <si>
    <t>מַעְיָנַי</t>
  </si>
  <si>
    <t>Псалом</t>
  </si>
  <si>
    <t>קֹ֫רַח֥</t>
  </si>
  <si>
    <t>לַמְנַצֵּ֥חַ</t>
  </si>
  <si>
    <t>מָחֲלַ֗ת</t>
  </si>
  <si>
    <t>Махалат</t>
  </si>
  <si>
    <t>מָחֲלַת</t>
  </si>
  <si>
    <t>לְעַנּ֫וֹת֥</t>
  </si>
  <si>
    <t>для пения</t>
  </si>
  <si>
    <t>לְעַנּוֹת</t>
  </si>
  <si>
    <t>מַשְׂכִּ֥יל</t>
  </si>
  <si>
    <t>Маскила</t>
  </si>
  <si>
    <t>לְהֵימָֽן־</t>
  </si>
  <si>
    <t>для Емана</t>
  </si>
  <si>
    <t>לְהֵימָן</t>
  </si>
  <si>
    <t>הָאֶזְרָחִֽי׃</t>
  </si>
  <si>
    <t>Езрахита</t>
  </si>
  <si>
    <t>הָאֶזְרָחִי:</t>
  </si>
  <si>
    <t>יְהוָ֤ה</t>
  </si>
  <si>
    <t>אֱלֹהֵ֣י</t>
  </si>
  <si>
    <t>יְשׁוּעָתִ֑י</t>
  </si>
  <si>
    <t>спасения моего</t>
  </si>
  <si>
    <t>יְשׁוּעָתִי</t>
  </si>
  <si>
    <t>י֝֗וֹם</t>
  </si>
  <si>
    <t>צָעַ֥קְתִּי</t>
  </si>
  <si>
    <t>вопиял я</t>
  </si>
  <si>
    <t>צָעַקְתִּי</t>
  </si>
  <si>
    <t>בַלָּֽיְלָה׃</t>
  </si>
  <si>
    <t>בַלַּיְלָה</t>
  </si>
  <si>
    <t>נֶגְדֶּךָ:</t>
  </si>
  <si>
    <t>תָּבֹ֥א</t>
  </si>
  <si>
    <t>Да войдет</t>
  </si>
  <si>
    <t>לְפָנֶ֨יךָ֨</t>
  </si>
  <si>
    <t>пред Твое лицо</t>
  </si>
  <si>
    <t>תְּֽפִלָּתִ֗י</t>
  </si>
  <si>
    <t>молитва моя</t>
  </si>
  <si>
    <t>הַטֵּ֣ה</t>
  </si>
  <si>
    <t>приклони</t>
  </si>
  <si>
    <t>אָזְנְךָ֣</t>
  </si>
  <si>
    <t>לְשַׁוְעָתִֽי׃</t>
  </si>
  <si>
    <t>к воплю моему</t>
  </si>
  <si>
    <t>לְרִנָּתִי:</t>
  </si>
  <si>
    <t>שָׂבְעָ֣ה</t>
  </si>
  <si>
    <t>насыщена</t>
  </si>
  <si>
    <t>בְ֭רָע֣וֹת</t>
  </si>
  <si>
    <t>бедами</t>
  </si>
  <si>
    <t>שָׂבְעָה</t>
  </si>
  <si>
    <t>בְרָעוֹת</t>
  </si>
  <si>
    <t>וְ֝חַיַּ֗י</t>
  </si>
  <si>
    <t>и жизнь моя</t>
  </si>
  <si>
    <t>לִשְׁאֽוֹל</t>
  </si>
  <si>
    <t>к аду</t>
  </si>
  <si>
    <t>וְחַיַּי</t>
  </si>
  <si>
    <t>הִגִּ֥יעוּ׃</t>
  </si>
  <si>
    <t>приблизилась</t>
  </si>
  <si>
    <t>לִשְׁאוֹל</t>
  </si>
  <si>
    <t>הִגִּיעוּ:</t>
  </si>
  <si>
    <t>נֶחְשַׁ֣בְתִּי</t>
  </si>
  <si>
    <t>Причислен я</t>
  </si>
  <si>
    <t>נֶחְשַׁבְתִּי</t>
  </si>
  <si>
    <t>יוֹרְדֵי־</t>
  </si>
  <si>
    <t>сходящим</t>
  </si>
  <si>
    <t>בוֹר֑</t>
  </si>
  <si>
    <t>в могилу</t>
  </si>
  <si>
    <t>יוֹרְדֵי</t>
  </si>
  <si>
    <t>הָיִ֖יתִי</t>
  </si>
  <si>
    <t>стал я</t>
  </si>
  <si>
    <t>בוֹר</t>
  </si>
  <si>
    <t>כְּגֶ֣בֶר</t>
  </si>
  <si>
    <t>הָיִיתִי</t>
  </si>
  <si>
    <t>אֵֽין־</t>
  </si>
  <si>
    <t>не имеющий</t>
  </si>
  <si>
    <t>כְּגֶבֶר</t>
  </si>
  <si>
    <t>אֱיָֽל׃</t>
  </si>
  <si>
    <t>אֱיָל:</t>
  </si>
  <si>
    <t>בַּֽמֵּתִ֨ים</t>
  </si>
  <si>
    <t>Среди мертвых</t>
  </si>
  <si>
    <t>חָפְשִׁ֣י</t>
  </si>
  <si>
    <t>свободный</t>
  </si>
  <si>
    <t>בַּמֵּתִים</t>
  </si>
  <si>
    <t>כְּמֻתִּ֣ים</t>
  </si>
  <si>
    <t>как убитые</t>
  </si>
  <si>
    <t>חָפְשִׁי</t>
  </si>
  <si>
    <t>שֹׁכְבֵ֣י</t>
  </si>
  <si>
    <t>лежащие</t>
  </si>
  <si>
    <t>בְקֶ֑בֶר</t>
  </si>
  <si>
    <t>в могиле</t>
  </si>
  <si>
    <t>חֲלָלִים</t>
  </si>
  <si>
    <t>которых</t>
  </si>
  <si>
    <t>שֹׁכְבֵי</t>
  </si>
  <si>
    <t>לֹֽא־</t>
  </si>
  <si>
    <t>קֶבֶר</t>
  </si>
  <si>
    <t>זְכַרְתָּ֖ם</t>
  </si>
  <si>
    <t>Ты помнишь</t>
  </si>
  <si>
    <t>ע֖וֹד</t>
  </si>
  <si>
    <t>больше</t>
  </si>
  <si>
    <t>וְהֵ֥מָּה</t>
  </si>
  <si>
    <t>и они</t>
  </si>
  <si>
    <t>זְכַרְתָּם</t>
  </si>
  <si>
    <t>מִיָּדְךָ֥</t>
  </si>
  <si>
    <t>от руки Твоей</t>
  </si>
  <si>
    <t>נִגְזָֽרוּ׃</t>
  </si>
  <si>
    <t>оторваны</t>
  </si>
  <si>
    <t>וְהֵמָּה</t>
  </si>
  <si>
    <t>מִיָּדְךָ</t>
  </si>
  <si>
    <t>שַׁתַּ֣נִי</t>
  </si>
  <si>
    <t>Ты положил меня</t>
  </si>
  <si>
    <t>נִגְזָרוּ:</t>
  </si>
  <si>
    <t>בְּבֹ֣ור</t>
  </si>
  <si>
    <t>в яму</t>
  </si>
  <si>
    <t>תַּחְתִּיּ֑וֹת</t>
  </si>
  <si>
    <t>глубокую</t>
  </si>
  <si>
    <t>שַׁתַּנִי</t>
  </si>
  <si>
    <t>בְּמַ֥חֲשַׁכִּ֥ים</t>
  </si>
  <si>
    <t>во мраке</t>
  </si>
  <si>
    <t>בְּבוֹר</t>
  </si>
  <si>
    <t>בִּמְצֹלֽוֹת׃</t>
  </si>
  <si>
    <t>в пучине</t>
  </si>
  <si>
    <t>תַּחְתִּיּוֹת</t>
  </si>
  <si>
    <t>בְּמַחֲשַׁכִּים</t>
  </si>
  <si>
    <t>עָלַ֣י</t>
  </si>
  <si>
    <t>На меня</t>
  </si>
  <si>
    <t>בִּמְצֹלוֹת:</t>
  </si>
  <si>
    <t>סָ֭מְכָה</t>
  </si>
  <si>
    <t>легла</t>
  </si>
  <si>
    <t>חֲֽמָתְךָ֑</t>
  </si>
  <si>
    <t>ярость Твоя</t>
  </si>
  <si>
    <t>סָמְכָה</t>
  </si>
  <si>
    <t>מִ֝שְׁבָּרֶ֗יךָ</t>
  </si>
  <si>
    <t>волны Твои</t>
  </si>
  <si>
    <t>חֲמָתֶךָ</t>
  </si>
  <si>
    <t>עִנִּיתָֽה</t>
  </si>
  <si>
    <t>Ты ввел на меня</t>
  </si>
  <si>
    <t>מִשְׁבָּרֶיךָ</t>
  </si>
  <si>
    <t>עִנִּיתָ</t>
  </si>
  <si>
    <t>הִרְחַ֣קְתָּ</t>
  </si>
  <si>
    <t>Ты удалил</t>
  </si>
  <si>
    <t>מְ֭יֻדָּעַי</t>
  </si>
  <si>
    <t>знакомых моих</t>
  </si>
  <si>
    <t>מִמֶּ֑נִּי</t>
  </si>
  <si>
    <t>от меня</t>
  </si>
  <si>
    <t>הִרְחַקְתָּ</t>
  </si>
  <si>
    <t>שַׂמְתַּ֖נִי</t>
  </si>
  <si>
    <t>сделал меня</t>
  </si>
  <si>
    <t>מְיֻדָּעַי</t>
  </si>
  <si>
    <t>תּוֹעֵב֣וֹת</t>
  </si>
  <si>
    <t>мерзостью</t>
  </si>
  <si>
    <t>מִמֶּנִּי</t>
  </si>
  <si>
    <t>для них</t>
  </si>
  <si>
    <t>כָּלָ֣אתִי</t>
  </si>
  <si>
    <t>я заключен</t>
  </si>
  <si>
    <t>תוֹעֵבוֹת</t>
  </si>
  <si>
    <t>לָמוֹ</t>
  </si>
  <si>
    <t>אֵצֵֽא׃</t>
  </si>
  <si>
    <t>выйду</t>
  </si>
  <si>
    <t>כָּלֻא</t>
  </si>
  <si>
    <t>עֵינִ֣י</t>
  </si>
  <si>
    <t>Око мое</t>
  </si>
  <si>
    <t>אֵצֵא:</t>
  </si>
  <si>
    <t>דָאֲבָ֣ה</t>
  </si>
  <si>
    <t>истомилось</t>
  </si>
  <si>
    <t>от</t>
  </si>
  <si>
    <t>עֵינִי</t>
  </si>
  <si>
    <t>עֹ֑נִי</t>
  </si>
  <si>
    <t>страданий</t>
  </si>
  <si>
    <t>דָאֲבָה</t>
  </si>
  <si>
    <t>קְרָאתִ֖יךָ</t>
  </si>
  <si>
    <t>Взываю к Тебе</t>
  </si>
  <si>
    <t>יְֽהוָ֥ה</t>
  </si>
  <si>
    <t>עֹנִי</t>
  </si>
  <si>
    <t>קְרָאתִיךָ</t>
  </si>
  <si>
    <t>שִׁטַּ֥חְתִּי</t>
  </si>
  <si>
    <t>простираю</t>
  </si>
  <si>
    <t>אֵלֶֽיךָ</t>
  </si>
  <si>
    <t>כַּפָּֽי׃</t>
  </si>
  <si>
    <t>руки мои</t>
  </si>
  <si>
    <t>שִׁטַּחְתִּי</t>
  </si>
  <si>
    <t>הֲלַמֵּתִ֥ים</t>
  </si>
  <si>
    <t>Разве для мертвых</t>
  </si>
  <si>
    <t>כַפָּי:</t>
  </si>
  <si>
    <t>תַּעֲשֶׂה־</t>
  </si>
  <si>
    <t>сотворишь</t>
  </si>
  <si>
    <t>פֶ֑לֶא</t>
  </si>
  <si>
    <t>הֲלַמֵּתִים</t>
  </si>
  <si>
    <t>разве</t>
  </si>
  <si>
    <t>תַּעֲשֶׂה</t>
  </si>
  <si>
    <t>רְפָאִ֥ים</t>
  </si>
  <si>
    <t>тени</t>
  </si>
  <si>
    <t>פֶּלֶא</t>
  </si>
  <si>
    <t>יָקֻֽמוּ</t>
  </si>
  <si>
    <t>восстанут</t>
  </si>
  <si>
    <t>יוֹד֖וּךָ</t>
  </si>
  <si>
    <t>чтобы славить Тебя</t>
  </si>
  <si>
    <t>רְפָאִים</t>
  </si>
  <si>
    <t>סֶ֣לָה</t>
  </si>
  <si>
    <t>יוֹדוּךָ</t>
  </si>
  <si>
    <t>הֲֽיְסֻפַּר־</t>
  </si>
  <si>
    <t>Разве будет возвещено</t>
  </si>
  <si>
    <t>בַּקֶּ֣בֶר</t>
  </si>
  <si>
    <t>חַסְדֶּ֑ךָ</t>
  </si>
  <si>
    <t>милость Твоя</t>
  </si>
  <si>
    <t>הַיְסֻפַּר</t>
  </si>
  <si>
    <t>אֱ֝מוּנָתְךָ֗</t>
  </si>
  <si>
    <t>истина Твоя</t>
  </si>
  <si>
    <t>בַּקֶּבֶר</t>
  </si>
  <si>
    <t>בָּאֲבָדֽוֹן׃</t>
  </si>
  <si>
    <t>в погибели</t>
  </si>
  <si>
    <t>אֱמוּנָתְךָ</t>
  </si>
  <si>
    <t>הֲיִוָּדַ֣ע</t>
  </si>
  <si>
    <t>Разве будет известно</t>
  </si>
  <si>
    <t>בָּאֲבַדּוֹן:</t>
  </si>
  <si>
    <t>בַּחֹ֣שֶׁךְ</t>
  </si>
  <si>
    <t>во тьме</t>
  </si>
  <si>
    <t>פִּלְאֶ֑ךָ</t>
  </si>
  <si>
    <t>чудо Твое</t>
  </si>
  <si>
    <t>הֲיִוָּדַע</t>
  </si>
  <si>
    <t>וְצִדְקָתְךָ֥</t>
  </si>
  <si>
    <t>и правда Твоя</t>
  </si>
  <si>
    <t>בַּחֹשֶׁךְ</t>
  </si>
  <si>
    <t>בְּאֶ֝֗רֶץ</t>
  </si>
  <si>
    <t>פִּלְאֶךָ</t>
  </si>
  <si>
    <t>נְשִׁיָּֽה׃</t>
  </si>
  <si>
    <t>забвения</t>
  </si>
  <si>
    <t>וְצִדְקָתְךָ</t>
  </si>
  <si>
    <t>וַאֲנִ֤י</t>
  </si>
  <si>
    <t>Но я</t>
  </si>
  <si>
    <t>נְשִׁיָּה:</t>
  </si>
  <si>
    <t>אֵֽלֶ֣יךָ</t>
  </si>
  <si>
    <t>שִׁוַּ֑עְתִּי</t>
  </si>
  <si>
    <t>וּבַבֹּ֖קֶר</t>
  </si>
  <si>
    <t>и рано</t>
  </si>
  <si>
    <t>תְּפִלָּתִ֣י</t>
  </si>
  <si>
    <t>שִׁוַּעְתִּי</t>
  </si>
  <si>
    <t>תְקַדְּמֶֽךָּ׃</t>
  </si>
  <si>
    <t>предстанет перед Тобою</t>
  </si>
  <si>
    <t>וּבַבֹּקֶר</t>
  </si>
  <si>
    <t>לָ֤מָּה</t>
  </si>
  <si>
    <t>Почему</t>
  </si>
  <si>
    <t>תְקַדְּמֶךָּ:</t>
  </si>
  <si>
    <t>תִּזְנַ֣ח</t>
  </si>
  <si>
    <t>отрекаешься</t>
  </si>
  <si>
    <t>לָמָה</t>
  </si>
  <si>
    <t>תַּסְתִּ֖יר</t>
  </si>
  <si>
    <t>скрываешь</t>
  </si>
  <si>
    <t>תִּזְנַח</t>
  </si>
  <si>
    <t>פָּנֶ֣יךָ</t>
  </si>
  <si>
    <t>лицо Твое</t>
  </si>
  <si>
    <t>מִמֶּֽנִּי׃</t>
  </si>
  <si>
    <t>תַּסְתִּיר</t>
  </si>
  <si>
    <t>עָנִ֣י</t>
  </si>
  <si>
    <t>Страждущий</t>
  </si>
  <si>
    <t>מִמֶּנִּי:</t>
  </si>
  <si>
    <t>אֲנִי֮</t>
  </si>
  <si>
    <t>וְגֹוֵ֪עַ</t>
  </si>
  <si>
    <t>и изнемогающий</t>
  </si>
  <si>
    <t>מִנֹּ֫עַ֥ר</t>
  </si>
  <si>
    <t>от юности</t>
  </si>
  <si>
    <t>נָשָׂ֣אתִי</t>
  </si>
  <si>
    <t>несу</t>
  </si>
  <si>
    <t>וְגוֵֹעַ</t>
  </si>
  <si>
    <t>אֵ֭מֶךָ</t>
  </si>
  <si>
    <t>ужасы Твои</t>
  </si>
  <si>
    <t>מִנֹּעַר</t>
  </si>
  <si>
    <t>אָפ֥וּנָֽה׃</t>
  </si>
  <si>
    <t>и теряюсь</t>
  </si>
  <si>
    <t>נָשָׂאתִי</t>
  </si>
  <si>
    <t>אֵמֶיךָ</t>
  </si>
  <si>
    <t>На мне</t>
  </si>
  <si>
    <t>אָפוּנָה:</t>
  </si>
  <si>
    <t>עָ֭בְרוּ</t>
  </si>
  <si>
    <t>прошли</t>
  </si>
  <si>
    <t>חֲרֳנֶ֣יךָ</t>
  </si>
  <si>
    <t>ярости Твои</t>
  </si>
  <si>
    <t>בִּעוּתֶ֑יךָ</t>
  </si>
  <si>
    <t>устрашения Твои</t>
  </si>
  <si>
    <t>עָבְרוּ</t>
  </si>
  <si>
    <t>צִמְּתוּ֥תִי</t>
  </si>
  <si>
    <t>истребили меня</t>
  </si>
  <si>
    <t>חֲרוֹנֶיךָ</t>
  </si>
  <si>
    <t>בִּעוּתֶיךָ</t>
  </si>
  <si>
    <t>סַבּ֥וּנִי</t>
  </si>
  <si>
    <t>Окружили меня</t>
  </si>
  <si>
    <t>צִמְּתוּתֻנִי:</t>
  </si>
  <si>
    <t>כַמַּ֗יִם</t>
  </si>
  <si>
    <t>как воды</t>
  </si>
  <si>
    <t>סַבּוּנִי</t>
  </si>
  <si>
    <t>הַ֝יּ֗וֹם</t>
  </si>
  <si>
    <t>כַמַּיִם</t>
  </si>
  <si>
    <t>הִקִּיפֽוּ־</t>
  </si>
  <si>
    <t>объяли</t>
  </si>
  <si>
    <t>יָֽחַד׃</t>
  </si>
  <si>
    <t>הַיּוֹם</t>
  </si>
  <si>
    <t>הִקִּיפוּ</t>
  </si>
  <si>
    <t>מִמֶּ֣נִּי</t>
  </si>
  <si>
    <t>יָחַד:</t>
  </si>
  <si>
    <t>אֹ֣הֵ֑ב</t>
  </si>
  <si>
    <t>друга</t>
  </si>
  <si>
    <t>וָ֝רֵ֗עַ</t>
  </si>
  <si>
    <t>и товарища</t>
  </si>
  <si>
    <t>מְֽיֻדָּעַ֥י</t>
  </si>
  <si>
    <t>מַחְשָֽׁךְ׃</t>
  </si>
  <si>
    <t>тьма</t>
  </si>
  <si>
    <t>וָרֵעַ</t>
  </si>
  <si>
    <t>מַחְשָׁךְ:</t>
  </si>
  <si>
    <t>מַשְׂכִּֽיל֙</t>
  </si>
  <si>
    <t>Учение</t>
  </si>
  <si>
    <t>לְאֵיתָן</t>
  </si>
  <si>
    <t>Этана</t>
  </si>
  <si>
    <t>הָאֶזְרָחִי</t>
  </si>
  <si>
    <t>изразахи</t>
  </si>
  <si>
    <t>חַסְדֵי</t>
  </si>
  <si>
    <t>אָשִׁירָה</t>
  </si>
  <si>
    <t>אָשִׁירָה</t>
  </si>
  <si>
    <t>לְדֹר וָדֹר</t>
  </si>
  <si>
    <t>из поколения в поколение</t>
  </si>
  <si>
    <t>אוֹדִיעַ</t>
  </si>
  <si>
    <t>возглашать буду</t>
  </si>
  <si>
    <t>верность Твою</t>
  </si>
  <si>
    <t>בְּפִי</t>
  </si>
  <si>
    <t>в устах моих</t>
  </si>
  <si>
    <t>בְּפִי:</t>
  </si>
  <si>
    <t>говорю я</t>
  </si>
  <si>
    <t>יִבָּנֶה</t>
  </si>
  <si>
    <t>строится</t>
  </si>
  <si>
    <t>שָׁמַיִם</t>
  </si>
  <si>
    <t>יִבָּנֶה</t>
  </si>
  <si>
    <t>תָּכוֹן</t>
  </si>
  <si>
    <t>распространяет</t>
  </si>
  <si>
    <t>תָּכִן</t>
  </si>
  <si>
    <t>בָּהֶם</t>
  </si>
  <si>
    <t>среди них</t>
  </si>
  <si>
    <t>בָהֶם:</t>
  </si>
  <si>
    <t>כָּרַתִּי</t>
  </si>
  <si>
    <t>завет заключил</t>
  </si>
  <si>
    <t>בְרִית</t>
  </si>
  <si>
    <t>завет</t>
  </si>
  <si>
    <t>כָּרַתִּי</t>
  </si>
  <si>
    <t>לִבְחִירִי</t>
  </si>
  <si>
    <t>с избранником моим</t>
  </si>
  <si>
    <t>נִשְׁבַּעְתִּי</t>
  </si>
  <si>
    <t>клялся</t>
  </si>
  <si>
    <t>Давиду</t>
  </si>
  <si>
    <t>נִשְׁבַּעְתִּי</t>
  </si>
  <si>
    <t>עַבְדִּי</t>
  </si>
  <si>
    <t>рабу моему</t>
  </si>
  <si>
    <t>עַבְדִּי:</t>
  </si>
  <si>
    <t>עַד-עוֹלָם</t>
  </si>
  <si>
    <t>до вечности</t>
  </si>
  <si>
    <t>אָכִין</t>
  </si>
  <si>
    <t>утвердить</t>
  </si>
  <si>
    <t>זַרְעֲךָ</t>
  </si>
  <si>
    <t>семя твое</t>
  </si>
  <si>
    <t>וּבָנִיתִי</t>
  </si>
  <si>
    <t>и построить</t>
  </si>
  <si>
    <t>לְדֹר-וָדֹר</t>
  </si>
  <si>
    <t>на поколения</t>
  </si>
  <si>
    <t>זַרְעֶךָ</t>
  </si>
  <si>
    <t>כִּסְאֲךָ</t>
  </si>
  <si>
    <t>трон твой</t>
  </si>
  <si>
    <t>וָדוֹר</t>
  </si>
  <si>
    <t>וְיוֹדוּ</t>
  </si>
  <si>
    <t>и воспоют</t>
  </si>
  <si>
    <t>כִּסְאֲךָ</t>
  </si>
  <si>
    <t>פִּלְאֲךָ</t>
  </si>
  <si>
    <t>даже</t>
  </si>
  <si>
    <t>верность твою</t>
  </si>
  <si>
    <t>פִּלְאֲךָ</t>
  </si>
  <si>
    <t>בִּקְהַל</t>
  </si>
  <si>
    <t>в собрании</t>
  </si>
  <si>
    <t>קְדֹשִׁים</t>
  </si>
  <si>
    <t>בִּקְהַל</t>
  </si>
  <si>
    <t>кто</t>
  </si>
  <si>
    <t>קְדֹשִׁים:</t>
  </si>
  <si>
    <t>בַשַּׁחַק</t>
  </si>
  <si>
    <t>יַעֲרֹךְ</t>
  </si>
  <si>
    <t>сравнится</t>
  </si>
  <si>
    <t>с Господом</t>
  </si>
  <si>
    <t>יִדְמֶה</t>
  </si>
  <si>
    <t>подобен</t>
  </si>
  <si>
    <t>בַשַּׁחַק</t>
  </si>
  <si>
    <t>בִּבְנֵי</t>
  </si>
  <si>
    <t>среди сынов</t>
  </si>
  <si>
    <t>אֵלִים</t>
  </si>
  <si>
    <t>божеств</t>
  </si>
  <si>
    <t>אֵ֤ל</t>
  </si>
  <si>
    <t>בִּבְנֵי</t>
  </si>
  <si>
    <t>נַעֲרָץ</t>
  </si>
  <si>
    <t>трепета</t>
  </si>
  <si>
    <t>אֵלִים:</t>
  </si>
  <si>
    <t>בְּסוֹד</t>
  </si>
  <si>
    <t>в совете</t>
  </si>
  <si>
    <t>רַבָּה</t>
  </si>
  <si>
    <t>וְנוֹרָא</t>
  </si>
  <si>
    <t>и страшен</t>
  </si>
  <si>
    <t>בְּסוֹד</t>
  </si>
  <si>
    <t>עַל-כָּל</t>
  </si>
  <si>
    <t>над всеми</t>
  </si>
  <si>
    <t>קְדֹשִׁים</t>
  </si>
  <si>
    <t>окружающими его</t>
  </si>
  <si>
    <t>רַבָּה</t>
  </si>
  <si>
    <t>воинств</t>
  </si>
  <si>
    <t>סְבִיבָיו:</t>
  </si>
  <si>
    <t>מִי-כָמוֹךָ</t>
  </si>
  <si>
    <t>кто как ты</t>
  </si>
  <si>
    <t>חֲסִין</t>
  </si>
  <si>
    <t>силен</t>
  </si>
  <si>
    <t>Ях</t>
  </si>
  <si>
    <t>וֶאֱמוּנָתְךָ</t>
  </si>
  <si>
    <t>и верность твоя</t>
  </si>
  <si>
    <t>סְבִיבֹתֶיךָ</t>
  </si>
  <si>
    <t>окружает тебя</t>
  </si>
  <si>
    <t>כָמוֹךָ</t>
  </si>
  <si>
    <t>מוֹשֵׁל</t>
  </si>
  <si>
    <t>властвуешь</t>
  </si>
  <si>
    <t>בְּגֵאוּת</t>
  </si>
  <si>
    <t>над гордостью</t>
  </si>
  <si>
    <t>הַיָּם</t>
  </si>
  <si>
    <t>סְבִיבוֹתֶיךָ:</t>
  </si>
  <si>
    <t>בְּשׂוֹא</t>
  </si>
  <si>
    <t>при вознесении</t>
  </si>
  <si>
    <t>גַלָּיו</t>
  </si>
  <si>
    <t>волн его</t>
  </si>
  <si>
    <t>מוֹשֵׁל</t>
  </si>
  <si>
    <t>תְשַׁבְּחֵם</t>
  </si>
  <si>
    <t>успокаиваешь их</t>
  </si>
  <si>
    <t>בְּגֵאוּת</t>
  </si>
  <si>
    <t>הַיָּם</t>
  </si>
  <si>
    <t>בְּשׂוֹא</t>
  </si>
  <si>
    <t>דִכִּיתָ</t>
  </si>
  <si>
    <t>поразил</t>
  </si>
  <si>
    <t>גַלָּיו</t>
  </si>
  <si>
    <t>כֶּחָלָל</t>
  </si>
  <si>
    <t>как убитого</t>
  </si>
  <si>
    <t>רָהַב</t>
  </si>
  <si>
    <t>Рахав</t>
  </si>
  <si>
    <t>תְשַׁבְּחֵם:</t>
  </si>
  <si>
    <t>крепкой рукой твоей</t>
  </si>
  <si>
    <t>פִּזַּרְתָּ</t>
  </si>
  <si>
    <t>рассеял</t>
  </si>
  <si>
    <t>דִכִּאתָ</t>
  </si>
  <si>
    <t>врагов твоих</t>
  </si>
  <si>
    <t>כֶחָלָל</t>
  </si>
  <si>
    <t>Тебе</t>
  </si>
  <si>
    <t>פִּזַּרְתָּ</t>
  </si>
  <si>
    <t>אוֹיְבֶיךָ:</t>
  </si>
  <si>
    <t>вселенная</t>
  </si>
  <si>
    <t>וּמְלֹאָהּ</t>
  </si>
  <si>
    <t>и все, что в ней</t>
  </si>
  <si>
    <t>יְסַדְתָּם</t>
  </si>
  <si>
    <t>основал их</t>
  </si>
  <si>
    <t>צָפוֹן</t>
  </si>
  <si>
    <t>север</t>
  </si>
  <si>
    <t>וְיָמִין</t>
  </si>
  <si>
    <t>и юг</t>
  </si>
  <si>
    <t>בְרָאתָם</t>
  </si>
  <si>
    <t>создал их</t>
  </si>
  <si>
    <t>יְסַדְתָּם:</t>
  </si>
  <si>
    <t>תָּבוֹר</t>
  </si>
  <si>
    <t>Фавор</t>
  </si>
  <si>
    <t>וְחֶרְמוֹן</t>
  </si>
  <si>
    <t>и Хермон</t>
  </si>
  <si>
    <t>יְרַנֵּנוּ</t>
  </si>
  <si>
    <t>воспевают</t>
  </si>
  <si>
    <t>תָּבוֹר</t>
  </si>
  <si>
    <t>рука</t>
  </si>
  <si>
    <t>עִם-גְּבוּרָה</t>
  </si>
  <si>
    <t>с мощью</t>
  </si>
  <si>
    <t>תָּעֹז</t>
  </si>
  <si>
    <t>наполнена</t>
  </si>
  <si>
    <t>יְרַנֵּנוּ:</t>
  </si>
  <si>
    <t>рука твоя</t>
  </si>
  <si>
    <t>תָּרוּם</t>
  </si>
  <si>
    <t>возвышается</t>
  </si>
  <si>
    <t>правой рукой Твоей</t>
  </si>
  <si>
    <t>правосудие</t>
  </si>
  <si>
    <t>גְּבוּרָה</t>
  </si>
  <si>
    <t>וּמִשְׁפָּט</t>
  </si>
  <si>
    <t>תָּעֹז</t>
  </si>
  <si>
    <t>מְכוֹן</t>
  </si>
  <si>
    <t>основа</t>
  </si>
  <si>
    <t>כִּסְאֶךָ</t>
  </si>
  <si>
    <t>трона твоего</t>
  </si>
  <si>
    <t>תָּרוּם</t>
  </si>
  <si>
    <t>יְמִינֶךָ:</t>
  </si>
  <si>
    <t>יְקַדְּמוּ</t>
  </si>
  <si>
    <t>выступают навстречу</t>
  </si>
  <si>
    <t>פָנֶיךָ</t>
  </si>
  <si>
    <t>лицу Твоему</t>
  </si>
  <si>
    <t>וּמִשְׁפָּט</t>
  </si>
  <si>
    <t>אַשְׁרֵי</t>
  </si>
  <si>
    <t>блажен</t>
  </si>
  <si>
    <t>כִּסְאֶךָ</t>
  </si>
  <si>
    <t>הָעָם</t>
  </si>
  <si>
    <t>народ</t>
  </si>
  <si>
    <t>יוֹדְעֵי</t>
  </si>
  <si>
    <t>знающий</t>
  </si>
  <si>
    <t>תְרוּעָה</t>
  </si>
  <si>
    <t>звук трубы</t>
  </si>
  <si>
    <t>יְקַדְּמוּ</t>
  </si>
  <si>
    <t>פָנֶיךָ:</t>
  </si>
  <si>
    <t>בְּאוֹר-פָּנֶיךָ</t>
  </si>
  <si>
    <t>во свете лица Твоего</t>
  </si>
  <si>
    <t>יְהַלֵּכוּן</t>
  </si>
  <si>
    <t>они ходят</t>
  </si>
  <si>
    <t>в твоем имени</t>
  </si>
  <si>
    <t>יְגִילון</t>
  </si>
  <si>
    <t>радуются</t>
  </si>
  <si>
    <t>וּבְצִדְקָתְךָ</t>
  </si>
  <si>
    <t>и справедливостью твоей</t>
  </si>
  <si>
    <t>יָרוּמוּ</t>
  </si>
  <si>
    <t>יְהַלֵּכוּן:</t>
  </si>
  <si>
    <t>תִּפְאֶרֶת</t>
  </si>
  <si>
    <t>величие</t>
  </si>
  <si>
    <t>עֻזָּמוֹ</t>
  </si>
  <si>
    <t>мощи их</t>
  </si>
  <si>
    <t>יְגִילוּן</t>
  </si>
  <si>
    <t>אָתָּה</t>
  </si>
  <si>
    <t>וּבִרְצוֹנְךָ</t>
  </si>
  <si>
    <t>и по благоволению Твоему</t>
  </si>
  <si>
    <t>קַרְנֵנוּ</t>
  </si>
  <si>
    <t>рог наш</t>
  </si>
  <si>
    <t>יָרוּמוּ:</t>
  </si>
  <si>
    <t>תִפְאֶרֶת</t>
  </si>
  <si>
    <t>מָגִנֵּנוּ</t>
  </si>
  <si>
    <t>עֻזָּמוֹ</t>
  </si>
  <si>
    <t>וְלִקְדוֹשׁ</t>
  </si>
  <si>
    <t>и Святой</t>
  </si>
  <si>
    <t>אָתָּה</t>
  </si>
  <si>
    <t>וּבִרְצֹנְךָ</t>
  </si>
  <si>
    <t>מַלְכֵּנוּ</t>
  </si>
  <si>
    <t>царь наш</t>
  </si>
  <si>
    <t>(תרים)</t>
  </si>
  <si>
    <t>אָז</t>
  </si>
  <si>
    <t>тогда</t>
  </si>
  <si>
    <t>קַרְנֵנוּ:</t>
  </si>
  <si>
    <t>דִּבַּרְתָּ</t>
  </si>
  <si>
    <t>говорил</t>
  </si>
  <si>
    <t>בְחָזוֹן</t>
  </si>
  <si>
    <t>в видении</t>
  </si>
  <si>
    <t>לַחֲסִידֶיךָ</t>
  </si>
  <si>
    <t>добродетельному твоему</t>
  </si>
  <si>
    <t>וַתֹּאמֶר</t>
  </si>
  <si>
    <t>и сказал</t>
  </si>
  <si>
    <t>שִׁוִּיתִי</t>
  </si>
  <si>
    <t>помощь</t>
  </si>
  <si>
    <t>עֵזֶר</t>
  </si>
  <si>
    <t>עַל-גִּבּוֹר</t>
  </si>
  <si>
    <t>на могучего воина</t>
  </si>
  <si>
    <t>מַלְכֵּנוּ:</t>
  </si>
  <si>
    <t>הֲרִימוֹתִי</t>
  </si>
  <si>
    <t>בָחוּר</t>
  </si>
  <si>
    <t>избранного</t>
  </si>
  <si>
    <t>מֵעָם</t>
  </si>
  <si>
    <t>из народа</t>
  </si>
  <si>
    <t>דִּבַּרְתָּ</t>
  </si>
  <si>
    <t>מָצָאתִי</t>
  </si>
  <si>
    <t>нашел</t>
  </si>
  <si>
    <t>דָוִד</t>
  </si>
  <si>
    <t>וַתֹּאמֶר</t>
  </si>
  <si>
    <t>раба моего</t>
  </si>
  <si>
    <t>שִׁוִּיתִי</t>
  </si>
  <si>
    <t>בְּשֶׁמֶן</t>
  </si>
  <si>
    <t>святым</t>
  </si>
  <si>
    <t>קָדְשִׁי</t>
  </si>
  <si>
    <t>מְשַׁחְתִּיו</t>
  </si>
  <si>
    <t>помазал его</t>
  </si>
  <si>
    <t>גִּבּוֹר</t>
  </si>
  <si>
    <t>с которым</t>
  </si>
  <si>
    <t>מֵעָם:</t>
  </si>
  <si>
    <t>תִּכּוֹן</t>
  </si>
  <si>
    <t>будет утверждать</t>
  </si>
  <si>
    <t>с ним</t>
  </si>
  <si>
    <t>אַף-זְרוֹעִי</t>
  </si>
  <si>
    <t>и рука моя</t>
  </si>
  <si>
    <t>דָּוִד</t>
  </si>
  <si>
    <t>תְאַמְּצֶנּוּ</t>
  </si>
  <si>
    <t>укрепит его</t>
  </si>
  <si>
    <t>עַבְדִּי</t>
  </si>
  <si>
    <t>בְּשֶׁמֶן</t>
  </si>
  <si>
    <t>קָדְשִׁי</t>
  </si>
  <si>
    <t>יַשִּׁ֣א</t>
  </si>
  <si>
    <t>обольстит</t>
  </si>
  <si>
    <t>מְשַׁחְתִּיו:</t>
  </si>
  <si>
    <t>אוֹיֵ֣ב</t>
  </si>
  <si>
    <t>враг</t>
  </si>
  <si>
    <t>בּ֑וֹ</t>
  </si>
  <si>
    <t>его</t>
  </si>
  <si>
    <t>וּבֶן־</t>
  </si>
  <si>
    <t>и сын</t>
  </si>
  <si>
    <t>עַ֝וְלָ֗ה</t>
  </si>
  <si>
    <t>беззакония</t>
  </si>
  <si>
    <t>תִּכּוֹן</t>
  </si>
  <si>
    <t>יְעַנֶּֽנּוּ׃</t>
  </si>
  <si>
    <t>притеснит его</t>
  </si>
  <si>
    <t>זְרוֹעִי</t>
  </si>
  <si>
    <t>וְכַתוֹתִי</t>
  </si>
  <si>
    <t>и разломаю</t>
  </si>
  <si>
    <t>תְאַמְּצֶנּוּ:</t>
  </si>
  <si>
    <t>מִפָּנָיו</t>
  </si>
  <si>
    <t>וּמְשַׂנְאָיו</t>
  </si>
  <si>
    <t>и ненавидящих его</t>
  </si>
  <si>
    <t>יַשִּׁא</t>
  </si>
  <si>
    <t>אֶגּוֹף</t>
  </si>
  <si>
    <t>загоню</t>
  </si>
  <si>
    <t>אוֹיֵב</t>
  </si>
  <si>
    <t>בּוֹ</t>
  </si>
  <si>
    <t>וֶאֱמוּנָתִי</t>
  </si>
  <si>
    <t>и верность моя</t>
  </si>
  <si>
    <t>וּבֶן</t>
  </si>
  <si>
    <t>וְחַסְדִּי</t>
  </si>
  <si>
    <t>и милосердие мое</t>
  </si>
  <si>
    <t>עַוְלָה</t>
  </si>
  <si>
    <t>וּבִשְׁמִי</t>
  </si>
  <si>
    <t>и именем моим</t>
  </si>
  <si>
    <t>יְעַנֶּנּוּ:</t>
  </si>
  <si>
    <t>возносится</t>
  </si>
  <si>
    <t>קַרְנוֹ</t>
  </si>
  <si>
    <t>рог его</t>
  </si>
  <si>
    <t>וְכַתּוֹתִי</t>
  </si>
  <si>
    <t>מִפָּנָיו</t>
  </si>
  <si>
    <t>וְשַׂמְתִּי</t>
  </si>
  <si>
    <t>и положу</t>
  </si>
  <si>
    <t>בַיָּם</t>
  </si>
  <si>
    <t>на море</t>
  </si>
  <si>
    <t>וּמְשַׂנְאָיו</t>
  </si>
  <si>
    <t>руку его</t>
  </si>
  <si>
    <t>אֶגּוֹף:</t>
  </si>
  <si>
    <t>וּבַנְּהָרוֹת</t>
  </si>
  <si>
    <t>и на реки</t>
  </si>
  <si>
    <t>יְמִינוֹ</t>
  </si>
  <si>
    <t>правую руку его</t>
  </si>
  <si>
    <t>וֶאֶמוּנָתִי</t>
  </si>
  <si>
    <t>וְחַסְדִּי</t>
  </si>
  <si>
    <t>יִקְרָאֵנִי</t>
  </si>
  <si>
    <t>будет звать ко мне</t>
  </si>
  <si>
    <t>וּבִשְׁמִי</t>
  </si>
  <si>
    <t>אָבִי</t>
  </si>
  <si>
    <t>отец мой</t>
  </si>
  <si>
    <t>קַרְנוֹ:</t>
  </si>
  <si>
    <t>אֵלִי</t>
  </si>
  <si>
    <t>וְצוּר</t>
  </si>
  <si>
    <t>и твердыня</t>
  </si>
  <si>
    <t>וְשַׂמְתִּי</t>
  </si>
  <si>
    <t>בַיָּם</t>
  </si>
  <si>
    <t>אַף-אָנִי</t>
  </si>
  <si>
    <t>еще и я</t>
  </si>
  <si>
    <t>וּבַנְּהָרוֹת</t>
  </si>
  <si>
    <t>בְּכוֹר</t>
  </si>
  <si>
    <t>первенцем</t>
  </si>
  <si>
    <t>אֶתְּנֵהוּ</t>
  </si>
  <si>
    <t>его сделаю</t>
  </si>
  <si>
    <t>возвышенным</t>
  </si>
  <si>
    <t>царей</t>
  </si>
  <si>
    <t>אֶשְׁמָר-לוֹ</t>
  </si>
  <si>
    <t>буду хранить</t>
  </si>
  <si>
    <t>חַסְדִּי</t>
  </si>
  <si>
    <t>милосердие мое</t>
  </si>
  <si>
    <t>יְשׁוּעָתִי:</t>
  </si>
  <si>
    <t>וּבְרִיתִי</t>
  </si>
  <si>
    <t>и завет мой</t>
  </si>
  <si>
    <t>נֶאֱמֶ֥נֶת</t>
  </si>
  <si>
    <t>буду верен</t>
  </si>
  <si>
    <t>לֽוֹ׃</t>
  </si>
  <si>
    <t>и утвердится</t>
  </si>
  <si>
    <t>אֶתְּנֵהוּ</t>
  </si>
  <si>
    <t>לָעַד</t>
  </si>
  <si>
    <t>זַרְעוֹ</t>
  </si>
  <si>
    <t>потомство его</t>
  </si>
  <si>
    <t>וְכִסְאוֹ</t>
  </si>
  <si>
    <t>и трон его</t>
  </si>
  <si>
    <t>כִּימֵי</t>
  </si>
  <si>
    <t>как дни</t>
  </si>
  <si>
    <t>שָׁמָיִם</t>
  </si>
  <si>
    <t>(אשמור)</t>
  </si>
  <si>
    <t>אִם-יַעַזְבוּ</t>
  </si>
  <si>
    <t>если оставят</t>
  </si>
  <si>
    <t>אֶשְׁמָר</t>
  </si>
  <si>
    <t>בָנָיו</t>
  </si>
  <si>
    <t>сыны его</t>
  </si>
  <si>
    <t>חַסְדִּי</t>
  </si>
  <si>
    <t>וּבְמִשְׁפָּטַי</t>
  </si>
  <si>
    <t>и по правосудию моему</t>
  </si>
  <si>
    <t>נֶאֱמֶנֶת</t>
  </si>
  <si>
    <t>יֵלֵכוּן</t>
  </si>
  <si>
    <t>пойдут</t>
  </si>
  <si>
    <t>Если</t>
  </si>
  <si>
    <t>חֻקֹּתַ֥י</t>
  </si>
  <si>
    <t>уставы Мои</t>
  </si>
  <si>
    <t>יְחַלֵּלוּ</t>
  </si>
  <si>
    <t>осквернят</t>
  </si>
  <si>
    <t>וּמִצְוֹתַי</t>
  </si>
  <si>
    <t>и заповеди мои</t>
  </si>
  <si>
    <t>כִּימֵי</t>
  </si>
  <si>
    <t>יִשְׁמֹרוּ</t>
  </si>
  <si>
    <t>будут хранить</t>
  </si>
  <si>
    <t>שָׁמָיִם:</t>
  </si>
  <si>
    <t>וּפָקַדְתִּי</t>
  </si>
  <si>
    <t>и накажу</t>
  </si>
  <si>
    <t>בְשֵׁבֶט</t>
  </si>
  <si>
    <t>жезлом</t>
  </si>
  <si>
    <t>יַעַזְבוּ</t>
  </si>
  <si>
    <t>פִּשְׁעָם</t>
  </si>
  <si>
    <t>преступления их</t>
  </si>
  <si>
    <t>וּבִנְגָעִים</t>
  </si>
  <si>
    <t>и проступки их</t>
  </si>
  <si>
    <t>עֲוֺנָם</t>
  </si>
  <si>
    <t>язвами</t>
  </si>
  <si>
    <t>וּבְמִשְׁפָּטַי</t>
  </si>
  <si>
    <t>но милосердия моего</t>
  </si>
  <si>
    <t>יֵלֵכוּן:</t>
  </si>
  <si>
    <t>אָפִיר</t>
  </si>
  <si>
    <t>отниму</t>
  </si>
  <si>
    <t>מֵעִמּוֹ</t>
  </si>
  <si>
    <t>от него</t>
  </si>
  <si>
    <t>חֻקֹּתַי</t>
  </si>
  <si>
    <t>וְלֹא-אֲשַׁקֵּר</t>
  </si>
  <si>
    <t>и не изменю</t>
  </si>
  <si>
    <t>יְחַלֵּלוּ</t>
  </si>
  <si>
    <t>בֶּאֱמוּנָתִי</t>
  </si>
  <si>
    <t>в верности моей</t>
  </si>
  <si>
    <t>לֹא-אֲחַלֵּל</t>
  </si>
  <si>
    <t>не оскверню</t>
  </si>
  <si>
    <t>יִשְׁמֹרוּ:</t>
  </si>
  <si>
    <t>בְּרִיתִי</t>
  </si>
  <si>
    <t>завета моего</t>
  </si>
  <si>
    <t>וּמוֹצָא</t>
  </si>
  <si>
    <t>וּפָקַדְתִּי</t>
  </si>
  <si>
    <t>שְׂפָתַי</t>
  </si>
  <si>
    <t>слова уст моих</t>
  </si>
  <si>
    <t>בְשֵׁבֶט</t>
  </si>
  <si>
    <t>לֹא-אֲשַׁנֶּה</t>
  </si>
  <si>
    <t>не изменю</t>
  </si>
  <si>
    <t>פִּשְׁעָם</t>
  </si>
  <si>
    <t>אַחַת</t>
  </si>
  <si>
    <t>однажды</t>
  </si>
  <si>
    <t>עֲוֹנָם:</t>
  </si>
  <si>
    <t>поклялся</t>
  </si>
  <si>
    <t>בְקָדְשִׁי</t>
  </si>
  <si>
    <t>в святости моей</t>
  </si>
  <si>
    <t>לְדָוִ֣ד</t>
  </si>
  <si>
    <t>אֲ֭כַזֵּב</t>
  </si>
  <si>
    <t>лгу</t>
  </si>
  <si>
    <t>אֲשַׁקֵּר</t>
  </si>
  <si>
    <t>בֶּאֱמוּנָתִי:</t>
  </si>
  <si>
    <t>כַשֶּׁמֶשׁ</t>
  </si>
  <si>
    <t>как солнце</t>
  </si>
  <si>
    <t>אֲחַלֵּל</t>
  </si>
  <si>
    <t>נֶגְדִּי</t>
  </si>
  <si>
    <t>предо мною</t>
  </si>
  <si>
    <t>בְּרִיתִי</t>
  </si>
  <si>
    <t>כְּיָרֵחַ</t>
  </si>
  <si>
    <t>как луна</t>
  </si>
  <si>
    <t>שְׂפָתַי</t>
  </si>
  <si>
    <t>יִכּוֹן</t>
  </si>
  <si>
    <t>установленная</t>
  </si>
  <si>
    <t>אֲשַׁנֶּה:</t>
  </si>
  <si>
    <t>וְעֵד</t>
  </si>
  <si>
    <t>и свидетель</t>
  </si>
  <si>
    <t>בַּשַּׁחַק</t>
  </si>
  <si>
    <t>в небесах</t>
  </si>
  <si>
    <t>נֶאֱמָן</t>
  </si>
  <si>
    <t>верный</t>
  </si>
  <si>
    <t>בְקָדְשִׁי</t>
  </si>
  <si>
    <t>זָנַחְתָּ</t>
  </si>
  <si>
    <t>отринул</t>
  </si>
  <si>
    <t>אֲכַזֵּב:</t>
  </si>
  <si>
    <t>וַתִּמְאָס</t>
  </si>
  <si>
    <t>и презрел</t>
  </si>
  <si>
    <t>הִתְעַבַּרְתָּ</t>
  </si>
  <si>
    <t>вознегодовал</t>
  </si>
  <si>
    <t>מְשִׁיחֶךָ</t>
  </si>
  <si>
    <t>נִאֶרְתָּ</t>
  </si>
  <si>
    <t>нарушил</t>
  </si>
  <si>
    <t>כַשֶּׁמֶשׁ</t>
  </si>
  <si>
    <t>נֶגְדִּי:</t>
  </si>
  <si>
    <t>с рабом Твоим</t>
  </si>
  <si>
    <t>חִלַּלְתָּ</t>
  </si>
  <si>
    <t>осквернил</t>
  </si>
  <si>
    <t>כְּיָרֵחַ</t>
  </si>
  <si>
    <t>לָאָרֶץ</t>
  </si>
  <si>
    <t>на землю</t>
  </si>
  <si>
    <t>נִזְרוֹ</t>
  </si>
  <si>
    <t>корону его</t>
  </si>
  <si>
    <t>פֵּרַצְתָּ</t>
  </si>
  <si>
    <t>בַּשַּׁחַק</t>
  </si>
  <si>
    <t>כָל-גְּדֵרֹתָיו</t>
  </si>
  <si>
    <t>все ограды его</t>
  </si>
  <si>
    <t>שַׂמְתָּ</t>
  </si>
  <si>
    <t>крепости его</t>
  </si>
  <si>
    <t>מִבְצָרָיו</t>
  </si>
  <si>
    <t>מְחִתָּה</t>
  </si>
  <si>
    <t>обратил в развалины</t>
  </si>
  <si>
    <t>זָנַחְתָּ</t>
  </si>
  <si>
    <t>שָׁסֻהוּ</t>
  </si>
  <si>
    <t>опустошили</t>
  </si>
  <si>
    <t>וַתִּמְאָס</t>
  </si>
  <si>
    <t>כָּל-עֹבְרֵי דָרֶךְ</t>
  </si>
  <si>
    <t>все проходящие</t>
  </si>
  <si>
    <t>הִתְעַבַּרְתָּ</t>
  </si>
  <si>
    <t>הָיָה</t>
  </si>
  <si>
    <t>стал</t>
  </si>
  <si>
    <t>поношением</t>
  </si>
  <si>
    <t>לִשְׁכֵנָיו</t>
  </si>
  <si>
    <t>соседей своих</t>
  </si>
  <si>
    <t>נֵאַרְתָּה</t>
  </si>
  <si>
    <t>הֲרִימ֣וֹתָ</t>
  </si>
  <si>
    <t>возвысил</t>
  </si>
  <si>
    <t>יְמִ֣ין</t>
  </si>
  <si>
    <t>правую руку</t>
  </si>
  <si>
    <t>צָרָ֑יו</t>
  </si>
  <si>
    <t>חִלַּלְתָּ</t>
  </si>
  <si>
    <t>הִ֝שַּׂמַ֗חְתָּ</t>
  </si>
  <si>
    <t>обрадовал</t>
  </si>
  <si>
    <t>נִזְרוֹ:</t>
  </si>
  <si>
    <t>אוֹיְבָֽיו׃</t>
  </si>
  <si>
    <t>врагов его</t>
  </si>
  <si>
    <t>תָּשִׁ֣יב</t>
  </si>
  <si>
    <t>обратил</t>
  </si>
  <si>
    <t>גְּדֵרֹתָיו</t>
  </si>
  <si>
    <t>צוּר־</t>
  </si>
  <si>
    <t>на задний путь</t>
  </si>
  <si>
    <t>שַׂמְתָּ</t>
  </si>
  <si>
    <t>חַרְבּ֑וֹ</t>
  </si>
  <si>
    <t>меч его</t>
  </si>
  <si>
    <t>מְחִתָּה:</t>
  </si>
  <si>
    <t>הֲקֵימֹ֥ו</t>
  </si>
  <si>
    <t>поддержал</t>
  </si>
  <si>
    <t>בַּמִּלְחָמָֽה׃</t>
  </si>
  <si>
    <t>в битве</t>
  </si>
  <si>
    <t>שַׁסֻּהוּ</t>
  </si>
  <si>
    <t>הִשְׁבַּתָּ</t>
  </si>
  <si>
    <t>прекратил</t>
  </si>
  <si>
    <t>מִטְהָרוֹ</t>
  </si>
  <si>
    <t>чистоту его</t>
  </si>
  <si>
    <t>דָרֶךְ</t>
  </si>
  <si>
    <t>מְגוֹר</t>
  </si>
  <si>
    <t>поверг</t>
  </si>
  <si>
    <t>לִשְׁכֵנָיו:</t>
  </si>
  <si>
    <t>הִקְצַרְתָּ</t>
  </si>
  <si>
    <t>сократил</t>
  </si>
  <si>
    <t>הֲרִימוֹתָ</t>
  </si>
  <si>
    <t>יְמֵי</t>
  </si>
  <si>
    <t>עֲלוּמָיו</t>
  </si>
  <si>
    <t>юности его</t>
  </si>
  <si>
    <t>הִעֲטִיתָ</t>
  </si>
  <si>
    <t>הִשְׂמַחְתָּ</t>
  </si>
  <si>
    <t>עָלָיו</t>
  </si>
  <si>
    <t>בּוּשָׁה</t>
  </si>
  <si>
    <t>אוֹיְבָיו:</t>
  </si>
  <si>
    <t>עַד-מָה</t>
  </si>
  <si>
    <t>תָּשִׁיב</t>
  </si>
  <si>
    <t>תִּסָּתֵר</t>
  </si>
  <si>
    <t>будешь скрываться</t>
  </si>
  <si>
    <t>חַרְבּוֹ</t>
  </si>
  <si>
    <t>будет гореть</t>
  </si>
  <si>
    <t>הֲקֵימֹתוֹ</t>
  </si>
  <si>
    <t>בַּמִּלְחָמָה:</t>
  </si>
  <si>
    <t>הִשְׁבַּתָּ</t>
  </si>
  <si>
    <t>זְ֭כָר</t>
  </si>
  <si>
    <t>Помни</t>
  </si>
  <si>
    <t>מִטְּהָרוֹ</t>
  </si>
  <si>
    <t>אֲנִי־</t>
  </si>
  <si>
    <t>מָה־</t>
  </si>
  <si>
    <t>жизнь</t>
  </si>
  <si>
    <t>חָ֑לֶד</t>
  </si>
  <si>
    <t>мимолетна</t>
  </si>
  <si>
    <t>מִגַּרְתָּה:</t>
  </si>
  <si>
    <t>מַ֝ה־</t>
  </si>
  <si>
    <t>какой</t>
  </si>
  <si>
    <t>הִקְצַרְתָּ</t>
  </si>
  <si>
    <t>שָׁ֗וְא</t>
  </si>
  <si>
    <t>суеты</t>
  </si>
  <si>
    <t>בָּרָ֥אתָ</t>
  </si>
  <si>
    <t>сотворил</t>
  </si>
  <si>
    <t>הֶעֱטִיתָ</t>
  </si>
  <si>
    <t>בְּנֵי־</t>
  </si>
  <si>
    <t>אָדָֽם׃</t>
  </si>
  <si>
    <t>человеческих</t>
  </si>
  <si>
    <t>בּוּשָׁה</t>
  </si>
  <si>
    <t>מִי-גֶבֶר</t>
  </si>
  <si>
    <t>кто человек</t>
  </si>
  <si>
    <t>יִחְיֶה</t>
  </si>
  <si>
    <t>будет жить</t>
  </si>
  <si>
    <t>יִרְאֶה-מָוֶת</t>
  </si>
  <si>
    <t>увидит смерти</t>
  </si>
  <si>
    <t>יְמַלֵּט</t>
  </si>
  <si>
    <t>освободит</t>
  </si>
  <si>
    <t>תִּסָּתֵר</t>
  </si>
  <si>
    <t>נַפְשׁוֹ</t>
  </si>
  <si>
    <t>душу свою</t>
  </si>
  <si>
    <t>מִיָּד</t>
  </si>
  <si>
    <t>שְׁאוֹל</t>
  </si>
  <si>
    <t>Шеола</t>
  </si>
  <si>
    <t>חֲמָתֶךָ:</t>
  </si>
  <si>
    <t>חֲסָדֶיךָ</t>
  </si>
  <si>
    <t>милосердия Твоего</t>
  </si>
  <si>
    <t>זְכָר</t>
  </si>
  <si>
    <t>הָרִאשֹׁנִים</t>
  </si>
  <si>
    <t>древние</t>
  </si>
  <si>
    <t>מֶה</t>
  </si>
  <si>
    <t>נִשְׁבַּעְתָּ</t>
  </si>
  <si>
    <t>которым клялся</t>
  </si>
  <si>
    <t>חָלֶד</t>
  </si>
  <si>
    <t>בֶּאֱמוּנָתֶךָ</t>
  </si>
  <si>
    <t>в верности Твоей</t>
  </si>
  <si>
    <t>שָּׁוְא</t>
  </si>
  <si>
    <t>זְכֹר</t>
  </si>
  <si>
    <t>вспомни</t>
  </si>
  <si>
    <t>בָּרָאתָ</t>
  </si>
  <si>
    <t>חֶרְפַּת</t>
  </si>
  <si>
    <t>рабов Твоих</t>
  </si>
  <si>
    <t>אָדָם:</t>
  </si>
  <si>
    <t>שְׂאֵתִי</t>
  </si>
  <si>
    <t>ношу мою</t>
  </si>
  <si>
    <t>בְחֵיקִי</t>
  </si>
  <si>
    <t>в недрах моих</t>
  </si>
  <si>
    <t>כָּל-רַבִּים</t>
  </si>
  <si>
    <t>от многих</t>
  </si>
  <si>
    <t>גֶבֶר</t>
  </si>
  <si>
    <t>יִרְאֶה</t>
  </si>
  <si>
    <t>חֵרְפוּ</t>
  </si>
  <si>
    <t>поносят</t>
  </si>
  <si>
    <t>מָּוֶת</t>
  </si>
  <si>
    <t>יְמַלֵּט</t>
  </si>
  <si>
    <t>שְׁאוֹל</t>
  </si>
  <si>
    <t>עִקְּבוֹת</t>
  </si>
  <si>
    <t>следы</t>
  </si>
  <si>
    <t>בָּר֖וּךְ</t>
  </si>
  <si>
    <t>благословен</t>
  </si>
  <si>
    <t>הָרִאשֹׁנִים</t>
  </si>
  <si>
    <t>לְעוֹלָ֣ם</t>
  </si>
  <si>
    <t>אָמֵ֑ן</t>
  </si>
  <si>
    <t>Амен</t>
  </si>
  <si>
    <t>נִשְׁבַּעְתָּ</t>
  </si>
  <si>
    <t>וְאָמֵֽן׃</t>
  </si>
  <si>
    <t>и Амен</t>
  </si>
  <si>
    <t>בֶּאֱמוּנָתֶךָ:</t>
  </si>
  <si>
    <t>שְׂאֵתִי</t>
  </si>
  <si>
    <t>עַמִּים:</t>
  </si>
  <si>
    <t>עִקְּבוֹת</t>
  </si>
  <si>
    <t>בָּרוּךְ</t>
  </si>
  <si>
    <t>אָמֵן</t>
  </si>
  <si>
    <t>וְאָמֵן:</t>
  </si>
  <si>
    <t>תְּפִלָּ֣ה</t>
  </si>
  <si>
    <t>לְמֹשֶׁ֣ה</t>
  </si>
  <si>
    <t>Моше</t>
  </si>
  <si>
    <t>לְמֹשֶׁה</t>
  </si>
  <si>
    <t>אִֽישׁ־</t>
  </si>
  <si>
    <t>הָאֱלֹהִ֑ים</t>
  </si>
  <si>
    <t>Божьего</t>
  </si>
  <si>
    <t>אֲ֝דֹנָ֗י</t>
  </si>
  <si>
    <t>מָע֖וֹן</t>
  </si>
  <si>
    <t>прибежище</t>
  </si>
  <si>
    <t>מָעוֹן</t>
  </si>
  <si>
    <t>אַ֣תָּה</t>
  </si>
  <si>
    <t>הָיִ֣יתָ</t>
  </si>
  <si>
    <t>был</t>
  </si>
  <si>
    <t>הָיִיתָ</t>
  </si>
  <si>
    <t>לָּֽנוּ׃</t>
  </si>
  <si>
    <t>בְּדֹ֣ר</t>
  </si>
  <si>
    <t>בְּדֹר</t>
  </si>
  <si>
    <t>וָֽדֹֽר׃</t>
  </si>
  <si>
    <t>בְּטֶרֶם</t>
  </si>
  <si>
    <t>прежде чем</t>
  </si>
  <si>
    <t>בְּטֶרֶם</t>
  </si>
  <si>
    <t>יֻלָּדוּ</t>
  </si>
  <si>
    <t>родились</t>
  </si>
  <si>
    <t>יֻלָּדוּ</t>
  </si>
  <si>
    <t>וַתְּחוֹלֵל</t>
  </si>
  <si>
    <t>и образовалась</t>
  </si>
  <si>
    <t>וַתְּחוֹלֵל</t>
  </si>
  <si>
    <t>וְתֵבֵל</t>
  </si>
  <si>
    <t>и вселенная</t>
  </si>
  <si>
    <t>וּמֵעוֹלָם</t>
  </si>
  <si>
    <t>и от века</t>
  </si>
  <si>
    <t>до века</t>
  </si>
  <si>
    <t>תָּשֵׁב</t>
  </si>
  <si>
    <t>возвращаешь</t>
  </si>
  <si>
    <t>אֱנוֹשׁ</t>
  </si>
  <si>
    <t>תָּשֵׁב</t>
  </si>
  <si>
    <t>עַד-דַּכָּא</t>
  </si>
  <si>
    <t>в подавленность</t>
  </si>
  <si>
    <t>и говоришь</t>
  </si>
  <si>
    <t>שׁוּבוּ</t>
  </si>
  <si>
    <t>возвратитесь</t>
  </si>
  <si>
    <t>דַּכָּא</t>
  </si>
  <si>
    <t>בְנֵי-אָדָם</t>
  </si>
  <si>
    <t>сыны человеческие</t>
  </si>
  <si>
    <t>בְנֵי</t>
  </si>
  <si>
    <t>אֶלֶף</t>
  </si>
  <si>
    <t>тысяча</t>
  </si>
  <si>
    <t>שָׁנִים</t>
  </si>
  <si>
    <t>лет</t>
  </si>
  <si>
    <t>בְּעֵינֶיךָ</t>
  </si>
  <si>
    <t>в глазах Твоих</t>
  </si>
  <si>
    <t>כְּיוֹם</t>
  </si>
  <si>
    <t>как день</t>
  </si>
  <si>
    <t>אֶתְמוֹל</t>
  </si>
  <si>
    <t>вчерашний</t>
  </si>
  <si>
    <t>שָׁנִים</t>
  </si>
  <si>
    <t>בְּעֵינֶיךָ</t>
  </si>
  <si>
    <t>יַעֲבֹר</t>
  </si>
  <si>
    <t>прошел</t>
  </si>
  <si>
    <t>כְּיוֹם</t>
  </si>
  <si>
    <t>וְאַשְׁמוּרָה</t>
  </si>
  <si>
    <t>и как стража</t>
  </si>
  <si>
    <t>בַלָּיְלָה</t>
  </si>
  <si>
    <t>в ночи</t>
  </si>
  <si>
    <t>זְרַמְתָּם</t>
  </si>
  <si>
    <t>Ты сметаешь их</t>
  </si>
  <si>
    <t>וְאַשְׁמוּרָה</t>
  </si>
  <si>
    <t>שֵׁנָה</t>
  </si>
  <si>
    <t>как семена</t>
  </si>
  <si>
    <t>בַלָּיְלָה:</t>
  </si>
  <si>
    <t>становятся</t>
  </si>
  <si>
    <t>בַּבֹּקֶר</t>
  </si>
  <si>
    <t>утром</t>
  </si>
  <si>
    <t>זְרַמְתָּם</t>
  </si>
  <si>
    <t>כֶּחָצִיר</t>
  </si>
  <si>
    <t>שֵׁנָה</t>
  </si>
  <si>
    <t>יַחֲלֹף</t>
  </si>
  <si>
    <t>проходят</t>
  </si>
  <si>
    <t>בַּבֹּקֶר</t>
  </si>
  <si>
    <t>כֶּחָצִיר</t>
  </si>
  <si>
    <t>יָצִיץ</t>
  </si>
  <si>
    <t>процветают</t>
  </si>
  <si>
    <t>יַחֲלֹף:</t>
  </si>
  <si>
    <t>וְחָלָף</t>
  </si>
  <si>
    <t>увядают</t>
  </si>
  <si>
    <t>לָעֶרֶב</t>
  </si>
  <si>
    <t>к вечеру</t>
  </si>
  <si>
    <t>יְמוֹלֵל</t>
  </si>
  <si>
    <t>осыпаются</t>
  </si>
  <si>
    <t>וְיָבֵשׁ</t>
  </si>
  <si>
    <t>и сохнут</t>
  </si>
  <si>
    <t>כָלִינוּ</t>
  </si>
  <si>
    <t>мы исчерпаны</t>
  </si>
  <si>
    <t>וְיָבֵשׁ:</t>
  </si>
  <si>
    <t>בְּאַפֶּךָ</t>
  </si>
  <si>
    <t>от ярости Твоей</t>
  </si>
  <si>
    <t>וּבַחֲמָתְךָ</t>
  </si>
  <si>
    <t>и от гнева Твоего</t>
  </si>
  <si>
    <t>נִבְהָלְנוּ</t>
  </si>
  <si>
    <t>приходим в панику</t>
  </si>
  <si>
    <t>בְאַפֶּךָ</t>
  </si>
  <si>
    <t>שַׁתָּה</t>
  </si>
  <si>
    <t>עֲוֹנֹתֵינוּ</t>
  </si>
  <si>
    <t>прегрешения наши</t>
  </si>
  <si>
    <t>נִבְהָלְנוּ:</t>
  </si>
  <si>
    <t>לְנֶגְדֶּךָ</t>
  </si>
  <si>
    <t>перед Тобой</t>
  </si>
  <si>
    <t>עֲלֻמֵנוּ</t>
  </si>
  <si>
    <t>скрытые наши</t>
  </si>
  <si>
    <t>(שת)</t>
  </si>
  <si>
    <t>לִמְאוֹר</t>
  </si>
  <si>
    <t>пред светом</t>
  </si>
  <si>
    <t>שַׁתָּה</t>
  </si>
  <si>
    <t>לְנֶגְדֶּךָ</t>
  </si>
  <si>
    <t>יָמֵ֣ינוּ</t>
  </si>
  <si>
    <t>дни наши</t>
  </si>
  <si>
    <t>פָּנֶיךָ:</t>
  </si>
  <si>
    <t>פָּנ֑וּ</t>
  </si>
  <si>
    <t>בְּ֝עֶבְרָתְךָ֗</t>
  </si>
  <si>
    <t>от гнева Твоего</t>
  </si>
  <si>
    <t>כִּלִינוּ</t>
  </si>
  <si>
    <t>закончили мы</t>
  </si>
  <si>
    <t>שָֽׁנֵינוּ</t>
  </si>
  <si>
    <t>годы наши</t>
  </si>
  <si>
    <t>יָמֵינוּ</t>
  </si>
  <si>
    <t>פָּנוּ</t>
  </si>
  <si>
    <t>הֶֽגֶה׃</t>
  </si>
  <si>
    <t>вздох</t>
  </si>
  <si>
    <t>בְעֶבְרָתֶךָ</t>
  </si>
  <si>
    <t>כִּלִּינוּ</t>
  </si>
  <si>
    <t>יְמֵי-שְׁנוֹתֵינוּ</t>
  </si>
  <si>
    <t>дни жизни нашей</t>
  </si>
  <si>
    <t>שָׁנֵינוּ</t>
  </si>
  <si>
    <t>в них</t>
  </si>
  <si>
    <t>כְמוֹ</t>
  </si>
  <si>
    <t>שִׁבְעִים</t>
  </si>
  <si>
    <t>семьдесят</t>
  </si>
  <si>
    <t>הֶגֶה:</t>
  </si>
  <si>
    <t>שָׁנָה</t>
  </si>
  <si>
    <t>וְאִם-בִּגְבוּרוֹת</t>
  </si>
  <si>
    <t>а если при силах</t>
  </si>
  <si>
    <t>שְׁמוֹנִים</t>
  </si>
  <si>
    <t>то восемьдесят</t>
  </si>
  <si>
    <t>שְׁנוֹתֵינוּ</t>
  </si>
  <si>
    <t>וְרָהְבָּם</t>
  </si>
  <si>
    <t>и лучшие из них</t>
  </si>
  <si>
    <t>שִׁבְעִים</t>
  </si>
  <si>
    <t>עָמָל</t>
  </si>
  <si>
    <t>труд</t>
  </si>
  <si>
    <t>שָׁנָה</t>
  </si>
  <si>
    <t>וָאָוֶן</t>
  </si>
  <si>
    <t>и боль</t>
  </si>
  <si>
    <t>וְאִם</t>
  </si>
  <si>
    <t>בִּגְבוּרֹת</t>
  </si>
  <si>
    <t>גָז</t>
  </si>
  <si>
    <t>שְׁמוֹנִים</t>
  </si>
  <si>
    <t>חִישׁ</t>
  </si>
  <si>
    <t>וַנָּעֻפָה</t>
  </si>
  <si>
    <t>и мы улетаем</t>
  </si>
  <si>
    <t>וְרָהְבָּם</t>
  </si>
  <si>
    <t>יוֹדֵעַ</t>
  </si>
  <si>
    <t>знает</t>
  </si>
  <si>
    <t>עֹז</t>
  </si>
  <si>
    <t>силу</t>
  </si>
  <si>
    <t>гнева Твоего</t>
  </si>
  <si>
    <t>וּכְיִרְאָתְךָ</t>
  </si>
  <si>
    <t>и по величию страха Твоего</t>
  </si>
  <si>
    <t>וַנָּעֻפָה:</t>
  </si>
  <si>
    <t>ярость Твою</t>
  </si>
  <si>
    <t>לִמְנוֹת</t>
  </si>
  <si>
    <t>считать</t>
  </si>
  <si>
    <t>כֵּן</t>
  </si>
  <si>
    <t>так</t>
  </si>
  <si>
    <t>אַפֶּךָ</t>
  </si>
  <si>
    <t>הוֹדַע</t>
  </si>
  <si>
    <t>научи</t>
  </si>
  <si>
    <t>וְנָבִא</t>
  </si>
  <si>
    <t>чтобы приобрести</t>
  </si>
  <si>
    <t>עֶבְרָתֶךָ:</t>
  </si>
  <si>
    <t>לְבַב</t>
  </si>
  <si>
    <t>сердце</t>
  </si>
  <si>
    <t>חָכְמָה</t>
  </si>
  <si>
    <t>мудрое</t>
  </si>
  <si>
    <t>שׁוּבָה</t>
  </si>
  <si>
    <t>עַד-מָתָי</t>
  </si>
  <si>
    <t>וְהִנָּחֵם</t>
  </si>
  <si>
    <t>и смилуйся</t>
  </si>
  <si>
    <t>חָכְמָה:</t>
  </si>
  <si>
    <t>עֲבָדֶ֣יךָ</t>
  </si>
  <si>
    <t>рабами Твоими</t>
  </si>
  <si>
    <t>שַׂבְּעֵֽנוּ</t>
  </si>
  <si>
    <t>Насыти нас</t>
  </si>
  <si>
    <t>בַבֹּקֶר</t>
  </si>
  <si>
    <t>милосердием Твоим</t>
  </si>
  <si>
    <t>מָתָי</t>
  </si>
  <si>
    <t>וּנְרַנְּנָה</t>
  </si>
  <si>
    <t>и будем радоваться</t>
  </si>
  <si>
    <t>וְהִנָּחֵם</t>
  </si>
  <si>
    <t>וְנִשְׂמְחָה</t>
  </si>
  <si>
    <t>и веселиться</t>
  </si>
  <si>
    <t>בְּכָל-יָמֵינוּ</t>
  </si>
  <si>
    <t>все дни наши</t>
  </si>
  <si>
    <t>עֲבָדֶיךָ:</t>
  </si>
  <si>
    <t>שַׂמְּחֵנוּ</t>
  </si>
  <si>
    <t>возрадуй нас</t>
  </si>
  <si>
    <t>שַׂבְּעֵנוּ</t>
  </si>
  <si>
    <t>כִּימוֹת</t>
  </si>
  <si>
    <t>за дни</t>
  </si>
  <si>
    <t>בַבֹּקֶר</t>
  </si>
  <si>
    <t>עִנִּיתָנוּ</t>
  </si>
  <si>
    <t>когда Ты мучил нас</t>
  </si>
  <si>
    <t>за годы</t>
  </si>
  <si>
    <t>וּנְרַנְּנָה</t>
  </si>
  <si>
    <t>רָאִינוּ</t>
  </si>
  <si>
    <t>когда видели</t>
  </si>
  <si>
    <t>וְנִשְׂמְחָה</t>
  </si>
  <si>
    <t>רָעָה</t>
  </si>
  <si>
    <t>беду</t>
  </si>
  <si>
    <t>יָמֵינוּ:</t>
  </si>
  <si>
    <t>да явится</t>
  </si>
  <si>
    <t>אֶל-עֲבָדֶיךָ</t>
  </si>
  <si>
    <t>на рабах Твоих</t>
  </si>
  <si>
    <t>שַׂמְּחֵנוּ</t>
  </si>
  <si>
    <t>פָּעֳלֶךָ</t>
  </si>
  <si>
    <t>действие Твое</t>
  </si>
  <si>
    <t>כִּימוֹת</t>
  </si>
  <si>
    <t>וַהֲדָרְךָ</t>
  </si>
  <si>
    <t>и слава Твоя</t>
  </si>
  <si>
    <t>עִנִּיתָנוּ</t>
  </si>
  <si>
    <t>עַל-בְּנֵיהֶם</t>
  </si>
  <si>
    <t>на сынах их</t>
  </si>
  <si>
    <t>да будет</t>
  </si>
  <si>
    <t>רָעָה:</t>
  </si>
  <si>
    <t>נֹעַם</t>
  </si>
  <si>
    <t>благоволение</t>
  </si>
  <si>
    <t>אֱלֹהֵינוּ</t>
  </si>
  <si>
    <t>Бога нашего</t>
  </si>
  <si>
    <t>עָלֵינוּ</t>
  </si>
  <si>
    <t>וּמַעֲשֵׂה</t>
  </si>
  <si>
    <t>и дело</t>
  </si>
  <si>
    <t>פָעֳלֶךָ</t>
  </si>
  <si>
    <t>יָדֵינוּ</t>
  </si>
  <si>
    <t>рук наших</t>
  </si>
  <si>
    <t>כּוֹנְנָה</t>
  </si>
  <si>
    <t>утверди</t>
  </si>
  <si>
    <t>בְּנֵיהֶם:</t>
  </si>
  <si>
    <t>כּוֹנְנֵהוּ</t>
  </si>
  <si>
    <t>утверди его</t>
  </si>
  <si>
    <t>וּמַעֲשֵׂה</t>
  </si>
  <si>
    <t>כּוֹנְנֵהוּ:</t>
  </si>
  <si>
    <t>для дня</t>
  </si>
  <si>
    <t>הַשַּׁבָּת</t>
  </si>
  <si>
    <t>субботы</t>
  </si>
  <si>
    <t>הַשַּׁבָּת:</t>
  </si>
  <si>
    <t>хорошо</t>
  </si>
  <si>
    <t>לְהֹדוֹת</t>
  </si>
  <si>
    <t>благодарить</t>
  </si>
  <si>
    <t>וּלְזַמֵּר</t>
  </si>
  <si>
    <t>и воспевать</t>
  </si>
  <si>
    <t>וּלְזַמֵּר</t>
  </si>
  <si>
    <t>לְשִׁמְךָ</t>
  </si>
  <si>
    <t>לְשִׁמְךָ</t>
  </si>
  <si>
    <t>לְהַגִּיד</t>
  </si>
  <si>
    <t>говорить</t>
  </si>
  <si>
    <t>לְהַגִּיד</t>
  </si>
  <si>
    <t>о милосердии Твоем</t>
  </si>
  <si>
    <t>и о верности Твоей</t>
  </si>
  <si>
    <t>בַּלֵּילוֹת</t>
  </si>
  <si>
    <t>בַּלֵּילוֹת:</t>
  </si>
  <si>
    <t>עֲלֵי-עָשׂוֹר</t>
  </si>
  <si>
    <t>на десятиструнном</t>
  </si>
  <si>
    <t>עֲלֵי</t>
  </si>
  <si>
    <t>וַעֲלֵי-נָבֶל</t>
  </si>
  <si>
    <t>и на псалтири</t>
  </si>
  <si>
    <t>עָשׂוֹר</t>
  </si>
  <si>
    <t>עֲלֵי-הִגָּיוֹן</t>
  </si>
  <si>
    <t>на арфе</t>
  </si>
  <si>
    <t>וַעֲלֵי</t>
  </si>
  <si>
    <t>בְּכִנּוֹר</t>
  </si>
  <si>
    <t>с голосовыми связками</t>
  </si>
  <si>
    <t>נָבֶל</t>
  </si>
  <si>
    <t>הִגָּיוֹן</t>
  </si>
  <si>
    <t>שִׂמַּחְתַּנִי</t>
  </si>
  <si>
    <t>радуешь меня</t>
  </si>
  <si>
    <t>בְּכִנּוֹר:</t>
  </si>
  <si>
    <t>בְּפָעֳלֶךָ</t>
  </si>
  <si>
    <t>делами Твоими</t>
  </si>
  <si>
    <t>בְּמַעֲשֵׂי</t>
  </si>
  <si>
    <t>о свершениях</t>
  </si>
  <si>
    <t>שִׂמַּחְתַּנִי</t>
  </si>
  <si>
    <t>יָדֶיךָ</t>
  </si>
  <si>
    <t>рук Твоих</t>
  </si>
  <si>
    <t>אֲרַנֵּן</t>
  </si>
  <si>
    <t>я буду воспевать</t>
  </si>
  <si>
    <t>בְּפָעֳלֶךָ</t>
  </si>
  <si>
    <t>בְּמַעֲשֵׂי</t>
  </si>
  <si>
    <t>מַה-גָּדְלוּ</t>
  </si>
  <si>
    <t>как велики</t>
  </si>
  <si>
    <t>מַעֲשֶׂיךָ</t>
  </si>
  <si>
    <t>дела Твои</t>
  </si>
  <si>
    <t>אֲרַנֵּן:</t>
  </si>
  <si>
    <t>עָמְקוּ</t>
  </si>
  <si>
    <t>глубоки</t>
  </si>
  <si>
    <t>גָּדְלוּ</t>
  </si>
  <si>
    <t>מַחְשְׁבֹתֶיךָ</t>
  </si>
  <si>
    <t>замыслы Твои</t>
  </si>
  <si>
    <t>מַעֲשֶׂיךָ</t>
  </si>
  <si>
    <t>בַּעַר</t>
  </si>
  <si>
    <t>невежда</t>
  </si>
  <si>
    <t>מַחְשְׁבֹתֶיךָ:</t>
  </si>
  <si>
    <t>יֵדָע</t>
  </si>
  <si>
    <t>וּכְסִיל</t>
  </si>
  <si>
    <t>и глупец</t>
  </si>
  <si>
    <t>לֹא-יָבִין</t>
  </si>
  <si>
    <t>не понимает</t>
  </si>
  <si>
    <t>בַּעַר</t>
  </si>
  <si>
    <t>אֶת-זֹאת</t>
  </si>
  <si>
    <t>בִּפְרֹחַ</t>
  </si>
  <si>
    <t>когда цветут</t>
  </si>
  <si>
    <t>нечестивые</t>
  </si>
  <si>
    <t>כְּמוֹ-עֵשֶׂב</t>
  </si>
  <si>
    <t>как трава</t>
  </si>
  <si>
    <t>יָבִין</t>
  </si>
  <si>
    <t>וַיָּצִיצוּ</t>
  </si>
  <si>
    <t>и процветают</t>
  </si>
  <si>
    <t>כָּל-פֹּעֲלֵי</t>
  </si>
  <si>
    <t>все творящие</t>
  </si>
  <si>
    <t>אָוֶן</t>
  </si>
  <si>
    <t>зло</t>
  </si>
  <si>
    <t>לְהִשָּׁמְדָם</t>
  </si>
  <si>
    <t>чтобы погублены были</t>
  </si>
  <si>
    <t>בִּפְרֹחַ</t>
  </si>
  <si>
    <t>עֲדֵי-עַד</t>
  </si>
  <si>
    <t>а Ты</t>
  </si>
  <si>
    <t>עֵשֶׂב</t>
  </si>
  <si>
    <t>מָרוֹם</t>
  </si>
  <si>
    <t>восседаешь</t>
  </si>
  <si>
    <t>וַיָּצִיצוּ</t>
  </si>
  <si>
    <t>פֹּעֲלֵי</t>
  </si>
  <si>
    <t>כִּי-הִנֵּה</t>
  </si>
  <si>
    <t>לְהִשָּׁמְדָם</t>
  </si>
  <si>
    <t>אֹיְבֶיךָ</t>
  </si>
  <si>
    <t>עַד:</t>
  </si>
  <si>
    <t>יֹאבְדוּ</t>
  </si>
  <si>
    <t>погибнут</t>
  </si>
  <si>
    <t>יִתְפָּרְדוּ</t>
  </si>
  <si>
    <t>рассеются</t>
  </si>
  <si>
    <t>וַתָּרֶם</t>
  </si>
  <si>
    <t>כְּרֵים</t>
  </si>
  <si>
    <t>рог мой</t>
  </si>
  <si>
    <t>קַרְנִי</t>
  </si>
  <si>
    <t>как у дикого быка</t>
  </si>
  <si>
    <t>בַּלֹּתִי</t>
  </si>
  <si>
    <t>умаслил</t>
  </si>
  <si>
    <t>маслом</t>
  </si>
  <si>
    <t>רַעֲנָן</t>
  </si>
  <si>
    <t>свежим</t>
  </si>
  <si>
    <t>יֹאבֵדוּ</t>
  </si>
  <si>
    <t>יִתְפָּרְדוּ</t>
  </si>
  <si>
    <t>וַתַּבֵּט</t>
  </si>
  <si>
    <t>смотрят</t>
  </si>
  <si>
    <t>בְּשׁוּרָי</t>
  </si>
  <si>
    <t>на врагов моих</t>
  </si>
  <si>
    <t>אָוֶן:</t>
  </si>
  <si>
    <t>בְּקָמִים</t>
  </si>
  <si>
    <t>восстающих</t>
  </si>
  <si>
    <t>וַתָּרֶם</t>
  </si>
  <si>
    <t>מְרֵעִים</t>
  </si>
  <si>
    <t>כִּרְאֵים</t>
  </si>
  <si>
    <t>תִּשְׁמַעְנָה</t>
  </si>
  <si>
    <t>слышат</t>
  </si>
  <si>
    <t>אָזְנָי</t>
  </si>
  <si>
    <t>уши мои</t>
  </si>
  <si>
    <t>בַּלֹּתִי</t>
  </si>
  <si>
    <t>праведник</t>
  </si>
  <si>
    <t>רַעֲנָן:</t>
  </si>
  <si>
    <t>כַּתָּמָר</t>
  </si>
  <si>
    <t>как пальма</t>
  </si>
  <si>
    <t>יִפְרָח</t>
  </si>
  <si>
    <t>цветет</t>
  </si>
  <si>
    <t>וַתַּבֵּט</t>
  </si>
  <si>
    <t>כְּאֶרֶז</t>
  </si>
  <si>
    <t>как кедр</t>
  </si>
  <si>
    <t>בַּלְּבָנוֹן</t>
  </si>
  <si>
    <t>на Ливане</t>
  </si>
  <si>
    <t>בְּשׁוּרָי</t>
  </si>
  <si>
    <t>יִשְׂגֶּה</t>
  </si>
  <si>
    <t>בַּקָּמִים</t>
  </si>
  <si>
    <t>שְׁתוּלִים</t>
  </si>
  <si>
    <t>посаженные</t>
  </si>
  <si>
    <t>בְּבֵית</t>
  </si>
  <si>
    <t>תִּשְׁמַעְנָה</t>
  </si>
  <si>
    <t>Господнем</t>
  </si>
  <si>
    <t>אָזְנָי:</t>
  </si>
  <si>
    <t>בְּחַצְרוֹת</t>
  </si>
  <si>
    <t>в дворах</t>
  </si>
  <si>
    <t>צַדִּיק</t>
  </si>
  <si>
    <t>יַפְרִיחוּ</t>
  </si>
  <si>
    <t>будут цвести</t>
  </si>
  <si>
    <t>כַּתָּמָר</t>
  </si>
  <si>
    <t>כְּאֶרֶז</t>
  </si>
  <si>
    <t>יְנוּבוּן</t>
  </si>
  <si>
    <t>принесут плод</t>
  </si>
  <si>
    <t>בַּלְּבָנוֹן</t>
  </si>
  <si>
    <t>בְּשֵׂיבָה</t>
  </si>
  <si>
    <t>в старости</t>
  </si>
  <si>
    <t>יִשְׂגֶּה:</t>
  </si>
  <si>
    <t>דְּשֵׁנִים</t>
  </si>
  <si>
    <t>сочными</t>
  </si>
  <si>
    <t>וְרַעֲנַנִּים</t>
  </si>
  <si>
    <t>и свежими</t>
  </si>
  <si>
    <t>שְׁתוּלִים</t>
  </si>
  <si>
    <t>чтобы возглашать</t>
  </si>
  <si>
    <t>בְּחַצְרוֹת</t>
  </si>
  <si>
    <t>כִּי-יָשָׁר</t>
  </si>
  <si>
    <t>что прям</t>
  </si>
  <si>
    <t>יַפְרִיחוּ:</t>
  </si>
  <si>
    <t>צוּרִי</t>
  </si>
  <si>
    <t>твердыня моя</t>
  </si>
  <si>
    <t>וְלֹא-עַוְלָתָה</t>
  </si>
  <si>
    <t>в Нем</t>
  </si>
  <si>
    <t>בְּשֵׂיבָה</t>
  </si>
  <si>
    <t>דְּשֵׁנִים</t>
  </si>
  <si>
    <t>וְרַעֲנַנִּים</t>
  </si>
  <si>
    <t>יִהְיוּ:</t>
  </si>
  <si>
    <t>יָשָׁר</t>
  </si>
  <si>
    <t>(עלתה)</t>
  </si>
  <si>
    <t>עַוְלָתָה</t>
  </si>
  <si>
    <t>בּוֹ:</t>
  </si>
  <si>
    <t>תְמִימֵי־דָרֶךְ</t>
  </si>
  <si>
    <t>непорочные в пути</t>
  </si>
  <si>
    <t>תְמִימֵי</t>
  </si>
  <si>
    <t>הַהֹלְכִים</t>
  </si>
  <si>
    <t>ходящие</t>
  </si>
  <si>
    <t>בְּתוֹרַת</t>
  </si>
  <si>
    <t>в законе</t>
  </si>
  <si>
    <t>בְּתוֹרַת</t>
  </si>
  <si>
    <t>נֹצְרֵי</t>
  </si>
  <si>
    <t>хранящие</t>
  </si>
  <si>
    <t>עֵדֹתָיו</t>
  </si>
  <si>
    <t>свидетельства Его</t>
  </si>
  <si>
    <t>בְּכָל־לֵב</t>
  </si>
  <si>
    <t>всем сердцем</t>
  </si>
  <si>
    <t>יִדְרְשֻׁהוּ</t>
  </si>
  <si>
    <t>ищут Его</t>
  </si>
  <si>
    <t>יִדְרְשׁוּהוּ:</t>
  </si>
  <si>
    <t>לֹא־פָעֲלוּ</t>
  </si>
  <si>
    <t>не делают</t>
  </si>
  <si>
    <t>בִּדְרָכָיו</t>
  </si>
  <si>
    <t>в путях Его</t>
  </si>
  <si>
    <t>הָלָכוּ</t>
  </si>
  <si>
    <t>ходят</t>
  </si>
  <si>
    <t>פָעֲלוּ</t>
  </si>
  <si>
    <t>בִּדְרָכָיו</t>
  </si>
  <si>
    <t>צִוִּיתָה</t>
  </si>
  <si>
    <t>повелел</t>
  </si>
  <si>
    <t>הָלָכוּ:</t>
  </si>
  <si>
    <t>פִקֻּדֶיךָ</t>
  </si>
  <si>
    <t>повеления Твои</t>
  </si>
  <si>
    <t>לִשְׁמֹר</t>
  </si>
  <si>
    <t>хранить</t>
  </si>
  <si>
    <t>тщательно</t>
  </si>
  <si>
    <t>צִוִּיתָה</t>
  </si>
  <si>
    <t>פִקֻּדֶיךָ</t>
  </si>
  <si>
    <t>אַחֲלַי</t>
  </si>
  <si>
    <t>О, если бы</t>
  </si>
  <si>
    <t>לִשְׁמֹר</t>
  </si>
  <si>
    <t>יִכֹּנוּ</t>
  </si>
  <si>
    <t>утвердились</t>
  </si>
  <si>
    <t>דְּרָכָי</t>
  </si>
  <si>
    <t>пути мои</t>
  </si>
  <si>
    <t>חֻקֶּיךָ</t>
  </si>
  <si>
    <t>уставы Твои</t>
  </si>
  <si>
    <t>יִכֹּנוּ</t>
  </si>
  <si>
    <t>דְרָכָי</t>
  </si>
  <si>
    <t>לֹא־אֵבוֹשׁ</t>
  </si>
  <si>
    <t>не постыжусь</t>
  </si>
  <si>
    <t>חֻקֶּיךָ:</t>
  </si>
  <si>
    <t>בְּהַבִּיטִי</t>
  </si>
  <si>
    <t>когда буду смотреть</t>
  </si>
  <si>
    <t>אֶל־כָּל־מִצְו‍ֹתֶיךָ</t>
  </si>
  <si>
    <t>на все заповеди Твои</t>
  </si>
  <si>
    <t>буду славить Тебя</t>
  </si>
  <si>
    <t>אֵבוֹשׁ</t>
  </si>
  <si>
    <t>בְּיֹשֶׁר</t>
  </si>
  <si>
    <t>в правоте</t>
  </si>
  <si>
    <t>בְּהַבִּיטִי</t>
  </si>
  <si>
    <t>לֵבָב</t>
  </si>
  <si>
    <t>сердца</t>
  </si>
  <si>
    <t>בְּלָמְדִי</t>
  </si>
  <si>
    <t>учась</t>
  </si>
  <si>
    <t>מִשְׁפְּטֵי</t>
  </si>
  <si>
    <t>судьбам</t>
  </si>
  <si>
    <t>מִצְוֹתֶיךָ:</t>
  </si>
  <si>
    <t>צִדְקֶךָ</t>
  </si>
  <si>
    <t>правды Твоей</t>
  </si>
  <si>
    <t>אֶת־חֻקֶּיךָ</t>
  </si>
  <si>
    <t>בְּיֹשֶׁר</t>
  </si>
  <si>
    <t>אֶשְׁמֹר</t>
  </si>
  <si>
    <t>אַל־תַּעַזְבֵנִי</t>
  </si>
  <si>
    <t>не оставляй меня</t>
  </si>
  <si>
    <t>בְּלָמְדִי</t>
  </si>
  <si>
    <t>עַד־מְאֹד</t>
  </si>
  <si>
    <t>совсем</t>
  </si>
  <si>
    <t>מִשְׁפְּטֵי</t>
  </si>
  <si>
    <t>צִדְקֶךָ:</t>
  </si>
  <si>
    <t>בַּמֶּה</t>
  </si>
  <si>
    <t>יְזַכֶּה</t>
  </si>
  <si>
    <t>юноша</t>
  </si>
  <si>
    <t>נַעַר</t>
  </si>
  <si>
    <t>содержит</t>
  </si>
  <si>
    <t>חֻקֶּיךָ</t>
  </si>
  <si>
    <t>אֶת־אֹרְחוֹ</t>
  </si>
  <si>
    <t>в чистоте</t>
  </si>
  <si>
    <t>אֶשְׁמֹר</t>
  </si>
  <si>
    <t>путь свой</t>
  </si>
  <si>
    <t>כִּדְבָרֶךָ</t>
  </si>
  <si>
    <t>хранением себя по слову Твоему</t>
  </si>
  <si>
    <t>תַּעַזְבֵנִי</t>
  </si>
  <si>
    <t>בְּכָל־לִבִּי</t>
  </si>
  <si>
    <t>דְרַשְׁתִּיךָ</t>
  </si>
  <si>
    <t>ищу Тебя</t>
  </si>
  <si>
    <t>(פ)</t>
  </si>
  <si>
    <t>אַל־תַּשְׁגֵּנִי</t>
  </si>
  <si>
    <t>не дай мне уклониться</t>
  </si>
  <si>
    <t>מִמִּצְו‍ֹתֶיךָ</t>
  </si>
  <si>
    <t>от заповедей Твоих</t>
  </si>
  <si>
    <t>בַּמֶּה</t>
  </si>
  <si>
    <t>יְזַכֶּה</t>
  </si>
  <si>
    <t>בְּלִבִּי</t>
  </si>
  <si>
    <t>в сердце моем</t>
  </si>
  <si>
    <t>נַּעַר</t>
  </si>
  <si>
    <t>צָפַנְתִּי</t>
  </si>
  <si>
    <t>сокрыл</t>
  </si>
  <si>
    <t>אִמְרָתֶךָ</t>
  </si>
  <si>
    <t>слово Твое</t>
  </si>
  <si>
    <t>אָרְחוֹ</t>
  </si>
  <si>
    <t>чтобы</t>
  </si>
  <si>
    <t>כִּדְבָרֶךָ:</t>
  </si>
  <si>
    <t>אֶחֱטָא</t>
  </si>
  <si>
    <t>согрешить</t>
  </si>
  <si>
    <t>пред Тобой</t>
  </si>
  <si>
    <t>בָּרוּךְ</t>
  </si>
  <si>
    <t>דְרַשְׁתִּיךָ</t>
  </si>
  <si>
    <t>תַּשְׁגֵּנִי</t>
  </si>
  <si>
    <t>לַמְּדֵנִי</t>
  </si>
  <si>
    <t>מִמִּצְוֹתֶיךָ:</t>
  </si>
  <si>
    <t>уставам Твоим</t>
  </si>
  <si>
    <t>בְּלִבִּי</t>
  </si>
  <si>
    <t>בִּשְׂפָתַי</t>
  </si>
  <si>
    <t>устами моими</t>
  </si>
  <si>
    <t>צָפַנְתִּי</t>
  </si>
  <si>
    <t>סִפַּרְתִּי</t>
  </si>
  <si>
    <t>возвещал</t>
  </si>
  <si>
    <t>судьбы</t>
  </si>
  <si>
    <t>פִיךָ</t>
  </si>
  <si>
    <t>уст Твоих</t>
  </si>
  <si>
    <t>לָךְ:</t>
  </si>
  <si>
    <t>בְּדֶרֶךְ</t>
  </si>
  <si>
    <t>на пути</t>
  </si>
  <si>
    <t>עֵדְו‍ֹתֶיךָ</t>
  </si>
  <si>
    <t>откровений Твоих</t>
  </si>
  <si>
    <t>שָׂשֹׂתִי</t>
  </si>
  <si>
    <t>радуюсь</t>
  </si>
  <si>
    <t>כְּעַל</t>
  </si>
  <si>
    <t>כָּל־הוֹן</t>
  </si>
  <si>
    <t>в всяком богатстве</t>
  </si>
  <si>
    <t>לַמְּדֵנִי</t>
  </si>
  <si>
    <t>בְּפִקּוּדֶיךָ</t>
  </si>
  <si>
    <t>о повелениях Твоих</t>
  </si>
  <si>
    <t>размышляю</t>
  </si>
  <si>
    <t>בִּשְׂפָתַי</t>
  </si>
  <si>
    <t>וְאַבִיטָה</t>
  </si>
  <si>
    <t>и взираю</t>
  </si>
  <si>
    <t>סִפַּרְתִּי</t>
  </si>
  <si>
    <t>אֹרְחוֹתֶיךָ</t>
  </si>
  <si>
    <t>на пути Твои</t>
  </si>
  <si>
    <t>בְּחֻקֶּיךָ</t>
  </si>
  <si>
    <t>уставами Твоими</t>
  </si>
  <si>
    <t>פִיךָ:</t>
  </si>
  <si>
    <t>אֶשְׁתַּעֲשָׁע</t>
  </si>
  <si>
    <t>утешаюсь</t>
  </si>
  <si>
    <t>בְּדֶרֶךְ</t>
  </si>
  <si>
    <t>אֶשְׁכַּח</t>
  </si>
  <si>
    <t>забуду</t>
  </si>
  <si>
    <t>עֵדְוֹתֶיךָ</t>
  </si>
  <si>
    <t>דְּבָרֶךָ</t>
  </si>
  <si>
    <t>слова Твоего</t>
  </si>
  <si>
    <t>שַׂשְׂתִּי</t>
  </si>
  <si>
    <t>כְּעַל</t>
  </si>
  <si>
    <t>גְּמֹל</t>
  </si>
  <si>
    <t>воздайте</t>
  </si>
  <si>
    <t>עַל־עַבְדְּךָ</t>
  </si>
  <si>
    <t>הוֹן:</t>
  </si>
  <si>
    <t>אֶחְיֶה</t>
  </si>
  <si>
    <t>буду жить</t>
  </si>
  <si>
    <t>וְאֶשְׁמְרָה</t>
  </si>
  <si>
    <t>и хранить</t>
  </si>
  <si>
    <t>בְּפִקֻּדֶיךָ</t>
  </si>
  <si>
    <t>דְבָרֶךָ</t>
  </si>
  <si>
    <t>וְאַבִּיטָה</t>
  </si>
  <si>
    <t>גַּל־עֵינַי</t>
  </si>
  <si>
    <t>открой глаза мои</t>
  </si>
  <si>
    <t>אֹרְחֹתֶיךָ:</t>
  </si>
  <si>
    <t>וְאַבִּיטָה</t>
  </si>
  <si>
    <t>и увижу</t>
  </si>
  <si>
    <t>בְּחֻקֹּתֶיךָ</t>
  </si>
  <si>
    <t>מִתּוֹרָתֶךָ</t>
  </si>
  <si>
    <t>закона Твоего</t>
  </si>
  <si>
    <t>אֶשְׁתַּעֲשָׁע</t>
  </si>
  <si>
    <t>גֵּר</t>
  </si>
  <si>
    <t>странник</t>
  </si>
  <si>
    <t>אֶשְׁכַּח</t>
  </si>
  <si>
    <t>דְּבָרֶךָ:</t>
  </si>
  <si>
    <t>בָאָרֶץ</t>
  </si>
  <si>
    <t>на земле</t>
  </si>
  <si>
    <t>אַל־תַּסְתֵּר</t>
  </si>
  <si>
    <t>не скрывай</t>
  </si>
  <si>
    <t>מִמֶּנִּי</t>
  </si>
  <si>
    <t>גְּמֹל</t>
  </si>
  <si>
    <t>מִצְו‍ֹתֶיךָ</t>
  </si>
  <si>
    <t>заповедей Твоих</t>
  </si>
  <si>
    <t>גָּרְסָה</t>
  </si>
  <si>
    <t>וְאֶשְׁמְרָה</t>
  </si>
  <si>
    <t>לְתַאֲבָה</t>
  </si>
  <si>
    <t>жаждой</t>
  </si>
  <si>
    <t>דְבָרֶךָ:</t>
  </si>
  <si>
    <t>אֶל־מִשְׁפָּטֶיךָ</t>
  </si>
  <si>
    <t>судов Твоих</t>
  </si>
  <si>
    <t>בְּכָל־עֵת</t>
  </si>
  <si>
    <t>во всякое время</t>
  </si>
  <si>
    <t>גַּל</t>
  </si>
  <si>
    <t>כ"א</t>
  </si>
  <si>
    <t>עֵינַי</t>
  </si>
  <si>
    <t>גָּעַרְתָּ</t>
  </si>
  <si>
    <t>Ты запретил</t>
  </si>
  <si>
    <t>надменным</t>
  </si>
  <si>
    <t>אֲרוּרִים</t>
  </si>
  <si>
    <t>проклятым</t>
  </si>
  <si>
    <t>מִתּוֹרָתֶךָ:</t>
  </si>
  <si>
    <t>הַשֹּׁגִים</t>
  </si>
  <si>
    <t>уклоняться</t>
  </si>
  <si>
    <t>גֵּר</t>
  </si>
  <si>
    <t>כ"ב</t>
  </si>
  <si>
    <t>גָּל</t>
  </si>
  <si>
    <t>удали</t>
  </si>
  <si>
    <t>מֵעָלַי</t>
  </si>
  <si>
    <t>תַּסְתֵּר</t>
  </si>
  <si>
    <t>וָבוּז</t>
  </si>
  <si>
    <t>и презрение</t>
  </si>
  <si>
    <t>עֵדֹתֶיךָ</t>
  </si>
  <si>
    <t>свидетельства Твои</t>
  </si>
  <si>
    <t>נָצָרְתִּי</t>
  </si>
  <si>
    <t>я хранил</t>
  </si>
  <si>
    <t>גָּרְסָה</t>
  </si>
  <si>
    <t>כ"ג</t>
  </si>
  <si>
    <t>даже если</t>
  </si>
  <si>
    <t>יָשְׁבוּ</t>
  </si>
  <si>
    <t>сидят</t>
  </si>
  <si>
    <t>שָׂרִים</t>
  </si>
  <si>
    <t>князья</t>
  </si>
  <si>
    <t>מִשְׁפָּטֶיךָ</t>
  </si>
  <si>
    <t>בִּי</t>
  </si>
  <si>
    <t>נִדְבָּרוּ</t>
  </si>
  <si>
    <t>עֵת:</t>
  </si>
  <si>
    <t>раб Твой</t>
  </si>
  <si>
    <t>יָשִׂיחַ</t>
  </si>
  <si>
    <t>размышляет</t>
  </si>
  <si>
    <t>גָּעַרְתָּ</t>
  </si>
  <si>
    <t>о уставах Твоих</t>
  </si>
  <si>
    <t>כ"ד</t>
  </si>
  <si>
    <t>הַשֹּׁגִים</t>
  </si>
  <si>
    <t>שַׁעֲשֻׁעָי</t>
  </si>
  <si>
    <t>утешение мое</t>
  </si>
  <si>
    <t xml:space="preserve">советники </t>
  </si>
  <si>
    <t>עֲצָתִי</t>
  </si>
  <si>
    <t>мои</t>
  </si>
  <si>
    <t>כ"ה</t>
  </si>
  <si>
    <t>דָּבְקָה</t>
  </si>
  <si>
    <t>праху</t>
  </si>
  <si>
    <t>לְעָפָר</t>
  </si>
  <si>
    <t>прилипла</t>
  </si>
  <si>
    <t>חַיֵּנִי</t>
  </si>
  <si>
    <t>оживи меня</t>
  </si>
  <si>
    <t>נָצָרְתִּי:</t>
  </si>
  <si>
    <t>по слову Твоему</t>
  </si>
  <si>
    <t>כ"ו</t>
  </si>
  <si>
    <t>דְּרָכַי</t>
  </si>
  <si>
    <t>пути свои</t>
  </si>
  <si>
    <t>יָשְׁבוּ</t>
  </si>
  <si>
    <t>поведал</t>
  </si>
  <si>
    <t>שָׂרִים</t>
  </si>
  <si>
    <t>וַתַּעֲנֵנִי</t>
  </si>
  <si>
    <t>и Ты услышал меня</t>
  </si>
  <si>
    <t>בִּי</t>
  </si>
  <si>
    <t>נִדְבָּרוּ</t>
  </si>
  <si>
    <t>כ"ז</t>
  </si>
  <si>
    <t>יָשִׂיחַ</t>
  </si>
  <si>
    <t>путь</t>
  </si>
  <si>
    <t>בְּחֻקֶּיךָ:</t>
  </si>
  <si>
    <t>פִּקּוּדֶיךָ</t>
  </si>
  <si>
    <t>повелений Твоих</t>
  </si>
  <si>
    <t>הֲבִינֵנִי</t>
  </si>
  <si>
    <t>вразуми меня</t>
  </si>
  <si>
    <t>וְאָשִׂיחָה</t>
  </si>
  <si>
    <t>и я буду размышлять</t>
  </si>
  <si>
    <t>בְּנִפְלְאוֹתֶיךָ</t>
  </si>
  <si>
    <t>о чудесах Твоих</t>
  </si>
  <si>
    <t>שַׁעֲשֻׁעָי</t>
  </si>
  <si>
    <t>כ"ח</t>
  </si>
  <si>
    <t>דָּלְפָה</t>
  </si>
  <si>
    <t>истощается</t>
  </si>
  <si>
    <t>עֲצָתִי:</t>
  </si>
  <si>
    <t>מִתּוּגָה</t>
  </si>
  <si>
    <t>от скорби</t>
  </si>
  <si>
    <t>קַיְּמֵנִי</t>
  </si>
  <si>
    <t>укрепи меня</t>
  </si>
  <si>
    <t>דָּבְקָה</t>
  </si>
  <si>
    <t>לֶעָפָר</t>
  </si>
  <si>
    <t>כ"ט</t>
  </si>
  <si>
    <t>חַיֵּנִי</t>
  </si>
  <si>
    <t>שֶׁקֶר</t>
  </si>
  <si>
    <t>лжи</t>
  </si>
  <si>
    <t>הָסֵר</t>
  </si>
  <si>
    <t>דְּרָכַי</t>
  </si>
  <si>
    <t>וְתוֹרָתְךָ</t>
  </si>
  <si>
    <t>и законом Твоим</t>
  </si>
  <si>
    <t>וַתַּעֲנֵנִי</t>
  </si>
  <si>
    <t>אֱמוּנָה</t>
  </si>
  <si>
    <t>истины</t>
  </si>
  <si>
    <t>בָּחָרְתִּי</t>
  </si>
  <si>
    <t>избрал я</t>
  </si>
  <si>
    <t>דֶּרֶךְ</t>
  </si>
  <si>
    <t>מִשְׁפָּטֶיךָ</t>
  </si>
  <si>
    <t>суды Твои</t>
  </si>
  <si>
    <t>פִּקּוּדֶיךָ</t>
  </si>
  <si>
    <t>представил я</t>
  </si>
  <si>
    <t>ל"א</t>
  </si>
  <si>
    <t>וְאָשִׂיחָה</t>
  </si>
  <si>
    <t>דָּבַקְתִּי</t>
  </si>
  <si>
    <t>прилепился я</t>
  </si>
  <si>
    <t>בְּנִפְלְאוֹתֶיךָ:</t>
  </si>
  <si>
    <t>בְעֵדְו‍ֹתֶיךָ</t>
  </si>
  <si>
    <t>к откровениям Твоим</t>
  </si>
  <si>
    <t>דָּלְפָה</t>
  </si>
  <si>
    <t>אַל־תְּבִישֵׁנִי</t>
  </si>
  <si>
    <t>не постыди меня</t>
  </si>
  <si>
    <t>ל"ב</t>
  </si>
  <si>
    <t>путем</t>
  </si>
  <si>
    <t>קַיְּמֵנִי</t>
  </si>
  <si>
    <t>אָרוּץ</t>
  </si>
  <si>
    <t>побегу</t>
  </si>
  <si>
    <t>תַרְחִיב</t>
  </si>
  <si>
    <t>Ты расширишь</t>
  </si>
  <si>
    <t>שֶׁקֶר</t>
  </si>
  <si>
    <t>לִבִּי</t>
  </si>
  <si>
    <t>ל"ג</t>
  </si>
  <si>
    <t>חָנֵּנִי:</t>
  </si>
  <si>
    <t>пути</t>
  </si>
  <si>
    <t>уставов Твоих</t>
  </si>
  <si>
    <t>וְאֶצְּרֶנָּה</t>
  </si>
  <si>
    <t>и я буду хранить</t>
  </si>
  <si>
    <t>עֵקֶב</t>
  </si>
  <si>
    <t>до конца</t>
  </si>
  <si>
    <t>בָחָרְתִּי</t>
  </si>
  <si>
    <t>ל"ד</t>
  </si>
  <si>
    <t>שִׁוִּיתִי:</t>
  </si>
  <si>
    <t>וְאֶצְּרָה</t>
  </si>
  <si>
    <t>и буду хранить</t>
  </si>
  <si>
    <t>תּוֹרָתֶךָ</t>
  </si>
  <si>
    <t>закон Твой</t>
  </si>
  <si>
    <t>דָּבַקְתִּי</t>
  </si>
  <si>
    <t>וְאֶשְׁמְרֶנָּה</t>
  </si>
  <si>
    <t>и соблюдать его</t>
  </si>
  <si>
    <t>בְעֵדְוֹתֶיךָ</t>
  </si>
  <si>
    <t>ל"ה</t>
  </si>
  <si>
    <t>הַדְרִיכֵנִי</t>
  </si>
  <si>
    <t>направь меня</t>
  </si>
  <si>
    <t>תְּבִישֵׁנִי:</t>
  </si>
  <si>
    <t>בִּנְתִיב</t>
  </si>
  <si>
    <t>на стезю</t>
  </si>
  <si>
    <t>מִצְוֹתֶיךָ</t>
  </si>
  <si>
    <t>בוֹ</t>
  </si>
  <si>
    <t>я в ней</t>
  </si>
  <si>
    <t>חָפָצְתִּי</t>
  </si>
  <si>
    <t>нахожу удовольствие</t>
  </si>
  <si>
    <t>ל"ו</t>
  </si>
  <si>
    <t>הַט־לִבִּי</t>
  </si>
  <si>
    <t>לִבִּי:</t>
  </si>
  <si>
    <t>אֶל־עֵדְו‍ֹתֶיךָ</t>
  </si>
  <si>
    <t>а не</t>
  </si>
  <si>
    <t>אֶל־בָּצַע</t>
  </si>
  <si>
    <t>к корысти</t>
  </si>
  <si>
    <t>ל"ז</t>
  </si>
  <si>
    <t>הַעֲבֵר</t>
  </si>
  <si>
    <t>отврати</t>
  </si>
  <si>
    <t>מֵרְאוֹת</t>
  </si>
  <si>
    <t>чтобы не видеть</t>
  </si>
  <si>
    <t>וְאֶצְּרֶנָּה</t>
  </si>
  <si>
    <t>שָׁוְא</t>
  </si>
  <si>
    <t>עֵקֶב:</t>
  </si>
  <si>
    <t>בִּדְרָכֶךָ</t>
  </si>
  <si>
    <t>в пути Твоем</t>
  </si>
  <si>
    <t>живи меня</t>
  </si>
  <si>
    <t>ל"ח</t>
  </si>
  <si>
    <t>וְאֶצְּרָה</t>
  </si>
  <si>
    <t>הָקֵם</t>
  </si>
  <si>
    <t>תוֹרָתֶךָ</t>
  </si>
  <si>
    <t>לְעַבְדְּךָ</t>
  </si>
  <si>
    <t>וְאֶשְׁמְרֶנָּה</t>
  </si>
  <si>
    <t>לֵב:</t>
  </si>
  <si>
    <t>לְיִרְאָתֶךָ</t>
  </si>
  <si>
    <t>относится к благоговению Твоему</t>
  </si>
  <si>
    <t>ל"ט</t>
  </si>
  <si>
    <t>בִּנְתִיב</t>
  </si>
  <si>
    <t>חֶרְפָּתִי</t>
  </si>
  <si>
    <t>поношение мое</t>
  </si>
  <si>
    <t>которого</t>
  </si>
  <si>
    <t>יָגֹרְתִּי</t>
  </si>
  <si>
    <t>я страшусь</t>
  </si>
  <si>
    <t>חָפָצְתִּי:</t>
  </si>
  <si>
    <t>טוֹבִים</t>
  </si>
  <si>
    <t>благие</t>
  </si>
  <si>
    <t>הַט</t>
  </si>
  <si>
    <t>תָּאַבְתִּי</t>
  </si>
  <si>
    <t>я жажду</t>
  </si>
  <si>
    <t>לְפִקּוּדֶיךָ</t>
  </si>
  <si>
    <t>בְּצִדְקָתְךָ</t>
  </si>
  <si>
    <t>по правде Твоей</t>
  </si>
  <si>
    <t>בָּצַע:</t>
  </si>
  <si>
    <t>מ"א</t>
  </si>
  <si>
    <t>וִיבֹאֻנִי</t>
  </si>
  <si>
    <t>Да придут</t>
  </si>
  <si>
    <t>חֲסָדֶךָ</t>
  </si>
  <si>
    <t>милости Твои</t>
  </si>
  <si>
    <t>תְּשׁוּעָתְךָ</t>
  </si>
  <si>
    <t>спасение Твое</t>
  </si>
  <si>
    <t>שָׁוְא</t>
  </si>
  <si>
    <t>כְּאִמְרָתֶךָ</t>
  </si>
  <si>
    <t>בִּדְרָכֶךָ</t>
  </si>
  <si>
    <t>מ"ב</t>
  </si>
  <si>
    <t>חַיֵּנִי:</t>
  </si>
  <si>
    <t>וְאֶעֱנֶה</t>
  </si>
  <si>
    <t>И дам</t>
  </si>
  <si>
    <t>חֹרְפִי</t>
  </si>
  <si>
    <t>ответ</t>
  </si>
  <si>
    <t>דָבָר</t>
  </si>
  <si>
    <t>поносителю моему</t>
  </si>
  <si>
    <t>לְעַבְדְּךָ</t>
  </si>
  <si>
    <t>כִּי־בָטַחְתִּי</t>
  </si>
  <si>
    <t>ибо уповаю</t>
  </si>
  <si>
    <t>בִדְבָרֶךָ</t>
  </si>
  <si>
    <t>на слово Твое</t>
  </si>
  <si>
    <t>מ"ג</t>
  </si>
  <si>
    <t>לְיִרְאָתֶךָ:</t>
  </si>
  <si>
    <t>וְאַל־תַּצֵּל</t>
  </si>
  <si>
    <t>И не отними</t>
  </si>
  <si>
    <t>מִפִּי</t>
  </si>
  <si>
    <t>от уст</t>
  </si>
  <si>
    <t>דְּבַר־אֱמֶת</t>
  </si>
  <si>
    <t>слово истины</t>
  </si>
  <si>
    <t>חֶרְפָּתִי</t>
  </si>
  <si>
    <t>יָגֹרְתִּי</t>
  </si>
  <si>
    <t>לְמִשְׁפָּטֶךָ</t>
  </si>
  <si>
    <t>на суды Твои</t>
  </si>
  <si>
    <t>יִחָלְתִּי</t>
  </si>
  <si>
    <t>уповаю</t>
  </si>
  <si>
    <t>מ"ד</t>
  </si>
  <si>
    <t>טוֹבִים:</t>
  </si>
  <si>
    <t>И буду хранить</t>
  </si>
  <si>
    <t>תּוֹרָתְךָ</t>
  </si>
  <si>
    <t>תָּמִיד</t>
  </si>
  <si>
    <t>постоянно</t>
  </si>
  <si>
    <t>תָּאַבְתִּי</t>
  </si>
  <si>
    <t>во веки</t>
  </si>
  <si>
    <t>לְפִקֻּדֶיךָ</t>
  </si>
  <si>
    <t>וָעֶד</t>
  </si>
  <si>
    <t>и навеки</t>
  </si>
  <si>
    <t>בְּצִדְקָתְךָ</t>
  </si>
  <si>
    <t>מ"ה</t>
  </si>
  <si>
    <t>וְאֶתְהַלְּכָה</t>
  </si>
  <si>
    <t>И буду ходить</t>
  </si>
  <si>
    <t>בָרְחָבָה</t>
  </si>
  <si>
    <t>в свободе</t>
  </si>
  <si>
    <t>כִּי־פִקֻּדֶיךָ</t>
  </si>
  <si>
    <t>ибо повеления Твои</t>
  </si>
  <si>
    <t>исследовал</t>
  </si>
  <si>
    <t>מ"ו</t>
  </si>
  <si>
    <t>וַאֲדַבְּרָה</t>
  </si>
  <si>
    <t>И буду говорить</t>
  </si>
  <si>
    <t>תְּשׁוּעָתְךָ</t>
  </si>
  <si>
    <t>בְעֵדֹתֶיךָ</t>
  </si>
  <si>
    <t>об откровениях Твоих</t>
  </si>
  <si>
    <t>כְּאִמְרָתֶךָ:</t>
  </si>
  <si>
    <t>מְלָכִים</t>
  </si>
  <si>
    <t>царями</t>
  </si>
  <si>
    <t>постыжусь</t>
  </si>
  <si>
    <t>מ"ז</t>
  </si>
  <si>
    <t>וְאֶתְעַנַּג</t>
  </si>
  <si>
    <t>И буду наслаждаться</t>
  </si>
  <si>
    <t>בָטַחְתִּי</t>
  </si>
  <si>
    <t>בְּמִצְוֹתֶיךָ</t>
  </si>
  <si>
    <t>заповедями Твоими</t>
  </si>
  <si>
    <t>בִּדְבָרֶךָ:</t>
  </si>
  <si>
    <t>אָהָבְתִּי</t>
  </si>
  <si>
    <t>возлюбил</t>
  </si>
  <si>
    <t>מ"ח</t>
  </si>
  <si>
    <t>תַּצֵּל</t>
  </si>
  <si>
    <t>וָאֶשָּׂא</t>
  </si>
  <si>
    <t>И подниму</t>
  </si>
  <si>
    <t>מִפִּי</t>
  </si>
  <si>
    <t>כַפַּי</t>
  </si>
  <si>
    <t>דְבַר</t>
  </si>
  <si>
    <t>אֶל־מִצְוֹתֶיךָ</t>
  </si>
  <si>
    <t>к заповедям Твоим</t>
  </si>
  <si>
    <t>и буду размышлять</t>
  </si>
  <si>
    <t>לְמִשְׁפָּטֶךָ</t>
  </si>
  <si>
    <t>מ"ט</t>
  </si>
  <si>
    <t>יִחָלְתִּי:</t>
  </si>
  <si>
    <t>זְכֹר־דָּבָר</t>
  </si>
  <si>
    <t>Помни слово</t>
  </si>
  <si>
    <t>תוֹרָתְךָ</t>
  </si>
  <si>
    <t>котором</t>
  </si>
  <si>
    <t>תָמִיד</t>
  </si>
  <si>
    <t>יְחַלְתָּנִי</t>
  </si>
  <si>
    <t>Ты меня</t>
  </si>
  <si>
    <t>וָעֶד:</t>
  </si>
  <si>
    <t>Это</t>
  </si>
  <si>
    <t>נֶחָמָתִי</t>
  </si>
  <si>
    <t>וְאֶתְהַלְּכָה</t>
  </si>
  <si>
    <t>בְעָנְיִי</t>
  </si>
  <si>
    <t>в бедствии моем</t>
  </si>
  <si>
    <t>כִּי־אִמְרָתְךָ</t>
  </si>
  <si>
    <t>ибо слово Твое</t>
  </si>
  <si>
    <t>חִיּתַנִי</t>
  </si>
  <si>
    <t>оживило меня</t>
  </si>
  <si>
    <t>נ"א</t>
  </si>
  <si>
    <t>דָרָשְׁתִּי:</t>
  </si>
  <si>
    <t>Гордецы</t>
  </si>
  <si>
    <t>הִלִּיצֻנִי</t>
  </si>
  <si>
    <t>издевались</t>
  </si>
  <si>
    <t>וַאֲדַבְּרָה</t>
  </si>
  <si>
    <t>מִתּוֹרָתְךָ</t>
  </si>
  <si>
    <t>от закона Твоего</t>
  </si>
  <si>
    <t>לֹא־נָטִיתִי</t>
  </si>
  <si>
    <t>не отклонился</t>
  </si>
  <si>
    <t>נ"ב</t>
  </si>
  <si>
    <t>זָכַרְתִּי</t>
  </si>
  <si>
    <t>Вспомнил</t>
  </si>
  <si>
    <t>אֵבוֹשׁ:</t>
  </si>
  <si>
    <t>מֵעוֹלָם</t>
  </si>
  <si>
    <t>с древности</t>
  </si>
  <si>
    <t>וְאֶשְׁתַּעֲשַׁע</t>
  </si>
  <si>
    <t>בְּמִצְוֹתֶיךָ</t>
  </si>
  <si>
    <t>וָאֶתְנֶחָם</t>
  </si>
  <si>
    <t>и утешился</t>
  </si>
  <si>
    <t>נ"ג</t>
  </si>
  <si>
    <t>אָהָבְתִּי:</t>
  </si>
  <si>
    <t>זַלְעָפָה</t>
  </si>
  <si>
    <t>Ужас</t>
  </si>
  <si>
    <t>אֲחָזַתְנִי</t>
  </si>
  <si>
    <t>объял меня</t>
  </si>
  <si>
    <t>וְאֶשָּׂא</t>
  </si>
  <si>
    <t>מֵרְשָׁעִים</t>
  </si>
  <si>
    <t>от нечестивых</t>
  </si>
  <si>
    <t>כַפַּי</t>
  </si>
  <si>
    <t>עֹזְבֵי</t>
  </si>
  <si>
    <t>оставляющих</t>
  </si>
  <si>
    <t>נ"ד</t>
  </si>
  <si>
    <t>זְמִרוֹת</t>
  </si>
  <si>
    <t>Песни</t>
  </si>
  <si>
    <t>אָהָבְתִּי</t>
  </si>
  <si>
    <t>הָיוּ־לִי</t>
  </si>
  <si>
    <t>были мне</t>
  </si>
  <si>
    <t>בְחֻקֶּיךָ:</t>
  </si>
  <si>
    <t>מְגוּרָי</t>
  </si>
  <si>
    <t>странствий моих</t>
  </si>
  <si>
    <t>נ"ה</t>
  </si>
  <si>
    <t>דָּבָר</t>
  </si>
  <si>
    <t>בַלַּיְלָה</t>
  </si>
  <si>
    <t>שִׁמְךָ</t>
  </si>
  <si>
    <t>וָאֶשְׁמְרָה</t>
  </si>
  <si>
    <t>и хранил</t>
  </si>
  <si>
    <t>יִחַלְתָּנִי:</t>
  </si>
  <si>
    <t>נ"ו</t>
  </si>
  <si>
    <t>הָיְתָה</t>
  </si>
  <si>
    <t>было</t>
  </si>
  <si>
    <t>мне</t>
  </si>
  <si>
    <t>אִמְרָתְךָ</t>
  </si>
  <si>
    <t>פִקּוּדֶיךָ</t>
  </si>
  <si>
    <t>חִיָּתְנִי:</t>
  </si>
  <si>
    <t>соблюдал</t>
  </si>
  <si>
    <t>נ"ז</t>
  </si>
  <si>
    <t>חֶלְקִי</t>
  </si>
  <si>
    <t>Участь моя</t>
  </si>
  <si>
    <t>הֱלִיצֻנִי</t>
  </si>
  <si>
    <t>сказал я</t>
  </si>
  <si>
    <t>דְּבָרֶיךָ</t>
  </si>
  <si>
    <t>слова Твои</t>
  </si>
  <si>
    <t>נ"ח</t>
  </si>
  <si>
    <t>נָטִיתִי:</t>
  </si>
  <si>
    <t>חִלִּיתִי</t>
  </si>
  <si>
    <t>Молил</t>
  </si>
  <si>
    <t>лица Твои</t>
  </si>
  <si>
    <t>זָכַרְתִּי</t>
  </si>
  <si>
    <t>נ"ט</t>
  </si>
  <si>
    <t>וָאֶתְנֶחָם:</t>
  </si>
  <si>
    <t>Размышлял</t>
  </si>
  <si>
    <t>о путях моих</t>
  </si>
  <si>
    <t>וָאָשִׁיבָה</t>
  </si>
  <si>
    <t>и обратил</t>
  </si>
  <si>
    <t>רַגְלַי</t>
  </si>
  <si>
    <t>ноги мои</t>
  </si>
  <si>
    <t>מֵרְשָׁעִים</t>
  </si>
  <si>
    <t>אֶל־עֵדֹתֶיךָ</t>
  </si>
  <si>
    <t>תּוֹרָתֶךָ:</t>
  </si>
  <si>
    <t>חַשְׁתִּי</t>
  </si>
  <si>
    <t>Поспешил</t>
  </si>
  <si>
    <t>הִתְמַהְמָתִי</t>
  </si>
  <si>
    <t>медлил</t>
  </si>
  <si>
    <t>заповеди Твои</t>
  </si>
  <si>
    <t>ס"א</t>
  </si>
  <si>
    <t>חֶבְלֵי</t>
  </si>
  <si>
    <t>Узы</t>
  </si>
  <si>
    <t>מְגוּרָי:</t>
  </si>
  <si>
    <t>нечестивых</t>
  </si>
  <si>
    <t>עִוְּדֻנִי</t>
  </si>
  <si>
    <t>опутали меня</t>
  </si>
  <si>
    <t>שָׁכָחְתִּי</t>
  </si>
  <si>
    <t>ס"ב</t>
  </si>
  <si>
    <t>וָאֶשְׁמְרָה</t>
  </si>
  <si>
    <t>חֲצוֹת</t>
  </si>
  <si>
    <t>Полуночи</t>
  </si>
  <si>
    <t>ночи</t>
  </si>
  <si>
    <t>אָקוּם</t>
  </si>
  <si>
    <t>встану</t>
  </si>
  <si>
    <t>לְהוֹדוֹת</t>
  </si>
  <si>
    <t>Тебя</t>
  </si>
  <si>
    <t>לִּי</t>
  </si>
  <si>
    <t>за</t>
  </si>
  <si>
    <t>суды</t>
  </si>
  <si>
    <t>ס"ג</t>
  </si>
  <si>
    <t>חָבֵר</t>
  </si>
  <si>
    <t>Друг</t>
  </si>
  <si>
    <t>אָֽנִי</t>
  </si>
  <si>
    <t>יִרְאוּךָ</t>
  </si>
  <si>
    <t>боятся Тебя</t>
  </si>
  <si>
    <t>וּלְשֹׁמְרֵי</t>
  </si>
  <si>
    <t>и соблюдающим</t>
  </si>
  <si>
    <t>דְּבָרֶיךָ:</t>
  </si>
  <si>
    <t>ס"ד</t>
  </si>
  <si>
    <t>חִלִּיתִי</t>
  </si>
  <si>
    <t>Милость Твоя</t>
  </si>
  <si>
    <t>מָלְאָה</t>
  </si>
  <si>
    <t>полна</t>
  </si>
  <si>
    <t>הָאָֽרֶץ</t>
  </si>
  <si>
    <t>לַמְּדֵֽנִי</t>
  </si>
  <si>
    <t>ס"ה</t>
  </si>
  <si>
    <t>Доброе</t>
  </si>
  <si>
    <t>עָשִׂיתָ</t>
  </si>
  <si>
    <t>וָאָשִׁיבָה</t>
  </si>
  <si>
    <t>עִם־עַבְדֶּךָ</t>
  </si>
  <si>
    <t>עֵדֹתֶיךָ:</t>
  </si>
  <si>
    <t>ס"ו</t>
  </si>
  <si>
    <t>ט֥וּב</t>
  </si>
  <si>
    <t>Добрый</t>
  </si>
  <si>
    <t>חַשְׁתִּי</t>
  </si>
  <si>
    <t>טַעַם</t>
  </si>
  <si>
    <t>вкус</t>
  </si>
  <si>
    <t>וָדַֽעַת</t>
  </si>
  <si>
    <t>и знание</t>
  </si>
  <si>
    <t>הִתְמַהְמָהְתִּי</t>
  </si>
  <si>
    <t>לַמְּדֵ֑נִי</t>
  </si>
  <si>
    <t>כִּֽי־בְמִצְוֹתֶ֥יךָ</t>
  </si>
  <si>
    <t>ибо в заповеди Твои</t>
  </si>
  <si>
    <t>הֶֽאֱמָֽנְתִּי</t>
  </si>
  <si>
    <t>верую</t>
  </si>
  <si>
    <t>ס"ז</t>
  </si>
  <si>
    <t>טֶ֭רֶם</t>
  </si>
  <si>
    <t>Прежде</t>
  </si>
  <si>
    <t>אֶ֣עֱנֶ֑ה</t>
  </si>
  <si>
    <t>עִוְּדֻנִי</t>
  </si>
  <si>
    <t>אֲנִ֥י</t>
  </si>
  <si>
    <t>שֹׁגֵֽג</t>
  </si>
  <si>
    <t>страдал</t>
  </si>
  <si>
    <t>וְעַתָּ֥ה</t>
  </si>
  <si>
    <t>ныне</t>
  </si>
  <si>
    <t>שָׁכָחְתִּי:</t>
  </si>
  <si>
    <t>שָׁמָֽרְתִּי</t>
  </si>
  <si>
    <t>соблюдаю</t>
  </si>
  <si>
    <t>ס"ח</t>
  </si>
  <si>
    <t>ט֥וֹב־אַתָּ֥ה</t>
  </si>
  <si>
    <t>Добрый Ты</t>
  </si>
  <si>
    <t>וּמֵטִ֑יב</t>
  </si>
  <si>
    <t>и благой</t>
  </si>
  <si>
    <t>לַמְּדֵ֖נִי</t>
  </si>
  <si>
    <t>חֻקֶּֽיךָ</t>
  </si>
  <si>
    <t>ס"ט</t>
  </si>
  <si>
    <t>טָפְל֣וּ</t>
  </si>
  <si>
    <t>Клеветали</t>
  </si>
  <si>
    <t>שֶׁ֭קֶר</t>
  </si>
  <si>
    <t>лживо</t>
  </si>
  <si>
    <t>זֵדִ֑ים</t>
  </si>
  <si>
    <t>гордые</t>
  </si>
  <si>
    <t>בְּכָל־לֵ֥ב</t>
  </si>
  <si>
    <t>אֱצֹ֥ר</t>
  </si>
  <si>
    <t>храню</t>
  </si>
  <si>
    <t>יְרֵאוּךָ</t>
  </si>
  <si>
    <t>פִּקּוּדֶֽיךָ</t>
  </si>
  <si>
    <t>וּלְשֹׁמְרֵי</t>
  </si>
  <si>
    <t>פִּקּוּדֶיךָ:</t>
  </si>
  <si>
    <t>טָ֘פַ֤שׁ</t>
  </si>
  <si>
    <t>загрубеет</t>
  </si>
  <si>
    <t>כַּחֵ֨לֶב</t>
  </si>
  <si>
    <t>как жир</t>
  </si>
  <si>
    <t>לִבָּ֗ם</t>
  </si>
  <si>
    <t>сердце их</t>
  </si>
  <si>
    <t>תוֹרָתְךָ֣</t>
  </si>
  <si>
    <t>שִֽׁעֲשָֽׁעְתִּי׃</t>
  </si>
  <si>
    <t>ע"א</t>
  </si>
  <si>
    <t>לַמְּדֵנִי:</t>
  </si>
  <si>
    <t>ט֗וֹב</t>
  </si>
  <si>
    <t>Благо</t>
  </si>
  <si>
    <t>לִ֭י</t>
  </si>
  <si>
    <t>כִּֽי</t>
  </si>
  <si>
    <t>עֻנֵּ֥יתִי</t>
  </si>
  <si>
    <t>לְמַֽעַן</t>
  </si>
  <si>
    <t>אֶלְמַ֥ד</t>
  </si>
  <si>
    <t>научился</t>
  </si>
  <si>
    <t>חֻקֶּֽיךָ׃</t>
  </si>
  <si>
    <t>повелениям Твоим</t>
  </si>
  <si>
    <t>ע"ב</t>
  </si>
  <si>
    <t>ט֭וֹב</t>
  </si>
  <si>
    <t>Лучше</t>
  </si>
  <si>
    <t>לִ֣י</t>
  </si>
  <si>
    <t>טוּב</t>
  </si>
  <si>
    <t>תּוֹרַֽת־פִּ֑יךָ</t>
  </si>
  <si>
    <t>закон уст Твоих</t>
  </si>
  <si>
    <t>מֵֽאַלְפֵי</t>
  </si>
  <si>
    <t>וָדַעַת</t>
  </si>
  <si>
    <t>זָהָ֥ב</t>
  </si>
  <si>
    <t>золота</t>
  </si>
  <si>
    <t>וָכָֽסֶף׃</t>
  </si>
  <si>
    <t>и серебра</t>
  </si>
  <si>
    <t>ע"ג</t>
  </si>
  <si>
    <t>בְמִצְוֹתֶיךָ</t>
  </si>
  <si>
    <t>יָֽדֶ֣יךָ</t>
  </si>
  <si>
    <t>Руки Твои</t>
  </si>
  <si>
    <t>הֶאֱמָנְתִּי:</t>
  </si>
  <si>
    <t>עָשׂ֖וּנִי</t>
  </si>
  <si>
    <t>сотворили меня</t>
  </si>
  <si>
    <t>וַיְכוֹנְנֻ֑נִי</t>
  </si>
  <si>
    <t>и укрепили меня</t>
  </si>
  <si>
    <t>טֶרֶם</t>
  </si>
  <si>
    <t>הֲבִינֵ֖נִי</t>
  </si>
  <si>
    <t>אֶעֱנֶה</t>
  </si>
  <si>
    <t>וְאֶלְמְדָ֥ה</t>
  </si>
  <si>
    <t>и научуся</t>
  </si>
  <si>
    <t>מִצְוֹתֶֽיךָ׃</t>
  </si>
  <si>
    <t>заповедям Твоим</t>
  </si>
  <si>
    <t>שֹׁגֵג</t>
  </si>
  <si>
    <t>ע"ד</t>
  </si>
  <si>
    <t>וְעַתָּה</t>
  </si>
  <si>
    <t>יְרֵאֶ֣יךָ</t>
  </si>
  <si>
    <t>Боящиеся Тебя</t>
  </si>
  <si>
    <t>יִרְאֻנִ֣י</t>
  </si>
  <si>
    <t>увидят меня</t>
  </si>
  <si>
    <t>שָׁמָרְתִּי:</t>
  </si>
  <si>
    <t>וְיִשְׂמָ֑חוּ</t>
  </si>
  <si>
    <t>и возрадуются</t>
  </si>
  <si>
    <t>כִּ֥י</t>
  </si>
  <si>
    <t>לִדְבָרְךָ֥</t>
  </si>
  <si>
    <t>יִחָֽלְתִּי׃</t>
  </si>
  <si>
    <t>וּמֵטִיב</t>
  </si>
  <si>
    <t>ע"ה</t>
  </si>
  <si>
    <t>יָ֭דַעְתִּי</t>
  </si>
  <si>
    <t>Знаю</t>
  </si>
  <si>
    <t>יְהוָ֥ה</t>
  </si>
  <si>
    <t>כִּֽי־צֶ֥דֶק</t>
  </si>
  <si>
    <t>что праведны</t>
  </si>
  <si>
    <t>טָפְלוּ</t>
  </si>
  <si>
    <t>מִשְׁפָּטֶ֑יךָ</t>
  </si>
  <si>
    <t>וֶאֱמוּנָ֥ה</t>
  </si>
  <si>
    <t>и верно</t>
  </si>
  <si>
    <t>עִנִּיתָֽנִי׃</t>
  </si>
  <si>
    <t>Ты наказал меня</t>
  </si>
  <si>
    <t>ע"ו</t>
  </si>
  <si>
    <t>יְהִֽי</t>
  </si>
  <si>
    <t>נָֽא־חַסְדְּךָ֥</t>
  </si>
  <si>
    <t>לְנַחֲמֵ֑נִי</t>
  </si>
  <si>
    <t>утешением моим</t>
  </si>
  <si>
    <t>אֱצֹּר</t>
  </si>
  <si>
    <t>כְּאִמְרָתְךָ֥</t>
  </si>
  <si>
    <t>לְעַבְדֶּֽךָ׃</t>
  </si>
  <si>
    <t>раб у Твоего</t>
  </si>
  <si>
    <t>ע"ז</t>
  </si>
  <si>
    <t>טָפַשׁ</t>
  </si>
  <si>
    <t>יְבֹא֣וּנִי</t>
  </si>
  <si>
    <t>כַּחֵלֶב</t>
  </si>
  <si>
    <t>רַֽחֲמֶ֣יךָ</t>
  </si>
  <si>
    <t>וְ֭אֶחְיֶ֑ה</t>
  </si>
  <si>
    <t>и буду жить</t>
  </si>
  <si>
    <t>תוֹרָתְךָ֥</t>
  </si>
  <si>
    <t>שִׁעֲשָׁעְתִּי:</t>
  </si>
  <si>
    <t>שַׁעֲשֻׁעָֽי׃</t>
  </si>
  <si>
    <t>ע"ח</t>
  </si>
  <si>
    <t>Да постыдятся</t>
  </si>
  <si>
    <t>זֵדִ֣ים</t>
  </si>
  <si>
    <t>כִי</t>
  </si>
  <si>
    <t>עֻנֵּיתִי</t>
  </si>
  <si>
    <t>ложь</t>
  </si>
  <si>
    <t>עִוְּת֑וּנִי</t>
  </si>
  <si>
    <t>угнетали меня</t>
  </si>
  <si>
    <t>אֶלְמַד</t>
  </si>
  <si>
    <t>אֲ֝נִ֗י</t>
  </si>
  <si>
    <t>אָשִֽׂיחַ</t>
  </si>
  <si>
    <t>בְּפִקּוּדֶֽיךָ׃</t>
  </si>
  <si>
    <t>о заповедях Твоих</t>
  </si>
  <si>
    <t>ע"ט</t>
  </si>
  <si>
    <t>יָשֻׁ֥בוּ</t>
  </si>
  <si>
    <t>Да обратятся</t>
  </si>
  <si>
    <t>תוֹרַת</t>
  </si>
  <si>
    <t>לִֽי</t>
  </si>
  <si>
    <t>יְרֵאָֽיךָ</t>
  </si>
  <si>
    <t>боящиеся Тебя</t>
  </si>
  <si>
    <t>מֵאַלְפֵי</t>
  </si>
  <si>
    <t>וְיֹדְעֵ֥י</t>
  </si>
  <si>
    <t>и знающие</t>
  </si>
  <si>
    <t>זָהָב</t>
  </si>
  <si>
    <t>עֵֽדֹתֶֽיךָ׃</t>
  </si>
  <si>
    <t>וָכָסֶף:</t>
  </si>
  <si>
    <t>פ</t>
  </si>
  <si>
    <t>{עג}</t>
  </si>
  <si>
    <t>לִ֭בִּי</t>
  </si>
  <si>
    <t>תָּמִ֥ים</t>
  </si>
  <si>
    <t>непорочно</t>
  </si>
  <si>
    <t>עָשׂוּנִי</t>
  </si>
  <si>
    <t>בְּחֻקֶּ֑יךָ</t>
  </si>
  <si>
    <t>в повелениях Твоих</t>
  </si>
  <si>
    <t>וַיְכוֹנְנוּנִי</t>
  </si>
  <si>
    <t>לְֽמַעַן</t>
  </si>
  <si>
    <t>לֹֽא־אֵבֽוֹשׁ׃</t>
  </si>
  <si>
    <t>не постыдился</t>
  </si>
  <si>
    <t>וְאֶלְמְדָה</t>
  </si>
  <si>
    <t>פ"א</t>
  </si>
  <si>
    <t>כָּלְתָ֣ה</t>
  </si>
  <si>
    <t>Исчезает</t>
  </si>
  <si>
    <t>{עד}</t>
  </si>
  <si>
    <t>לִ֭תְשׁוּעָתְךָ֣</t>
  </si>
  <si>
    <t>для спасения Твоего</t>
  </si>
  <si>
    <t>יְרֵאֶיךָ</t>
  </si>
  <si>
    <t>יִרְאוּנִי</t>
  </si>
  <si>
    <t>וְיִשְׂמָחוּ</t>
  </si>
  <si>
    <t>פ"ב</t>
  </si>
  <si>
    <t>לִדְבָרְךָ</t>
  </si>
  <si>
    <t>כָּלּ֣וּ</t>
  </si>
  <si>
    <t>Истаивают</t>
  </si>
  <si>
    <t>עֵינַ֣י</t>
  </si>
  <si>
    <t>очи мои</t>
  </si>
  <si>
    <t>{עה}</t>
  </si>
  <si>
    <t>לְאִמְרָתֶ֑ךָ</t>
  </si>
  <si>
    <t>в ожидании слова Твоего</t>
  </si>
  <si>
    <t>לֵאמֹ֥ר</t>
  </si>
  <si>
    <t>говоря</t>
  </si>
  <si>
    <t>מָ֭תַי</t>
  </si>
  <si>
    <t>תְּנַחֲמֵֽנִי׃</t>
  </si>
  <si>
    <t>утешишь меня</t>
  </si>
  <si>
    <t>פ"ג</t>
  </si>
  <si>
    <t>כִּ֭י</t>
  </si>
  <si>
    <t>וֶאֱמוּנָה</t>
  </si>
  <si>
    <t>הָיִ֣יתִי</t>
  </si>
  <si>
    <t>עִנִּיתָנִי:</t>
  </si>
  <si>
    <t>כְנֹ֣אד</t>
  </si>
  <si>
    <t>как мех</t>
  </si>
  <si>
    <t>{עו}</t>
  </si>
  <si>
    <t>בְּקִיטוֹר֑</t>
  </si>
  <si>
    <t>в дыму</t>
  </si>
  <si>
    <t>יְהִי</t>
  </si>
  <si>
    <t>חֻקֶּ֥יךָ</t>
  </si>
  <si>
    <t>לֹֽא־שָׁכָֽחְתִּי׃</t>
  </si>
  <si>
    <t>не забыл</t>
  </si>
  <si>
    <t>פ"ד</t>
  </si>
  <si>
    <t>לְנַחֲמֵנִי</t>
  </si>
  <si>
    <t>כַּמָּה</t>
  </si>
  <si>
    <t>כְּאִמְרָתְךָ</t>
  </si>
  <si>
    <t>дней</t>
  </si>
  <si>
    <t>לְעַבְדֶּךָ:</t>
  </si>
  <si>
    <t>עַבְדֶּ֑ךָ</t>
  </si>
  <si>
    <t>{עז}</t>
  </si>
  <si>
    <t>מָֽתַי</t>
  </si>
  <si>
    <t>יְבֹאוּנִי</t>
  </si>
  <si>
    <t>תַּעֲשֶׂה</t>
  </si>
  <si>
    <t>судишь</t>
  </si>
  <si>
    <t>בְרֹדְפַ֥י</t>
  </si>
  <si>
    <t>гонителей моих</t>
  </si>
  <si>
    <t>וְאֶחְיֶה</t>
  </si>
  <si>
    <t>מִשְׁפָּֽט</t>
  </si>
  <si>
    <t>судом</t>
  </si>
  <si>
    <t>פ"ה</t>
  </si>
  <si>
    <t>כָּֽרוּ־לִ֥י</t>
  </si>
  <si>
    <t>выкопали</t>
  </si>
  <si>
    <t>שַׁעֲשֻׁעָי:</t>
  </si>
  <si>
    <t>{עח}</t>
  </si>
  <si>
    <t>שִׁיח֣וֹת</t>
  </si>
  <si>
    <t>яму</t>
  </si>
  <si>
    <t>אֲשֶׁ֖ר</t>
  </si>
  <si>
    <t>которая</t>
  </si>
  <si>
    <t>כְתוֹרָתֶֽךָ</t>
  </si>
  <si>
    <t>по закону Твоему</t>
  </si>
  <si>
    <t>פ"ו</t>
  </si>
  <si>
    <t>עִוְּתוּנִי</t>
  </si>
  <si>
    <t>כָּל־מִצְוֺתֶ֥יךָ</t>
  </si>
  <si>
    <t>Все заповеди Твои</t>
  </si>
  <si>
    <t>אֱמוּנָ֑ה</t>
  </si>
  <si>
    <t>אָשִׂיחַ</t>
  </si>
  <si>
    <t>שֶֽׁקֶר</t>
  </si>
  <si>
    <t>неправедно</t>
  </si>
  <si>
    <t>בְּפִקּוּדֶיךָ:</t>
  </si>
  <si>
    <t>רְדָפ֥וּנִי</t>
  </si>
  <si>
    <t>гонят меня</t>
  </si>
  <si>
    <t>{עט}</t>
  </si>
  <si>
    <t>עָזְרֵ֥נִי</t>
  </si>
  <si>
    <t>помоги мне</t>
  </si>
  <si>
    <t>פ"ז</t>
  </si>
  <si>
    <t>כִּמְעַ֣ט</t>
  </si>
  <si>
    <t>Едва</t>
  </si>
  <si>
    <t>כִּלּ֖וּנִי</t>
  </si>
  <si>
    <t>не истребили</t>
  </si>
  <si>
    <t>(וידעו)</t>
  </si>
  <si>
    <t>בָאָ֑רֶץ</t>
  </si>
  <si>
    <t>меня на земле</t>
  </si>
  <si>
    <t>וְיֹדְעֵי</t>
  </si>
  <si>
    <t>וַאֲנִ֥י</t>
  </si>
  <si>
    <t>לֹֽא־עָזַ֖בְתִּי</t>
  </si>
  <si>
    <t>не оставил</t>
  </si>
  <si>
    <t>{פ}</t>
  </si>
  <si>
    <t>פִקּוּדֶֽיךָ</t>
  </si>
  <si>
    <t>פ"ח</t>
  </si>
  <si>
    <t>כְּחַסְדְּךָ֥</t>
  </si>
  <si>
    <t>По милости Твоей</t>
  </si>
  <si>
    <t>תָמִים</t>
  </si>
  <si>
    <t>חַיֵּ֑נִי</t>
  </si>
  <si>
    <t>בְּחֻקֶּיךָ</t>
  </si>
  <si>
    <t>וְאֶשְׁמְרָ֖ה</t>
  </si>
  <si>
    <t>עֵדֽוּת־פִּ֥יךָ</t>
  </si>
  <si>
    <t>свидетельства уст Твоих</t>
  </si>
  <si>
    <t>פ"ט</t>
  </si>
  <si>
    <t>לְעוֹלָ֥ם</t>
  </si>
  <si>
    <t>Навеки</t>
  </si>
  <si>
    <t>{פא}</t>
  </si>
  <si>
    <t>דְּבָרְךָ֥</t>
  </si>
  <si>
    <t>נִצָּ֥ב</t>
  </si>
  <si>
    <t>утверждено</t>
  </si>
  <si>
    <t>לִתְשׁוּעָתְךָ</t>
  </si>
  <si>
    <t>בַּשָּׁמָֽיִם׃</t>
  </si>
  <si>
    <t>на небесах</t>
  </si>
  <si>
    <t>צ</t>
  </si>
  <si>
    <t>לְדֹ֣ר</t>
  </si>
  <si>
    <t>От рода</t>
  </si>
  <si>
    <t>וָדֹ֣ר</t>
  </si>
  <si>
    <t>и до рода</t>
  </si>
  <si>
    <t>{פב}</t>
  </si>
  <si>
    <t>אֱמוּנָתֶ֑ךָ</t>
  </si>
  <si>
    <t>כָּלוּ</t>
  </si>
  <si>
    <t>כֹּ֥נַנְתָּ</t>
  </si>
  <si>
    <t>Ты утвердил</t>
  </si>
  <si>
    <t>אֶ֝֗רֶץ</t>
  </si>
  <si>
    <t>לְאִמְרָתֶךָ</t>
  </si>
  <si>
    <t>וַֽתַּעֲמֹֽד׃</t>
  </si>
  <si>
    <t>и стоит</t>
  </si>
  <si>
    <t>לֵאמֹר</t>
  </si>
  <si>
    <t>צ"א</t>
  </si>
  <si>
    <t>לְ֭מִשְׁפָּטֶ֣יךָ</t>
  </si>
  <si>
    <t>По Твоим</t>
  </si>
  <si>
    <t>תְּנַחֲמֵנִי:</t>
  </si>
  <si>
    <t>עָ֣מְדוּ</t>
  </si>
  <si>
    <t>судам</t>
  </si>
  <si>
    <t>{פג}</t>
  </si>
  <si>
    <t>הַיּ֑וֹם</t>
  </si>
  <si>
    <t>стоит</t>
  </si>
  <si>
    <t>כִּֽי־הַכֹּ֖ל</t>
  </si>
  <si>
    <t>сегодня</t>
  </si>
  <si>
    <t>ибо все</t>
  </si>
  <si>
    <t>כְּנֹאד</t>
  </si>
  <si>
    <t>צ"ב</t>
  </si>
  <si>
    <t>בְּקִיטוֹר</t>
  </si>
  <si>
    <t>לוּלֵ֣י</t>
  </si>
  <si>
    <t>Если бы не</t>
  </si>
  <si>
    <t>שַׁעֲשֻׁעָ֑י</t>
  </si>
  <si>
    <t>אָ֝֗ז</t>
  </si>
  <si>
    <t>то</t>
  </si>
  <si>
    <t>{פד}</t>
  </si>
  <si>
    <t>אָבַ֥דְתִּי</t>
  </si>
  <si>
    <t>погиб бы</t>
  </si>
  <si>
    <t>בְעָנְיִֽי</t>
  </si>
  <si>
    <t>צ"ג</t>
  </si>
  <si>
    <t>לְ֭עוֹלָ֣ם</t>
  </si>
  <si>
    <t>Навсегда</t>
  </si>
  <si>
    <t>אֶשְׁכַּ֑ח</t>
  </si>
  <si>
    <t>בְרֹדְפַי</t>
  </si>
  <si>
    <t>פִּקּוּדֶ֖יךָ</t>
  </si>
  <si>
    <t>מִשְׁפָּט:</t>
  </si>
  <si>
    <t>כִּֽי־בָ֥ם</t>
  </si>
  <si>
    <t>ибо в них</t>
  </si>
  <si>
    <t>{פה}</t>
  </si>
  <si>
    <t>חִיּיתָֽנִי</t>
  </si>
  <si>
    <t>Ты оживил меня</t>
  </si>
  <si>
    <t>כָּרוּ</t>
  </si>
  <si>
    <t>צ"ד</t>
  </si>
  <si>
    <t>אֲנִ֣י</t>
  </si>
  <si>
    <t>שִׁיחוֹת</t>
  </si>
  <si>
    <t>הוֹשִׁיעֵ֑נִי</t>
  </si>
  <si>
    <t>спаси меня</t>
  </si>
  <si>
    <t>כִּ֖י</t>
  </si>
  <si>
    <t>פִּקּוּדֶ֣יךָ</t>
  </si>
  <si>
    <t>כְתוֹרָתֶךָ:</t>
  </si>
  <si>
    <t>דָרָֽשְׁתִּי</t>
  </si>
  <si>
    <t>я искал</t>
  </si>
  <si>
    <t>{פו}</t>
  </si>
  <si>
    <t>צ"ה</t>
  </si>
  <si>
    <t>קִוּ֣וּ</t>
  </si>
  <si>
    <t>Ждут</t>
  </si>
  <si>
    <t>רְשָׁעִ֑ים</t>
  </si>
  <si>
    <t>לְאַבְּדֵ֥נִי</t>
  </si>
  <si>
    <t>чтобы погубить меня</t>
  </si>
  <si>
    <t>רְדָפוּנִי</t>
  </si>
  <si>
    <t>עֵ֝דֹתֶ֗יךָ</t>
  </si>
  <si>
    <t>עָזְרֵנִי:</t>
  </si>
  <si>
    <t>אֶתְבּוֹנָֽן</t>
  </si>
  <si>
    <t>{פז}</t>
  </si>
  <si>
    <t>צ"ו</t>
  </si>
  <si>
    <t>לְ֭כָל־תִּכְלָ֣ה</t>
  </si>
  <si>
    <t>Всем вещам</t>
  </si>
  <si>
    <t>כִּלּוּנִי</t>
  </si>
  <si>
    <t>רָאִ֑יתִי</t>
  </si>
  <si>
    <t>я видел</t>
  </si>
  <si>
    <t>קֵ֥ץ</t>
  </si>
  <si>
    <t>конец</t>
  </si>
  <si>
    <t>רְחָבָ֥ה</t>
  </si>
  <si>
    <t>заповедь Твоя</t>
  </si>
  <si>
    <t>מִצְוָתְךָ֗</t>
  </si>
  <si>
    <t>широка</t>
  </si>
  <si>
    <t>עָזַבְתִּי</t>
  </si>
  <si>
    <t>מְאֹֽד</t>
  </si>
  <si>
    <t>פִקֻּודֶיךָ:</t>
  </si>
  <si>
    <t>צ"ז</t>
  </si>
  <si>
    <t>{פח}</t>
  </si>
  <si>
    <t>מָֽה־אָהַ֥בְתִּי</t>
  </si>
  <si>
    <t>Как люблю</t>
  </si>
  <si>
    <t>כְּחַסְדְּךָ</t>
  </si>
  <si>
    <t>תוֹרָתֶ֑ךָ</t>
  </si>
  <si>
    <t>כָּל־הַיּ֥וֹם</t>
  </si>
  <si>
    <t>הִ֝יא</t>
  </si>
  <si>
    <t>שִׂיחָתִֽי</t>
  </si>
  <si>
    <t>размышление мое</t>
  </si>
  <si>
    <t>פִּיךָ:</t>
  </si>
  <si>
    <t>צ"ח</t>
  </si>
  <si>
    <t>מֵאֹיְבַ֥י</t>
  </si>
  <si>
    <t>Более врагов моих</t>
  </si>
  <si>
    <t>{פט}</t>
  </si>
  <si>
    <t>תְּחַכְּמֵ֥נִי</t>
  </si>
  <si>
    <t>делает меня мудрым</t>
  </si>
  <si>
    <t>מִצְוֺתֶ֑ךָ</t>
  </si>
  <si>
    <t>דְּבָרְךָ</t>
  </si>
  <si>
    <t>לְעוֹלָ֖ם</t>
  </si>
  <si>
    <t>הִ֣יא</t>
  </si>
  <si>
    <t>она</t>
  </si>
  <si>
    <t>בַּשָּׁמָיִם:</t>
  </si>
  <si>
    <t>{צ}</t>
  </si>
  <si>
    <t>צ"ט</t>
  </si>
  <si>
    <t>מִכָּל־מְלַמְּדַ֥י</t>
  </si>
  <si>
    <t>Более всех учителей</t>
  </si>
  <si>
    <t>הִשְׂכַּ֑לְתִּי</t>
  </si>
  <si>
    <t>я умудрился</t>
  </si>
  <si>
    <t>אֱמוּנָתֶךָ</t>
  </si>
  <si>
    <t>כִּֽי־עֵ֖דְוֹתֶ֣יךָ</t>
  </si>
  <si>
    <t>ибо свидетельства Твои</t>
  </si>
  <si>
    <t>כּוֹנַנְתָּ</t>
  </si>
  <si>
    <t>שִֽׂיחָה־לִּֽי</t>
  </si>
  <si>
    <t>ק</t>
  </si>
  <si>
    <t>וַתַּעֲמֹד:</t>
  </si>
  <si>
    <t>מִזְּקֵנִ֥ים</t>
  </si>
  <si>
    <t>от старцев</t>
  </si>
  <si>
    <t>{צא}</t>
  </si>
  <si>
    <t>אֶתְבּוֹנָ֑ן</t>
  </si>
  <si>
    <t>я понимаю</t>
  </si>
  <si>
    <t>לְמִשְׁפָּטֶיךָ</t>
  </si>
  <si>
    <t>כִּֽי־פִקּוּדֶ֖יךָ</t>
  </si>
  <si>
    <t>עָמְדוּ</t>
  </si>
  <si>
    <t>נָצָֽרְתִּי</t>
  </si>
  <si>
    <t>קא</t>
  </si>
  <si>
    <t>מִכָּל־אֹ֭רַח</t>
  </si>
  <si>
    <t>от всякого пути</t>
  </si>
  <si>
    <t>הַכֹּל</t>
  </si>
  <si>
    <t>רָ֣ע</t>
  </si>
  <si>
    <t>злого</t>
  </si>
  <si>
    <t>כָּלִ֑אתִי</t>
  </si>
  <si>
    <t>удерживаю ноги мои</t>
  </si>
  <si>
    <t>{צב}</t>
  </si>
  <si>
    <t>לוּלֵי</t>
  </si>
  <si>
    <t>אֶשְׁמֹ֖רָה</t>
  </si>
  <si>
    <t>דְבָרֶֽךָ</t>
  </si>
  <si>
    <t>קב</t>
  </si>
  <si>
    <t>מִֽמִּשְׁפָּטֶ֥יךָ</t>
  </si>
  <si>
    <t>от судов Твоих</t>
  </si>
  <si>
    <t>אָבַדְתִּי</t>
  </si>
  <si>
    <t>לֹֽא־סַ֝֗רְתִּי</t>
  </si>
  <si>
    <t>не отступал</t>
  </si>
  <si>
    <t>בְעָנְיִי:</t>
  </si>
  <si>
    <t>כִּֽי־אַתָּ֥ה</t>
  </si>
  <si>
    <t>{צג}</t>
  </si>
  <si>
    <t>הוֹרֵֽתָנִי</t>
  </si>
  <si>
    <t>научил меня</t>
  </si>
  <si>
    <t>קג</t>
  </si>
  <si>
    <t>מַה־נִּ֭מְלְצוּ</t>
  </si>
  <si>
    <t>Как сладки</t>
  </si>
  <si>
    <t>לְחִכִּ֣י</t>
  </si>
  <si>
    <t>для гортани моей</t>
  </si>
  <si>
    <t>אִמְרָתֶ֑ךָ</t>
  </si>
  <si>
    <t>מִדְּבַ֥שׁ</t>
  </si>
  <si>
    <t>слаще меда</t>
  </si>
  <si>
    <t>בָם</t>
  </si>
  <si>
    <t>לְפִֽי</t>
  </si>
  <si>
    <t>для уст моих</t>
  </si>
  <si>
    <t>חִיִּיתָנִי:</t>
  </si>
  <si>
    <t>קד</t>
  </si>
  <si>
    <t>{צד}</t>
  </si>
  <si>
    <t>מִפִּקּוּדֶ֥יךָ</t>
  </si>
  <si>
    <t>от повелений Твоих</t>
  </si>
  <si>
    <t>разумел</t>
  </si>
  <si>
    <t>עַל־כֵּ֥ן</t>
  </si>
  <si>
    <t>потому</t>
  </si>
  <si>
    <t>הוֹשִׁיעֵנִי</t>
  </si>
  <si>
    <t>שָׂנֵ֖אתִי</t>
  </si>
  <si>
    <t>ненавидел</t>
  </si>
  <si>
    <t>כָּל־אֹ֣רַח</t>
  </si>
  <si>
    <t>всякий путь</t>
  </si>
  <si>
    <t>שָֽׁקֶר</t>
  </si>
  <si>
    <t>ложный</t>
  </si>
  <si>
    <t>קה</t>
  </si>
  <si>
    <t>{צה}</t>
  </si>
  <si>
    <t>נֵ֣ר</t>
  </si>
  <si>
    <t>Светильник</t>
  </si>
  <si>
    <t>לְרַגְלִ֣י</t>
  </si>
  <si>
    <t>для ног моих</t>
  </si>
  <si>
    <t>קִוּוּ</t>
  </si>
  <si>
    <t>דְבָרֶ֑ךָ</t>
  </si>
  <si>
    <t>וְא֖וֹר</t>
  </si>
  <si>
    <t>и свет</t>
  </si>
  <si>
    <t>לְאַבְּדֵנִי</t>
  </si>
  <si>
    <t>לִנְתִיבָתִֽי</t>
  </si>
  <si>
    <t>для стези моей</t>
  </si>
  <si>
    <t>קו</t>
  </si>
  <si>
    <t>אֶתְבּוֹנָן:</t>
  </si>
  <si>
    <t>נִשְׁבַּ֣עְתִּי</t>
  </si>
  <si>
    <t>Поклялся</t>
  </si>
  <si>
    <t>{צו}</t>
  </si>
  <si>
    <t>וָֽאֲקַיֵּ֑מָה</t>
  </si>
  <si>
    <t>и подтвержу</t>
  </si>
  <si>
    <t>לִשְׁמֹ֖ר</t>
  </si>
  <si>
    <t>תִּכְלָה</t>
  </si>
  <si>
    <t>מִשְׁפְּטֵ֣י</t>
  </si>
  <si>
    <t>רָאִיתִי</t>
  </si>
  <si>
    <t>צִדְקֶֽךָ</t>
  </si>
  <si>
    <t>קֵץ</t>
  </si>
  <si>
    <t>קז</t>
  </si>
  <si>
    <t>רְחָבָה</t>
  </si>
  <si>
    <t>נַעֲנֵ֣יתִי</t>
  </si>
  <si>
    <t>Сильно</t>
  </si>
  <si>
    <t>מִצְוָתְךָ</t>
  </si>
  <si>
    <t>עַד־מְאֹ֑ד</t>
  </si>
  <si>
    <t>страдаю</t>
  </si>
  <si>
    <t>חַיֵּ֥נִי</t>
  </si>
  <si>
    <t>{צז}</t>
  </si>
  <si>
    <t>כִּדְבָרֶֽךָ</t>
  </si>
  <si>
    <t>קח</t>
  </si>
  <si>
    <t>אָהַבְתִּי</t>
  </si>
  <si>
    <t>נִדְב֣וֹת</t>
  </si>
  <si>
    <t>Добровольные</t>
  </si>
  <si>
    <t>פִּ֭י</t>
  </si>
  <si>
    <t>уст моих</t>
  </si>
  <si>
    <t>רְצֵה־נָ֣א</t>
  </si>
  <si>
    <t>прими</t>
  </si>
  <si>
    <t>וּ֝מִשְׁפָּטֶ֗יךָ</t>
  </si>
  <si>
    <t>и суды Твои</t>
  </si>
  <si>
    <t>שִׂיחָתִי:</t>
  </si>
  <si>
    <t>{צח}</t>
  </si>
  <si>
    <t>קט</t>
  </si>
  <si>
    <t>מֵאֹיְבַי</t>
  </si>
  <si>
    <t>נַפְשִׁ֥י</t>
  </si>
  <si>
    <t>Душа моя</t>
  </si>
  <si>
    <t>תְּחַכְּמֵנִי</t>
  </si>
  <si>
    <t>בְכַפִּ֑י</t>
  </si>
  <si>
    <t>в руке моей</t>
  </si>
  <si>
    <t>מִצְוֹתֶךָ</t>
  </si>
  <si>
    <t>תָמִ֓יד</t>
  </si>
  <si>
    <t>всегда</t>
  </si>
  <si>
    <t>וְֽתוֹרָתְךָ֖</t>
  </si>
  <si>
    <t>שָׁכָֽחְתִּי</t>
  </si>
  <si>
    <t>קי</t>
  </si>
  <si>
    <t>{צט}</t>
  </si>
  <si>
    <t>נָתְנ֣וּ</t>
  </si>
  <si>
    <t>Устроили</t>
  </si>
  <si>
    <t>מִכָּל</t>
  </si>
  <si>
    <t>רְשָׁעִ֣ים</t>
  </si>
  <si>
    <t>מְלַמְּדַי</t>
  </si>
  <si>
    <t>פַּ֭ח</t>
  </si>
  <si>
    <t>сеть</t>
  </si>
  <si>
    <t>הִשְׂכַּלְתִּי</t>
  </si>
  <si>
    <t>לִ֑י</t>
  </si>
  <si>
    <t>для меня</t>
  </si>
  <si>
    <t>וּמִפִּקּוּדֶ֖יךָ</t>
  </si>
  <si>
    <t>שִׂיחָה</t>
  </si>
  <si>
    <t>תָעִֽיתִי</t>
  </si>
  <si>
    <t>сбился</t>
  </si>
  <si>
    <t>לִֿי:</t>
  </si>
  <si>
    <t>קיא</t>
  </si>
  <si>
    <t>{ק}</t>
  </si>
  <si>
    <t>נָחַלְתִּ֣י</t>
  </si>
  <si>
    <t>Получил</t>
  </si>
  <si>
    <t>מִזְּקֵנִים</t>
  </si>
  <si>
    <t>עֵדְוֹתֶ֣יךָ</t>
  </si>
  <si>
    <t>אֶתְבּוֹנָן</t>
  </si>
  <si>
    <t>לְעוֹלָ֑ם</t>
  </si>
  <si>
    <t>навсегда</t>
  </si>
  <si>
    <t>כִּי־שְׂש֖וֹן</t>
  </si>
  <si>
    <t>ибо радость</t>
  </si>
  <si>
    <t>сердца моего</t>
  </si>
  <si>
    <t>הֵֽמָּה</t>
  </si>
  <si>
    <t>{קא}</t>
  </si>
  <si>
    <t>קיב</t>
  </si>
  <si>
    <t>נָטִ֣יתי</t>
  </si>
  <si>
    <t>Преклонил</t>
  </si>
  <si>
    <t>אֹרַח</t>
  </si>
  <si>
    <t>רָע</t>
  </si>
  <si>
    <t>לַעֲש֑וֹת</t>
  </si>
  <si>
    <t>исполнять</t>
  </si>
  <si>
    <t>כָּלִאתִי</t>
  </si>
  <si>
    <t>רַגְלָי</t>
  </si>
  <si>
    <t>עֵ֣קֶב</t>
  </si>
  <si>
    <t>קיג</t>
  </si>
  <si>
    <t>סֵעֲפִ֥ים</t>
  </si>
  <si>
    <t>Двоедушных</t>
  </si>
  <si>
    <t>{קב}</t>
  </si>
  <si>
    <t>שָׂנֵ֑אתִי</t>
  </si>
  <si>
    <t>ненавижу</t>
  </si>
  <si>
    <t>מִמִּשְׁפָּטֶיךָ</t>
  </si>
  <si>
    <t>וְ֝תוֹרָתְךָ֗</t>
  </si>
  <si>
    <t>а закон Твой</t>
  </si>
  <si>
    <t>אָהָֽבְתִּי</t>
  </si>
  <si>
    <t>люблю</t>
  </si>
  <si>
    <t>סָרְתִּי</t>
  </si>
  <si>
    <t>קיד</t>
  </si>
  <si>
    <t>סִתְרִ֥י</t>
  </si>
  <si>
    <t>וּ֝מָגִנִּ֗י</t>
  </si>
  <si>
    <t>покров мой</t>
  </si>
  <si>
    <t>הוֹרֵתָנִי:</t>
  </si>
  <si>
    <t>אָֽתָּה</t>
  </si>
  <si>
    <t>и щит мой</t>
  </si>
  <si>
    <t>{קג}</t>
  </si>
  <si>
    <t>יָחָֽלְתִּי</t>
  </si>
  <si>
    <t>נִּמְלְצוּ</t>
  </si>
  <si>
    <t>קיה</t>
  </si>
  <si>
    <t>לְחִכִּי</t>
  </si>
  <si>
    <t>ס֣וּרוּ</t>
  </si>
  <si>
    <t>Удалитесь</t>
  </si>
  <si>
    <t>מֶ֭נִּי</t>
  </si>
  <si>
    <t>מִדְּבַשׁ</t>
  </si>
  <si>
    <t>מְרֵעִ֑ים</t>
  </si>
  <si>
    <t>לְפִי:</t>
  </si>
  <si>
    <t>וְֽאֶצְּרָ֥ה</t>
  </si>
  <si>
    <t>{קד}</t>
  </si>
  <si>
    <t>מִצְוֺ֗ת</t>
  </si>
  <si>
    <t>заповеди</t>
  </si>
  <si>
    <t>מִפִּקּוּדֶיךָ</t>
  </si>
  <si>
    <t>אֱלֹהָי</t>
  </si>
  <si>
    <t>קיו</t>
  </si>
  <si>
    <t>סְעָדֵ֣נִי</t>
  </si>
  <si>
    <t>Укрепи</t>
  </si>
  <si>
    <t>כְאִמְרָתֶ֣ךָ</t>
  </si>
  <si>
    <t>שָׂנֵאתִי</t>
  </si>
  <si>
    <t>וְאִֽחְיֶ֑ה</t>
  </si>
  <si>
    <t>וְאַל־תְּבִישֵׁ֥נִי</t>
  </si>
  <si>
    <t>и не постыди меня</t>
  </si>
  <si>
    <t>מִשִּׂבְרִֽי</t>
  </si>
  <si>
    <t>в уповании моем</t>
  </si>
  <si>
    <t>שָׁקֶר:</t>
  </si>
  <si>
    <t>קיז</t>
  </si>
  <si>
    <t>סְעָדֵ֥נִי</t>
  </si>
  <si>
    <t>Поддержи</t>
  </si>
  <si>
    <t>{קה}</t>
  </si>
  <si>
    <t>וְאִוָּשֵׁ֑עָה</t>
  </si>
  <si>
    <t>и буду спасен</t>
  </si>
  <si>
    <t>נֵר</t>
  </si>
  <si>
    <t>וְאֶשְׁעָ֖ה</t>
  </si>
  <si>
    <t>и буду непрестанно</t>
  </si>
  <si>
    <t>לְרַגְלִי</t>
  </si>
  <si>
    <t>בְחֻקֶּ֣יךָ</t>
  </si>
  <si>
    <t>уважать</t>
  </si>
  <si>
    <t>תָמִֽיד</t>
  </si>
  <si>
    <t>постановления Твои</t>
  </si>
  <si>
    <t>וְאוֹר</t>
  </si>
  <si>
    <t>קיח</t>
  </si>
  <si>
    <t>לִנְתִיבָתִי:</t>
  </si>
  <si>
    <t>סָלִ֣יתָ</t>
  </si>
  <si>
    <t>Отверг</t>
  </si>
  <si>
    <t>{קו}</t>
  </si>
  <si>
    <t>כָל־שֹׁ֖גִים</t>
  </si>
  <si>
    <t>מֵֽחֻקֶּ֑יךָ</t>
  </si>
  <si>
    <t>уклоняющихся от постановлений Твоих</t>
  </si>
  <si>
    <t>וָאֲקַיֵּמָה</t>
  </si>
  <si>
    <t>תַּרְמִיתָֽם</t>
  </si>
  <si>
    <t>есть коварство их</t>
  </si>
  <si>
    <t>קיט</t>
  </si>
  <si>
    <t>{קז}</t>
  </si>
  <si>
    <t>סִ֭גִים</t>
  </si>
  <si>
    <t>נַעֲנֵיתִי</t>
  </si>
  <si>
    <t>הִשְׁבַּ֣תָּ</t>
  </si>
  <si>
    <t>мусор</t>
  </si>
  <si>
    <t>כָּל־רִשְׁעֵי־אָ֑רֶץ</t>
  </si>
  <si>
    <t>истребил всех нечестивых земли</t>
  </si>
  <si>
    <t>לָכֵ֥ן</t>
  </si>
  <si>
    <t>поэтому</t>
  </si>
  <si>
    <t>אָהַ֖בְתִּי</t>
  </si>
  <si>
    <t>עֵדֹתֶֽיךָ</t>
  </si>
  <si>
    <t>כִדְבָרֶךָ:</t>
  </si>
  <si>
    <t>קכ</t>
  </si>
  <si>
    <t>{קח}</t>
  </si>
  <si>
    <t>סָמַ֤ר</t>
  </si>
  <si>
    <t>Трепещет</t>
  </si>
  <si>
    <t>נִדְבוֹת</t>
  </si>
  <si>
    <t>מִפַּחְדְּךָ֨</t>
  </si>
  <si>
    <t>от страха Твоего</t>
  </si>
  <si>
    <t>בְשָׂרִ֗י</t>
  </si>
  <si>
    <t>плоть моя</t>
  </si>
  <si>
    <t>רְצֵה</t>
  </si>
  <si>
    <t>וּֽמִמִּשְׁפָּטֶ֥יךָ</t>
  </si>
  <si>
    <t>и от судов Твоих</t>
  </si>
  <si>
    <t>יָרֵֽאתִי</t>
  </si>
  <si>
    <t>я боюсь</t>
  </si>
  <si>
    <t>קכא</t>
  </si>
  <si>
    <t>וּמִשְׁפָּטֶיךָ</t>
  </si>
  <si>
    <t>עָשִׂ֣יתִי</t>
  </si>
  <si>
    <t>Творил</t>
  </si>
  <si>
    <t>מִשְׁפָּ֑ט</t>
  </si>
  <si>
    <t>суд</t>
  </si>
  <si>
    <t>{קט}</t>
  </si>
  <si>
    <t>וָצֶֽדֶק</t>
  </si>
  <si>
    <t>и правду</t>
  </si>
  <si>
    <t>בַּל־תַּנִּיחֵ֥נִי</t>
  </si>
  <si>
    <t>בְכַפִּי</t>
  </si>
  <si>
    <t>לְעֹשְׁקָֽי</t>
  </si>
  <si>
    <t>притеснителям моим</t>
  </si>
  <si>
    <t>קכב</t>
  </si>
  <si>
    <t>עֲרֹ֣ב</t>
  </si>
  <si>
    <t>Поручи</t>
  </si>
  <si>
    <t>עַבְדְּךָ֣</t>
  </si>
  <si>
    <t>לְט֑וֹב</t>
  </si>
  <si>
    <t>за добро</t>
  </si>
  <si>
    <t>{קי}</t>
  </si>
  <si>
    <t>אַל־יַ֝עַשְּׁק֗וּנִי</t>
  </si>
  <si>
    <t>не угнетай меня</t>
  </si>
  <si>
    <t>זֵדִֽים</t>
  </si>
  <si>
    <t>קכג</t>
  </si>
  <si>
    <t>פַּח</t>
  </si>
  <si>
    <t>עֵינַ֗י</t>
  </si>
  <si>
    <t>Очи мои</t>
  </si>
  <si>
    <t>כָּל֥וּ</t>
  </si>
  <si>
    <t>томятся</t>
  </si>
  <si>
    <t>וּמִפִּקּוּדֶיךָ</t>
  </si>
  <si>
    <t>לִֽישׁוּעָתְךָ֑</t>
  </si>
  <si>
    <t>в ожидании спасения Твоего</t>
  </si>
  <si>
    <t>וּלְאִמְרַ֖ת</t>
  </si>
  <si>
    <t>и слова</t>
  </si>
  <si>
    <t>תָעִיתִי:</t>
  </si>
  <si>
    <t>{קיא}</t>
  </si>
  <si>
    <t>קכד</t>
  </si>
  <si>
    <t>נָחַלְתִּי</t>
  </si>
  <si>
    <t>עֲשֵֽׂה־עִם־עַבְדְּךָ֥</t>
  </si>
  <si>
    <t>Сделай с рабом Твоим</t>
  </si>
  <si>
    <t>כְחַסְדֶּ֑ךָ</t>
  </si>
  <si>
    <t>по милости Твоей</t>
  </si>
  <si>
    <t>וְחֻקֶּ֖יךָ</t>
  </si>
  <si>
    <t>и постановления Твои</t>
  </si>
  <si>
    <t>שְׂשׂוֹן</t>
  </si>
  <si>
    <t>קכה</t>
  </si>
  <si>
    <t>Раб Твой</t>
  </si>
  <si>
    <t>הֵמָּה:</t>
  </si>
  <si>
    <t>אֲנִ֑י</t>
  </si>
  <si>
    <t>{קיב}</t>
  </si>
  <si>
    <t>נָטִיתִי</t>
  </si>
  <si>
    <t>וְאֵדְעָ֥ה</t>
  </si>
  <si>
    <t>и буду знать</t>
  </si>
  <si>
    <t>לַעֲשׂוֹת</t>
  </si>
  <si>
    <t>קכו</t>
  </si>
  <si>
    <t>עֵ֭ת</t>
  </si>
  <si>
    <t>Время</t>
  </si>
  <si>
    <t>לַעֲשׂ֣וֹת</t>
  </si>
  <si>
    <t>действовать</t>
  </si>
  <si>
    <t>לַיהוָ֑ה</t>
  </si>
  <si>
    <t>הֵ֝פֵ֗רוּ</t>
  </si>
  <si>
    <t>нарушили</t>
  </si>
  <si>
    <t>{קיג}</t>
  </si>
  <si>
    <t>תּוֹרָתֶֽךָ</t>
  </si>
  <si>
    <t>סֵעֲפִים</t>
  </si>
  <si>
    <t>קכז</t>
  </si>
  <si>
    <t>עַל־כֵּ֭ן</t>
  </si>
  <si>
    <t>אָהַ֣בְתִּי</t>
  </si>
  <si>
    <t>מִצְוֺתֶ֑יךָ</t>
  </si>
  <si>
    <t>{קיד}</t>
  </si>
  <si>
    <t>מִזָּהָ֥ב</t>
  </si>
  <si>
    <t>более золота</t>
  </si>
  <si>
    <t>סִתְרִי</t>
  </si>
  <si>
    <t>וּמִפָּֽז</t>
  </si>
  <si>
    <t>и драгоценного камня</t>
  </si>
  <si>
    <t>וּמָגִנִּי</t>
  </si>
  <si>
    <t>קכח</t>
  </si>
  <si>
    <t>כָּל־פִּקּוּדֵ֣י</t>
  </si>
  <si>
    <t>все повеления</t>
  </si>
  <si>
    <t>כֹ֭ל</t>
  </si>
  <si>
    <t>{קטו}</t>
  </si>
  <si>
    <t>יִשָּׁרְתִּ֑י</t>
  </si>
  <si>
    <t>прямыми считаю</t>
  </si>
  <si>
    <t>סוּרוּ</t>
  </si>
  <si>
    <t>כָּל־אֹ֝רַ֗ח</t>
  </si>
  <si>
    <t>שָׁ֣קֶר</t>
  </si>
  <si>
    <t>שָׂנֵֽאתִי</t>
  </si>
  <si>
    <t>קכט</t>
  </si>
  <si>
    <t>מִצְוֹת</t>
  </si>
  <si>
    <t>פְּֽלָא֣וֹת</t>
  </si>
  <si>
    <t>Дивны</t>
  </si>
  <si>
    <t>אֱלֹהָי:</t>
  </si>
  <si>
    <t>עֵדְוֹתֶ֑יךָ</t>
  </si>
  <si>
    <t>{קטז}</t>
  </si>
  <si>
    <t>סָמְכֵנִי</t>
  </si>
  <si>
    <t>נְצָרָ֖תַם</t>
  </si>
  <si>
    <t>соблюдает их</t>
  </si>
  <si>
    <t>כְאִמְרָתְךָ</t>
  </si>
  <si>
    <t>נַפְשִֽׁי</t>
  </si>
  <si>
    <t>קל</t>
  </si>
  <si>
    <t>פֵּ֘תַ֤ח</t>
  </si>
  <si>
    <t>Откровение</t>
  </si>
  <si>
    <t>תְּבִישֵׁנִי</t>
  </si>
  <si>
    <t>דְּבָרֶ֗יךָ</t>
  </si>
  <si>
    <t>слов Твоих</t>
  </si>
  <si>
    <t>מִשִּׂבְרִי:</t>
  </si>
  <si>
    <t>יָאִ֥יר</t>
  </si>
  <si>
    <t>просвещает</t>
  </si>
  <si>
    <t>{קיז}</t>
  </si>
  <si>
    <t>מֵבִ֥ין</t>
  </si>
  <si>
    <t>разумляет</t>
  </si>
  <si>
    <t>סְעָדֵנִי</t>
  </si>
  <si>
    <t>פְּתָאיִֽם</t>
  </si>
  <si>
    <t>простых</t>
  </si>
  <si>
    <t>וְאִוָּשֵׁעָה</t>
  </si>
  <si>
    <t>קלא</t>
  </si>
  <si>
    <t>וְאֶשְׁעָה</t>
  </si>
  <si>
    <t>פָּצִ֣יתִי</t>
  </si>
  <si>
    <t>Открыл</t>
  </si>
  <si>
    <t>בְחֻקֶּיךָ</t>
  </si>
  <si>
    <t>פִ֑י</t>
  </si>
  <si>
    <t>уста</t>
  </si>
  <si>
    <t>תָמִיד:</t>
  </si>
  <si>
    <t>וָאֶשְׁאָ֓פָה</t>
  </si>
  <si>
    <t>и вздохнул</t>
  </si>
  <si>
    <t>{קיח}</t>
  </si>
  <si>
    <t>כִּֽי־לְמִצְוֺתֶ֖יךָ</t>
  </si>
  <si>
    <t>ибо заповедей Твоих</t>
  </si>
  <si>
    <t>סָלִיתָ</t>
  </si>
  <si>
    <t>יָאַֽבְתִּי</t>
  </si>
  <si>
    <t>желал</t>
  </si>
  <si>
    <t>קלב</t>
  </si>
  <si>
    <t>שׁוֹגִים</t>
  </si>
  <si>
    <t>פְּנֵ֣ה</t>
  </si>
  <si>
    <t>Воззри</t>
  </si>
  <si>
    <t>מֵחֻקֶּיךָ</t>
  </si>
  <si>
    <t>אֵלַ֣י</t>
  </si>
  <si>
    <t>וְחָנֵּ֑נִי</t>
  </si>
  <si>
    <t>כְּמִשְׁפָּ֖ט</t>
  </si>
  <si>
    <t>как поступаешь</t>
  </si>
  <si>
    <t>תַּרְמִיתָם:</t>
  </si>
  <si>
    <t>לְאֹהֲבֵ֣י</t>
  </si>
  <si>
    <t>с любящими</t>
  </si>
  <si>
    <t>{קיט}</t>
  </si>
  <si>
    <t>שְׁמֶֽךָ</t>
  </si>
  <si>
    <t>סִגִים</t>
  </si>
  <si>
    <t>קלג</t>
  </si>
  <si>
    <t>פְעָמַ֣י</t>
  </si>
  <si>
    <t>Ступени</t>
  </si>
  <si>
    <t>הָכֵ֣ן</t>
  </si>
  <si>
    <t>направь</t>
  </si>
  <si>
    <t>בְּאִמְרָתֶ֑ךָ</t>
  </si>
  <si>
    <t>וְאַל־תַּשְׁלֶ֖ט</t>
  </si>
  <si>
    <t>и не давай</t>
  </si>
  <si>
    <t>כָל־אָֽוֶן</t>
  </si>
  <si>
    <t>властвовать никакому беззаконию</t>
  </si>
  <si>
    <t>קלד</t>
  </si>
  <si>
    <t>{קכ}</t>
  </si>
  <si>
    <t>פְּדֵנִ֣י</t>
  </si>
  <si>
    <t>Избавь</t>
  </si>
  <si>
    <t>סָמַר</t>
  </si>
  <si>
    <t>מֵעֹ֣שֶׁק</t>
  </si>
  <si>
    <t>от угнетения</t>
  </si>
  <si>
    <t>מִפַּחְדְּךָ</t>
  </si>
  <si>
    <t>אָדָ֑ם</t>
  </si>
  <si>
    <t>בְשָׂרִי</t>
  </si>
  <si>
    <t>וּמִמִּשְׁפָּטֶיךָ</t>
  </si>
  <si>
    <t>יָרֵאתִי:</t>
  </si>
  <si>
    <t>קלה</t>
  </si>
  <si>
    <t>Лицо</t>
  </si>
  <si>
    <t>{קכא}</t>
  </si>
  <si>
    <t>הָאֵ֣ר</t>
  </si>
  <si>
    <t>Твое</t>
  </si>
  <si>
    <t>עָשִׂיתִי</t>
  </si>
  <si>
    <t>בְּעַבְדֶּ֑ךָ</t>
  </si>
  <si>
    <t>וְלַמְּדֵ֖נִי</t>
  </si>
  <si>
    <t>над рабом Твоим</t>
  </si>
  <si>
    <t>וָצֶדֶק</t>
  </si>
  <si>
    <t>אֶת־חֻקֶּֽיךָ</t>
  </si>
  <si>
    <t>и научи меня</t>
  </si>
  <si>
    <t>קלו</t>
  </si>
  <si>
    <t>תַּנִּיחֵנִי</t>
  </si>
  <si>
    <t>פַּלְגֵי־מַ֭יִם</t>
  </si>
  <si>
    <t>Потоки вод</t>
  </si>
  <si>
    <t>לְעֹשְׁקָי:</t>
  </si>
  <si>
    <t>יָרְד֣וּ</t>
  </si>
  <si>
    <t>сходят</t>
  </si>
  <si>
    <t>{קכב}</t>
  </si>
  <si>
    <t>с глаз моих</t>
  </si>
  <si>
    <t>עֲרֹב</t>
  </si>
  <si>
    <t>לְטוֹב</t>
  </si>
  <si>
    <t>שָׁמְר֖וּ</t>
  </si>
  <si>
    <t>соблюдают</t>
  </si>
  <si>
    <t>יַעַשְׁקֻנִי</t>
  </si>
  <si>
    <t>קלז</t>
  </si>
  <si>
    <t>זֵדִים:</t>
  </si>
  <si>
    <t>צַדִּ֣יק</t>
  </si>
  <si>
    <t>Праведен</t>
  </si>
  <si>
    <t>{קכג}</t>
  </si>
  <si>
    <t>וְיָשָׁ֥ר</t>
  </si>
  <si>
    <t>и справедливы</t>
  </si>
  <si>
    <t>לִישׁוּעָתֶךָ</t>
  </si>
  <si>
    <t>מִשְׁפָּטֶֽיךָ</t>
  </si>
  <si>
    <t>וּלְאִמְרַת</t>
  </si>
  <si>
    <t>קלח</t>
  </si>
  <si>
    <t>צִוִּ֣יתָ</t>
  </si>
  <si>
    <t>Заповедал</t>
  </si>
  <si>
    <t>{קכד}</t>
  </si>
  <si>
    <t>צֶ֭דֶק</t>
  </si>
  <si>
    <t>праведность</t>
  </si>
  <si>
    <t>עֵ֣דֹתֶ֑יךָ</t>
  </si>
  <si>
    <t>וֶֽאֱמוּנָ֥ה</t>
  </si>
  <si>
    <t>весьма</t>
  </si>
  <si>
    <t>כְחַסְדֶּךָ</t>
  </si>
  <si>
    <t>קלט</t>
  </si>
  <si>
    <t>וְחֻקֶּיךָ</t>
  </si>
  <si>
    <t>צִמְּתַ֣תְנִי</t>
  </si>
  <si>
    <t>Истаивает</t>
  </si>
  <si>
    <t>קִנְאָתִ֑י</t>
  </si>
  <si>
    <t>ревность моя</t>
  </si>
  <si>
    <t>{קכה}</t>
  </si>
  <si>
    <t>כִּֽי־שָׁכְח֥וּ</t>
  </si>
  <si>
    <t>ибо забыли</t>
  </si>
  <si>
    <t>דְבָרֶ֝֗יךָ</t>
  </si>
  <si>
    <t>צָרָֽי</t>
  </si>
  <si>
    <t>враги мои</t>
  </si>
  <si>
    <t>קמ</t>
  </si>
  <si>
    <t>וְאֵדְעָה</t>
  </si>
  <si>
    <t>צָר֤וּפָה</t>
  </si>
  <si>
    <t>Чисто</t>
  </si>
  <si>
    <t>אֲמָרָתְךָ֥</t>
  </si>
  <si>
    <t>{קכו}</t>
  </si>
  <si>
    <t>מְאֹ֑ד</t>
  </si>
  <si>
    <t>עֵת</t>
  </si>
  <si>
    <t>וְעַבְדְּךָ֥</t>
  </si>
  <si>
    <t>и раб Твой</t>
  </si>
  <si>
    <t>אֲהֵבָֽהּ</t>
  </si>
  <si>
    <t>любит его</t>
  </si>
  <si>
    <t>קמא</t>
  </si>
  <si>
    <t>הֵפֵרוּ</t>
  </si>
  <si>
    <t>צָעִ֣יר</t>
  </si>
  <si>
    <t>Мал</t>
  </si>
  <si>
    <t>אָנֹכִ֣י</t>
  </si>
  <si>
    <t>{קכז}</t>
  </si>
  <si>
    <t>וְנִבְזֶ֑ה</t>
  </si>
  <si>
    <t>и презрен</t>
  </si>
  <si>
    <t>פִּקּוּדֶ֥יךָ</t>
  </si>
  <si>
    <t>לֹֽא־שָׁכָֽחְתִּי</t>
  </si>
  <si>
    <t>קמב</t>
  </si>
  <si>
    <t>צִדְקָתְךָ֥</t>
  </si>
  <si>
    <t>Правда Твоя</t>
  </si>
  <si>
    <t>מִזָּהָב</t>
  </si>
  <si>
    <t>צֶ֗דֶק</t>
  </si>
  <si>
    <t>правда</t>
  </si>
  <si>
    <t>וּמִפָּז:</t>
  </si>
  <si>
    <t>{קכח}</t>
  </si>
  <si>
    <t>וְתוֹרָתְךָ֥</t>
  </si>
  <si>
    <t>и закон Твой</t>
  </si>
  <si>
    <t>אֱמֶֽת</t>
  </si>
  <si>
    <t>קמג</t>
  </si>
  <si>
    <t>צַר־וּמָצ֥וֹק</t>
  </si>
  <si>
    <t>Скорбь и теснота</t>
  </si>
  <si>
    <t>פִּקּוּדֵי</t>
  </si>
  <si>
    <t>מְצָא֑וּנִי</t>
  </si>
  <si>
    <t>постигли меня</t>
  </si>
  <si>
    <t>כֹל</t>
  </si>
  <si>
    <t>מִצְוֺתֶ֥יךָ</t>
  </si>
  <si>
    <t>יִשָּׁרְתִּי</t>
  </si>
  <si>
    <t>שַֽׁעֲשֻֽׁעָֽי</t>
  </si>
  <si>
    <t>קמד</t>
  </si>
  <si>
    <t>צֶֽדֶק</t>
  </si>
  <si>
    <t>Правда</t>
  </si>
  <si>
    <t>עֵֽדְוֹתֶ֥יךָ</t>
  </si>
  <si>
    <t>שָׂנֵאתִי:</t>
  </si>
  <si>
    <t>הֲבִינֵ֥נִי</t>
  </si>
  <si>
    <t>{קכט}</t>
  </si>
  <si>
    <t>וְאֶחְיֶֽה</t>
  </si>
  <si>
    <t>פְּלָאוֹת</t>
  </si>
  <si>
    <t>קמה</t>
  </si>
  <si>
    <t>קָרָ֣אתִי</t>
  </si>
  <si>
    <t>Взываю</t>
  </si>
  <si>
    <t>בְכָל־לֵ֣ב</t>
  </si>
  <si>
    <t>עֲנֵ֑נִי</t>
  </si>
  <si>
    <t>услышь меня</t>
  </si>
  <si>
    <t>נְצָרָתַם</t>
  </si>
  <si>
    <t>יְהוָ֓ה</t>
  </si>
  <si>
    <t>חֻקֶּ֖יךָ</t>
  </si>
  <si>
    <t>{קל}</t>
  </si>
  <si>
    <t>אֶצֹּֽרָה</t>
  </si>
  <si>
    <t>פֵּתַח</t>
  </si>
  <si>
    <t>קמו</t>
  </si>
  <si>
    <t>דְּבָרֶיךָ</t>
  </si>
  <si>
    <t>קְרָאתִיךָ֥</t>
  </si>
  <si>
    <t>יָאִיר</t>
  </si>
  <si>
    <t>מֵבִין</t>
  </si>
  <si>
    <t>פְּתָיִים:</t>
  </si>
  <si>
    <t>{קלא}</t>
  </si>
  <si>
    <t>קמז</t>
  </si>
  <si>
    <t>קִדַּ֣מְתִּי</t>
  </si>
  <si>
    <t>Воспрянул</t>
  </si>
  <si>
    <t>פָעַרְתִּי</t>
  </si>
  <si>
    <t>בַנֶּ֣שֶׁף</t>
  </si>
  <si>
    <t>рано</t>
  </si>
  <si>
    <t>וָאֶשְׁאָפָה</t>
  </si>
  <si>
    <t>וָאֲשַׁוֵּ֑עָה</t>
  </si>
  <si>
    <t>и воззвал</t>
  </si>
  <si>
    <t>לְמִצְוֹתֶיךָ</t>
  </si>
  <si>
    <t>יָאָבְתִּי:</t>
  </si>
  <si>
    <t>קמח</t>
  </si>
  <si>
    <t>{קלב}</t>
  </si>
  <si>
    <t>קִדְּמוּ</t>
  </si>
  <si>
    <t>Предшествуют</t>
  </si>
  <si>
    <t>אַשְׁמ֑וּרוֹת</t>
  </si>
  <si>
    <t>бодрствования</t>
  </si>
  <si>
    <t>לָשִׂ֥יחַ</t>
  </si>
  <si>
    <t>чтобы размышлять</t>
  </si>
  <si>
    <t>כְּמִשְׁפָּט</t>
  </si>
  <si>
    <t>בְּאִמְרָתֶֽךָ</t>
  </si>
  <si>
    <t>о слове Твоем</t>
  </si>
  <si>
    <t>לְאֹהֲבֵי</t>
  </si>
  <si>
    <t>קמט</t>
  </si>
  <si>
    <t>קוֹלִ֣י</t>
  </si>
  <si>
    <t>Голос мой</t>
  </si>
  <si>
    <t>{קלג}</t>
  </si>
  <si>
    <t>שְׁמַ֣ע</t>
  </si>
  <si>
    <t>פְּעָמַי</t>
  </si>
  <si>
    <t>כְּחַסְדֶּ֑ךָ</t>
  </si>
  <si>
    <t>הָכֵן</t>
  </si>
  <si>
    <t>בְּאִמְרָתֶךָ</t>
  </si>
  <si>
    <t>כְּמִשְׁפָּטֶ֥ךָ</t>
  </si>
  <si>
    <t>по суду Твоему</t>
  </si>
  <si>
    <t>חַיֵּֽנִי</t>
  </si>
  <si>
    <t>תַּשְׁלֶט</t>
  </si>
  <si>
    <t>קנ</t>
  </si>
  <si>
    <t>קָרְב֗וּ</t>
  </si>
  <si>
    <t>Приблизились</t>
  </si>
  <si>
    <t>רֹֽדְפֵי־זִמָּ֑ה</t>
  </si>
  <si>
    <t>гонители-беззаконники</t>
  </si>
  <si>
    <t>מִתּוֹרָתְךָ֥</t>
  </si>
  <si>
    <t>{קלד}</t>
  </si>
  <si>
    <t>רָחָֽקוּ</t>
  </si>
  <si>
    <t>удалились</t>
  </si>
  <si>
    <t>פְּדֵנִי</t>
  </si>
  <si>
    <t>קנא</t>
  </si>
  <si>
    <t>מֵעֹשֶׁק</t>
  </si>
  <si>
    <t>קָר֣וֹב</t>
  </si>
  <si>
    <t>Близок</t>
  </si>
  <si>
    <t>וְכָל־מִצְוֺתֶ֥יךָ</t>
  </si>
  <si>
    <t>и все заповеди Твои</t>
  </si>
  <si>
    <t>{קלה}</t>
  </si>
  <si>
    <t>קנב</t>
  </si>
  <si>
    <t>קֶ֣דֶם</t>
  </si>
  <si>
    <t>Издавна</t>
  </si>
  <si>
    <t>בְּעַבְדֶּךָ</t>
  </si>
  <si>
    <t>знаю</t>
  </si>
  <si>
    <t>וְלַמְּדֵנִי</t>
  </si>
  <si>
    <t>מֵעֵדֹתֶ֑יךָ</t>
  </si>
  <si>
    <t>от свидетельств Твоих</t>
  </si>
  <si>
    <t>{קלו}</t>
  </si>
  <si>
    <t>יְסַדְתָּֽם</t>
  </si>
  <si>
    <t>Ты утвердил их</t>
  </si>
  <si>
    <t>פַּלְגֵי</t>
  </si>
  <si>
    <t>קנג</t>
  </si>
  <si>
    <t>רְאֵה־עָנְיִ֥י</t>
  </si>
  <si>
    <t>Взгляни на бедствие мое</t>
  </si>
  <si>
    <t>יָרְדוּ</t>
  </si>
  <si>
    <t>וְחַלְּצֵ֑נִי</t>
  </si>
  <si>
    <t>и избавь меня</t>
  </si>
  <si>
    <t>קנד</t>
  </si>
  <si>
    <t>תוֹרָתֶךָ:</t>
  </si>
  <si>
    <t>רִיבָ֥ה</t>
  </si>
  <si>
    <t>Защити</t>
  </si>
  <si>
    <t>רִֽיבִי</t>
  </si>
  <si>
    <t>дело мое</t>
  </si>
  <si>
    <t>{קלז}</t>
  </si>
  <si>
    <t>וּגְאָלֵ֑נִי</t>
  </si>
  <si>
    <t>и искупи меня</t>
  </si>
  <si>
    <t>לְ֝אִמְרָתְךָ֗</t>
  </si>
  <si>
    <t>קנה</t>
  </si>
  <si>
    <t>וְיָשָׁר</t>
  </si>
  <si>
    <t>רָח֗וֹק</t>
  </si>
  <si>
    <t>Далеко</t>
  </si>
  <si>
    <t>מִשְׁפָּטֶיךָ:</t>
  </si>
  <si>
    <t>מֵֽרְשָׁעִ֥ים</t>
  </si>
  <si>
    <t>{קלח}</t>
  </si>
  <si>
    <t>יְשׁוּעָ֑ה</t>
  </si>
  <si>
    <t>спасение</t>
  </si>
  <si>
    <t>צִוִּיתָ</t>
  </si>
  <si>
    <t>לֹֽא־דָרָֽשׁוּ</t>
  </si>
  <si>
    <t>не взыскуют</t>
  </si>
  <si>
    <t>קנו</t>
  </si>
  <si>
    <t>רַחֲמֶ֣יךָ</t>
  </si>
  <si>
    <t>Много</t>
  </si>
  <si>
    <t>{קלט}</t>
  </si>
  <si>
    <t>רַבִּ֣ים</t>
  </si>
  <si>
    <t>милостей Твоих</t>
  </si>
  <si>
    <t>צִמְּתַתְנִי</t>
  </si>
  <si>
    <t>קִנְאָתִי</t>
  </si>
  <si>
    <t>כְּמִשְׁפָּטֶ֥יךָ</t>
  </si>
  <si>
    <t>שָׁכְחוּ</t>
  </si>
  <si>
    <t>קנז</t>
  </si>
  <si>
    <t>דְבָרֶיךָ</t>
  </si>
  <si>
    <t>רַבִּ֥ים</t>
  </si>
  <si>
    <t>צָרָי:</t>
  </si>
  <si>
    <t>רֹדְפַ֖י</t>
  </si>
  <si>
    <t>{קמ}</t>
  </si>
  <si>
    <t>וְצָרָ֑י</t>
  </si>
  <si>
    <t>и врагов моих</t>
  </si>
  <si>
    <t>צְרוּפָה</t>
  </si>
  <si>
    <t>מֵעֵ֥דֹתֶ֗יךָ</t>
  </si>
  <si>
    <t>לֹֽא־נָטִֽיתִי</t>
  </si>
  <si>
    <t>קנח</t>
  </si>
  <si>
    <t>וְעַבְדְּךָ</t>
  </si>
  <si>
    <t>רָאִ֣יתִי</t>
  </si>
  <si>
    <t>Вижу</t>
  </si>
  <si>
    <t>אֲהֵבָהּ:</t>
  </si>
  <si>
    <t>בֹגְדִ֣ים</t>
  </si>
  <si>
    <t>вероломных</t>
  </si>
  <si>
    <t>{קמא}</t>
  </si>
  <si>
    <t>וָ֭אֶתְקוֹטָטָ֑ה</t>
  </si>
  <si>
    <t>и сокрушаюсь</t>
  </si>
  <si>
    <t>צָעִיר</t>
  </si>
  <si>
    <t>לֹֽא־שָׁמְר֖וּ</t>
  </si>
  <si>
    <t>не соблюдают</t>
  </si>
  <si>
    <t>וְנִבְזֶה</t>
  </si>
  <si>
    <t>אִמְרָתֶֽךָ</t>
  </si>
  <si>
    <t>פִּקֻּדֶיךָ</t>
  </si>
  <si>
    <t>קנט</t>
  </si>
  <si>
    <t>רְאֵ֣ה</t>
  </si>
  <si>
    <t>Взгляни</t>
  </si>
  <si>
    <t>כִי־פִקּוּדֶ֣יךָ</t>
  </si>
  <si>
    <t>{קמב}</t>
  </si>
  <si>
    <t>אָהָ֑בְתִּי</t>
  </si>
  <si>
    <t>צִדְקָתְךָ</t>
  </si>
  <si>
    <t>קס</t>
  </si>
  <si>
    <t>אֱמֶת:</t>
  </si>
  <si>
    <t>רֹ֘אשׁ</t>
  </si>
  <si>
    <t>Основание</t>
  </si>
  <si>
    <t>{קמג}</t>
  </si>
  <si>
    <t>דְּבָ֣רְךָ֣</t>
  </si>
  <si>
    <t>צַר</t>
  </si>
  <si>
    <t>אֱמֶ֑ת</t>
  </si>
  <si>
    <t>וּמָצוֹק</t>
  </si>
  <si>
    <t>וּלְעוֹלָ֥ם</t>
  </si>
  <si>
    <t>и навсегда</t>
  </si>
  <si>
    <t>מְצָאוּנִי</t>
  </si>
  <si>
    <t>כָּל־מִשְׁפַּ֖ט</t>
  </si>
  <si>
    <t>все суды</t>
  </si>
  <si>
    <t>צִדְקֶ֣ךָ</t>
  </si>
  <si>
    <t>קסא</t>
  </si>
  <si>
    <t>{קמד}</t>
  </si>
  <si>
    <t>שָׂרִ֥ים</t>
  </si>
  <si>
    <t>Князья</t>
  </si>
  <si>
    <t>רְדָפֻ֥נִי</t>
  </si>
  <si>
    <t>חִנָּ֑ם</t>
  </si>
  <si>
    <t>напрасно</t>
  </si>
  <si>
    <t>וּ֝מִדְּבָרְךָ֗</t>
  </si>
  <si>
    <t>и от слов Твоих</t>
  </si>
  <si>
    <t>פָּחַ֥ד</t>
  </si>
  <si>
    <t>трепещет</t>
  </si>
  <si>
    <t>וְאֶחְיֶה:</t>
  </si>
  <si>
    <t>לִבִּֽי</t>
  </si>
  <si>
    <t>קסב</t>
  </si>
  <si>
    <t>{קמה}</t>
  </si>
  <si>
    <t>שָׂ֭שׂ</t>
  </si>
  <si>
    <t>Радуюсь</t>
  </si>
  <si>
    <t>קָרָאתִי</t>
  </si>
  <si>
    <t>אָֽנֹכִי֮</t>
  </si>
  <si>
    <t>עַל־אִמְרָתֶ֥ךָ</t>
  </si>
  <si>
    <t>כְּמוֹצֵ֑א</t>
  </si>
  <si>
    <t>как находящий</t>
  </si>
  <si>
    <t>שָׁלָ֗ל</t>
  </si>
  <si>
    <t>великую</t>
  </si>
  <si>
    <t>רָֽב</t>
  </si>
  <si>
    <t>добычу</t>
  </si>
  <si>
    <t>קסג</t>
  </si>
  <si>
    <t>אֶצֹּרָה:</t>
  </si>
  <si>
    <t>שֶֽׁ֭קֶר</t>
  </si>
  <si>
    <t>Неправду</t>
  </si>
  <si>
    <t>{קמו}</t>
  </si>
  <si>
    <t>שָׂנֵ֣אתִי</t>
  </si>
  <si>
    <t>וַאֲתַעֵ֑בָה</t>
  </si>
  <si>
    <t>и гнушаюсь</t>
  </si>
  <si>
    <t>תּ֝וֹרָתְךָ֗</t>
  </si>
  <si>
    <t>קסד</t>
  </si>
  <si>
    <t>{קמז}</t>
  </si>
  <si>
    <t>שֶֽׁ֭בַע</t>
  </si>
  <si>
    <t>Семь</t>
  </si>
  <si>
    <t>קִדַּמְתִּי</t>
  </si>
  <si>
    <t>בַּיּ֣וֹם</t>
  </si>
  <si>
    <t>раз в день</t>
  </si>
  <si>
    <t>בַנֶּשֶׁף</t>
  </si>
  <si>
    <t>הִלַּלְתִּ֑יךָ</t>
  </si>
  <si>
    <t>восхваляю Тебя</t>
  </si>
  <si>
    <t>וָאֲשַׁוֵּעָה</t>
  </si>
  <si>
    <t>עַ֝֗ל</t>
  </si>
  <si>
    <t>(לדבריך)</t>
  </si>
  <si>
    <t>מִשְׁפְּטֵ֥י</t>
  </si>
  <si>
    <t>קסה</t>
  </si>
  <si>
    <t>{קמח}</t>
  </si>
  <si>
    <t>שָֽׁל֤וֹם</t>
  </si>
  <si>
    <t>Велик</t>
  </si>
  <si>
    <t>קִדְּמוּ</t>
  </si>
  <si>
    <t>רָב</t>
  </si>
  <si>
    <t>у любящих</t>
  </si>
  <si>
    <t>אַשְׁמֻרוֹת</t>
  </si>
  <si>
    <t>לָשִׂיחַ</t>
  </si>
  <si>
    <t>וְ֝אֵ֗ין</t>
  </si>
  <si>
    <t>בְּאִמְרָתֶךָ:</t>
  </si>
  <si>
    <t>לָ֥מוֹ</t>
  </si>
  <si>
    <t>у них</t>
  </si>
  <si>
    <t>{קמט}</t>
  </si>
  <si>
    <t>מִכְשֽׁוֹל</t>
  </si>
  <si>
    <t>преткновения</t>
  </si>
  <si>
    <t>קסו</t>
  </si>
  <si>
    <t>שִׂבַּ֣רְתִּי</t>
  </si>
  <si>
    <t>Уповаю</t>
  </si>
  <si>
    <t>לִ֭ישׁוּעָתְךָ֣</t>
  </si>
  <si>
    <t>на спасение Твое</t>
  </si>
  <si>
    <t>כְּמִשְׁפָּטֶךָ</t>
  </si>
  <si>
    <t>וּ֝מִצְוֺתֶ֗יךָ</t>
  </si>
  <si>
    <t>и заповеди Твои</t>
  </si>
  <si>
    <t>עָשִֽׂיתִי</t>
  </si>
  <si>
    <t>исполняю</t>
  </si>
  <si>
    <t>{קנ}</t>
  </si>
  <si>
    <t>קסז</t>
  </si>
  <si>
    <t>קָרְבוּ</t>
  </si>
  <si>
    <t>שָׁמְרָ֣ה</t>
  </si>
  <si>
    <t>Соблюдает</t>
  </si>
  <si>
    <t>רֹדְפֵי</t>
  </si>
  <si>
    <t>נַפְשִׁ֣י</t>
  </si>
  <si>
    <t>זִמָּה</t>
  </si>
  <si>
    <t>עֵ֭דֹתֶיךָ</t>
  </si>
  <si>
    <t>וָאֹהֲבֵ֑ם</t>
  </si>
  <si>
    <t>и люблю их</t>
  </si>
  <si>
    <t>רָחָקוּ:</t>
  </si>
  <si>
    <t>{קנא}</t>
  </si>
  <si>
    <t>קסח</t>
  </si>
  <si>
    <t>שָׁמַ֣רְתִּי</t>
  </si>
  <si>
    <t>Соблюдаю</t>
  </si>
  <si>
    <t>פִקּוּדֶ֣יךָ</t>
  </si>
  <si>
    <t>וְ֝עֵדֹתֶ֗יךָ</t>
  </si>
  <si>
    <t>и свидетельства Твои</t>
  </si>
  <si>
    <t>כָל־דְּרָכַ֥י</t>
  </si>
  <si>
    <t>все пути мои</t>
  </si>
  <si>
    <t>נֶגְדֶּֽךָ</t>
  </si>
  <si>
    <t>пред Тобою</t>
  </si>
  <si>
    <t>{קנב}</t>
  </si>
  <si>
    <t>קסט</t>
  </si>
  <si>
    <t>קֶדֶם</t>
  </si>
  <si>
    <t>תִּקְרַ֣ב</t>
  </si>
  <si>
    <t>Да приближится</t>
  </si>
  <si>
    <t>רִ֭נָּתִי</t>
  </si>
  <si>
    <t>מֵעֵדֹתֶיךָ</t>
  </si>
  <si>
    <t>לְפָנֶ֑יךָ</t>
  </si>
  <si>
    <t>пред лицо Твое</t>
  </si>
  <si>
    <t>כִּדְבָרְךָ֥</t>
  </si>
  <si>
    <t>הֲבִינֵֽנִי</t>
  </si>
  <si>
    <t>קע</t>
  </si>
  <si>
    <t>{קנג}</t>
  </si>
  <si>
    <t>תָּב֣וֹא</t>
  </si>
  <si>
    <t>Да придет</t>
  </si>
  <si>
    <t>תְּחִנָּתִ֣י</t>
  </si>
  <si>
    <t>мольба моя</t>
  </si>
  <si>
    <t>עָנְיִי</t>
  </si>
  <si>
    <t>וְחַלְּצֵנִי</t>
  </si>
  <si>
    <t>כְּ֝אִמְרָתְךָ֗</t>
  </si>
  <si>
    <t>הַצִּילֵֽנִי</t>
  </si>
  <si>
    <t>קעא</t>
  </si>
  <si>
    <t>תַּבַּ֣עְנָה</t>
  </si>
  <si>
    <t>Изливаются</t>
  </si>
  <si>
    <t>שְׂפָתַ֣י</t>
  </si>
  <si>
    <t>уста мои</t>
  </si>
  <si>
    <t>{קנד}</t>
  </si>
  <si>
    <t>תְּהִלָּ֑ה</t>
  </si>
  <si>
    <t>восхваления</t>
  </si>
  <si>
    <t>רִיבָה</t>
  </si>
  <si>
    <t>רִיבִי</t>
  </si>
  <si>
    <t>תְ֝לַמְּדֵ֗נִי</t>
  </si>
  <si>
    <t>Ты учишь меня</t>
  </si>
  <si>
    <t>וּגְאָלֵנִי</t>
  </si>
  <si>
    <t>законам Твоим</t>
  </si>
  <si>
    <t>לְאִמְרָתְךָ</t>
  </si>
  <si>
    <t>קעב</t>
  </si>
  <si>
    <t>תַּ֭עַן</t>
  </si>
  <si>
    <t>Да возгласит</t>
  </si>
  <si>
    <t>{קנה}</t>
  </si>
  <si>
    <t>לְשׁוֹנִ֣י</t>
  </si>
  <si>
    <t>язык мой</t>
  </si>
  <si>
    <t>רָחוֹק</t>
  </si>
  <si>
    <t>יְשׁוּעָה</t>
  </si>
  <si>
    <t>כָ֝ל־מִצְוֺתֶ֗יךָ</t>
  </si>
  <si>
    <t>все заповеди Твои</t>
  </si>
  <si>
    <t>קעג</t>
  </si>
  <si>
    <t>תְּהִ֣י</t>
  </si>
  <si>
    <t>דָרָשׁוּ:</t>
  </si>
  <si>
    <t>יָדְךָ֣</t>
  </si>
  <si>
    <t>{קנו}</t>
  </si>
  <si>
    <t>לְעָזְרֵ֑נִי</t>
  </si>
  <si>
    <t>помогать мне</t>
  </si>
  <si>
    <t>פִקּוּדֶ֥יךָ</t>
  </si>
  <si>
    <t>בָחָֽרְתִּי</t>
  </si>
  <si>
    <t>כְּמִשְׁפָּטֶיךָ</t>
  </si>
  <si>
    <t>קעד</t>
  </si>
  <si>
    <t>תָּאַבְתִּ֣י</t>
  </si>
  <si>
    <t>Жажду</t>
  </si>
  <si>
    <t>{קנז}</t>
  </si>
  <si>
    <t>לִֽישׁוּעָתְךָ֣</t>
  </si>
  <si>
    <t>спасения Твоего</t>
  </si>
  <si>
    <t>רֹדְפַי</t>
  </si>
  <si>
    <t>וְתוֹרָתְךָ֖</t>
  </si>
  <si>
    <t>וְצָרָי</t>
  </si>
  <si>
    <t>שַֽׁעֲשֻׁעָֽי</t>
  </si>
  <si>
    <t>מֵעֵדְוֹתֶיךָ</t>
  </si>
  <si>
    <t>קעה</t>
  </si>
  <si>
    <t>תְּחִֽי־נַפְשִׁי֮</t>
  </si>
  <si>
    <t>Да живет душа моя</t>
  </si>
  <si>
    <t>וּֽתְהַלֶּלֶךָ֫</t>
  </si>
  <si>
    <t>и славит Тебя</t>
  </si>
  <si>
    <t>{קנח}</t>
  </si>
  <si>
    <t>וּֽמִשְׁפָּטֶ֥ךָ</t>
  </si>
  <si>
    <t>יַעֲזְרֻֽנִי</t>
  </si>
  <si>
    <t>помогают мне</t>
  </si>
  <si>
    <t>בֹגְדִים</t>
  </si>
  <si>
    <t>קעו</t>
  </si>
  <si>
    <t>וָאֶתְקוֹטָטָה</t>
  </si>
  <si>
    <t>תָּעִ֣יתִי</t>
  </si>
  <si>
    <t>Заблудился</t>
  </si>
  <si>
    <t>כְשֶׂ֣ה</t>
  </si>
  <si>
    <t>אֹבֵ֑ד</t>
  </si>
  <si>
    <t>овца</t>
  </si>
  <si>
    <t>בַּקֵּ֥שׁ</t>
  </si>
  <si>
    <t>потерявшаяся</t>
  </si>
  <si>
    <t>עַבְדֶּ֗ךָ</t>
  </si>
  <si>
    <t>отыщи</t>
  </si>
  <si>
    <t>{קנט}</t>
  </si>
  <si>
    <t xml:space="preserve">ибо заповедей </t>
  </si>
  <si>
    <t>Твоих не забыл</t>
  </si>
  <si>
    <t>{קס}</t>
  </si>
  <si>
    <t>רֹאשׁ</t>
  </si>
  <si>
    <t>וּלְעוֹלָם</t>
  </si>
  <si>
    <t>מִשְׁפַּט</t>
  </si>
  <si>
    <t>{קסא}</t>
  </si>
  <si>
    <t>חִנָּם</t>
  </si>
  <si>
    <t>(ומדבריך)</t>
  </si>
  <si>
    <t>וּמִדְּבָרְךָ</t>
  </si>
  <si>
    <t>פָּחַד</t>
  </si>
  <si>
    <t>{קסב}</t>
  </si>
  <si>
    <t>שָׂשׂ</t>
  </si>
  <si>
    <t>כְּמוֹצֵא</t>
  </si>
  <si>
    <t>שָׁלָל</t>
  </si>
  <si>
    <t>רָב:</t>
  </si>
  <si>
    <t>{קסג}</t>
  </si>
  <si>
    <t>וַאֲתַעֵבָה</t>
  </si>
  <si>
    <t>{קסד}</t>
  </si>
  <si>
    <t>שֶׁבַע</t>
  </si>
  <si>
    <t>בַּיּוֹם</t>
  </si>
  <si>
    <t>הִלַּלְתִּיךָ</t>
  </si>
  <si>
    <t>{קסה}</t>
  </si>
  <si>
    <t>מִכְשׁוֹל:</t>
  </si>
  <si>
    <t>{קסו}</t>
  </si>
  <si>
    <t>שִׂבַּרְתִּי</t>
  </si>
  <si>
    <t>לִישׁוּעָתְךָ</t>
  </si>
  <si>
    <t>וּמִצְוֹתֶיךָ</t>
  </si>
  <si>
    <t>עָשִׂיתִי:</t>
  </si>
  <si>
    <t>{קסז}</t>
  </si>
  <si>
    <t>וָאֹהֲבֵם</t>
  </si>
  <si>
    <t>{קסח}</t>
  </si>
  <si>
    <t>שָׁמַרְתִּי</t>
  </si>
  <si>
    <t>וְעֵדֹתֶיךָ</t>
  </si>
  <si>
    <t>{קסט}</t>
  </si>
  <si>
    <t>תִּקְרַב</t>
  </si>
  <si>
    <t>רִנָּתִי</t>
  </si>
  <si>
    <t>כִּדְבָרְךָ</t>
  </si>
  <si>
    <t>הֲבִינֵנִי:</t>
  </si>
  <si>
    <t>{קע}</t>
  </si>
  <si>
    <t>תְּחִנָּתִי</t>
  </si>
  <si>
    <t>הַצִּילֵנִי:</t>
  </si>
  <si>
    <t>{קעא}</t>
  </si>
  <si>
    <t>תַּבַּעְנָה</t>
  </si>
  <si>
    <t>תְּהִלָּה</t>
  </si>
  <si>
    <t>תְלַמְּדֵנִי</t>
  </si>
  <si>
    <t>{קעב}</t>
  </si>
  <si>
    <t>תַּעַן</t>
  </si>
  <si>
    <t>לְשׁוֹנִי</t>
  </si>
  <si>
    <t>צֶּדֶק:</t>
  </si>
  <si>
    <t>{קעג}</t>
  </si>
  <si>
    <t>לְעָזְרֵנִי</t>
  </si>
  <si>
    <t>בָחָרְתִּי:</t>
  </si>
  <si>
    <t>{קעד}</t>
  </si>
  <si>
    <t>{קעה}</t>
  </si>
  <si>
    <t>תְּחִי</t>
  </si>
  <si>
    <t>וּתְהַלְלֶךָּ</t>
  </si>
  <si>
    <t>וּמִשְׁפָּטֶךָ</t>
  </si>
  <si>
    <t>יַעֲזְרֻנִי:</t>
  </si>
  <si>
    <t>{קעו}</t>
  </si>
  <si>
    <t>תָּעִיתִי</t>
  </si>
  <si>
    <t>כְּשֶׂה</t>
  </si>
  <si>
    <t>אֹבֵד</t>
  </si>
  <si>
    <t>בַּקֵּשׁ</t>
  </si>
  <si>
    <t>הַמַּעֲלוֹת</t>
  </si>
  <si>
    <t>восхождения</t>
  </si>
  <si>
    <t>הַמַּעֲלוֹת</t>
  </si>
  <si>
    <t>אֶל־יְהוָה</t>
  </si>
  <si>
    <t>к Господу</t>
  </si>
  <si>
    <t>בַּצָּרָתָה</t>
  </si>
  <si>
    <t>в скорби</t>
  </si>
  <si>
    <t>моей</t>
  </si>
  <si>
    <t>בַּצָּרָתָה</t>
  </si>
  <si>
    <t>я воззвал</t>
  </si>
  <si>
    <t>וַיַּעֲנֵנִי</t>
  </si>
  <si>
    <t>и Он услышал меня</t>
  </si>
  <si>
    <t>וַיַּעֲנֵנִי:</t>
  </si>
  <si>
    <t>הַצִּילָה</t>
  </si>
  <si>
    <t>избавь</t>
  </si>
  <si>
    <t>הַצִּילָה</t>
  </si>
  <si>
    <t>מִשְּׂפַת־שֶׁקֶר</t>
  </si>
  <si>
    <t>от уст лживых</t>
  </si>
  <si>
    <t>מִלָּשׁוֹן</t>
  </si>
  <si>
    <t>от языка</t>
  </si>
  <si>
    <t>מִשְּׂפַת</t>
  </si>
  <si>
    <t>רְמִיָּה</t>
  </si>
  <si>
    <t>коварного</t>
  </si>
  <si>
    <t>מִלָּשׁוֹן</t>
  </si>
  <si>
    <t>מַה־יִּתֵּן</t>
  </si>
  <si>
    <t>воздаст тебе</t>
  </si>
  <si>
    <t>וּמַה־יֹּסִיף</t>
  </si>
  <si>
    <t>и что</t>
  </si>
  <si>
    <t>прибавит тебе</t>
  </si>
  <si>
    <t>יִּתֵּן</t>
  </si>
  <si>
    <t>לָשׁוֹן</t>
  </si>
  <si>
    <t>коварный</t>
  </si>
  <si>
    <t>וּמַה</t>
  </si>
  <si>
    <t>יֹּסִיף</t>
  </si>
  <si>
    <t>חִצֵּי</t>
  </si>
  <si>
    <t>стрелы</t>
  </si>
  <si>
    <t>גִבּוֹר</t>
  </si>
  <si>
    <t>сильного</t>
  </si>
  <si>
    <t>שְׁנוּנִים</t>
  </si>
  <si>
    <t>острые</t>
  </si>
  <si>
    <t>גַּחֲלֵי</t>
  </si>
  <si>
    <t>горящими углями</t>
  </si>
  <si>
    <t>חִצֵּי</t>
  </si>
  <si>
    <t>רְתָמִים</t>
  </si>
  <si>
    <t>дрока</t>
  </si>
  <si>
    <t>שְׁנוּנִים</t>
  </si>
  <si>
    <t>אוֹיָה־לִי</t>
  </si>
  <si>
    <t>горе мне</t>
  </si>
  <si>
    <t>כִּי־גַרְתִּי</t>
  </si>
  <si>
    <t>что я пребываю</t>
  </si>
  <si>
    <t>גַּחֲלֵי</t>
  </si>
  <si>
    <t>מֶשֶׁךְ</t>
  </si>
  <si>
    <t>в Мешехе</t>
  </si>
  <si>
    <t>רְתָמִים:</t>
  </si>
  <si>
    <t>שָׁכַנְתִּי</t>
  </si>
  <si>
    <t>живу</t>
  </si>
  <si>
    <t>у шатров</t>
  </si>
  <si>
    <t>אוֹיָה</t>
  </si>
  <si>
    <t>אָהֳלֵי קֵדָר</t>
  </si>
  <si>
    <t>Кидара</t>
  </si>
  <si>
    <t>רַבַּת</t>
  </si>
  <si>
    <t>долго</t>
  </si>
  <si>
    <t>גַרְתִּי</t>
  </si>
  <si>
    <t>שָׁכְנָה־לָּהּ</t>
  </si>
  <si>
    <t>жила</t>
  </si>
  <si>
    <t>מֶשֶׁךְ</t>
  </si>
  <si>
    <t>שָׁכַנְתִּי</t>
  </si>
  <si>
    <t>שׂוֹנֵא</t>
  </si>
  <si>
    <t>ненавидящими</t>
  </si>
  <si>
    <t>קֵדָר:</t>
  </si>
  <si>
    <t>רַבַּת</t>
  </si>
  <si>
    <t>שָׁכְנָה</t>
  </si>
  <si>
    <t>וְכִי־אֲדַבֵּר</t>
  </si>
  <si>
    <t>но когда я говорю</t>
  </si>
  <si>
    <t>לָּהּ</t>
  </si>
  <si>
    <t>הֵמָּה</t>
  </si>
  <si>
    <t>לַמִּלְחָמָה</t>
  </si>
  <si>
    <t>к войне</t>
  </si>
  <si>
    <t>שָׁלוֹם:</t>
  </si>
  <si>
    <t>וְכִי</t>
  </si>
  <si>
    <t>אֲדַבֵּר</t>
  </si>
  <si>
    <t>לַמִּלְחָמָה:</t>
  </si>
  <si>
    <t>שָׂמַחְתִּי</t>
  </si>
  <si>
    <t>возрадовался я</t>
  </si>
  <si>
    <t>שָׂמַחְתִּי</t>
  </si>
  <si>
    <t>בְּאֹמְרִים</t>
  </si>
  <si>
    <t>когда сказали мне</t>
  </si>
  <si>
    <t>בְּאֹמְרִים</t>
  </si>
  <si>
    <t>пойдем</t>
  </si>
  <si>
    <t>בֵּית</t>
  </si>
  <si>
    <t>в дом</t>
  </si>
  <si>
    <t>בֵּית</t>
  </si>
  <si>
    <t>יְהוָה נֵלֵךְ</t>
  </si>
  <si>
    <t>נֵלֵךְ:</t>
  </si>
  <si>
    <t>עֹמְדוֹת</t>
  </si>
  <si>
    <t>стоят</t>
  </si>
  <si>
    <t>были</t>
  </si>
  <si>
    <t>רַגְלֵינוּ</t>
  </si>
  <si>
    <t>ноги наши</t>
  </si>
  <si>
    <t>בִּשְׁעָרַיִךְ</t>
  </si>
  <si>
    <t>в воротах твоих</t>
  </si>
  <si>
    <t>יְרוּשָׁלִָם</t>
  </si>
  <si>
    <t>בִּשְׁעָרַיִךְ</t>
  </si>
  <si>
    <t>יְרוּשָׁלִָם:</t>
  </si>
  <si>
    <t>יְרוּשָׁלִַם</t>
  </si>
  <si>
    <t>הַבְּנוּיָה</t>
  </si>
  <si>
    <t>построенный</t>
  </si>
  <si>
    <t>כְּעִיר</t>
  </si>
  <si>
    <t>как город</t>
  </si>
  <si>
    <t>הַבְּנוּיָה</t>
  </si>
  <si>
    <t>שֶׁחֻבְּרָה־לָּהּ</t>
  </si>
  <si>
    <t>связанный</t>
  </si>
  <si>
    <t>כְּעִיר</t>
  </si>
  <si>
    <t>воедино</t>
  </si>
  <si>
    <t>שֶׁחֻבְּרָה</t>
  </si>
  <si>
    <t>שֶׁשָּׁם</t>
  </si>
  <si>
    <t>куда</t>
  </si>
  <si>
    <t>יַחְדָּו:</t>
  </si>
  <si>
    <t>עָלוּ</t>
  </si>
  <si>
    <t>восходят</t>
  </si>
  <si>
    <t>שְׁבָטִים</t>
  </si>
  <si>
    <t>שֶׁשָּׁם</t>
  </si>
  <si>
    <t>שִׁבְטֵי־יָהּ</t>
  </si>
  <si>
    <t>колена Господни</t>
  </si>
  <si>
    <t>по уставу</t>
  </si>
  <si>
    <t>שְׁבָטִים</t>
  </si>
  <si>
    <t>Израилеву</t>
  </si>
  <si>
    <t>славить</t>
  </si>
  <si>
    <t>לְשֵׁם</t>
  </si>
  <si>
    <t>לְשֵׁם</t>
  </si>
  <si>
    <t>престолы</t>
  </si>
  <si>
    <t>כִסְאוֹת</t>
  </si>
  <si>
    <t>для суда</t>
  </si>
  <si>
    <t>כִּסְאוֹת</t>
  </si>
  <si>
    <t>дома</t>
  </si>
  <si>
    <t>לְבֵית</t>
  </si>
  <si>
    <t>Давидова</t>
  </si>
  <si>
    <t>דָּוִד</t>
  </si>
  <si>
    <t>לְמִשְׁפָּט</t>
  </si>
  <si>
    <t>כִּסְאוֹת</t>
  </si>
  <si>
    <t>שַׁאֲלוּ</t>
  </si>
  <si>
    <t>просите</t>
  </si>
  <si>
    <t>שְׁלוֹם</t>
  </si>
  <si>
    <t>мира</t>
  </si>
  <si>
    <t>דָּוִיד:</t>
  </si>
  <si>
    <t>Иерусалиму</t>
  </si>
  <si>
    <t>יִשְׁלָיוּ</t>
  </si>
  <si>
    <t>да благоденствуют</t>
  </si>
  <si>
    <t>שַׁאֲלוּ</t>
  </si>
  <si>
    <t>אֹהֲבָיִךְ</t>
  </si>
  <si>
    <t>любящие тебя</t>
  </si>
  <si>
    <t>שְׁלוֹם</t>
  </si>
  <si>
    <t>יִשְׁלָיוּ</t>
  </si>
  <si>
    <t>אֹהֲבָיִךְ:</t>
  </si>
  <si>
    <t>בְּחֵילֵךְ</t>
  </si>
  <si>
    <t>в стенах твоих</t>
  </si>
  <si>
    <t>שַׁלְוָה</t>
  </si>
  <si>
    <t>благоденствие</t>
  </si>
  <si>
    <t>בְּאַרְמְנוֹתָיִךְ</t>
  </si>
  <si>
    <t>во дворцах твоих</t>
  </si>
  <si>
    <t>בְּחֵילֵךְ</t>
  </si>
  <si>
    <t>שַׁלְוָה</t>
  </si>
  <si>
    <t>אַחַי</t>
  </si>
  <si>
    <t>братьев</t>
  </si>
  <si>
    <t>בְּאַרְמְנוֹתָיִךְ:</t>
  </si>
  <si>
    <t>וְרֵעָי</t>
  </si>
  <si>
    <t>и друзей</t>
  </si>
  <si>
    <t>אֲדַבְּרָה־נָּא</t>
  </si>
  <si>
    <t>моих</t>
  </si>
  <si>
    <t>скажу</t>
  </si>
  <si>
    <t>אֲדַבְּרָה</t>
  </si>
  <si>
    <t>נָּא</t>
  </si>
  <si>
    <t>אֲבַקְשָׁה</t>
  </si>
  <si>
    <t>буду</t>
  </si>
  <si>
    <t>искать</t>
  </si>
  <si>
    <t>блага</t>
  </si>
  <si>
    <t>אֲבַקְשָׁה</t>
  </si>
  <si>
    <t>נָשָׂאתִי</t>
  </si>
  <si>
    <t>אֶת־עֵינַי</t>
  </si>
  <si>
    <t>הַיֹּשְׁבִי</t>
  </si>
  <si>
    <t>живущему</t>
  </si>
  <si>
    <t>בַּשָּׁמָיִם</t>
  </si>
  <si>
    <t>הַיֹּשְׁבִי</t>
  </si>
  <si>
    <t>כְּעֵינֵי</t>
  </si>
  <si>
    <t>как глаза</t>
  </si>
  <si>
    <t>עֲבָדִים</t>
  </si>
  <si>
    <t>рабов</t>
  </si>
  <si>
    <t>כְעֵינֵי</t>
  </si>
  <si>
    <t>אֶל־יַד</t>
  </si>
  <si>
    <t>к руке</t>
  </si>
  <si>
    <t>אֲדוֹנֵיהֶם</t>
  </si>
  <si>
    <t>господ их</t>
  </si>
  <si>
    <t>יַד</t>
  </si>
  <si>
    <t>שִׁפְחָה</t>
  </si>
  <si>
    <t>служанки</t>
  </si>
  <si>
    <t>כְּעֵינֵי</t>
  </si>
  <si>
    <t>גְּבִרְתָּהּ</t>
  </si>
  <si>
    <t>госпожи ее</t>
  </si>
  <si>
    <t>שִׁפְחָה</t>
  </si>
  <si>
    <t>עֵינֵינוּ</t>
  </si>
  <si>
    <t>глаза наши</t>
  </si>
  <si>
    <t>גְּבִרְתָּהּ</t>
  </si>
  <si>
    <t>Богу нашему</t>
  </si>
  <si>
    <t>שֶׁיְּחָנֵּנוּ</t>
  </si>
  <si>
    <t>Он помилует нас</t>
  </si>
  <si>
    <t>חָנֵּנוּ</t>
  </si>
  <si>
    <t>помилуй нас</t>
  </si>
  <si>
    <t>שֶׁיְּחָנֵּנוּ:</t>
  </si>
  <si>
    <t>רַב</t>
  </si>
  <si>
    <t>довольно</t>
  </si>
  <si>
    <t>חָנֵּנוּ</t>
  </si>
  <si>
    <t>שָׂבַעְנוּ</t>
  </si>
  <si>
    <t>насытились мы</t>
  </si>
  <si>
    <t>בוּז</t>
  </si>
  <si>
    <t>презрением</t>
  </si>
  <si>
    <t>שָׂבְעָה</t>
  </si>
  <si>
    <t>שָׂבַעְנוּ</t>
  </si>
  <si>
    <t>душа наша</t>
  </si>
  <si>
    <t>בוּז:</t>
  </si>
  <si>
    <t>נַפְשֵׁנוּ</t>
  </si>
  <si>
    <t>הַלַּעַג</t>
  </si>
  <si>
    <t>сытых</t>
  </si>
  <si>
    <t>הַשַּׁאֲנַנִּים</t>
  </si>
  <si>
    <t>и уничижением</t>
  </si>
  <si>
    <t>הַבּוּז לִגְאֵיוֹנִים</t>
  </si>
  <si>
    <t>гордых</t>
  </si>
  <si>
    <t>נַפְשֵׁנוּ</t>
  </si>
  <si>
    <t>הַלַּעַג</t>
  </si>
  <si>
    <t>הַשַּׁאֲנַנִּים</t>
  </si>
  <si>
    <t>הַבּוּז</t>
  </si>
  <si>
    <t>לִגְאֵיוֹנִים</t>
  </si>
  <si>
    <t>(לִגְאֵי</t>
  </si>
  <si>
    <t>יוֹנִים):</t>
  </si>
  <si>
    <t>שֶׁהָיָה</t>
  </si>
  <si>
    <t>не был</t>
  </si>
  <si>
    <t>שֶׁהָיָה</t>
  </si>
  <si>
    <t>с нами</t>
  </si>
  <si>
    <t>יֹאמַר</t>
  </si>
  <si>
    <t>скажи</t>
  </si>
  <si>
    <t>אֲזַי</t>
  </si>
  <si>
    <t>חַיִּים</t>
  </si>
  <si>
    <t>живьем</t>
  </si>
  <si>
    <t>חַיִּים</t>
  </si>
  <si>
    <t>בְּלָעוּנוּ</t>
  </si>
  <si>
    <t>поглотили бы нас</t>
  </si>
  <si>
    <t>בְּלָעוּנוּ</t>
  </si>
  <si>
    <t>בַּחֲרוֹת</t>
  </si>
  <si>
    <t>когда возгорелась</t>
  </si>
  <si>
    <t>בַּחֲרוֹת</t>
  </si>
  <si>
    <t>אַפָּם</t>
  </si>
  <si>
    <t>ярость их</t>
  </si>
  <si>
    <t>בָּנוּ:</t>
  </si>
  <si>
    <t>הַמַּיִם</t>
  </si>
  <si>
    <t>הַמַּיִם</t>
  </si>
  <si>
    <t>שְׁטָפוּנוּ</t>
  </si>
  <si>
    <t>потопили бы нас</t>
  </si>
  <si>
    <t>שְׁטָפוּנוּ</t>
  </si>
  <si>
    <t>נַחְלָה</t>
  </si>
  <si>
    <t>поток</t>
  </si>
  <si>
    <t>עָבַר</t>
  </si>
  <si>
    <t>прошел бы</t>
  </si>
  <si>
    <t>עַל־נַפְשֵׁנוּ</t>
  </si>
  <si>
    <t>над душой нашей</t>
  </si>
  <si>
    <t>נַפְשֵׁנוּ:</t>
  </si>
  <si>
    <t>прошла бы</t>
  </si>
  <si>
    <t>вода</t>
  </si>
  <si>
    <t>הַזֵּידוֹנִים</t>
  </si>
  <si>
    <t>бурная</t>
  </si>
  <si>
    <t>הַזֵּידוֹנִים:</t>
  </si>
  <si>
    <t>שֶׁלֹּא</t>
  </si>
  <si>
    <t>что не</t>
  </si>
  <si>
    <t>נְתָנָנוּ</t>
  </si>
  <si>
    <t>предал нас</t>
  </si>
  <si>
    <t>טֶרֶף</t>
  </si>
  <si>
    <t>на съедение</t>
  </si>
  <si>
    <t>שֶׁלֹּא</t>
  </si>
  <si>
    <t>לְשִׁנֵּיהֶם</t>
  </si>
  <si>
    <t>зубам их</t>
  </si>
  <si>
    <t>לְשִׁנֵּיהֶם:</t>
  </si>
  <si>
    <t>כְּצִפּוֹר</t>
  </si>
  <si>
    <t>как птица</t>
  </si>
  <si>
    <t>נִמְלְטָה</t>
  </si>
  <si>
    <t>избавилась</t>
  </si>
  <si>
    <t>מִפַּח</t>
  </si>
  <si>
    <t>из сети</t>
  </si>
  <si>
    <t>כְּצִפּוֹר</t>
  </si>
  <si>
    <t>יוֹקְשִׁים</t>
  </si>
  <si>
    <t>ловящих</t>
  </si>
  <si>
    <t>הַפָּח</t>
  </si>
  <si>
    <t>מִפַּח</t>
  </si>
  <si>
    <t>נִשְׁבָּר</t>
  </si>
  <si>
    <t>разорвалась</t>
  </si>
  <si>
    <t>יוֹקְשִׁים</t>
  </si>
  <si>
    <t>и мы</t>
  </si>
  <si>
    <t>הַפַּח</t>
  </si>
  <si>
    <t>נִמְלָטְנוּ</t>
  </si>
  <si>
    <t>избавились</t>
  </si>
  <si>
    <t>נִשְׁבָּר</t>
  </si>
  <si>
    <t>עֶזְרֵנוּ</t>
  </si>
  <si>
    <t>помощь наша</t>
  </si>
  <si>
    <t>נִמְלָטְנוּ:</t>
  </si>
  <si>
    <t>בְּשֵׁם</t>
  </si>
  <si>
    <t>в имени</t>
  </si>
  <si>
    <t>сотворившего</t>
  </si>
  <si>
    <t>בְּשֵׁם</t>
  </si>
  <si>
    <t>небо</t>
  </si>
  <si>
    <t>וָאָרֶץ</t>
  </si>
  <si>
    <t>и землю</t>
  </si>
  <si>
    <t>וָאָרֶץ:</t>
  </si>
  <si>
    <t>הַבֹּטְחִים</t>
  </si>
  <si>
    <t>надеющиеся</t>
  </si>
  <si>
    <t>הַבֹּטְחִים</t>
  </si>
  <si>
    <t>בַּיהוָה</t>
  </si>
  <si>
    <t>на Господа</t>
  </si>
  <si>
    <t>בַּיהוָה</t>
  </si>
  <si>
    <t>כְּהַר־צִיּוֹן</t>
  </si>
  <si>
    <t>как гора Сион</t>
  </si>
  <si>
    <t>כְּהַר</t>
  </si>
  <si>
    <t>לֹא־יִמּוֹט</t>
  </si>
  <si>
    <t>не поколеблется</t>
  </si>
  <si>
    <t>יֵשֵׁב</t>
  </si>
  <si>
    <t>יִמּוֹט</t>
  </si>
  <si>
    <t>יֵשֵׁב:</t>
  </si>
  <si>
    <t>него</t>
  </si>
  <si>
    <t>וַיהוָה</t>
  </si>
  <si>
    <t>так и Господь</t>
  </si>
  <si>
    <t>לְעַמּוֹ</t>
  </si>
  <si>
    <t>народа Своего</t>
  </si>
  <si>
    <t>מֵעַתָּה</t>
  </si>
  <si>
    <t>отныне</t>
  </si>
  <si>
    <t>וְעַד־עוֹלָם</t>
  </si>
  <si>
    <t>и до века</t>
  </si>
  <si>
    <t>מֵעַתָּה</t>
  </si>
  <si>
    <t>וְעַד</t>
  </si>
  <si>
    <t>לֹא־יָנוּחַ</t>
  </si>
  <si>
    <t>не останется</t>
  </si>
  <si>
    <t>עוֹלָם:</t>
  </si>
  <si>
    <t>שֵׁבֶט</t>
  </si>
  <si>
    <t>жезл</t>
  </si>
  <si>
    <t>הָרֶשָׁע</t>
  </si>
  <si>
    <t>גּוֹרַל</t>
  </si>
  <si>
    <t>уделом</t>
  </si>
  <si>
    <t>יָנוּחַ</t>
  </si>
  <si>
    <t>הַצַּדִּיקִים</t>
  </si>
  <si>
    <t>праведных</t>
  </si>
  <si>
    <t>дабы</t>
  </si>
  <si>
    <t>הָרֶשַׁע</t>
  </si>
  <si>
    <t>לֹא־יִשְׁלְחוּ</t>
  </si>
  <si>
    <t>не простерли</t>
  </si>
  <si>
    <t>праведные</t>
  </si>
  <si>
    <t>בְּעַוְלָה</t>
  </si>
  <si>
    <t>неправду</t>
  </si>
  <si>
    <t>הַצַּדִּיקִים</t>
  </si>
  <si>
    <t>руки свои</t>
  </si>
  <si>
    <t>הֵיטִיבָה</t>
  </si>
  <si>
    <t>благотвори</t>
  </si>
  <si>
    <t>יִשְׁלְחוּ</t>
  </si>
  <si>
    <t>לַטּוֹבִים</t>
  </si>
  <si>
    <t>доброму</t>
  </si>
  <si>
    <t>בְּעַוְלָתָה</t>
  </si>
  <si>
    <t>וּלְיִשְׁרֵי</t>
  </si>
  <si>
    <t>и правому</t>
  </si>
  <si>
    <t>לִבּוֹתָם</t>
  </si>
  <si>
    <t>в сердце</t>
  </si>
  <si>
    <t>וּמַטּוֹתָם</t>
  </si>
  <si>
    <t>а совратившихся</t>
  </si>
  <si>
    <t>к кривым</t>
  </si>
  <si>
    <t>וְלִישָׁרִים</t>
  </si>
  <si>
    <t>да отведет</t>
  </si>
  <si>
    <t>בְּלִבּוֹתָם:</t>
  </si>
  <si>
    <t>אֶת־פֹּעֲלֵי</t>
  </si>
  <si>
    <t>הָאָוֶן</t>
  </si>
  <si>
    <t>сделающих</t>
  </si>
  <si>
    <t>וְהַמַּטִּים</t>
  </si>
  <si>
    <t>עַקַלְקַלּוֹתָם</t>
  </si>
  <si>
    <t>עַל־יִשְׂרָאֵל</t>
  </si>
  <si>
    <t>יוֹלִיכֵם</t>
  </si>
  <si>
    <t>בְּשׁוּב</t>
  </si>
  <si>
    <t>בְּשׁוּב</t>
  </si>
  <si>
    <t>אֶת־שִׁיבַת</t>
  </si>
  <si>
    <t>возвращал</t>
  </si>
  <si>
    <t>плен</t>
  </si>
  <si>
    <t>שִׁיבַת</t>
  </si>
  <si>
    <t>כְּחֹלְמִים</t>
  </si>
  <si>
    <t>мы были</t>
  </si>
  <si>
    <t>כְּחֹלְמִים:</t>
  </si>
  <si>
    <t>как бы</t>
  </si>
  <si>
    <t>יִמָּלֵא</t>
  </si>
  <si>
    <t>שְׂחוֹק</t>
  </si>
  <si>
    <t>יִמָּלֵא</t>
  </si>
  <si>
    <t>פִּינוּ</t>
  </si>
  <si>
    <t>наполнятся</t>
  </si>
  <si>
    <t>שְׂחוֹק</t>
  </si>
  <si>
    <t>וּלְשׁוֹנֵנוּ</t>
  </si>
  <si>
    <t>устами смех</t>
  </si>
  <si>
    <t>פִּינוּ</t>
  </si>
  <si>
    <t>רִנָּה</t>
  </si>
  <si>
    <t>наши</t>
  </si>
  <si>
    <t>и языки наши</t>
  </si>
  <si>
    <t>רִנָּה</t>
  </si>
  <si>
    <t>восклицанием</t>
  </si>
  <si>
    <t>בַגּוֹיִם</t>
  </si>
  <si>
    <t>הִגְדִּיל</t>
  </si>
  <si>
    <t>будут говорить</t>
  </si>
  <si>
    <t>в народах</t>
  </si>
  <si>
    <t>הִגְדִּיל</t>
  </si>
  <si>
    <t>великое</t>
  </si>
  <si>
    <t>עִם־אֵלֶּה</t>
  </si>
  <si>
    <t>אֵלֶּה:</t>
  </si>
  <si>
    <t>соделал</t>
  </si>
  <si>
    <t>мы</t>
  </si>
  <si>
    <t>שְׂמֵחִים</t>
  </si>
  <si>
    <t>веселились</t>
  </si>
  <si>
    <t>עִמָּנוּ</t>
  </si>
  <si>
    <t>возврати</t>
  </si>
  <si>
    <t>שְׂמֵחִים:</t>
  </si>
  <si>
    <t>אֶת־שְׁבִיתֵנוּ</t>
  </si>
  <si>
    <t>пленение наше</t>
  </si>
  <si>
    <t>כַּאֲפִיקִים</t>
  </si>
  <si>
    <t>как потоки</t>
  </si>
  <si>
    <t>בַּנֶּגֶב</t>
  </si>
  <si>
    <t>на юге</t>
  </si>
  <si>
    <t>(שבותנו)</t>
  </si>
  <si>
    <t>הַזֹּרְעִים</t>
  </si>
  <si>
    <t>сеявшие</t>
  </si>
  <si>
    <t>שְׁבִיתֵנוּ</t>
  </si>
  <si>
    <t>בְּדִמְעָה</t>
  </si>
  <si>
    <t>со слезами</t>
  </si>
  <si>
    <t>כַּאֲפִיקִים</t>
  </si>
  <si>
    <t>בְּרִנָּה</t>
  </si>
  <si>
    <t>в радости</t>
  </si>
  <si>
    <t>בַּנֶּגֶב:</t>
  </si>
  <si>
    <t>יִקְצֹרוּ</t>
  </si>
  <si>
    <t>пожнут</t>
  </si>
  <si>
    <t>הַזֹּרְעִים</t>
  </si>
  <si>
    <t>הָלוֹךְ</t>
  </si>
  <si>
    <t>сплачивая</t>
  </si>
  <si>
    <t>בְּדִמְעָה</t>
  </si>
  <si>
    <t>יֵלֵךְ</t>
  </si>
  <si>
    <t>идет</t>
  </si>
  <si>
    <t>בְּרִנָּה</t>
  </si>
  <si>
    <t>וּבָכֹה</t>
  </si>
  <si>
    <t>и плачет</t>
  </si>
  <si>
    <t>יִקְצֹרוּ:</t>
  </si>
  <si>
    <t>נֹשֵׂא</t>
  </si>
  <si>
    <t>неся</t>
  </si>
  <si>
    <t>מֶשֶׁךְ־הַזָּרַע</t>
  </si>
  <si>
    <t>семена</t>
  </si>
  <si>
    <t>בֹּא</t>
  </si>
  <si>
    <t>возвратится</t>
  </si>
  <si>
    <t>יָבוֹא</t>
  </si>
  <si>
    <t>придет</t>
  </si>
  <si>
    <t>с радостью</t>
  </si>
  <si>
    <t>נֹשֵׂא</t>
  </si>
  <si>
    <t>אֲלֻמֹּתָיו</t>
  </si>
  <si>
    <t>снопы свои</t>
  </si>
  <si>
    <t>הַזָּרַע</t>
  </si>
  <si>
    <t>בֹּא</t>
  </si>
  <si>
    <t>בְרִנָּה</t>
  </si>
  <si>
    <t>אֲלֻמֹּתָיו:</t>
  </si>
  <si>
    <t>לִשְׁלֹמֹה</t>
  </si>
  <si>
    <t>Соломона</t>
  </si>
  <si>
    <t>לִשְׁלֹמֹה</t>
  </si>
  <si>
    <t>אִם־יְהוָה</t>
  </si>
  <si>
    <t>если Господь</t>
  </si>
  <si>
    <t>לֹא־יִבְנֶה</t>
  </si>
  <si>
    <t>не созиждет</t>
  </si>
  <si>
    <t>יִבְנֶה</t>
  </si>
  <si>
    <t>עָמְלוּ</t>
  </si>
  <si>
    <t>трудятся</t>
  </si>
  <si>
    <t>בוֹנָיו</t>
  </si>
  <si>
    <t>строящие его</t>
  </si>
  <si>
    <t>в нем</t>
  </si>
  <si>
    <t>לֹא־יִשְׁמָר</t>
  </si>
  <si>
    <t>не охранит</t>
  </si>
  <si>
    <t>города</t>
  </si>
  <si>
    <t>שָׁקַד</t>
  </si>
  <si>
    <t>бодрствует</t>
  </si>
  <si>
    <t>שׁוֹמֵר</t>
  </si>
  <si>
    <t>страж</t>
  </si>
  <si>
    <t>יִשְׁמָר</t>
  </si>
  <si>
    <t>לָכֶם</t>
  </si>
  <si>
    <t>вам</t>
  </si>
  <si>
    <t>שָׁקַד</t>
  </si>
  <si>
    <t>מַשְׁכִּימֵי</t>
  </si>
  <si>
    <t>рано вставать</t>
  </si>
  <si>
    <t>שׁוֹמֵר:</t>
  </si>
  <si>
    <t>קוּם</t>
  </si>
  <si>
    <t>поздно ложиться</t>
  </si>
  <si>
    <t>מְאַחֲרֵי־שֶׁבֶת</t>
  </si>
  <si>
    <t>есть</t>
  </si>
  <si>
    <t>אֹכְלֵי</t>
  </si>
  <si>
    <t>печали</t>
  </si>
  <si>
    <t>מַשְׁכִּימֵי</t>
  </si>
  <si>
    <t>הָעֲצָבִים</t>
  </si>
  <si>
    <t>так как</t>
  </si>
  <si>
    <t>дает</t>
  </si>
  <si>
    <t>מְאַחֲרֵי</t>
  </si>
  <si>
    <t>возлюбленному</t>
  </si>
  <si>
    <t>שֶׁבֶת</t>
  </si>
  <si>
    <t>לִידִידוֹ</t>
  </si>
  <si>
    <t>Своему</t>
  </si>
  <si>
    <t>שֵׁנָא</t>
  </si>
  <si>
    <t>сон</t>
  </si>
  <si>
    <t>נַחֲלַת</t>
  </si>
  <si>
    <t>от Господа</t>
  </si>
  <si>
    <t>дети</t>
  </si>
  <si>
    <t>שֵׁנָא:</t>
  </si>
  <si>
    <t>שָׂכָר</t>
  </si>
  <si>
    <t>награда</t>
  </si>
  <si>
    <t>פְּרִי</t>
  </si>
  <si>
    <t>плод</t>
  </si>
  <si>
    <t>הַבָּטֶן</t>
  </si>
  <si>
    <t>чрева</t>
  </si>
  <si>
    <t>כְּחִצִּים</t>
  </si>
  <si>
    <t>как стрелы</t>
  </si>
  <si>
    <t>в руке</t>
  </si>
  <si>
    <t>שָׂכָר</t>
  </si>
  <si>
    <t>גִּבּוֹר</t>
  </si>
  <si>
    <t>פְּרִי</t>
  </si>
  <si>
    <t>таковы</t>
  </si>
  <si>
    <t>הַבָּטֶן:</t>
  </si>
  <si>
    <t>בְּנֵי</t>
  </si>
  <si>
    <t>הַנְּעוּרִים</t>
  </si>
  <si>
    <t>молодые</t>
  </si>
  <si>
    <t>כְּחִצִּים</t>
  </si>
  <si>
    <t>הַגֶּבֶר</t>
  </si>
  <si>
    <t>אֲשֶׁר־מִלֵּא</t>
  </si>
  <si>
    <t>который</t>
  </si>
  <si>
    <t>אֶת־אַשְׁפָּתוֹ</t>
  </si>
  <si>
    <t>наполняет</t>
  </si>
  <si>
    <t>הַנְּעוּרִים:</t>
  </si>
  <si>
    <t>מֵהֶם</t>
  </si>
  <si>
    <t>ими</t>
  </si>
  <si>
    <t>לֹא־יֵבֹשׁוּ</t>
  </si>
  <si>
    <t>не останутся в стыде</t>
  </si>
  <si>
    <t>כִּי־יְדַבְּרוּ</t>
  </si>
  <si>
    <t>когда будут говорить</t>
  </si>
  <si>
    <t>הַגֶּבֶר</t>
  </si>
  <si>
    <t>אֶת־אוֹיְבִים</t>
  </si>
  <si>
    <t>с врагами</t>
  </si>
  <si>
    <t>בַּשָּׁעַר</t>
  </si>
  <si>
    <t>во вратах</t>
  </si>
  <si>
    <t>מִלֵּא</t>
  </si>
  <si>
    <t>אַשְׁפָּתוֹ</t>
  </si>
  <si>
    <t>יְדַבְּרוּ</t>
  </si>
  <si>
    <t>אוֹיְבִים</t>
  </si>
  <si>
    <t>בַּשָּׁעַר:</t>
  </si>
  <si>
    <t>всякий</t>
  </si>
  <si>
    <t>יְרֵא</t>
  </si>
  <si>
    <t>боящийся</t>
  </si>
  <si>
    <t>הַהֹלֵךְ</t>
  </si>
  <si>
    <t>ходящий</t>
  </si>
  <si>
    <t>путями Его</t>
  </si>
  <si>
    <t>בִּדְרָכָיו:</t>
  </si>
  <si>
    <t>יְגִיעַ</t>
  </si>
  <si>
    <t>труды</t>
  </si>
  <si>
    <t>כַּפֶּיךָ</t>
  </si>
  <si>
    <t>рук твоих</t>
  </si>
  <si>
    <t>כַּפֶּיךָ</t>
  </si>
  <si>
    <t>כִּי־תֹאכֵל</t>
  </si>
  <si>
    <t>ты будешь есть</t>
  </si>
  <si>
    <t>אַשְׁרֶיךָ</t>
  </si>
  <si>
    <t>блажен ты</t>
  </si>
  <si>
    <t>תֹאכֵל</t>
  </si>
  <si>
    <t>וְטוֹב</t>
  </si>
  <si>
    <t>и благо</t>
  </si>
  <si>
    <t>אַשְׁרֶיךָ</t>
  </si>
  <si>
    <t>אֶשְׁתְּךָ</t>
  </si>
  <si>
    <t>жена твоя</t>
  </si>
  <si>
    <t>כְּגֶפֶן</t>
  </si>
  <si>
    <t>как плодовитая</t>
  </si>
  <si>
    <t>אֶשְׁתְּךָ</t>
  </si>
  <si>
    <t>פֹּרִיָּה</t>
  </si>
  <si>
    <t>виноградная лоза</t>
  </si>
  <si>
    <t>כְּגֶפֶן</t>
  </si>
  <si>
    <t>בְּיַרְכְּתֵי</t>
  </si>
  <si>
    <t>פֹּרִיָּה</t>
  </si>
  <si>
    <t>твоем</t>
  </si>
  <si>
    <t>בְּיַרְכְּתֵי</t>
  </si>
  <si>
    <t>בָּנֶיךָ</t>
  </si>
  <si>
    <t>сыновья твои</t>
  </si>
  <si>
    <t>כִּשְׁתִלֵי</t>
  </si>
  <si>
    <t>как масличные</t>
  </si>
  <si>
    <t>בָּנֶיךָ</t>
  </si>
  <si>
    <t>זֵיתִים</t>
  </si>
  <si>
    <t>ветви</t>
  </si>
  <si>
    <t>כִּשְׁתִלֵי</t>
  </si>
  <si>
    <t>לְשֻׁלְחָנֶךָ</t>
  </si>
  <si>
    <t>стола твоего</t>
  </si>
  <si>
    <t>לְשֻׁלְחָנֶךָ:</t>
  </si>
  <si>
    <t>כִּי־כֵן</t>
  </si>
  <si>
    <t>будет благословен</t>
  </si>
  <si>
    <t>יְבֹרַךְ</t>
  </si>
  <si>
    <t>גָּבֶר</t>
  </si>
  <si>
    <t>כֵן</t>
  </si>
  <si>
    <t>да</t>
  </si>
  <si>
    <t>גָּבֶר</t>
  </si>
  <si>
    <t>יְבָרֶכְךָ</t>
  </si>
  <si>
    <t>благословит тебя</t>
  </si>
  <si>
    <t>מִצִּיּוֹן</t>
  </si>
  <si>
    <t>с Сиона</t>
  </si>
  <si>
    <t>и да увидишь</t>
  </si>
  <si>
    <t>בְּטוּב</t>
  </si>
  <si>
    <t>благосостояние</t>
  </si>
  <si>
    <t>Иерусалима</t>
  </si>
  <si>
    <t>מִצִּיּוֹן</t>
  </si>
  <si>
    <t>во все</t>
  </si>
  <si>
    <t>בְּטוּב</t>
  </si>
  <si>
    <t>חַיֶּיךָ</t>
  </si>
  <si>
    <t>жизни твоей</t>
  </si>
  <si>
    <t>בָנִים</t>
  </si>
  <si>
    <t>сыновей</t>
  </si>
  <si>
    <t>חַיֶּיךָ:</t>
  </si>
  <si>
    <t>לְבָנֶיךָ</t>
  </si>
  <si>
    <t>у сыновей твоих</t>
  </si>
  <si>
    <t>много</t>
  </si>
  <si>
    <t>צְרָרוּנִי</t>
  </si>
  <si>
    <t>теснят меня</t>
  </si>
  <si>
    <t>מִנְּעוּרַי</t>
  </si>
  <si>
    <t>от юности моей</t>
  </si>
  <si>
    <t>מִנְּעוּרָי</t>
  </si>
  <si>
    <t>но</t>
  </si>
  <si>
    <t>לֹא־יָכְלוּ</t>
  </si>
  <si>
    <t>не одолели</t>
  </si>
  <si>
    <t>יָכְלוּ</t>
  </si>
  <si>
    <t>עַל־גַּבִּי</t>
  </si>
  <si>
    <t>на спине моей</t>
  </si>
  <si>
    <t>חָרְשׁוּ</t>
  </si>
  <si>
    <t>пахари</t>
  </si>
  <si>
    <t>חֹרְשִׁים</t>
  </si>
  <si>
    <t>пахали</t>
  </si>
  <si>
    <t>גַּבִּי</t>
  </si>
  <si>
    <t>הֶאֱרִיכוּ</t>
  </si>
  <si>
    <t>продлили</t>
  </si>
  <si>
    <t>לְמַעֲנוֹתָם</t>
  </si>
  <si>
    <t>борозды свои</t>
  </si>
  <si>
    <t>(למענותם)</t>
  </si>
  <si>
    <t>праведен</t>
  </si>
  <si>
    <t>לְמַעֲנִיתָם:</t>
  </si>
  <si>
    <t>קִצֵּץ</t>
  </si>
  <si>
    <t>перерезал</t>
  </si>
  <si>
    <t>עֲבוֹתוֹת</t>
  </si>
  <si>
    <t>узы</t>
  </si>
  <si>
    <t>да будут постыжены</t>
  </si>
  <si>
    <t>עֲבוֹת</t>
  </si>
  <si>
    <t>וְיִסֹּגוּ</t>
  </si>
  <si>
    <t xml:space="preserve">и обращены </t>
  </si>
  <si>
    <t>רְשָׁעִים:</t>
  </si>
  <si>
    <t>назад</t>
  </si>
  <si>
    <t>שֹׂנְאֵי</t>
  </si>
  <si>
    <t>ненавидящие</t>
  </si>
  <si>
    <t>Сион</t>
  </si>
  <si>
    <t>да будут</t>
  </si>
  <si>
    <t>כַּחֲצִיר</t>
  </si>
  <si>
    <t>צִיּוֹן:</t>
  </si>
  <si>
    <t>גַּגּוֹת</t>
  </si>
  <si>
    <t>на крышах</t>
  </si>
  <si>
    <t>שֶׁקַּדְמַת</t>
  </si>
  <si>
    <t>которая засыхает</t>
  </si>
  <si>
    <t>שָׁלַף</t>
  </si>
  <si>
    <t>יָבֵשׁ</t>
  </si>
  <si>
    <t>вырвут её</t>
  </si>
  <si>
    <t>не наполняет</t>
  </si>
  <si>
    <t>יָבֵשׁ:</t>
  </si>
  <si>
    <t>כַפּוֹ</t>
  </si>
  <si>
    <t>руки своей</t>
  </si>
  <si>
    <t>קֹצֵר</t>
  </si>
  <si>
    <t>жнец</t>
  </si>
  <si>
    <t>וְחִצְנוֹתָיו</t>
  </si>
  <si>
    <t>и в охапку</t>
  </si>
  <si>
    <t>מְעַמֵּר</t>
  </si>
  <si>
    <t>вяжущий снопы</t>
  </si>
  <si>
    <t>קוֹצֵר</t>
  </si>
  <si>
    <t>וְלֹא־אָמְרוּ</t>
  </si>
  <si>
    <t>и не говорят</t>
  </si>
  <si>
    <t>וְחִצְנוֹ</t>
  </si>
  <si>
    <t>הָעֹבְרִים</t>
  </si>
  <si>
    <t>проходящие</t>
  </si>
  <si>
    <t>מְעַמֵּר:</t>
  </si>
  <si>
    <t>בִּרְכַּת</t>
  </si>
  <si>
    <t>благословение</t>
  </si>
  <si>
    <t>עֲלֵיכֶם</t>
  </si>
  <si>
    <t>на вас</t>
  </si>
  <si>
    <t>בֵּרַכְנוּכֶם</t>
  </si>
  <si>
    <t>благословляем вас</t>
  </si>
  <si>
    <t>בְּשֵׁם־יְהוָה</t>
  </si>
  <si>
    <t>именем Господа</t>
  </si>
  <si>
    <t>אֲלֵיכֶם</t>
  </si>
  <si>
    <t>בֵּרַכְנוּ</t>
  </si>
  <si>
    <t>אֶתְכֶם</t>
  </si>
  <si>
    <t>מִמַּעֲמַקִּים</t>
  </si>
  <si>
    <t>из глубины</t>
  </si>
  <si>
    <t>מִמַּעֲמַקִּים</t>
  </si>
  <si>
    <t>שִׁמְעָה</t>
  </si>
  <si>
    <t>בְקוֹלִי</t>
  </si>
  <si>
    <t>תִּהְיֶינָה</t>
  </si>
  <si>
    <t>תִּהְיֶינָה</t>
  </si>
  <si>
    <t>אָזְנֶיךָ</t>
  </si>
  <si>
    <t>уши Твои</t>
  </si>
  <si>
    <t>קַשֻּׁבוֹת</t>
  </si>
  <si>
    <t>внимательны</t>
  </si>
  <si>
    <t>קַשֻּׁבוֹת</t>
  </si>
  <si>
    <t>לְקוֹל</t>
  </si>
  <si>
    <t>תַּחֲנוּנָי</t>
  </si>
  <si>
    <t>תַּחֲנוּנָי:</t>
  </si>
  <si>
    <t>אִם־עֲוֹנוֹת</t>
  </si>
  <si>
    <t>если беззакония</t>
  </si>
  <si>
    <t>תִּשְׁמָר־יָהּ</t>
  </si>
  <si>
    <t>будешь замечать</t>
  </si>
  <si>
    <t>תִּשְׁמָר</t>
  </si>
  <si>
    <t>יַעֲמוֹד</t>
  </si>
  <si>
    <t>כִּי־עִמְּךָ</t>
  </si>
  <si>
    <t>но у Тебя</t>
  </si>
  <si>
    <t>יַעֲמֹד:</t>
  </si>
  <si>
    <t>הַסְּלִיחָה</t>
  </si>
  <si>
    <t>прощение</t>
  </si>
  <si>
    <t>да благоговеют</t>
  </si>
  <si>
    <t>תִּוָּרֵא</t>
  </si>
  <si>
    <t>עִמְּךָ</t>
  </si>
  <si>
    <t>הַסְּלִיחָה</t>
  </si>
  <si>
    <t>קִוִּיתִי</t>
  </si>
  <si>
    <t>надеюсь</t>
  </si>
  <si>
    <t>תִּוָּרֵא:</t>
  </si>
  <si>
    <t>קִוְּתָה</t>
  </si>
  <si>
    <t>надеется</t>
  </si>
  <si>
    <t>קִוִּיתִי</t>
  </si>
  <si>
    <t>וּלְדְבָרוֹ</t>
  </si>
  <si>
    <t>и на слово Его</t>
  </si>
  <si>
    <t>הוֹחָלְתִּי</t>
  </si>
  <si>
    <t>קִוְּתָה</t>
  </si>
  <si>
    <t>וְלִדְבָרוֹ</t>
  </si>
  <si>
    <t>לַאדֹנָי</t>
  </si>
  <si>
    <t>ждет Господа</t>
  </si>
  <si>
    <t>הוֹחָלְתִּי:</t>
  </si>
  <si>
    <t>מִשֹּׁמְרִים</t>
  </si>
  <si>
    <t>более нежели стражи</t>
  </si>
  <si>
    <t>לַבֹּקֶר</t>
  </si>
  <si>
    <t>утра</t>
  </si>
  <si>
    <t>שֹׁמְרִים</t>
  </si>
  <si>
    <t>стражи</t>
  </si>
  <si>
    <t>מִשֹּׁמְרִים</t>
  </si>
  <si>
    <t>לַבֹּקֶר</t>
  </si>
  <si>
    <t>יַחֵל</t>
  </si>
  <si>
    <t>да уповает</t>
  </si>
  <si>
    <t>שֹׁמְרִים</t>
  </si>
  <si>
    <t>לַבֹּקֶר:</t>
  </si>
  <si>
    <t>עִם־יְהוָה</t>
  </si>
  <si>
    <t>у Господа</t>
  </si>
  <si>
    <t>הַחֶסֶד</t>
  </si>
  <si>
    <t>милость</t>
  </si>
  <si>
    <t>וְהַרְבֵּה</t>
  </si>
  <si>
    <t>и много</t>
  </si>
  <si>
    <t>у Него</t>
  </si>
  <si>
    <t>פְדוּת</t>
  </si>
  <si>
    <t>избавления</t>
  </si>
  <si>
    <t>и Он</t>
  </si>
  <si>
    <t>יִפְדֶּה</t>
  </si>
  <si>
    <t>избавит</t>
  </si>
  <si>
    <t>וְהַרְבֵּה</t>
  </si>
  <si>
    <t>אֶת־יִשְׂרָאֵל</t>
  </si>
  <si>
    <t>מִכֹּל</t>
  </si>
  <si>
    <t>от всех</t>
  </si>
  <si>
    <t>פְדוּת:</t>
  </si>
  <si>
    <t>עֲוֹנֹתָיו</t>
  </si>
  <si>
    <t>беззаконий его</t>
  </si>
  <si>
    <t>יִפְדֶּה</t>
  </si>
  <si>
    <t>עֲוֹנֹתָיו:</t>
  </si>
  <si>
    <t>לֹא־גָבַהּ</t>
  </si>
  <si>
    <t>не возносится</t>
  </si>
  <si>
    <t>גָבַהּ</t>
  </si>
  <si>
    <t>וְלֹא־רָמוּ</t>
  </si>
  <si>
    <t>и не возносятся</t>
  </si>
  <si>
    <t>וְלֹא־הִלַּכְתִּי</t>
  </si>
  <si>
    <t>и не ищу</t>
  </si>
  <si>
    <t>רָמוּ</t>
  </si>
  <si>
    <t>בִּגְדֹלוֹת</t>
  </si>
  <si>
    <t>великого</t>
  </si>
  <si>
    <t>וּבְנִפְלָאוֹת</t>
  </si>
  <si>
    <t>и чудного</t>
  </si>
  <si>
    <t>הִלַּכְתִּי</t>
  </si>
  <si>
    <t>בִּגְדֹלוֹת</t>
  </si>
  <si>
    <t>אִם־לֹא</t>
  </si>
  <si>
    <t>истинно, я успокоил</t>
  </si>
  <si>
    <t>и утихомирил</t>
  </si>
  <si>
    <t>וְדוֹמַמְתִּי</t>
  </si>
  <si>
    <t>как дитя</t>
  </si>
  <si>
    <t>כְּגָמוּל</t>
  </si>
  <si>
    <t>у груди матери своей</t>
  </si>
  <si>
    <t>עֲלֵי־אִמּוֹ</t>
  </si>
  <si>
    <t>כַּגָּמוּל</t>
  </si>
  <si>
    <t>וְדוֹמַמְתִּי</t>
  </si>
  <si>
    <t xml:space="preserve">в груди </t>
  </si>
  <si>
    <t>כְּגָמֻל</t>
  </si>
  <si>
    <t>אִמּוֹ</t>
  </si>
  <si>
    <t>כַּגָּמֻל</t>
  </si>
  <si>
    <t>и вовек</t>
  </si>
  <si>
    <t>יִרְאֵי</t>
  </si>
  <si>
    <t>трепещущие</t>
  </si>
  <si>
    <t>haSHEM</t>
  </si>
  <si>
    <t>בִּטְחוּ</t>
  </si>
  <si>
    <t>уповайте</t>
  </si>
  <si>
    <t>на haSHEM</t>
  </si>
  <si>
    <t>עֶזְרָם</t>
  </si>
  <si>
    <t>помогает им</t>
  </si>
  <si>
    <t>וּמָגִנָּם</t>
  </si>
  <si>
    <t>и защитник их</t>
  </si>
  <si>
    <t>זְכָרָנוּ</t>
  </si>
  <si>
    <t>помнит нас</t>
  </si>
  <si>
    <t>יְבָרֵךְ</t>
  </si>
  <si>
    <t>благословляет</t>
  </si>
  <si>
    <t>(дом)</t>
  </si>
  <si>
    <t>израиль</t>
  </si>
  <si>
    <t>אַהֲרֹן</t>
  </si>
  <si>
    <t>аарона</t>
  </si>
  <si>
    <t>трепещущих</t>
  </si>
  <si>
    <t>הַקְּטַנִים</t>
  </si>
  <si>
    <t>малых</t>
  </si>
  <si>
    <t>הַגְּדֹלִים</t>
  </si>
  <si>
    <t>большими</t>
  </si>
  <si>
    <t>добавляет</t>
  </si>
  <si>
    <t>בְּנֵיכֶם</t>
  </si>
  <si>
    <t>детям вашим</t>
  </si>
  <si>
    <t>בּרוּכִים</t>
  </si>
  <si>
    <t>благословены</t>
  </si>
  <si>
    <t>אַתֶּם</t>
  </si>
  <si>
    <t>делающему</t>
  </si>
  <si>
    <t>הַשָּׁמַיִם</t>
  </si>
  <si>
    <t>וְהָאָרֶץ</t>
  </si>
  <si>
    <t>людям</t>
  </si>
  <si>
    <t>הַמֵּתִים</t>
  </si>
  <si>
    <t>мертвые</t>
  </si>
  <si>
    <t>יְהַלְלוּ</t>
  </si>
  <si>
    <t>славят</t>
  </si>
  <si>
    <t>יֹרְדֵי</t>
  </si>
  <si>
    <t>спускающиеся</t>
  </si>
  <si>
    <t>דוּמָה</t>
  </si>
  <si>
    <t>в безмолвие</t>
  </si>
  <si>
    <t>נְבָרֵךְ</t>
  </si>
  <si>
    <t>будем благословлять</t>
  </si>
  <si>
    <t>הַלְלוּיָהּ</t>
  </si>
  <si>
    <t>славьте haSHEM</t>
  </si>
  <si>
    <t>זְכֹר־יְהוָה</t>
  </si>
  <si>
    <t>вспомни, Господи</t>
  </si>
  <si>
    <t>זְכוֹר</t>
  </si>
  <si>
    <t>כָּל־עֻנּוֹתוֹ</t>
  </si>
  <si>
    <t>страдания его</t>
  </si>
  <si>
    <t>עֻנּוֹתוֹ:</t>
  </si>
  <si>
    <t>נִשְׁבַּע</t>
  </si>
  <si>
    <t>נָדַר</t>
  </si>
  <si>
    <t>давал обет</t>
  </si>
  <si>
    <t>נִשְׁבַּע</t>
  </si>
  <si>
    <t>לַאֲבִיר</t>
  </si>
  <si>
    <t>Сильному</t>
  </si>
  <si>
    <t>אִם־אָבוֹא</t>
  </si>
  <si>
    <t>не войду</t>
  </si>
  <si>
    <t>בֵּיתִי</t>
  </si>
  <si>
    <t>дома моего</t>
  </si>
  <si>
    <t>אִם־אֶעֱלֶה</t>
  </si>
  <si>
    <t>не взойду</t>
  </si>
  <si>
    <t>אָבֹא</t>
  </si>
  <si>
    <t>עַל־עֶרֶשׂ</t>
  </si>
  <si>
    <t>на ложе</t>
  </si>
  <si>
    <t>יְצוּעָי</t>
  </si>
  <si>
    <t>постели моей</t>
  </si>
  <si>
    <t>בֵּיתִי</t>
  </si>
  <si>
    <t>אִם־אֶתֵּן</t>
  </si>
  <si>
    <t>не дам</t>
  </si>
  <si>
    <t>אֶעֱלֶה</t>
  </si>
  <si>
    <t>שְׁנַת</t>
  </si>
  <si>
    <t>сна</t>
  </si>
  <si>
    <t>לְעֵינָי</t>
  </si>
  <si>
    <t>глазам моим</t>
  </si>
  <si>
    <t>עֶרֶשׂ</t>
  </si>
  <si>
    <t>לְעַפְעַפַּי</t>
  </si>
  <si>
    <t>веждам моим</t>
  </si>
  <si>
    <t>יְצוּעָי:</t>
  </si>
  <si>
    <t>תְּנוּמָה</t>
  </si>
  <si>
    <t>дремания</t>
  </si>
  <si>
    <t>עַד־אֶמְצָא</t>
  </si>
  <si>
    <t>доколе не найду</t>
  </si>
  <si>
    <t>אֶתֵּן</t>
  </si>
  <si>
    <t>מָקוֹם</t>
  </si>
  <si>
    <t>место</t>
  </si>
  <si>
    <t>שְׁנַת</t>
  </si>
  <si>
    <t>מִשְׁכָּנוֹת</t>
  </si>
  <si>
    <t>לְעַפְעַפַּי</t>
  </si>
  <si>
    <t>תְּנוּמָה:</t>
  </si>
  <si>
    <t>הִנֵּה־שְׁמַעֲנוּהָ</t>
  </si>
  <si>
    <t>вот, слышали мы о нем</t>
  </si>
  <si>
    <t>אֶמְצָא</t>
  </si>
  <si>
    <t>בְּאֶפְרָתָה</t>
  </si>
  <si>
    <t>в Ефрафе</t>
  </si>
  <si>
    <t>מְצָאנוּהָ</t>
  </si>
  <si>
    <t>нашли его</t>
  </si>
  <si>
    <t>בִּשְׂדֵי־יָעַר</t>
  </si>
  <si>
    <t>на полях леса</t>
  </si>
  <si>
    <t>מִשְׁכָּנוֹת</t>
  </si>
  <si>
    <t>נָבוֹאָה</t>
  </si>
  <si>
    <t>войдем</t>
  </si>
  <si>
    <t>לְמִשְׁכְּנוֹתָיו</t>
  </si>
  <si>
    <t>в жилища Его</t>
  </si>
  <si>
    <t>נִשְׁתַּחֲוֶה</t>
  </si>
  <si>
    <t>поклонимся</t>
  </si>
  <si>
    <t>לַהֲדֹם</t>
  </si>
  <si>
    <t>подножию</t>
  </si>
  <si>
    <t>שְׁמַעֲנוּהָ</t>
  </si>
  <si>
    <t>רַגְלָיו</t>
  </si>
  <si>
    <t>ног Его</t>
  </si>
  <si>
    <t>בְאֶפְרָתָה</t>
  </si>
  <si>
    <t>восстань</t>
  </si>
  <si>
    <t>בִּשְׂדֵי</t>
  </si>
  <si>
    <t>יָעַר:</t>
  </si>
  <si>
    <t>לִמְנֽוּחָתֶךָ</t>
  </si>
  <si>
    <t>на место покоя Твоего</t>
  </si>
  <si>
    <t>וַאֲרוֹן</t>
  </si>
  <si>
    <t>и ковчег</t>
  </si>
  <si>
    <t>לְמִשְׁכְּנוֹתָיו</t>
  </si>
  <si>
    <t>могущества Твоего</t>
  </si>
  <si>
    <t>נִשְׁתַּחֲוֶה</t>
  </si>
  <si>
    <t>כֹּהֲנֶיךָ</t>
  </si>
  <si>
    <t>священники Твои</t>
  </si>
  <si>
    <t>רַגְלָיו:</t>
  </si>
  <si>
    <t>יִלְבְּשׁוּ־צֶדֶק</t>
  </si>
  <si>
    <t>облекутся правдой</t>
  </si>
  <si>
    <t>וַחֲסִידֶיךָ</t>
  </si>
  <si>
    <t>и святые Твои</t>
  </si>
  <si>
    <t>возрадуются</t>
  </si>
  <si>
    <t>לִמְנוּחָתֶךָ</t>
  </si>
  <si>
    <t>בַּעֲבוּר</t>
  </si>
  <si>
    <t>אַל־תָּשֵׁב</t>
  </si>
  <si>
    <t>не отврати</t>
  </si>
  <si>
    <t>פְּנֵי</t>
  </si>
  <si>
    <t>лица</t>
  </si>
  <si>
    <t>כֹּהֲנֶיךָ</t>
  </si>
  <si>
    <t>יִלְבְּשׁוּ</t>
  </si>
  <si>
    <t>истиной</t>
  </si>
  <si>
    <t>בַּעֲבוּר</t>
  </si>
  <si>
    <t>לֹא־יָשׁוּב</t>
  </si>
  <si>
    <t>не отречется от нее</t>
  </si>
  <si>
    <t>מִמֶּנָּה</t>
  </si>
  <si>
    <t>от нее</t>
  </si>
  <si>
    <t>מִפְּרִי</t>
  </si>
  <si>
    <t>от плода</t>
  </si>
  <si>
    <t>בִטְנְךָ</t>
  </si>
  <si>
    <t>чрева твоего</t>
  </si>
  <si>
    <t>אָשִׁית</t>
  </si>
  <si>
    <t>посажу</t>
  </si>
  <si>
    <t>לְכִסֵּא־לָךְ</t>
  </si>
  <si>
    <t>на престол твой</t>
  </si>
  <si>
    <t>אִם־יִשְׁמְרוּ</t>
  </si>
  <si>
    <t>если будут хранить</t>
  </si>
  <si>
    <t>בָנֶיךָ</t>
  </si>
  <si>
    <t>сыны твои</t>
  </si>
  <si>
    <t>завет Мой</t>
  </si>
  <si>
    <t>וְעֵדֹתִי</t>
  </si>
  <si>
    <t>и заповеди Мои</t>
  </si>
  <si>
    <t>זוֹ</t>
  </si>
  <si>
    <t>сему</t>
  </si>
  <si>
    <t>אַלַּמְּדֵם</t>
  </si>
  <si>
    <t>научу их</t>
  </si>
  <si>
    <t>יָשׁוּב</t>
  </si>
  <si>
    <t>גַּם־בְּנֵיהֶם</t>
  </si>
  <si>
    <t>и сыны их</t>
  </si>
  <si>
    <t>מִמֶּנָּה</t>
  </si>
  <si>
    <t>עֲדֵי־עַד</t>
  </si>
  <si>
    <t>מִפְּרִי</t>
  </si>
  <si>
    <t>יֵשְׁבוּ</t>
  </si>
  <si>
    <t>будут сидеть</t>
  </si>
  <si>
    <t>לְכִסֵּא</t>
  </si>
  <si>
    <t>на престоле</t>
  </si>
  <si>
    <t>אָשִׁית</t>
  </si>
  <si>
    <t>לְכִסֵּא</t>
  </si>
  <si>
    <t>בָחַר</t>
  </si>
  <si>
    <t>יִשְׁמְרוּ</t>
  </si>
  <si>
    <t>אִוָּהּ</t>
  </si>
  <si>
    <t>вожделел</t>
  </si>
  <si>
    <t>לְמוֹשָׁב</t>
  </si>
  <si>
    <t>в жилище Себе</t>
  </si>
  <si>
    <t>אֲלַמְּדֵם</t>
  </si>
  <si>
    <t>מְנוּחָתִי</t>
  </si>
  <si>
    <t>покоение Мое</t>
  </si>
  <si>
    <t>בְּנֵיהֶם</t>
  </si>
  <si>
    <t>פֹּה־אֵשֵׁב</t>
  </si>
  <si>
    <t>здесь буду жить</t>
  </si>
  <si>
    <t>כִּי־אִוִּתִיהָ</t>
  </si>
  <si>
    <t>ибо Я возжелал его</t>
  </si>
  <si>
    <t>יֵשְׁבוּ</t>
  </si>
  <si>
    <t>צֵידָהּ</t>
  </si>
  <si>
    <t>пищу его</t>
  </si>
  <si>
    <t>בָּרֵךְ</t>
  </si>
  <si>
    <t>благословляя</t>
  </si>
  <si>
    <t>אֲבָרֵךְ</t>
  </si>
  <si>
    <t>благословлю</t>
  </si>
  <si>
    <t>אֶבְיוֹנֶיהָ</t>
  </si>
  <si>
    <t>нищих его</t>
  </si>
  <si>
    <t>אַשְׂבִּיעַ</t>
  </si>
  <si>
    <t>насыщу</t>
  </si>
  <si>
    <t>לָחֶם</t>
  </si>
  <si>
    <t>בְּצִיּוֹן</t>
  </si>
  <si>
    <t>אִוָּהּ</t>
  </si>
  <si>
    <t>וְכֹהֲנֶיהָ</t>
  </si>
  <si>
    <t>и священников его</t>
  </si>
  <si>
    <t>לְמוֹשָׁב</t>
  </si>
  <si>
    <t>אַלְבִּישׁ</t>
  </si>
  <si>
    <t>облеку</t>
  </si>
  <si>
    <t>יֶשַׁע</t>
  </si>
  <si>
    <t>спасением</t>
  </si>
  <si>
    <t>וַחֲסִידֶיהָ</t>
  </si>
  <si>
    <t>и святые его</t>
  </si>
  <si>
    <t>רַנֵּן</t>
  </si>
  <si>
    <t>будут радоваться</t>
  </si>
  <si>
    <t>שָׁם</t>
  </si>
  <si>
    <t>פֹּה</t>
  </si>
  <si>
    <t>אַצְמִיחַ</t>
  </si>
  <si>
    <t>возращу</t>
  </si>
  <si>
    <t>אֵשֵׁב</t>
  </si>
  <si>
    <t>קֶרֶן</t>
  </si>
  <si>
    <t>рог</t>
  </si>
  <si>
    <t>אִוִּתִיהָ:</t>
  </si>
  <si>
    <t>עָרַכְתִּי</t>
  </si>
  <si>
    <t>поставлю</t>
  </si>
  <si>
    <t>светильник</t>
  </si>
  <si>
    <t>לִמְשִׁיחִי</t>
  </si>
  <si>
    <t>помазаннику Моему</t>
  </si>
  <si>
    <t>בָּרֵךְ</t>
  </si>
  <si>
    <t>אוֹיְבָיו</t>
  </si>
  <si>
    <t>אַכְלִישׁ</t>
  </si>
  <si>
    <t>אַשְׂבִּיעַ</t>
  </si>
  <si>
    <t>בּוֹשָׁה</t>
  </si>
  <si>
    <t>в стыд</t>
  </si>
  <si>
    <t>לָחֶם:</t>
  </si>
  <si>
    <t>וְעָלָיו</t>
  </si>
  <si>
    <t>на нем</t>
  </si>
  <si>
    <t>יִצְצָה</t>
  </si>
  <si>
    <t>будет сиять</t>
  </si>
  <si>
    <t>венец его</t>
  </si>
  <si>
    <t>אַלְבִּישׁ</t>
  </si>
  <si>
    <t>יֶשַׁע</t>
  </si>
  <si>
    <t>רַנֵּן</t>
  </si>
  <si>
    <t>עָרַכְתִּי</t>
  </si>
  <si>
    <t>לִמְשִׁיחִי:</t>
  </si>
  <si>
    <t>בֹּשֶׁת</t>
  </si>
  <si>
    <t>מַה־טּוֹב</t>
  </si>
  <si>
    <t>как хорошо</t>
  </si>
  <si>
    <t>וּמַה־נָּעִים</t>
  </si>
  <si>
    <t>и как приятно</t>
  </si>
  <si>
    <t>טּוֹב</t>
  </si>
  <si>
    <t>שֶׁבֶת</t>
  </si>
  <si>
    <t>жить</t>
  </si>
  <si>
    <t>אַחִים</t>
  </si>
  <si>
    <t>братьям</t>
  </si>
  <si>
    <t>נָּעִים</t>
  </si>
  <si>
    <t>גַּם־יָחַד</t>
  </si>
  <si>
    <t>כַּשֶּׁמֶן</t>
  </si>
  <si>
    <t>как миро</t>
  </si>
  <si>
    <t>доброе</t>
  </si>
  <si>
    <t>עַל־הָרֹאשׁ</t>
  </si>
  <si>
    <t>на голову</t>
  </si>
  <si>
    <t>יֹרֵד</t>
  </si>
  <si>
    <t>стекает</t>
  </si>
  <si>
    <t>כַּשֶּׁמֶן</t>
  </si>
  <si>
    <t>עַל־הַזָּקָן</t>
  </si>
  <si>
    <t>на бороду</t>
  </si>
  <si>
    <t>זְקַן־אַהֲרֹן</t>
  </si>
  <si>
    <t>бороду Аарона</t>
  </si>
  <si>
    <t>שֶׁיֹּרֵד</t>
  </si>
  <si>
    <t>הָרֹאשׁ</t>
  </si>
  <si>
    <t>עַל־פִּי</t>
  </si>
  <si>
    <t>на край</t>
  </si>
  <si>
    <t>מִדּוֹתָיו</t>
  </si>
  <si>
    <t>одежд его</t>
  </si>
  <si>
    <t>הַזָּקָן</t>
  </si>
  <si>
    <t>כְּטַל־חֶרְמוֹן</t>
  </si>
  <si>
    <t>как роса Ермона</t>
  </si>
  <si>
    <t>זְקַן</t>
  </si>
  <si>
    <t>которая стекает</t>
  </si>
  <si>
    <t>עַל־הַרְרֵי</t>
  </si>
  <si>
    <t>на горы</t>
  </si>
  <si>
    <t>שֶׁיֹּרֵד</t>
  </si>
  <si>
    <t>מִדּוֹתָיו:</t>
  </si>
  <si>
    <t>כְּטַל</t>
  </si>
  <si>
    <t>אֶת־הַבְּרָכָה</t>
  </si>
  <si>
    <t>חֶרְמוֹן</t>
  </si>
  <si>
    <t>עַד־הָעוֹלָם</t>
  </si>
  <si>
    <t>הַרְרֵי</t>
  </si>
  <si>
    <t>הַבְּרָכָה</t>
  </si>
  <si>
    <t>הָעוֹלָם:</t>
  </si>
  <si>
    <t>בָּרֲכוּ</t>
  </si>
  <si>
    <t>благословите</t>
  </si>
  <si>
    <t>בָּרְכוּ</t>
  </si>
  <si>
    <t>אֶת־יְהוָה</t>
  </si>
  <si>
    <t>כָּל־עַבְדֵי</t>
  </si>
  <si>
    <t>все рабы</t>
  </si>
  <si>
    <t>הָעֹמְדִים</t>
  </si>
  <si>
    <t>стоящие</t>
  </si>
  <si>
    <t>עַבְדֵי</t>
  </si>
  <si>
    <t>בְּבֵית־יְהוָה</t>
  </si>
  <si>
    <t>в доме Господнем</t>
  </si>
  <si>
    <t>по ночам</t>
  </si>
  <si>
    <t>воздвигайте</t>
  </si>
  <si>
    <t>יְדֵכֶם</t>
  </si>
  <si>
    <t>руки ваши</t>
  </si>
  <si>
    <t>קֹדֶשׁ</t>
  </si>
  <si>
    <t>к святилищу</t>
  </si>
  <si>
    <t>וּבָרֲכוּ</t>
  </si>
  <si>
    <t>и благословите</t>
  </si>
  <si>
    <t>да благословит тебя</t>
  </si>
  <si>
    <t>וּבָרְכוּ</t>
  </si>
  <si>
    <t>сотворивший</t>
  </si>
  <si>
    <t>Аллилуйя</t>
  </si>
  <si>
    <t>הַלְלוּ</t>
  </si>
  <si>
    <t>хвалите</t>
  </si>
  <si>
    <t>אֶת־שֵׁם</t>
  </si>
  <si>
    <t>рабы</t>
  </si>
  <si>
    <t>שֶׁעֹמְדִים</t>
  </si>
  <si>
    <t>שֶׁעֹמְדִים</t>
  </si>
  <si>
    <t>во дворах</t>
  </si>
  <si>
    <t>אֱלֹהֵינוּ:</t>
  </si>
  <si>
    <t>благ</t>
  </si>
  <si>
    <t>זַמְּרוּ</t>
  </si>
  <si>
    <t>пойте</t>
  </si>
  <si>
    <t>לִשְׁמוֹ</t>
  </si>
  <si>
    <t>имени Его</t>
  </si>
  <si>
    <t>זַמְּרוּ</t>
  </si>
  <si>
    <t>לִשְׁמוֹ</t>
  </si>
  <si>
    <t>приятно</t>
  </si>
  <si>
    <t>נָעִים:</t>
  </si>
  <si>
    <t>בָּחַר</t>
  </si>
  <si>
    <t>לּוֹ</t>
  </si>
  <si>
    <t>בָּחַר</t>
  </si>
  <si>
    <t>לִסְגֻלָּתוֹ</t>
  </si>
  <si>
    <t>в удел Себе</t>
  </si>
  <si>
    <t>לִסְגֻלָּתוֹ:</t>
  </si>
  <si>
    <t>וַאֲדוֹנֵינוּ</t>
  </si>
  <si>
    <t>и Господь наш</t>
  </si>
  <si>
    <t>מִכָּל־אֱלֹהִים</t>
  </si>
  <si>
    <t>превыше всех богов</t>
  </si>
  <si>
    <t>וַאֲדֹנֵינוּ</t>
  </si>
  <si>
    <t>כָּל־אֲשֶׁר־חָפֵץ</t>
  </si>
  <si>
    <t>все, что угодно</t>
  </si>
  <si>
    <t>Он делает</t>
  </si>
  <si>
    <t>בַּשָּׁמַיִם</t>
  </si>
  <si>
    <t>וּבָאָרֶץ</t>
  </si>
  <si>
    <t>и на земле</t>
  </si>
  <si>
    <t>חָפֵץ</t>
  </si>
  <si>
    <t>בַּיַּמִּים</t>
  </si>
  <si>
    <t>в морях</t>
  </si>
  <si>
    <t>וְכָל־תְּהוֹמוֹת</t>
  </si>
  <si>
    <t>и во всех безднах</t>
  </si>
  <si>
    <t>בַּשָּׁמַיִם</t>
  </si>
  <si>
    <t>מַעֲלֶה</t>
  </si>
  <si>
    <t>возводит</t>
  </si>
  <si>
    <t>נְשִׂאִים</t>
  </si>
  <si>
    <t>облака</t>
  </si>
  <si>
    <t>בַּיַּמִּים</t>
  </si>
  <si>
    <t>מִקְצֵה</t>
  </si>
  <si>
    <t>от края</t>
  </si>
  <si>
    <t>תְּהוֹמוֹת:</t>
  </si>
  <si>
    <t>לַמָּטָר</t>
  </si>
  <si>
    <t>для дождя</t>
  </si>
  <si>
    <t>делает</t>
  </si>
  <si>
    <t>נְשִׂאִים</t>
  </si>
  <si>
    <t>מוֹצֵא</t>
  </si>
  <si>
    <t>изводит</t>
  </si>
  <si>
    <t>ветры</t>
  </si>
  <si>
    <t>מֵאוֹצְרוֹתָיו</t>
  </si>
  <si>
    <t>из хранилищ Своих</t>
  </si>
  <si>
    <t>בְּרָקִים</t>
  </si>
  <si>
    <t>לַמָּטָר</t>
  </si>
  <si>
    <t>שֶׁהִכָּה</t>
  </si>
  <si>
    <t>בְּכוֹרֵי</t>
  </si>
  <si>
    <t>מֵאָדָם</t>
  </si>
  <si>
    <t>от человека</t>
  </si>
  <si>
    <t>מֵאוֹצְרוֹתָיו:</t>
  </si>
  <si>
    <t>עַד־בְּהֵמָה</t>
  </si>
  <si>
    <t>до скота</t>
  </si>
  <si>
    <t>שֶׁהִכָּה</t>
  </si>
  <si>
    <t>שָׁלַח</t>
  </si>
  <si>
    <t>בְּכוֹרֵי</t>
  </si>
  <si>
    <t>אֹתוֹת</t>
  </si>
  <si>
    <t>знамения</t>
  </si>
  <si>
    <t>וּמֹפְתִים</t>
  </si>
  <si>
    <t>и чудеса</t>
  </si>
  <si>
    <t>בְּתוֹכֵכִי</t>
  </si>
  <si>
    <t>среди тебя</t>
  </si>
  <si>
    <t>בְּהֵמָה:</t>
  </si>
  <si>
    <t>בְּפַרְעֹה</t>
  </si>
  <si>
    <t>на фараона</t>
  </si>
  <si>
    <t>וּבְכָל־עֲבָדָיו</t>
  </si>
  <si>
    <t>и на всех рабов его</t>
  </si>
  <si>
    <t>בְּתוֹכֵכִי</t>
  </si>
  <si>
    <t>רַבִּים</t>
  </si>
  <si>
    <t>многие</t>
  </si>
  <si>
    <t>וַהֲרַג</t>
  </si>
  <si>
    <t>и убил</t>
  </si>
  <si>
    <t>בְּפַרְעֹה</t>
  </si>
  <si>
    <t>וּבְכָל</t>
  </si>
  <si>
    <t>עֲצוּמִים</t>
  </si>
  <si>
    <t>сильных</t>
  </si>
  <si>
    <t>עֲבָדָיו:</t>
  </si>
  <si>
    <t>לְסִיחוֹן</t>
  </si>
  <si>
    <t>Сигона</t>
  </si>
  <si>
    <t>מֶלֶךְ</t>
  </si>
  <si>
    <t>царя</t>
  </si>
  <si>
    <t>הָאֱמֹרִי</t>
  </si>
  <si>
    <t>аморрейского</t>
  </si>
  <si>
    <t>וּלְעוֹג</t>
  </si>
  <si>
    <t>и Ога</t>
  </si>
  <si>
    <t>וְהָרַג</t>
  </si>
  <si>
    <t>הַבָּשָׁן</t>
  </si>
  <si>
    <t>Васанского</t>
  </si>
  <si>
    <t>עֲצוּמִים:</t>
  </si>
  <si>
    <t>וּלְכֹל</t>
  </si>
  <si>
    <t>כְּנָעַן</t>
  </si>
  <si>
    <t>Ханаана</t>
  </si>
  <si>
    <t>וְנָתַן</t>
  </si>
  <si>
    <t>и дал</t>
  </si>
  <si>
    <t>אַרְצָם</t>
  </si>
  <si>
    <t>землю их</t>
  </si>
  <si>
    <t>в наследие</t>
  </si>
  <si>
    <t>הַבָּשָׁן</t>
  </si>
  <si>
    <t>Израилю</t>
  </si>
  <si>
    <t>כְּנָעַן:</t>
  </si>
  <si>
    <t>זִכְרְךָ</t>
  </si>
  <si>
    <t>память Твоя</t>
  </si>
  <si>
    <t>в род</t>
  </si>
  <si>
    <t>עַמּוֹ:</t>
  </si>
  <si>
    <t>и род</t>
  </si>
  <si>
    <t>יָדִין</t>
  </si>
  <si>
    <t>будет судить</t>
  </si>
  <si>
    <t>וְעַל־עֲבָדָיו</t>
  </si>
  <si>
    <t>и над рабами Своими</t>
  </si>
  <si>
    <t>יִתְנֶחָם</t>
  </si>
  <si>
    <t>умилосердится</t>
  </si>
  <si>
    <t>עֲצַבֵּי</t>
  </si>
  <si>
    <t>идолы</t>
  </si>
  <si>
    <t>язычников</t>
  </si>
  <si>
    <t>כֶּסֶף</t>
  </si>
  <si>
    <t>серебро</t>
  </si>
  <si>
    <t>וְזָהָב</t>
  </si>
  <si>
    <t>и золото</t>
  </si>
  <si>
    <t>מַעֲשֵׂה</t>
  </si>
  <si>
    <t>дело</t>
  </si>
  <si>
    <t>יְדֵי</t>
  </si>
  <si>
    <t>рук</t>
  </si>
  <si>
    <t>עֲבָדָיו</t>
  </si>
  <si>
    <t>יִתְנֶחָם:</t>
  </si>
  <si>
    <t>פֶּה</t>
  </si>
  <si>
    <t>עֲצַבֵּי</t>
  </si>
  <si>
    <t>есть у них</t>
  </si>
  <si>
    <t>וְלֹא־יְדַבֵּרוּ</t>
  </si>
  <si>
    <t>כֶּסֶף</t>
  </si>
  <si>
    <t>עֵינַיִם</t>
  </si>
  <si>
    <t>глаза</t>
  </si>
  <si>
    <t>מַעֲשֵׂה</t>
  </si>
  <si>
    <t>וְלֹא־יִרְאוּ</t>
  </si>
  <si>
    <t>и не видят</t>
  </si>
  <si>
    <t>אָזְנַיִם</t>
  </si>
  <si>
    <t>уши</t>
  </si>
  <si>
    <t>פֶּה</t>
  </si>
  <si>
    <t>וְלֹא־יַאֲזִינוּ</t>
  </si>
  <si>
    <t>и не слышат</t>
  </si>
  <si>
    <t>יְדַבֵּרוּ</t>
  </si>
  <si>
    <t>יֶש־</t>
  </si>
  <si>
    <t>дыхания</t>
  </si>
  <si>
    <t>в устах</t>
  </si>
  <si>
    <t>בְּפִיהֶם</t>
  </si>
  <si>
    <t>יִרְאוּ:</t>
  </si>
  <si>
    <t>כְּמוֹהֶם</t>
  </si>
  <si>
    <t>подобны им</t>
  </si>
  <si>
    <t>עֹשֵׂיהֶם</t>
  </si>
  <si>
    <t>делающие их</t>
  </si>
  <si>
    <t>אֲשֶׁר־בֹּטֵחַ</t>
  </si>
  <si>
    <t>кто надеется</t>
  </si>
  <si>
    <t>יַאֲזִינוּ</t>
  </si>
  <si>
    <t>יֶשׁ</t>
  </si>
  <si>
    <t>Израилев</t>
  </si>
  <si>
    <t>בָּרְכוּ</t>
  </si>
  <si>
    <t>כְּמוֹהֶם</t>
  </si>
  <si>
    <t>Ааронов</t>
  </si>
  <si>
    <t>עֹשֵׂיהֶם</t>
  </si>
  <si>
    <t>לֵוִי</t>
  </si>
  <si>
    <t>Левин</t>
  </si>
  <si>
    <t>בָּהֶם:</t>
  </si>
  <si>
    <t>боящиеся</t>
  </si>
  <si>
    <t>от Сиона</t>
  </si>
  <si>
    <t>שֹׁכֵן</t>
  </si>
  <si>
    <t>живущий</t>
  </si>
  <si>
    <t>в Иерусалиме</t>
  </si>
  <si>
    <t>הַלֵּוִי</t>
  </si>
  <si>
    <t>שֹׁכֵן</t>
  </si>
  <si>
    <t>הַלְלוּיָהּ:</t>
  </si>
  <si>
    <t>הוֹדוּ</t>
  </si>
  <si>
    <t>Славьте</t>
  </si>
  <si>
    <t>כִּי־טוֹב</t>
  </si>
  <si>
    <t>ибо Он благ</t>
  </si>
  <si>
    <t>милость Его</t>
  </si>
  <si>
    <t>חַסְדּוֹ:</t>
  </si>
  <si>
    <t>לַאֲדֹנֵי</t>
  </si>
  <si>
    <t>הָאֲדֹנִים</t>
  </si>
  <si>
    <t>господствующих</t>
  </si>
  <si>
    <t>לְעוֹשֵׂה</t>
  </si>
  <si>
    <t>Творящего</t>
  </si>
  <si>
    <t>לְעֹשֵׂה</t>
  </si>
  <si>
    <t>גְּדֹלוֹת</t>
  </si>
  <si>
    <t>великие</t>
  </si>
  <si>
    <t>לְבַדּוֹ</t>
  </si>
  <si>
    <t>Единого</t>
  </si>
  <si>
    <t>גְּדֹלוֹת</t>
  </si>
  <si>
    <t>Сотворившего</t>
  </si>
  <si>
    <t>בִּתְבוּנָה</t>
  </si>
  <si>
    <t>с мудростью</t>
  </si>
  <si>
    <t>הַשָּׁמַיִם</t>
  </si>
  <si>
    <t>בִּתְבוּנָה</t>
  </si>
  <si>
    <t>לְרוֹקַע</t>
  </si>
  <si>
    <t>Распростершего</t>
  </si>
  <si>
    <t>לְרֹקַע</t>
  </si>
  <si>
    <t>עַל־הַמָּיִם</t>
  </si>
  <si>
    <t>на водах</t>
  </si>
  <si>
    <t>הַמָּיִם</t>
  </si>
  <si>
    <t>לְעֹשֵׂה</t>
  </si>
  <si>
    <t>אוֹרִים</t>
  </si>
  <si>
    <t>светила</t>
  </si>
  <si>
    <t>גְּדֹלִים</t>
  </si>
  <si>
    <t>גְּדֹלִים</t>
  </si>
  <si>
    <t>אֶת־הַשֶּׁמֶשׁ</t>
  </si>
  <si>
    <t>לְמֶמְשֶׁלֶת</t>
  </si>
  <si>
    <t>для управления</t>
  </si>
  <si>
    <t>בַּיּוֹם</t>
  </si>
  <si>
    <t>הַשֶּׁמֶשׁ</t>
  </si>
  <si>
    <t>לְמֶמְשֶׁלֶת</t>
  </si>
  <si>
    <t>אֶת־הַיָּרֵחַ</t>
  </si>
  <si>
    <t>луна</t>
  </si>
  <si>
    <t>וְכוֹכָבִים</t>
  </si>
  <si>
    <t>и звезды</t>
  </si>
  <si>
    <t>לְמֶמְשְׁלוֹת</t>
  </si>
  <si>
    <t>בַּלָּיְלָה</t>
  </si>
  <si>
    <t>הַיָּרֵחַ</t>
  </si>
  <si>
    <t>לְמֶמְשְׁלוֹת</t>
  </si>
  <si>
    <t>לְמַכֵּה</t>
  </si>
  <si>
    <t>Поражающего</t>
  </si>
  <si>
    <t>בִּבְכוֹרֵיהֶם</t>
  </si>
  <si>
    <t>в первенцах их</t>
  </si>
  <si>
    <t>לְמַכֵּה</t>
  </si>
  <si>
    <t>בִּבְכוֹרֵיהֶם</t>
  </si>
  <si>
    <t>וַיּוֹצֵא</t>
  </si>
  <si>
    <t>и вывел</t>
  </si>
  <si>
    <t>מִתּוֹכָם</t>
  </si>
  <si>
    <t>из среды их</t>
  </si>
  <si>
    <t>בְּיָד</t>
  </si>
  <si>
    <t>חֲזָקָה</t>
  </si>
  <si>
    <t>крепкою</t>
  </si>
  <si>
    <t>וּבִזְרוֹעַ</t>
  </si>
  <si>
    <t>и мышцею</t>
  </si>
  <si>
    <t>נְטוּיָה</t>
  </si>
  <si>
    <t>простертой</t>
  </si>
  <si>
    <t>בְּיָד</t>
  </si>
  <si>
    <t>לְגֹזֵר</t>
  </si>
  <si>
    <t>Разделившего</t>
  </si>
  <si>
    <t>יַם־סוּף</t>
  </si>
  <si>
    <t>Чермное море</t>
  </si>
  <si>
    <t>לִגְזָרִים</t>
  </si>
  <si>
    <t>на части</t>
  </si>
  <si>
    <t>יַם</t>
  </si>
  <si>
    <t>סוּף</t>
  </si>
  <si>
    <t>וְהֶעֱבִיר</t>
  </si>
  <si>
    <t>и провел</t>
  </si>
  <si>
    <t>בְּתוֹכוֹ</t>
  </si>
  <si>
    <t>посреди его</t>
  </si>
  <si>
    <t>וְנִעֵר</t>
  </si>
  <si>
    <t>и низверг</t>
  </si>
  <si>
    <t>בְּתוֹכוֹ</t>
  </si>
  <si>
    <t>פַּרְעֹה</t>
  </si>
  <si>
    <t>фараона</t>
  </si>
  <si>
    <t>וְחֵילוֹ</t>
  </si>
  <si>
    <t>и войско его</t>
  </si>
  <si>
    <t>בְּיַם־סוּף</t>
  </si>
  <si>
    <t>в Чермное море</t>
  </si>
  <si>
    <t>פַּרְעֹה</t>
  </si>
  <si>
    <t>לְמוֹלִיךְ</t>
  </si>
  <si>
    <t>ведущего</t>
  </si>
  <si>
    <t>בְיַם</t>
  </si>
  <si>
    <t>בַּמִּדְבָּר</t>
  </si>
  <si>
    <t>через пустыню</t>
  </si>
  <si>
    <t>поражающего</t>
  </si>
  <si>
    <t>великих</t>
  </si>
  <si>
    <t>וַיַּהֲרֹג</t>
  </si>
  <si>
    <t>אַדִּירִים</t>
  </si>
  <si>
    <t>אַדִּירִים</t>
  </si>
  <si>
    <t>לְנַחֲלָה</t>
  </si>
  <si>
    <t>рабу Своему</t>
  </si>
  <si>
    <t>שֶׁבְּשִׁפְלֵנוּ</t>
  </si>
  <si>
    <t>Который в уничижении нашем</t>
  </si>
  <si>
    <t>זָכָר</t>
  </si>
  <si>
    <t>о нас</t>
  </si>
  <si>
    <t>שֶׁבְּשִׁפְלֵנוּ</t>
  </si>
  <si>
    <t>וַיִּפְרְקֵנוּ</t>
  </si>
  <si>
    <t>и избавил нас</t>
  </si>
  <si>
    <t>זָכַר</t>
  </si>
  <si>
    <t>מִצָּרֵינוּ</t>
  </si>
  <si>
    <t>от врагов наших</t>
  </si>
  <si>
    <t>נֹתֵן</t>
  </si>
  <si>
    <t>дающего</t>
  </si>
  <si>
    <t>וַיִּפְרְקֵנוּ</t>
  </si>
  <si>
    <t>מִצָּרֵינוּ</t>
  </si>
  <si>
    <t>לְכָל־בָּשָׂר</t>
  </si>
  <si>
    <t>всякой плоти</t>
  </si>
  <si>
    <t>בָּשָׂר</t>
  </si>
  <si>
    <t>עַל־נַהֲרוֹת</t>
  </si>
  <si>
    <t>На реках</t>
  </si>
  <si>
    <t>בָּבֶל</t>
  </si>
  <si>
    <t>Вавилона</t>
  </si>
  <si>
    <t>נַהֲרוֹת</t>
  </si>
  <si>
    <t>בָּבֶל</t>
  </si>
  <si>
    <t>יָשַׁבְנוּ</t>
  </si>
  <si>
    <t>сидели мы</t>
  </si>
  <si>
    <t>גַּם־בָּכִינוּ</t>
  </si>
  <si>
    <t>и плакали</t>
  </si>
  <si>
    <t>יָשַׁבְנוּ</t>
  </si>
  <si>
    <t>בְּזָכְרֵנוּ</t>
  </si>
  <si>
    <t>вспоминая</t>
  </si>
  <si>
    <t>אֶת־צִיּוֹן</t>
  </si>
  <si>
    <t>о Сионе</t>
  </si>
  <si>
    <t>בָּכִינוּ</t>
  </si>
  <si>
    <t>בְּזָכְרֵנוּ</t>
  </si>
  <si>
    <t>עַל־עֲרָבִים</t>
  </si>
  <si>
    <t>На ивах</t>
  </si>
  <si>
    <t>בְּתוֹכָהּ</t>
  </si>
  <si>
    <t>среди него</t>
  </si>
  <si>
    <t>תָּלִינוּ</t>
  </si>
  <si>
    <t>повесили</t>
  </si>
  <si>
    <t>כִּנֹּרוֹתֵינוּ</t>
  </si>
  <si>
    <t>арфы наши</t>
  </si>
  <si>
    <t>עֲרָבִים</t>
  </si>
  <si>
    <t>בְּתוֹכָהּ</t>
  </si>
  <si>
    <t>תָּלִינוּ</t>
  </si>
  <si>
    <t>שְׁאֵלוּנוּ</t>
  </si>
  <si>
    <t>просили нас</t>
  </si>
  <si>
    <t>כִּנֹּרוֹתֵינוּ:</t>
  </si>
  <si>
    <t>שֹׁבֵינוּ</t>
  </si>
  <si>
    <t>пленители наши</t>
  </si>
  <si>
    <t>דִּבְרֵי־שִׁיר</t>
  </si>
  <si>
    <t>слов песен</t>
  </si>
  <si>
    <t>וְתוֹלָלֵינוּ</t>
  </si>
  <si>
    <t>и мучители наши</t>
  </si>
  <si>
    <t>שִׂמְחָה</t>
  </si>
  <si>
    <t>веселье</t>
  </si>
  <si>
    <t>שְׁאֵלוּנוּ</t>
  </si>
  <si>
    <t>שִׁירוּ</t>
  </si>
  <si>
    <t>שׁוֹבֵינוּ</t>
  </si>
  <si>
    <t>דִּבְרֵי</t>
  </si>
  <si>
    <t>מִשִּׁיר</t>
  </si>
  <si>
    <t>из песен</t>
  </si>
  <si>
    <t>שִׂמְחָה</t>
  </si>
  <si>
    <t>אֵיךְ</t>
  </si>
  <si>
    <t>שִׁירוּ</t>
  </si>
  <si>
    <t>נָשִׁיר</t>
  </si>
  <si>
    <t>петь</t>
  </si>
  <si>
    <t>אֶת־שִׁיר־יְהוָה</t>
  </si>
  <si>
    <t>песнь Господню</t>
  </si>
  <si>
    <t>מִשִּׁיר</t>
  </si>
  <si>
    <t>אַדְמַת</t>
  </si>
  <si>
    <t>земле</t>
  </si>
  <si>
    <t>чужой</t>
  </si>
  <si>
    <t>נָשִׁיר</t>
  </si>
  <si>
    <t>אִם־אֶשְׁכָּחֵךְ</t>
  </si>
  <si>
    <t>если забуду</t>
  </si>
  <si>
    <t>תִּשְׁכַּח</t>
  </si>
  <si>
    <t>да забудет</t>
  </si>
  <si>
    <t>יְמִינִי</t>
  </si>
  <si>
    <t>десница моя</t>
  </si>
  <si>
    <t>תִּדְבַּק</t>
  </si>
  <si>
    <t>прилипни</t>
  </si>
  <si>
    <t>לְחִכִּי</t>
  </si>
  <si>
    <t>к гортани моей</t>
  </si>
  <si>
    <t>если не</t>
  </si>
  <si>
    <t>אֶשְׁכָּחֵךְ</t>
  </si>
  <si>
    <t>אֶזְכְּרֵכִי</t>
  </si>
  <si>
    <t>вспомню тебя</t>
  </si>
  <si>
    <t>תִּשְׁכַּח</t>
  </si>
  <si>
    <t>אַעֲלֶה</t>
  </si>
  <si>
    <t>подниму</t>
  </si>
  <si>
    <t>יְמִינִי:</t>
  </si>
  <si>
    <t>אֶת־יְרוּשָׁלִָם</t>
  </si>
  <si>
    <t>תִּדְבַּק</t>
  </si>
  <si>
    <t>всякую</t>
  </si>
  <si>
    <t>שִׂמְחָתִי</t>
  </si>
  <si>
    <t>радость мою</t>
  </si>
  <si>
    <t>помяни</t>
  </si>
  <si>
    <t>אֶזְכְּרֵכִי</t>
  </si>
  <si>
    <t>сынам</t>
  </si>
  <si>
    <t>Едома</t>
  </si>
  <si>
    <t>הָאֹמְרִים</t>
  </si>
  <si>
    <t>которые говорили</t>
  </si>
  <si>
    <t>עָרוּ</t>
  </si>
  <si>
    <t>разрушайте</t>
  </si>
  <si>
    <t>שִׂמְחָתִי:</t>
  </si>
  <si>
    <t>הַיְסוֹד</t>
  </si>
  <si>
    <t>основания</t>
  </si>
  <si>
    <t>בָּהּ</t>
  </si>
  <si>
    <t>בַּת־בָּבֶל</t>
  </si>
  <si>
    <t>дочь Вавилона</t>
  </si>
  <si>
    <t>הַשְּׁדוּדָה</t>
  </si>
  <si>
    <t>разоренная</t>
  </si>
  <si>
    <t>שֶׁיְּשַׁלֶּם־לָךְ</t>
  </si>
  <si>
    <t>кто воздаст тебе</t>
  </si>
  <si>
    <t>אֶת־גְּמוּלֵךְ</t>
  </si>
  <si>
    <t>за все</t>
  </si>
  <si>
    <t>שֶׁגָּמַלְתְּ</t>
  </si>
  <si>
    <t>что ты сделала</t>
  </si>
  <si>
    <t>שֶׁיֹּאחֵז</t>
  </si>
  <si>
    <t>кто возьмет</t>
  </si>
  <si>
    <t>בָּהּ:</t>
  </si>
  <si>
    <t>וְנִפֵּץ</t>
  </si>
  <si>
    <t>и разобьет</t>
  </si>
  <si>
    <t>אֶת־עֹלָלַיִךְ</t>
  </si>
  <si>
    <t>младенцев твоих</t>
  </si>
  <si>
    <t>בַּת</t>
  </si>
  <si>
    <t>אֶל־הַסָּלַע</t>
  </si>
  <si>
    <t>о камень</t>
  </si>
  <si>
    <t>הַשְּׁדוּדָה</t>
  </si>
  <si>
    <t>שֶׁיְשַׁלֶּם</t>
  </si>
  <si>
    <t>גְּמוּלֵךְ</t>
  </si>
  <si>
    <t>שֶׁגָּמַלְתְּ</t>
  </si>
  <si>
    <t>שֶׁיֹּאחֵז</t>
  </si>
  <si>
    <t>וְנִפֵּץ</t>
  </si>
  <si>
    <t>עֹלָלַיִךְ</t>
  </si>
  <si>
    <t>הַסָּלַע:</t>
  </si>
  <si>
    <t>славлю Тебя</t>
  </si>
  <si>
    <t>всем сердцем моим</t>
  </si>
  <si>
    <t>богами</t>
  </si>
  <si>
    <t>אֲזַמְּרֶךָּ</t>
  </si>
  <si>
    <t>пою Тебе</t>
  </si>
  <si>
    <t>אֲזַמְּרֶךָּ:</t>
  </si>
  <si>
    <t>אֶשְׁתַּחֲוֶה</t>
  </si>
  <si>
    <t>поклоняюсь</t>
  </si>
  <si>
    <t>אֶל־הֵיכַל</t>
  </si>
  <si>
    <t>пред храмом</t>
  </si>
  <si>
    <t>אֶשְׁתַּחֲוֶה</t>
  </si>
  <si>
    <t>קָדְשְׁךָ</t>
  </si>
  <si>
    <t>святым Твоим</t>
  </si>
  <si>
    <t>וְאוֹדֶה</t>
  </si>
  <si>
    <t>и славлю</t>
  </si>
  <si>
    <t>אֶת־שְׁמֶךָ</t>
  </si>
  <si>
    <t>קָדְשְׁךָ</t>
  </si>
  <si>
    <t>עַל־חַסְדְּךָ</t>
  </si>
  <si>
    <t>за милость Твою</t>
  </si>
  <si>
    <t>וְעַל־אֲמִתֶּךָ</t>
  </si>
  <si>
    <t>и за истину Твою</t>
  </si>
  <si>
    <t>הִגְדַּלְתָּ</t>
  </si>
  <si>
    <t>возвеличил Ты</t>
  </si>
  <si>
    <t>עַל־כָּל־שִׁמְךָ</t>
  </si>
  <si>
    <t>превыше всякого имени</t>
  </si>
  <si>
    <t>אֲמִתֶּךָ</t>
  </si>
  <si>
    <t>когда я воззвал</t>
  </si>
  <si>
    <t>הִגְדַּלְתָּ</t>
  </si>
  <si>
    <t>Ты услышал меня</t>
  </si>
  <si>
    <t>תַּרְהִיבֵנִי</t>
  </si>
  <si>
    <t>вселил в меня</t>
  </si>
  <si>
    <t>בְנַפְשִׁי</t>
  </si>
  <si>
    <t>душе моей</t>
  </si>
  <si>
    <t>אִמְרָתֶךָ:</t>
  </si>
  <si>
    <t>будут славить Тебя</t>
  </si>
  <si>
    <t>כָּל־מַלְכֵי</t>
  </si>
  <si>
    <t>все цари</t>
  </si>
  <si>
    <t>תַּרְהִבֵנִי</t>
  </si>
  <si>
    <t>בְנַפְשִׁי</t>
  </si>
  <si>
    <t>שָׁמְעוּ</t>
  </si>
  <si>
    <t>услышали</t>
  </si>
  <si>
    <t>עֹז:</t>
  </si>
  <si>
    <t>אִמְרֵי־פִיךָ</t>
  </si>
  <si>
    <t>слова</t>
  </si>
  <si>
    <t>וְיָשִׁירוּ</t>
  </si>
  <si>
    <t>и будут петь</t>
  </si>
  <si>
    <t>בְּדַרְכֵי</t>
  </si>
  <si>
    <t>Господни</t>
  </si>
  <si>
    <t>מַלְכֵי</t>
  </si>
  <si>
    <t>велика</t>
  </si>
  <si>
    <t>слава</t>
  </si>
  <si>
    <t>שָׁמְעוּ</t>
  </si>
  <si>
    <t>Господня</t>
  </si>
  <si>
    <t>אִמְרֵי</t>
  </si>
  <si>
    <t>כִּי־רָם</t>
  </si>
  <si>
    <t>ибо высок</t>
  </si>
  <si>
    <t>וְיָשִׁירוּ</t>
  </si>
  <si>
    <t>וְשָׁפָל</t>
  </si>
  <si>
    <t>и смиренного</t>
  </si>
  <si>
    <t>בְּדַרְכֵי</t>
  </si>
  <si>
    <t>видит</t>
  </si>
  <si>
    <t>וְגָבֹהַּ</t>
  </si>
  <si>
    <t>и гордого</t>
  </si>
  <si>
    <t>מִמֶּרְחָק</t>
  </si>
  <si>
    <t>издали</t>
  </si>
  <si>
    <t>יְיֵדָע</t>
  </si>
  <si>
    <t>узнает</t>
  </si>
  <si>
    <t>אִם־אֵלֵךְ</t>
  </si>
  <si>
    <t>если пойду</t>
  </si>
  <si>
    <t>בְּקֶרֶב</t>
  </si>
  <si>
    <t>צָרָה</t>
  </si>
  <si>
    <t>скорби</t>
  </si>
  <si>
    <t>רָם</t>
  </si>
  <si>
    <t>תְּחַיֵּנִי</t>
  </si>
  <si>
    <t>Ты оживишь меня</t>
  </si>
  <si>
    <t>וְשָׁפָל</t>
  </si>
  <si>
    <t>гнева</t>
  </si>
  <si>
    <t>אֹיְבַי</t>
  </si>
  <si>
    <t>врагов моих</t>
  </si>
  <si>
    <t>וְגָבֹהַּ</t>
  </si>
  <si>
    <t>תִּשְׁלַח</t>
  </si>
  <si>
    <t>прострешь</t>
  </si>
  <si>
    <t>מִמֶּרְחָק</t>
  </si>
  <si>
    <t>יָדֶךָ</t>
  </si>
  <si>
    <t>руку Твою</t>
  </si>
  <si>
    <t>יְיֵדָע:</t>
  </si>
  <si>
    <t>וְתוֹשִׁיעֵנִי</t>
  </si>
  <si>
    <t>и спасет меня</t>
  </si>
  <si>
    <t>десница Твоя</t>
  </si>
  <si>
    <t>אֵלֵךְ</t>
  </si>
  <si>
    <t>יִגְמֹר</t>
  </si>
  <si>
    <t>совершит</t>
  </si>
  <si>
    <t>בַּעֲדִי</t>
  </si>
  <si>
    <t>за меня</t>
  </si>
  <si>
    <t>תְּחַיֵּנִי</t>
  </si>
  <si>
    <t>מַעֲשֵׂי</t>
  </si>
  <si>
    <t>дела</t>
  </si>
  <si>
    <t>תִּשְׁלַח</t>
  </si>
  <si>
    <t>אַל־תֶּרֶף</t>
  </si>
  <si>
    <t>не оставляй</t>
  </si>
  <si>
    <t>וְתוֹשִׁיעֵנִי</t>
  </si>
  <si>
    <t>בַּעֲדִי</t>
  </si>
  <si>
    <t>מַעֲשֵׂי</t>
  </si>
  <si>
    <t>תֶּרֶף:</t>
  </si>
  <si>
    <t>Начальнику хора</t>
  </si>
  <si>
    <t>חֲקַרְתַּנִי</t>
  </si>
  <si>
    <t>Ты испытал меня</t>
  </si>
  <si>
    <t>חֲקַרְתַּנִי</t>
  </si>
  <si>
    <t>וַתֵּדָע</t>
  </si>
  <si>
    <t>и знаешь</t>
  </si>
  <si>
    <t>וַתֵּדָע:</t>
  </si>
  <si>
    <t>יָדַעְתָּ</t>
  </si>
  <si>
    <t>знаешь</t>
  </si>
  <si>
    <t>יָדַעְתָּ</t>
  </si>
  <si>
    <t>שִׁבְתִּי</t>
  </si>
  <si>
    <t>сидение мое</t>
  </si>
  <si>
    <t>שִׁבְתִּי</t>
  </si>
  <si>
    <t>וְקוּמִי</t>
  </si>
  <si>
    <t>и вставание мое</t>
  </si>
  <si>
    <t>בַּנְתָּה</t>
  </si>
  <si>
    <t>Ты понимаешь</t>
  </si>
  <si>
    <t>בַּנְתָּה</t>
  </si>
  <si>
    <t>לְרֵעִי</t>
  </si>
  <si>
    <t>мысли мои</t>
  </si>
  <si>
    <t>מֵרָחוֹק</t>
  </si>
  <si>
    <t>издалека</t>
  </si>
  <si>
    <t>מֵרָחוֹק:</t>
  </si>
  <si>
    <t>אָרְחִי</t>
  </si>
  <si>
    <t>путь мой</t>
  </si>
  <si>
    <t>וְרִבְעִי</t>
  </si>
  <si>
    <t>и ложа мое</t>
  </si>
  <si>
    <t>זֵרִיתָה</t>
  </si>
  <si>
    <t>Ты исследуешь</t>
  </si>
  <si>
    <t>זֵרִיתָ</t>
  </si>
  <si>
    <t>וְכָל־דְּרָכַי</t>
  </si>
  <si>
    <t>הִסְכַּנְתָּה</t>
  </si>
  <si>
    <t>הִסְכַּנְתָּה:</t>
  </si>
  <si>
    <t>מִלָּה</t>
  </si>
  <si>
    <t>בִּלְשׁוֹנִי</t>
  </si>
  <si>
    <t>на языке моем</t>
  </si>
  <si>
    <t>מִלָּה</t>
  </si>
  <si>
    <t>הֵן־יְהוָה</t>
  </si>
  <si>
    <t>вот, Господи</t>
  </si>
  <si>
    <t>בִּלְשׁוֹנִי</t>
  </si>
  <si>
    <t>Ты знаешь</t>
  </si>
  <si>
    <t>כֻלָּהּ</t>
  </si>
  <si>
    <t>כֻלָּהּ:</t>
  </si>
  <si>
    <t>וָקֶדֶם</t>
  </si>
  <si>
    <t>и спереди</t>
  </si>
  <si>
    <t>צַרְתָּנִי</t>
  </si>
  <si>
    <t>Ты объемлешь меня</t>
  </si>
  <si>
    <t>וַתָּשֶׁת</t>
  </si>
  <si>
    <t>и кладешь</t>
  </si>
  <si>
    <t>צַרְתָּנִי</t>
  </si>
  <si>
    <t>כַּפֶּכָה</t>
  </si>
  <si>
    <t>וַתָּשֶׁת</t>
  </si>
  <si>
    <t>פְּלִיאָה</t>
  </si>
  <si>
    <t>дивно</t>
  </si>
  <si>
    <t>כַּפֶּכָה:</t>
  </si>
  <si>
    <t>דַעַת</t>
  </si>
  <si>
    <t>знание</t>
  </si>
  <si>
    <t>(פלאיה)</t>
  </si>
  <si>
    <t>נִשְׂגְּבָה</t>
  </si>
  <si>
    <t>оно высоко</t>
  </si>
  <si>
    <t>פְּלִיאָה</t>
  </si>
  <si>
    <t>не могу</t>
  </si>
  <si>
    <t>אוּכַל</t>
  </si>
  <si>
    <t>постигнуть</t>
  </si>
  <si>
    <t>נִשְׂגְּבָה</t>
  </si>
  <si>
    <t>אָנָה</t>
  </si>
  <si>
    <t>пойду</t>
  </si>
  <si>
    <t>לָהּ:</t>
  </si>
  <si>
    <t>מֵרוּחֶךָ</t>
  </si>
  <si>
    <t>от духа Твоего</t>
  </si>
  <si>
    <t>וְאָנָה</t>
  </si>
  <si>
    <t>и куда</t>
  </si>
  <si>
    <t>מִפָּנֶיךָ</t>
  </si>
  <si>
    <t>от лица Твоего</t>
  </si>
  <si>
    <t>אֶבְרָח</t>
  </si>
  <si>
    <t>убегу</t>
  </si>
  <si>
    <t>מִפָּנֶיךָ</t>
  </si>
  <si>
    <t>אֶסַּק</t>
  </si>
  <si>
    <t>взойду</t>
  </si>
  <si>
    <t>אֶבְרָח:</t>
  </si>
  <si>
    <t>на небо</t>
  </si>
  <si>
    <t>Ты там</t>
  </si>
  <si>
    <t>אֶסַּק</t>
  </si>
  <si>
    <t>וְאַצִּיעָה</t>
  </si>
  <si>
    <t>снизу</t>
  </si>
  <si>
    <t>שְּׁאוֹל</t>
  </si>
  <si>
    <t>в преисподнюю</t>
  </si>
  <si>
    <t>הִנֶּךָּ</t>
  </si>
  <si>
    <t>и там Ты</t>
  </si>
  <si>
    <t>וְאַצִּיעָה</t>
  </si>
  <si>
    <t>שְּׁאוֹל</t>
  </si>
  <si>
    <t>כַנְפֵי</t>
  </si>
  <si>
    <t>крылья</t>
  </si>
  <si>
    <t>הִנֶּךָּ:</t>
  </si>
  <si>
    <t>שָׁחַר</t>
  </si>
  <si>
    <t>зари</t>
  </si>
  <si>
    <t>אֶשְׁכְּנָה</t>
  </si>
  <si>
    <t>и переселюсь</t>
  </si>
  <si>
    <t>אֶשָּׂא</t>
  </si>
  <si>
    <t>בְּאַחֲרִית</t>
  </si>
  <si>
    <t>שָׁחַר</t>
  </si>
  <si>
    <t>אֶשְׁכְּנָה</t>
  </si>
  <si>
    <t>גַּם־שָׁם</t>
  </si>
  <si>
    <t>и там</t>
  </si>
  <si>
    <t>בְּאַחֲרִית</t>
  </si>
  <si>
    <t>יָם:</t>
  </si>
  <si>
    <t>תַנְחֵנִי</t>
  </si>
  <si>
    <t>поведет меня</t>
  </si>
  <si>
    <t>וְתֹאחֲזֵנִי</t>
  </si>
  <si>
    <t>и удержит меня</t>
  </si>
  <si>
    <t>אַךְ־חֹשֶׁךְ</t>
  </si>
  <si>
    <t>покроет меня</t>
  </si>
  <si>
    <t>יְשׁוּפֵנִי</t>
  </si>
  <si>
    <t>וְלַיְלָה</t>
  </si>
  <si>
    <t>אוֹר</t>
  </si>
  <si>
    <t>вокруг меня</t>
  </si>
  <si>
    <t>בַּעֲדֵנִי</t>
  </si>
  <si>
    <t>будет ночью</t>
  </si>
  <si>
    <t>חֹשֶׁךְ</t>
  </si>
  <si>
    <t>גַּם־חֹשֶׁךְ</t>
  </si>
  <si>
    <t>и тьма</t>
  </si>
  <si>
    <t>לֹא־יַחְשִׁיךְ</t>
  </si>
  <si>
    <t>не закроет</t>
  </si>
  <si>
    <t>מִמֶּךָּ</t>
  </si>
  <si>
    <t>от Тебя</t>
  </si>
  <si>
    <t>и ночь</t>
  </si>
  <si>
    <t>בַּעֲדֵנִי:</t>
  </si>
  <si>
    <t>כַּיּוֹם</t>
  </si>
  <si>
    <t>светла</t>
  </si>
  <si>
    <t>כַּחֲשֵׁיכָה</t>
  </si>
  <si>
    <t>כָּאוֹרָה</t>
  </si>
  <si>
    <t>как свет</t>
  </si>
  <si>
    <t>יַחְשִׁיךְ</t>
  </si>
  <si>
    <t>כִּי־אַתָּה</t>
  </si>
  <si>
    <t>קָנִיתָ</t>
  </si>
  <si>
    <t>כִלְיֹתָי</t>
  </si>
  <si>
    <t>внутренности мои</t>
  </si>
  <si>
    <t>כַּיּוֹם</t>
  </si>
  <si>
    <t>תְּסֻכֵּנִי</t>
  </si>
  <si>
    <t>בְּבֶטֶן</t>
  </si>
  <si>
    <t>в утробе</t>
  </si>
  <si>
    <t>כַּחֲשֵׁיכָה</t>
  </si>
  <si>
    <t>אִמִּי</t>
  </si>
  <si>
    <t>матери моей</t>
  </si>
  <si>
    <t>כָּאוֹרָה:</t>
  </si>
  <si>
    <t>потому что</t>
  </si>
  <si>
    <t>ужасно</t>
  </si>
  <si>
    <t>נוֹרָאוֹת</t>
  </si>
  <si>
    <t>и дивно</t>
  </si>
  <si>
    <t>נִפְלֵיתִי</t>
  </si>
  <si>
    <t>сотворен</t>
  </si>
  <si>
    <t>תְּסֻכֵּנִי</t>
  </si>
  <si>
    <t>נִפְלָאִים</t>
  </si>
  <si>
    <t>дивны</t>
  </si>
  <si>
    <t>בְּבֶטֶן</t>
  </si>
  <si>
    <t>אִמִּי:</t>
  </si>
  <si>
    <t>וְנַפְשִׁי</t>
  </si>
  <si>
    <t>и душа моя</t>
  </si>
  <si>
    <t>יֹדַעַת</t>
  </si>
  <si>
    <t>вполне</t>
  </si>
  <si>
    <t>נִכְחַד</t>
  </si>
  <si>
    <t>скрыты</t>
  </si>
  <si>
    <t>עָצְמִי</t>
  </si>
  <si>
    <t>кости мои</t>
  </si>
  <si>
    <t>אֲשֶׁר־עֻשֵּׂיתִי</t>
  </si>
  <si>
    <t>когда я</t>
  </si>
  <si>
    <t>וְנַפְשִׁי</t>
  </si>
  <si>
    <t>בַּסֵּתֶר</t>
  </si>
  <si>
    <t>רֻקַּמְתִּי</t>
  </si>
  <si>
    <t>втайне</t>
  </si>
  <si>
    <t>בְּתַחְתִּיּוֹת</t>
  </si>
  <si>
    <t xml:space="preserve">извлечен в глубинах </t>
  </si>
  <si>
    <t>עֻשֵּׂיתִי</t>
  </si>
  <si>
    <t>בַסֵּתֶר</t>
  </si>
  <si>
    <t>רֻקַּמְתִּי</t>
  </si>
  <si>
    <t>בְּתַחְתִּיּוֹת</t>
  </si>
  <si>
    <t>גָּלְמִי</t>
  </si>
  <si>
    <t>רָאוּ</t>
  </si>
  <si>
    <t>עֵינֶיךָ</t>
  </si>
  <si>
    <t>סִפְרְךָ</t>
  </si>
  <si>
    <t>כֻּלָּם</t>
  </si>
  <si>
    <t>יִכָּתֵבוּ</t>
  </si>
  <si>
    <t>יֻצָּרוּ</t>
  </si>
  <si>
    <t>(ולא)</t>
  </si>
  <si>
    <t>וְלוֹ</t>
  </si>
  <si>
    <t>אֶחָד</t>
  </si>
  <si>
    <t>וְלִי</t>
  </si>
  <si>
    <t>יָּקְרוּ</t>
  </si>
  <si>
    <t>רֵעֶיךָ</t>
  </si>
  <si>
    <t>עָצְמוּ</t>
  </si>
  <si>
    <t>רָאשֵׁיהֶם:</t>
  </si>
  <si>
    <t>אֶסְפְּרֵם</t>
  </si>
  <si>
    <t>מֵחוֹל</t>
  </si>
  <si>
    <t>יִרְבּוּן</t>
  </si>
  <si>
    <t>הֱקִיצֹתִי</t>
  </si>
  <si>
    <t>וְעוֹדִי</t>
  </si>
  <si>
    <t>עִמָּךְ:</t>
  </si>
  <si>
    <t>תִּקְטֹל</t>
  </si>
  <si>
    <t>אֱלוֹהַּ</t>
  </si>
  <si>
    <t>רָשָׁע</t>
  </si>
  <si>
    <t>וְאַנְשֵׁי</t>
  </si>
  <si>
    <t>דָמִים</t>
  </si>
  <si>
    <t>מֶנִּי:</t>
  </si>
  <si>
    <t>יֹאמְרֻךָ</t>
  </si>
  <si>
    <t>לִמְזִמָּה</t>
  </si>
  <si>
    <t>נָשֻׂא</t>
  </si>
  <si>
    <t>לַשָּׁוְא</t>
  </si>
  <si>
    <t>עָרֶיךָ:</t>
  </si>
  <si>
    <t>הֲלוֹא</t>
  </si>
  <si>
    <t>מְשַׂנְאֶיךָ</t>
  </si>
  <si>
    <t>אֶשְׂנָא</t>
  </si>
  <si>
    <t>וּבִתְקוֹמְמֶיךָ</t>
  </si>
  <si>
    <t>אֶתְקוֹטָט:</t>
  </si>
  <si>
    <t>תַּכְלִית</t>
  </si>
  <si>
    <t>שִׂנְאָה</t>
  </si>
  <si>
    <t>שְׂנֵאתִים</t>
  </si>
  <si>
    <t>לְאוֹיְבִים</t>
  </si>
  <si>
    <t>חָקְרֵנִי</t>
  </si>
  <si>
    <t>וְדַע</t>
  </si>
  <si>
    <t>בְּחָנֵנִי</t>
  </si>
  <si>
    <t>שַׂרְעַפָּי:</t>
  </si>
  <si>
    <t>עֹצֶב</t>
  </si>
  <si>
    <t>וּנְחֵנִי</t>
  </si>
  <si>
    <t>לְדָוִד:</t>
  </si>
  <si>
    <t>חַלְּצֵנִי</t>
  </si>
  <si>
    <t>Избавь меня</t>
  </si>
  <si>
    <t>חַלְּצֵנִי</t>
  </si>
  <si>
    <t>מֵאִישׁ</t>
  </si>
  <si>
    <t>от мужа</t>
  </si>
  <si>
    <t>חֲמָסִים</t>
  </si>
  <si>
    <t>жестокого</t>
  </si>
  <si>
    <t>תִּנְצְרֵנִי</t>
  </si>
  <si>
    <t>תִּנְצְרֵנִי:</t>
  </si>
  <si>
    <t>חָשְׁבוּ</t>
  </si>
  <si>
    <t>חָשְׁבוּ</t>
  </si>
  <si>
    <t>רָעוֹת</t>
  </si>
  <si>
    <t>בְּלֵב</t>
  </si>
  <si>
    <t>בְּלֵב</t>
  </si>
  <si>
    <t>כָּל־יוֹם</t>
  </si>
  <si>
    <t>יַגּוּרוּ</t>
  </si>
  <si>
    <t>враждуют</t>
  </si>
  <si>
    <t>מִלְחָמוֹת</t>
  </si>
  <si>
    <t>сражаются</t>
  </si>
  <si>
    <t>יָגוּרוּ</t>
  </si>
  <si>
    <t>מִלְחָמוֹת:</t>
  </si>
  <si>
    <t>שָׁנֲנוּ</t>
  </si>
  <si>
    <t>изощряют</t>
  </si>
  <si>
    <t>לְשׁוֹנָם</t>
  </si>
  <si>
    <t>язык свой</t>
  </si>
  <si>
    <t>שָׁנֲנוּ</t>
  </si>
  <si>
    <t>כְּמוֹ־נָחָשׁ</t>
  </si>
  <si>
    <t>как змеиный</t>
  </si>
  <si>
    <t>яд</t>
  </si>
  <si>
    <t>עַכְשׁוּב</t>
  </si>
  <si>
    <t>аспида</t>
  </si>
  <si>
    <t>נָחָשׁ</t>
  </si>
  <si>
    <t>תַּחַת</t>
  </si>
  <si>
    <t>под</t>
  </si>
  <si>
    <t>שְׂפָתֵימוֹ</t>
  </si>
  <si>
    <t>устами их</t>
  </si>
  <si>
    <t>села</t>
  </si>
  <si>
    <t>תַּחַת</t>
  </si>
  <si>
    <t>שְׂפָתֵימוֹ</t>
  </si>
  <si>
    <t>שָׁמְרֵנִי</t>
  </si>
  <si>
    <t>сохрани меня</t>
  </si>
  <si>
    <t>מִידֵי</t>
  </si>
  <si>
    <t>от рук</t>
  </si>
  <si>
    <t>שָׁמְרֵנִי</t>
  </si>
  <si>
    <t>רָשָׁע</t>
  </si>
  <si>
    <t>нечестивого</t>
  </si>
  <si>
    <t>תִּנְצְרֵנִי</t>
  </si>
  <si>
    <t>לִדְחוֹת</t>
  </si>
  <si>
    <t>повергнуть</t>
  </si>
  <si>
    <t>פְּעָמָי</t>
  </si>
  <si>
    <t>ступни мои</t>
  </si>
  <si>
    <t>טָמְנוּ</t>
  </si>
  <si>
    <t>притаили</t>
  </si>
  <si>
    <t>פְּעָמָי:</t>
  </si>
  <si>
    <t>גֵאִים</t>
  </si>
  <si>
    <t>פַּח</t>
  </si>
  <si>
    <t>וְחֲבָלִים</t>
  </si>
  <si>
    <t>и веревки</t>
  </si>
  <si>
    <t>פָּרְשׂוּ</t>
  </si>
  <si>
    <t>раскинули</t>
  </si>
  <si>
    <t>רֶשֶׁת</t>
  </si>
  <si>
    <t>сети</t>
  </si>
  <si>
    <t>וַחֲבָלִים</t>
  </si>
  <si>
    <t>לְיַד־מַעְגָּל</t>
  </si>
  <si>
    <t>у дороги</t>
  </si>
  <si>
    <t>פָּרְשׂוּ</t>
  </si>
  <si>
    <t>מֹקְשִׁים</t>
  </si>
  <si>
    <t>ловушки</t>
  </si>
  <si>
    <t>רֶשֶׁת</t>
  </si>
  <si>
    <t>שָׂמוּ</t>
  </si>
  <si>
    <t>поставили</t>
  </si>
  <si>
    <t>לְיַד</t>
  </si>
  <si>
    <t>לִּי</t>
  </si>
  <si>
    <t>מַעְגָּל</t>
  </si>
  <si>
    <t>מֹקְשִׁים</t>
  </si>
  <si>
    <t>שָׁתוּ</t>
  </si>
  <si>
    <t>моления моего</t>
  </si>
  <si>
    <t>Владыка</t>
  </si>
  <si>
    <t>יְהוִֹה</t>
  </si>
  <si>
    <t>סַכֹּתָה</t>
  </si>
  <si>
    <t>Ты покрыл</t>
  </si>
  <si>
    <t>[אומרים:</t>
  </si>
  <si>
    <t>לְרֹאשִׁי</t>
  </si>
  <si>
    <t>голову мою</t>
  </si>
  <si>
    <t>אלוהים]</t>
  </si>
  <si>
    <t>נָשֶׁק</t>
  </si>
  <si>
    <t>брани</t>
  </si>
  <si>
    <t>אַל־תַּתֵּן</t>
  </si>
  <si>
    <t>не дай</t>
  </si>
  <si>
    <t>סַכֹּתָה</t>
  </si>
  <si>
    <t>לְרֹאשִׁי</t>
  </si>
  <si>
    <t>מַאֲוַיֵּי</t>
  </si>
  <si>
    <t>желания</t>
  </si>
  <si>
    <t>נָשֶׁק:</t>
  </si>
  <si>
    <t>זְמָמוֹ</t>
  </si>
  <si>
    <t>замыслов его</t>
  </si>
  <si>
    <t>אַל־תָּפֵק</t>
  </si>
  <si>
    <t>не допусти</t>
  </si>
  <si>
    <t>вознесутся</t>
  </si>
  <si>
    <t>מַאֲוַיֵּי</t>
  </si>
  <si>
    <t>רֹאש</t>
  </si>
  <si>
    <t>голова</t>
  </si>
  <si>
    <t>מְסִבֵּי</t>
  </si>
  <si>
    <t>окружающих</t>
  </si>
  <si>
    <t>их зло</t>
  </si>
  <si>
    <t>תָּפֵק</t>
  </si>
  <si>
    <t>יְכַסֵּימוֹ</t>
  </si>
  <si>
    <t>покроет их</t>
  </si>
  <si>
    <t>יַמְטִירוּ</t>
  </si>
  <si>
    <t>да падет</t>
  </si>
  <si>
    <t>עָלֵימוֹ</t>
  </si>
  <si>
    <t>גֶּחָלִים</t>
  </si>
  <si>
    <t>уголья</t>
  </si>
  <si>
    <t>מְסִבָּי</t>
  </si>
  <si>
    <t>בָּאֵשׁ</t>
  </si>
  <si>
    <t>в огонь</t>
  </si>
  <si>
    <t>עֲמַל</t>
  </si>
  <si>
    <t>יַפִּלֵם</t>
  </si>
  <si>
    <t>да ниспадут</t>
  </si>
  <si>
    <t>בַּמַּהֲמוֹרוֹת</t>
  </si>
  <si>
    <t>в пропасти</t>
  </si>
  <si>
    <t>(יכסומו)</t>
  </si>
  <si>
    <t>בַל־יָקוּמוּ</t>
  </si>
  <si>
    <t>чтобы не встали</t>
  </si>
  <si>
    <t>יְכַסֵּמוֹ:</t>
  </si>
  <si>
    <t>муж</t>
  </si>
  <si>
    <t>(ימיטו)</t>
  </si>
  <si>
    <t>языка</t>
  </si>
  <si>
    <t>בַּל־יִכּוֹן</t>
  </si>
  <si>
    <t>не утвердится</t>
  </si>
  <si>
    <t>בָּאָרֶץ</t>
  </si>
  <si>
    <t>גֶּחָלִים</t>
  </si>
  <si>
    <t>אִישׁ־חָמָס</t>
  </si>
  <si>
    <t>בָּאֵשׁ</t>
  </si>
  <si>
    <t>жестокий</t>
  </si>
  <si>
    <t>יַפִּלֵם</t>
  </si>
  <si>
    <t>יְצוּדֶנּוּ</t>
  </si>
  <si>
    <t>בְּמַהֲמֹרוֹת</t>
  </si>
  <si>
    <t>לְמַדְחֵפֹת</t>
  </si>
  <si>
    <t>увлечет его</t>
  </si>
  <si>
    <t>יָקוּמוּ:</t>
  </si>
  <si>
    <t>יַעֲשֶׂה</t>
  </si>
  <si>
    <t>бедному</t>
  </si>
  <si>
    <t>בָּאָרֶץ</t>
  </si>
  <si>
    <t>מִשְׁפַּט</t>
  </si>
  <si>
    <t>право</t>
  </si>
  <si>
    <t>אֶבְיוֹנִים</t>
  </si>
  <si>
    <t>нищих</t>
  </si>
  <si>
    <t>חָמָס</t>
  </si>
  <si>
    <t>צַדִּיקִים</t>
  </si>
  <si>
    <t>לְמַדְחֵפֹת:</t>
  </si>
  <si>
    <t>יוֹדוּ</t>
  </si>
  <si>
    <t>будут славить</t>
  </si>
  <si>
    <t>(ידעת)</t>
  </si>
  <si>
    <t>будут обитать</t>
  </si>
  <si>
    <t>יְשָׁרִים</t>
  </si>
  <si>
    <t>праведники</t>
  </si>
  <si>
    <t>אֶת־פָּנֶיךָ</t>
  </si>
  <si>
    <t>пред лицом Твоим</t>
  </si>
  <si>
    <t>יַעֲשֶׂה</t>
  </si>
  <si>
    <t>אֶבְיֹנִים:</t>
  </si>
  <si>
    <t>צַדִּיקִים</t>
  </si>
  <si>
    <t>לִשְׁמֶךָ</t>
  </si>
  <si>
    <t>יְשָׁרִים</t>
  </si>
  <si>
    <t>חוּשָׁה</t>
  </si>
  <si>
    <t>поспеши</t>
  </si>
  <si>
    <t>חוּשָׁה</t>
  </si>
  <si>
    <t>гласу моему</t>
  </si>
  <si>
    <t>בְּקָרְאִי</t>
  </si>
  <si>
    <t>когда взываю</t>
  </si>
  <si>
    <t>בְּקָרְאִי</t>
  </si>
  <si>
    <t>да направится</t>
  </si>
  <si>
    <t>קְטֹרֶת</t>
  </si>
  <si>
    <t>как фимиам</t>
  </si>
  <si>
    <t>מַשְׂאַת</t>
  </si>
  <si>
    <t>воздеяние</t>
  </si>
  <si>
    <t>מַשְׂאַת</t>
  </si>
  <si>
    <t>כַּפַּי</t>
  </si>
  <si>
    <t>рук моих</t>
  </si>
  <si>
    <t>כַּפַּי</t>
  </si>
  <si>
    <t>מִנְחַת</t>
  </si>
  <si>
    <t>как жертва</t>
  </si>
  <si>
    <t>עָרֶב</t>
  </si>
  <si>
    <t>вечерняя</t>
  </si>
  <si>
    <t>עָרֶב:</t>
  </si>
  <si>
    <t>שִׁיתָה</t>
  </si>
  <si>
    <t>поставь</t>
  </si>
  <si>
    <t>שִׁיתָה</t>
  </si>
  <si>
    <t>שָׁמְרָה</t>
  </si>
  <si>
    <t>охрану</t>
  </si>
  <si>
    <t>לְפִי</t>
  </si>
  <si>
    <t>устам моим</t>
  </si>
  <si>
    <t>נִצְּרָה</t>
  </si>
  <si>
    <t>осторожи</t>
  </si>
  <si>
    <t>נִצְּרָה</t>
  </si>
  <si>
    <t>губ</t>
  </si>
  <si>
    <t>דַּל</t>
  </si>
  <si>
    <t>שְׂפָתָי</t>
  </si>
  <si>
    <t>שְׂפָתָי:</t>
  </si>
  <si>
    <t>אַל־תַּט־</t>
  </si>
  <si>
    <t>сердцу моему</t>
  </si>
  <si>
    <t>תַּט</t>
  </si>
  <si>
    <t>לְדָבָר</t>
  </si>
  <si>
    <t>уклониться</t>
  </si>
  <si>
    <t>к слову</t>
  </si>
  <si>
    <t>לְהִתְעֹלֵל</t>
  </si>
  <si>
    <t>лукавому</t>
  </si>
  <si>
    <t>עֲלוֹת</t>
  </si>
  <si>
    <t>для извинения</t>
  </si>
  <si>
    <t>לְהִתְעוֹלֵל</t>
  </si>
  <si>
    <t>בְּרֶשַׁע</t>
  </si>
  <si>
    <t>дел</t>
  </si>
  <si>
    <t>עֲלִלוֹת</t>
  </si>
  <si>
    <t>אֶת־אִישִׁים</t>
  </si>
  <si>
    <t>во беззаконии</t>
  </si>
  <si>
    <t>בְּרֶשַׁע</t>
  </si>
  <si>
    <t>פּעֲלֵי</t>
  </si>
  <si>
    <t>вместе с людьми</t>
  </si>
  <si>
    <t>делающими</t>
  </si>
  <si>
    <t>אִישִׁים</t>
  </si>
  <si>
    <t>וּבַל־אֶלְחַם</t>
  </si>
  <si>
    <t>בְּמַנְעַמֵּיהֶם</t>
  </si>
  <si>
    <t>и да не вкушу</t>
  </si>
  <si>
    <t>וּבַל</t>
  </si>
  <si>
    <t>יֶהֶלְמֵנִי</t>
  </si>
  <si>
    <t>пусть обличает меня</t>
  </si>
  <si>
    <t>אֶלְחַם</t>
  </si>
  <si>
    <t>בְּמַנְעַמֵּיהֶם:</t>
  </si>
  <si>
    <t>это милость</t>
  </si>
  <si>
    <t>וְיוֹכִיחֵנִי</t>
  </si>
  <si>
    <t>שֶׁמֶן</t>
  </si>
  <si>
    <t>это масло</t>
  </si>
  <si>
    <t>не повредит</t>
  </si>
  <si>
    <t>אַל־יָנִי</t>
  </si>
  <si>
    <t>голове моей</t>
  </si>
  <si>
    <t>רוֹשִׁי</t>
  </si>
  <si>
    <t>ибо еще</t>
  </si>
  <si>
    <t>שֶׁמֶן</t>
  </si>
  <si>
    <t>כִּי־עוֹד</t>
  </si>
  <si>
    <t>и молитва моя</t>
  </si>
  <si>
    <t>וּתְפִלָּתִי</t>
  </si>
  <si>
    <t>в скорбях их</t>
  </si>
  <si>
    <t>יָנִי</t>
  </si>
  <si>
    <t>נִשְׁמְטוּ</t>
  </si>
  <si>
    <t>падут</t>
  </si>
  <si>
    <t>רֹאשִׁי</t>
  </si>
  <si>
    <t>בִידֵי־סֶלַע</t>
  </si>
  <si>
    <t>от руки скалы</t>
  </si>
  <si>
    <t>שֹׁפְטֵיהֶם</t>
  </si>
  <si>
    <t>судьи их</t>
  </si>
  <si>
    <t>וְשָׁמְעוּ</t>
  </si>
  <si>
    <t>и услышат</t>
  </si>
  <si>
    <t>וּתְפִלָּתִי</t>
  </si>
  <si>
    <t>אֲמָרַי</t>
  </si>
  <si>
    <t>слова мои</t>
  </si>
  <si>
    <t>בְּרָעוֹתֵיהֶם:</t>
  </si>
  <si>
    <t>נָעֵמוּ</t>
  </si>
  <si>
    <t>сладостны</t>
  </si>
  <si>
    <t>נִשְׁמְטוּ</t>
  </si>
  <si>
    <t>בִידֵי</t>
  </si>
  <si>
    <t>как будто</t>
  </si>
  <si>
    <t>סֶלַע</t>
  </si>
  <si>
    <t>פֹלֵחַ</t>
  </si>
  <si>
    <t>режут</t>
  </si>
  <si>
    <t>שֹׁפְטֵיהֶם</t>
  </si>
  <si>
    <t>וּבֹקֵעַ</t>
  </si>
  <si>
    <t>и рассекают</t>
  </si>
  <si>
    <t>וְשָׁמְעוּ</t>
  </si>
  <si>
    <t>נִפְזְרוּ</t>
  </si>
  <si>
    <t>рассеялись</t>
  </si>
  <si>
    <t>עֲצָמוֹתֵינוּ</t>
  </si>
  <si>
    <t>кости наши</t>
  </si>
  <si>
    <t>נָעֵמוּ:</t>
  </si>
  <si>
    <t>у устья</t>
  </si>
  <si>
    <t>преисподней</t>
  </si>
  <si>
    <t>Владыко</t>
  </si>
  <si>
    <t>עֲצָמֵינוּ</t>
  </si>
  <si>
    <t>בְּכָה</t>
  </si>
  <si>
    <t>שְׁאוֹל:</t>
  </si>
  <si>
    <t>חָסִיתִי</t>
  </si>
  <si>
    <t>я уповаю</t>
  </si>
  <si>
    <t>אַל־תְּעַר</t>
  </si>
  <si>
    <t>не лишай</t>
  </si>
  <si>
    <t>יְהוִה</t>
  </si>
  <si>
    <t>מִדֵּי</t>
  </si>
  <si>
    <t>от сетей</t>
  </si>
  <si>
    <t>פַח</t>
  </si>
  <si>
    <t>יָקְשׁוּ</t>
  </si>
  <si>
    <t>בְּכָה</t>
  </si>
  <si>
    <t>וּמוֹקְשׁוֹת</t>
  </si>
  <si>
    <t>и от ловушек</t>
  </si>
  <si>
    <t>פוֹעֲלֵי</t>
  </si>
  <si>
    <t>делающих</t>
  </si>
  <si>
    <t>תְּעַר</t>
  </si>
  <si>
    <t>יִפְּלוּ</t>
  </si>
  <si>
    <t>да падут</t>
  </si>
  <si>
    <t>בְמַכְמֹרָיו</t>
  </si>
  <si>
    <t>в свои сети</t>
  </si>
  <si>
    <t>יָחַד</t>
  </si>
  <si>
    <t>אֶעֱבוֹר עַד</t>
  </si>
  <si>
    <t>пройду</t>
  </si>
  <si>
    <t>וּמֹקְשׁוֹת</t>
  </si>
  <si>
    <t>יִפְּלוּ</t>
  </si>
  <si>
    <t>יַחַד</t>
  </si>
  <si>
    <t>אֶעֱבוֹר:</t>
  </si>
  <si>
    <t>בִּהְיוֹתוֹ</t>
  </si>
  <si>
    <t>когда он был</t>
  </si>
  <si>
    <t>בִּהְיוֹתוֹ</t>
  </si>
  <si>
    <t>בַמְּעָרָה</t>
  </si>
  <si>
    <t>в пещере</t>
  </si>
  <si>
    <t>בַמְּעָרָה</t>
  </si>
  <si>
    <t>תְּפִלָּה</t>
  </si>
  <si>
    <t>תְפִלָּה:</t>
  </si>
  <si>
    <t>Голосом моим</t>
  </si>
  <si>
    <t>אֶזְעָק</t>
  </si>
  <si>
    <t>אֶתְחַנָּן</t>
  </si>
  <si>
    <t>молюсь</t>
  </si>
  <si>
    <t>אֶשְׁפֹּךְ</t>
  </si>
  <si>
    <t>Изливаю</t>
  </si>
  <si>
    <t>אֶתְחַנָּן:</t>
  </si>
  <si>
    <t>שִׂיחִי</t>
  </si>
  <si>
    <t>мольбу мою</t>
  </si>
  <si>
    <t>אֶשְׁפֹּךְ</t>
  </si>
  <si>
    <t>скорбь мою</t>
  </si>
  <si>
    <t>שִׂיחִי</t>
  </si>
  <si>
    <t>возвещаю</t>
  </si>
  <si>
    <t>בְּהִתְעַטֵּף</t>
  </si>
  <si>
    <t>Когда унывает</t>
  </si>
  <si>
    <t>אַגִּיד:</t>
  </si>
  <si>
    <t>во мне</t>
  </si>
  <si>
    <t>בְּהִתְעַטֵּף</t>
  </si>
  <si>
    <t>נְתִיבָתִי</t>
  </si>
  <si>
    <t>בּוֹרֵחַ</t>
  </si>
  <si>
    <t>на дороге</t>
  </si>
  <si>
    <t>הֲלַךְ</t>
  </si>
  <si>
    <t>по которой</t>
  </si>
  <si>
    <t>скрыли</t>
  </si>
  <si>
    <t>בְּאֹרַח</t>
  </si>
  <si>
    <t>ловушку</t>
  </si>
  <si>
    <t>זוּ</t>
  </si>
  <si>
    <t>הַבֵּיט</t>
  </si>
  <si>
    <t>Смотри</t>
  </si>
  <si>
    <t>יָמִין</t>
  </si>
  <si>
    <t>направо</t>
  </si>
  <si>
    <t>וְאֵין־לִי</t>
  </si>
  <si>
    <t>нет у меня</t>
  </si>
  <si>
    <t>הַבֵּיט</t>
  </si>
  <si>
    <t>מוֹדָע</t>
  </si>
  <si>
    <t>помощника</t>
  </si>
  <si>
    <t>אָבַד</t>
  </si>
  <si>
    <t>нет убежища</t>
  </si>
  <si>
    <t>מָנוֹס</t>
  </si>
  <si>
    <t>избежал</t>
  </si>
  <si>
    <t>никто</t>
  </si>
  <si>
    <t>מַכִּיר</t>
  </si>
  <si>
    <t>דּוֹרֵשׁ</t>
  </si>
  <si>
    <t>не заботится</t>
  </si>
  <si>
    <t>לְנַפְשִׁי</t>
  </si>
  <si>
    <t>о душе моей</t>
  </si>
  <si>
    <t>זָעַקְתִּי</t>
  </si>
  <si>
    <t>לְנַפְשִׁי:</t>
  </si>
  <si>
    <t>זָעַקְתִּי</t>
  </si>
  <si>
    <t>מַחְסִי</t>
  </si>
  <si>
    <t>прибежище мое</t>
  </si>
  <si>
    <t>доля моя</t>
  </si>
  <si>
    <t>הַחַיִּים</t>
  </si>
  <si>
    <t>живых</t>
  </si>
  <si>
    <t>הַקְשִׁיבָה</t>
  </si>
  <si>
    <t>Внемли</t>
  </si>
  <si>
    <t>אֶל־רִנָּתִי</t>
  </si>
  <si>
    <t>к воздыханию моему</t>
  </si>
  <si>
    <t>הַחַיִּים:</t>
  </si>
  <si>
    <t>דַלּוֹתִי</t>
  </si>
  <si>
    <t>слаб</t>
  </si>
  <si>
    <t>הַקְשִׁיבָה</t>
  </si>
  <si>
    <t>הַצִּילֵנִי</t>
  </si>
  <si>
    <t>избавь меня</t>
  </si>
  <si>
    <t>מֵרֹדְפַי</t>
  </si>
  <si>
    <t>от гонителей моих</t>
  </si>
  <si>
    <t>אָמְצוּ</t>
  </si>
  <si>
    <t>они сильнее</t>
  </si>
  <si>
    <t>הַצִּילֵנִי</t>
  </si>
  <si>
    <t>הוֹצִיאָה</t>
  </si>
  <si>
    <t>Выведи</t>
  </si>
  <si>
    <t>מִמַּסְגֵּר</t>
  </si>
  <si>
    <t>из темницы</t>
  </si>
  <si>
    <t>чтобы славить</t>
  </si>
  <si>
    <t>יַכְתִּרוּ</t>
  </si>
  <si>
    <t>восславят</t>
  </si>
  <si>
    <t>מִמַּסְגֵּר</t>
  </si>
  <si>
    <t>תִגְמֹל</t>
  </si>
  <si>
    <t>Ты благодеешь</t>
  </si>
  <si>
    <t>יַכְתִּרוּ</t>
  </si>
  <si>
    <t>עָלָי:</t>
  </si>
  <si>
    <t>выслушай</t>
  </si>
  <si>
    <t>אֶל־תַּחֲנוּנַי</t>
  </si>
  <si>
    <t>молению моему</t>
  </si>
  <si>
    <t>בֶּאֱמֻנָתְךָ</t>
  </si>
  <si>
    <t>по верности Твоей</t>
  </si>
  <si>
    <t>תַּחֲנוּנַי</t>
  </si>
  <si>
    <t>בֶּאֱמֻנָתְךָ</t>
  </si>
  <si>
    <t>בְצִדְקָתֶךָ</t>
  </si>
  <si>
    <t>בְּצִדְקָתֶךָ:</t>
  </si>
  <si>
    <t>וְאַל־תָּבוֹא</t>
  </si>
  <si>
    <t>и не входи</t>
  </si>
  <si>
    <t>בְמִשְׁפָּט</t>
  </si>
  <si>
    <t>в суд</t>
  </si>
  <si>
    <t>אֶת־עַבְדֶּךָ</t>
  </si>
  <si>
    <t>כִּי לֹא</t>
  </si>
  <si>
    <t>ибо не</t>
  </si>
  <si>
    <t>בְמִשְׁפָּט</t>
  </si>
  <si>
    <t>יִצְדַּק</t>
  </si>
  <si>
    <t>оправдается</t>
  </si>
  <si>
    <t>перед Тобою</t>
  </si>
  <si>
    <t>כָּל־חָי</t>
  </si>
  <si>
    <t>всякий живущий</t>
  </si>
  <si>
    <t>כִּי רָדַף</t>
  </si>
  <si>
    <t>потому что преследует</t>
  </si>
  <si>
    <t>יִצְדַּק</t>
  </si>
  <si>
    <t>דִּכָּא</t>
  </si>
  <si>
    <t>сокрушает</t>
  </si>
  <si>
    <t>חַיָּתִי</t>
  </si>
  <si>
    <t>жизнь мою</t>
  </si>
  <si>
    <t>הוֹשִׁיבַנִי</t>
  </si>
  <si>
    <t>ввергает меня</t>
  </si>
  <si>
    <t>רָדַף</t>
  </si>
  <si>
    <t>בְמַחֲשַׁכִּים</t>
  </si>
  <si>
    <t>во тьму</t>
  </si>
  <si>
    <t>כְּמֵתֵי</t>
  </si>
  <si>
    <t xml:space="preserve">как давно </t>
  </si>
  <si>
    <t>умерших</t>
  </si>
  <si>
    <t>דִּכָּא</t>
  </si>
  <si>
    <t>וַתִּתְעַטֵּף</t>
  </si>
  <si>
    <t>и унывает</t>
  </si>
  <si>
    <t>חַיָּתִי</t>
  </si>
  <si>
    <t>הוֹשִׁיבַנִי</t>
  </si>
  <si>
    <t>בְמַחֲשַׁכִּים</t>
  </si>
  <si>
    <t>בְתוֹכִי</t>
  </si>
  <si>
    <t>כְּמֵתֵי</t>
  </si>
  <si>
    <t>יִשְׁתּוֹמֵם</t>
  </si>
  <si>
    <t>смятен</t>
  </si>
  <si>
    <t>וַתִּתְעַטֵּף</t>
  </si>
  <si>
    <t>בְּתוֹכִי</t>
  </si>
  <si>
    <t>הָגִיתִי</t>
  </si>
  <si>
    <t>יִשְׁתּוֹמֵם</t>
  </si>
  <si>
    <t>בְכָל־פָּעֳלֶךָ</t>
  </si>
  <si>
    <t>о всех делах Твоих</t>
  </si>
  <si>
    <t>о делах</t>
  </si>
  <si>
    <t>אָשׂוֹחַ</t>
  </si>
  <si>
    <t>פָּרַשְׂתִּי</t>
  </si>
  <si>
    <t>יָדַי</t>
  </si>
  <si>
    <t>בְּמַעֲשֵׂה</t>
  </si>
  <si>
    <t>כְּאֶרֶץ</t>
  </si>
  <si>
    <t>עֲיֵפָה</t>
  </si>
  <si>
    <t>истомленная</t>
  </si>
  <si>
    <t>אֲשׂוֹחֵחַ:</t>
  </si>
  <si>
    <t>פֵּרַשְׂתִּי</t>
  </si>
  <si>
    <t>כָּלְתָה</t>
  </si>
  <si>
    <t>исчезает</t>
  </si>
  <si>
    <t>וְנִמְשַׁלְתִּי</t>
  </si>
  <si>
    <t>и уподоблюсь</t>
  </si>
  <si>
    <t>עִם־יוֹרְדֵי</t>
  </si>
  <si>
    <t>нисходящим</t>
  </si>
  <si>
    <t>הַשְׁמִיעֵנִי</t>
  </si>
  <si>
    <t>дай мне услышать</t>
  </si>
  <si>
    <t>поутру</t>
  </si>
  <si>
    <t>милость Твою</t>
  </si>
  <si>
    <t>כִּי־בְךָ</t>
  </si>
  <si>
    <t>ибо на Тебя</t>
  </si>
  <si>
    <t>בָּטָחְתִּי</t>
  </si>
  <si>
    <t>וְנִמְשַׁלְתִּי</t>
  </si>
  <si>
    <t>הוֹדִיעֵנִי</t>
  </si>
  <si>
    <t>укажи мне</t>
  </si>
  <si>
    <t>по которому</t>
  </si>
  <si>
    <t>בוֹר:</t>
  </si>
  <si>
    <t>я пойду</t>
  </si>
  <si>
    <t>כִּי־אֵלֶיךָ</t>
  </si>
  <si>
    <t>ибо к Тебе</t>
  </si>
  <si>
    <t>הַשְׁמִיעֵנִי</t>
  </si>
  <si>
    <t>от врагов моих</t>
  </si>
  <si>
    <t>בָטָחְתִּי</t>
  </si>
  <si>
    <t>כִּסִּיתִי</t>
  </si>
  <si>
    <t>прибегаю</t>
  </si>
  <si>
    <t>רְצוֹנֶךָ</t>
  </si>
  <si>
    <t>волю Твою</t>
  </si>
  <si>
    <t>רוּחֲךָ</t>
  </si>
  <si>
    <t>Дух Твой</t>
  </si>
  <si>
    <t>טוֹבָה</t>
  </si>
  <si>
    <t>благой</t>
  </si>
  <si>
    <t>תַּנְחֵנִי</t>
  </si>
  <si>
    <t>да ведет меня</t>
  </si>
  <si>
    <t>по земле</t>
  </si>
  <si>
    <t>מִישׁוֹר</t>
  </si>
  <si>
    <t>праведной</t>
  </si>
  <si>
    <t>כִסִּתִי:</t>
  </si>
  <si>
    <t>תּוֹצִיא</t>
  </si>
  <si>
    <t>изведи</t>
  </si>
  <si>
    <t>אֱלוֹהָי</t>
  </si>
  <si>
    <t>מִצָּרָה</t>
  </si>
  <si>
    <t>из беды</t>
  </si>
  <si>
    <t>תַּנְחֵנִי</t>
  </si>
  <si>
    <t>וּבְחַסְדְּךָ</t>
  </si>
  <si>
    <t>и по милости Твоей</t>
  </si>
  <si>
    <t>תַּצְמִית</t>
  </si>
  <si>
    <t>истреби</t>
  </si>
  <si>
    <t>מִישׁוֹר:</t>
  </si>
  <si>
    <t>אֹיְבָי</t>
  </si>
  <si>
    <t>וְהַאֲבַדְתָּ</t>
  </si>
  <si>
    <t>и погуби</t>
  </si>
  <si>
    <t>כָּל־צֹרְרֵי</t>
  </si>
  <si>
    <t>всех угнетающих</t>
  </si>
  <si>
    <t>כִּי־אֲנִי</t>
  </si>
  <si>
    <t>ибо я</t>
  </si>
  <si>
    <t>תוֹצִיא</t>
  </si>
  <si>
    <t>מִצָּרָה</t>
  </si>
  <si>
    <t>וּבְחַסְדְּךָ</t>
  </si>
  <si>
    <t>תַּצְמִית</t>
  </si>
  <si>
    <t>וְהַאֲבַדְתָּ</t>
  </si>
  <si>
    <t>צֹרֲרֵי</t>
  </si>
  <si>
    <t>עַבְדֶּךָ:</t>
  </si>
  <si>
    <t>הַמְלַמֵּד</t>
  </si>
  <si>
    <t>научающий</t>
  </si>
  <si>
    <t>הַמְלַמֵּד</t>
  </si>
  <si>
    <t>לַקְרָב</t>
  </si>
  <si>
    <t>битве</t>
  </si>
  <si>
    <t>אֶצְבְּעֹתַי</t>
  </si>
  <si>
    <t>пальцы мои</t>
  </si>
  <si>
    <t>אֶצְבְּעוֹתַי</t>
  </si>
  <si>
    <t>милость моя</t>
  </si>
  <si>
    <t>וּמְצוּדָתִי</t>
  </si>
  <si>
    <t>и прибежище мое</t>
  </si>
  <si>
    <t>מִשְׂגַּבִּי</t>
  </si>
  <si>
    <t>башня моя</t>
  </si>
  <si>
    <t>מִשְׂגַּבִּי</t>
  </si>
  <si>
    <t>וּמְפַלְטִי</t>
  </si>
  <si>
    <t>и избавитель мой</t>
  </si>
  <si>
    <t>מָגִנִּי</t>
  </si>
  <si>
    <t>щит мой</t>
  </si>
  <si>
    <t>מָגִנִּי</t>
  </si>
  <si>
    <t>וּבוֹ</t>
  </si>
  <si>
    <t>и на Него</t>
  </si>
  <si>
    <t>הָרוֹדֵד</t>
  </si>
  <si>
    <t>Он покоряет</t>
  </si>
  <si>
    <t>תַּחְתָּי</t>
  </si>
  <si>
    <t>תַחְתָּי:</t>
  </si>
  <si>
    <t>מָה־אָדָם</t>
  </si>
  <si>
    <t>что есть человек</t>
  </si>
  <si>
    <t>וַתֵּדָעֵהוּ</t>
  </si>
  <si>
    <t>что Ты знаешь его</t>
  </si>
  <si>
    <t>בֶּן־אֱנוֹשׁ</t>
  </si>
  <si>
    <t>сын человеческий</t>
  </si>
  <si>
    <t>וַתֵּדָעֵהוּ</t>
  </si>
  <si>
    <t>וַתְּחַשְּׁבֵהוּ</t>
  </si>
  <si>
    <t>что Ты заботишься о нем</t>
  </si>
  <si>
    <t>וַתְּחַשְּׁבֵהוּ:</t>
  </si>
  <si>
    <t>לַהֶבֶל</t>
  </si>
  <si>
    <t>суета</t>
  </si>
  <si>
    <t>דָּמָה</t>
  </si>
  <si>
    <t>יָמָיו</t>
  </si>
  <si>
    <t>дни его</t>
  </si>
  <si>
    <t>כְּצֵל</t>
  </si>
  <si>
    <t>как тень</t>
  </si>
  <si>
    <t>דָּמָה</t>
  </si>
  <si>
    <t>עֹבֵר</t>
  </si>
  <si>
    <t>проходящая</t>
  </si>
  <si>
    <t>כְּצֵל</t>
  </si>
  <si>
    <t>עוֹבֵר:</t>
  </si>
  <si>
    <t>הַט־שָׁמֶיךָ</t>
  </si>
  <si>
    <t>наклони небеса Твои</t>
  </si>
  <si>
    <t>וְתֵרֵד</t>
  </si>
  <si>
    <t>и сойди</t>
  </si>
  <si>
    <t>גַּע</t>
  </si>
  <si>
    <t>прикоснись</t>
  </si>
  <si>
    <t>בֶּהָרִים</t>
  </si>
  <si>
    <t>к горам</t>
  </si>
  <si>
    <t>שָׁמֶיךָ</t>
  </si>
  <si>
    <t>וְיֶעֱשָׁנוּ</t>
  </si>
  <si>
    <t>и воздымятся</t>
  </si>
  <si>
    <t>גַּע</t>
  </si>
  <si>
    <t>בְּרֹק</t>
  </si>
  <si>
    <t>блесни</t>
  </si>
  <si>
    <t>בֶּהָרִים</t>
  </si>
  <si>
    <t>בָּרָק</t>
  </si>
  <si>
    <t>молнией</t>
  </si>
  <si>
    <t>וְיֶעֱשָׁנוּ:</t>
  </si>
  <si>
    <t>וּתְפִיצֵם</t>
  </si>
  <si>
    <t>и рассей их</t>
  </si>
  <si>
    <t>שְׁלַח</t>
  </si>
  <si>
    <t>пусти</t>
  </si>
  <si>
    <t>בְּרוֹק</t>
  </si>
  <si>
    <t>חִצֶּיךָ</t>
  </si>
  <si>
    <t>בָּרָק</t>
  </si>
  <si>
    <t>וּתְהֻמֵם</t>
  </si>
  <si>
    <t>и приведи в замешательство</t>
  </si>
  <si>
    <t>שְׁלַח</t>
  </si>
  <si>
    <t>простри</t>
  </si>
  <si>
    <t>חִצֶּיךָ</t>
  </si>
  <si>
    <t>וּתְהֻמֵּם:</t>
  </si>
  <si>
    <t>מִמָּרוֹם</t>
  </si>
  <si>
    <t>с высоты</t>
  </si>
  <si>
    <t>פַּצֵּנִי</t>
  </si>
  <si>
    <t>וְהַצִּילֵנִי</t>
  </si>
  <si>
    <t>и спаси меня</t>
  </si>
  <si>
    <t>מִמַּיִם</t>
  </si>
  <si>
    <t>из вод</t>
  </si>
  <si>
    <t>מִמָּרוֹם</t>
  </si>
  <si>
    <t>многих</t>
  </si>
  <si>
    <t>פְּצֵנִי</t>
  </si>
  <si>
    <t>из руки</t>
  </si>
  <si>
    <t>וְהַצִּילֵנִי</t>
  </si>
  <si>
    <t>מִמַּיִם</t>
  </si>
  <si>
    <t>иноплеменных</t>
  </si>
  <si>
    <t>פִּיהֶם</t>
  </si>
  <si>
    <t>уста их</t>
  </si>
  <si>
    <t>דִּבֶּר־שָׁוְא</t>
  </si>
  <si>
    <t>говорят ложь</t>
  </si>
  <si>
    <t>וִימִינָם</t>
  </si>
  <si>
    <t>и правая рука их</t>
  </si>
  <si>
    <t>правая рука</t>
  </si>
  <si>
    <t>פִּיהֶם</t>
  </si>
  <si>
    <t>שָׁקֶר</t>
  </si>
  <si>
    <t>דִּבֶּר</t>
  </si>
  <si>
    <t>שִׁיר־חָדָשׁ</t>
  </si>
  <si>
    <t>песнь новую</t>
  </si>
  <si>
    <t>אָשִׁירָה־לָּךְ</t>
  </si>
  <si>
    <t>я воспою Тебе</t>
  </si>
  <si>
    <t>בְּנֵבֶל</t>
  </si>
  <si>
    <t>на псалтири</t>
  </si>
  <si>
    <t>десятиструнной</t>
  </si>
  <si>
    <t>אֲזַמֶּר־לָּךְ</t>
  </si>
  <si>
    <t>буду петь Тебе</t>
  </si>
  <si>
    <t>חָדָשׁ</t>
  </si>
  <si>
    <t>הַנּוֹתֵן</t>
  </si>
  <si>
    <t>дающий</t>
  </si>
  <si>
    <t>תְּשׁוּעָה</t>
  </si>
  <si>
    <t>לָּךְ</t>
  </si>
  <si>
    <t>לַמְּלָכִים</t>
  </si>
  <si>
    <t>царям</t>
  </si>
  <si>
    <t>בְּנֵבֶל</t>
  </si>
  <si>
    <t>הַפּוֹצֶה</t>
  </si>
  <si>
    <t>избавляющий</t>
  </si>
  <si>
    <t>אֶת־דָּוִד</t>
  </si>
  <si>
    <t>раба Своего</t>
  </si>
  <si>
    <t>מֵחֶרֶב</t>
  </si>
  <si>
    <t>от меча</t>
  </si>
  <si>
    <t>губительного</t>
  </si>
  <si>
    <t>תְּשׁוּעָה</t>
  </si>
  <si>
    <t>לַמְּלָכִים</t>
  </si>
  <si>
    <t>בְּנֵי־נֵכָר</t>
  </si>
  <si>
    <t>сынов иноплеменных</t>
  </si>
  <si>
    <t>בָּנֵינוּ</t>
  </si>
  <si>
    <t>сыновья наши</t>
  </si>
  <si>
    <t>כִּנְטִעִים</t>
  </si>
  <si>
    <t>были, как растения</t>
  </si>
  <si>
    <t>מְגֻדָּלִים</t>
  </si>
  <si>
    <t>возрастающие</t>
  </si>
  <si>
    <t>בִּנְעוּרֵיהֶם</t>
  </si>
  <si>
    <t>в юности своей</t>
  </si>
  <si>
    <t>בְּנוֹתֵינוּ</t>
  </si>
  <si>
    <t>дочери наши</t>
  </si>
  <si>
    <t>כְּזָוִיּוֹת</t>
  </si>
  <si>
    <t>как углы</t>
  </si>
  <si>
    <t>מְחֻטָּבוֹת</t>
  </si>
  <si>
    <t>украшенные</t>
  </si>
  <si>
    <t>תַּבְנִית</t>
  </si>
  <si>
    <t>подобие</t>
  </si>
  <si>
    <t>הֵיכָל</t>
  </si>
  <si>
    <t>храма</t>
  </si>
  <si>
    <t>מְזָוֵינוּ</t>
  </si>
  <si>
    <t>кладовые наши</t>
  </si>
  <si>
    <t>בָּנֵינוּ</t>
  </si>
  <si>
    <t>מְלֵאִים</t>
  </si>
  <si>
    <t>полные</t>
  </si>
  <si>
    <t>כִּנְטִעִים</t>
  </si>
  <si>
    <t>מְפִיקִים</t>
  </si>
  <si>
    <t>обильные</t>
  </si>
  <si>
    <t>מְגֻדָּלִים</t>
  </si>
  <si>
    <t>מִזַּן</t>
  </si>
  <si>
    <t>от рода</t>
  </si>
  <si>
    <t>בִּנְעוּרֵיהֶם</t>
  </si>
  <si>
    <t>אֶל־זַן</t>
  </si>
  <si>
    <t>до рода</t>
  </si>
  <si>
    <t>בְּנוֹתֵינוּ</t>
  </si>
  <si>
    <t>צֹאֹנֵנוּ</t>
  </si>
  <si>
    <t>овцы наши</t>
  </si>
  <si>
    <t>כְזָוִיֹּת</t>
  </si>
  <si>
    <t>אַלְפֵינוּ</t>
  </si>
  <si>
    <t>тысячи наши</t>
  </si>
  <si>
    <t>מְחֻטָּבוֹת</t>
  </si>
  <si>
    <t>מְרֻבָּבוֹת</t>
  </si>
  <si>
    <t>множество</t>
  </si>
  <si>
    <t>תַּבְנִית</t>
  </si>
  <si>
    <t>בְּחוּצוֹתֵינוּ</t>
  </si>
  <si>
    <t>на улицах наших</t>
  </si>
  <si>
    <t>הֵיכָל:</t>
  </si>
  <si>
    <t>אַלוּפֵינוּ</t>
  </si>
  <si>
    <t>волы наши</t>
  </si>
  <si>
    <t>מְסֻבָּלִים</t>
  </si>
  <si>
    <t>сильные</t>
  </si>
  <si>
    <t>פֶּרֶץ</t>
  </si>
  <si>
    <t>пролома</t>
  </si>
  <si>
    <t>מִזַּן</t>
  </si>
  <si>
    <t>יוֹצֵאת</t>
  </si>
  <si>
    <t>выходящего</t>
  </si>
  <si>
    <t>זַן</t>
  </si>
  <si>
    <t>צֹאונֵנוּ</t>
  </si>
  <si>
    <t>צְוָחָה</t>
  </si>
  <si>
    <t>крика</t>
  </si>
  <si>
    <t>מַאֲלִיפוֹת</t>
  </si>
  <si>
    <t>בִּרְחֹבֹתֵינוּ</t>
  </si>
  <si>
    <t>מְרֻבָּבוֹת</t>
  </si>
  <si>
    <t>בְּחוּצוֹתֵינוּ:</t>
  </si>
  <si>
    <t>אַלּוּפֵינוּ</t>
  </si>
  <si>
    <t>שֶׁכָּכָה</t>
  </si>
  <si>
    <t>מְסֻבָּלִים</t>
  </si>
  <si>
    <t>פֶּרֶץ</t>
  </si>
  <si>
    <t>שֶׁיְּהוָה</t>
  </si>
  <si>
    <t>у которого Господь</t>
  </si>
  <si>
    <t>אֱלֹהָיו</t>
  </si>
  <si>
    <t>Бог его</t>
  </si>
  <si>
    <t>בִּרְחֹבֹתֵינוּ:</t>
  </si>
  <si>
    <t>שֶׁכָּכָה</t>
  </si>
  <si>
    <t>שֶׁיֲהוָה</t>
  </si>
  <si>
    <t>אֱלֹהָיו:</t>
  </si>
  <si>
    <t>תְּהִלָּה</t>
  </si>
  <si>
    <t>Хвала</t>
  </si>
  <si>
    <t>אֲרוֹמִמְךָ</t>
  </si>
  <si>
    <t>возвышать буду Тебя</t>
  </si>
  <si>
    <t>אֱלוֹהַי</t>
  </si>
  <si>
    <t>הַמֶּלֶךְ</t>
  </si>
  <si>
    <t>הַמֶּלֶךְ</t>
  </si>
  <si>
    <t>וַאֲבָרֲכָה</t>
  </si>
  <si>
    <t>и благословлять</t>
  </si>
  <si>
    <t>и веки</t>
  </si>
  <si>
    <t>בְּכָל־יוֹם</t>
  </si>
  <si>
    <t>в каждый день</t>
  </si>
  <si>
    <t>אֲבָרֲכֶכָּה</t>
  </si>
  <si>
    <t>буду благословлять Тебя</t>
  </si>
  <si>
    <t>וַאֲהַלְלָה</t>
  </si>
  <si>
    <t>и восхвалять</t>
  </si>
  <si>
    <t>אֲבָרֲכֶךָּ</t>
  </si>
  <si>
    <t>וּמְהֻלָּל</t>
  </si>
  <si>
    <t>и достохвален</t>
  </si>
  <si>
    <t>וּמְהֻלָּל</t>
  </si>
  <si>
    <t>וְלִגְדֻלָּתוֹ</t>
  </si>
  <si>
    <t>и величие Его</t>
  </si>
  <si>
    <t>не имеет</t>
  </si>
  <si>
    <t>וְלִגְדֻלָּתוֹ</t>
  </si>
  <si>
    <t>חֵקֶר</t>
  </si>
  <si>
    <t>исследования</t>
  </si>
  <si>
    <t>חֵקֶר:</t>
  </si>
  <si>
    <t>Род</t>
  </si>
  <si>
    <t>роду</t>
  </si>
  <si>
    <t>יְשַׁבַּח</t>
  </si>
  <si>
    <t>будет восхвалять</t>
  </si>
  <si>
    <t>יְשַׁבַּח</t>
  </si>
  <si>
    <t>וּגְבוּרֹתֶיךָ</t>
  </si>
  <si>
    <t>и подвиги Твои</t>
  </si>
  <si>
    <t>יַגִּידוּ</t>
  </si>
  <si>
    <t>будут возвещать</t>
  </si>
  <si>
    <t>יַגִּידוּ:</t>
  </si>
  <si>
    <t>הֲדַר</t>
  </si>
  <si>
    <t>Великолепие</t>
  </si>
  <si>
    <t>הוֹדֶךָ</t>
  </si>
  <si>
    <t>величия Твоего</t>
  </si>
  <si>
    <t>וְדִבְרֵי</t>
  </si>
  <si>
    <t>נִפְלְאוֹתֶיךָ</t>
  </si>
  <si>
    <t>чудных Твоих</t>
  </si>
  <si>
    <t>буду размышлять</t>
  </si>
  <si>
    <t>וֶעֱזוּז</t>
  </si>
  <si>
    <t>И о могуществе</t>
  </si>
  <si>
    <t>נוֹרְאוֹתֶיךָ</t>
  </si>
  <si>
    <t>дивных дел Твоих</t>
  </si>
  <si>
    <t>יֹאמֵרוּ</t>
  </si>
  <si>
    <t>נוֹרְאֹתֶיךָ</t>
  </si>
  <si>
    <t>וּגְדוּלָּתְךָ</t>
  </si>
  <si>
    <t>и величие Твое</t>
  </si>
  <si>
    <t>אֲסַפְּרֶנָּה</t>
  </si>
  <si>
    <t>буду возвещать</t>
  </si>
  <si>
    <t>(וגדולתיך)</t>
  </si>
  <si>
    <t>וּגְדוּלָּתְךָ</t>
  </si>
  <si>
    <t>זֵכֶר</t>
  </si>
  <si>
    <t>Память</t>
  </si>
  <si>
    <t>אֲסַפְּרֶנָּה:</t>
  </si>
  <si>
    <t>רַב־טוּבְךָ</t>
  </si>
  <si>
    <t>многой благости Твоей</t>
  </si>
  <si>
    <t>יַבִּיעוּ</t>
  </si>
  <si>
    <t>будут изрекать</t>
  </si>
  <si>
    <t>и о правде Твоей</t>
  </si>
  <si>
    <t>будут восклицать</t>
  </si>
  <si>
    <t>טוּבְךָ</t>
  </si>
  <si>
    <t>יַבִּיעוּ</t>
  </si>
  <si>
    <t>חַנּוּן</t>
  </si>
  <si>
    <t>Благодатен</t>
  </si>
  <si>
    <t>וְרַחוּם</t>
  </si>
  <si>
    <t>и милосерд</t>
  </si>
  <si>
    <t>долготерпелив</t>
  </si>
  <si>
    <t>אַפַּיִם</t>
  </si>
  <si>
    <t>и велик</t>
  </si>
  <si>
    <t>וּגְדָל־חָסֶד</t>
  </si>
  <si>
    <t>в милости</t>
  </si>
  <si>
    <t>טוֹב־יְהוָה</t>
  </si>
  <si>
    <t>Благ Господь</t>
  </si>
  <si>
    <t>לַכֹּל</t>
  </si>
  <si>
    <t>וּגְדָל</t>
  </si>
  <si>
    <t>וְרַחֲמָיו</t>
  </si>
  <si>
    <t>и милосердие Его</t>
  </si>
  <si>
    <t>חָסֶד:</t>
  </si>
  <si>
    <t>עַל־כָּל־מַעֲשָׂיו</t>
  </si>
  <si>
    <t>на все дела Его</t>
  </si>
  <si>
    <t>Будут славить Тебя</t>
  </si>
  <si>
    <t>לַכֹּל</t>
  </si>
  <si>
    <t>כָּל־מַעֲשֶׂיךָ</t>
  </si>
  <si>
    <t>все дела Твои</t>
  </si>
  <si>
    <t>יְבָרְכוּכָה</t>
  </si>
  <si>
    <t>будут благословлять Тебя</t>
  </si>
  <si>
    <t>מַעֲשָׂיו:</t>
  </si>
  <si>
    <t>Славу</t>
  </si>
  <si>
    <t>מַלְכוּתְךָ</t>
  </si>
  <si>
    <t>царствия Твоего</t>
  </si>
  <si>
    <t>וּגְבוּרָתְךָ</t>
  </si>
  <si>
    <t>и о могуществе Твоем</t>
  </si>
  <si>
    <t>יְדַבֵּרוּ</t>
  </si>
  <si>
    <t>לְהוֹדִיעַ</t>
  </si>
  <si>
    <t>чтобы дать знать</t>
  </si>
  <si>
    <t>יְבָרֲכוּכָה:</t>
  </si>
  <si>
    <t>הָאָדָם</t>
  </si>
  <si>
    <t>человеческим</t>
  </si>
  <si>
    <t>גְּבוּרֹתָיו</t>
  </si>
  <si>
    <t>о могуществе Его</t>
  </si>
  <si>
    <t>וּכְבוֹד</t>
  </si>
  <si>
    <t>и о славе</t>
  </si>
  <si>
    <t>великолепия</t>
  </si>
  <si>
    <t>מַלְכוּתוֹ</t>
  </si>
  <si>
    <t>царствия Его</t>
  </si>
  <si>
    <t>יְדַבֵּרוּ:</t>
  </si>
  <si>
    <t>Царствие Твое</t>
  </si>
  <si>
    <t>מַלְכוּת</t>
  </si>
  <si>
    <t>царство</t>
  </si>
  <si>
    <t>כָּל־עֹלָמִים</t>
  </si>
  <si>
    <t>всех веков</t>
  </si>
  <si>
    <t>וּמֶמְשַׁלְתְּךָ</t>
  </si>
  <si>
    <t>и владычество Твое</t>
  </si>
  <si>
    <t>גְּבוּרֹתָיו</t>
  </si>
  <si>
    <t>בְּכָל־דּוֹר</t>
  </si>
  <si>
    <t>во всех родах</t>
  </si>
  <si>
    <t>и родах</t>
  </si>
  <si>
    <t>מַלְכוּתוֹ:</t>
  </si>
  <si>
    <t>סוֹמֵךְ</t>
  </si>
  <si>
    <t>поддерживает</t>
  </si>
  <si>
    <t>לְכָל־הַנֹּפְלִים</t>
  </si>
  <si>
    <t>всех падающих</t>
  </si>
  <si>
    <t>וְזוֹקֵף</t>
  </si>
  <si>
    <t>и поднимает</t>
  </si>
  <si>
    <t>לְכָל־הַכְּפוּפִים</t>
  </si>
  <si>
    <t>всех согбенных</t>
  </si>
  <si>
    <t>עֹלָמִים</t>
  </si>
  <si>
    <t>וּמֶמְשֶׁלְתְּךָ</t>
  </si>
  <si>
    <t>עֵינֵי־כֹל</t>
  </si>
  <si>
    <t>Очи всех</t>
  </si>
  <si>
    <t>יְשַׂבֵּרוּ</t>
  </si>
  <si>
    <t>уповают</t>
  </si>
  <si>
    <t>וָדוֹר:</t>
  </si>
  <si>
    <t>и Ты</t>
  </si>
  <si>
    <t>נוֹתֵן</t>
  </si>
  <si>
    <t>даешь</t>
  </si>
  <si>
    <t>אֶת־אָכְלָם</t>
  </si>
  <si>
    <t>пищу их</t>
  </si>
  <si>
    <t>בְּעִתּוֹ</t>
  </si>
  <si>
    <t>вовремя</t>
  </si>
  <si>
    <t>הַנֹּפְלִים</t>
  </si>
  <si>
    <t>פּוֹתֵחַ</t>
  </si>
  <si>
    <t>Отверзаешь</t>
  </si>
  <si>
    <t>אֶת־יָדֶךָ</t>
  </si>
  <si>
    <t>הַכְּפוּפִים:</t>
  </si>
  <si>
    <t>וּמַשְׂבִּיעַ</t>
  </si>
  <si>
    <t>и насыщаешь</t>
  </si>
  <si>
    <t>לְכָל־חַי</t>
  </si>
  <si>
    <t>всякое живое</t>
  </si>
  <si>
    <t>עֵינֵי</t>
  </si>
  <si>
    <t>רָצוֹן</t>
  </si>
  <si>
    <t>по благоволению</t>
  </si>
  <si>
    <t>יְשַׂבֵּרוּ</t>
  </si>
  <si>
    <t>בְּכָל־דְּרָכָיו</t>
  </si>
  <si>
    <t>во всех путях Своих</t>
  </si>
  <si>
    <t>וְחָסִיד</t>
  </si>
  <si>
    <t>и благ</t>
  </si>
  <si>
    <t>בְּכָל־מַעֲשָׂיו</t>
  </si>
  <si>
    <t>во всех делах Своих</t>
  </si>
  <si>
    <t>בְּעִתּוֹ:</t>
  </si>
  <si>
    <t>לְכָל־קֹרְאָיו</t>
  </si>
  <si>
    <t>ко всем призывающим Его</t>
  </si>
  <si>
    <t>לְכֹל</t>
  </si>
  <si>
    <t>יִקְרָאֻהוּ</t>
  </si>
  <si>
    <t>призывают Его</t>
  </si>
  <si>
    <t>וּמַשְׂבִּיעַ</t>
  </si>
  <si>
    <t>בֶאֱמֶת</t>
  </si>
  <si>
    <t>в истине</t>
  </si>
  <si>
    <t>חַי</t>
  </si>
  <si>
    <t>רְצוֹן</t>
  </si>
  <si>
    <t>желание</t>
  </si>
  <si>
    <t>רָצוֹן:</t>
  </si>
  <si>
    <t>יְרֵאָיו</t>
  </si>
  <si>
    <t>боящихся Его</t>
  </si>
  <si>
    <t>исполнит</t>
  </si>
  <si>
    <t>וְאֶת־שַׁוְעָתָם</t>
  </si>
  <si>
    <t>и вопль их</t>
  </si>
  <si>
    <t>יִשְׁמַע</t>
  </si>
  <si>
    <t>услышит</t>
  </si>
  <si>
    <t>וְיוֹשִׁיעֵם</t>
  </si>
  <si>
    <t>и спасет их</t>
  </si>
  <si>
    <t>דְּרָכָיו</t>
  </si>
  <si>
    <t>שֹׁמֵר</t>
  </si>
  <si>
    <t>охраняет</t>
  </si>
  <si>
    <t>אֶת־כָּל־אֹהֲבָיו</t>
  </si>
  <si>
    <t>всех любящих Его</t>
  </si>
  <si>
    <t>וְאֵת</t>
  </si>
  <si>
    <t>а всех</t>
  </si>
  <si>
    <t>כָּל־הָרְשָׁעִים</t>
  </si>
  <si>
    <t>יַשְׁמִיד</t>
  </si>
  <si>
    <t>истребит</t>
  </si>
  <si>
    <t>קֹרְאָיו</t>
  </si>
  <si>
    <t>תְּהִלַּת</t>
  </si>
  <si>
    <t>Хвалу</t>
  </si>
  <si>
    <t>будет говорить</t>
  </si>
  <si>
    <t>בֶאֱמֶת:</t>
  </si>
  <si>
    <t>וִיבָרֵךְ</t>
  </si>
  <si>
    <t>и да благословляет</t>
  </si>
  <si>
    <t>כָּל־בָּשָׂר</t>
  </si>
  <si>
    <t>всякая плоть</t>
  </si>
  <si>
    <t>שֵׁם</t>
  </si>
  <si>
    <t>святое Его</t>
  </si>
  <si>
    <t>שַׁוְעָתָם</t>
  </si>
  <si>
    <t>יִשְׁמַע</t>
  </si>
  <si>
    <t>וְיוֹשִׁיעֵם:</t>
  </si>
  <si>
    <t>אֹהֲבָיו</t>
  </si>
  <si>
    <t>הָרְשָׁעִים</t>
  </si>
  <si>
    <t>יַשְׁמִיד:</t>
  </si>
  <si>
    <t>תְּהִלַּת</t>
  </si>
  <si>
    <t>יְדַבֶּר</t>
  </si>
  <si>
    <t>аллилуйя</t>
  </si>
  <si>
    <t>הַלְלִי</t>
  </si>
  <si>
    <t>хвали</t>
  </si>
  <si>
    <t>אֲהַלְלָה</t>
  </si>
  <si>
    <t>буду хвалить</t>
  </si>
  <si>
    <t>בְּחַיָּי</t>
  </si>
  <si>
    <t>в жизни моей</t>
  </si>
  <si>
    <t>אֲזַמְּרָה</t>
  </si>
  <si>
    <t>בְּחַיָּי</t>
  </si>
  <si>
    <t>לֵאלֹהַי</t>
  </si>
  <si>
    <t>Богу моему</t>
  </si>
  <si>
    <t>בְּעוֹדִי</t>
  </si>
  <si>
    <t>доколе есть</t>
  </si>
  <si>
    <t>בְּעוֹדִי:</t>
  </si>
  <si>
    <t>תִּבְטְחוּ</t>
  </si>
  <si>
    <t>надейтесь</t>
  </si>
  <si>
    <t>בִנְדִיבִים</t>
  </si>
  <si>
    <t>на князей</t>
  </si>
  <si>
    <t>תִּבְטְחוּ</t>
  </si>
  <si>
    <t>בְּבֶן־אָדָם</t>
  </si>
  <si>
    <t>на сына человеческого</t>
  </si>
  <si>
    <t>שֶׁאֵין</t>
  </si>
  <si>
    <t>в котором</t>
  </si>
  <si>
    <t>בְּבֶן</t>
  </si>
  <si>
    <t>שֶׁאֵין</t>
  </si>
  <si>
    <t>תֵּצֵא</t>
  </si>
  <si>
    <t>выходит</t>
  </si>
  <si>
    <t>תְשׁוּעָה:</t>
  </si>
  <si>
    <t>רוּחוֹ</t>
  </si>
  <si>
    <t>дух его</t>
  </si>
  <si>
    <t>תֵּצֵא</t>
  </si>
  <si>
    <t>לְאַדְמָתוֹ</t>
  </si>
  <si>
    <t>в землю свою</t>
  </si>
  <si>
    <t>в тот</t>
  </si>
  <si>
    <t>יָשֻׁב</t>
  </si>
  <si>
    <t>הַהוּא</t>
  </si>
  <si>
    <t>אָבְדוּ</t>
  </si>
  <si>
    <t>погибают</t>
  </si>
  <si>
    <t>עֶשְׁתֹּנֹתָיו</t>
  </si>
  <si>
    <t>помышления его</t>
  </si>
  <si>
    <t>עֶשְׁתֹּנֹתָיו:</t>
  </si>
  <si>
    <t>שֶׁאֵל</t>
  </si>
  <si>
    <t>кому Бог</t>
  </si>
  <si>
    <t>בְּעֶזְרוֹ</t>
  </si>
  <si>
    <t>помощник</t>
  </si>
  <si>
    <t>שֶׁאֵל</t>
  </si>
  <si>
    <t>שִׂבְרוֹ</t>
  </si>
  <si>
    <t>надежда его</t>
  </si>
  <si>
    <t>עַל־יְהוָה</t>
  </si>
  <si>
    <t>בְּעֶזְרוֹ</t>
  </si>
  <si>
    <t>Бога его</t>
  </si>
  <si>
    <t>שִׂבְרוֹ</t>
  </si>
  <si>
    <t>אֶת־הַיָּם</t>
  </si>
  <si>
    <t>עֹשֶׂה</t>
  </si>
  <si>
    <t>וְאֶת־כָּל־אֲשֶׁר־בָּם</t>
  </si>
  <si>
    <t>и все, что в них</t>
  </si>
  <si>
    <t>הַשֹּׁמֵר</t>
  </si>
  <si>
    <t>хранящего</t>
  </si>
  <si>
    <t>истину</t>
  </si>
  <si>
    <t>навек</t>
  </si>
  <si>
    <t>עֹשֶׂה</t>
  </si>
  <si>
    <t>творящего</t>
  </si>
  <si>
    <t>לַעֲשׁוּקִים</t>
  </si>
  <si>
    <t>обиженным</t>
  </si>
  <si>
    <t>הַשֹּׁמֵר</t>
  </si>
  <si>
    <t>לָרְעֵבִים</t>
  </si>
  <si>
    <t>голодным</t>
  </si>
  <si>
    <t>מַתִּיר</t>
  </si>
  <si>
    <t>освобождает</t>
  </si>
  <si>
    <t>אֲסוּרִים</t>
  </si>
  <si>
    <t>узников</t>
  </si>
  <si>
    <t>לָעֲשׁוּקִים</t>
  </si>
  <si>
    <t>פּוֹקֵחַ</t>
  </si>
  <si>
    <t>отверзает</t>
  </si>
  <si>
    <t>עִוְרִים</t>
  </si>
  <si>
    <t>глаза слепым</t>
  </si>
  <si>
    <t>זוֹקֵף</t>
  </si>
  <si>
    <t>поднимает</t>
  </si>
  <si>
    <t>מַתִּיר</t>
  </si>
  <si>
    <t>כְּפוּפִים</t>
  </si>
  <si>
    <t>согбенных</t>
  </si>
  <si>
    <t>אֲסוּרִים:</t>
  </si>
  <si>
    <t>праведников</t>
  </si>
  <si>
    <t>פֹּקֵחַ</t>
  </si>
  <si>
    <t>זֹקֵף</t>
  </si>
  <si>
    <t>אֶת־גֵּרִים</t>
  </si>
  <si>
    <t>пришельцев</t>
  </si>
  <si>
    <t>כְּפוּפִים</t>
  </si>
  <si>
    <t>יָתוֹם</t>
  </si>
  <si>
    <t>сироту</t>
  </si>
  <si>
    <t>וְאַלְמָנָה</t>
  </si>
  <si>
    <t>и вдову</t>
  </si>
  <si>
    <t>יְעוֹדֵד</t>
  </si>
  <si>
    <t>צַדִּיקִים:</t>
  </si>
  <si>
    <t>וְדֶרֶךְ</t>
  </si>
  <si>
    <t>יְעַוֵּת</t>
  </si>
  <si>
    <t>извращает</t>
  </si>
  <si>
    <t>שֹׁמֵר</t>
  </si>
  <si>
    <t>יִמְלֹךְ</t>
  </si>
  <si>
    <t>воцарится</t>
  </si>
  <si>
    <t>גֵּרִים</t>
  </si>
  <si>
    <t>אֱלֹהַיִךְ</t>
  </si>
  <si>
    <t>Бог твой</t>
  </si>
  <si>
    <t>יְעַוֵּת:</t>
  </si>
  <si>
    <t>ибо благо</t>
  </si>
  <si>
    <t>זַמְּרָה</t>
  </si>
  <si>
    <t>זַמְּרָה</t>
  </si>
  <si>
    <t>כִּי־נָעִים</t>
  </si>
  <si>
    <t>ибо приятно</t>
  </si>
  <si>
    <t>נָאוָה</t>
  </si>
  <si>
    <t>благоприлична</t>
  </si>
  <si>
    <t>תְהִלָּה</t>
  </si>
  <si>
    <t>хвала</t>
  </si>
  <si>
    <t>בּוֹנֵה</t>
  </si>
  <si>
    <t>устрояет</t>
  </si>
  <si>
    <t>תְהִלָּה:</t>
  </si>
  <si>
    <t>נִדְחֵי</t>
  </si>
  <si>
    <t>изгнанников</t>
  </si>
  <si>
    <t>יְכַנֵּס</t>
  </si>
  <si>
    <t>соберет</t>
  </si>
  <si>
    <t>הָרוֹפֵא</t>
  </si>
  <si>
    <t>исцеляет</t>
  </si>
  <si>
    <t>יְכַנֵּס:</t>
  </si>
  <si>
    <t>לִשְׁבוּרֵי־לֵב</t>
  </si>
  <si>
    <t>сокрушенных сердцем</t>
  </si>
  <si>
    <t>וּמְחַבֵּשׁ</t>
  </si>
  <si>
    <t>и врачует</t>
  </si>
  <si>
    <t>הָרֹפֵא</t>
  </si>
  <si>
    <t>לְעַצְּבוֹתָם</t>
  </si>
  <si>
    <t>скорби их</t>
  </si>
  <si>
    <t>לִשְׁבוּרֵי</t>
  </si>
  <si>
    <t>מוֹנֶה</t>
  </si>
  <si>
    <t>исчисляет</t>
  </si>
  <si>
    <t>וּמְחַבֵּשׁ</t>
  </si>
  <si>
    <t>מִסְפָּר</t>
  </si>
  <si>
    <t>число</t>
  </si>
  <si>
    <t>לְעַצְּבוֹתָם:</t>
  </si>
  <si>
    <t>לַכּוֹכָבִים</t>
  </si>
  <si>
    <t>звездам</t>
  </si>
  <si>
    <t>לְכֻלָּם</t>
  </si>
  <si>
    <t>שֵׁמוֹת</t>
  </si>
  <si>
    <t>имена</t>
  </si>
  <si>
    <t>מִסְפָּר</t>
  </si>
  <si>
    <t>יִקְרָא</t>
  </si>
  <si>
    <t>לְכֻלָּם</t>
  </si>
  <si>
    <t>שֵׁמוֹת</t>
  </si>
  <si>
    <t>אֲדוֹנֵינוּ</t>
  </si>
  <si>
    <t>Господь наш</t>
  </si>
  <si>
    <t>יִקְרָא:</t>
  </si>
  <si>
    <t>וְרַב־כֹּחַ</t>
  </si>
  <si>
    <t>и велика</t>
  </si>
  <si>
    <t>לִתְבוּנָתוֹ</t>
  </si>
  <si>
    <t>сила Его</t>
  </si>
  <si>
    <t>разуму Его</t>
  </si>
  <si>
    <t>כֹּחַ</t>
  </si>
  <si>
    <t>מְעוֹדֵד</t>
  </si>
  <si>
    <t>עֲנָוִים</t>
  </si>
  <si>
    <t>смиренных</t>
  </si>
  <si>
    <t>מִסְפָּר:</t>
  </si>
  <si>
    <t>מַשְׁפִּיל</t>
  </si>
  <si>
    <t>до земли</t>
  </si>
  <si>
    <t>עֲדֵי־אָרֶץ</t>
  </si>
  <si>
    <t>עֱנוּ</t>
  </si>
  <si>
    <t>מַשְׁפִּיל</t>
  </si>
  <si>
    <t>בְּתוֹדָה</t>
  </si>
  <si>
    <t>с благодарением</t>
  </si>
  <si>
    <t>לֵאלֹהֵינוּ</t>
  </si>
  <si>
    <t>на гуслях</t>
  </si>
  <si>
    <t>הַמְכַסֶּה</t>
  </si>
  <si>
    <t>покрывающему</t>
  </si>
  <si>
    <t>בְּתוֹדָה</t>
  </si>
  <si>
    <t>בְּעָבִים</t>
  </si>
  <si>
    <t>облаками</t>
  </si>
  <si>
    <t>הַמֵּכִין</t>
  </si>
  <si>
    <t>производящему</t>
  </si>
  <si>
    <t>בְכִנּוֹר:</t>
  </si>
  <si>
    <t>מָטָר</t>
  </si>
  <si>
    <t>הַמְכַסֶּה</t>
  </si>
  <si>
    <t>הַמַּצְמִיחַ</t>
  </si>
  <si>
    <t>произвращающему</t>
  </si>
  <si>
    <t>בְּעָבִים</t>
  </si>
  <si>
    <t>חָצִיר</t>
  </si>
  <si>
    <t>траву</t>
  </si>
  <si>
    <t>הַמֵּכִין</t>
  </si>
  <si>
    <t>дающему</t>
  </si>
  <si>
    <t>לִבְהֵמָה</t>
  </si>
  <si>
    <t>скоту</t>
  </si>
  <si>
    <t>הַמַּצְמִיחַ</t>
  </si>
  <si>
    <t>לַחְמָהּ</t>
  </si>
  <si>
    <t>молодым</t>
  </si>
  <si>
    <t>חָצִיר:</t>
  </si>
  <si>
    <t>עוֹרֵב</t>
  </si>
  <si>
    <t>воронам</t>
  </si>
  <si>
    <t>יִקְרָאוּ</t>
  </si>
  <si>
    <t>пищат</t>
  </si>
  <si>
    <t>בִגְבוּרַת</t>
  </si>
  <si>
    <t>на силу</t>
  </si>
  <si>
    <t>עֹרֵב</t>
  </si>
  <si>
    <t>הַסּוּס</t>
  </si>
  <si>
    <t>коня</t>
  </si>
  <si>
    <t>יֶחְפָּץ</t>
  </si>
  <si>
    <t>смотрит</t>
  </si>
  <si>
    <t>יִקְרָאוּ:</t>
  </si>
  <si>
    <t>בְשׁוֹקֵי</t>
  </si>
  <si>
    <t>к быстрым</t>
  </si>
  <si>
    <t>הָאִישׁ</t>
  </si>
  <si>
    <t>ногам</t>
  </si>
  <si>
    <t>יִרְצֶה</t>
  </si>
  <si>
    <t>יֶחְפָּץ</t>
  </si>
  <si>
    <t>רוֹצֶה</t>
  </si>
  <si>
    <t>угождает</t>
  </si>
  <si>
    <t>אֶת־יְרֵאָיו</t>
  </si>
  <si>
    <t>тем, кто боится Его</t>
  </si>
  <si>
    <t>אֶת־הַמְיַחֲלִים</t>
  </si>
  <si>
    <t>тем, кто уповает</t>
  </si>
  <si>
    <t>יִרְצֶה:</t>
  </si>
  <si>
    <t>לְחַסְדּוֹ</t>
  </si>
  <si>
    <t>на милость Его</t>
  </si>
  <si>
    <t>שַׁבְּחִי</t>
  </si>
  <si>
    <t>славь</t>
  </si>
  <si>
    <t>Бога твоего</t>
  </si>
  <si>
    <t>הַמְיַחֲלִים</t>
  </si>
  <si>
    <t>לְחַסְדּוֹ:</t>
  </si>
  <si>
    <t>כִּי־חִזַּק</t>
  </si>
  <si>
    <t>ибо укрепил</t>
  </si>
  <si>
    <t>שַׁבְּחִי</t>
  </si>
  <si>
    <t>בְּרִיחֵי</t>
  </si>
  <si>
    <t>засовы</t>
  </si>
  <si>
    <t>שְׁעָרָיִךְ</t>
  </si>
  <si>
    <t>ворот твоих</t>
  </si>
  <si>
    <t>בֵּרַךְ</t>
  </si>
  <si>
    <t>благословил</t>
  </si>
  <si>
    <t>בָּנָיִךְ</t>
  </si>
  <si>
    <t>сынов твоих</t>
  </si>
  <si>
    <t>בְּקִרְבֵּךְ</t>
  </si>
  <si>
    <t>הַשָּׂם</t>
  </si>
  <si>
    <t>גְּבוּלֵךְ</t>
  </si>
  <si>
    <t>границы твои</t>
  </si>
  <si>
    <t>миром</t>
  </si>
  <si>
    <t>חִזַּק</t>
  </si>
  <si>
    <t>חֵלֶב</t>
  </si>
  <si>
    <t>туком</t>
  </si>
  <si>
    <t>בְּרִיחֵי</t>
  </si>
  <si>
    <t>חִטִּים</t>
  </si>
  <si>
    <t>пшеницы</t>
  </si>
  <si>
    <t>שְׁעָרָיִךְ</t>
  </si>
  <si>
    <t>יַשְׂבִּיעֵךְ</t>
  </si>
  <si>
    <t>насыщает тебя</t>
  </si>
  <si>
    <t>בֵּרַךְ</t>
  </si>
  <si>
    <t>בָּנַיִךְ</t>
  </si>
  <si>
    <t>הַשֹּׁלֵחַ</t>
  </si>
  <si>
    <t>посылает</t>
  </si>
  <si>
    <t>בְּקִרְבֵּךְ:</t>
  </si>
  <si>
    <t>אִמְרָתוֹ</t>
  </si>
  <si>
    <t>слово Свое</t>
  </si>
  <si>
    <t>הַשָּׂם</t>
  </si>
  <si>
    <t>עַד־מְהֵרָה</t>
  </si>
  <si>
    <t>גְּבוּלֵךְ</t>
  </si>
  <si>
    <t>יָרוּץ</t>
  </si>
  <si>
    <t>бежит</t>
  </si>
  <si>
    <t>דְּבָרוֹ</t>
  </si>
  <si>
    <t>повеление Его</t>
  </si>
  <si>
    <t>חִטִּים</t>
  </si>
  <si>
    <t>הַנֹּתֵן</t>
  </si>
  <si>
    <t>יַשְׂבִּיעֵךְ:</t>
  </si>
  <si>
    <t>שֶׁלֶג</t>
  </si>
  <si>
    <t>снег</t>
  </si>
  <si>
    <t>כַּצָּמֶר</t>
  </si>
  <si>
    <t>как шерсть</t>
  </si>
  <si>
    <t>הַשֹּׁלֵחַ</t>
  </si>
  <si>
    <t>כְּפוֹר</t>
  </si>
  <si>
    <t>כָּאֵפֶר</t>
  </si>
  <si>
    <t>как пепел</t>
  </si>
  <si>
    <t>יְפַזֵּר</t>
  </si>
  <si>
    <t>рассыпает</t>
  </si>
  <si>
    <t>מְהֵרָה</t>
  </si>
  <si>
    <t>מַשְׁלִיךְ</t>
  </si>
  <si>
    <t>бросает</t>
  </si>
  <si>
    <t>קַרְחוֹ</t>
  </si>
  <si>
    <t>град Свой</t>
  </si>
  <si>
    <t>דְּבָרוֹ:</t>
  </si>
  <si>
    <t>כְּפִתִּים</t>
  </si>
  <si>
    <t>как куски</t>
  </si>
  <si>
    <t>הַנֹּתֵן</t>
  </si>
  <si>
    <t>קָרָתוֹ</t>
  </si>
  <si>
    <t>холодом Его</t>
  </si>
  <si>
    <t>שֶׁלֶג</t>
  </si>
  <si>
    <t>כַּצָּמֶר</t>
  </si>
  <si>
    <t>כְּפוֹר</t>
  </si>
  <si>
    <t>כָּאֵפֶר</t>
  </si>
  <si>
    <t>יִשְׁלַח</t>
  </si>
  <si>
    <t>пошлет</t>
  </si>
  <si>
    <t>יְפַזֵּר:</t>
  </si>
  <si>
    <t>וְיַמְּסֵם</t>
  </si>
  <si>
    <t>и растопит их</t>
  </si>
  <si>
    <t>מַשְׁלִיךְ</t>
  </si>
  <si>
    <t>יַשֵּׁב</t>
  </si>
  <si>
    <t>подует</t>
  </si>
  <si>
    <t>ветер Его</t>
  </si>
  <si>
    <t>כְפִתִּים</t>
  </si>
  <si>
    <t>יִזְּלוּ־מָיִם</t>
  </si>
  <si>
    <t>польются воды</t>
  </si>
  <si>
    <t>מַגִּיד</t>
  </si>
  <si>
    <t>возвещает</t>
  </si>
  <si>
    <t>לְיַעֲקֹב</t>
  </si>
  <si>
    <t>Иакову</t>
  </si>
  <si>
    <t>חֻקָּיו</t>
  </si>
  <si>
    <t>уставы</t>
  </si>
  <si>
    <t>יִשְׁלַח</t>
  </si>
  <si>
    <t>וּמִשְׁפָּטָיו</t>
  </si>
  <si>
    <t>и суды Свои</t>
  </si>
  <si>
    <t>דְּבָרוֹ</t>
  </si>
  <si>
    <t>וְיַמְסֵם</t>
  </si>
  <si>
    <t>יַשֵּׁב</t>
  </si>
  <si>
    <t>יִזְּלוּ</t>
  </si>
  <si>
    <t>для любого</t>
  </si>
  <si>
    <t>גּוֹי</t>
  </si>
  <si>
    <t>народа</t>
  </si>
  <si>
    <t>מַגִּיד</t>
  </si>
  <si>
    <t>וּמִשְׁפָּטִים</t>
  </si>
  <si>
    <t>и судов</t>
  </si>
  <si>
    <t>(דברו)</t>
  </si>
  <si>
    <t>בַּל־יְדָעוּם</t>
  </si>
  <si>
    <t>דְּבָרָיו</t>
  </si>
  <si>
    <t>חֻקָּיו</t>
  </si>
  <si>
    <t>וּמִשְׁפָּטָיו</t>
  </si>
  <si>
    <t>לְיִשְׂרָאֵל:</t>
  </si>
  <si>
    <t>וּמִשְׁפָּטִים</t>
  </si>
  <si>
    <t>יְדָעוּם</t>
  </si>
  <si>
    <t>מִן־הַשָּׁמַיִם</t>
  </si>
  <si>
    <t>הַלְלוּהוּ</t>
  </si>
  <si>
    <t>хвалите Его</t>
  </si>
  <si>
    <t>מִן</t>
  </si>
  <si>
    <t>בַּמְּרוֹמִים</t>
  </si>
  <si>
    <t>в вышних</t>
  </si>
  <si>
    <t>בַּמְּרוֹמִים:</t>
  </si>
  <si>
    <t>כָּל־מַלְאָכָיו</t>
  </si>
  <si>
    <t>все ангелы Его</t>
  </si>
  <si>
    <t>כָּל־צְבָאָיו</t>
  </si>
  <si>
    <t>все воинства Его</t>
  </si>
  <si>
    <t>מַלְאָכָיו</t>
  </si>
  <si>
    <t>שֶׁמֶשׁ</t>
  </si>
  <si>
    <t>וְיָרֵחַ</t>
  </si>
  <si>
    <t>и луна</t>
  </si>
  <si>
    <t>(צבאו)</t>
  </si>
  <si>
    <t>צְבָאָיו:</t>
  </si>
  <si>
    <t>כָּל־כּוֹכְבֵי</t>
  </si>
  <si>
    <t>все звезды</t>
  </si>
  <si>
    <t>света</t>
  </si>
  <si>
    <t>שְׁמֵי</t>
  </si>
  <si>
    <t>וְהַמַּיִם</t>
  </si>
  <si>
    <t>и воды</t>
  </si>
  <si>
    <t>כּוֹכְבֵי</t>
  </si>
  <si>
    <t>אוֹר:</t>
  </si>
  <si>
    <t>מֵעַל</t>
  </si>
  <si>
    <t>выше</t>
  </si>
  <si>
    <t>שְׁמֵי</t>
  </si>
  <si>
    <t>да хвалят</t>
  </si>
  <si>
    <t>וְהַמַּיִם</t>
  </si>
  <si>
    <t>Он</t>
  </si>
  <si>
    <t>הַשָּׁמָיִם:</t>
  </si>
  <si>
    <t>וְנִבְרָאוּ</t>
  </si>
  <si>
    <t>и сотворились</t>
  </si>
  <si>
    <t>וַיַּעֲמִידֵם</t>
  </si>
  <si>
    <t>и поставил их</t>
  </si>
  <si>
    <t>חָק</t>
  </si>
  <si>
    <t>וְנִבְרָאוּ:</t>
  </si>
  <si>
    <t>יַעֲבוֹר</t>
  </si>
  <si>
    <t>пройдет</t>
  </si>
  <si>
    <t>וַיַּעֲמִידֵם</t>
  </si>
  <si>
    <t>מִן־הָאָרֶץ</t>
  </si>
  <si>
    <t>с земли</t>
  </si>
  <si>
    <t>תַּנִּינִים</t>
  </si>
  <si>
    <t>чудовища</t>
  </si>
  <si>
    <t>וְכָל־תְּהֹמוֹת</t>
  </si>
  <si>
    <t>и все бездны</t>
  </si>
  <si>
    <t>יַעֲבוֹר:</t>
  </si>
  <si>
    <t>וּבָרָד</t>
  </si>
  <si>
    <t>и град</t>
  </si>
  <si>
    <t>וְקִיטוֹר</t>
  </si>
  <si>
    <t>и туман</t>
  </si>
  <si>
    <t>ветер</t>
  </si>
  <si>
    <t>סְעָרָה</t>
  </si>
  <si>
    <t>буря</t>
  </si>
  <si>
    <t>עֹשָׂה</t>
  </si>
  <si>
    <t>исполняющий</t>
  </si>
  <si>
    <t>תַּנִּינִים</t>
  </si>
  <si>
    <t>דְבָרוֹ</t>
  </si>
  <si>
    <t>слово Его</t>
  </si>
  <si>
    <t>תְּהֹמוֹת:</t>
  </si>
  <si>
    <t>הֶהָרִים</t>
  </si>
  <si>
    <t>וְכָל־גְּבָעוֹת</t>
  </si>
  <si>
    <t>и все холмы</t>
  </si>
  <si>
    <t>עֵץ</t>
  </si>
  <si>
    <t>дерево</t>
  </si>
  <si>
    <t>плодовитое</t>
  </si>
  <si>
    <t>וְכָל־אֲרָזִים</t>
  </si>
  <si>
    <t>и все кедры</t>
  </si>
  <si>
    <t>הַחַיָּה</t>
  </si>
  <si>
    <t>звери</t>
  </si>
  <si>
    <t>וְכָל־בְּהֵמָה</t>
  </si>
  <si>
    <t>и всякий скот</t>
  </si>
  <si>
    <t>עֹשָׂה</t>
  </si>
  <si>
    <t>רֶמֶשׂ</t>
  </si>
  <si>
    <t>гадины</t>
  </si>
  <si>
    <t>דְבָרוֹ:</t>
  </si>
  <si>
    <t>וְצִפּוֹר</t>
  </si>
  <si>
    <t>и птицы</t>
  </si>
  <si>
    <t>כָּנָף</t>
  </si>
  <si>
    <t>крылатые</t>
  </si>
  <si>
    <t>מַלְכֵי־אֶרֶץ</t>
  </si>
  <si>
    <t>цари земные</t>
  </si>
  <si>
    <t>גְּבָעוֹת</t>
  </si>
  <si>
    <t>וְכָל־לְאֻמִּים</t>
  </si>
  <si>
    <t>и все народы</t>
  </si>
  <si>
    <t>וְכָל־שֹׁפְטֵי</t>
  </si>
  <si>
    <t>и все судьи</t>
  </si>
  <si>
    <t>אֲרָזִים:</t>
  </si>
  <si>
    <t>בַּחוּרִים</t>
  </si>
  <si>
    <t>юноши</t>
  </si>
  <si>
    <t>הַחַיָּה</t>
  </si>
  <si>
    <t>וְגַם־בְּתוּלוֹת</t>
  </si>
  <si>
    <t>и девицы</t>
  </si>
  <si>
    <t>זְקֵנִים</t>
  </si>
  <si>
    <t>старцы</t>
  </si>
  <si>
    <t>בְּהֵמָה</t>
  </si>
  <si>
    <t>עִם־נְעָרִים</t>
  </si>
  <si>
    <t>с отроками</t>
  </si>
  <si>
    <t>כִּי־נִשְׂגָּב</t>
  </si>
  <si>
    <t>ибо превознесено</t>
  </si>
  <si>
    <t>имя Его</t>
  </si>
  <si>
    <t>одного</t>
  </si>
  <si>
    <t>לְאֻמִּים</t>
  </si>
  <si>
    <t>הוֹדוֹ</t>
  </si>
  <si>
    <t>слава Его</t>
  </si>
  <si>
    <t>עַל־אֶרֶץ</t>
  </si>
  <si>
    <t>וְשָׁמָֽיִם</t>
  </si>
  <si>
    <t>и на небесах</t>
  </si>
  <si>
    <t>שֹׁפְטֵי</t>
  </si>
  <si>
    <t>וַיָּרֶם</t>
  </si>
  <si>
    <t>и вознес</t>
  </si>
  <si>
    <t>בַּחוּרִים</t>
  </si>
  <si>
    <t>בְּתוּלוֹת</t>
  </si>
  <si>
    <t>לְכָל־חֲסִידָיו</t>
  </si>
  <si>
    <t>всем святым Его</t>
  </si>
  <si>
    <t>נְעָרִים:</t>
  </si>
  <si>
    <t>עַם</t>
  </si>
  <si>
    <t>народу</t>
  </si>
  <si>
    <t>קְרֹבוֹ</t>
  </si>
  <si>
    <t>близкому</t>
  </si>
  <si>
    <t>נִשְׂגָּב</t>
  </si>
  <si>
    <t>שְׁמוֹ</t>
  </si>
  <si>
    <t>וְשָׁמָיִם:</t>
  </si>
  <si>
    <t>וַיָּרֶם</t>
  </si>
  <si>
    <t>новую</t>
  </si>
  <si>
    <t>תְּהִלָּתוֹ</t>
  </si>
  <si>
    <t>хвала Его</t>
  </si>
  <si>
    <t>תְּהִלָּתוֹ</t>
  </si>
  <si>
    <t>חֲסִידִים</t>
  </si>
  <si>
    <t>חֲסִידִים:</t>
  </si>
  <si>
    <t>יִשְׂמַח</t>
  </si>
  <si>
    <t>да веселится</t>
  </si>
  <si>
    <t>יִשְׂמַח</t>
  </si>
  <si>
    <t>בְּעֹשָׂיו</t>
  </si>
  <si>
    <t>о Создателе своем</t>
  </si>
  <si>
    <t>בְּעֹשָׂיו</t>
  </si>
  <si>
    <t>сыны</t>
  </si>
  <si>
    <t>יָגִילוּ</t>
  </si>
  <si>
    <t>да радуются</t>
  </si>
  <si>
    <t>בְמַלְכָּם</t>
  </si>
  <si>
    <t>о Царе своем</t>
  </si>
  <si>
    <t>בְמַלְכָּם:</t>
  </si>
  <si>
    <t>בְמָחוֹל</t>
  </si>
  <si>
    <t>с хороводами</t>
  </si>
  <si>
    <t>בְּתוֹף</t>
  </si>
  <si>
    <t>с тимпанами</t>
  </si>
  <si>
    <t>בְּתֹף</t>
  </si>
  <si>
    <t>וְכִנּוֹר</t>
  </si>
  <si>
    <t>и гуслями</t>
  </si>
  <si>
    <t>יְזַמְּרוּ</t>
  </si>
  <si>
    <t>да поют</t>
  </si>
  <si>
    <t>יְזַמְּרוּ</t>
  </si>
  <si>
    <t>благоволит</t>
  </si>
  <si>
    <t>בְּעַמּוֹ</t>
  </si>
  <si>
    <t>к народу Своему</t>
  </si>
  <si>
    <t>בְּעַמּוֹ</t>
  </si>
  <si>
    <t>יְפָאֵר</t>
  </si>
  <si>
    <t>прославляет</t>
  </si>
  <si>
    <t>בִּישׁוּעָה</t>
  </si>
  <si>
    <t>בִּישׁוּעָה:</t>
  </si>
  <si>
    <t>יַעַלְזוּ</t>
  </si>
  <si>
    <t>да торжествуют</t>
  </si>
  <si>
    <t>יַעְלְזוּ</t>
  </si>
  <si>
    <t>святые</t>
  </si>
  <si>
    <t>בְּכָבוֹד</t>
  </si>
  <si>
    <t>во славе</t>
  </si>
  <si>
    <t>בְּכָבוֹד</t>
  </si>
  <si>
    <t>יְרַנְּנוּ</t>
  </si>
  <si>
    <t>עַל־מִשְׁכְּבוֹתָם</t>
  </si>
  <si>
    <t>на ложах своих</t>
  </si>
  <si>
    <t>מִשְׁכְּבוֹתָם:</t>
  </si>
  <si>
    <t>רוֹמְמוֹת</t>
  </si>
  <si>
    <t>да будут превознесения</t>
  </si>
  <si>
    <t>בִּגְרוֹנָם</t>
  </si>
  <si>
    <t>בִּגְרוֹנָם</t>
  </si>
  <si>
    <t>פִּיפִיּוֹת</t>
  </si>
  <si>
    <t>обоюдоострый</t>
  </si>
  <si>
    <t>בְּיָדָם</t>
  </si>
  <si>
    <t>в руках их</t>
  </si>
  <si>
    <t>פִּיפִיּוֹת</t>
  </si>
  <si>
    <t>בְּיָדָם:</t>
  </si>
  <si>
    <t>чтобы совершать</t>
  </si>
  <si>
    <t>נְקָמָה</t>
  </si>
  <si>
    <t>мщение</t>
  </si>
  <si>
    <t>над народами</t>
  </si>
  <si>
    <t>תּוֹכֵחוֹת</t>
  </si>
  <si>
    <t>наказание</t>
  </si>
  <si>
    <t>בַּלְאֻמִּים</t>
  </si>
  <si>
    <t>над племенами</t>
  </si>
  <si>
    <t>תּוֹכֵחֹת</t>
  </si>
  <si>
    <t>בַּלְאֻמִּים:</t>
  </si>
  <si>
    <t>לֶאְסֹר</t>
  </si>
  <si>
    <t>чтобы заключать</t>
  </si>
  <si>
    <t>מַלְכֵיהֶם</t>
  </si>
  <si>
    <t>царей их</t>
  </si>
  <si>
    <t>בְּזִקִּים</t>
  </si>
  <si>
    <t>в оковы</t>
  </si>
  <si>
    <t>וְנִכְבְּדֵיהֶם</t>
  </si>
  <si>
    <t>и вельмож их</t>
  </si>
  <si>
    <t>בְּזִקִּים</t>
  </si>
  <si>
    <t>בְּכַבְלֵי־בַרְזֶל</t>
  </si>
  <si>
    <t>в цепи железные</t>
  </si>
  <si>
    <t>וְנִכְבְּדֵיהֶם</t>
  </si>
  <si>
    <t>בְּכַבְלֵי</t>
  </si>
  <si>
    <t>чтобы производить</t>
  </si>
  <si>
    <t>בַרְזֶל:</t>
  </si>
  <si>
    <t>над ними</t>
  </si>
  <si>
    <t>כָּתוּב</t>
  </si>
  <si>
    <t>писанный</t>
  </si>
  <si>
    <t>הָדָר</t>
  </si>
  <si>
    <t>честь</t>
  </si>
  <si>
    <t>כָּתוּב</t>
  </si>
  <si>
    <t>בְּקָדְשׁוֹ</t>
  </si>
  <si>
    <t>во святилище Его</t>
  </si>
  <si>
    <t>בְּקָדְשׁוֹ</t>
  </si>
  <si>
    <t>בִּרְקִיעַ</t>
  </si>
  <si>
    <t>на тверди</t>
  </si>
  <si>
    <t>בִּרְקִיעַ</t>
  </si>
  <si>
    <t>силы Его</t>
  </si>
  <si>
    <t>עֻזּוֹ:</t>
  </si>
  <si>
    <t>בִגְבוּרֹתָיו</t>
  </si>
  <si>
    <t>за могущество Его</t>
  </si>
  <si>
    <t>כְּרֹב</t>
  </si>
  <si>
    <t>по множеству</t>
  </si>
  <si>
    <t>כְּרֹב</t>
  </si>
  <si>
    <t>גֻּדְלוֹ</t>
  </si>
  <si>
    <t>величия Его</t>
  </si>
  <si>
    <t>גֻּדְלוֹ:</t>
  </si>
  <si>
    <t>בְּתֵקַע</t>
  </si>
  <si>
    <t>со звуком</t>
  </si>
  <si>
    <t>בְּתֵקַע</t>
  </si>
  <si>
    <t>трубы</t>
  </si>
  <si>
    <t>и гуслях</t>
  </si>
  <si>
    <t>וְכִנּוֹר:</t>
  </si>
  <si>
    <t>בְתֹף</t>
  </si>
  <si>
    <t>וּמָחוֹל</t>
  </si>
  <si>
    <t>и ликами</t>
  </si>
  <si>
    <t>בְּמִנִּים</t>
  </si>
  <si>
    <t>на струнах</t>
  </si>
  <si>
    <t>בְּמִנִּים</t>
  </si>
  <si>
    <t>וְעוּגָב</t>
  </si>
  <si>
    <t>и органе</t>
  </si>
  <si>
    <t>וְעוּגָב:</t>
  </si>
  <si>
    <t>בְּצִלְצְלֵי</t>
  </si>
  <si>
    <t>на звучных</t>
  </si>
  <si>
    <t>בְצִלְצְלֵי</t>
  </si>
  <si>
    <t>кимвалах</t>
  </si>
  <si>
    <t>на кимвалах</t>
  </si>
  <si>
    <t>בְּצִלְצְלֵי</t>
  </si>
  <si>
    <t>громогласных</t>
  </si>
  <si>
    <t>תְרוּעָה:</t>
  </si>
  <si>
    <t>הַנְּשָׁמָה</t>
  </si>
  <si>
    <t>дышащее</t>
  </si>
  <si>
    <t>הַנְּשָׁמָה</t>
  </si>
  <si>
    <t>תְּהַלֵּל</t>
  </si>
  <si>
    <t>да хвалит</t>
  </si>
  <si>
    <t>תְּהַלֵּל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</si>
</sst>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10">
    <font>
      <sz val="10.0"/>
      <color rgb="FF000000"/>
      <name val="Arial"/>
      <scheme val="minor"/>
    </font>
    <font>
      <sz val="10.0"/>
      <color rgb="FF0D0D0D"/>
      <name val="Calibri"/>
    </font>
    <font>
      <b/>
      <sz val="12.0"/>
      <color rgb="FF000000"/>
      <name val="Roboto"/>
    </font>
    <font>
      <sz val="12.0"/>
      <color rgb="FF000000"/>
      <name val="Roboto"/>
    </font>
    <font>
      <sz val="10.0"/>
      <color rgb="FF000000"/>
      <name val="Calibri"/>
    </font>
    <font>
      <sz val="10.0"/>
      <color rgb="FF000000"/>
      <name val="Arial"/>
    </font>
    <font>
      <sz val="11.0"/>
      <color rgb="FF000000"/>
      <name val="Arial"/>
    </font>
    <font>
      <sz val="11.0"/>
      <color rgb="FF000000"/>
      <name val="Calibri"/>
    </font>
    <font>
      <b/>
      <sz val="10.0"/>
      <color rgb="FF000000"/>
      <name val="Arial"/>
    </font>
    <font>
      <sz val="10.0"/>
      <color rgb="FF000000"/>
      <name val="Roboto"/>
    </font>
  </fonts>
  <fills count="3">
    <fill>
      <patternFill patternType="none"/>
    </fill>
    <fill>
      <patternFill patternType="lightGray"/>
    </fill>
    <fill>
      <patternFill patternType="solid">
        <fgColor rgb="FFFFFFFF"/>
        <bgColor rgb="FFFFFFFF"/>
      </patternFill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27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shrinkToFit="0" vertical="bottom" wrapText="0"/>
    </xf>
    <xf borderId="1" fillId="2" fontId="2" numFmtId="0" xfId="0" applyAlignment="1" applyBorder="1" applyFill="1" applyFont="1">
      <alignment horizontal="center" shrinkToFit="0" vertical="bottom" wrapText="0"/>
    </xf>
    <xf borderId="0" fillId="0" fontId="1" numFmtId="0" xfId="0" applyAlignment="1" applyFont="1">
      <alignment readingOrder="0" shrinkToFit="0" vertical="bottom" wrapText="0"/>
    </xf>
    <xf borderId="1" fillId="2" fontId="3" numFmtId="0" xfId="0" applyAlignment="1" applyBorder="1" applyFont="1">
      <alignment shrinkToFit="0" vertical="bottom" wrapText="0"/>
    </xf>
    <xf borderId="1" fillId="2" fontId="3" numFmtId="0" xfId="0" applyAlignment="1" applyBorder="1" applyFont="1">
      <alignment readingOrder="0" shrinkToFit="0" vertical="bottom" wrapText="0"/>
    </xf>
    <xf borderId="0" fillId="0" fontId="4" numFmtId="0" xfId="0" applyAlignment="1" applyFont="1">
      <alignment horizontal="right" readingOrder="0" shrinkToFit="0" vertical="bottom" wrapText="0"/>
    </xf>
    <xf borderId="0" fillId="0" fontId="4" numFmtId="0" xfId="0" applyAlignment="1" applyFont="1">
      <alignment horizontal="left" shrinkToFit="0" vertical="bottom" wrapText="0"/>
    </xf>
    <xf borderId="0" fillId="0" fontId="1" numFmtId="0" xfId="0" applyAlignment="1" applyFont="1">
      <alignment horizontal="right" readingOrder="0" shrinkToFit="0" vertical="bottom" wrapText="0"/>
    </xf>
    <xf borderId="0" fillId="0" fontId="5" numFmtId="0" xfId="0" applyAlignment="1" applyFont="1">
      <alignment shrinkToFit="0" vertical="bottom" wrapText="0"/>
    </xf>
    <xf borderId="0" fillId="0" fontId="4" numFmtId="3" xfId="0" applyAlignment="1" applyFont="1" applyNumberFormat="1">
      <alignment horizontal="left" shrinkToFit="0" vertical="bottom" wrapText="0"/>
    </xf>
    <xf borderId="0" fillId="0" fontId="4" numFmtId="0" xfId="0" applyAlignment="1" applyFont="1">
      <alignment horizontal="left" readingOrder="0" shrinkToFit="0" vertical="bottom" wrapText="0"/>
    </xf>
    <xf borderId="0" fillId="0" fontId="4" numFmtId="3" xfId="0" applyAlignment="1" applyFont="1" applyNumberFormat="1">
      <alignment horizontal="right" shrinkToFit="0" vertical="bottom" wrapText="0"/>
    </xf>
    <xf borderId="0" fillId="0" fontId="6" numFmtId="0" xfId="0" applyAlignment="1" applyFont="1">
      <alignment horizontal="left" shrinkToFit="0" vertical="bottom" wrapText="0"/>
    </xf>
    <xf borderId="0" fillId="0" fontId="7" numFmtId="3" xfId="0" applyAlignment="1" applyFont="1" applyNumberFormat="1">
      <alignment shrinkToFit="0" vertical="bottom" wrapText="0"/>
    </xf>
    <xf borderId="0" fillId="0" fontId="7" numFmtId="0" xfId="0" applyAlignment="1" applyFont="1">
      <alignment shrinkToFit="0" vertical="bottom" wrapText="0"/>
    </xf>
    <xf borderId="0" fillId="2" fontId="4" numFmtId="0" xfId="0" applyAlignment="1" applyFont="1">
      <alignment horizontal="left" shrinkToFit="0" vertical="bottom" wrapText="0"/>
    </xf>
    <xf borderId="0" fillId="0" fontId="1" numFmtId="0" xfId="0" applyAlignment="1" applyFont="1">
      <alignment horizontal="right" shrinkToFit="0" vertical="bottom" wrapText="0"/>
    </xf>
    <xf borderId="1" fillId="2" fontId="3" numFmtId="0" xfId="0" applyAlignment="1" applyBorder="1" applyFont="1">
      <alignment readingOrder="0" shrinkToFit="0" vertical="bottom" wrapText="0"/>
    </xf>
    <xf borderId="0" fillId="0" fontId="4" numFmtId="0" xfId="0" applyAlignment="1" applyFont="1">
      <alignment horizontal="right" shrinkToFit="0" vertical="bottom" wrapText="0"/>
    </xf>
    <xf borderId="1" fillId="0" fontId="8" numFmtId="0" xfId="0" applyAlignment="1" applyBorder="1" applyFont="1">
      <alignment horizontal="center" shrinkToFit="0" vertical="bottom" wrapText="0"/>
    </xf>
    <xf borderId="1" fillId="0" fontId="5" numFmtId="0" xfId="0" applyAlignment="1" applyBorder="1" applyFont="1">
      <alignment shrinkToFit="0" vertical="bottom" wrapText="0"/>
    </xf>
    <xf borderId="1" fillId="0" fontId="5" numFmtId="0" xfId="0" applyAlignment="1" applyBorder="1" applyFont="1">
      <alignment readingOrder="0" shrinkToFit="0" vertical="bottom" wrapText="0"/>
    </xf>
    <xf borderId="0" fillId="2" fontId="3" numFmtId="0" xfId="0" applyAlignment="1" applyFont="1">
      <alignment shrinkToFit="0" vertical="bottom" wrapText="0"/>
    </xf>
    <xf borderId="0" fillId="2" fontId="1" numFmtId="0" xfId="0" applyAlignment="1" applyFont="1">
      <alignment horizontal="right" readingOrder="0" shrinkToFit="0" vertical="bottom" wrapText="0"/>
    </xf>
    <xf borderId="0" fillId="2" fontId="1" numFmtId="0" xfId="0" applyAlignment="1" applyFont="1">
      <alignment horizontal="right" shrinkToFit="0" vertical="bottom" wrapText="0"/>
    </xf>
    <xf borderId="1" fillId="2" fontId="9" numFmtId="0" xfId="0" applyAlignment="1" applyBorder="1" applyFont="1">
      <alignment shrinkToFit="0" vertical="bottom" wrapText="0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40" Type="http://schemas.openxmlformats.org/officeDocument/2006/relationships/worksheet" Target="worksheets/sheet37.xml"/><Relationship Id="rId42" Type="http://schemas.openxmlformats.org/officeDocument/2006/relationships/worksheet" Target="worksheets/sheet39.xml"/><Relationship Id="rId41" Type="http://schemas.openxmlformats.org/officeDocument/2006/relationships/worksheet" Target="worksheets/sheet38.xml"/><Relationship Id="rId44" Type="http://schemas.openxmlformats.org/officeDocument/2006/relationships/worksheet" Target="worksheets/sheet41.xml"/><Relationship Id="rId43" Type="http://schemas.openxmlformats.org/officeDocument/2006/relationships/worksheet" Target="worksheets/sheet40.xml"/><Relationship Id="rId46" Type="http://schemas.openxmlformats.org/officeDocument/2006/relationships/worksheet" Target="worksheets/sheet43.xml"/><Relationship Id="rId45" Type="http://schemas.openxmlformats.org/officeDocument/2006/relationships/worksheet" Target="worksheets/sheet42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48" Type="http://schemas.openxmlformats.org/officeDocument/2006/relationships/worksheet" Target="worksheets/sheet45.xml"/><Relationship Id="rId47" Type="http://schemas.openxmlformats.org/officeDocument/2006/relationships/worksheet" Target="worksheets/sheet44.xml"/><Relationship Id="rId49" Type="http://schemas.openxmlformats.org/officeDocument/2006/relationships/worksheet" Target="worksheets/sheet4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Relationship Id="rId31" Type="http://schemas.openxmlformats.org/officeDocument/2006/relationships/worksheet" Target="worksheets/sheet28.xml"/><Relationship Id="rId30" Type="http://schemas.openxmlformats.org/officeDocument/2006/relationships/worksheet" Target="worksheets/sheet27.xml"/><Relationship Id="rId33" Type="http://schemas.openxmlformats.org/officeDocument/2006/relationships/worksheet" Target="worksheets/sheet30.xml"/><Relationship Id="rId32" Type="http://schemas.openxmlformats.org/officeDocument/2006/relationships/worksheet" Target="worksheets/sheet29.xml"/><Relationship Id="rId35" Type="http://schemas.openxmlformats.org/officeDocument/2006/relationships/worksheet" Target="worksheets/sheet32.xml"/><Relationship Id="rId34" Type="http://schemas.openxmlformats.org/officeDocument/2006/relationships/worksheet" Target="worksheets/sheet31.xml"/><Relationship Id="rId37" Type="http://schemas.openxmlformats.org/officeDocument/2006/relationships/worksheet" Target="worksheets/sheet34.xml"/><Relationship Id="rId36" Type="http://schemas.openxmlformats.org/officeDocument/2006/relationships/worksheet" Target="worksheets/sheet33.xml"/><Relationship Id="rId39" Type="http://schemas.openxmlformats.org/officeDocument/2006/relationships/worksheet" Target="worksheets/sheet36.xml"/><Relationship Id="rId38" Type="http://schemas.openxmlformats.org/officeDocument/2006/relationships/worksheet" Target="worksheets/sheet35.xml"/><Relationship Id="rId20" Type="http://schemas.openxmlformats.org/officeDocument/2006/relationships/worksheet" Target="worksheets/sheet17.xml"/><Relationship Id="rId22" Type="http://schemas.openxmlformats.org/officeDocument/2006/relationships/worksheet" Target="worksheets/sheet19.xml"/><Relationship Id="rId21" Type="http://schemas.openxmlformats.org/officeDocument/2006/relationships/worksheet" Target="worksheets/sheet18.xml"/><Relationship Id="rId24" Type="http://schemas.openxmlformats.org/officeDocument/2006/relationships/worksheet" Target="worksheets/sheet21.xml"/><Relationship Id="rId23" Type="http://schemas.openxmlformats.org/officeDocument/2006/relationships/worksheet" Target="worksheets/sheet20.xml"/><Relationship Id="rId26" Type="http://schemas.openxmlformats.org/officeDocument/2006/relationships/worksheet" Target="worksheets/sheet23.xml"/><Relationship Id="rId25" Type="http://schemas.openxmlformats.org/officeDocument/2006/relationships/worksheet" Target="worksheets/sheet22.xml"/><Relationship Id="rId28" Type="http://schemas.openxmlformats.org/officeDocument/2006/relationships/worksheet" Target="worksheets/sheet25.xml"/><Relationship Id="rId27" Type="http://schemas.openxmlformats.org/officeDocument/2006/relationships/worksheet" Target="worksheets/sheet24.xml"/><Relationship Id="rId29" Type="http://schemas.openxmlformats.org/officeDocument/2006/relationships/worksheet" Target="worksheets/sheet26.xml"/><Relationship Id="rId51" Type="http://schemas.openxmlformats.org/officeDocument/2006/relationships/worksheet" Target="worksheets/sheet48.xml"/><Relationship Id="rId50" Type="http://schemas.openxmlformats.org/officeDocument/2006/relationships/worksheet" Target="worksheets/sheet47.xml"/><Relationship Id="rId52" Type="http://customschemas.google.com/relationships/workbookmetadata" Target="metadata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3" Type="http://schemas.openxmlformats.org/officeDocument/2006/relationships/worksheet" Target="worksheets/sheet10.xml"/><Relationship Id="rId12" Type="http://schemas.openxmlformats.org/officeDocument/2006/relationships/worksheet" Target="worksheets/sheet9.xml"/><Relationship Id="rId15" Type="http://schemas.openxmlformats.org/officeDocument/2006/relationships/worksheet" Target="worksheets/sheet12.xml"/><Relationship Id="rId14" Type="http://schemas.openxmlformats.org/officeDocument/2006/relationships/worksheet" Target="worksheets/sheet11.xml"/><Relationship Id="rId17" Type="http://schemas.openxmlformats.org/officeDocument/2006/relationships/worksheet" Target="worksheets/sheet14.xml"/><Relationship Id="rId16" Type="http://schemas.openxmlformats.org/officeDocument/2006/relationships/worksheet" Target="worksheets/sheet13.xml"/><Relationship Id="rId19" Type="http://schemas.openxmlformats.org/officeDocument/2006/relationships/worksheet" Target="worksheets/sheet16.xml"/><Relationship Id="rId18" Type="http://schemas.openxmlformats.org/officeDocument/2006/relationships/worksheet" Target="worksheets/sheet1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1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2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2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4.xml"/></Relationships>
</file>

<file path=xl/worksheets/_rels/sheet2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5.xml"/></Relationships>
</file>

<file path=xl/worksheets/_rels/sheet2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6.xml"/></Relationships>
</file>

<file path=xl/worksheets/_rels/sheet2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7.xml"/></Relationships>
</file>

<file path=xl/worksheets/_rels/sheet2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8.xml"/></Relationships>
</file>

<file path=xl/worksheets/_rels/sheet2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9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3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0.xml"/></Relationships>
</file>

<file path=xl/worksheets/_rels/sheet3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1.xml"/></Relationships>
</file>

<file path=xl/worksheets/_rels/sheet3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2.xml"/></Relationships>
</file>

<file path=xl/worksheets/_rels/sheet3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3.xml"/></Relationships>
</file>

<file path=xl/worksheets/_rels/sheet3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4.xml"/></Relationships>
</file>

<file path=xl/worksheets/_rels/sheet3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5.xml"/></Relationships>
</file>

<file path=xl/worksheets/_rels/sheet3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6.xml"/></Relationships>
</file>

<file path=xl/worksheets/_rels/sheet3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7.xml"/></Relationships>
</file>

<file path=xl/worksheets/_rels/sheet3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8.xml"/></Relationships>
</file>

<file path=xl/worksheets/_rels/sheet3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9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4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0.xml"/></Relationships>
</file>

<file path=xl/worksheets/_rels/sheet4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1.xml"/></Relationships>
</file>

<file path=xl/worksheets/_rels/sheet4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2.xml"/></Relationships>
</file>

<file path=xl/worksheets/_rels/sheet4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3.xml"/></Relationships>
</file>

<file path=xl/worksheets/_rels/sheet4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4.xml"/></Relationships>
</file>

<file path=xl/worksheets/_rels/sheet4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5.xml"/></Relationships>
</file>

<file path=xl/worksheets/_rels/sheet4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6.xml"/></Relationships>
</file>

<file path=xl/worksheets/_rels/sheet4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7.xml"/></Relationships>
</file>

<file path=xl/worksheets/_rels/sheet4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8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5" width="12.63"/>
    <col customWidth="1" min="6" max="26" width="8.63"/>
  </cols>
  <sheetData>
    <row r="1" ht="15.75" customHeight="1">
      <c r="A1" s="1" t="s">
        <v>0</v>
      </c>
      <c r="B1" s="1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</row>
    <row r="2" ht="15.75" customHeight="1">
      <c r="A2" s="3" t="s">
        <v>8</v>
      </c>
      <c r="B2" s="1">
        <v>1.0</v>
      </c>
      <c r="C2" s="4">
        <v>1.0</v>
      </c>
      <c r="D2" s="5" t="s">
        <v>9</v>
      </c>
      <c r="E2" s="4" t="str">
        <f>IFERROR(__xludf.DUMMYFUNCTION("GOOGLETRANSLATE(D2, ""he"", ""en"")"),"{A}")</f>
        <v>{A}</v>
      </c>
      <c r="F2" s="4"/>
      <c r="G2" s="4"/>
      <c r="H2" s="4"/>
    </row>
    <row r="3" ht="15.75" customHeight="1">
      <c r="A3" s="6" t="s">
        <v>10</v>
      </c>
      <c r="B3" s="7" t="s">
        <v>11</v>
      </c>
      <c r="C3" s="4">
        <v>2.0</v>
      </c>
      <c r="D3" s="5" t="s">
        <v>12</v>
      </c>
      <c r="E3" s="4" t="str">
        <f>IFERROR(__xludf.DUMMYFUNCTION("GOOGLETRANSLATE(D3, ""he"", ""en"")"),"to win")</f>
        <v>to win</v>
      </c>
      <c r="F3" s="4"/>
      <c r="G3" s="4"/>
      <c r="H3" s="4"/>
    </row>
    <row r="4" ht="15.75" customHeight="1">
      <c r="A4" s="6" t="s">
        <v>13</v>
      </c>
      <c r="B4" s="7" t="s">
        <v>14</v>
      </c>
      <c r="C4" s="4">
        <v>3.0</v>
      </c>
      <c r="D4" s="5" t="s">
        <v>13</v>
      </c>
      <c r="E4" s="4" t="str">
        <f>IFERROR(__xludf.DUMMYFUNCTION("GOOGLETRANSLATE(D4, ""he"", ""en"")"),"to")</f>
        <v>to</v>
      </c>
      <c r="F4" s="4"/>
      <c r="G4" s="4"/>
      <c r="H4" s="4"/>
    </row>
    <row r="5" ht="15.75" customHeight="1">
      <c r="A5" s="6" t="s">
        <v>15</v>
      </c>
      <c r="B5" s="7" t="s">
        <v>16</v>
      </c>
      <c r="C5" s="4">
        <v>4.0</v>
      </c>
      <c r="D5" s="5" t="s">
        <v>17</v>
      </c>
      <c r="E5" s="4" t="str">
        <f>IFERROR(__xludf.DUMMYFUNCTION("GOOGLETRANSLATE(D5, ""he"", ""en"")"),"You will be destroyed")</f>
        <v>You will be destroyed</v>
      </c>
      <c r="F5" s="4"/>
      <c r="G5" s="4"/>
      <c r="H5" s="4"/>
    </row>
    <row r="6" ht="15.75" customHeight="1">
      <c r="A6" s="6" t="s">
        <v>18</v>
      </c>
      <c r="B6" s="7" t="s">
        <v>19</v>
      </c>
      <c r="C6" s="4">
        <v>5.0</v>
      </c>
      <c r="D6" s="5" t="s">
        <v>18</v>
      </c>
      <c r="E6" s="4" t="str">
        <f>IFERROR(__xludf.DUMMYFUNCTION("GOOGLETRANSLATE(D6, ""he"", ""en"")"),"psalm")</f>
        <v>psalm</v>
      </c>
      <c r="F6" s="4"/>
      <c r="G6" s="4"/>
      <c r="H6" s="4"/>
    </row>
    <row r="7" ht="15.75" customHeight="1">
      <c r="A7" s="6" t="s">
        <v>20</v>
      </c>
      <c r="B7" s="7" t="s">
        <v>21</v>
      </c>
      <c r="C7" s="4">
        <v>6.0</v>
      </c>
      <c r="D7" s="5" t="s">
        <v>20</v>
      </c>
      <c r="E7" s="4" t="str">
        <f>IFERROR(__xludf.DUMMYFUNCTION("GOOGLETRANSLATE(D7, ""he"", ""en"")"),"to add")</f>
        <v>to add</v>
      </c>
      <c r="F7" s="4"/>
      <c r="G7" s="4"/>
      <c r="H7" s="4"/>
    </row>
    <row r="8" ht="15.75" customHeight="1">
      <c r="A8" s="6" t="s">
        <v>22</v>
      </c>
      <c r="B8" s="7" t="s">
        <v>23</v>
      </c>
      <c r="C8" s="4">
        <v>7.0</v>
      </c>
      <c r="D8" s="5" t="s">
        <v>24</v>
      </c>
      <c r="E8" s="4" t="str">
        <f>IFERROR(__xludf.DUMMYFUNCTION("GOOGLETRANSLATE(D8, ""he"", ""en"")"),"song:")</f>
        <v>song:</v>
      </c>
      <c r="F8" s="4"/>
      <c r="G8" s="4"/>
      <c r="H8" s="4"/>
    </row>
    <row r="9" ht="15.75" customHeight="1">
      <c r="A9" s="8" t="s">
        <v>25</v>
      </c>
      <c r="B9" s="1">
        <v>2.0</v>
      </c>
      <c r="C9" s="4">
        <v>8.0</v>
      </c>
      <c r="D9" s="5" t="s">
        <v>26</v>
      </c>
      <c r="E9" s="4" t="str">
        <f>IFERROR(__xludf.DUMMYFUNCTION("GOOGLETRANSLATE(D9, ""he"", ""en"")"),"{on}")</f>
        <v>{on}</v>
      </c>
      <c r="F9" s="4"/>
      <c r="G9" s="4"/>
      <c r="H9" s="4"/>
    </row>
    <row r="10" ht="15.75" customHeight="1">
      <c r="A10" s="8" t="s">
        <v>27</v>
      </c>
      <c r="B10" s="7" t="s">
        <v>28</v>
      </c>
      <c r="C10" s="4">
        <v>9.0</v>
      </c>
      <c r="D10" s="5" t="s">
        <v>29</v>
      </c>
      <c r="E10" s="4" t="str">
        <f>IFERROR(__xludf.DUMMYFUNCTION("GOOGLETRANSLATE(D10, ""he"", ""en"")"),"We admitted")</f>
        <v>We admitted</v>
      </c>
      <c r="F10" s="4"/>
      <c r="G10" s="4"/>
      <c r="H10" s="4"/>
    </row>
    <row r="11" ht="15.75" customHeight="1">
      <c r="A11" s="8" t="s">
        <v>30</v>
      </c>
      <c r="B11" s="7" t="s">
        <v>31</v>
      </c>
      <c r="C11" s="4">
        <v>10.0</v>
      </c>
      <c r="D11" s="5" t="s">
        <v>32</v>
      </c>
      <c r="E11" s="4" t="str">
        <f>IFERROR(__xludf.DUMMYFUNCTION("GOOGLETRANSLATE(D11, ""he"", ""en"")"),"to you")</f>
        <v>to you</v>
      </c>
      <c r="F11" s="4"/>
      <c r="G11" s="4"/>
      <c r="H11" s="4"/>
    </row>
    <row r="12" ht="15.75" customHeight="1">
      <c r="A12" s="8" t="s">
        <v>33</v>
      </c>
      <c r="B12" s="7" t="s">
        <v>34</v>
      </c>
      <c r="C12" s="4">
        <v>11.0</v>
      </c>
      <c r="D12" s="5" t="s">
        <v>35</v>
      </c>
      <c r="E12" s="4" t="str">
        <f>IFERROR(__xludf.DUMMYFUNCTION("GOOGLETRANSLATE(D12, ""he"", ""en"")"),"god")</f>
        <v>god</v>
      </c>
      <c r="F12" s="4"/>
      <c r="G12" s="4"/>
      <c r="H12" s="4"/>
    </row>
    <row r="13" ht="15.75" customHeight="1">
      <c r="A13" s="8" t="s">
        <v>36</v>
      </c>
      <c r="B13" s="7" t="s">
        <v>28</v>
      </c>
      <c r="C13" s="4">
        <v>12.0</v>
      </c>
      <c r="D13" s="5" t="s">
        <v>29</v>
      </c>
      <c r="E13" s="4" t="str">
        <f>IFERROR(__xludf.DUMMYFUNCTION("GOOGLETRANSLATE(D13, ""he"", ""en"")"),"We admitted")</f>
        <v>We admitted</v>
      </c>
      <c r="F13" s="4"/>
      <c r="G13" s="4"/>
      <c r="H13" s="4"/>
    </row>
    <row r="14" ht="15.75" customHeight="1">
      <c r="A14" s="8" t="s">
        <v>37</v>
      </c>
      <c r="B14" s="7" t="s">
        <v>38</v>
      </c>
      <c r="C14" s="4">
        <v>13.0</v>
      </c>
      <c r="D14" s="5" t="s">
        <v>39</v>
      </c>
      <c r="E14" s="4" t="str">
        <f>IFERROR(__xludf.DUMMYFUNCTION("GOOGLETRANSLATE(D14, ""he"", ""en"")"),"and close")</f>
        <v>and close</v>
      </c>
      <c r="F14" s="4"/>
      <c r="G14" s="4"/>
      <c r="H14" s="4"/>
    </row>
    <row r="15" ht="15.75" customHeight="1">
      <c r="A15" s="8" t="s">
        <v>40</v>
      </c>
      <c r="B15" s="7" t="s">
        <v>41</v>
      </c>
      <c r="C15" s="4">
        <v>14.0</v>
      </c>
      <c r="D15" s="5" t="s">
        <v>42</v>
      </c>
      <c r="E15" s="4" t="str">
        <f>IFERROR(__xludf.DUMMYFUNCTION("GOOGLETRANSLATE(D15, ""he"", ""en"")"),"trout")</f>
        <v>trout</v>
      </c>
      <c r="F15" s="4"/>
      <c r="G15" s="4"/>
      <c r="H15" s="4"/>
    </row>
    <row r="16" ht="15.75" customHeight="1">
      <c r="A16" s="8" t="s">
        <v>43</v>
      </c>
      <c r="B16" s="7" t="s">
        <v>44</v>
      </c>
      <c r="C16" s="4">
        <v>15.0</v>
      </c>
      <c r="D16" s="5" t="s">
        <v>45</v>
      </c>
      <c r="E16" s="4" t="str">
        <f>IFERROR(__xludf.DUMMYFUNCTION("GOOGLETRANSLATE(D16, ""he"", ""en"")"),"tell")</f>
        <v>tell</v>
      </c>
      <c r="F16" s="4"/>
      <c r="G16" s="4"/>
      <c r="H16" s="4"/>
    </row>
    <row r="17" ht="15.75" customHeight="1">
      <c r="A17" s="8" t="s">
        <v>46</v>
      </c>
      <c r="B17" s="7" t="s">
        <v>47</v>
      </c>
      <c r="C17" s="4">
        <v>16.0</v>
      </c>
      <c r="D17" s="5" t="s">
        <v>48</v>
      </c>
      <c r="E17" s="4" t="str">
        <f>IFERROR(__xludf.DUMMYFUNCTION("GOOGLETRANSLATE(D17, ""he"", ""en"")"),"Your wonders:")</f>
        <v>Your wonders:</v>
      </c>
      <c r="F17" s="4"/>
      <c r="G17" s="4"/>
      <c r="H17" s="4"/>
    </row>
    <row r="18" ht="15.75" customHeight="1">
      <c r="A18" s="8" t="s">
        <v>49</v>
      </c>
      <c r="B18" s="1">
        <v>3.0</v>
      </c>
      <c r="C18" s="4">
        <v>17.0</v>
      </c>
      <c r="D18" s="5" t="s">
        <v>50</v>
      </c>
      <c r="E18" s="4" t="str">
        <f>IFERROR(__xludf.DUMMYFUNCTION("GOOGLETRANSLATE(D18, ""he"", ""en"")"),"{third}")</f>
        <v>{third}</v>
      </c>
      <c r="F18" s="4"/>
      <c r="G18" s="4"/>
      <c r="H18" s="4"/>
    </row>
    <row r="19" ht="15.75" customHeight="1">
      <c r="A19" s="8" t="s">
        <v>51</v>
      </c>
      <c r="B19" s="7" t="s">
        <v>52</v>
      </c>
      <c r="C19" s="4">
        <v>18.0</v>
      </c>
      <c r="D19" s="5" t="s">
        <v>53</v>
      </c>
      <c r="E19" s="4" t="str">
        <f>IFERROR(__xludf.DUMMYFUNCTION("GOOGLETRANSLATE(D19, ""he"", ""en"")"),"that")</f>
        <v>that</v>
      </c>
      <c r="F19" s="4"/>
      <c r="G19" s="4"/>
      <c r="H19" s="4"/>
    </row>
    <row r="20" ht="15.75" customHeight="1">
      <c r="A20" s="8" t="s">
        <v>54</v>
      </c>
      <c r="B20" s="7" t="s">
        <v>55</v>
      </c>
      <c r="C20" s="4">
        <v>19.0</v>
      </c>
      <c r="D20" s="5" t="s">
        <v>56</v>
      </c>
      <c r="E20" s="4" t="str">
        <f>IFERROR(__xludf.DUMMYFUNCTION("GOOGLETRANSLATE(D20, ""he"", ""en"")"),"I will take")</f>
        <v>I will take</v>
      </c>
      <c r="F20" s="4"/>
      <c r="G20" s="4"/>
      <c r="H20" s="4"/>
    </row>
    <row r="21" ht="15.75" customHeight="1">
      <c r="A21" s="8" t="s">
        <v>57</v>
      </c>
      <c r="B21" s="7" t="s">
        <v>58</v>
      </c>
      <c r="C21" s="4">
        <v>20.0</v>
      </c>
      <c r="D21" s="5" t="s">
        <v>59</v>
      </c>
      <c r="E21" s="4" t="str">
        <f>IFERROR(__xludf.DUMMYFUNCTION("GOOGLETRANSLATE(D21, ""he"", ""en"")"),"date")</f>
        <v>date</v>
      </c>
      <c r="F21" s="4"/>
      <c r="G21" s="4"/>
      <c r="H21" s="4"/>
    </row>
    <row r="22" ht="15.75" customHeight="1">
      <c r="A22" s="8" t="s">
        <v>60</v>
      </c>
      <c r="B22" s="7" t="s">
        <v>61</v>
      </c>
      <c r="C22" s="4">
        <v>21.0</v>
      </c>
      <c r="D22" s="5" t="s">
        <v>62</v>
      </c>
      <c r="E22" s="4" t="str">
        <f>IFERROR(__xludf.DUMMYFUNCTION("GOOGLETRANSLATE(D22, ""he"", ""en"")"),"I")</f>
        <v>I</v>
      </c>
      <c r="F22" s="4"/>
      <c r="G22" s="4"/>
      <c r="H22" s="4"/>
    </row>
    <row r="23" ht="15.75" customHeight="1">
      <c r="A23" s="8" t="s">
        <v>63</v>
      </c>
      <c r="B23" s="7" t="s">
        <v>64</v>
      </c>
      <c r="C23" s="4">
        <v>22.0</v>
      </c>
      <c r="D23" s="5" t="s">
        <v>65</v>
      </c>
      <c r="E23" s="4" t="str">
        <f>IFERROR(__xludf.DUMMYFUNCTION("GOOGLETRANSLATE(D23, ""he"", ""en"")"),"Straighteners")</f>
        <v>Straighteners</v>
      </c>
      <c r="F23" s="4"/>
      <c r="G23" s="4"/>
      <c r="H23" s="4"/>
    </row>
    <row r="24" ht="15.75" customHeight="1">
      <c r="A24" s="8" t="s">
        <v>66</v>
      </c>
      <c r="B24" s="7" t="s">
        <v>67</v>
      </c>
      <c r="C24" s="4">
        <v>23.0</v>
      </c>
      <c r="D24" s="5" t="s">
        <v>68</v>
      </c>
      <c r="E24" s="4" t="str">
        <f>IFERROR(__xludf.DUMMYFUNCTION("GOOGLETRANSLATE(D24, ""he"", ""en"")"),"I will judge:")</f>
        <v>I will judge:</v>
      </c>
      <c r="F24" s="4"/>
      <c r="G24" s="4"/>
      <c r="H24" s="4"/>
    </row>
    <row r="25" ht="15.75" customHeight="1">
      <c r="A25" s="8" t="s">
        <v>69</v>
      </c>
      <c r="B25" s="1">
        <v>4.0</v>
      </c>
      <c r="C25" s="4">
        <v>24.0</v>
      </c>
      <c r="D25" s="5" t="s">
        <v>70</v>
      </c>
      <c r="E25" s="4" t="str">
        <f>IFERROR(__xludf.DUMMYFUNCTION("GOOGLETRANSLATE(D25, ""he"", ""en"")"),"{d}")</f>
        <v>{d}</v>
      </c>
      <c r="F25" s="4"/>
      <c r="G25" s="4"/>
      <c r="H25" s="4"/>
    </row>
    <row r="26" ht="15.75" customHeight="1">
      <c r="A26" s="8" t="s">
        <v>71</v>
      </c>
      <c r="B26" s="7" t="s">
        <v>72</v>
      </c>
      <c r="C26" s="4">
        <v>25.0</v>
      </c>
      <c r="D26" s="5" t="s">
        <v>73</v>
      </c>
      <c r="E26" s="4" t="str">
        <f>IFERROR(__xludf.DUMMYFUNCTION("GOOGLETRANSLATE(D26, ""he"", ""en"")"),"fading away")</f>
        <v>fading away</v>
      </c>
      <c r="F26" s="4"/>
      <c r="G26" s="4"/>
      <c r="H26" s="4"/>
    </row>
    <row r="27" ht="15.75" customHeight="1">
      <c r="A27" s="8" t="s">
        <v>74</v>
      </c>
      <c r="B27" s="7" t="s">
        <v>75</v>
      </c>
      <c r="C27" s="4">
        <v>26.0</v>
      </c>
      <c r="D27" s="5" t="s">
        <v>76</v>
      </c>
      <c r="E27" s="4" t="str">
        <f>IFERROR(__xludf.DUMMYFUNCTION("GOOGLETRANSLATE(D27, ""he"", ""en"")"),"country")</f>
        <v>country</v>
      </c>
      <c r="F27" s="4"/>
      <c r="G27" s="4"/>
      <c r="H27" s="4"/>
    </row>
    <row r="28" ht="15.75" customHeight="1">
      <c r="A28" s="8" t="s">
        <v>77</v>
      </c>
      <c r="B28" s="7" t="s">
        <v>78</v>
      </c>
      <c r="C28" s="4">
        <v>27.0</v>
      </c>
      <c r="D28" s="5" t="s">
        <v>79</v>
      </c>
      <c r="E28" s="4" t="str">
        <f>IFERROR(__xludf.DUMMYFUNCTION("GOOGLETRANSLATE(D28, ""he"", ""en"")"),"and all")</f>
        <v>and all</v>
      </c>
      <c r="F28" s="4"/>
      <c r="G28" s="4"/>
      <c r="H28" s="4"/>
    </row>
    <row r="29" ht="15.75" customHeight="1">
      <c r="A29" s="8" t="s">
        <v>80</v>
      </c>
      <c r="B29" s="7" t="s">
        <v>81</v>
      </c>
      <c r="C29" s="4">
        <v>28.0</v>
      </c>
      <c r="D29" s="5" t="s">
        <v>82</v>
      </c>
      <c r="E29" s="4" t="str">
        <f>IFERROR(__xludf.DUMMYFUNCTION("GOOGLETRANSLATE(D29, ""he"", ""en"")"),"its inhabitants")</f>
        <v>its inhabitants</v>
      </c>
      <c r="F29" s="4"/>
      <c r="G29" s="4"/>
      <c r="H29" s="4"/>
    </row>
    <row r="30" ht="15.75" customHeight="1">
      <c r="A30" s="8" t="s">
        <v>83</v>
      </c>
      <c r="B30" s="7" t="s">
        <v>61</v>
      </c>
      <c r="C30" s="4">
        <v>29.0</v>
      </c>
      <c r="D30" s="5" t="s">
        <v>84</v>
      </c>
      <c r="E30" s="4" t="str">
        <f>IFERROR(__xludf.DUMMYFUNCTION("GOOGLETRANSLATE(D30, ""he"", ""en"")"),"vertical")</f>
        <v>vertical</v>
      </c>
      <c r="F30" s="4"/>
      <c r="G30" s="4"/>
      <c r="H30" s="4"/>
    </row>
    <row r="31" ht="15.75" customHeight="1">
      <c r="A31" s="8" t="s">
        <v>85</v>
      </c>
      <c r="B31" s="7" t="s">
        <v>86</v>
      </c>
      <c r="C31" s="4">
        <v>30.0</v>
      </c>
      <c r="D31" s="5" t="s">
        <v>87</v>
      </c>
      <c r="E31" s="4" t="str">
        <f>IFERROR(__xludf.DUMMYFUNCTION("GOOGLETRANSLATE(D31, ""he"", ""en"")"),"I planned")</f>
        <v>I planned</v>
      </c>
      <c r="F31" s="4"/>
      <c r="G31" s="4"/>
      <c r="H31" s="4"/>
    </row>
    <row r="32" ht="15.75" customHeight="1">
      <c r="A32" s="8" t="s">
        <v>88</v>
      </c>
      <c r="B32" s="7" t="s">
        <v>89</v>
      </c>
      <c r="C32" s="4">
        <v>31.0</v>
      </c>
      <c r="D32" s="5" t="s">
        <v>90</v>
      </c>
      <c r="E32" s="4" t="str">
        <f>IFERROR(__xludf.DUMMYFUNCTION("GOOGLETRANSLATE(D32, ""he"", ""en"")"),"its columns")</f>
        <v>its columns</v>
      </c>
      <c r="F32" s="4"/>
      <c r="G32" s="4"/>
      <c r="H32" s="4"/>
    </row>
    <row r="33" ht="15.75" customHeight="1">
      <c r="A33" s="8" t="s">
        <v>91</v>
      </c>
      <c r="B33" s="7" t="s">
        <v>92</v>
      </c>
      <c r="C33" s="4">
        <v>32.0</v>
      </c>
      <c r="D33" s="5" t="s">
        <v>93</v>
      </c>
      <c r="E33" s="4" t="str">
        <f>IFERROR(__xludf.DUMMYFUNCTION("GOOGLETRANSLATE(D33, ""he"", ""en"")"),"Sela:")</f>
        <v>Sela:</v>
      </c>
      <c r="F33" s="4"/>
      <c r="G33" s="4"/>
      <c r="H33" s="4"/>
    </row>
    <row r="34" ht="15.75" customHeight="1">
      <c r="A34" s="8" t="s">
        <v>94</v>
      </c>
      <c r="B34" s="1">
        <v>5.0</v>
      </c>
      <c r="C34" s="4">
        <v>33.0</v>
      </c>
      <c r="D34" s="5" t="s">
        <v>95</v>
      </c>
      <c r="E34" s="4" t="str">
        <f>IFERROR(__xludf.DUMMYFUNCTION("GOOGLETRANSLATE(D34, ""he"", ""en"")"),"{the}")</f>
        <v>{the}</v>
      </c>
      <c r="F34" s="4"/>
      <c r="G34" s="4"/>
      <c r="H34" s="4"/>
    </row>
    <row r="35" ht="15.75" customHeight="1">
      <c r="A35" s="6" t="s">
        <v>96</v>
      </c>
      <c r="B35" s="7" t="s">
        <v>97</v>
      </c>
      <c r="C35" s="4">
        <v>34.0</v>
      </c>
      <c r="D35" s="5" t="s">
        <v>98</v>
      </c>
      <c r="E35" s="4" t="str">
        <f>IFERROR(__xludf.DUMMYFUNCTION("GOOGLETRANSLATE(D35, ""he"", ""en"")"),"I said")</f>
        <v>I said</v>
      </c>
      <c r="F35" s="4"/>
      <c r="G35" s="4"/>
      <c r="H35" s="4"/>
    </row>
    <row r="36" ht="15.75" customHeight="1">
      <c r="A36" s="6" t="s">
        <v>99</v>
      </c>
      <c r="B36" s="7" t="s">
        <v>100</v>
      </c>
      <c r="C36" s="4">
        <v>35.0</v>
      </c>
      <c r="D36" s="5" t="s">
        <v>99</v>
      </c>
      <c r="E36" s="4" t="str">
        <f>IFERROR(__xludf.DUMMYFUNCTION("GOOGLETRANSLATE(D36, ""he"", ""en"")"),"to debauchery")</f>
        <v>to debauchery</v>
      </c>
      <c r="F36" s="4"/>
      <c r="G36" s="4"/>
      <c r="H36" s="4"/>
    </row>
    <row r="37" ht="15.75" customHeight="1">
      <c r="A37" s="6" t="s">
        <v>13</v>
      </c>
      <c r="B37" s="7" t="s">
        <v>14</v>
      </c>
      <c r="C37" s="4">
        <v>36.0</v>
      </c>
      <c r="D37" s="5" t="s">
        <v>13</v>
      </c>
      <c r="E37" s="4" t="str">
        <f>IFERROR(__xludf.DUMMYFUNCTION("GOOGLETRANSLATE(D37, ""he"", ""en"")"),"to")</f>
        <v>to</v>
      </c>
      <c r="F37" s="4"/>
      <c r="G37" s="4"/>
      <c r="H37" s="4"/>
    </row>
    <row r="38" ht="15.75" customHeight="1">
      <c r="A38" s="6" t="s">
        <v>101</v>
      </c>
      <c r="B38" s="7" t="s">
        <v>102</v>
      </c>
      <c r="C38" s="4">
        <v>37.0</v>
      </c>
      <c r="D38" s="5" t="s">
        <v>103</v>
      </c>
      <c r="E38" s="4" t="str">
        <f>IFERROR(__xludf.DUMMYFUNCTION("GOOGLETRANSLATE(D38, ""he"", ""en"")"),"rejoice")</f>
        <v>rejoice</v>
      </c>
      <c r="F38" s="4"/>
      <c r="G38" s="4"/>
      <c r="H38" s="4"/>
    </row>
    <row r="39" ht="15.75" customHeight="1">
      <c r="A39" s="6" t="s">
        <v>104</v>
      </c>
      <c r="B39" s="7" t="s">
        <v>105</v>
      </c>
      <c r="C39" s="4">
        <v>38.0</v>
      </c>
      <c r="D39" s="5" t="s">
        <v>106</v>
      </c>
      <c r="E39" s="4" t="str">
        <f>IFERROR(__xludf.DUMMYFUNCTION("GOOGLETRANSLATE(D39, ""he"", ""en"")"),"And for the wicked")</f>
        <v>And for the wicked</v>
      </c>
      <c r="F39" s="4"/>
      <c r="G39" s="4"/>
      <c r="H39" s="4"/>
    </row>
    <row r="40" ht="15.75" customHeight="1">
      <c r="A40" s="6" t="s">
        <v>107</v>
      </c>
      <c r="B40" s="7" t="s">
        <v>108</v>
      </c>
      <c r="C40" s="4">
        <v>39.0</v>
      </c>
      <c r="D40" s="5" t="s">
        <v>13</v>
      </c>
      <c r="E40" s="4" t="str">
        <f>IFERROR(__xludf.DUMMYFUNCTION("GOOGLETRANSLATE(D40, ""he"", ""en"")"),"to")</f>
        <v>to</v>
      </c>
      <c r="F40" s="4"/>
      <c r="G40" s="4"/>
      <c r="H40" s="4"/>
    </row>
    <row r="41" ht="15.75" customHeight="1">
      <c r="A41" s="6" t="s">
        <v>109</v>
      </c>
      <c r="B41" s="7" t="s">
        <v>110</v>
      </c>
      <c r="C41" s="4">
        <v>40.0</v>
      </c>
      <c r="D41" s="5" t="s">
        <v>111</v>
      </c>
      <c r="E41" s="4" t="str">
        <f>IFERROR(__xludf.DUMMYFUNCTION("GOOGLETRANSLATE(D41, ""he"", ""en"")"),"pick up")</f>
        <v>pick up</v>
      </c>
      <c r="F41" s="4"/>
      <c r="G41" s="4"/>
      <c r="H41" s="4"/>
    </row>
    <row r="42" ht="15.75" customHeight="1">
      <c r="A42" s="8" t="s">
        <v>112</v>
      </c>
      <c r="B42" s="1">
        <v>6.0</v>
      </c>
      <c r="C42" s="4">
        <v>41.0</v>
      </c>
      <c r="D42" s="5" t="s">
        <v>113</v>
      </c>
      <c r="E42" s="4" t="str">
        <f>IFERROR(__xludf.DUMMYFUNCTION("GOOGLETRANSLATE(D42, ""he"", ""en"")"),"fund:")</f>
        <v>fund:</v>
      </c>
      <c r="F42" s="4"/>
      <c r="G42" s="4"/>
      <c r="H42" s="4"/>
    </row>
    <row r="43" ht="15.75" customHeight="1">
      <c r="A43" s="6" t="s">
        <v>107</v>
      </c>
      <c r="B43" s="7" t="s">
        <v>108</v>
      </c>
      <c r="C43" s="4">
        <v>42.0</v>
      </c>
      <c r="D43" s="5" t="s">
        <v>114</v>
      </c>
      <c r="E43" s="4" t="str">
        <f>IFERROR(__xludf.DUMMYFUNCTION("GOOGLETRANSLATE(D43, ""he"", ""en"")"),"{and}")</f>
        <v>{and}</v>
      </c>
      <c r="F43" s="4"/>
      <c r="G43" s="4"/>
      <c r="H43" s="4"/>
    </row>
    <row r="44" ht="15.75" customHeight="1">
      <c r="A44" s="6" t="s">
        <v>115</v>
      </c>
      <c r="B44" s="7" t="s">
        <v>116</v>
      </c>
      <c r="C44" s="4">
        <v>43.0</v>
      </c>
      <c r="D44" s="5" t="s">
        <v>13</v>
      </c>
      <c r="E44" s="4" t="str">
        <f>IFERROR(__xludf.DUMMYFUNCTION("GOOGLETRANSLATE(D44, ""he"", ""en"")"),"to")</f>
        <v>to</v>
      </c>
      <c r="F44" s="4"/>
      <c r="G44" s="4"/>
      <c r="H44" s="4"/>
    </row>
    <row r="45" ht="15.75" customHeight="1">
      <c r="A45" s="6" t="s">
        <v>117</v>
      </c>
      <c r="B45" s="7" t="s">
        <v>118</v>
      </c>
      <c r="C45" s="4">
        <v>44.0</v>
      </c>
      <c r="D45" s="5" t="s">
        <v>111</v>
      </c>
      <c r="E45" s="4" t="str">
        <f>IFERROR(__xludf.DUMMYFUNCTION("GOOGLETRANSLATE(D45, ""he"", ""en"")"),"pick up")</f>
        <v>pick up</v>
      </c>
      <c r="F45" s="4"/>
      <c r="G45" s="4"/>
      <c r="H45" s="4"/>
    </row>
    <row r="46" ht="15.75" customHeight="1">
      <c r="A46" s="6" t="s">
        <v>119</v>
      </c>
      <c r="B46" s="7" t="s">
        <v>120</v>
      </c>
      <c r="C46" s="4">
        <v>45.0</v>
      </c>
      <c r="D46" s="5" t="s">
        <v>121</v>
      </c>
      <c r="E46" s="4" t="str">
        <f>IFERROR(__xludf.DUMMYFUNCTION("GOOGLETRANSLATE(D46, ""he"", ""en"")"),"up")</f>
        <v>up</v>
      </c>
      <c r="F46" s="4"/>
      <c r="G46" s="4"/>
      <c r="H46" s="4"/>
    </row>
    <row r="47" ht="15.75" customHeight="1">
      <c r="A47" s="6" t="s">
        <v>122</v>
      </c>
      <c r="B47" s="7" t="s">
        <v>123</v>
      </c>
      <c r="C47" s="4">
        <v>46.0</v>
      </c>
      <c r="D47" s="5" t="s">
        <v>117</v>
      </c>
      <c r="E47" s="4" t="str">
        <f>IFERROR(__xludf.DUMMYFUNCTION("GOOGLETRANSLATE(D47, ""he"", ""en"")"),"Carnchem")</f>
        <v>Carnchem</v>
      </c>
      <c r="F47" s="4"/>
      <c r="G47" s="4"/>
      <c r="H47" s="4"/>
    </row>
    <row r="48" ht="15.75" customHeight="1">
      <c r="A48" s="8" t="s">
        <v>124</v>
      </c>
      <c r="B48" s="1" t="s">
        <v>125</v>
      </c>
      <c r="C48" s="4">
        <v>47.0</v>
      </c>
      <c r="D48" s="5" t="s">
        <v>126</v>
      </c>
      <c r="E48" s="4" t="str">
        <f>IFERROR(__xludf.DUMMYFUNCTION("GOOGLETRANSLATE(D48, ""he"", ""en"")"),"talk")</f>
        <v>talk</v>
      </c>
      <c r="F48" s="4"/>
      <c r="G48" s="4"/>
      <c r="H48" s="4"/>
    </row>
    <row r="49" ht="15.75" customHeight="1">
      <c r="A49" s="8" t="s">
        <v>127</v>
      </c>
      <c r="B49" s="1">
        <v>7.0</v>
      </c>
      <c r="C49" s="4">
        <v>48.0</v>
      </c>
      <c r="D49" s="5" t="s">
        <v>128</v>
      </c>
      <c r="E49" s="4" t="str">
        <f>IFERROR(__xludf.DUMMYFUNCTION("GOOGLETRANSLATE(D49, ""he"", ""en"")"),"in the neck")</f>
        <v>in the neck</v>
      </c>
      <c r="F49" s="4"/>
      <c r="G49" s="4"/>
      <c r="H49" s="4"/>
    </row>
    <row r="50" ht="15.75" customHeight="1">
      <c r="A50" s="6" t="s">
        <v>129</v>
      </c>
      <c r="B50" s="7" t="s">
        <v>130</v>
      </c>
      <c r="C50" s="4">
        <v>49.0</v>
      </c>
      <c r="D50" s="5" t="s">
        <v>131</v>
      </c>
      <c r="E50" s="4" t="str">
        <f>IFERROR(__xludf.DUMMYFUNCTION("GOOGLETRANSLATE(D50, ""he"", ""en"")"),"Copy:")</f>
        <v>Copy:</v>
      </c>
      <c r="F50" s="4"/>
      <c r="G50" s="4"/>
      <c r="H50" s="4"/>
    </row>
    <row r="51" ht="15.75" customHeight="1">
      <c r="A51" s="6" t="s">
        <v>132</v>
      </c>
      <c r="B51" s="7" t="s">
        <v>14</v>
      </c>
      <c r="C51" s="4">
        <v>50.0</v>
      </c>
      <c r="D51" s="5" t="s">
        <v>133</v>
      </c>
      <c r="E51" s="4" t="str">
        <f>IFERROR(__xludf.DUMMYFUNCTION("GOOGLETRANSLATE(D51, ""he"", ""en"")"),"{g}")</f>
        <v>{g}</v>
      </c>
      <c r="F51" s="4"/>
      <c r="G51" s="4"/>
      <c r="H51" s="4"/>
    </row>
    <row r="52" ht="15.75" customHeight="1">
      <c r="A52" s="6" t="s">
        <v>134</v>
      </c>
      <c r="B52" s="7" t="s">
        <v>135</v>
      </c>
      <c r="C52" s="4">
        <v>51.0</v>
      </c>
      <c r="D52" s="5" t="s">
        <v>53</v>
      </c>
      <c r="E52" s="4" t="str">
        <f>IFERROR(__xludf.DUMMYFUNCTION("GOOGLETRANSLATE(D52, ""he"", ""en"")"),"that")</f>
        <v>that</v>
      </c>
      <c r="F52" s="4"/>
      <c r="G52" s="4"/>
      <c r="H52" s="4"/>
    </row>
    <row r="53" ht="15.75" customHeight="1">
      <c r="A53" s="6" t="s">
        <v>136</v>
      </c>
      <c r="B53" s="7" t="s">
        <v>137</v>
      </c>
      <c r="C53" s="4">
        <v>52.0</v>
      </c>
      <c r="D53" s="5" t="s">
        <v>132</v>
      </c>
      <c r="E53" s="4" t="str">
        <f>IFERROR(__xludf.DUMMYFUNCTION("GOOGLETRANSLATE(D53, ""he"", ""en"")"),"not")</f>
        <v>not</v>
      </c>
      <c r="F53" s="4"/>
      <c r="G53" s="4"/>
      <c r="H53" s="4"/>
    </row>
    <row r="54" ht="15.75" customHeight="1">
      <c r="A54" s="6" t="s">
        <v>138</v>
      </c>
      <c r="B54" s="7" t="s">
        <v>139</v>
      </c>
      <c r="C54" s="4">
        <v>53.0</v>
      </c>
      <c r="D54" s="5" t="s">
        <v>134</v>
      </c>
      <c r="E54" s="4" t="str">
        <f>IFERROR(__xludf.DUMMYFUNCTION("GOOGLETRANSLATE(D54, ""he"", ""en"")"),"from origin")</f>
        <v>from origin</v>
      </c>
      <c r="F54" s="4"/>
      <c r="G54" s="4"/>
      <c r="H54" s="4"/>
    </row>
    <row r="55" ht="15.75" customHeight="1">
      <c r="A55" s="6" t="s">
        <v>140</v>
      </c>
      <c r="B55" s="7" t="s">
        <v>141</v>
      </c>
      <c r="C55" s="4">
        <v>54.0</v>
      </c>
      <c r="D55" s="5" t="s">
        <v>142</v>
      </c>
      <c r="E55" s="4" t="str">
        <f>IFERROR(__xludf.DUMMYFUNCTION("GOOGLETRANSLATE(D55, ""he"", ""en"")"),"and from the west")</f>
        <v>and from the west</v>
      </c>
      <c r="F55" s="4"/>
      <c r="G55" s="4"/>
      <c r="H55" s="4"/>
    </row>
    <row r="56" ht="15.75" customHeight="1">
      <c r="A56" s="8" t="s">
        <v>143</v>
      </c>
      <c r="B56" s="1">
        <v>8.0</v>
      </c>
      <c r="C56" s="4">
        <v>55.0</v>
      </c>
      <c r="D56" s="5" t="s">
        <v>144</v>
      </c>
      <c r="E56" s="4" t="str">
        <f>IFERROR(__xludf.DUMMYFUNCTION("GOOGLETRANSLATE(D56, ""he"", ""en"")"),"and not")</f>
        <v>and not</v>
      </c>
      <c r="F56" s="4"/>
      <c r="G56" s="4"/>
      <c r="H56" s="4"/>
    </row>
    <row r="57" ht="15.75" customHeight="1">
      <c r="A57" s="8" t="s">
        <v>51</v>
      </c>
      <c r="B57" s="1" t="s">
        <v>145</v>
      </c>
      <c r="C57" s="4">
        <v>56.0</v>
      </c>
      <c r="D57" s="5" t="s">
        <v>146</v>
      </c>
      <c r="E57" s="4" t="str">
        <f>IFERROR(__xludf.DUMMYFUNCTION("GOOGLETRANSLATE(D57, ""he"", ""en"")"),"from the desert")</f>
        <v>from the desert</v>
      </c>
      <c r="F57" s="4"/>
      <c r="G57" s="4"/>
      <c r="H57" s="4"/>
    </row>
    <row r="58" ht="15.75" customHeight="1">
      <c r="A58" s="8" t="s">
        <v>147</v>
      </c>
      <c r="B58" s="1" t="s">
        <v>148</v>
      </c>
      <c r="C58" s="4">
        <v>57.0</v>
      </c>
      <c r="D58" s="5" t="s">
        <v>149</v>
      </c>
      <c r="E58" s="4" t="str">
        <f>IFERROR(__xludf.DUMMYFUNCTION("GOOGLETRANSLATE(D58, ""he"", ""en"")"),"mountains:")</f>
        <v>mountains:</v>
      </c>
      <c r="F58" s="4"/>
      <c r="G58" s="4"/>
      <c r="H58" s="4"/>
    </row>
    <row r="59" ht="15.75" customHeight="1">
      <c r="A59" s="6" t="s">
        <v>150</v>
      </c>
      <c r="B59" s="7" t="s">
        <v>151</v>
      </c>
      <c r="C59" s="4">
        <v>58.0</v>
      </c>
      <c r="D59" s="5" t="s">
        <v>152</v>
      </c>
      <c r="E59" s="4" t="str">
        <f>IFERROR(__xludf.DUMMYFUNCTION("GOOGLETRANSLATE(D59, ""he"", ""en"")"),"{h}")</f>
        <v>{h}</v>
      </c>
      <c r="F59" s="4"/>
      <c r="G59" s="4"/>
      <c r="H59" s="4"/>
    </row>
    <row r="60" ht="15.75" customHeight="1">
      <c r="A60" s="6" t="s">
        <v>153</v>
      </c>
      <c r="B60" s="7" t="s">
        <v>154</v>
      </c>
      <c r="C60" s="4">
        <v>59.0</v>
      </c>
      <c r="D60" s="5" t="s">
        <v>53</v>
      </c>
      <c r="E60" s="4" t="str">
        <f>IFERROR(__xludf.DUMMYFUNCTION("GOOGLETRANSLATE(D60, ""he"", ""en"")"),"that")</f>
        <v>that</v>
      </c>
      <c r="F60" s="4"/>
      <c r="G60" s="4"/>
      <c r="H60" s="4"/>
    </row>
    <row r="61" ht="15.75" customHeight="1">
      <c r="A61" s="6" t="s">
        <v>155</v>
      </c>
      <c r="B61" s="7" t="s">
        <v>156</v>
      </c>
      <c r="C61" s="4">
        <v>60.0</v>
      </c>
      <c r="D61" s="5" t="s">
        <v>35</v>
      </c>
      <c r="E61" s="4" t="str">
        <f>IFERROR(__xludf.DUMMYFUNCTION("GOOGLETRANSLATE(D61, ""he"", ""en"")"),"god")</f>
        <v>god</v>
      </c>
      <c r="F61" s="4"/>
      <c r="G61" s="4"/>
      <c r="H61" s="4"/>
    </row>
    <row r="62" ht="15.75" customHeight="1">
      <c r="A62" s="6" t="s">
        <v>157</v>
      </c>
      <c r="B62" s="7" t="s">
        <v>158</v>
      </c>
      <c r="C62" s="4">
        <v>61.0</v>
      </c>
      <c r="D62" s="5" t="s">
        <v>159</v>
      </c>
      <c r="E62" s="4" t="str">
        <f>IFERROR(__xludf.DUMMYFUNCTION("GOOGLETRANSLATE(D62, ""he"", ""en"")"),"a judge")</f>
        <v>a judge</v>
      </c>
      <c r="F62" s="4"/>
      <c r="G62" s="4"/>
      <c r="H62" s="4"/>
    </row>
    <row r="63" ht="15.75" customHeight="1">
      <c r="A63" s="6" t="s">
        <v>160</v>
      </c>
      <c r="B63" s="7" t="s">
        <v>161</v>
      </c>
      <c r="C63" s="4">
        <v>62.0</v>
      </c>
      <c r="D63" s="5" t="s">
        <v>153</v>
      </c>
      <c r="E63" s="4" t="str">
        <f>IFERROR(__xludf.DUMMYFUNCTION("GOOGLETRANSLATE(D63, ""he"", ""en"")"),"this")</f>
        <v>this</v>
      </c>
      <c r="F63" s="4"/>
      <c r="G63" s="4"/>
      <c r="H63" s="4"/>
    </row>
    <row r="64" ht="15.75" customHeight="1">
      <c r="A64" s="8" t="s">
        <v>162</v>
      </c>
      <c r="B64" s="1">
        <v>9.0</v>
      </c>
      <c r="C64" s="4">
        <v>63.0</v>
      </c>
      <c r="D64" s="5" t="s">
        <v>163</v>
      </c>
      <c r="E64" s="4" t="str">
        <f>IFERROR(__xludf.DUMMYFUNCTION("GOOGLETRANSLATE(D64, ""he"", ""en"")"),"will humiliate")</f>
        <v>will humiliate</v>
      </c>
      <c r="F64" s="4"/>
      <c r="G64" s="4"/>
      <c r="H64" s="4"/>
    </row>
    <row r="65" ht="15.75" customHeight="1">
      <c r="A65" s="6" t="s">
        <v>129</v>
      </c>
      <c r="B65" s="7" t="s">
        <v>164</v>
      </c>
      <c r="C65" s="4">
        <v>64.0</v>
      </c>
      <c r="D65" s="5" t="s">
        <v>157</v>
      </c>
      <c r="E65" s="4" t="str">
        <f>IFERROR(__xludf.DUMMYFUNCTION("GOOGLETRANSLATE(D65, ""he"", ""en"")"),"and that")</f>
        <v>and that</v>
      </c>
      <c r="F65" s="4"/>
      <c r="G65" s="4"/>
      <c r="H65" s="4"/>
    </row>
    <row r="66" ht="15.75" customHeight="1">
      <c r="A66" s="6" t="s">
        <v>165</v>
      </c>
      <c r="B66" s="7" t="s">
        <v>166</v>
      </c>
      <c r="C66" s="4">
        <v>65.0</v>
      </c>
      <c r="D66" s="5" t="s">
        <v>167</v>
      </c>
      <c r="E66" s="4" t="str">
        <f>IFERROR(__xludf.DUMMYFUNCTION("GOOGLETRANSLATE(D66, ""he"", ""en"")"),"shoot:")</f>
        <v>shoot:</v>
      </c>
      <c r="F66" s="4"/>
      <c r="G66" s="4"/>
      <c r="H66" s="4"/>
    </row>
    <row r="67" ht="15.75" customHeight="1">
      <c r="A67" s="6" t="s">
        <v>168</v>
      </c>
      <c r="B67" s="7" t="s">
        <v>169</v>
      </c>
      <c r="C67" s="4">
        <v>66.0</v>
      </c>
      <c r="D67" s="5" t="s">
        <v>170</v>
      </c>
      <c r="E67" s="4" t="str">
        <f>IFERROR(__xludf.DUMMYFUNCTION("GOOGLETRANSLATE(D67, ""he"", ""en"")"),"{ninth}")</f>
        <v>{ninth}</v>
      </c>
      <c r="F67" s="4"/>
      <c r="G67" s="4"/>
      <c r="H67" s="4"/>
    </row>
    <row r="68" ht="15.75" customHeight="1">
      <c r="A68" s="6" t="s">
        <v>171</v>
      </c>
      <c r="B68" s="7" t="s">
        <v>172</v>
      </c>
      <c r="C68" s="4">
        <v>67.0</v>
      </c>
      <c r="D68" s="5" t="s">
        <v>53</v>
      </c>
      <c r="E68" s="4" t="str">
        <f>IFERROR(__xludf.DUMMYFUNCTION("GOOGLETRANSLATE(D68, ""he"", ""en"")"),"that")</f>
        <v>that</v>
      </c>
      <c r="F68" s="4"/>
      <c r="G68" s="4"/>
      <c r="H68" s="4"/>
    </row>
    <row r="69" ht="15.75" customHeight="1">
      <c r="A69" s="6" t="s">
        <v>173</v>
      </c>
      <c r="B69" s="7" t="s">
        <v>174</v>
      </c>
      <c r="C69" s="4">
        <v>68.0</v>
      </c>
      <c r="D69" s="5" t="s">
        <v>165</v>
      </c>
      <c r="E69" s="4" t="str">
        <f>IFERROR(__xludf.DUMMYFUNCTION("GOOGLETRANSLATE(D69, ""he"", ""en"")"),"glass")</f>
        <v>glass</v>
      </c>
      <c r="F69" s="4"/>
      <c r="G69" s="4"/>
      <c r="H69" s="4"/>
    </row>
    <row r="70" ht="15.75" customHeight="1">
      <c r="A70" s="6" t="s">
        <v>175</v>
      </c>
      <c r="B70" s="7" t="s">
        <v>176</v>
      </c>
      <c r="C70" s="4">
        <v>69.0</v>
      </c>
      <c r="D70" s="5" t="s">
        <v>177</v>
      </c>
      <c r="E70" s="4" t="str">
        <f>IFERROR(__xludf.DUMMYFUNCTION("GOOGLETRANSLATE(D70, ""he"", ""en"")"),"by hand")</f>
        <v>by hand</v>
      </c>
      <c r="F70" s="4"/>
      <c r="G70" s="4"/>
      <c r="H70" s="4"/>
    </row>
    <row r="71" ht="15.75" customHeight="1">
      <c r="A71" s="6" t="s">
        <v>178</v>
      </c>
      <c r="B71" s="7" t="s">
        <v>179</v>
      </c>
      <c r="C71" s="4">
        <v>70.0</v>
      </c>
      <c r="D71" s="5" t="s">
        <v>180</v>
      </c>
      <c r="E71" s="4" t="str">
        <f>IFERROR(__xludf.DUMMYFUNCTION("GOOGLETRANSLATE(D71, ""he"", ""en"")"),"Jehovah")</f>
        <v>Jehovah</v>
      </c>
      <c r="F71" s="4"/>
      <c r="G71" s="4"/>
      <c r="H71" s="4"/>
    </row>
    <row r="72" ht="15.75" customHeight="1">
      <c r="A72" s="6" t="s">
        <v>181</v>
      </c>
      <c r="B72" s="7" t="s">
        <v>182</v>
      </c>
      <c r="C72" s="4">
        <v>71.0</v>
      </c>
      <c r="D72" s="5" t="s">
        <v>171</v>
      </c>
      <c r="E72" s="4" t="str">
        <f>IFERROR(__xludf.DUMMYFUNCTION("GOOGLETRANSLATE(D72, ""he"", ""en"")"),"and wine")</f>
        <v>and wine</v>
      </c>
      <c r="F72" s="4"/>
      <c r="G72" s="4"/>
      <c r="H72" s="4"/>
    </row>
    <row r="73" ht="15.75" customHeight="1">
      <c r="A73" s="6" t="s">
        <v>183</v>
      </c>
      <c r="B73" s="7" t="s">
        <v>184</v>
      </c>
      <c r="C73" s="4">
        <v>72.0</v>
      </c>
      <c r="D73" s="5" t="s">
        <v>185</v>
      </c>
      <c r="E73" s="4" t="str">
        <f>IFERROR(__xludf.DUMMYFUNCTION("GOOGLETRANSLATE(D73, ""he"", ""en"")"),"clay")</f>
        <v>clay</v>
      </c>
      <c r="F73" s="4"/>
      <c r="G73" s="4"/>
      <c r="H73" s="4"/>
    </row>
    <row r="74" ht="15.75" customHeight="1">
      <c r="A74" s="6" t="s">
        <v>186</v>
      </c>
      <c r="B74" s="7" t="s">
        <v>187</v>
      </c>
      <c r="C74" s="4">
        <v>73.0</v>
      </c>
      <c r="D74" s="5" t="s">
        <v>188</v>
      </c>
      <c r="E74" s="4" t="str">
        <f>IFERROR(__xludf.DUMMYFUNCTION("GOOGLETRANSLATE(D74, ""he"", ""en"")"),"full")</f>
        <v>full</v>
      </c>
      <c r="F74" s="4"/>
      <c r="G74" s="4"/>
      <c r="H74" s="4"/>
    </row>
    <row r="75" ht="15.75" customHeight="1">
      <c r="A75" s="6" t="s">
        <v>189</v>
      </c>
      <c r="B75" s="7" t="s">
        <v>190</v>
      </c>
      <c r="C75" s="4">
        <v>74.0</v>
      </c>
      <c r="D75" s="5" t="s">
        <v>175</v>
      </c>
      <c r="E75" s="4" t="str">
        <f>IFERROR(__xludf.DUMMYFUNCTION("GOOGLETRANSLATE(D75, ""he"", ""en"")"),"screen")</f>
        <v>screen</v>
      </c>
      <c r="F75" s="4"/>
      <c r="G75" s="4"/>
      <c r="H75" s="4"/>
    </row>
    <row r="76" ht="15.75" customHeight="1">
      <c r="A76" s="6" t="s">
        <v>191</v>
      </c>
      <c r="B76" s="7" t="s">
        <v>192</v>
      </c>
      <c r="C76" s="4">
        <v>75.0</v>
      </c>
      <c r="D76" s="5" t="s">
        <v>193</v>
      </c>
      <c r="E76" s="4" t="str">
        <f>IFERROR(__xludf.DUMMYFUNCTION("GOOGLETRANSLATE(D76, ""he"", ""en"")"),"And he lived")</f>
        <v>And he lived</v>
      </c>
      <c r="F76" s="4"/>
      <c r="G76" s="4"/>
      <c r="H76" s="4"/>
    </row>
    <row r="77" ht="15.75" customHeight="1">
      <c r="A77" s="6" t="s">
        <v>194</v>
      </c>
      <c r="B77" s="7" t="s">
        <v>195</v>
      </c>
      <c r="C77" s="4">
        <v>76.0</v>
      </c>
      <c r="D77" s="5" t="s">
        <v>196</v>
      </c>
      <c r="E77" s="4" t="str">
        <f>IFERROR(__xludf.DUMMYFUNCTION("GOOGLETRANSLATE(D77, ""he"", ""en"")"),"from that")</f>
        <v>from that</v>
      </c>
      <c r="F77" s="4"/>
      <c r="G77" s="4"/>
      <c r="H77" s="4"/>
    </row>
    <row r="78" ht="15.75" customHeight="1">
      <c r="A78" s="8" t="s">
        <v>197</v>
      </c>
      <c r="B78" s="1">
        <v>10.0</v>
      </c>
      <c r="C78" s="4">
        <v>77.0</v>
      </c>
      <c r="D78" s="5" t="s">
        <v>198</v>
      </c>
      <c r="E78" s="4" t="str">
        <f>IFERROR(__xludf.DUMMYFUNCTION("GOOGLETRANSLATE(D78, ""he"", ""en"")"),"but")</f>
        <v>but</v>
      </c>
      <c r="F78" s="4"/>
      <c r="G78" s="4"/>
      <c r="H78" s="4"/>
    </row>
    <row r="79" ht="15.75" customHeight="1">
      <c r="A79" s="6" t="s">
        <v>199</v>
      </c>
      <c r="B79" s="7" t="s">
        <v>200</v>
      </c>
      <c r="C79" s="4">
        <v>78.0</v>
      </c>
      <c r="D79" s="5" t="s">
        <v>201</v>
      </c>
      <c r="E79" s="4" t="str">
        <f>IFERROR(__xludf.DUMMYFUNCTION("GOOGLETRANSLATE(D79, ""he"", ""en"")"),"Keep it")</f>
        <v>Keep it</v>
      </c>
      <c r="F79" s="4"/>
      <c r="G79" s="4"/>
      <c r="H79" s="4"/>
    </row>
    <row r="80" ht="15.75" customHeight="1">
      <c r="A80" s="6" t="s">
        <v>202</v>
      </c>
      <c r="B80" s="7" t="s">
        <v>97</v>
      </c>
      <c r="C80" s="4">
        <v>79.0</v>
      </c>
      <c r="D80" s="5" t="s">
        <v>186</v>
      </c>
      <c r="E80" s="4" t="str">
        <f>IFERROR(__xludf.DUMMYFUNCTION("GOOGLETRANSLATE(D80, ""he"", ""en"")"),"will be exhausted")</f>
        <v>will be exhausted</v>
      </c>
      <c r="F80" s="4"/>
      <c r="G80" s="4"/>
      <c r="H80" s="4"/>
    </row>
    <row r="81" ht="15.75" customHeight="1">
      <c r="A81" s="6" t="s">
        <v>203</v>
      </c>
      <c r="B81" s="7" t="s">
        <v>204</v>
      </c>
      <c r="C81" s="4">
        <v>80.0</v>
      </c>
      <c r="D81" s="5" t="s">
        <v>205</v>
      </c>
      <c r="E81" s="4" t="str">
        <f>IFERROR(__xludf.DUMMYFUNCTION("GOOGLETRANSLATE(D81, ""he"", ""en"")"),"will drink")</f>
        <v>will drink</v>
      </c>
      <c r="F81" s="4"/>
      <c r="G81" s="4"/>
      <c r="H81" s="4"/>
    </row>
    <row r="82" ht="15.75" customHeight="1">
      <c r="A82" s="6" t="s">
        <v>206</v>
      </c>
      <c r="B82" s="7" t="s">
        <v>207</v>
      </c>
      <c r="C82" s="4">
        <v>81.0</v>
      </c>
      <c r="D82" s="5" t="s">
        <v>208</v>
      </c>
      <c r="E82" s="4" t="str">
        <f>IFERROR(__xludf.DUMMYFUNCTION("GOOGLETRANSLATE(D82, ""he"", ""en"")"),"all")</f>
        <v>all</v>
      </c>
      <c r="F82" s="4"/>
      <c r="G82" s="4"/>
      <c r="H82" s="4"/>
    </row>
    <row r="83" ht="15.75" customHeight="1">
      <c r="A83" s="6" t="s">
        <v>209</v>
      </c>
      <c r="B83" s="7" t="s">
        <v>210</v>
      </c>
      <c r="C83" s="4">
        <v>82.0</v>
      </c>
      <c r="D83" s="5" t="s">
        <v>211</v>
      </c>
      <c r="E83" s="4" t="str">
        <f>IFERROR(__xludf.DUMMYFUNCTION("GOOGLETRANSLATE(D83, ""he"", ""en"")"),"Fourth")</f>
        <v>Fourth</v>
      </c>
      <c r="F83" s="4"/>
      <c r="G83" s="4"/>
      <c r="H83" s="4"/>
    </row>
    <row r="84" ht="15.75" customHeight="1">
      <c r="A84" s="6" t="s">
        <v>212</v>
      </c>
      <c r="B84" s="7" t="s">
        <v>213</v>
      </c>
      <c r="C84" s="4">
        <v>83.0</v>
      </c>
      <c r="D84" s="5" t="s">
        <v>214</v>
      </c>
      <c r="E84" s="4" t="str">
        <f>IFERROR(__xludf.DUMMYFUNCTION("GOOGLETRANSLATE(D84, ""he"", ""en"")"),"country:")</f>
        <v>country:</v>
      </c>
      <c r="F84" s="4"/>
      <c r="G84" s="4"/>
      <c r="H84" s="4"/>
    </row>
    <row r="85" ht="15.75" customHeight="1">
      <c r="A85" s="8" t="s">
        <v>215</v>
      </c>
      <c r="B85" s="1">
        <v>11.0</v>
      </c>
      <c r="C85" s="4">
        <v>84.0</v>
      </c>
      <c r="D85" s="5" t="s">
        <v>216</v>
      </c>
      <c r="E85" s="4" t="str">
        <f>IFERROR(__xludf.DUMMYFUNCTION("GOOGLETRANSLATE(D85, ""he"", ""en"")"),"{y}")</f>
        <v>{y}</v>
      </c>
      <c r="F85" s="4"/>
      <c r="G85" s="4"/>
      <c r="H85" s="4"/>
    </row>
    <row r="86" ht="15.75" customHeight="1">
      <c r="A86" s="6" t="s">
        <v>79</v>
      </c>
      <c r="B86" s="7" t="s">
        <v>78</v>
      </c>
      <c r="C86" s="4">
        <v>85.0</v>
      </c>
      <c r="D86" s="5" t="s">
        <v>199</v>
      </c>
      <c r="E86" s="4" t="str">
        <f>IFERROR(__xludf.DUMMYFUNCTION("GOOGLETRANSLATE(D86, ""he"", ""en"")"),"and me")</f>
        <v>and me</v>
      </c>
      <c r="F86" s="4"/>
      <c r="G86" s="4"/>
      <c r="H86" s="4"/>
    </row>
    <row r="87" ht="15.75" customHeight="1">
      <c r="A87" s="6" t="s">
        <v>217</v>
      </c>
      <c r="B87" s="7" t="s">
        <v>218</v>
      </c>
      <c r="C87" s="4">
        <v>86.0</v>
      </c>
      <c r="D87" s="5" t="s">
        <v>219</v>
      </c>
      <c r="E87" s="4" t="str">
        <f>IFERROR(__xludf.DUMMYFUNCTION("GOOGLETRANSLATE(D87, ""he"", ""en"")"),"I will say")</f>
        <v>I will say</v>
      </c>
      <c r="F87" s="4"/>
      <c r="G87" s="4"/>
      <c r="H87" s="4"/>
    </row>
    <row r="88" ht="15.75" customHeight="1">
      <c r="A88" s="6" t="s">
        <v>220</v>
      </c>
      <c r="B88" s="7" t="s">
        <v>221</v>
      </c>
      <c r="C88" s="4">
        <v>87.0</v>
      </c>
      <c r="D88" s="5" t="s">
        <v>222</v>
      </c>
      <c r="E88" s="4" t="str">
        <f>IFERROR(__xludf.DUMMYFUNCTION("GOOGLETRANSLATE(D88, ""he"", ""en"")"),"forever")</f>
        <v>forever</v>
      </c>
      <c r="F88" s="4"/>
      <c r="G88" s="4"/>
      <c r="H88" s="4"/>
    </row>
    <row r="89" ht="15.75" customHeight="1">
      <c r="A89" s="6" t="s">
        <v>223</v>
      </c>
      <c r="B89" s="7" t="s">
        <v>224</v>
      </c>
      <c r="C89" s="4">
        <v>88.0</v>
      </c>
      <c r="D89" s="5" t="s">
        <v>225</v>
      </c>
      <c r="E89" s="4" t="str">
        <f>IFERROR(__xludf.DUMMYFUNCTION("GOOGLETRANSLATE(D89, ""he"", ""en"")"),"Azmara")</f>
        <v>Azmara</v>
      </c>
      <c r="F89" s="4"/>
      <c r="G89" s="4"/>
      <c r="H89" s="4"/>
    </row>
    <row r="90" ht="15.75" customHeight="1">
      <c r="A90" s="6" t="s">
        <v>226</v>
      </c>
      <c r="B90" s="7" t="s">
        <v>227</v>
      </c>
      <c r="C90" s="4">
        <v>89.0</v>
      </c>
      <c r="D90" s="5" t="s">
        <v>209</v>
      </c>
      <c r="E90" s="4" t="str">
        <f>IFERROR(__xludf.DUMMYFUNCTION("GOOGLETRANSLATE(D90, ""he"", ""en"")"),"to my god")</f>
        <v>to my god</v>
      </c>
      <c r="F90" s="4"/>
      <c r="G90" s="4"/>
      <c r="H90" s="4"/>
    </row>
    <row r="91" ht="15.75" customHeight="1">
      <c r="A91" s="6" t="s">
        <v>228</v>
      </c>
      <c r="B91" s="7" t="s">
        <v>229</v>
      </c>
      <c r="C91" s="4">
        <v>90.0</v>
      </c>
      <c r="D91" s="5" t="s">
        <v>230</v>
      </c>
      <c r="E91" s="4" t="str">
        <f>IFERROR(__xludf.DUMMYFUNCTION("GOOGLETRANSLATE(D91, ""he"", ""en"")"),"Jacob:")</f>
        <v>Jacob:</v>
      </c>
      <c r="F91" s="4"/>
      <c r="G91" s="4"/>
      <c r="H91" s="4"/>
    </row>
    <row r="92" ht="15.75" customHeight="1">
      <c r="A92" s="6" t="s">
        <v>231</v>
      </c>
      <c r="B92" s="7" t="s">
        <v>232</v>
      </c>
      <c r="C92" s="4">
        <v>91.0</v>
      </c>
      <c r="D92" s="5" t="s">
        <v>233</v>
      </c>
      <c r="E92" s="4" t="str">
        <f>IFERROR(__xludf.DUMMYFUNCTION("GOOGLETRANSLATE(D92, ""he"", ""en"")"),"{y}")</f>
        <v>{y}</v>
      </c>
      <c r="F92" s="4"/>
      <c r="G92" s="4"/>
      <c r="H92" s="4"/>
    </row>
    <row r="93" ht="15.75" customHeight="1">
      <c r="A93" s="1"/>
      <c r="B93" s="1"/>
      <c r="C93" s="4">
        <v>92.0</v>
      </c>
      <c r="D93" s="5" t="s">
        <v>79</v>
      </c>
      <c r="E93" s="4" t="str">
        <f>IFERROR(__xludf.DUMMYFUNCTION("GOOGLETRANSLATE(D93, ""he"", ""en"")"),"and all")</f>
        <v>and all</v>
      </c>
      <c r="F93" s="4"/>
      <c r="G93" s="4"/>
      <c r="H93" s="4"/>
    </row>
    <row r="94" ht="15.75" customHeight="1">
      <c r="A94" s="1"/>
      <c r="B94" s="1"/>
      <c r="C94" s="4">
        <v>93.0</v>
      </c>
      <c r="D94" s="5" t="s">
        <v>217</v>
      </c>
      <c r="E94" s="4" t="str">
        <f>IFERROR(__xludf.DUMMYFUNCTION("GOOGLETRANSLATE(D94, ""he"", ""en"")"),"horny")</f>
        <v>horny</v>
      </c>
      <c r="F94" s="4"/>
      <c r="G94" s="4"/>
      <c r="H94" s="4"/>
    </row>
    <row r="95" ht="15.75" customHeight="1">
      <c r="A95" s="9"/>
      <c r="C95" s="4">
        <v>94.0</v>
      </c>
      <c r="D95" s="5" t="s">
        <v>234</v>
      </c>
      <c r="E95" s="4" t="str">
        <f>IFERROR(__xludf.DUMMYFUNCTION("GOOGLETRANSLATE(D95, ""he"", ""en"")"),"wicked")</f>
        <v>wicked</v>
      </c>
      <c r="F95" s="4"/>
      <c r="G95" s="4"/>
      <c r="H95" s="4"/>
    </row>
    <row r="96" ht="15.75" customHeight="1">
      <c r="A96" s="9"/>
      <c r="C96" s="4">
        <v>95.0</v>
      </c>
      <c r="D96" s="5" t="s">
        <v>235</v>
      </c>
      <c r="E96" s="4" t="str">
        <f>IFERROR(__xludf.DUMMYFUNCTION("GOOGLETRANSLATE(D96, ""he"", ""en"")"),"I will tell you")</f>
        <v>I will tell you</v>
      </c>
      <c r="F96" s="4"/>
      <c r="G96" s="4"/>
      <c r="H96" s="4"/>
    </row>
    <row r="97" ht="15.75" customHeight="1">
      <c r="A97" s="9"/>
      <c r="C97" s="4">
        <v>96.0</v>
      </c>
      <c r="D97" s="5" t="s">
        <v>236</v>
      </c>
      <c r="E97" s="4" t="str">
        <f>IFERROR(__xludf.DUMMYFUNCTION("GOOGLETRANSLATE(D97, ""he"", ""en"")"),"Tromana")</f>
        <v>Tromana</v>
      </c>
      <c r="F97" s="4"/>
      <c r="G97" s="4"/>
      <c r="H97" s="4"/>
    </row>
    <row r="98" ht="15.75" customHeight="1">
      <c r="A98" s="9"/>
      <c r="C98" s="4">
        <v>97.0</v>
      </c>
      <c r="D98" s="5" t="s">
        <v>228</v>
      </c>
      <c r="E98" s="4" t="str">
        <f>IFERROR(__xludf.DUMMYFUNCTION("GOOGLETRANSLATE(D98, ""he"", ""en"")"),"horns")</f>
        <v>horns</v>
      </c>
      <c r="F98" s="4"/>
      <c r="G98" s="4"/>
      <c r="H98" s="4"/>
    </row>
    <row r="99" ht="15.75" customHeight="1">
      <c r="A99" s="9"/>
      <c r="C99" s="4">
        <v>98.0</v>
      </c>
      <c r="D99" s="5" t="s">
        <v>237</v>
      </c>
      <c r="E99" s="4" t="str">
        <f>IFERROR(__xludf.DUMMYFUNCTION("GOOGLETRANSLATE(D99, ""he"", ""en"")"),"righteous:")</f>
        <v>righteous:</v>
      </c>
      <c r="F99" s="4"/>
      <c r="G99" s="4"/>
      <c r="H99" s="4"/>
    </row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1.0" footer="0.0" header="0.0" left="0.75" right="0.75" top="1.0"/>
  <pageSetup orientation="landscape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5" width="12.63"/>
    <col customWidth="1" min="6" max="26" width="8.63"/>
  </cols>
  <sheetData>
    <row r="1" ht="15.75" customHeight="1">
      <c r="A1" s="1" t="s">
        <v>0</v>
      </c>
      <c r="B1" s="1" t="s">
        <v>1</v>
      </c>
      <c r="C1" s="2" t="s">
        <v>2</v>
      </c>
      <c r="D1" s="2" t="s">
        <v>3</v>
      </c>
      <c r="E1" s="18" t="s">
        <v>4</v>
      </c>
      <c r="F1" s="2" t="s">
        <v>5</v>
      </c>
      <c r="G1" s="2" t="s">
        <v>6</v>
      </c>
      <c r="H1" s="2" t="s">
        <v>7</v>
      </c>
    </row>
    <row r="2" ht="15.75" customHeight="1">
      <c r="A2" s="3" t="s">
        <v>8</v>
      </c>
      <c r="B2" s="1">
        <v>1.0</v>
      </c>
      <c r="C2" s="4">
        <v>1.0</v>
      </c>
      <c r="D2" s="5" t="s">
        <v>9</v>
      </c>
      <c r="E2" s="4" t="str">
        <f>IFERROR(__xludf.DUMMYFUNCTION("GOOGLETRANSLATE(D2, ""he"", ""en"")"),"{A}")</f>
        <v>{A}</v>
      </c>
      <c r="F2" s="4"/>
      <c r="G2" s="4"/>
      <c r="H2" s="4"/>
    </row>
    <row r="3" ht="15.75" customHeight="1">
      <c r="A3" s="3" t="s">
        <v>3537</v>
      </c>
      <c r="B3" s="1" t="s">
        <v>2608</v>
      </c>
      <c r="C3" s="4">
        <v>2.0</v>
      </c>
      <c r="D3" s="5" t="s">
        <v>12</v>
      </c>
      <c r="E3" s="4" t="str">
        <f>IFERROR(__xludf.DUMMYFUNCTION("GOOGLETRANSLATE(D3, ""he"", ""en"")"),"to win")</f>
        <v>to win</v>
      </c>
      <c r="F3" s="4"/>
      <c r="G3" s="4"/>
      <c r="H3" s="4"/>
    </row>
    <row r="4" ht="15.75" customHeight="1">
      <c r="A4" s="3" t="s">
        <v>2609</v>
      </c>
      <c r="B4" s="1" t="s">
        <v>2894</v>
      </c>
      <c r="C4" s="4">
        <v>3.0</v>
      </c>
      <c r="D4" s="5" t="s">
        <v>533</v>
      </c>
      <c r="E4" s="4" t="str">
        <f>IFERROR(__xludf.DUMMYFUNCTION("GOOGLETRANSLATE(D4, ""he"", ""en"")"),"on")</f>
        <v>on</v>
      </c>
      <c r="F4" s="4"/>
      <c r="G4" s="4"/>
      <c r="H4" s="4"/>
    </row>
    <row r="5" ht="15.75" customHeight="1">
      <c r="A5" s="3" t="s">
        <v>3538</v>
      </c>
      <c r="B5" s="1" t="s">
        <v>3539</v>
      </c>
      <c r="C5" s="4">
        <v>4.0</v>
      </c>
      <c r="D5" s="5" t="s">
        <v>2897</v>
      </c>
      <c r="E5" s="4" t="str">
        <f>IFERROR(__xludf.DUMMYFUNCTION("GOOGLETRANSLATE(D5, ""he"", ""en"")"),"I got it")</f>
        <v>I got it</v>
      </c>
      <c r="F5" s="4"/>
      <c r="G5" s="4"/>
      <c r="H5" s="4"/>
    </row>
    <row r="6" ht="15.75" customHeight="1">
      <c r="A6" s="3" t="s">
        <v>3367</v>
      </c>
      <c r="B6" s="1" t="s">
        <v>843</v>
      </c>
      <c r="C6" s="4">
        <v>5.0</v>
      </c>
      <c r="D6" s="5" t="s">
        <v>3371</v>
      </c>
      <c r="E6" s="4" t="str">
        <f>IFERROR(__xludf.DUMMYFUNCTION("GOOGLETRANSLATE(D6, ""he"", ""en"")"),"My heart")</f>
        <v>My heart</v>
      </c>
      <c r="F6" s="4"/>
      <c r="G6" s="4"/>
      <c r="H6" s="4"/>
    </row>
    <row r="7" ht="15.75" customHeight="1">
      <c r="A7" s="3" t="s">
        <v>3540</v>
      </c>
      <c r="B7" s="1" t="s">
        <v>3541</v>
      </c>
      <c r="C7" s="4">
        <v>6.0</v>
      </c>
      <c r="D7" s="5" t="s">
        <v>3542</v>
      </c>
      <c r="E7" s="4" t="str">
        <f>IFERROR(__xludf.DUMMYFUNCTION("GOOGLETRANSLATE(D7, ""he"", ""en"")"),"ice")</f>
        <v>ice</v>
      </c>
      <c r="F7" s="4"/>
      <c r="G7" s="4"/>
      <c r="H7" s="4"/>
    </row>
    <row r="8" ht="15.75" customHeight="1">
      <c r="A8" s="3" t="s">
        <v>3543</v>
      </c>
      <c r="B8" s="1" t="s">
        <v>19</v>
      </c>
      <c r="C8" s="4">
        <v>7.0</v>
      </c>
      <c r="D8" s="5" t="s">
        <v>541</v>
      </c>
      <c r="E8" s="4" t="str">
        <f>IFERROR(__xludf.DUMMYFUNCTION("GOOGLETRANSLATE(D8, ""he"", ""en"")"),"psalm:")</f>
        <v>psalm:</v>
      </c>
      <c r="F8" s="4"/>
      <c r="G8" s="4"/>
      <c r="H8" s="4"/>
    </row>
    <row r="9" ht="15.75" customHeight="1">
      <c r="A9" s="3" t="s">
        <v>25</v>
      </c>
      <c r="B9" s="1">
        <v>2.0</v>
      </c>
      <c r="C9" s="4">
        <v>8.0</v>
      </c>
      <c r="D9" s="5" t="s">
        <v>26</v>
      </c>
      <c r="E9" s="4" t="str">
        <f>IFERROR(__xludf.DUMMYFUNCTION("GOOGLETRANSLATE(D9, ""he"", ""en"")"),"{on}")</f>
        <v>{on}</v>
      </c>
      <c r="F9" s="4"/>
      <c r="G9" s="4"/>
      <c r="H9" s="4"/>
    </row>
    <row r="10" ht="15.75" customHeight="1">
      <c r="A10" s="3" t="s">
        <v>3544</v>
      </c>
      <c r="B10" s="1" t="s">
        <v>1810</v>
      </c>
      <c r="C10" s="4">
        <v>9.0</v>
      </c>
      <c r="D10" s="5" t="s">
        <v>3545</v>
      </c>
      <c r="E10" s="4" t="str">
        <f>IFERROR(__xludf.DUMMYFUNCTION("GOOGLETRANSLATE(D10, ""he"", ""en"")"),"what")</f>
        <v>what</v>
      </c>
      <c r="F10" s="4"/>
      <c r="G10" s="4"/>
      <c r="H10" s="4"/>
    </row>
    <row r="11" ht="15.75" customHeight="1">
      <c r="A11" s="3" t="s">
        <v>3546</v>
      </c>
      <c r="B11" s="1" t="s">
        <v>3547</v>
      </c>
      <c r="C11" s="4">
        <v>10.0</v>
      </c>
      <c r="D11" s="5" t="s">
        <v>3548</v>
      </c>
      <c r="E11" s="4" t="str">
        <f>IFERROR(__xludf.DUMMYFUNCTION("GOOGLETRANSLATE(D11, ""he"", ""en"")"),"friendship")</f>
        <v>friendship</v>
      </c>
      <c r="F11" s="4"/>
      <c r="G11" s="4"/>
      <c r="H11" s="4"/>
    </row>
    <row r="12" ht="15.75" customHeight="1">
      <c r="A12" s="3" t="s">
        <v>3549</v>
      </c>
      <c r="B12" s="1" t="s">
        <v>3550</v>
      </c>
      <c r="C12" s="4">
        <v>11.0</v>
      </c>
      <c r="D12" s="5" t="s">
        <v>3551</v>
      </c>
      <c r="E12" s="4" t="str">
        <f>IFERROR(__xludf.DUMMYFUNCTION("GOOGLETRANSLATE(D12, ""he"", ""en"")"),"Your dwellings")</f>
        <v>Your dwellings</v>
      </c>
      <c r="F12" s="4"/>
      <c r="G12" s="4"/>
      <c r="H12" s="4"/>
    </row>
    <row r="13" ht="15.75" customHeight="1">
      <c r="A13" s="3" t="s">
        <v>3552</v>
      </c>
      <c r="B13" s="1" t="s">
        <v>2580</v>
      </c>
      <c r="C13" s="4">
        <v>12.0</v>
      </c>
      <c r="D13" s="5" t="s">
        <v>180</v>
      </c>
      <c r="E13" s="4" t="str">
        <f>IFERROR(__xludf.DUMMYFUNCTION("GOOGLETRANSLATE(D13, ""he"", ""en"")"),"Jehovah")</f>
        <v>Jehovah</v>
      </c>
      <c r="F13" s="4"/>
      <c r="G13" s="4"/>
      <c r="H13" s="4"/>
    </row>
    <row r="14" ht="15.75" customHeight="1">
      <c r="A14" s="3" t="s">
        <v>3553</v>
      </c>
      <c r="B14" s="1" t="s">
        <v>3554</v>
      </c>
      <c r="C14" s="4">
        <v>13.0</v>
      </c>
      <c r="D14" s="5" t="s">
        <v>3555</v>
      </c>
      <c r="E14" s="4" t="str">
        <f>IFERROR(__xludf.DUMMYFUNCTION("GOOGLETRANSLATE(D14, ""he"", ""en"")"),"Armies:")</f>
        <v>Armies:</v>
      </c>
      <c r="F14" s="4"/>
      <c r="G14" s="4"/>
      <c r="H14" s="4"/>
    </row>
    <row r="15" ht="15.75" customHeight="1">
      <c r="A15" s="3" t="s">
        <v>49</v>
      </c>
      <c r="B15" s="1">
        <v>3.0</v>
      </c>
      <c r="C15" s="4">
        <v>14.0</v>
      </c>
      <c r="D15" s="5" t="s">
        <v>50</v>
      </c>
      <c r="E15" s="4" t="str">
        <f>IFERROR(__xludf.DUMMYFUNCTION("GOOGLETRANSLATE(D15, ""he"", ""en"")"),"{third}")</f>
        <v>{third}</v>
      </c>
      <c r="F15" s="4"/>
      <c r="G15" s="4"/>
      <c r="H15" s="4"/>
    </row>
    <row r="16" ht="15.75" customHeight="1">
      <c r="A16" s="3" t="s">
        <v>3556</v>
      </c>
      <c r="B16" s="1" t="s">
        <v>3557</v>
      </c>
      <c r="C16" s="4">
        <v>15.0</v>
      </c>
      <c r="D16" s="5" t="s">
        <v>3558</v>
      </c>
      <c r="E16" s="4" t="str">
        <f>IFERROR(__xludf.DUMMYFUNCTION("GOOGLETRANSLATE(D16, ""he"", ""en"")"),"cashed in")</f>
        <v>cashed in</v>
      </c>
      <c r="F16" s="4"/>
      <c r="G16" s="4"/>
      <c r="H16" s="4"/>
    </row>
    <row r="17" ht="15.75" customHeight="1">
      <c r="A17" s="3" t="s">
        <v>3559</v>
      </c>
      <c r="B17" s="1" t="s">
        <v>2474</v>
      </c>
      <c r="C17" s="4">
        <v>16.0</v>
      </c>
      <c r="D17" s="5" t="s">
        <v>1421</v>
      </c>
      <c r="E17" s="4" t="str">
        <f>IFERROR(__xludf.DUMMYFUNCTION("GOOGLETRANSLATE(D17, ""he"", ""en"")"),"also")</f>
        <v>also</v>
      </c>
      <c r="F17" s="4"/>
      <c r="G17" s="4"/>
      <c r="H17" s="4"/>
    </row>
    <row r="18" ht="15.75" customHeight="1">
      <c r="A18" s="3" t="s">
        <v>3560</v>
      </c>
      <c r="B18" s="1" t="s">
        <v>3561</v>
      </c>
      <c r="C18" s="4">
        <v>17.0</v>
      </c>
      <c r="D18" s="5" t="s">
        <v>3562</v>
      </c>
      <c r="E18" s="4" t="str">
        <f>IFERROR(__xludf.DUMMYFUNCTION("GOOGLETRANSLATE(D18, ""he"", ""en"")"),"bride")</f>
        <v>bride</v>
      </c>
      <c r="F18" s="4"/>
      <c r="G18" s="4"/>
      <c r="H18" s="4"/>
    </row>
    <row r="19" ht="15.75" customHeight="1">
      <c r="A19" s="3" t="s">
        <v>3563</v>
      </c>
      <c r="B19" s="1" t="s">
        <v>592</v>
      </c>
      <c r="C19" s="4">
        <v>18.0</v>
      </c>
      <c r="D19" s="5" t="s">
        <v>3564</v>
      </c>
      <c r="E19" s="4" t="str">
        <f>IFERROR(__xludf.DUMMYFUNCTION("GOOGLETRANSLATE(D19, ""he"", ""en"")"),"mental")</f>
        <v>mental</v>
      </c>
      <c r="F19" s="4"/>
      <c r="G19" s="4"/>
      <c r="H19" s="4"/>
    </row>
    <row r="20" ht="15.75" customHeight="1">
      <c r="A20" s="3" t="s">
        <v>3565</v>
      </c>
      <c r="B20" s="1" t="s">
        <v>3566</v>
      </c>
      <c r="C20" s="4">
        <v>19.0</v>
      </c>
      <c r="D20" s="5" t="s">
        <v>3567</v>
      </c>
      <c r="E20" s="4" t="str">
        <f>IFERROR(__xludf.DUMMYFUNCTION("GOOGLETRANSLATE(D20, ""he"", ""en"")"),"to the yards")</f>
        <v>to the yards</v>
      </c>
      <c r="F20" s="4"/>
      <c r="G20" s="4"/>
      <c r="H20" s="4"/>
    </row>
    <row r="21" ht="15.75" customHeight="1">
      <c r="A21" s="3" t="s">
        <v>3568</v>
      </c>
      <c r="B21" s="1" t="s">
        <v>1066</v>
      </c>
      <c r="C21" s="4">
        <v>20.0</v>
      </c>
      <c r="D21" s="5" t="s">
        <v>180</v>
      </c>
      <c r="E21" s="4" t="str">
        <f>IFERROR(__xludf.DUMMYFUNCTION("GOOGLETRANSLATE(D21, ""he"", ""en"")"),"Jehovah")</f>
        <v>Jehovah</v>
      </c>
      <c r="F21" s="4"/>
      <c r="G21" s="4"/>
      <c r="H21" s="4"/>
    </row>
    <row r="22" ht="15.75" customHeight="1">
      <c r="A22" s="3" t="s">
        <v>3569</v>
      </c>
      <c r="B22" s="1" t="s">
        <v>3570</v>
      </c>
      <c r="C22" s="4">
        <v>21.0</v>
      </c>
      <c r="D22" s="5" t="s">
        <v>3571</v>
      </c>
      <c r="E22" s="4" t="str">
        <f>IFERROR(__xludf.DUMMYFUNCTION("GOOGLETRANSLATE(D22, ""he"", ""en"")"),"my heart")</f>
        <v>my heart</v>
      </c>
      <c r="F22" s="4"/>
      <c r="G22" s="4"/>
      <c r="H22" s="4"/>
    </row>
    <row r="23" ht="15.75" customHeight="1">
      <c r="A23" s="3" t="s">
        <v>3572</v>
      </c>
      <c r="B23" s="1" t="s">
        <v>3573</v>
      </c>
      <c r="C23" s="4">
        <v>22.0</v>
      </c>
      <c r="D23" s="5" t="s">
        <v>3574</v>
      </c>
      <c r="E23" s="4" t="str">
        <f>IFERROR(__xludf.DUMMYFUNCTION("GOOGLETRANSLATE(D23, ""he"", ""en"")"),"And my flesh")</f>
        <v>And my flesh</v>
      </c>
      <c r="F23" s="4"/>
      <c r="G23" s="4"/>
      <c r="H23" s="4"/>
    </row>
    <row r="24" ht="15.75" customHeight="1">
      <c r="A24" s="3" t="s">
        <v>3575</v>
      </c>
      <c r="B24" s="1" t="s">
        <v>3576</v>
      </c>
      <c r="C24" s="4">
        <v>23.0</v>
      </c>
      <c r="D24" s="5" t="s">
        <v>3577</v>
      </c>
      <c r="E24" s="4" t="str">
        <f>IFERROR(__xludf.DUMMYFUNCTION("GOOGLETRANSLATE(D24, ""he"", ""en"")"),"We fired")</f>
        <v>We fired</v>
      </c>
      <c r="F24" s="4"/>
      <c r="G24" s="4"/>
      <c r="H24" s="4"/>
    </row>
    <row r="25" ht="15.75" customHeight="1">
      <c r="A25" s="3" t="s">
        <v>2028</v>
      </c>
      <c r="B25" s="1" t="s">
        <v>546</v>
      </c>
      <c r="C25" s="4">
        <v>24.0</v>
      </c>
      <c r="D25" s="5" t="s">
        <v>545</v>
      </c>
      <c r="E25" s="4" t="str">
        <f>IFERROR(__xludf.DUMMYFUNCTION("GOOGLETRANSLATE(D25, ""he"", ""en"")"),"to")</f>
        <v>to</v>
      </c>
      <c r="F25" s="4"/>
      <c r="G25" s="4"/>
      <c r="H25" s="4"/>
    </row>
    <row r="26" ht="15.75" customHeight="1">
      <c r="A26" s="3" t="s">
        <v>1301</v>
      </c>
      <c r="B26" s="1" t="s">
        <v>3578</v>
      </c>
      <c r="C26" s="4">
        <v>25.0</v>
      </c>
      <c r="D26" s="5" t="s">
        <v>723</v>
      </c>
      <c r="E26" s="4" t="str">
        <f>IFERROR(__xludf.DUMMYFUNCTION("GOOGLETRANSLATE(D26, ""he"", ""en"")"),"to")</f>
        <v>to</v>
      </c>
      <c r="F26" s="4"/>
      <c r="G26" s="4"/>
      <c r="H26" s="4"/>
    </row>
    <row r="27" ht="15.75" customHeight="1">
      <c r="A27" s="3" t="s">
        <v>3579</v>
      </c>
      <c r="B27" s="1" t="s">
        <v>3580</v>
      </c>
      <c r="C27" s="4">
        <v>26.0</v>
      </c>
      <c r="D27" s="5" t="s">
        <v>3581</v>
      </c>
      <c r="E27" s="4" t="str">
        <f>IFERROR(__xludf.DUMMYFUNCTION("GOOGLETRANSLATE(D27, ""he"", ""en"")"),"live:")</f>
        <v>live:</v>
      </c>
      <c r="F27" s="4"/>
      <c r="G27" s="4"/>
      <c r="H27" s="4"/>
    </row>
    <row r="28" ht="15.75" customHeight="1">
      <c r="A28" s="3" t="s">
        <v>69</v>
      </c>
      <c r="B28" s="1">
        <v>4.0</v>
      </c>
      <c r="C28" s="4">
        <v>27.0</v>
      </c>
      <c r="D28" s="5" t="s">
        <v>70</v>
      </c>
      <c r="E28" s="4" t="str">
        <f>IFERROR(__xludf.DUMMYFUNCTION("GOOGLETRANSLATE(D28, ""he"", ""en"")"),"{d}")</f>
        <v>{d}</v>
      </c>
      <c r="F28" s="4"/>
      <c r="G28" s="4"/>
      <c r="H28" s="4"/>
    </row>
    <row r="29" ht="15.75" customHeight="1">
      <c r="A29" s="3" t="s">
        <v>3582</v>
      </c>
      <c r="B29" s="1" t="s">
        <v>3583</v>
      </c>
      <c r="C29" s="4">
        <v>28.0</v>
      </c>
      <c r="D29" s="5" t="s">
        <v>3354</v>
      </c>
      <c r="E29" s="4" t="str">
        <f>IFERROR(__xludf.DUMMYFUNCTION("GOOGLETRANSLATE(D29, ""he"", ""en"")"),"also")</f>
        <v>also</v>
      </c>
      <c r="F29" s="4"/>
      <c r="G29" s="4"/>
      <c r="H29" s="4"/>
    </row>
    <row r="30" ht="15.75" customHeight="1">
      <c r="A30" s="3" t="s">
        <v>3584</v>
      </c>
      <c r="B30" s="1" t="s">
        <v>3585</v>
      </c>
      <c r="C30" s="4">
        <v>29.0</v>
      </c>
      <c r="D30" s="5" t="s">
        <v>3586</v>
      </c>
      <c r="E30" s="4" t="str">
        <f>IFERROR(__xludf.DUMMYFUNCTION("GOOGLETRANSLATE(D30, ""he"", ""en"")"),"bird")</f>
        <v>bird</v>
      </c>
      <c r="F30" s="4"/>
      <c r="G30" s="4"/>
      <c r="H30" s="4"/>
    </row>
    <row r="31" ht="15.75" customHeight="1">
      <c r="A31" s="3" t="s">
        <v>3587</v>
      </c>
      <c r="B31" s="1" t="s">
        <v>3588</v>
      </c>
      <c r="C31" s="4">
        <v>30.0</v>
      </c>
      <c r="D31" s="5" t="s">
        <v>3589</v>
      </c>
      <c r="E31" s="4" t="str">
        <f>IFERROR(__xludf.DUMMYFUNCTION("GOOGLETRANSLATE(D31, ""he"", ""en"")"),"a find")</f>
        <v>a find</v>
      </c>
      <c r="F31" s="4"/>
      <c r="G31" s="4"/>
      <c r="H31" s="4"/>
    </row>
    <row r="32" ht="15.75" customHeight="1">
      <c r="A32" s="3" t="s">
        <v>3590</v>
      </c>
      <c r="B32" s="1" t="s">
        <v>3591</v>
      </c>
      <c r="C32" s="4">
        <v>31.0</v>
      </c>
      <c r="D32" s="5" t="s">
        <v>3592</v>
      </c>
      <c r="E32" s="4" t="str">
        <f>IFERROR(__xludf.DUMMYFUNCTION("GOOGLETRANSLATE(D32, ""he"", ""en"")"),"house")</f>
        <v>house</v>
      </c>
      <c r="F32" s="4"/>
      <c r="G32" s="4"/>
      <c r="H32" s="4"/>
    </row>
    <row r="33" ht="15.75" customHeight="1">
      <c r="A33" s="3" t="s">
        <v>3593</v>
      </c>
      <c r="B33" s="1" t="s">
        <v>3594</v>
      </c>
      <c r="C33" s="4">
        <v>32.0</v>
      </c>
      <c r="D33" s="5" t="s">
        <v>3595</v>
      </c>
      <c r="E33" s="4" t="str">
        <f>IFERROR(__xludf.DUMMYFUNCTION("GOOGLETRANSLATE(D33, ""he"", ""en"")"),"and sparrow")</f>
        <v>and sparrow</v>
      </c>
      <c r="F33" s="4"/>
      <c r="G33" s="4"/>
      <c r="H33" s="4"/>
    </row>
    <row r="34" ht="15.75" customHeight="1">
      <c r="A34" s="3" t="s">
        <v>3596</v>
      </c>
      <c r="B34" s="1" t="s">
        <v>3597</v>
      </c>
      <c r="C34" s="4">
        <v>33.0</v>
      </c>
      <c r="D34" s="5" t="s">
        <v>3598</v>
      </c>
      <c r="E34" s="4" t="str">
        <f>IFERROR(__xludf.DUMMYFUNCTION("GOOGLETRANSLATE(D34, ""he"", ""en"")"),"nest")</f>
        <v>nest</v>
      </c>
      <c r="F34" s="4"/>
      <c r="G34" s="4"/>
      <c r="H34" s="4"/>
    </row>
    <row r="35" ht="15.75" customHeight="1">
      <c r="A35" s="3" t="s">
        <v>3599</v>
      </c>
      <c r="B35" s="1" t="s">
        <v>3600</v>
      </c>
      <c r="C35" s="4">
        <v>34.0</v>
      </c>
      <c r="D35" s="5" t="s">
        <v>3601</v>
      </c>
      <c r="E35" s="4" t="str">
        <f>IFERROR(__xludf.DUMMYFUNCTION("GOOGLETRANSLATE(D35, ""he"", ""en"")"),"her")</f>
        <v>her</v>
      </c>
      <c r="F35" s="4"/>
      <c r="G35" s="4"/>
      <c r="H35" s="4"/>
    </row>
    <row r="36" ht="15.75" customHeight="1">
      <c r="A36" s="3" t="s">
        <v>3602</v>
      </c>
      <c r="B36" s="1" t="s">
        <v>2527</v>
      </c>
      <c r="C36" s="4">
        <v>35.0</v>
      </c>
      <c r="D36" s="5" t="s">
        <v>1039</v>
      </c>
      <c r="E36" s="4" t="str">
        <f>IFERROR(__xludf.DUMMYFUNCTION("GOOGLETRANSLATE(D36, ""he"", ""en"")"),"which")</f>
        <v>which</v>
      </c>
      <c r="F36" s="4"/>
      <c r="G36" s="4"/>
      <c r="H36" s="4"/>
    </row>
    <row r="37" ht="15.75" customHeight="1">
      <c r="A37" s="3" t="s">
        <v>3603</v>
      </c>
      <c r="B37" s="1" t="s">
        <v>3604</v>
      </c>
      <c r="C37" s="4">
        <v>36.0</v>
      </c>
      <c r="D37" s="5" t="s">
        <v>3605</v>
      </c>
      <c r="E37" s="4" t="str">
        <f>IFERROR(__xludf.DUMMYFUNCTION("GOOGLETRANSLATE(D37, ""he"", ""en"")"),"drank")</f>
        <v>drank</v>
      </c>
      <c r="F37" s="4"/>
      <c r="G37" s="4"/>
      <c r="H37" s="4"/>
    </row>
    <row r="38" ht="15.75" customHeight="1">
      <c r="A38" s="3" t="s">
        <v>1791</v>
      </c>
      <c r="B38" s="1"/>
      <c r="C38" s="4">
        <v>37.0</v>
      </c>
      <c r="D38" s="5" t="s">
        <v>3606</v>
      </c>
      <c r="E38" s="4" t="str">
        <f>IFERROR(__xludf.DUMMYFUNCTION("GOOGLETRANSLATE(D38, ""he"", ""en"")"),"Her chicks")</f>
        <v>Her chicks</v>
      </c>
      <c r="F38" s="4"/>
      <c r="G38" s="4"/>
      <c r="H38" s="4"/>
    </row>
    <row r="39" ht="15.75" customHeight="1">
      <c r="A39" s="3" t="s">
        <v>3607</v>
      </c>
      <c r="B39" s="1" t="s">
        <v>3608</v>
      </c>
      <c r="C39" s="4">
        <v>38.0</v>
      </c>
      <c r="D39" s="5" t="s">
        <v>1099</v>
      </c>
      <c r="E39" s="4" t="str">
        <f>IFERROR(__xludf.DUMMYFUNCTION("GOOGLETRANSLATE(D39, ""he"", ""en"")"),"you")</f>
        <v>you</v>
      </c>
      <c r="F39" s="4"/>
      <c r="G39" s="4"/>
      <c r="H39" s="4"/>
    </row>
    <row r="40" ht="15.75" customHeight="1">
      <c r="A40" s="3" t="s">
        <v>1791</v>
      </c>
      <c r="B40" s="1"/>
      <c r="C40" s="4">
        <v>39.0</v>
      </c>
      <c r="D40" s="5" t="s">
        <v>3609</v>
      </c>
      <c r="E40" s="4" t="str">
        <f>IFERROR(__xludf.DUMMYFUNCTION("GOOGLETRANSLATE(D40, ""he"", ""en"")"),"Your altars")</f>
        <v>Your altars</v>
      </c>
      <c r="F40" s="4"/>
      <c r="G40" s="4"/>
      <c r="H40" s="4"/>
    </row>
    <row r="41" ht="15.75" customHeight="1">
      <c r="A41" s="3" t="s">
        <v>3610</v>
      </c>
      <c r="B41" s="1" t="s">
        <v>3611</v>
      </c>
      <c r="C41" s="4">
        <v>40.0</v>
      </c>
      <c r="D41" s="5" t="s">
        <v>180</v>
      </c>
      <c r="E41" s="4" t="str">
        <f>IFERROR(__xludf.DUMMYFUNCTION("GOOGLETRANSLATE(D41, ""he"", ""en"")"),"Jehovah")</f>
        <v>Jehovah</v>
      </c>
      <c r="F41" s="4"/>
      <c r="G41" s="4"/>
      <c r="H41" s="4"/>
    </row>
    <row r="42" ht="15.75" customHeight="1">
      <c r="A42" s="3" t="s">
        <v>3612</v>
      </c>
      <c r="B42" s="1" t="s">
        <v>2580</v>
      </c>
      <c r="C42" s="4">
        <v>41.0</v>
      </c>
      <c r="D42" s="5" t="s">
        <v>2671</v>
      </c>
      <c r="E42" s="4" t="str">
        <f>IFERROR(__xludf.DUMMYFUNCTION("GOOGLETRANSLATE(D42, ""he"", ""en"")"),"armies")</f>
        <v>armies</v>
      </c>
      <c r="F42" s="4"/>
      <c r="G42" s="4"/>
      <c r="H42" s="4"/>
    </row>
    <row r="43" ht="15.75" customHeight="1">
      <c r="A43" s="3" t="s">
        <v>3613</v>
      </c>
      <c r="B43" s="1" t="s">
        <v>3554</v>
      </c>
      <c r="C43" s="4">
        <v>42.0</v>
      </c>
      <c r="D43" s="5" t="s">
        <v>3614</v>
      </c>
      <c r="E43" s="4" t="str">
        <f>IFERROR(__xludf.DUMMYFUNCTION("GOOGLETRANSLATE(D43, ""he"", ""en"")"),"royal")</f>
        <v>royal</v>
      </c>
      <c r="F43" s="4"/>
      <c r="G43" s="4"/>
      <c r="H43" s="4"/>
    </row>
    <row r="44" ht="15.75" customHeight="1">
      <c r="A44" s="3" t="s">
        <v>3615</v>
      </c>
      <c r="B44" s="1" t="s">
        <v>3616</v>
      </c>
      <c r="C44" s="4">
        <v>43.0</v>
      </c>
      <c r="D44" s="5" t="s">
        <v>3617</v>
      </c>
      <c r="E44" s="4" t="str">
        <f>IFERROR(__xludf.DUMMYFUNCTION("GOOGLETRANSLATE(D44, ""he"", ""en"")"),"And my God:")</f>
        <v>And my God:</v>
      </c>
      <c r="F44" s="4"/>
      <c r="G44" s="4"/>
      <c r="H44" s="4"/>
    </row>
    <row r="45" ht="15.75" customHeight="1">
      <c r="A45" s="3" t="s">
        <v>3618</v>
      </c>
      <c r="B45" s="1" t="s">
        <v>3619</v>
      </c>
      <c r="C45" s="4">
        <v>44.0</v>
      </c>
      <c r="D45" s="5" t="s">
        <v>95</v>
      </c>
      <c r="E45" s="4" t="str">
        <f>IFERROR(__xludf.DUMMYFUNCTION("GOOGLETRANSLATE(D45, ""he"", ""en"")"),"{the}")</f>
        <v>{the}</v>
      </c>
      <c r="F45" s="4"/>
      <c r="G45" s="4"/>
      <c r="H45" s="4"/>
    </row>
    <row r="46" ht="15.75" customHeight="1">
      <c r="A46" s="3" t="s">
        <v>94</v>
      </c>
      <c r="B46" s="1">
        <v>5.0</v>
      </c>
      <c r="C46" s="4">
        <v>45.0</v>
      </c>
      <c r="D46" s="5" t="s">
        <v>3620</v>
      </c>
      <c r="E46" s="4" t="str">
        <f>IFERROR(__xludf.DUMMYFUNCTION("GOOGLETRANSLATE(D46, ""he"", ""en"")"),"Asheri")</f>
        <v>Asheri</v>
      </c>
      <c r="F46" s="4"/>
      <c r="G46" s="4"/>
      <c r="H46" s="4"/>
    </row>
    <row r="47" ht="15.75" customHeight="1">
      <c r="A47" s="3" t="s">
        <v>3621</v>
      </c>
      <c r="B47" s="1" t="s">
        <v>3622</v>
      </c>
      <c r="C47" s="4">
        <v>46.0</v>
      </c>
      <c r="D47" s="5" t="s">
        <v>3623</v>
      </c>
      <c r="E47" s="4" t="str">
        <f>IFERROR(__xludf.DUMMYFUNCTION("GOOGLETRANSLATE(D47, ""he"", ""en"")"),"sit down")</f>
        <v>sit down</v>
      </c>
      <c r="F47" s="4"/>
      <c r="G47" s="4"/>
      <c r="H47" s="4"/>
    </row>
    <row r="48" ht="15.75" customHeight="1">
      <c r="A48" s="3" t="s">
        <v>3624</v>
      </c>
      <c r="B48" s="1" t="s">
        <v>3625</v>
      </c>
      <c r="C48" s="4">
        <v>47.0</v>
      </c>
      <c r="D48" s="5" t="s">
        <v>3626</v>
      </c>
      <c r="E48" s="4" t="str">
        <f>IFERROR(__xludf.DUMMYFUNCTION("GOOGLETRANSLATE(D48, ""he"", ""en"")"),"your home")</f>
        <v>your home</v>
      </c>
      <c r="F48" s="4"/>
      <c r="G48" s="4"/>
      <c r="H48" s="4"/>
    </row>
    <row r="49" ht="15.75" customHeight="1">
      <c r="A49" s="3" t="s">
        <v>3627</v>
      </c>
      <c r="B49" s="1" t="s">
        <v>3628</v>
      </c>
      <c r="C49" s="4">
        <v>48.0</v>
      </c>
      <c r="D49" s="5" t="s">
        <v>692</v>
      </c>
      <c r="E49" s="4" t="str">
        <f>IFERROR(__xludf.DUMMYFUNCTION("GOOGLETRANSLATE(D49, ""he"", ""en"")"),"more")</f>
        <v>more</v>
      </c>
      <c r="F49" s="4"/>
      <c r="G49" s="4"/>
      <c r="H49" s="4"/>
    </row>
    <row r="50" ht="15.75" customHeight="1">
      <c r="A50" s="3" t="s">
        <v>3629</v>
      </c>
      <c r="B50" s="1" t="s">
        <v>3630</v>
      </c>
      <c r="C50" s="4">
        <v>49.0</v>
      </c>
      <c r="D50" s="5" t="s">
        <v>3631</v>
      </c>
      <c r="E50" s="4" t="str">
        <f>IFERROR(__xludf.DUMMYFUNCTION("GOOGLETRANSLATE(D50, ""he"", ""en"")"),"Glory be to you")</f>
        <v>Glory be to you</v>
      </c>
      <c r="F50" s="4"/>
      <c r="G50" s="4"/>
      <c r="H50" s="4"/>
    </row>
    <row r="51" ht="15.75" customHeight="1">
      <c r="A51" s="3" t="s">
        <v>3632</v>
      </c>
      <c r="B51" s="1" t="s">
        <v>3633</v>
      </c>
      <c r="C51" s="4">
        <v>50.0</v>
      </c>
      <c r="D51" s="5" t="s">
        <v>93</v>
      </c>
      <c r="E51" s="4" t="str">
        <f>IFERROR(__xludf.DUMMYFUNCTION("GOOGLETRANSLATE(D51, ""he"", ""en"")"),"Sela:")</f>
        <v>Sela:</v>
      </c>
      <c r="F51" s="4"/>
      <c r="G51" s="4"/>
      <c r="H51" s="4"/>
    </row>
    <row r="52" ht="15.75" customHeight="1">
      <c r="A52" s="3" t="s">
        <v>91</v>
      </c>
      <c r="B52" s="1" t="s">
        <v>92</v>
      </c>
      <c r="C52" s="4">
        <v>51.0</v>
      </c>
      <c r="D52" s="5" t="s">
        <v>114</v>
      </c>
      <c r="E52" s="4" t="str">
        <f>IFERROR(__xludf.DUMMYFUNCTION("GOOGLETRANSLATE(D52, ""he"", ""en"")"),"{and}")</f>
        <v>{and}</v>
      </c>
      <c r="F52" s="4"/>
      <c r="G52" s="4"/>
      <c r="H52" s="4"/>
    </row>
    <row r="53" ht="15.75" customHeight="1">
      <c r="A53" s="3" t="s">
        <v>112</v>
      </c>
      <c r="B53" s="1">
        <v>6.0</v>
      </c>
      <c r="C53" s="4">
        <v>52.0</v>
      </c>
      <c r="D53" s="5" t="s">
        <v>3620</v>
      </c>
      <c r="E53" s="4" t="str">
        <f>IFERROR(__xludf.DUMMYFUNCTION("GOOGLETRANSLATE(D53, ""he"", ""en"")"),"Asheri")</f>
        <v>Asheri</v>
      </c>
      <c r="F53" s="4"/>
      <c r="G53" s="4"/>
      <c r="H53" s="4"/>
    </row>
    <row r="54" ht="15.75" customHeight="1">
      <c r="A54" s="3" t="s">
        <v>3621</v>
      </c>
      <c r="B54" s="1" t="s">
        <v>3622</v>
      </c>
      <c r="C54" s="4">
        <v>53.0</v>
      </c>
      <c r="D54" s="5" t="s">
        <v>455</v>
      </c>
      <c r="E54" s="4" t="str">
        <f>IFERROR(__xludf.DUMMYFUNCTION("GOOGLETRANSLATE(D54, ""he"", ""en"")"),"person")</f>
        <v>person</v>
      </c>
      <c r="F54" s="4"/>
      <c r="G54" s="4"/>
      <c r="H54" s="4"/>
    </row>
    <row r="55" ht="15.75" customHeight="1">
      <c r="A55" s="3" t="s">
        <v>3634</v>
      </c>
      <c r="B55" s="1" t="s">
        <v>1470</v>
      </c>
      <c r="C55" s="4">
        <v>54.0</v>
      </c>
      <c r="D55" s="5" t="s">
        <v>3635</v>
      </c>
      <c r="E55" s="4" t="str">
        <f>IFERROR(__xludf.DUMMYFUNCTION("GOOGLETRANSLATE(D55, ""he"", ""en"")"),"Oz")</f>
        <v>Oz</v>
      </c>
      <c r="F55" s="4"/>
      <c r="G55" s="4"/>
      <c r="H55" s="4"/>
    </row>
    <row r="56" ht="15.75" customHeight="1">
      <c r="A56" s="3" t="s">
        <v>3636</v>
      </c>
      <c r="B56" s="1" t="s">
        <v>3637</v>
      </c>
      <c r="C56" s="4">
        <v>55.0</v>
      </c>
      <c r="D56" s="5" t="s">
        <v>1317</v>
      </c>
      <c r="E56" s="4" t="str">
        <f>IFERROR(__xludf.DUMMYFUNCTION("GOOGLETRANSLATE(D56, ""he"", ""en"")"),"him")</f>
        <v>him</v>
      </c>
      <c r="F56" s="4"/>
      <c r="G56" s="4"/>
      <c r="H56" s="4"/>
    </row>
    <row r="57" ht="15.75" customHeight="1">
      <c r="A57" s="3" t="s">
        <v>1317</v>
      </c>
      <c r="B57" s="1" t="s">
        <v>3638</v>
      </c>
      <c r="C57" s="4">
        <v>56.0</v>
      </c>
      <c r="D57" s="5" t="s">
        <v>3639</v>
      </c>
      <c r="E57" s="4" t="str">
        <f>IFERROR(__xludf.DUMMYFUNCTION("GOOGLETRANSLATE(D57, ""he"", ""en"")"),"in you")</f>
        <v>in you</v>
      </c>
      <c r="F57" s="4"/>
      <c r="G57" s="4"/>
      <c r="H57" s="4"/>
    </row>
    <row r="58" ht="15.75" customHeight="1">
      <c r="A58" s="3" t="s">
        <v>3640</v>
      </c>
      <c r="B58" s="1" t="s">
        <v>3641</v>
      </c>
      <c r="C58" s="4">
        <v>57.0</v>
      </c>
      <c r="D58" s="5" t="s">
        <v>3642</v>
      </c>
      <c r="E58" s="4" t="str">
        <f>IFERROR(__xludf.DUMMYFUNCTION("GOOGLETRANSLATE(D58, ""he"", ""en"")"),"Rails")</f>
        <v>Rails</v>
      </c>
      <c r="F58" s="4"/>
      <c r="G58" s="4"/>
      <c r="H58" s="4"/>
    </row>
    <row r="59" ht="15.75" customHeight="1">
      <c r="A59" s="3" t="s">
        <v>3643</v>
      </c>
      <c r="B59" s="1" t="s">
        <v>3644</v>
      </c>
      <c r="C59" s="4">
        <v>58.0</v>
      </c>
      <c r="D59" s="5" t="s">
        <v>3645</v>
      </c>
      <c r="E59" s="4" t="str">
        <f>IFERROR(__xludf.DUMMYFUNCTION("GOOGLETRANSLATE(D59, ""he"", ""en"")"),"in their hearts:")</f>
        <v>in their hearts:</v>
      </c>
      <c r="F59" s="4"/>
      <c r="G59" s="4"/>
      <c r="H59" s="4"/>
    </row>
    <row r="60" ht="15.75" customHeight="1">
      <c r="A60" s="3" t="s">
        <v>1304</v>
      </c>
      <c r="B60" s="1" t="s">
        <v>3646</v>
      </c>
      <c r="C60" s="4">
        <v>59.0</v>
      </c>
      <c r="D60" s="5" t="s">
        <v>133</v>
      </c>
      <c r="E60" s="4" t="str">
        <f>IFERROR(__xludf.DUMMYFUNCTION("GOOGLETRANSLATE(D60, ""he"", ""en"")"),"{g}")</f>
        <v>{g}</v>
      </c>
      <c r="F60" s="4"/>
      <c r="G60" s="4"/>
      <c r="H60" s="4"/>
    </row>
    <row r="61" ht="15.75" customHeight="1">
      <c r="A61" s="3" t="s">
        <v>127</v>
      </c>
      <c r="B61" s="1">
        <v>7.0</v>
      </c>
      <c r="C61" s="4">
        <v>60.0</v>
      </c>
      <c r="D61" s="5" t="s">
        <v>2785</v>
      </c>
      <c r="E61" s="4" t="str">
        <f>IFERROR(__xludf.DUMMYFUNCTION("GOOGLETRANSLATE(D61, ""he"", ""en"")"),"Hebrew")</f>
        <v>Hebrew</v>
      </c>
      <c r="F61" s="4"/>
      <c r="G61" s="4"/>
      <c r="H61" s="4"/>
    </row>
    <row r="62" ht="15.75" customHeight="1">
      <c r="A62" s="3" t="s">
        <v>3647</v>
      </c>
      <c r="B62" s="1" t="s">
        <v>3648</v>
      </c>
      <c r="C62" s="4">
        <v>61.0</v>
      </c>
      <c r="D62" s="5" t="s">
        <v>3649</v>
      </c>
      <c r="E62" s="4" t="str">
        <f>IFERROR(__xludf.DUMMYFUNCTION("GOOGLETRANSLATE(D62, ""he"", ""en"")"),"in depth")</f>
        <v>in depth</v>
      </c>
      <c r="F62" s="4"/>
      <c r="G62" s="4"/>
      <c r="H62" s="4"/>
    </row>
    <row r="63" ht="15.75" customHeight="1">
      <c r="A63" s="3" t="s">
        <v>3650</v>
      </c>
      <c r="B63" s="1" t="s">
        <v>3651</v>
      </c>
      <c r="C63" s="4">
        <v>62.0</v>
      </c>
      <c r="D63" s="5" t="s">
        <v>3652</v>
      </c>
      <c r="E63" s="4" t="str">
        <f>IFERROR(__xludf.DUMMYFUNCTION("GOOGLETRANSLATE(D63, ""he"", ""en"")"),"the crying")</f>
        <v>the crying</v>
      </c>
      <c r="F63" s="4"/>
      <c r="G63" s="4"/>
      <c r="H63" s="4"/>
    </row>
    <row r="64" ht="15.75" customHeight="1">
      <c r="A64" s="3" t="s">
        <v>3653</v>
      </c>
      <c r="B64" s="1" t="s">
        <v>3654</v>
      </c>
      <c r="C64" s="4">
        <v>63.0</v>
      </c>
      <c r="D64" s="5" t="s">
        <v>3655</v>
      </c>
      <c r="E64" s="4" t="str">
        <f>IFERROR(__xludf.DUMMYFUNCTION("GOOGLETRANSLATE(D64, ""he"", ""en"")"),"kind of")</f>
        <v>kind of</v>
      </c>
      <c r="F64" s="4"/>
      <c r="G64" s="4"/>
      <c r="H64" s="4"/>
    </row>
    <row r="65" ht="15.75" customHeight="1">
      <c r="A65" s="3" t="s">
        <v>3656</v>
      </c>
      <c r="B65" s="1" t="s">
        <v>3657</v>
      </c>
      <c r="C65" s="4">
        <v>64.0</v>
      </c>
      <c r="D65" s="5" t="s">
        <v>3658</v>
      </c>
      <c r="E65" s="4" t="str">
        <f>IFERROR(__xludf.DUMMYFUNCTION("GOOGLETRANSLATE(D65, ""he"", ""en"")"),"Yeshithu")</f>
        <v>Yeshithu</v>
      </c>
      <c r="F65" s="4"/>
      <c r="G65" s="4"/>
      <c r="H65" s="4"/>
    </row>
    <row r="66" ht="15.75" customHeight="1">
      <c r="A66" s="3" t="s">
        <v>3659</v>
      </c>
      <c r="B66" s="1" t="s">
        <v>3660</v>
      </c>
      <c r="C66" s="4">
        <v>65.0</v>
      </c>
      <c r="D66" s="5" t="s">
        <v>3354</v>
      </c>
      <c r="E66" s="4" t="str">
        <f>IFERROR(__xludf.DUMMYFUNCTION("GOOGLETRANSLATE(D66, ""he"", ""en"")"),"also")</f>
        <v>also</v>
      </c>
      <c r="F66" s="4"/>
      <c r="G66" s="4"/>
      <c r="H66" s="4"/>
    </row>
    <row r="67" ht="15.75" customHeight="1">
      <c r="A67" s="3" t="s">
        <v>3350</v>
      </c>
      <c r="B67" s="1" t="s">
        <v>2474</v>
      </c>
      <c r="C67" s="4">
        <v>66.0</v>
      </c>
      <c r="D67" s="5" t="s">
        <v>3661</v>
      </c>
      <c r="E67" s="4" t="str">
        <f>IFERROR(__xludf.DUMMYFUNCTION("GOOGLETRANSLATE(D67, ""he"", ""en"")"),"Blessings")</f>
        <v>Blessings</v>
      </c>
      <c r="F67" s="4"/>
      <c r="G67" s="4"/>
      <c r="H67" s="4"/>
    </row>
    <row r="68" ht="15.75" customHeight="1">
      <c r="A68" s="3" t="s">
        <v>3662</v>
      </c>
      <c r="B68" s="1" t="s">
        <v>3663</v>
      </c>
      <c r="C68" s="4">
        <v>67.0</v>
      </c>
      <c r="D68" s="5" t="s">
        <v>3664</v>
      </c>
      <c r="E68" s="4" t="str">
        <f>IFERROR(__xludf.DUMMYFUNCTION("GOOGLETRANSLATE(D68, ""he"", ""en"")"),"Yata")</f>
        <v>Yata</v>
      </c>
      <c r="F68" s="4"/>
      <c r="G68" s="4"/>
      <c r="H68" s="4"/>
    </row>
    <row r="69" ht="15.75" customHeight="1">
      <c r="A69" s="3" t="s">
        <v>3665</v>
      </c>
      <c r="B69" s="1" t="s">
        <v>3666</v>
      </c>
      <c r="C69" s="4">
        <v>68.0</v>
      </c>
      <c r="D69" s="5" t="s">
        <v>3667</v>
      </c>
      <c r="E69" s="4" t="str">
        <f>IFERROR(__xludf.DUMMYFUNCTION("GOOGLETRANSLATE(D69, ""he"", ""en"")"),"teacher:")</f>
        <v>teacher:</v>
      </c>
      <c r="F69" s="4"/>
      <c r="G69" s="4"/>
      <c r="H69" s="4"/>
    </row>
    <row r="70" ht="15.75" customHeight="1">
      <c r="A70" s="3" t="s">
        <v>3668</v>
      </c>
      <c r="B70" s="1" t="s">
        <v>3669</v>
      </c>
      <c r="C70" s="4">
        <v>69.0</v>
      </c>
      <c r="D70" s="5" t="s">
        <v>152</v>
      </c>
      <c r="E70" s="4" t="str">
        <f>IFERROR(__xludf.DUMMYFUNCTION("GOOGLETRANSLATE(D70, ""he"", ""en"")"),"{h}")</f>
        <v>{h}</v>
      </c>
      <c r="F70" s="4"/>
      <c r="G70" s="4"/>
      <c r="H70" s="4"/>
    </row>
    <row r="71" ht="15.75" customHeight="1">
      <c r="A71" s="3" t="s">
        <v>143</v>
      </c>
      <c r="B71" s="1">
        <v>8.0</v>
      </c>
      <c r="C71" s="4">
        <v>70.0</v>
      </c>
      <c r="D71" s="5" t="s">
        <v>3062</v>
      </c>
      <c r="E71" s="4" t="str">
        <f>IFERROR(__xludf.DUMMYFUNCTION("GOOGLETRANSLATE(D71, ""he"", ""en"")"),"will go")</f>
        <v>will go</v>
      </c>
      <c r="F71" s="4"/>
      <c r="G71" s="4"/>
      <c r="H71" s="4"/>
    </row>
    <row r="72" ht="15.75" customHeight="1">
      <c r="A72" s="3" t="s">
        <v>3670</v>
      </c>
      <c r="B72" s="1" t="s">
        <v>3671</v>
      </c>
      <c r="C72" s="4">
        <v>71.0</v>
      </c>
      <c r="D72" s="5" t="s">
        <v>3672</v>
      </c>
      <c r="E72" s="4" t="str">
        <f>IFERROR(__xludf.DUMMYFUNCTION("GOOGLETRANSLATE(D72, ""he"", ""en"")"),"from a soldier")</f>
        <v>from a soldier</v>
      </c>
      <c r="F72" s="4"/>
      <c r="G72" s="4"/>
      <c r="H72" s="4"/>
    </row>
    <row r="73" ht="15.75" customHeight="1">
      <c r="A73" s="3" t="s">
        <v>3673</v>
      </c>
      <c r="B73" s="1" t="s">
        <v>3674</v>
      </c>
      <c r="C73" s="4">
        <v>72.0</v>
      </c>
      <c r="D73" s="5" t="s">
        <v>545</v>
      </c>
      <c r="E73" s="4" t="str">
        <f>IFERROR(__xludf.DUMMYFUNCTION("GOOGLETRANSLATE(D73, ""he"", ""en"")"),"to")</f>
        <v>to</v>
      </c>
      <c r="F73" s="4"/>
      <c r="G73" s="4"/>
      <c r="H73" s="4"/>
    </row>
    <row r="74" ht="15.75" customHeight="1">
      <c r="A74" s="3" t="s">
        <v>2028</v>
      </c>
      <c r="B74" s="1" t="s">
        <v>546</v>
      </c>
      <c r="C74" s="4">
        <v>73.0</v>
      </c>
      <c r="D74" s="5" t="s">
        <v>3675</v>
      </c>
      <c r="E74" s="4" t="str">
        <f>IFERROR(__xludf.DUMMYFUNCTION("GOOGLETRANSLATE(D74, ""he"", ""en"")"),"force")</f>
        <v>force</v>
      </c>
      <c r="F74" s="4"/>
      <c r="G74" s="4"/>
      <c r="H74" s="4"/>
    </row>
    <row r="75" ht="15.75" customHeight="1">
      <c r="A75" s="3" t="s">
        <v>3676</v>
      </c>
      <c r="B75" s="1" t="s">
        <v>3677</v>
      </c>
      <c r="C75" s="4">
        <v>74.0</v>
      </c>
      <c r="D75" s="5" t="s">
        <v>3678</v>
      </c>
      <c r="E75" s="4" t="str">
        <f>IFERROR(__xludf.DUMMYFUNCTION("GOOGLETRANSLATE(D75, ""he"", ""en"")"),"fear")</f>
        <v>fear</v>
      </c>
      <c r="F75" s="4"/>
      <c r="G75" s="4"/>
      <c r="H75" s="4"/>
    </row>
    <row r="76" ht="15.75" customHeight="1">
      <c r="A76" s="3" t="s">
        <v>3679</v>
      </c>
      <c r="B76" s="1" t="s">
        <v>3680</v>
      </c>
      <c r="C76" s="4">
        <v>75.0</v>
      </c>
      <c r="D76" s="5" t="s">
        <v>545</v>
      </c>
      <c r="E76" s="4" t="str">
        <f>IFERROR(__xludf.DUMMYFUNCTION("GOOGLETRANSLATE(D76, ""he"", ""en"")"),"to")</f>
        <v>to</v>
      </c>
      <c r="F76" s="4"/>
      <c r="G76" s="4"/>
      <c r="H76" s="4"/>
    </row>
    <row r="77" ht="15.75" customHeight="1">
      <c r="A77" s="3" t="s">
        <v>3681</v>
      </c>
      <c r="B77" s="1" t="s">
        <v>1196</v>
      </c>
      <c r="C77" s="4">
        <v>76.0</v>
      </c>
      <c r="D77" s="5" t="s">
        <v>35</v>
      </c>
      <c r="E77" s="4" t="str">
        <f>IFERROR(__xludf.DUMMYFUNCTION("GOOGLETRANSLATE(D77, ""he"", ""en"")"),"god")</f>
        <v>god</v>
      </c>
      <c r="F77" s="4"/>
      <c r="G77" s="4"/>
      <c r="H77" s="4"/>
    </row>
    <row r="78" ht="15.75" customHeight="1">
      <c r="A78" s="3" t="s">
        <v>147</v>
      </c>
      <c r="B78" s="1" t="s">
        <v>3682</v>
      </c>
      <c r="C78" s="4">
        <v>77.0</v>
      </c>
      <c r="D78" s="5" t="s">
        <v>3683</v>
      </c>
      <c r="E78" s="4" t="str">
        <f>IFERROR(__xludf.DUMMYFUNCTION("GOOGLETRANSLATE(D78, ""he"", ""en"")"),"in a grade:")</f>
        <v>in a grade:</v>
      </c>
      <c r="F78" s="4"/>
      <c r="G78" s="4"/>
      <c r="H78" s="4"/>
    </row>
    <row r="79" ht="15.75" customHeight="1">
      <c r="A79" s="3" t="s">
        <v>3684</v>
      </c>
      <c r="B79" s="1" t="s">
        <v>3685</v>
      </c>
      <c r="C79" s="4">
        <v>78.0</v>
      </c>
      <c r="D79" s="5" t="s">
        <v>170</v>
      </c>
      <c r="E79" s="4" t="str">
        <f>IFERROR(__xludf.DUMMYFUNCTION("GOOGLETRANSLATE(D79, ""he"", ""en"")"),"{ninth}")</f>
        <v>{ninth}</v>
      </c>
      <c r="F79" s="4"/>
      <c r="G79" s="4"/>
      <c r="H79" s="4"/>
    </row>
    <row r="80" ht="15.75" customHeight="1">
      <c r="A80" s="3" t="s">
        <v>162</v>
      </c>
      <c r="B80" s="1">
        <v>9.0</v>
      </c>
      <c r="C80" s="4">
        <v>79.0</v>
      </c>
      <c r="D80" s="5" t="s">
        <v>180</v>
      </c>
      <c r="E80" s="4" t="str">
        <f>IFERROR(__xludf.DUMMYFUNCTION("GOOGLETRANSLATE(D80, ""he"", ""en"")"),"Jehovah")</f>
        <v>Jehovah</v>
      </c>
      <c r="F80" s="4"/>
      <c r="G80" s="4"/>
      <c r="H80" s="4"/>
    </row>
    <row r="81" ht="15.75" customHeight="1">
      <c r="A81" s="3" t="s">
        <v>3686</v>
      </c>
      <c r="B81" s="1" t="s">
        <v>2580</v>
      </c>
      <c r="C81" s="4">
        <v>80.0</v>
      </c>
      <c r="D81" s="5" t="s">
        <v>35</v>
      </c>
      <c r="E81" s="4" t="str">
        <f>IFERROR(__xludf.DUMMYFUNCTION("GOOGLETRANSLATE(D81, ""he"", ""en"")"),"god")</f>
        <v>god</v>
      </c>
      <c r="F81" s="4"/>
      <c r="G81" s="4"/>
      <c r="H81" s="4"/>
    </row>
    <row r="82" ht="15.75" customHeight="1">
      <c r="A82" s="3" t="s">
        <v>33</v>
      </c>
      <c r="B82" s="1" t="s">
        <v>2807</v>
      </c>
      <c r="C82" s="4">
        <v>81.0</v>
      </c>
      <c r="D82" s="5" t="s">
        <v>2671</v>
      </c>
      <c r="E82" s="4" t="str">
        <f>IFERROR(__xludf.DUMMYFUNCTION("GOOGLETRANSLATE(D82, ""he"", ""en"")"),"armies")</f>
        <v>armies</v>
      </c>
      <c r="F82" s="4"/>
      <c r="G82" s="4"/>
      <c r="H82" s="4"/>
    </row>
    <row r="83" ht="15.75" customHeight="1">
      <c r="A83" s="3" t="s">
        <v>3613</v>
      </c>
      <c r="B83" s="1" t="s">
        <v>3554</v>
      </c>
      <c r="C83" s="4">
        <v>82.0</v>
      </c>
      <c r="D83" s="5" t="s">
        <v>3687</v>
      </c>
      <c r="E83" s="4" t="str">
        <f>IFERROR(__xludf.DUMMYFUNCTION("GOOGLETRANSLATE(D83, ""he"", ""en"")"),"Hearing")</f>
        <v>Hearing</v>
      </c>
      <c r="F83" s="4"/>
      <c r="G83" s="4"/>
      <c r="H83" s="4"/>
    </row>
    <row r="84" ht="15.75" customHeight="1">
      <c r="A84" s="3" t="s">
        <v>3688</v>
      </c>
      <c r="B84" s="1" t="s">
        <v>3689</v>
      </c>
      <c r="C84" s="4">
        <v>83.0</v>
      </c>
      <c r="D84" s="5" t="s">
        <v>3690</v>
      </c>
      <c r="E84" s="4" t="str">
        <f>IFERROR(__xludf.DUMMYFUNCTION("GOOGLETRANSLATE(D84, ""he"", ""en"")"),"I prayed")</f>
        <v>I prayed</v>
      </c>
      <c r="F84" s="4"/>
      <c r="G84" s="4"/>
      <c r="H84" s="4"/>
    </row>
    <row r="85" ht="15.75" customHeight="1">
      <c r="A85" s="3" t="s">
        <v>3691</v>
      </c>
      <c r="B85" s="1" t="s">
        <v>3692</v>
      </c>
      <c r="C85" s="4">
        <v>84.0</v>
      </c>
      <c r="D85" s="5" t="s">
        <v>1001</v>
      </c>
      <c r="E85" s="4" t="str">
        <f>IFERROR(__xludf.DUMMYFUNCTION("GOOGLETRANSLATE(D85, ""he"", ""en"")"),"the listening")</f>
        <v>the listening</v>
      </c>
      <c r="F85" s="4"/>
      <c r="G85" s="4"/>
      <c r="H85" s="4"/>
    </row>
    <row r="86" ht="15.75" customHeight="1">
      <c r="A86" s="3" t="s">
        <v>3693</v>
      </c>
      <c r="B86" s="1" t="s">
        <v>3694</v>
      </c>
      <c r="C86" s="4">
        <v>85.0</v>
      </c>
      <c r="D86" s="5" t="s">
        <v>378</v>
      </c>
      <c r="E86" s="4" t="str">
        <f>IFERROR(__xludf.DUMMYFUNCTION("GOOGLETRANSLATE(D86, ""he"", ""en"")"),"divine")</f>
        <v>divine</v>
      </c>
      <c r="F86" s="4"/>
      <c r="G86" s="4"/>
      <c r="H86" s="4"/>
    </row>
    <row r="87" ht="15.75" customHeight="1">
      <c r="A87" s="3" t="s">
        <v>3695</v>
      </c>
      <c r="B87" s="1" t="s">
        <v>2807</v>
      </c>
      <c r="C87" s="4">
        <v>86.0</v>
      </c>
      <c r="D87" s="5" t="s">
        <v>212</v>
      </c>
      <c r="E87" s="4" t="str">
        <f>IFERROR(__xludf.DUMMYFUNCTION("GOOGLETRANSLATE(D87, ""he"", ""en"")"),"Jacob")</f>
        <v>Jacob</v>
      </c>
      <c r="F87" s="4"/>
      <c r="G87" s="4"/>
      <c r="H87" s="4"/>
    </row>
    <row r="88" ht="15.75" customHeight="1">
      <c r="A88" s="3" t="s">
        <v>3696</v>
      </c>
      <c r="B88" s="1" t="s">
        <v>847</v>
      </c>
      <c r="C88" s="4">
        <v>87.0</v>
      </c>
      <c r="D88" s="5" t="s">
        <v>315</v>
      </c>
      <c r="E88" s="4" t="str">
        <f>IFERROR(__xludf.DUMMYFUNCTION("GOOGLETRANSLATE(D88, ""he"", ""en"")"),"Cela:")</f>
        <v>Cela:</v>
      </c>
      <c r="F88" s="4"/>
      <c r="G88" s="4"/>
      <c r="H88" s="4"/>
    </row>
    <row r="89" ht="15.75" customHeight="1">
      <c r="A89" s="3" t="s">
        <v>197</v>
      </c>
      <c r="B89" s="1">
        <v>10.0</v>
      </c>
      <c r="C89" s="4">
        <v>88.0</v>
      </c>
      <c r="D89" s="5" t="s">
        <v>216</v>
      </c>
      <c r="E89" s="4" t="str">
        <f>IFERROR(__xludf.DUMMYFUNCTION("GOOGLETRANSLATE(D89, ""he"", ""en"")"),"{y}")</f>
        <v>{y}</v>
      </c>
      <c r="F89" s="4"/>
      <c r="G89" s="4"/>
      <c r="H89" s="4"/>
    </row>
    <row r="90" ht="15.75" customHeight="1">
      <c r="A90" s="3" t="s">
        <v>3697</v>
      </c>
      <c r="B90" s="1" t="s">
        <v>3698</v>
      </c>
      <c r="C90" s="4">
        <v>89.0</v>
      </c>
      <c r="D90" s="5" t="s">
        <v>3699</v>
      </c>
      <c r="E90" s="4" t="str">
        <f>IFERROR(__xludf.DUMMYFUNCTION("GOOGLETRANSLATE(D90, ""he"", ""en"")"),"Protect us")</f>
        <v>Protect us</v>
      </c>
      <c r="F90" s="4"/>
      <c r="G90" s="4"/>
      <c r="H90" s="4"/>
    </row>
    <row r="91" ht="15.75" customHeight="1">
      <c r="A91" s="3" t="s">
        <v>3700</v>
      </c>
      <c r="B91" s="1" t="s">
        <v>3701</v>
      </c>
      <c r="C91" s="4">
        <v>90.0</v>
      </c>
      <c r="D91" s="5" t="s">
        <v>3702</v>
      </c>
      <c r="E91" s="4" t="str">
        <f>IFERROR(__xludf.DUMMYFUNCTION("GOOGLETRANSLATE(D91, ""he"", ""en"")"),"see")</f>
        <v>see</v>
      </c>
      <c r="F91" s="4"/>
      <c r="G91" s="4"/>
      <c r="H91" s="4"/>
    </row>
    <row r="92" ht="15.75" customHeight="1">
      <c r="A92" s="3" t="s">
        <v>3441</v>
      </c>
      <c r="B92" s="1" t="s">
        <v>2807</v>
      </c>
      <c r="C92" s="4">
        <v>91.0</v>
      </c>
      <c r="D92" s="5" t="s">
        <v>35</v>
      </c>
      <c r="E92" s="4" t="str">
        <f>IFERROR(__xludf.DUMMYFUNCTION("GOOGLETRANSLATE(D92, ""he"", ""en"")"),"god")</f>
        <v>god</v>
      </c>
      <c r="F92" s="4"/>
      <c r="G92" s="4"/>
      <c r="H92" s="4"/>
    </row>
    <row r="93" ht="15.75" customHeight="1">
      <c r="A93" s="3" t="s">
        <v>3703</v>
      </c>
      <c r="B93" s="1" t="s">
        <v>3704</v>
      </c>
      <c r="C93" s="4">
        <v>92.0</v>
      </c>
      <c r="D93" s="5" t="s">
        <v>3705</v>
      </c>
      <c r="E93" s="4" t="str">
        <f>IFERROR(__xludf.DUMMYFUNCTION("GOOGLETRANSLATE(D93, ""he"", ""en"")"),"And look")</f>
        <v>And look</v>
      </c>
      <c r="F93" s="4"/>
      <c r="G93" s="4"/>
      <c r="H93" s="4"/>
    </row>
    <row r="94" ht="15.75" customHeight="1">
      <c r="A94" s="3" t="s">
        <v>2609</v>
      </c>
      <c r="B94" s="1" t="s">
        <v>534</v>
      </c>
      <c r="C94" s="4">
        <v>93.0</v>
      </c>
      <c r="D94" s="5" t="s">
        <v>3706</v>
      </c>
      <c r="E94" s="4" t="str">
        <f>IFERROR(__xludf.DUMMYFUNCTION("GOOGLETRANSLATE(D94, ""he"", ""en"")"),"penny")</f>
        <v>penny</v>
      </c>
      <c r="F94" s="4"/>
      <c r="G94" s="4"/>
      <c r="H94" s="4"/>
    </row>
    <row r="95" ht="15.75" customHeight="1">
      <c r="A95" s="3" t="s">
        <v>3707</v>
      </c>
      <c r="B95" s="1" t="s">
        <v>3708</v>
      </c>
      <c r="C95" s="4">
        <v>94.0</v>
      </c>
      <c r="D95" s="5" t="s">
        <v>3709</v>
      </c>
      <c r="E95" s="4" t="str">
        <f>IFERROR(__xludf.DUMMYFUNCTION("GOOGLETRANSLATE(D95, ""he"", ""en"")"),"Christ:")</f>
        <v>Christ:</v>
      </c>
      <c r="F95" s="4"/>
      <c r="G95" s="4"/>
      <c r="H95" s="4"/>
    </row>
    <row r="96" ht="15.75" customHeight="1">
      <c r="A96" s="3" t="s">
        <v>3710</v>
      </c>
      <c r="B96" s="1" t="s">
        <v>3711</v>
      </c>
      <c r="C96" s="4">
        <v>95.0</v>
      </c>
      <c r="D96" s="5" t="s">
        <v>233</v>
      </c>
      <c r="E96" s="4" t="str">
        <f>IFERROR(__xludf.DUMMYFUNCTION("GOOGLETRANSLATE(D96, ""he"", ""en"")"),"{y}")</f>
        <v>{y}</v>
      </c>
      <c r="F96" s="4"/>
      <c r="G96" s="4"/>
      <c r="H96" s="4"/>
    </row>
    <row r="97" ht="15.75" customHeight="1">
      <c r="A97" s="3" t="s">
        <v>215</v>
      </c>
      <c r="B97" s="1">
        <v>11.0</v>
      </c>
      <c r="C97" s="4">
        <v>96.0</v>
      </c>
      <c r="D97" s="5" t="s">
        <v>53</v>
      </c>
      <c r="E97" s="4" t="str">
        <f>IFERROR(__xludf.DUMMYFUNCTION("GOOGLETRANSLATE(D97, ""he"", ""en"")"),"that")</f>
        <v>that</v>
      </c>
      <c r="F97" s="4"/>
      <c r="G97" s="4"/>
      <c r="H97" s="4"/>
    </row>
    <row r="98" ht="15.75" customHeight="1">
      <c r="A98" s="3" t="s">
        <v>3712</v>
      </c>
      <c r="B98" s="1" t="s">
        <v>145</v>
      </c>
      <c r="C98" s="4">
        <v>97.0</v>
      </c>
      <c r="D98" s="5" t="s">
        <v>3713</v>
      </c>
      <c r="E98" s="4" t="str">
        <f>IFERROR(__xludf.DUMMYFUNCTION("GOOGLETRANSLATE(D98, ""he"", ""en"")"),"good")</f>
        <v>good</v>
      </c>
      <c r="F98" s="4"/>
      <c r="G98" s="4"/>
      <c r="H98" s="4"/>
    </row>
    <row r="99" ht="15.75" customHeight="1">
      <c r="A99" s="3" t="s">
        <v>3714</v>
      </c>
      <c r="B99" s="1" t="s">
        <v>3715</v>
      </c>
      <c r="C99" s="4">
        <v>98.0</v>
      </c>
      <c r="D99" s="5" t="s">
        <v>1827</v>
      </c>
      <c r="E99" s="4" t="str">
        <f>IFERROR(__xludf.DUMMYFUNCTION("GOOGLETRANSLATE(D99, ""he"", ""en"")"),"day")</f>
        <v>day</v>
      </c>
      <c r="F99" s="4"/>
      <c r="G99" s="4"/>
      <c r="H99" s="4"/>
    </row>
    <row r="100" ht="15.75" customHeight="1">
      <c r="A100" s="3" t="s">
        <v>3716</v>
      </c>
      <c r="B100" s="1" t="s">
        <v>3717</v>
      </c>
      <c r="C100" s="4">
        <v>99.0</v>
      </c>
      <c r="D100" s="5" t="s">
        <v>3718</v>
      </c>
      <c r="E100" s="4" t="str">
        <f>IFERROR(__xludf.DUMMYFUNCTION("GOOGLETRANSLATE(D100, ""he"", ""en"")"),"in your yards")</f>
        <v>in your yards</v>
      </c>
      <c r="F100" s="4"/>
      <c r="G100" s="4"/>
      <c r="H100" s="4"/>
    </row>
    <row r="101" ht="15.75" customHeight="1">
      <c r="A101" s="3" t="s">
        <v>3719</v>
      </c>
      <c r="B101" s="1" t="s">
        <v>3720</v>
      </c>
      <c r="C101" s="4">
        <v>100.0</v>
      </c>
      <c r="D101" s="5" t="s">
        <v>3721</v>
      </c>
      <c r="E101" s="4" t="str">
        <f>IFERROR(__xludf.DUMMYFUNCTION("GOOGLETRANSLATE(D101, ""he"", ""en"")"),"trainer")</f>
        <v>trainer</v>
      </c>
      <c r="F101" s="4"/>
      <c r="G101" s="4"/>
      <c r="H101" s="4"/>
    </row>
    <row r="102" ht="15.75" customHeight="1">
      <c r="A102" s="3" t="s">
        <v>3722</v>
      </c>
      <c r="B102" s="1" t="s">
        <v>3723</v>
      </c>
      <c r="C102" s="4">
        <v>101.0</v>
      </c>
      <c r="D102" s="5" t="s">
        <v>3724</v>
      </c>
      <c r="E102" s="4" t="str">
        <f>IFERROR(__xludf.DUMMYFUNCTION("GOOGLETRANSLATE(D102, ""he"", ""en"")"),"I chose")</f>
        <v>I chose</v>
      </c>
      <c r="F102" s="4"/>
      <c r="G102" s="4"/>
      <c r="H102" s="4"/>
    </row>
    <row r="103" ht="15.75" customHeight="1">
      <c r="A103" s="3" t="s">
        <v>3725</v>
      </c>
      <c r="B103" s="1" t="s">
        <v>3726</v>
      </c>
      <c r="C103" s="4">
        <v>102.0</v>
      </c>
      <c r="D103" s="5" t="s">
        <v>3727</v>
      </c>
      <c r="E103" s="4" t="str">
        <f>IFERROR(__xludf.DUMMYFUNCTION("GOOGLETRANSLATE(D103, ""he"", ""en"")"),"flocked")</f>
        <v>flocked</v>
      </c>
      <c r="F103" s="4"/>
      <c r="G103" s="4"/>
      <c r="H103" s="4"/>
    </row>
    <row r="104" ht="15.75" customHeight="1">
      <c r="A104" s="3" t="s">
        <v>3728</v>
      </c>
      <c r="B104" s="1" t="s">
        <v>3729</v>
      </c>
      <c r="C104" s="4">
        <v>103.0</v>
      </c>
      <c r="D104" s="5" t="s">
        <v>3730</v>
      </c>
      <c r="E104" s="4" t="str">
        <f>IFERROR(__xludf.DUMMYFUNCTION("GOOGLETRANSLATE(D104, ""he"", ""en"")"),"at home")</f>
        <v>at home</v>
      </c>
      <c r="F104" s="4"/>
      <c r="G104" s="4"/>
      <c r="H104" s="4"/>
    </row>
    <row r="105" ht="15.75" customHeight="1">
      <c r="A105" s="3" t="s">
        <v>3731</v>
      </c>
      <c r="B105" s="1" t="s">
        <v>3732</v>
      </c>
      <c r="C105" s="4">
        <v>104.0</v>
      </c>
      <c r="D105" s="5" t="s">
        <v>3452</v>
      </c>
      <c r="E105" s="4" t="str">
        <f>IFERROR(__xludf.DUMMYFUNCTION("GOOGLETRANSLATE(D105, ""he"", ""en"")"),"divine")</f>
        <v>divine</v>
      </c>
      <c r="F105" s="4"/>
      <c r="G105" s="4"/>
      <c r="H105" s="4"/>
    </row>
    <row r="106" ht="15.75" customHeight="1">
      <c r="A106" s="3" t="s">
        <v>3733</v>
      </c>
      <c r="B106" s="1" t="s">
        <v>3734</v>
      </c>
      <c r="C106" s="4">
        <v>105.0</v>
      </c>
      <c r="D106" s="5" t="s">
        <v>3735</v>
      </c>
      <c r="E106" s="4" t="str">
        <f>IFERROR(__xludf.DUMMYFUNCTION("GOOGLETRANSLATE(D106, ""he"", ""en"")"),"section")</f>
        <v>section</v>
      </c>
      <c r="F106" s="4"/>
      <c r="G106" s="4"/>
      <c r="H106" s="4"/>
    </row>
    <row r="107" ht="15.75" customHeight="1">
      <c r="A107" s="3" t="s">
        <v>3736</v>
      </c>
      <c r="B107" s="1" t="s">
        <v>3737</v>
      </c>
      <c r="C107" s="4">
        <v>106.0</v>
      </c>
      <c r="D107" s="5" t="s">
        <v>2016</v>
      </c>
      <c r="E107" s="4" t="str">
        <f>IFERROR(__xludf.DUMMYFUNCTION("GOOGLETRANSLATE(D107, ""he"", ""en"")"),"in my tents")</f>
        <v>in my tents</v>
      </c>
      <c r="F107" s="4"/>
      <c r="G107" s="4"/>
      <c r="H107" s="4"/>
    </row>
    <row r="108" ht="15.75" customHeight="1">
      <c r="A108" s="3" t="s">
        <v>3738</v>
      </c>
      <c r="B108" s="1" t="s">
        <v>1982</v>
      </c>
      <c r="C108" s="4">
        <v>107.0</v>
      </c>
      <c r="D108" s="5" t="s">
        <v>3739</v>
      </c>
      <c r="E108" s="4" t="str">
        <f>IFERROR(__xludf.DUMMYFUNCTION("GOOGLETRANSLATE(D108, ""he"", ""en"")"),"evil:")</f>
        <v>evil:</v>
      </c>
      <c r="F108" s="4"/>
      <c r="G108" s="4"/>
      <c r="H108" s="4"/>
    </row>
    <row r="109" ht="15.75" customHeight="1">
      <c r="A109" s="3" t="s">
        <v>3740</v>
      </c>
      <c r="B109" s="1" t="s">
        <v>3741</v>
      </c>
      <c r="C109" s="4">
        <v>108.0</v>
      </c>
      <c r="D109" s="5" t="s">
        <v>477</v>
      </c>
      <c r="E109" s="4" t="str">
        <f>IFERROR(__xludf.DUMMYFUNCTION("GOOGLETRANSLATE(D109, ""he"", ""en"")"),"{12}")</f>
        <v>{12}</v>
      </c>
      <c r="F109" s="4"/>
      <c r="G109" s="4"/>
      <c r="H109" s="4"/>
    </row>
    <row r="110" ht="15.75" customHeight="1">
      <c r="A110" s="3" t="s">
        <v>472</v>
      </c>
      <c r="B110" s="1">
        <v>12.0</v>
      </c>
      <c r="C110" s="4">
        <v>109.0</v>
      </c>
      <c r="D110" s="5" t="s">
        <v>53</v>
      </c>
      <c r="E110" s="4" t="str">
        <f>IFERROR(__xludf.DUMMYFUNCTION("GOOGLETRANSLATE(D110, ""he"", ""en"")"),"that")</f>
        <v>that</v>
      </c>
      <c r="F110" s="4"/>
      <c r="G110" s="4"/>
      <c r="H110" s="4"/>
    </row>
    <row r="111" ht="15.75" customHeight="1">
      <c r="A111" s="3" t="s">
        <v>51</v>
      </c>
      <c r="B111" s="1" t="s">
        <v>145</v>
      </c>
      <c r="C111" s="4">
        <v>110.0</v>
      </c>
      <c r="D111" s="5" t="s">
        <v>3742</v>
      </c>
      <c r="E111" s="4" t="str">
        <f>IFERROR(__xludf.DUMMYFUNCTION("GOOGLETRANSLATE(D111, ""he"", ""en"")"),"sun")</f>
        <v>sun</v>
      </c>
      <c r="F111" s="4"/>
      <c r="G111" s="4"/>
      <c r="H111" s="4"/>
    </row>
    <row r="112" ht="15.75" customHeight="1">
      <c r="A112" s="3" t="s">
        <v>3743</v>
      </c>
      <c r="B112" s="1" t="s">
        <v>3744</v>
      </c>
      <c r="C112" s="4">
        <v>111.0</v>
      </c>
      <c r="D112" s="5" t="s">
        <v>3745</v>
      </c>
      <c r="E112" s="4" t="str">
        <f>IFERROR(__xludf.DUMMYFUNCTION("GOOGLETRANSLATE(D112, ""he"", ""en"")"),"and protector")</f>
        <v>and protector</v>
      </c>
      <c r="F112" s="4"/>
      <c r="G112" s="4"/>
      <c r="H112" s="4"/>
    </row>
    <row r="113" ht="15.75" customHeight="1">
      <c r="A113" s="3" t="s">
        <v>3746</v>
      </c>
      <c r="B113" s="1" t="s">
        <v>3747</v>
      </c>
      <c r="C113" s="4">
        <v>112.0</v>
      </c>
      <c r="D113" s="5" t="s">
        <v>180</v>
      </c>
      <c r="E113" s="4" t="str">
        <f>IFERROR(__xludf.DUMMYFUNCTION("GOOGLETRANSLATE(D113, ""he"", ""en"")"),"Jehovah")</f>
        <v>Jehovah</v>
      </c>
      <c r="F113" s="4"/>
      <c r="G113" s="4"/>
      <c r="H113" s="4"/>
    </row>
    <row r="114" ht="15.75" customHeight="1">
      <c r="A114" s="3" t="s">
        <v>1379</v>
      </c>
      <c r="B114" s="1" t="s">
        <v>1380</v>
      </c>
      <c r="C114" s="4">
        <v>113.0</v>
      </c>
      <c r="D114" s="5" t="s">
        <v>35</v>
      </c>
      <c r="E114" s="4" t="str">
        <f>IFERROR(__xludf.DUMMYFUNCTION("GOOGLETRANSLATE(D114, ""he"", ""en"")"),"god")</f>
        <v>god</v>
      </c>
      <c r="F114" s="4"/>
      <c r="G114" s="4"/>
      <c r="H114" s="4"/>
    </row>
    <row r="115" ht="15.75" customHeight="1">
      <c r="A115" s="3" t="s">
        <v>3748</v>
      </c>
      <c r="B115" s="1" t="s">
        <v>148</v>
      </c>
      <c r="C115" s="4">
        <v>114.0</v>
      </c>
      <c r="D115" s="5" t="s">
        <v>3749</v>
      </c>
      <c r="E115" s="4" t="str">
        <f>IFERROR(__xludf.DUMMYFUNCTION("GOOGLETRANSLATE(D115, ""he"", ""en"")"),"grace")</f>
        <v>grace</v>
      </c>
      <c r="F115" s="4"/>
      <c r="G115" s="4"/>
      <c r="H115" s="4"/>
    </row>
    <row r="116" ht="15.75" customHeight="1">
      <c r="A116" s="3" t="s">
        <v>3750</v>
      </c>
      <c r="B116" s="1" t="s">
        <v>3751</v>
      </c>
      <c r="C116" s="4">
        <v>115.0</v>
      </c>
      <c r="D116" s="5" t="s">
        <v>3752</v>
      </c>
      <c r="E116" s="4" t="str">
        <f>IFERROR(__xludf.DUMMYFUNCTION("GOOGLETRANSLATE(D116, ""he"", ""en"")"),"and respect")</f>
        <v>and respect</v>
      </c>
      <c r="F116" s="4"/>
      <c r="G116" s="4"/>
      <c r="H116" s="4"/>
    </row>
    <row r="117" ht="15.75" customHeight="1">
      <c r="A117" s="3" t="s">
        <v>3753</v>
      </c>
      <c r="B117" s="1" t="s">
        <v>3754</v>
      </c>
      <c r="C117" s="4">
        <v>116.0</v>
      </c>
      <c r="D117" s="5" t="s">
        <v>3755</v>
      </c>
      <c r="E117" s="4" t="str">
        <f>IFERROR(__xludf.DUMMYFUNCTION("GOOGLETRANSLATE(D117, ""he"", ""en"")"),"will give")</f>
        <v>will give</v>
      </c>
      <c r="F117" s="4"/>
      <c r="G117" s="4"/>
      <c r="H117" s="4"/>
    </row>
    <row r="118" ht="15.75" customHeight="1">
      <c r="A118" s="3" t="s">
        <v>3756</v>
      </c>
      <c r="B118" s="1" t="s">
        <v>3757</v>
      </c>
      <c r="C118" s="4">
        <v>117.0</v>
      </c>
      <c r="D118" s="5" t="s">
        <v>180</v>
      </c>
      <c r="E118" s="4" t="str">
        <f>IFERROR(__xludf.DUMMYFUNCTION("GOOGLETRANSLATE(D118, ""he"", ""en"")"),"Jehovah")</f>
        <v>Jehovah</v>
      </c>
      <c r="F118" s="4"/>
      <c r="G118" s="4"/>
      <c r="H118" s="4"/>
    </row>
    <row r="119" ht="15.75" customHeight="1">
      <c r="A119" s="3" t="s">
        <v>3568</v>
      </c>
      <c r="B119" s="1" t="s">
        <v>1380</v>
      </c>
      <c r="C119" s="4">
        <v>118.0</v>
      </c>
      <c r="D119" s="5" t="s">
        <v>132</v>
      </c>
      <c r="E119" s="4" t="str">
        <f>IFERROR(__xludf.DUMMYFUNCTION("GOOGLETRANSLATE(D119, ""he"", ""en"")"),"not")</f>
        <v>not</v>
      </c>
      <c r="F119" s="4"/>
      <c r="G119" s="4"/>
      <c r="H119" s="4"/>
    </row>
    <row r="120" ht="15.75" customHeight="1">
      <c r="A120" s="3" t="s">
        <v>1405</v>
      </c>
      <c r="B120" s="1" t="s">
        <v>14</v>
      </c>
      <c r="C120" s="4">
        <v>119.0</v>
      </c>
      <c r="D120" s="5" t="s">
        <v>3758</v>
      </c>
      <c r="E120" s="4" t="str">
        <f>IFERROR(__xludf.DUMMYFUNCTION("GOOGLETRANSLATE(D120, ""he"", ""en"")"),"will avoid")</f>
        <v>will avoid</v>
      </c>
      <c r="F120" s="4"/>
      <c r="G120" s="4"/>
      <c r="H120" s="4"/>
    </row>
    <row r="121" ht="15.75" customHeight="1">
      <c r="A121" s="3" t="s">
        <v>3759</v>
      </c>
      <c r="B121" s="1" t="s">
        <v>3760</v>
      </c>
      <c r="C121" s="4">
        <v>120.0</v>
      </c>
      <c r="D121" s="5" t="s">
        <v>3713</v>
      </c>
      <c r="E121" s="4" t="str">
        <f>IFERROR(__xludf.DUMMYFUNCTION("GOOGLETRANSLATE(D121, ""he"", ""en"")"),"good")</f>
        <v>good</v>
      </c>
      <c r="F121" s="4"/>
      <c r="G121" s="4"/>
      <c r="H121" s="4"/>
    </row>
    <row r="122" ht="15.75" customHeight="1">
      <c r="A122" s="3" t="s">
        <v>3761</v>
      </c>
      <c r="B122" s="1" t="s">
        <v>3762</v>
      </c>
      <c r="C122" s="4">
        <v>121.0</v>
      </c>
      <c r="D122" s="5" t="s">
        <v>3763</v>
      </c>
      <c r="E122" s="4" t="str">
        <f>IFERROR(__xludf.DUMMYFUNCTION("GOOGLETRANSLATE(D122, ""he"", ""en"")"),"to walk")</f>
        <v>to walk</v>
      </c>
      <c r="F122" s="4"/>
      <c r="G122" s="4"/>
      <c r="H122" s="4"/>
    </row>
    <row r="123" ht="15.75" customHeight="1">
      <c r="A123" s="3" t="s">
        <v>3764</v>
      </c>
      <c r="B123" s="1" t="s">
        <v>3765</v>
      </c>
      <c r="C123" s="4">
        <v>122.0</v>
      </c>
      <c r="D123" s="5" t="s">
        <v>3766</v>
      </c>
      <c r="E123" s="4" t="str">
        <f>IFERROR(__xludf.DUMMYFUNCTION("GOOGLETRANSLATE(D123, ""he"", ""en"")"),"Innocent:")</f>
        <v>Innocent:</v>
      </c>
      <c r="F123" s="4"/>
      <c r="G123" s="4"/>
      <c r="H123" s="4"/>
    </row>
    <row r="124" ht="15.75" customHeight="1">
      <c r="A124" s="3" t="s">
        <v>3767</v>
      </c>
      <c r="B124" s="1" t="s">
        <v>3768</v>
      </c>
      <c r="C124" s="4">
        <v>123.0</v>
      </c>
      <c r="D124" s="5" t="s">
        <v>513</v>
      </c>
      <c r="E124" s="4" t="str">
        <f>IFERROR(__xludf.DUMMYFUNCTION("GOOGLETRANSLATE(D124, ""he"", ""en"")"),"{13}")</f>
        <v>{13}</v>
      </c>
      <c r="F124" s="4"/>
      <c r="G124" s="4"/>
      <c r="H124" s="4"/>
    </row>
    <row r="125" ht="15.75" customHeight="1">
      <c r="A125" s="3" t="s">
        <v>508</v>
      </c>
      <c r="B125" s="1">
        <v>13.0</v>
      </c>
      <c r="C125" s="4">
        <v>124.0</v>
      </c>
      <c r="D125" s="5" t="s">
        <v>180</v>
      </c>
      <c r="E125" s="4" t="str">
        <f>IFERROR(__xludf.DUMMYFUNCTION("GOOGLETRANSLATE(D125, ""he"", ""en"")"),"Jehovah")</f>
        <v>Jehovah</v>
      </c>
      <c r="F125" s="4"/>
      <c r="G125" s="4"/>
      <c r="H125" s="4"/>
    </row>
    <row r="126" ht="15.75" customHeight="1">
      <c r="A126" s="3" t="s">
        <v>3568</v>
      </c>
      <c r="B126" s="1" t="s">
        <v>2580</v>
      </c>
      <c r="C126" s="4">
        <v>125.0</v>
      </c>
      <c r="D126" s="5" t="s">
        <v>2671</v>
      </c>
      <c r="E126" s="4" t="str">
        <f>IFERROR(__xludf.DUMMYFUNCTION("GOOGLETRANSLATE(D126, ""he"", ""en"")"),"armies")</f>
        <v>armies</v>
      </c>
      <c r="F126" s="4"/>
      <c r="G126" s="4"/>
      <c r="H126" s="4"/>
    </row>
    <row r="127" ht="15.75" customHeight="1">
      <c r="A127" s="3" t="s">
        <v>3613</v>
      </c>
      <c r="B127" s="1" t="s">
        <v>3554</v>
      </c>
      <c r="C127" s="4">
        <v>126.0</v>
      </c>
      <c r="D127" s="5" t="s">
        <v>3620</v>
      </c>
      <c r="E127" s="4" t="str">
        <f>IFERROR(__xludf.DUMMYFUNCTION("GOOGLETRANSLATE(D127, ""he"", ""en"")"),"Asheri")</f>
        <v>Asheri</v>
      </c>
      <c r="F127" s="4"/>
      <c r="G127" s="4"/>
      <c r="H127" s="4"/>
    </row>
    <row r="128" ht="15.75" customHeight="1">
      <c r="A128" s="3" t="s">
        <v>3769</v>
      </c>
      <c r="B128" s="1" t="s">
        <v>3770</v>
      </c>
      <c r="C128" s="4">
        <v>127.0</v>
      </c>
      <c r="D128" s="5" t="s">
        <v>455</v>
      </c>
      <c r="E128" s="4" t="str">
        <f>IFERROR(__xludf.DUMMYFUNCTION("GOOGLETRANSLATE(D128, ""he"", ""en"")"),"person")</f>
        <v>person</v>
      </c>
      <c r="F128" s="4"/>
      <c r="G128" s="4"/>
      <c r="H128" s="4"/>
    </row>
    <row r="129" ht="15.75" customHeight="1">
      <c r="A129" s="3" t="s">
        <v>3771</v>
      </c>
      <c r="B129" s="1" t="s">
        <v>1470</v>
      </c>
      <c r="C129" s="4">
        <v>128.0</v>
      </c>
      <c r="D129" s="5" t="s">
        <v>3772</v>
      </c>
      <c r="E129" s="4" t="str">
        <f>IFERROR(__xludf.DUMMYFUNCTION("GOOGLETRANSLATE(D129, ""he"", ""en"")"),"sure")</f>
        <v>sure</v>
      </c>
      <c r="F129" s="4"/>
      <c r="G129" s="4"/>
      <c r="H129" s="4"/>
    </row>
    <row r="130" ht="15.75" customHeight="1">
      <c r="A130" s="3" t="s">
        <v>3773</v>
      </c>
      <c r="B130" s="1" t="s">
        <v>3774</v>
      </c>
      <c r="C130" s="4">
        <v>129.0</v>
      </c>
      <c r="D130" s="5" t="s">
        <v>3775</v>
      </c>
      <c r="E130" s="4" t="str">
        <f>IFERROR(__xludf.DUMMYFUNCTION("GOOGLETRANSLATE(D130, ""he"", ""en"")"),"in you:")</f>
        <v>in you:</v>
      </c>
      <c r="F130" s="4"/>
      <c r="G130" s="4"/>
      <c r="H130" s="4"/>
    </row>
    <row r="131" ht="15.75" customHeight="1">
      <c r="A131" s="3" t="s">
        <v>3776</v>
      </c>
      <c r="B131" s="1" t="s">
        <v>3777</v>
      </c>
      <c r="C131" s="23"/>
      <c r="E131" s="4" t="str">
        <f>IFERROR(__xludf.DUMMYFUNCTION("GOOGLETRANSLATE(D131, ""he"", ""en"")"),"#VALUE!")</f>
        <v>#VALUE!</v>
      </c>
    </row>
    <row r="132" ht="15.75" customHeight="1">
      <c r="E132" s="4" t="str">
        <f>IFERROR(__xludf.DUMMYFUNCTION("GOOGLETRANSLATE(D132, ""he"", ""en"")"),"#VALUE!")</f>
        <v>#VALUE!</v>
      </c>
    </row>
    <row r="133" ht="15.75" customHeight="1">
      <c r="E133" s="4" t="str">
        <f>IFERROR(__xludf.DUMMYFUNCTION("GOOGLETRANSLATE(D133, ""he"", ""en"")"),"#VALUE!")</f>
        <v>#VALUE!</v>
      </c>
    </row>
    <row r="134" ht="15.75" customHeight="1">
      <c r="E134" s="4" t="str">
        <f>IFERROR(__xludf.DUMMYFUNCTION("GOOGLETRANSLATE(D134, ""he"", ""en"")"),"#VALUE!")</f>
        <v>#VALUE!</v>
      </c>
    </row>
    <row r="135" ht="15.75" customHeight="1">
      <c r="E135" s="4" t="str">
        <f>IFERROR(__xludf.DUMMYFUNCTION("GOOGLETRANSLATE(D135, ""he"", ""en"")"),"#VALUE!")</f>
        <v>#VALUE!</v>
      </c>
    </row>
    <row r="136" ht="15.75" customHeight="1">
      <c r="E136" s="4" t="str">
        <f>IFERROR(__xludf.DUMMYFUNCTION("GOOGLETRANSLATE(D136, ""he"", ""en"")"),"#VALUE!")</f>
        <v>#VALUE!</v>
      </c>
    </row>
    <row r="137" ht="15.75" customHeight="1">
      <c r="E137" s="4" t="str">
        <f>IFERROR(__xludf.DUMMYFUNCTION("GOOGLETRANSLATE(D137, ""he"", ""en"")"),"#VALUE!")</f>
        <v>#VALUE!</v>
      </c>
    </row>
    <row r="138" ht="15.75" customHeight="1">
      <c r="E138" s="4" t="str">
        <f>IFERROR(__xludf.DUMMYFUNCTION("GOOGLETRANSLATE(D138, ""he"", ""en"")"),"#VALUE!")</f>
        <v>#VALUE!</v>
      </c>
    </row>
    <row r="139" ht="15.75" customHeight="1">
      <c r="E139" s="4" t="str">
        <f>IFERROR(__xludf.DUMMYFUNCTION("GOOGLETRANSLATE(D139, ""he"", ""en"")"),"#VALUE!")</f>
        <v>#VALUE!</v>
      </c>
    </row>
    <row r="140" ht="15.75" customHeight="1">
      <c r="E140" s="4" t="str">
        <f>IFERROR(__xludf.DUMMYFUNCTION("GOOGLETRANSLATE(D140, ""he"", ""en"")"),"#VALUE!")</f>
        <v>#VALUE!</v>
      </c>
    </row>
    <row r="141" ht="15.75" customHeight="1">
      <c r="E141" s="4" t="str">
        <f>IFERROR(__xludf.DUMMYFUNCTION("GOOGLETRANSLATE(D141, ""he"", ""en"")"),"#VALUE!")</f>
        <v>#VALUE!</v>
      </c>
    </row>
    <row r="142" ht="15.75" customHeight="1">
      <c r="E142" s="4" t="str">
        <f>IFERROR(__xludf.DUMMYFUNCTION("GOOGLETRANSLATE(D142, ""he"", ""en"")"),"#VALUE!")</f>
        <v>#VALUE!</v>
      </c>
    </row>
    <row r="143" ht="15.75" customHeight="1">
      <c r="E143" s="4" t="str">
        <f>IFERROR(__xludf.DUMMYFUNCTION("GOOGLETRANSLATE(D143, ""he"", ""en"")"),"#VALUE!")</f>
        <v>#VALUE!</v>
      </c>
    </row>
    <row r="144" ht="15.75" customHeight="1">
      <c r="E144" s="4" t="str">
        <f>IFERROR(__xludf.DUMMYFUNCTION("GOOGLETRANSLATE(D144, ""he"", ""en"")"),"#VALUE!")</f>
        <v>#VALUE!</v>
      </c>
    </row>
    <row r="145" ht="15.75" customHeight="1">
      <c r="E145" s="4" t="str">
        <f>IFERROR(__xludf.DUMMYFUNCTION("GOOGLETRANSLATE(D145, ""he"", ""en"")"),"#VALUE!")</f>
        <v>#VALUE!</v>
      </c>
    </row>
    <row r="146" ht="15.75" customHeight="1">
      <c r="E146" s="4" t="str">
        <f>IFERROR(__xludf.DUMMYFUNCTION("GOOGLETRANSLATE(D146, ""he"", ""en"")"),"#VALUE!")</f>
        <v>#VALUE!</v>
      </c>
    </row>
    <row r="147" ht="15.75" customHeight="1">
      <c r="E147" s="4" t="str">
        <f>IFERROR(__xludf.DUMMYFUNCTION("GOOGLETRANSLATE(D147, ""he"", ""en"")"),"#VALUE!")</f>
        <v>#VALUE!</v>
      </c>
    </row>
    <row r="148" ht="15.75" customHeight="1">
      <c r="E148" s="4" t="str">
        <f>IFERROR(__xludf.DUMMYFUNCTION("GOOGLETRANSLATE(D148, ""he"", ""en"")"),"#VALUE!")</f>
        <v>#VALUE!</v>
      </c>
    </row>
    <row r="149" ht="15.75" customHeight="1">
      <c r="E149" s="4" t="str">
        <f>IFERROR(__xludf.DUMMYFUNCTION("GOOGLETRANSLATE(D149, ""he"", ""en"")"),"#VALUE!")</f>
        <v>#VALUE!</v>
      </c>
    </row>
    <row r="150" ht="15.75" customHeight="1">
      <c r="E150" s="4" t="str">
        <f>IFERROR(__xludf.DUMMYFUNCTION("GOOGLETRANSLATE(D150, ""he"", ""en"")"),"#VALUE!")</f>
        <v>#VALUE!</v>
      </c>
    </row>
    <row r="151" ht="15.75" customHeight="1">
      <c r="E151" s="4" t="str">
        <f>IFERROR(__xludf.DUMMYFUNCTION("GOOGLETRANSLATE(D151, ""he"", ""en"")"),"#VALUE!")</f>
        <v>#VALUE!</v>
      </c>
    </row>
    <row r="152" ht="15.75" customHeight="1">
      <c r="E152" s="4" t="str">
        <f>IFERROR(__xludf.DUMMYFUNCTION("GOOGLETRANSLATE(D152, ""he"", ""en"")"),"#VALUE!")</f>
        <v>#VALUE!</v>
      </c>
    </row>
    <row r="153" ht="15.75" customHeight="1">
      <c r="E153" s="4" t="str">
        <f>IFERROR(__xludf.DUMMYFUNCTION("GOOGLETRANSLATE(D153, ""he"", ""en"")"),"#VALUE!")</f>
        <v>#VALUE!</v>
      </c>
    </row>
    <row r="154" ht="15.75" customHeight="1">
      <c r="E154" s="4" t="str">
        <f>IFERROR(__xludf.DUMMYFUNCTION("GOOGLETRANSLATE(D154, ""he"", ""en"")"),"#VALUE!")</f>
        <v>#VALUE!</v>
      </c>
    </row>
    <row r="155" ht="15.75" customHeight="1">
      <c r="E155" s="4" t="str">
        <f>IFERROR(__xludf.DUMMYFUNCTION("GOOGLETRANSLATE(D155, ""he"", ""en"")"),"#VALUE!")</f>
        <v>#VALUE!</v>
      </c>
    </row>
    <row r="156" ht="15.75" customHeight="1">
      <c r="E156" s="4" t="str">
        <f>IFERROR(__xludf.DUMMYFUNCTION("GOOGLETRANSLATE(D156, ""he"", ""en"")"),"#VALUE!")</f>
        <v>#VALUE!</v>
      </c>
    </row>
    <row r="157" ht="15.75" customHeight="1">
      <c r="E157" s="4" t="str">
        <f>IFERROR(__xludf.DUMMYFUNCTION("GOOGLETRANSLATE(D157, ""he"", ""en"")"),"#VALUE!")</f>
        <v>#VALUE!</v>
      </c>
    </row>
    <row r="158" ht="15.75" customHeight="1">
      <c r="E158" s="4" t="str">
        <f>IFERROR(__xludf.DUMMYFUNCTION("GOOGLETRANSLATE(D158, ""he"", ""en"")"),"#VALUE!")</f>
        <v>#VALUE!</v>
      </c>
    </row>
    <row r="159" ht="15.75" customHeight="1">
      <c r="E159" s="4" t="str">
        <f>IFERROR(__xludf.DUMMYFUNCTION("GOOGLETRANSLATE(D159, ""he"", ""en"")"),"#VALUE!")</f>
        <v>#VALUE!</v>
      </c>
    </row>
    <row r="160" ht="15.75" customHeight="1">
      <c r="E160" s="4" t="str">
        <f>IFERROR(__xludf.DUMMYFUNCTION("GOOGLETRANSLATE(D160, ""he"", ""en"")"),"#VALUE!")</f>
        <v>#VALUE!</v>
      </c>
    </row>
    <row r="161" ht="15.75" customHeight="1">
      <c r="E161" s="4" t="str">
        <f>IFERROR(__xludf.DUMMYFUNCTION("GOOGLETRANSLATE(D161, ""he"", ""en"")"),"#VALUE!")</f>
        <v>#VALUE!</v>
      </c>
    </row>
    <row r="162" ht="15.75" customHeight="1">
      <c r="E162" s="4" t="str">
        <f>IFERROR(__xludf.DUMMYFUNCTION("GOOGLETRANSLATE(D162, ""he"", ""en"")"),"#VALUE!")</f>
        <v>#VALUE!</v>
      </c>
    </row>
    <row r="163" ht="15.75" customHeight="1">
      <c r="E163" s="4" t="str">
        <f>IFERROR(__xludf.DUMMYFUNCTION("GOOGLETRANSLATE(D163, ""he"", ""en"")"),"#VALUE!")</f>
        <v>#VALUE!</v>
      </c>
    </row>
    <row r="164" ht="15.75" customHeight="1">
      <c r="E164" s="4" t="str">
        <f>IFERROR(__xludf.DUMMYFUNCTION("GOOGLETRANSLATE(D164, ""he"", ""en"")"),"#VALUE!")</f>
        <v>#VALUE!</v>
      </c>
    </row>
    <row r="165" ht="15.75" customHeight="1">
      <c r="E165" s="4" t="str">
        <f>IFERROR(__xludf.DUMMYFUNCTION("GOOGLETRANSLATE(D165, ""he"", ""en"")"),"#VALUE!")</f>
        <v>#VALUE!</v>
      </c>
    </row>
    <row r="166" ht="15.75" customHeight="1">
      <c r="E166" s="4" t="str">
        <f>IFERROR(__xludf.DUMMYFUNCTION("GOOGLETRANSLATE(D166, ""he"", ""en"")"),"#VALUE!")</f>
        <v>#VALUE!</v>
      </c>
    </row>
    <row r="167" ht="15.75" customHeight="1">
      <c r="E167" s="4" t="str">
        <f>IFERROR(__xludf.DUMMYFUNCTION("GOOGLETRANSLATE(D167, ""he"", ""en"")"),"#VALUE!")</f>
        <v>#VALUE!</v>
      </c>
    </row>
    <row r="168" ht="15.75" customHeight="1">
      <c r="E168" s="4" t="str">
        <f>IFERROR(__xludf.DUMMYFUNCTION("GOOGLETRANSLATE(D168, ""he"", ""en"")"),"#VALUE!")</f>
        <v>#VALUE!</v>
      </c>
    </row>
    <row r="169" ht="15.75" customHeight="1">
      <c r="E169" s="4" t="str">
        <f>IFERROR(__xludf.DUMMYFUNCTION("GOOGLETRANSLATE(D169, ""he"", ""en"")"),"#VALUE!")</f>
        <v>#VALUE!</v>
      </c>
    </row>
    <row r="170" ht="15.75" customHeight="1">
      <c r="E170" s="4" t="str">
        <f>IFERROR(__xludf.DUMMYFUNCTION("GOOGLETRANSLATE(D170, ""he"", ""en"")"),"#VALUE!")</f>
        <v>#VALUE!</v>
      </c>
    </row>
    <row r="171" ht="15.75" customHeight="1">
      <c r="E171" s="4" t="str">
        <f>IFERROR(__xludf.DUMMYFUNCTION("GOOGLETRANSLATE(D171, ""he"", ""en"")"),"#VALUE!")</f>
        <v>#VALUE!</v>
      </c>
    </row>
    <row r="172" ht="15.75" customHeight="1">
      <c r="E172" s="4" t="str">
        <f>IFERROR(__xludf.DUMMYFUNCTION("GOOGLETRANSLATE(D172, ""he"", ""en"")"),"#VALUE!")</f>
        <v>#VALUE!</v>
      </c>
    </row>
    <row r="173" ht="15.75" customHeight="1">
      <c r="E173" s="4" t="str">
        <f>IFERROR(__xludf.DUMMYFUNCTION("GOOGLETRANSLATE(D173, ""he"", ""en"")"),"#VALUE!")</f>
        <v>#VALUE!</v>
      </c>
    </row>
    <row r="174" ht="15.75" customHeight="1">
      <c r="E174" s="4" t="str">
        <f>IFERROR(__xludf.DUMMYFUNCTION("GOOGLETRANSLATE(D174, ""he"", ""en"")"),"#VALUE!")</f>
        <v>#VALUE!</v>
      </c>
    </row>
    <row r="175" ht="15.75" customHeight="1">
      <c r="E175" s="4" t="str">
        <f>IFERROR(__xludf.DUMMYFUNCTION("GOOGLETRANSLATE(D175, ""he"", ""en"")"),"#VALUE!")</f>
        <v>#VALUE!</v>
      </c>
    </row>
    <row r="176" ht="15.75" customHeight="1">
      <c r="E176" s="4" t="str">
        <f>IFERROR(__xludf.DUMMYFUNCTION("GOOGLETRANSLATE(D176, ""he"", ""en"")"),"#VALUE!")</f>
        <v>#VALUE!</v>
      </c>
    </row>
    <row r="177" ht="15.75" customHeight="1">
      <c r="E177" s="4" t="str">
        <f>IFERROR(__xludf.DUMMYFUNCTION("GOOGLETRANSLATE(D177, ""he"", ""en"")"),"#VALUE!")</f>
        <v>#VALUE!</v>
      </c>
    </row>
    <row r="178" ht="15.75" customHeight="1">
      <c r="E178" s="4" t="str">
        <f>IFERROR(__xludf.DUMMYFUNCTION("GOOGLETRANSLATE(D178, ""he"", ""en"")"),"#VALUE!")</f>
        <v>#VALUE!</v>
      </c>
    </row>
    <row r="179" ht="15.75" customHeight="1">
      <c r="E179" s="4" t="str">
        <f>IFERROR(__xludf.DUMMYFUNCTION("GOOGLETRANSLATE(D179, ""he"", ""en"")"),"#VALUE!")</f>
        <v>#VALUE!</v>
      </c>
    </row>
    <row r="180" ht="15.75" customHeight="1">
      <c r="E180" s="4" t="str">
        <f>IFERROR(__xludf.DUMMYFUNCTION("GOOGLETRANSLATE(D180, ""he"", ""en"")"),"#VALUE!")</f>
        <v>#VALUE!</v>
      </c>
    </row>
    <row r="181" ht="15.75" customHeight="1">
      <c r="E181" s="4" t="str">
        <f>IFERROR(__xludf.DUMMYFUNCTION("GOOGLETRANSLATE(D181, ""he"", ""en"")"),"#VALUE!")</f>
        <v>#VALUE!</v>
      </c>
    </row>
    <row r="182" ht="15.75" customHeight="1">
      <c r="E182" s="4" t="str">
        <f>IFERROR(__xludf.DUMMYFUNCTION("GOOGLETRANSLATE(D182, ""he"", ""en"")"),"#VALUE!")</f>
        <v>#VALUE!</v>
      </c>
    </row>
    <row r="183" ht="15.75" customHeight="1">
      <c r="E183" s="4" t="str">
        <f>IFERROR(__xludf.DUMMYFUNCTION("GOOGLETRANSLATE(D183, ""he"", ""en"")"),"#VALUE!")</f>
        <v>#VALUE!</v>
      </c>
    </row>
    <row r="184" ht="15.75" customHeight="1">
      <c r="E184" s="4" t="str">
        <f>IFERROR(__xludf.DUMMYFUNCTION("GOOGLETRANSLATE(D184, ""he"", ""en"")"),"#VALUE!")</f>
        <v>#VALUE!</v>
      </c>
    </row>
    <row r="185" ht="15.75" customHeight="1">
      <c r="E185" s="4" t="str">
        <f>IFERROR(__xludf.DUMMYFUNCTION("GOOGLETRANSLATE(D185, ""he"", ""en"")"),"#VALUE!")</f>
        <v>#VALUE!</v>
      </c>
    </row>
    <row r="186" ht="15.75" customHeight="1">
      <c r="E186" s="4" t="str">
        <f>IFERROR(__xludf.DUMMYFUNCTION("GOOGLETRANSLATE(D186, ""he"", ""en"")"),"#VALUE!")</f>
        <v>#VALUE!</v>
      </c>
    </row>
    <row r="187" ht="15.75" customHeight="1">
      <c r="E187" s="4" t="str">
        <f>IFERROR(__xludf.DUMMYFUNCTION("GOOGLETRANSLATE(D187, ""he"", ""en"")"),"#VALUE!")</f>
        <v>#VALUE!</v>
      </c>
    </row>
    <row r="188" ht="15.75" customHeight="1">
      <c r="E188" s="4" t="str">
        <f>IFERROR(__xludf.DUMMYFUNCTION("GOOGLETRANSLATE(D188, ""he"", ""en"")"),"#VALUE!")</f>
        <v>#VALUE!</v>
      </c>
    </row>
    <row r="189" ht="15.75" customHeight="1">
      <c r="E189" s="4" t="str">
        <f>IFERROR(__xludf.DUMMYFUNCTION("GOOGLETRANSLATE(D189, ""he"", ""en"")"),"#VALUE!")</f>
        <v>#VALUE!</v>
      </c>
    </row>
    <row r="190" ht="15.75" customHeight="1">
      <c r="E190" s="4" t="str">
        <f>IFERROR(__xludf.DUMMYFUNCTION("GOOGLETRANSLATE(D190, ""he"", ""en"")"),"#VALUE!")</f>
        <v>#VALUE!</v>
      </c>
    </row>
    <row r="191" ht="15.75" customHeight="1">
      <c r="E191" s="4" t="str">
        <f>IFERROR(__xludf.DUMMYFUNCTION("GOOGLETRANSLATE(D191, ""he"", ""en"")"),"#VALUE!")</f>
        <v>#VALUE!</v>
      </c>
    </row>
    <row r="192" ht="15.75" customHeight="1">
      <c r="E192" s="4" t="str">
        <f>IFERROR(__xludf.DUMMYFUNCTION("GOOGLETRANSLATE(D192, ""he"", ""en"")"),"#VALUE!")</f>
        <v>#VALUE!</v>
      </c>
    </row>
    <row r="193" ht="15.75" customHeight="1">
      <c r="E193" s="4" t="str">
        <f>IFERROR(__xludf.DUMMYFUNCTION("GOOGLETRANSLATE(D193, ""he"", ""en"")"),"#VALUE!")</f>
        <v>#VALUE!</v>
      </c>
    </row>
    <row r="194" ht="15.75" customHeight="1">
      <c r="E194" s="4" t="str">
        <f>IFERROR(__xludf.DUMMYFUNCTION("GOOGLETRANSLATE(D194, ""he"", ""en"")"),"#VALUE!")</f>
        <v>#VALUE!</v>
      </c>
    </row>
    <row r="195" ht="15.75" customHeight="1">
      <c r="E195" s="4" t="str">
        <f>IFERROR(__xludf.DUMMYFUNCTION("GOOGLETRANSLATE(D195, ""he"", ""en"")"),"#VALUE!")</f>
        <v>#VALUE!</v>
      </c>
    </row>
    <row r="196" ht="15.75" customHeight="1">
      <c r="E196" s="4" t="str">
        <f>IFERROR(__xludf.DUMMYFUNCTION("GOOGLETRANSLATE(D196, ""he"", ""en"")"),"#VALUE!")</f>
        <v>#VALUE!</v>
      </c>
    </row>
    <row r="197" ht="15.75" customHeight="1">
      <c r="E197" s="4" t="str">
        <f>IFERROR(__xludf.DUMMYFUNCTION("GOOGLETRANSLATE(D197, ""he"", ""en"")"),"#VALUE!")</f>
        <v>#VALUE!</v>
      </c>
    </row>
    <row r="198" ht="15.75" customHeight="1">
      <c r="E198" s="4" t="str">
        <f>IFERROR(__xludf.DUMMYFUNCTION("GOOGLETRANSLATE(D198, ""he"", ""en"")"),"#VALUE!")</f>
        <v>#VALUE!</v>
      </c>
    </row>
    <row r="199" ht="15.75" customHeight="1">
      <c r="E199" s="4" t="str">
        <f>IFERROR(__xludf.DUMMYFUNCTION("GOOGLETRANSLATE(D199, ""he"", ""en"")"),"#VALUE!")</f>
        <v>#VALUE!</v>
      </c>
    </row>
    <row r="200" ht="15.75" customHeight="1">
      <c r="E200" s="4" t="str">
        <f>IFERROR(__xludf.DUMMYFUNCTION("GOOGLETRANSLATE(D200, ""he"", ""en"")"),"#VALUE!")</f>
        <v>#VALUE!</v>
      </c>
    </row>
    <row r="201" ht="15.75" customHeight="1">
      <c r="E201" s="4" t="str">
        <f>IFERROR(__xludf.DUMMYFUNCTION("GOOGLETRANSLATE(D201, ""he"", ""en"")"),"#VALUE!")</f>
        <v>#VALUE!</v>
      </c>
    </row>
    <row r="202" ht="15.75" customHeight="1">
      <c r="E202" s="4" t="str">
        <f>IFERROR(__xludf.DUMMYFUNCTION("GOOGLETRANSLATE(D202, ""he"", ""en"")"),"#VALUE!")</f>
        <v>#VALUE!</v>
      </c>
    </row>
    <row r="203" ht="15.75" customHeight="1">
      <c r="E203" s="4" t="str">
        <f>IFERROR(__xludf.DUMMYFUNCTION("GOOGLETRANSLATE(D203, ""he"", ""en"")"),"#VALUE!")</f>
        <v>#VALUE!</v>
      </c>
    </row>
    <row r="204" ht="15.75" customHeight="1">
      <c r="E204" s="4" t="str">
        <f>IFERROR(__xludf.DUMMYFUNCTION("GOOGLETRANSLATE(D204, ""he"", ""en"")"),"#VALUE!")</f>
        <v>#VALUE!</v>
      </c>
    </row>
    <row r="205" ht="15.75" customHeight="1">
      <c r="E205" s="4" t="str">
        <f>IFERROR(__xludf.DUMMYFUNCTION("GOOGLETRANSLATE(D205, ""he"", ""en"")"),"#VALUE!")</f>
        <v>#VALUE!</v>
      </c>
    </row>
    <row r="206" ht="15.75" customHeight="1">
      <c r="E206" s="4" t="str">
        <f>IFERROR(__xludf.DUMMYFUNCTION("GOOGLETRANSLATE(D206, ""he"", ""en"")"),"#VALUE!")</f>
        <v>#VALUE!</v>
      </c>
    </row>
    <row r="207" ht="15.75" customHeight="1">
      <c r="E207" s="4" t="str">
        <f>IFERROR(__xludf.DUMMYFUNCTION("GOOGLETRANSLATE(D207, ""he"", ""en"")"),"#VALUE!")</f>
        <v>#VALUE!</v>
      </c>
    </row>
    <row r="208" ht="15.75" customHeight="1">
      <c r="E208" s="4" t="str">
        <f>IFERROR(__xludf.DUMMYFUNCTION("GOOGLETRANSLATE(D208, ""he"", ""en"")"),"#VALUE!")</f>
        <v>#VALUE!</v>
      </c>
    </row>
    <row r="209" ht="15.75" customHeight="1">
      <c r="E209" s="4" t="str">
        <f>IFERROR(__xludf.DUMMYFUNCTION("GOOGLETRANSLATE(D209, ""he"", ""en"")"),"#VALUE!")</f>
        <v>#VALUE!</v>
      </c>
    </row>
    <row r="210" ht="15.75" customHeight="1">
      <c r="E210" s="4" t="str">
        <f>IFERROR(__xludf.DUMMYFUNCTION("GOOGLETRANSLATE(D210, ""he"", ""en"")"),"#VALUE!")</f>
        <v>#VALUE!</v>
      </c>
    </row>
    <row r="211" ht="15.75" customHeight="1">
      <c r="E211" s="4" t="str">
        <f>IFERROR(__xludf.DUMMYFUNCTION("GOOGLETRANSLATE(D211, ""he"", ""en"")"),"#VALUE!")</f>
        <v>#VALUE!</v>
      </c>
    </row>
    <row r="212" ht="15.75" customHeight="1">
      <c r="E212" s="4" t="str">
        <f>IFERROR(__xludf.DUMMYFUNCTION("GOOGLETRANSLATE(D212, ""he"", ""en"")"),"#VALUE!")</f>
        <v>#VALUE!</v>
      </c>
    </row>
    <row r="213" ht="15.75" customHeight="1">
      <c r="E213" s="4" t="str">
        <f>IFERROR(__xludf.DUMMYFUNCTION("GOOGLETRANSLATE(D213, ""he"", ""en"")"),"#VALUE!")</f>
        <v>#VALUE!</v>
      </c>
    </row>
    <row r="214" ht="15.75" customHeight="1">
      <c r="E214" s="4" t="str">
        <f>IFERROR(__xludf.DUMMYFUNCTION("GOOGLETRANSLATE(D214, ""he"", ""en"")"),"#VALUE!")</f>
        <v>#VALUE!</v>
      </c>
    </row>
    <row r="215" ht="15.75" customHeight="1">
      <c r="E215" s="4" t="str">
        <f>IFERROR(__xludf.DUMMYFUNCTION("GOOGLETRANSLATE(D215, ""he"", ""en"")"),"#VALUE!")</f>
        <v>#VALUE!</v>
      </c>
    </row>
    <row r="216" ht="15.75" customHeight="1">
      <c r="E216" s="4" t="str">
        <f>IFERROR(__xludf.DUMMYFUNCTION("GOOGLETRANSLATE(D216, ""he"", ""en"")"),"#VALUE!")</f>
        <v>#VALUE!</v>
      </c>
    </row>
    <row r="217" ht="15.75" customHeight="1">
      <c r="E217" s="4" t="str">
        <f>IFERROR(__xludf.DUMMYFUNCTION("GOOGLETRANSLATE(D217, ""he"", ""en"")"),"#VALUE!")</f>
        <v>#VALUE!</v>
      </c>
    </row>
    <row r="218" ht="15.75" customHeight="1">
      <c r="E218" s="4" t="str">
        <f>IFERROR(__xludf.DUMMYFUNCTION("GOOGLETRANSLATE(D218, ""he"", ""en"")"),"#VALUE!")</f>
        <v>#VALUE!</v>
      </c>
    </row>
    <row r="219" ht="15.75" customHeight="1">
      <c r="E219" s="4" t="str">
        <f>IFERROR(__xludf.DUMMYFUNCTION("GOOGLETRANSLATE(D219, ""he"", ""en"")"),"#VALUE!")</f>
        <v>#VALUE!</v>
      </c>
    </row>
    <row r="220" ht="15.75" customHeight="1">
      <c r="E220" s="4" t="str">
        <f>IFERROR(__xludf.DUMMYFUNCTION("GOOGLETRANSLATE(D220, ""he"", ""en"")"),"#VALUE!")</f>
        <v>#VALUE!</v>
      </c>
    </row>
    <row r="221" ht="15.75" customHeight="1">
      <c r="E221" s="4" t="str">
        <f>IFERROR(__xludf.DUMMYFUNCTION("GOOGLETRANSLATE(D221, ""he"", ""en"")"),"#VALUE!")</f>
        <v>#VALUE!</v>
      </c>
    </row>
    <row r="222" ht="15.75" customHeight="1">
      <c r="E222" s="4" t="str">
        <f>IFERROR(__xludf.DUMMYFUNCTION("GOOGLETRANSLATE(D222, ""he"", ""en"")"),"#VALUE!")</f>
        <v>#VALUE!</v>
      </c>
    </row>
    <row r="223" ht="15.75" customHeight="1">
      <c r="E223" s="4" t="str">
        <f>IFERROR(__xludf.DUMMYFUNCTION("GOOGLETRANSLATE(D223, ""he"", ""en"")"),"#VALUE!")</f>
        <v>#VALUE!</v>
      </c>
    </row>
    <row r="224" ht="15.75" customHeight="1">
      <c r="E224" s="4" t="str">
        <f>IFERROR(__xludf.DUMMYFUNCTION("GOOGLETRANSLATE(D224, ""he"", ""en"")"),"#VALUE!")</f>
        <v>#VALUE!</v>
      </c>
    </row>
    <row r="225" ht="15.75" customHeight="1">
      <c r="E225" s="4" t="str">
        <f>IFERROR(__xludf.DUMMYFUNCTION("GOOGLETRANSLATE(D225, ""he"", ""en"")"),"#VALUE!")</f>
        <v>#VALUE!</v>
      </c>
    </row>
    <row r="226" ht="15.75" customHeight="1">
      <c r="E226" s="4" t="str">
        <f>IFERROR(__xludf.DUMMYFUNCTION("GOOGLETRANSLATE(D226, ""he"", ""en"")"),"#VALUE!")</f>
        <v>#VALUE!</v>
      </c>
    </row>
    <row r="227" ht="15.75" customHeight="1">
      <c r="E227" s="4" t="str">
        <f>IFERROR(__xludf.DUMMYFUNCTION("GOOGLETRANSLATE(D227, ""he"", ""en"")"),"#VALUE!")</f>
        <v>#VALUE!</v>
      </c>
    </row>
    <row r="228" ht="15.75" customHeight="1">
      <c r="E228" s="4" t="str">
        <f>IFERROR(__xludf.DUMMYFUNCTION("GOOGLETRANSLATE(D228, ""he"", ""en"")"),"#VALUE!")</f>
        <v>#VALUE!</v>
      </c>
    </row>
    <row r="229" ht="15.75" customHeight="1">
      <c r="E229" s="4" t="str">
        <f>IFERROR(__xludf.DUMMYFUNCTION("GOOGLETRANSLATE(D229, ""he"", ""en"")"),"#VALUE!")</f>
        <v>#VALUE!</v>
      </c>
    </row>
    <row r="230" ht="15.75" customHeight="1">
      <c r="E230" s="4" t="str">
        <f>IFERROR(__xludf.DUMMYFUNCTION("GOOGLETRANSLATE(D230, ""he"", ""en"")"),"#VALUE!")</f>
        <v>#VALUE!</v>
      </c>
    </row>
    <row r="231" ht="15.75" customHeight="1">
      <c r="E231" s="4" t="str">
        <f>IFERROR(__xludf.DUMMYFUNCTION("GOOGLETRANSLATE(D231, ""he"", ""en"")"),"#VALUE!")</f>
        <v>#VALUE!</v>
      </c>
    </row>
    <row r="232" ht="15.75" customHeight="1">
      <c r="E232" s="4" t="str">
        <f>IFERROR(__xludf.DUMMYFUNCTION("GOOGLETRANSLATE(D232, ""he"", ""en"")"),"#VALUE!")</f>
        <v>#VALUE!</v>
      </c>
    </row>
    <row r="233" ht="15.75" customHeight="1">
      <c r="E233" s="4" t="str">
        <f>IFERROR(__xludf.DUMMYFUNCTION("GOOGLETRANSLATE(D233, ""he"", ""en"")"),"#VALUE!")</f>
        <v>#VALUE!</v>
      </c>
    </row>
    <row r="234" ht="15.75" customHeight="1">
      <c r="E234" s="4" t="str">
        <f>IFERROR(__xludf.DUMMYFUNCTION("GOOGLETRANSLATE(D234, ""he"", ""en"")"),"#VALUE!")</f>
        <v>#VALUE!</v>
      </c>
    </row>
    <row r="235" ht="15.75" customHeight="1">
      <c r="E235" s="4" t="str">
        <f>IFERROR(__xludf.DUMMYFUNCTION("GOOGLETRANSLATE(D235, ""he"", ""en"")"),"#VALUE!")</f>
        <v>#VALUE!</v>
      </c>
    </row>
    <row r="236" ht="15.75" customHeight="1">
      <c r="E236" s="4" t="str">
        <f>IFERROR(__xludf.DUMMYFUNCTION("GOOGLETRANSLATE(D236, ""he"", ""en"")"),"#VALUE!")</f>
        <v>#VALUE!</v>
      </c>
    </row>
    <row r="237" ht="15.75" customHeight="1">
      <c r="E237" s="4" t="str">
        <f>IFERROR(__xludf.DUMMYFUNCTION("GOOGLETRANSLATE(D237, ""he"", ""en"")"),"#VALUE!")</f>
        <v>#VALUE!</v>
      </c>
    </row>
    <row r="238" ht="15.75" customHeight="1">
      <c r="E238" s="4" t="str">
        <f>IFERROR(__xludf.DUMMYFUNCTION("GOOGLETRANSLATE(D238, ""he"", ""en"")"),"#VALUE!")</f>
        <v>#VALUE!</v>
      </c>
    </row>
    <row r="239" ht="15.75" customHeight="1">
      <c r="E239" s="4" t="str">
        <f>IFERROR(__xludf.DUMMYFUNCTION("GOOGLETRANSLATE(D239, ""he"", ""en"")"),"#VALUE!")</f>
        <v>#VALUE!</v>
      </c>
    </row>
    <row r="240" ht="15.75" customHeight="1">
      <c r="E240" s="4" t="str">
        <f>IFERROR(__xludf.DUMMYFUNCTION("GOOGLETRANSLATE(D240, ""he"", ""en"")"),"#VALUE!")</f>
        <v>#VALUE!</v>
      </c>
    </row>
    <row r="241" ht="15.75" customHeight="1">
      <c r="E241" s="4" t="str">
        <f>IFERROR(__xludf.DUMMYFUNCTION("GOOGLETRANSLATE(D241, ""he"", ""en"")"),"#VALUE!")</f>
        <v>#VALUE!</v>
      </c>
    </row>
    <row r="242" ht="15.75" customHeight="1">
      <c r="E242" s="4" t="str">
        <f>IFERROR(__xludf.DUMMYFUNCTION("GOOGLETRANSLATE(D242, ""he"", ""en"")"),"#VALUE!")</f>
        <v>#VALUE!</v>
      </c>
    </row>
    <row r="243" ht="15.75" customHeight="1">
      <c r="E243" s="4" t="str">
        <f>IFERROR(__xludf.DUMMYFUNCTION("GOOGLETRANSLATE(D243, ""he"", ""en"")"),"#VALUE!")</f>
        <v>#VALUE!</v>
      </c>
    </row>
    <row r="244" ht="15.75" customHeight="1">
      <c r="E244" s="4" t="str">
        <f>IFERROR(__xludf.DUMMYFUNCTION("GOOGLETRANSLATE(D244, ""he"", ""en"")"),"#VALUE!")</f>
        <v>#VALUE!</v>
      </c>
    </row>
    <row r="245" ht="15.75" customHeight="1">
      <c r="E245" s="4" t="str">
        <f>IFERROR(__xludf.DUMMYFUNCTION("GOOGLETRANSLATE(D245, ""he"", ""en"")"),"#VALUE!")</f>
        <v>#VALUE!</v>
      </c>
    </row>
    <row r="246" ht="15.75" customHeight="1">
      <c r="E246" s="4" t="str">
        <f>IFERROR(__xludf.DUMMYFUNCTION("GOOGLETRANSLATE(D246, ""he"", ""en"")"),"#VALUE!")</f>
        <v>#VALUE!</v>
      </c>
    </row>
    <row r="247" ht="15.75" customHeight="1">
      <c r="E247" s="4" t="str">
        <f>IFERROR(__xludf.DUMMYFUNCTION("GOOGLETRANSLATE(D247, ""he"", ""en"")"),"#VALUE!")</f>
        <v>#VALUE!</v>
      </c>
    </row>
    <row r="248" ht="15.75" customHeight="1">
      <c r="E248" s="4" t="str">
        <f>IFERROR(__xludf.DUMMYFUNCTION("GOOGLETRANSLATE(D248, ""he"", ""en"")"),"#VALUE!")</f>
        <v>#VALUE!</v>
      </c>
    </row>
    <row r="249" ht="15.75" customHeight="1">
      <c r="E249" s="4" t="str">
        <f>IFERROR(__xludf.DUMMYFUNCTION("GOOGLETRANSLATE(D249, ""he"", ""en"")"),"#VALUE!")</f>
        <v>#VALUE!</v>
      </c>
    </row>
    <row r="250" ht="15.75" customHeight="1">
      <c r="E250" s="4" t="str">
        <f>IFERROR(__xludf.DUMMYFUNCTION("GOOGLETRANSLATE(D250, ""he"", ""en"")"),"#VALUE!")</f>
        <v>#VALUE!</v>
      </c>
    </row>
    <row r="251" ht="15.75" customHeight="1">
      <c r="E251" s="4" t="str">
        <f>IFERROR(__xludf.DUMMYFUNCTION("GOOGLETRANSLATE(D251, ""he"", ""en"")"),"#VALUE!")</f>
        <v>#VALUE!</v>
      </c>
    </row>
    <row r="252" ht="15.75" customHeight="1">
      <c r="E252" s="4" t="str">
        <f>IFERROR(__xludf.DUMMYFUNCTION("GOOGLETRANSLATE(D252, ""he"", ""en"")"),"#VALUE!")</f>
        <v>#VALUE!</v>
      </c>
    </row>
    <row r="253" ht="15.75" customHeight="1">
      <c r="E253" s="4" t="str">
        <f>IFERROR(__xludf.DUMMYFUNCTION("GOOGLETRANSLATE(D253, ""he"", ""en"")"),"#VALUE!")</f>
        <v>#VALUE!</v>
      </c>
    </row>
    <row r="254" ht="15.75" customHeight="1">
      <c r="E254" s="4" t="str">
        <f>IFERROR(__xludf.DUMMYFUNCTION("GOOGLETRANSLATE(D254, ""he"", ""en"")"),"#VALUE!")</f>
        <v>#VALUE!</v>
      </c>
    </row>
    <row r="255" ht="15.75" customHeight="1">
      <c r="E255" s="4" t="str">
        <f>IFERROR(__xludf.DUMMYFUNCTION("GOOGLETRANSLATE(D255, ""he"", ""en"")"),"#VALUE!")</f>
        <v>#VALUE!</v>
      </c>
    </row>
    <row r="256" ht="15.75" customHeight="1">
      <c r="E256" s="4" t="str">
        <f>IFERROR(__xludf.DUMMYFUNCTION("GOOGLETRANSLATE(D256, ""he"", ""en"")"),"#VALUE!")</f>
        <v>#VALUE!</v>
      </c>
    </row>
    <row r="257" ht="15.75" customHeight="1">
      <c r="E257" s="4" t="str">
        <f>IFERROR(__xludf.DUMMYFUNCTION("GOOGLETRANSLATE(D257, ""he"", ""en"")"),"#VALUE!")</f>
        <v>#VALUE!</v>
      </c>
    </row>
    <row r="258" ht="15.75" customHeight="1">
      <c r="E258" s="4" t="str">
        <f>IFERROR(__xludf.DUMMYFUNCTION("GOOGLETRANSLATE(D258, ""he"", ""en"")"),"#VALUE!")</f>
        <v>#VALUE!</v>
      </c>
    </row>
    <row r="259" ht="15.75" customHeight="1">
      <c r="E259" s="4" t="str">
        <f>IFERROR(__xludf.DUMMYFUNCTION("GOOGLETRANSLATE(D259, ""he"", ""en"")"),"#VALUE!")</f>
        <v>#VALUE!</v>
      </c>
    </row>
    <row r="260" ht="15.75" customHeight="1">
      <c r="E260" s="4" t="str">
        <f>IFERROR(__xludf.DUMMYFUNCTION("GOOGLETRANSLATE(D260, ""he"", ""en"")"),"#VALUE!")</f>
        <v>#VALUE!</v>
      </c>
    </row>
    <row r="261" ht="15.75" customHeight="1">
      <c r="E261" s="4" t="str">
        <f>IFERROR(__xludf.DUMMYFUNCTION("GOOGLETRANSLATE(D261, ""he"", ""en"")"),"#VALUE!")</f>
        <v>#VALUE!</v>
      </c>
    </row>
    <row r="262" ht="15.75" customHeight="1">
      <c r="E262" s="4" t="str">
        <f>IFERROR(__xludf.DUMMYFUNCTION("GOOGLETRANSLATE(D262, ""he"", ""en"")"),"#VALUE!")</f>
        <v>#VALUE!</v>
      </c>
    </row>
    <row r="263" ht="15.75" customHeight="1">
      <c r="E263" s="4" t="str">
        <f>IFERROR(__xludf.DUMMYFUNCTION("GOOGLETRANSLATE(D263, ""he"", ""en"")"),"#VALUE!")</f>
        <v>#VALUE!</v>
      </c>
    </row>
    <row r="264" ht="15.75" customHeight="1">
      <c r="E264" s="4" t="str">
        <f>IFERROR(__xludf.DUMMYFUNCTION("GOOGLETRANSLATE(D264, ""he"", ""en"")"),"#VALUE!")</f>
        <v>#VALUE!</v>
      </c>
    </row>
    <row r="265" ht="15.75" customHeight="1">
      <c r="E265" s="4" t="str">
        <f>IFERROR(__xludf.DUMMYFUNCTION("GOOGLETRANSLATE(D265, ""he"", ""en"")"),"#VALUE!")</f>
        <v>#VALUE!</v>
      </c>
    </row>
    <row r="266" ht="15.75" customHeight="1">
      <c r="E266" s="4" t="str">
        <f>IFERROR(__xludf.DUMMYFUNCTION("GOOGLETRANSLATE(D266, ""he"", ""en"")"),"#VALUE!")</f>
        <v>#VALUE!</v>
      </c>
    </row>
    <row r="267" ht="15.75" customHeight="1">
      <c r="E267" s="4" t="str">
        <f>IFERROR(__xludf.DUMMYFUNCTION("GOOGLETRANSLATE(D267, ""he"", ""en"")"),"#VALUE!")</f>
        <v>#VALUE!</v>
      </c>
    </row>
    <row r="268" ht="15.75" customHeight="1">
      <c r="E268" s="4" t="str">
        <f>IFERROR(__xludf.DUMMYFUNCTION("GOOGLETRANSLATE(D268, ""he"", ""en"")"),"#VALUE!")</f>
        <v>#VALUE!</v>
      </c>
    </row>
    <row r="269" ht="15.75" customHeight="1">
      <c r="E269" s="4" t="str">
        <f>IFERROR(__xludf.DUMMYFUNCTION("GOOGLETRANSLATE(D269, ""he"", ""en"")"),"#VALUE!")</f>
        <v>#VALUE!</v>
      </c>
    </row>
    <row r="270" ht="15.75" customHeight="1">
      <c r="E270" s="4" t="str">
        <f>IFERROR(__xludf.DUMMYFUNCTION("GOOGLETRANSLATE(D270, ""he"", ""en"")"),"#VALUE!")</f>
        <v>#VALUE!</v>
      </c>
    </row>
    <row r="271" ht="15.75" customHeight="1">
      <c r="E271" s="4" t="str">
        <f>IFERROR(__xludf.DUMMYFUNCTION("GOOGLETRANSLATE(D271, ""he"", ""en"")"),"#VALUE!")</f>
        <v>#VALUE!</v>
      </c>
    </row>
    <row r="272" ht="15.75" customHeight="1">
      <c r="E272" s="4" t="str">
        <f>IFERROR(__xludf.DUMMYFUNCTION("GOOGLETRANSLATE(D272, ""he"", ""en"")"),"#VALUE!")</f>
        <v>#VALUE!</v>
      </c>
    </row>
    <row r="273" ht="15.75" customHeight="1">
      <c r="E273" s="4" t="str">
        <f>IFERROR(__xludf.DUMMYFUNCTION("GOOGLETRANSLATE(D273, ""he"", ""en"")"),"#VALUE!")</f>
        <v>#VALUE!</v>
      </c>
    </row>
    <row r="274" ht="15.75" customHeight="1">
      <c r="E274" s="4" t="str">
        <f>IFERROR(__xludf.DUMMYFUNCTION("GOOGLETRANSLATE(D274, ""he"", ""en"")"),"#VALUE!")</f>
        <v>#VALUE!</v>
      </c>
    </row>
    <row r="275" ht="15.75" customHeight="1">
      <c r="E275" s="4" t="str">
        <f>IFERROR(__xludf.DUMMYFUNCTION("GOOGLETRANSLATE(D275, ""he"", ""en"")"),"#VALUE!")</f>
        <v>#VALUE!</v>
      </c>
    </row>
    <row r="276" ht="15.75" customHeight="1">
      <c r="E276" s="4" t="str">
        <f>IFERROR(__xludf.DUMMYFUNCTION("GOOGLETRANSLATE(D276, ""he"", ""en"")"),"#VALUE!")</f>
        <v>#VALUE!</v>
      </c>
    </row>
    <row r="277" ht="15.75" customHeight="1">
      <c r="E277" s="4" t="str">
        <f>IFERROR(__xludf.DUMMYFUNCTION("GOOGLETRANSLATE(D277, ""he"", ""en"")"),"#VALUE!")</f>
        <v>#VALUE!</v>
      </c>
    </row>
    <row r="278" ht="15.75" customHeight="1">
      <c r="E278" s="4" t="str">
        <f>IFERROR(__xludf.DUMMYFUNCTION("GOOGLETRANSLATE(D278, ""he"", ""en"")"),"#VALUE!")</f>
        <v>#VALUE!</v>
      </c>
    </row>
    <row r="279" ht="15.75" customHeight="1">
      <c r="E279" s="4" t="str">
        <f>IFERROR(__xludf.DUMMYFUNCTION("GOOGLETRANSLATE(D279, ""he"", ""en"")"),"#VALUE!")</f>
        <v>#VALUE!</v>
      </c>
    </row>
    <row r="280" ht="15.75" customHeight="1">
      <c r="E280" s="4" t="str">
        <f>IFERROR(__xludf.DUMMYFUNCTION("GOOGLETRANSLATE(D280, ""he"", ""en"")"),"#VALUE!")</f>
        <v>#VALUE!</v>
      </c>
    </row>
    <row r="281" ht="15.75" customHeight="1">
      <c r="E281" s="4" t="str">
        <f>IFERROR(__xludf.DUMMYFUNCTION("GOOGLETRANSLATE(D281, ""he"", ""en"")"),"#VALUE!")</f>
        <v>#VALUE!</v>
      </c>
    </row>
    <row r="282" ht="15.75" customHeight="1">
      <c r="E282" s="4" t="str">
        <f>IFERROR(__xludf.DUMMYFUNCTION("GOOGLETRANSLATE(D282, ""he"", ""en"")"),"#VALUE!")</f>
        <v>#VALUE!</v>
      </c>
    </row>
    <row r="283" ht="15.75" customHeight="1">
      <c r="E283" s="4" t="str">
        <f>IFERROR(__xludf.DUMMYFUNCTION("GOOGLETRANSLATE(D283, ""he"", ""en"")"),"#VALUE!")</f>
        <v>#VALUE!</v>
      </c>
    </row>
    <row r="284" ht="15.75" customHeight="1">
      <c r="E284" s="4" t="str">
        <f>IFERROR(__xludf.DUMMYFUNCTION("GOOGLETRANSLATE(D284, ""he"", ""en"")"),"#VALUE!")</f>
        <v>#VALUE!</v>
      </c>
    </row>
    <row r="285" ht="15.75" customHeight="1">
      <c r="E285" s="4" t="str">
        <f>IFERROR(__xludf.DUMMYFUNCTION("GOOGLETRANSLATE(D285, ""he"", ""en"")"),"#VALUE!")</f>
        <v>#VALUE!</v>
      </c>
    </row>
    <row r="286" ht="15.75" customHeight="1">
      <c r="E286" s="4" t="str">
        <f>IFERROR(__xludf.DUMMYFUNCTION("GOOGLETRANSLATE(D286, ""he"", ""en"")"),"#VALUE!")</f>
        <v>#VALUE!</v>
      </c>
    </row>
    <row r="287" ht="15.75" customHeight="1">
      <c r="E287" s="4" t="str">
        <f>IFERROR(__xludf.DUMMYFUNCTION("GOOGLETRANSLATE(D287, ""he"", ""en"")"),"#VALUE!")</f>
        <v>#VALUE!</v>
      </c>
    </row>
    <row r="288" ht="15.75" customHeight="1">
      <c r="E288" s="4" t="str">
        <f>IFERROR(__xludf.DUMMYFUNCTION("GOOGLETRANSLATE(D288, ""he"", ""en"")"),"#VALUE!")</f>
        <v>#VALUE!</v>
      </c>
    </row>
    <row r="289" ht="15.75" customHeight="1">
      <c r="E289" s="4" t="str">
        <f>IFERROR(__xludf.DUMMYFUNCTION("GOOGLETRANSLATE(D289, ""he"", ""en"")"),"#VALUE!")</f>
        <v>#VALUE!</v>
      </c>
    </row>
    <row r="290" ht="15.75" customHeight="1">
      <c r="E290" s="4" t="str">
        <f>IFERROR(__xludf.DUMMYFUNCTION("GOOGLETRANSLATE(D290, ""he"", ""en"")"),"#VALUE!")</f>
        <v>#VALUE!</v>
      </c>
    </row>
    <row r="291" ht="15.75" customHeight="1">
      <c r="E291" s="4" t="str">
        <f>IFERROR(__xludf.DUMMYFUNCTION("GOOGLETRANSLATE(D291, ""he"", ""en"")"),"#VALUE!")</f>
        <v>#VALUE!</v>
      </c>
    </row>
    <row r="292" ht="15.75" customHeight="1">
      <c r="E292" s="4" t="str">
        <f>IFERROR(__xludf.DUMMYFUNCTION("GOOGLETRANSLATE(D292, ""he"", ""en"")"),"#VALUE!")</f>
        <v>#VALUE!</v>
      </c>
    </row>
    <row r="293" ht="15.75" customHeight="1">
      <c r="E293" s="4" t="str">
        <f>IFERROR(__xludf.DUMMYFUNCTION("GOOGLETRANSLATE(D293, ""he"", ""en"")"),"#VALUE!")</f>
        <v>#VALUE!</v>
      </c>
    </row>
    <row r="294" ht="15.75" customHeight="1">
      <c r="E294" s="4" t="str">
        <f>IFERROR(__xludf.DUMMYFUNCTION("GOOGLETRANSLATE(D294, ""he"", ""en"")"),"#VALUE!")</f>
        <v>#VALUE!</v>
      </c>
    </row>
    <row r="295" ht="15.75" customHeight="1">
      <c r="E295" s="4" t="str">
        <f>IFERROR(__xludf.DUMMYFUNCTION("GOOGLETRANSLATE(D295, ""he"", ""en"")"),"#VALUE!")</f>
        <v>#VALUE!</v>
      </c>
    </row>
    <row r="296" ht="15.75" customHeight="1">
      <c r="E296" s="4" t="str">
        <f>IFERROR(__xludf.DUMMYFUNCTION("GOOGLETRANSLATE(D296, ""he"", ""en"")"),"#VALUE!")</f>
        <v>#VALUE!</v>
      </c>
    </row>
    <row r="297" ht="15.75" customHeight="1">
      <c r="E297" s="4" t="str">
        <f>IFERROR(__xludf.DUMMYFUNCTION("GOOGLETRANSLATE(D297, ""he"", ""en"")"),"#VALUE!")</f>
        <v>#VALUE!</v>
      </c>
    </row>
    <row r="298" ht="15.75" customHeight="1">
      <c r="E298" s="4" t="str">
        <f>IFERROR(__xludf.DUMMYFUNCTION("GOOGLETRANSLATE(D298, ""he"", ""en"")"),"#VALUE!")</f>
        <v>#VALUE!</v>
      </c>
    </row>
    <row r="299" ht="15.75" customHeight="1">
      <c r="E299" s="4" t="str">
        <f>IFERROR(__xludf.DUMMYFUNCTION("GOOGLETRANSLATE(D299, ""he"", ""en"")"),"#VALUE!")</f>
        <v>#VALUE!</v>
      </c>
    </row>
    <row r="300" ht="15.75" customHeight="1">
      <c r="E300" s="4" t="str">
        <f>IFERROR(__xludf.DUMMYFUNCTION("GOOGLETRANSLATE(D300, ""he"", ""en"")"),"#VALUE!")</f>
        <v>#VALUE!</v>
      </c>
    </row>
    <row r="301" ht="15.75" customHeight="1">
      <c r="E301" s="4" t="str">
        <f>IFERROR(__xludf.DUMMYFUNCTION("GOOGLETRANSLATE(D301, ""he"", ""en"")"),"#VALUE!")</f>
        <v>#VALUE!</v>
      </c>
    </row>
    <row r="302" ht="15.75" customHeight="1">
      <c r="E302" s="4" t="str">
        <f>IFERROR(__xludf.DUMMYFUNCTION("GOOGLETRANSLATE(D302, ""he"", ""en"")"),"#VALUE!")</f>
        <v>#VALUE!</v>
      </c>
    </row>
    <row r="303" ht="15.75" customHeight="1">
      <c r="E303" s="4" t="str">
        <f>IFERROR(__xludf.DUMMYFUNCTION("GOOGLETRANSLATE(D303, ""he"", ""en"")"),"#VALUE!")</f>
        <v>#VALUE!</v>
      </c>
    </row>
    <row r="304" ht="15.75" customHeight="1">
      <c r="E304" s="4" t="str">
        <f>IFERROR(__xludf.DUMMYFUNCTION("GOOGLETRANSLATE(D304, ""he"", ""en"")"),"#VALUE!")</f>
        <v>#VALUE!</v>
      </c>
    </row>
    <row r="305" ht="15.75" customHeight="1">
      <c r="E305" s="4" t="str">
        <f>IFERROR(__xludf.DUMMYFUNCTION("GOOGLETRANSLATE(D305, ""he"", ""en"")"),"#VALUE!")</f>
        <v>#VALUE!</v>
      </c>
    </row>
    <row r="306" ht="15.75" customHeight="1">
      <c r="E306" s="4" t="str">
        <f>IFERROR(__xludf.DUMMYFUNCTION("GOOGLETRANSLATE(D306, ""he"", ""en"")"),"#VALUE!")</f>
        <v>#VALUE!</v>
      </c>
    </row>
    <row r="307" ht="15.75" customHeight="1">
      <c r="E307" s="4" t="str">
        <f>IFERROR(__xludf.DUMMYFUNCTION("GOOGLETRANSLATE(D307, ""he"", ""en"")"),"#VALUE!")</f>
        <v>#VALUE!</v>
      </c>
    </row>
    <row r="308" ht="15.75" customHeight="1">
      <c r="E308" s="4" t="str">
        <f>IFERROR(__xludf.DUMMYFUNCTION("GOOGLETRANSLATE(D308, ""he"", ""en"")"),"#VALUE!")</f>
        <v>#VALUE!</v>
      </c>
    </row>
    <row r="309" ht="15.75" customHeight="1">
      <c r="E309" s="4" t="str">
        <f>IFERROR(__xludf.DUMMYFUNCTION("GOOGLETRANSLATE(D309, ""he"", ""en"")"),"#VALUE!")</f>
        <v>#VALUE!</v>
      </c>
    </row>
    <row r="310" ht="15.75" customHeight="1">
      <c r="E310" s="4" t="str">
        <f>IFERROR(__xludf.DUMMYFUNCTION("GOOGLETRANSLATE(D310, ""he"", ""en"")"),"#VALUE!")</f>
        <v>#VALUE!</v>
      </c>
    </row>
    <row r="311" ht="15.75" customHeight="1">
      <c r="E311" s="4" t="str">
        <f>IFERROR(__xludf.DUMMYFUNCTION("GOOGLETRANSLATE(D311, ""he"", ""en"")"),"#VALUE!")</f>
        <v>#VALUE!</v>
      </c>
    </row>
    <row r="312" ht="15.75" customHeight="1">
      <c r="E312" s="4" t="str">
        <f>IFERROR(__xludf.DUMMYFUNCTION("GOOGLETRANSLATE(D312, ""he"", ""en"")"),"#VALUE!")</f>
        <v>#VALUE!</v>
      </c>
    </row>
    <row r="313" ht="15.75" customHeight="1">
      <c r="E313" s="4" t="str">
        <f>IFERROR(__xludf.DUMMYFUNCTION("GOOGLETRANSLATE(D313, ""he"", ""en"")"),"#VALUE!")</f>
        <v>#VALUE!</v>
      </c>
    </row>
    <row r="314" ht="15.75" customHeight="1">
      <c r="E314" s="4" t="str">
        <f>IFERROR(__xludf.DUMMYFUNCTION("GOOGLETRANSLATE(D314, ""he"", ""en"")"),"#VALUE!")</f>
        <v>#VALUE!</v>
      </c>
    </row>
    <row r="315" ht="15.75" customHeight="1">
      <c r="E315" s="4" t="str">
        <f>IFERROR(__xludf.DUMMYFUNCTION("GOOGLETRANSLATE(D315, ""he"", ""en"")"),"#VALUE!")</f>
        <v>#VALUE!</v>
      </c>
    </row>
    <row r="316" ht="15.75" customHeight="1">
      <c r="E316" s="4" t="str">
        <f>IFERROR(__xludf.DUMMYFUNCTION("GOOGLETRANSLATE(D316, ""he"", ""en"")"),"#VALUE!")</f>
        <v>#VALUE!</v>
      </c>
    </row>
    <row r="317" ht="15.75" customHeight="1">
      <c r="E317" s="4" t="str">
        <f>IFERROR(__xludf.DUMMYFUNCTION("GOOGLETRANSLATE(D317, ""he"", ""en"")"),"#VALUE!")</f>
        <v>#VALUE!</v>
      </c>
    </row>
    <row r="318" ht="15.75" customHeight="1">
      <c r="E318" s="4" t="str">
        <f>IFERROR(__xludf.DUMMYFUNCTION("GOOGLETRANSLATE(D318, ""he"", ""en"")"),"#VALUE!")</f>
        <v>#VALUE!</v>
      </c>
    </row>
    <row r="319" ht="15.75" customHeight="1">
      <c r="E319" s="4" t="str">
        <f>IFERROR(__xludf.DUMMYFUNCTION("GOOGLETRANSLATE(D319, ""he"", ""en"")"),"#VALUE!")</f>
        <v>#VALUE!</v>
      </c>
    </row>
    <row r="320" ht="15.75" customHeight="1">
      <c r="E320" s="4" t="str">
        <f>IFERROR(__xludf.DUMMYFUNCTION("GOOGLETRANSLATE(D320, ""he"", ""en"")"),"#VALUE!")</f>
        <v>#VALUE!</v>
      </c>
    </row>
    <row r="321" ht="15.75" customHeight="1">
      <c r="E321" s="4" t="str">
        <f>IFERROR(__xludf.DUMMYFUNCTION("GOOGLETRANSLATE(D321, ""he"", ""en"")"),"#VALUE!")</f>
        <v>#VALUE!</v>
      </c>
    </row>
    <row r="322" ht="15.75" customHeight="1">
      <c r="E322" s="4" t="str">
        <f>IFERROR(__xludf.DUMMYFUNCTION("GOOGLETRANSLATE(D322, ""he"", ""en"")"),"#VALUE!")</f>
        <v>#VALUE!</v>
      </c>
    </row>
    <row r="323" ht="15.75" customHeight="1">
      <c r="E323" s="4" t="str">
        <f>IFERROR(__xludf.DUMMYFUNCTION("GOOGLETRANSLATE(D323, ""he"", ""en"")"),"#VALUE!")</f>
        <v>#VALUE!</v>
      </c>
    </row>
    <row r="324" ht="15.75" customHeight="1">
      <c r="E324" s="4" t="str">
        <f>IFERROR(__xludf.DUMMYFUNCTION("GOOGLETRANSLATE(D324, ""he"", ""en"")"),"#VALUE!")</f>
        <v>#VALUE!</v>
      </c>
    </row>
    <row r="325" ht="15.75" customHeight="1">
      <c r="E325" s="4" t="str">
        <f>IFERROR(__xludf.DUMMYFUNCTION("GOOGLETRANSLATE(D325, ""he"", ""en"")"),"#VALUE!")</f>
        <v>#VALUE!</v>
      </c>
    </row>
    <row r="326" ht="15.75" customHeight="1">
      <c r="E326" s="4" t="str">
        <f>IFERROR(__xludf.DUMMYFUNCTION("GOOGLETRANSLATE(D326, ""he"", ""en"")"),"#VALUE!")</f>
        <v>#VALUE!</v>
      </c>
    </row>
    <row r="327" ht="15.75" customHeight="1">
      <c r="E327" s="4" t="str">
        <f>IFERROR(__xludf.DUMMYFUNCTION("GOOGLETRANSLATE(D327, ""he"", ""en"")"),"#VALUE!")</f>
        <v>#VALUE!</v>
      </c>
    </row>
    <row r="328" ht="15.75" customHeight="1">
      <c r="E328" s="4" t="str">
        <f>IFERROR(__xludf.DUMMYFUNCTION("GOOGLETRANSLATE(D328, ""he"", ""en"")"),"#VALUE!")</f>
        <v>#VALUE!</v>
      </c>
    </row>
    <row r="329" ht="15.75" customHeight="1">
      <c r="E329" s="4" t="str">
        <f>IFERROR(__xludf.DUMMYFUNCTION("GOOGLETRANSLATE(D329, ""he"", ""en"")"),"#VALUE!")</f>
        <v>#VALUE!</v>
      </c>
    </row>
    <row r="330" ht="15.75" customHeight="1">
      <c r="E330" s="4" t="str">
        <f>IFERROR(__xludf.DUMMYFUNCTION("GOOGLETRANSLATE(D330, ""he"", ""en"")"),"#VALUE!")</f>
        <v>#VALUE!</v>
      </c>
    </row>
    <row r="331" ht="15.75" customHeight="1">
      <c r="E331" s="4" t="str">
        <f>IFERROR(__xludf.DUMMYFUNCTION("GOOGLETRANSLATE(D331, ""he"", ""en"")"),"#VALUE!")</f>
        <v>#VALUE!</v>
      </c>
    </row>
    <row r="332" ht="15.75" customHeight="1">
      <c r="E332" s="4" t="str">
        <f>IFERROR(__xludf.DUMMYFUNCTION("GOOGLETRANSLATE(D332, ""he"", ""en"")"),"#VALUE!")</f>
        <v>#VALUE!</v>
      </c>
    </row>
    <row r="333" ht="15.75" customHeight="1">
      <c r="E333" s="4" t="str">
        <f>IFERROR(__xludf.DUMMYFUNCTION("GOOGLETRANSLATE(D333, ""he"", ""en"")"),"#VALUE!")</f>
        <v>#VALUE!</v>
      </c>
    </row>
    <row r="334" ht="15.75" customHeight="1">
      <c r="E334" s="4" t="str">
        <f>IFERROR(__xludf.DUMMYFUNCTION("GOOGLETRANSLATE(D334, ""he"", ""en"")"),"#VALUE!")</f>
        <v>#VALUE!</v>
      </c>
    </row>
    <row r="335" ht="15.75" customHeight="1">
      <c r="E335" s="4" t="str">
        <f>IFERROR(__xludf.DUMMYFUNCTION("GOOGLETRANSLATE(D335, ""he"", ""en"")"),"#VALUE!")</f>
        <v>#VALUE!</v>
      </c>
    </row>
    <row r="336" ht="15.75" customHeight="1">
      <c r="E336" s="4" t="str">
        <f>IFERROR(__xludf.DUMMYFUNCTION("GOOGLETRANSLATE(D336, ""he"", ""en"")"),"#VALUE!")</f>
        <v>#VALUE!</v>
      </c>
    </row>
    <row r="337" ht="15.75" customHeight="1">
      <c r="E337" s="4" t="str">
        <f>IFERROR(__xludf.DUMMYFUNCTION("GOOGLETRANSLATE(D337, ""he"", ""en"")"),"#VALUE!")</f>
        <v>#VALUE!</v>
      </c>
    </row>
    <row r="338" ht="15.75" customHeight="1">
      <c r="E338" s="4" t="str">
        <f>IFERROR(__xludf.DUMMYFUNCTION("GOOGLETRANSLATE(D338, ""he"", ""en"")"),"#VALUE!")</f>
        <v>#VALUE!</v>
      </c>
    </row>
    <row r="339" ht="15.75" customHeight="1">
      <c r="E339" s="4" t="str">
        <f>IFERROR(__xludf.DUMMYFUNCTION("GOOGLETRANSLATE(D339, ""he"", ""en"")"),"#VALUE!")</f>
        <v>#VALUE!</v>
      </c>
    </row>
    <row r="340" ht="15.75" customHeight="1">
      <c r="E340" s="4" t="str">
        <f>IFERROR(__xludf.DUMMYFUNCTION("GOOGLETRANSLATE(D340, ""he"", ""en"")"),"#VALUE!")</f>
        <v>#VALUE!</v>
      </c>
    </row>
    <row r="341" ht="15.75" customHeight="1">
      <c r="E341" s="4" t="str">
        <f>IFERROR(__xludf.DUMMYFUNCTION("GOOGLETRANSLATE(D341, ""he"", ""en"")"),"#VALUE!")</f>
        <v>#VALUE!</v>
      </c>
    </row>
    <row r="342" ht="15.75" customHeight="1">
      <c r="E342" s="4" t="str">
        <f>IFERROR(__xludf.DUMMYFUNCTION("GOOGLETRANSLATE(D342, ""he"", ""en"")"),"#VALUE!")</f>
        <v>#VALUE!</v>
      </c>
    </row>
    <row r="343" ht="15.75" customHeight="1">
      <c r="E343" s="4" t="str">
        <f>IFERROR(__xludf.DUMMYFUNCTION("GOOGLETRANSLATE(D343, ""he"", ""en"")"),"#VALUE!")</f>
        <v>#VALUE!</v>
      </c>
    </row>
    <row r="344" ht="15.75" customHeight="1">
      <c r="E344" s="4" t="str">
        <f>IFERROR(__xludf.DUMMYFUNCTION("GOOGLETRANSLATE(D344, ""he"", ""en"")"),"#VALUE!")</f>
        <v>#VALUE!</v>
      </c>
    </row>
    <row r="345" ht="15.75" customHeight="1">
      <c r="E345" s="4" t="str">
        <f>IFERROR(__xludf.DUMMYFUNCTION("GOOGLETRANSLATE(D345, ""he"", ""en"")"),"#VALUE!")</f>
        <v>#VALUE!</v>
      </c>
    </row>
    <row r="346" ht="15.75" customHeight="1">
      <c r="E346" s="4" t="str">
        <f>IFERROR(__xludf.DUMMYFUNCTION("GOOGLETRANSLATE(D346, ""he"", ""en"")"),"#VALUE!")</f>
        <v>#VALUE!</v>
      </c>
    </row>
    <row r="347" ht="15.75" customHeight="1">
      <c r="E347" s="4" t="str">
        <f>IFERROR(__xludf.DUMMYFUNCTION("GOOGLETRANSLATE(D347, ""he"", ""en"")"),"#VALUE!")</f>
        <v>#VALUE!</v>
      </c>
    </row>
    <row r="348" ht="15.75" customHeight="1">
      <c r="E348" s="4" t="str">
        <f>IFERROR(__xludf.DUMMYFUNCTION("GOOGLETRANSLATE(D348, ""he"", ""en"")"),"#VALUE!")</f>
        <v>#VALUE!</v>
      </c>
    </row>
    <row r="349" ht="15.75" customHeight="1">
      <c r="E349" s="4" t="str">
        <f>IFERROR(__xludf.DUMMYFUNCTION("GOOGLETRANSLATE(D349, ""he"", ""en"")"),"#VALUE!")</f>
        <v>#VALUE!</v>
      </c>
    </row>
    <row r="350" ht="15.75" customHeight="1">
      <c r="E350" s="4" t="str">
        <f>IFERROR(__xludf.DUMMYFUNCTION("GOOGLETRANSLATE(D350, ""he"", ""en"")"),"#VALUE!")</f>
        <v>#VALUE!</v>
      </c>
    </row>
    <row r="351" ht="15.75" customHeight="1">
      <c r="E351" s="4" t="str">
        <f>IFERROR(__xludf.DUMMYFUNCTION("GOOGLETRANSLATE(D351, ""he"", ""en"")"),"#VALUE!")</f>
        <v>#VALUE!</v>
      </c>
    </row>
    <row r="352" ht="15.75" customHeight="1">
      <c r="E352" s="4" t="str">
        <f>IFERROR(__xludf.DUMMYFUNCTION("GOOGLETRANSLATE(D352, ""he"", ""en"")"),"#VALUE!")</f>
        <v>#VALUE!</v>
      </c>
    </row>
    <row r="353" ht="15.75" customHeight="1">
      <c r="E353" s="4" t="str">
        <f>IFERROR(__xludf.DUMMYFUNCTION("GOOGLETRANSLATE(D353, ""he"", ""en"")"),"#VALUE!")</f>
        <v>#VALUE!</v>
      </c>
    </row>
    <row r="354" ht="15.75" customHeight="1">
      <c r="E354" s="4" t="str">
        <f>IFERROR(__xludf.DUMMYFUNCTION("GOOGLETRANSLATE(D354, ""he"", ""en"")"),"#VALUE!")</f>
        <v>#VALUE!</v>
      </c>
    </row>
    <row r="355" ht="15.75" customHeight="1">
      <c r="E355" s="4" t="str">
        <f>IFERROR(__xludf.DUMMYFUNCTION("GOOGLETRANSLATE(D355, ""he"", ""en"")"),"#VALUE!")</f>
        <v>#VALUE!</v>
      </c>
    </row>
    <row r="356" ht="15.75" customHeight="1">
      <c r="E356" s="4" t="str">
        <f>IFERROR(__xludf.DUMMYFUNCTION("GOOGLETRANSLATE(D356, ""he"", ""en"")"),"#VALUE!")</f>
        <v>#VALUE!</v>
      </c>
    </row>
    <row r="357" ht="15.75" customHeight="1">
      <c r="E357" s="4" t="str">
        <f>IFERROR(__xludf.DUMMYFUNCTION("GOOGLETRANSLATE(D357, ""he"", ""en"")"),"#VALUE!")</f>
        <v>#VALUE!</v>
      </c>
    </row>
    <row r="358" ht="15.75" customHeight="1">
      <c r="E358" s="4" t="str">
        <f>IFERROR(__xludf.DUMMYFUNCTION("GOOGLETRANSLATE(D358, ""he"", ""en"")"),"#VALUE!")</f>
        <v>#VALUE!</v>
      </c>
    </row>
    <row r="359" ht="15.75" customHeight="1">
      <c r="E359" s="4" t="str">
        <f>IFERROR(__xludf.DUMMYFUNCTION("GOOGLETRANSLATE(D359, ""he"", ""en"")"),"#VALUE!")</f>
        <v>#VALUE!</v>
      </c>
    </row>
    <row r="360" ht="15.75" customHeight="1">
      <c r="E360" s="4" t="str">
        <f>IFERROR(__xludf.DUMMYFUNCTION("GOOGLETRANSLATE(D360, ""he"", ""en"")"),"#VALUE!")</f>
        <v>#VALUE!</v>
      </c>
    </row>
    <row r="361" ht="15.75" customHeight="1">
      <c r="E361" s="4" t="str">
        <f>IFERROR(__xludf.DUMMYFUNCTION("GOOGLETRANSLATE(D361, ""he"", ""en"")"),"#VALUE!")</f>
        <v>#VALUE!</v>
      </c>
    </row>
    <row r="362" ht="15.75" customHeight="1">
      <c r="E362" s="4" t="str">
        <f>IFERROR(__xludf.DUMMYFUNCTION("GOOGLETRANSLATE(D362, ""he"", ""en"")"),"#VALUE!")</f>
        <v>#VALUE!</v>
      </c>
    </row>
    <row r="363" ht="15.75" customHeight="1">
      <c r="E363" s="4" t="str">
        <f>IFERROR(__xludf.DUMMYFUNCTION("GOOGLETRANSLATE(D363, ""he"", ""en"")"),"#VALUE!")</f>
        <v>#VALUE!</v>
      </c>
    </row>
    <row r="364" ht="15.75" customHeight="1">
      <c r="E364" s="4" t="str">
        <f>IFERROR(__xludf.DUMMYFUNCTION("GOOGLETRANSLATE(D364, ""he"", ""en"")"),"#VALUE!")</f>
        <v>#VALUE!</v>
      </c>
    </row>
    <row r="365" ht="15.75" customHeight="1">
      <c r="E365" s="4" t="str">
        <f>IFERROR(__xludf.DUMMYFUNCTION("GOOGLETRANSLATE(D365, ""he"", ""en"")"),"#VALUE!")</f>
        <v>#VALUE!</v>
      </c>
    </row>
    <row r="366" ht="15.75" customHeight="1">
      <c r="E366" s="4" t="str">
        <f>IFERROR(__xludf.DUMMYFUNCTION("GOOGLETRANSLATE(D366, ""he"", ""en"")"),"#VALUE!")</f>
        <v>#VALUE!</v>
      </c>
    </row>
    <row r="367" ht="15.75" customHeight="1">
      <c r="E367" s="4" t="str">
        <f>IFERROR(__xludf.DUMMYFUNCTION("GOOGLETRANSLATE(D367, ""he"", ""en"")"),"#VALUE!")</f>
        <v>#VALUE!</v>
      </c>
    </row>
    <row r="368" ht="15.75" customHeight="1">
      <c r="E368" s="4" t="str">
        <f>IFERROR(__xludf.DUMMYFUNCTION("GOOGLETRANSLATE(D368, ""he"", ""en"")"),"#VALUE!")</f>
        <v>#VALUE!</v>
      </c>
    </row>
    <row r="369" ht="15.75" customHeight="1">
      <c r="E369" s="4" t="str">
        <f>IFERROR(__xludf.DUMMYFUNCTION("GOOGLETRANSLATE(D369, ""he"", ""en"")"),"#VALUE!")</f>
        <v>#VALUE!</v>
      </c>
    </row>
    <row r="370" ht="15.75" customHeight="1">
      <c r="E370" s="4" t="str">
        <f>IFERROR(__xludf.DUMMYFUNCTION("GOOGLETRANSLATE(D370, ""he"", ""en"")"),"#VALUE!")</f>
        <v>#VALUE!</v>
      </c>
    </row>
    <row r="371" ht="15.75" customHeight="1">
      <c r="E371" s="4" t="str">
        <f>IFERROR(__xludf.DUMMYFUNCTION("GOOGLETRANSLATE(D371, ""he"", ""en"")"),"#VALUE!")</f>
        <v>#VALUE!</v>
      </c>
    </row>
    <row r="372" ht="15.75" customHeight="1">
      <c r="E372" s="4" t="str">
        <f>IFERROR(__xludf.DUMMYFUNCTION("GOOGLETRANSLATE(D372, ""he"", ""en"")"),"#VALUE!")</f>
        <v>#VALUE!</v>
      </c>
    </row>
    <row r="373" ht="15.75" customHeight="1">
      <c r="E373" s="4" t="str">
        <f>IFERROR(__xludf.DUMMYFUNCTION("GOOGLETRANSLATE(D373, ""he"", ""en"")"),"#VALUE!")</f>
        <v>#VALUE!</v>
      </c>
    </row>
    <row r="374" ht="15.75" customHeight="1">
      <c r="E374" s="4" t="str">
        <f>IFERROR(__xludf.DUMMYFUNCTION("GOOGLETRANSLATE(D374, ""he"", ""en"")"),"#VALUE!")</f>
        <v>#VALUE!</v>
      </c>
    </row>
    <row r="375" ht="15.75" customHeight="1">
      <c r="E375" s="4" t="str">
        <f>IFERROR(__xludf.DUMMYFUNCTION("GOOGLETRANSLATE(D375, ""he"", ""en"")"),"#VALUE!")</f>
        <v>#VALUE!</v>
      </c>
    </row>
    <row r="376" ht="15.75" customHeight="1">
      <c r="E376" s="4" t="str">
        <f>IFERROR(__xludf.DUMMYFUNCTION("GOOGLETRANSLATE(D376, ""he"", ""en"")"),"#VALUE!")</f>
        <v>#VALUE!</v>
      </c>
    </row>
    <row r="377" ht="15.75" customHeight="1">
      <c r="E377" s="4" t="str">
        <f>IFERROR(__xludf.DUMMYFUNCTION("GOOGLETRANSLATE(D377, ""he"", ""en"")"),"#VALUE!")</f>
        <v>#VALUE!</v>
      </c>
    </row>
    <row r="378" ht="15.75" customHeight="1">
      <c r="E378" s="4" t="str">
        <f>IFERROR(__xludf.DUMMYFUNCTION("GOOGLETRANSLATE(D378, ""he"", ""en"")"),"#VALUE!")</f>
        <v>#VALUE!</v>
      </c>
    </row>
    <row r="379" ht="15.75" customHeight="1">
      <c r="E379" s="4" t="str">
        <f>IFERROR(__xludf.DUMMYFUNCTION("GOOGLETRANSLATE(D379, ""he"", ""en"")"),"#VALUE!")</f>
        <v>#VALUE!</v>
      </c>
    </row>
    <row r="380" ht="15.75" customHeight="1">
      <c r="E380" s="4" t="str">
        <f>IFERROR(__xludf.DUMMYFUNCTION("GOOGLETRANSLATE(D380, ""he"", ""en"")"),"#VALUE!")</f>
        <v>#VALUE!</v>
      </c>
    </row>
    <row r="381" ht="15.75" customHeight="1">
      <c r="E381" s="4" t="str">
        <f>IFERROR(__xludf.DUMMYFUNCTION("GOOGLETRANSLATE(D381, ""he"", ""en"")"),"#VALUE!")</f>
        <v>#VALUE!</v>
      </c>
    </row>
    <row r="382" ht="15.75" customHeight="1">
      <c r="E382" s="4" t="str">
        <f>IFERROR(__xludf.DUMMYFUNCTION("GOOGLETRANSLATE(D382, ""he"", ""en"")"),"#VALUE!")</f>
        <v>#VALUE!</v>
      </c>
    </row>
    <row r="383" ht="15.75" customHeight="1">
      <c r="E383" s="4" t="str">
        <f>IFERROR(__xludf.DUMMYFUNCTION("GOOGLETRANSLATE(D383, ""he"", ""en"")"),"#VALUE!")</f>
        <v>#VALUE!</v>
      </c>
    </row>
    <row r="384" ht="15.75" customHeight="1">
      <c r="E384" s="4" t="str">
        <f>IFERROR(__xludf.DUMMYFUNCTION("GOOGLETRANSLATE(D384, ""he"", ""en"")"),"#VALUE!")</f>
        <v>#VALUE!</v>
      </c>
    </row>
    <row r="385" ht="15.75" customHeight="1">
      <c r="E385" s="4" t="str">
        <f>IFERROR(__xludf.DUMMYFUNCTION("GOOGLETRANSLATE(D385, ""he"", ""en"")"),"#VALUE!")</f>
        <v>#VALUE!</v>
      </c>
    </row>
    <row r="386" ht="15.75" customHeight="1">
      <c r="E386" s="4" t="str">
        <f>IFERROR(__xludf.DUMMYFUNCTION("GOOGLETRANSLATE(D386, ""he"", ""en"")"),"#VALUE!")</f>
        <v>#VALUE!</v>
      </c>
    </row>
    <row r="387" ht="15.75" customHeight="1">
      <c r="E387" s="4" t="str">
        <f>IFERROR(__xludf.DUMMYFUNCTION("GOOGLETRANSLATE(D387, ""he"", ""en"")"),"#VALUE!")</f>
        <v>#VALUE!</v>
      </c>
    </row>
    <row r="388" ht="15.75" customHeight="1">
      <c r="E388" s="4" t="str">
        <f>IFERROR(__xludf.DUMMYFUNCTION("GOOGLETRANSLATE(D388, ""he"", ""en"")"),"#VALUE!")</f>
        <v>#VALUE!</v>
      </c>
    </row>
    <row r="389" ht="15.75" customHeight="1">
      <c r="E389" s="4" t="str">
        <f>IFERROR(__xludf.DUMMYFUNCTION("GOOGLETRANSLATE(D389, ""he"", ""en"")"),"#VALUE!")</f>
        <v>#VALUE!</v>
      </c>
    </row>
    <row r="390" ht="15.75" customHeight="1">
      <c r="E390" s="4" t="str">
        <f>IFERROR(__xludf.DUMMYFUNCTION("GOOGLETRANSLATE(D390, ""he"", ""en"")"),"#VALUE!")</f>
        <v>#VALUE!</v>
      </c>
    </row>
    <row r="391" ht="15.75" customHeight="1">
      <c r="E391" s="4" t="str">
        <f>IFERROR(__xludf.DUMMYFUNCTION("GOOGLETRANSLATE(D391, ""he"", ""en"")"),"#VALUE!")</f>
        <v>#VALUE!</v>
      </c>
    </row>
    <row r="392" ht="15.75" customHeight="1">
      <c r="E392" s="4" t="str">
        <f>IFERROR(__xludf.DUMMYFUNCTION("GOOGLETRANSLATE(D392, ""he"", ""en"")"),"#VALUE!")</f>
        <v>#VALUE!</v>
      </c>
    </row>
    <row r="393" ht="15.75" customHeight="1">
      <c r="E393" s="4" t="str">
        <f>IFERROR(__xludf.DUMMYFUNCTION("GOOGLETRANSLATE(D393, ""he"", ""en"")"),"#VALUE!")</f>
        <v>#VALUE!</v>
      </c>
    </row>
    <row r="394" ht="15.75" customHeight="1">
      <c r="E394" s="4" t="str">
        <f>IFERROR(__xludf.DUMMYFUNCTION("GOOGLETRANSLATE(D394, ""he"", ""en"")"),"#VALUE!")</f>
        <v>#VALUE!</v>
      </c>
    </row>
    <row r="395" ht="15.75" customHeight="1">
      <c r="E395" s="4" t="str">
        <f>IFERROR(__xludf.DUMMYFUNCTION("GOOGLETRANSLATE(D395, ""he"", ""en"")"),"#VALUE!")</f>
        <v>#VALUE!</v>
      </c>
    </row>
    <row r="396" ht="15.75" customHeight="1">
      <c r="E396" s="4" t="str">
        <f>IFERROR(__xludf.DUMMYFUNCTION("GOOGLETRANSLATE(D396, ""he"", ""en"")"),"#VALUE!")</f>
        <v>#VALUE!</v>
      </c>
    </row>
    <row r="397" ht="15.75" customHeight="1">
      <c r="E397" s="4" t="str">
        <f>IFERROR(__xludf.DUMMYFUNCTION("GOOGLETRANSLATE(D397, ""he"", ""en"")"),"#VALUE!")</f>
        <v>#VALUE!</v>
      </c>
    </row>
    <row r="398" ht="15.75" customHeight="1">
      <c r="E398" s="4" t="str">
        <f>IFERROR(__xludf.DUMMYFUNCTION("GOOGLETRANSLATE(D398, ""he"", ""en"")"),"#VALUE!")</f>
        <v>#VALUE!</v>
      </c>
    </row>
    <row r="399" ht="15.75" customHeight="1">
      <c r="E399" s="4" t="str">
        <f>IFERROR(__xludf.DUMMYFUNCTION("GOOGLETRANSLATE(D399, ""he"", ""en"")"),"#VALUE!")</f>
        <v>#VALUE!</v>
      </c>
    </row>
    <row r="400" ht="15.75" customHeight="1">
      <c r="E400" s="4" t="str">
        <f>IFERROR(__xludf.DUMMYFUNCTION("GOOGLETRANSLATE(D400, ""he"", ""en"")"),"#VALUE!")</f>
        <v>#VALUE!</v>
      </c>
    </row>
    <row r="401" ht="15.75" customHeight="1">
      <c r="E401" s="4" t="str">
        <f>IFERROR(__xludf.DUMMYFUNCTION("GOOGLETRANSLATE(D401, ""he"", ""en"")"),"#VALUE!")</f>
        <v>#VALUE!</v>
      </c>
    </row>
    <row r="402" ht="15.75" customHeight="1">
      <c r="E402" s="4" t="str">
        <f>IFERROR(__xludf.DUMMYFUNCTION("GOOGLETRANSLATE(D402, ""he"", ""en"")"),"#VALUE!")</f>
        <v>#VALUE!</v>
      </c>
    </row>
    <row r="403" ht="15.75" customHeight="1">
      <c r="E403" s="4" t="str">
        <f>IFERROR(__xludf.DUMMYFUNCTION("GOOGLETRANSLATE(D403, ""he"", ""en"")"),"#VALUE!")</f>
        <v>#VALUE!</v>
      </c>
    </row>
    <row r="404" ht="15.75" customHeight="1">
      <c r="E404" s="4" t="str">
        <f>IFERROR(__xludf.DUMMYFUNCTION("GOOGLETRANSLATE(D404, ""he"", ""en"")"),"#VALUE!")</f>
        <v>#VALUE!</v>
      </c>
    </row>
    <row r="405" ht="15.75" customHeight="1">
      <c r="E405" s="4" t="str">
        <f>IFERROR(__xludf.DUMMYFUNCTION("GOOGLETRANSLATE(D405, ""he"", ""en"")"),"#VALUE!")</f>
        <v>#VALUE!</v>
      </c>
    </row>
    <row r="406" ht="15.75" customHeight="1">
      <c r="E406" s="4" t="str">
        <f>IFERROR(__xludf.DUMMYFUNCTION("GOOGLETRANSLATE(D406, ""he"", ""en"")"),"#VALUE!")</f>
        <v>#VALUE!</v>
      </c>
    </row>
    <row r="407" ht="15.75" customHeight="1">
      <c r="E407" s="4" t="str">
        <f>IFERROR(__xludf.DUMMYFUNCTION("GOOGLETRANSLATE(D407, ""he"", ""en"")"),"#VALUE!")</f>
        <v>#VALUE!</v>
      </c>
    </row>
    <row r="408" ht="15.75" customHeight="1">
      <c r="E408" s="4" t="str">
        <f>IFERROR(__xludf.DUMMYFUNCTION("GOOGLETRANSLATE(D408, ""he"", ""en"")"),"#VALUE!")</f>
        <v>#VALUE!</v>
      </c>
    </row>
    <row r="409" ht="15.75" customHeight="1">
      <c r="E409" s="4" t="str">
        <f>IFERROR(__xludf.DUMMYFUNCTION("GOOGLETRANSLATE(D409, ""he"", ""en"")"),"#VALUE!")</f>
        <v>#VALUE!</v>
      </c>
    </row>
    <row r="410" ht="15.75" customHeight="1">
      <c r="E410" s="4" t="str">
        <f>IFERROR(__xludf.DUMMYFUNCTION("GOOGLETRANSLATE(D410, ""he"", ""en"")"),"#VALUE!")</f>
        <v>#VALUE!</v>
      </c>
    </row>
    <row r="411" ht="15.75" customHeight="1">
      <c r="E411" s="4" t="str">
        <f>IFERROR(__xludf.DUMMYFUNCTION("GOOGLETRANSLATE(D411, ""he"", ""en"")"),"#VALUE!")</f>
        <v>#VALUE!</v>
      </c>
    </row>
    <row r="412" ht="15.75" customHeight="1">
      <c r="E412" s="4" t="str">
        <f>IFERROR(__xludf.DUMMYFUNCTION("GOOGLETRANSLATE(D412, ""he"", ""en"")"),"#VALUE!")</f>
        <v>#VALUE!</v>
      </c>
    </row>
    <row r="413" ht="15.75" customHeight="1">
      <c r="E413" s="4" t="str">
        <f>IFERROR(__xludf.DUMMYFUNCTION("GOOGLETRANSLATE(D413, ""he"", ""en"")"),"#VALUE!")</f>
        <v>#VALUE!</v>
      </c>
    </row>
    <row r="414" ht="15.75" customHeight="1">
      <c r="E414" s="4" t="str">
        <f>IFERROR(__xludf.DUMMYFUNCTION("GOOGLETRANSLATE(D414, ""he"", ""en"")"),"#VALUE!")</f>
        <v>#VALUE!</v>
      </c>
    </row>
    <row r="415" ht="15.75" customHeight="1">
      <c r="E415" s="4" t="str">
        <f>IFERROR(__xludf.DUMMYFUNCTION("GOOGLETRANSLATE(D415, ""he"", ""en"")"),"#VALUE!")</f>
        <v>#VALUE!</v>
      </c>
    </row>
    <row r="416" ht="15.75" customHeight="1">
      <c r="E416" s="4" t="str">
        <f>IFERROR(__xludf.DUMMYFUNCTION("GOOGLETRANSLATE(D416, ""he"", ""en"")"),"#VALUE!")</f>
        <v>#VALUE!</v>
      </c>
    </row>
    <row r="417" ht="15.75" customHeight="1">
      <c r="E417" s="4" t="str">
        <f>IFERROR(__xludf.DUMMYFUNCTION("GOOGLETRANSLATE(D417, ""he"", ""en"")"),"#VALUE!")</f>
        <v>#VALUE!</v>
      </c>
    </row>
    <row r="418" ht="15.75" customHeight="1">
      <c r="E418" s="4" t="str">
        <f>IFERROR(__xludf.DUMMYFUNCTION("GOOGLETRANSLATE(D418, ""he"", ""en"")"),"#VALUE!")</f>
        <v>#VALUE!</v>
      </c>
    </row>
    <row r="419" ht="15.75" customHeight="1">
      <c r="E419" s="4" t="str">
        <f>IFERROR(__xludf.DUMMYFUNCTION("GOOGLETRANSLATE(D419, ""he"", ""en"")"),"#VALUE!")</f>
        <v>#VALUE!</v>
      </c>
    </row>
    <row r="420" ht="15.75" customHeight="1">
      <c r="E420" s="4" t="str">
        <f>IFERROR(__xludf.DUMMYFUNCTION("GOOGLETRANSLATE(D420, ""he"", ""en"")"),"#VALUE!")</f>
        <v>#VALUE!</v>
      </c>
    </row>
    <row r="421" ht="15.75" customHeight="1">
      <c r="E421" s="4" t="str">
        <f>IFERROR(__xludf.DUMMYFUNCTION("GOOGLETRANSLATE(D421, ""he"", ""en"")"),"#VALUE!")</f>
        <v>#VALUE!</v>
      </c>
    </row>
    <row r="422" ht="15.75" customHeight="1">
      <c r="E422" s="4" t="str">
        <f>IFERROR(__xludf.DUMMYFUNCTION("GOOGLETRANSLATE(D422, ""he"", ""en"")"),"#VALUE!")</f>
        <v>#VALUE!</v>
      </c>
    </row>
    <row r="423" ht="15.75" customHeight="1">
      <c r="E423" s="4" t="str">
        <f>IFERROR(__xludf.DUMMYFUNCTION("GOOGLETRANSLATE(D423, ""he"", ""en"")"),"#VALUE!")</f>
        <v>#VALUE!</v>
      </c>
    </row>
    <row r="424" ht="15.75" customHeight="1">
      <c r="E424" s="4" t="str">
        <f>IFERROR(__xludf.DUMMYFUNCTION("GOOGLETRANSLATE(D424, ""he"", ""en"")"),"#VALUE!")</f>
        <v>#VALUE!</v>
      </c>
    </row>
    <row r="425" ht="15.75" customHeight="1">
      <c r="E425" s="4" t="str">
        <f>IFERROR(__xludf.DUMMYFUNCTION("GOOGLETRANSLATE(D425, ""he"", ""en"")"),"#VALUE!")</f>
        <v>#VALUE!</v>
      </c>
    </row>
    <row r="426" ht="15.75" customHeight="1">
      <c r="E426" s="4" t="str">
        <f>IFERROR(__xludf.DUMMYFUNCTION("GOOGLETRANSLATE(D426, ""he"", ""en"")"),"#VALUE!")</f>
        <v>#VALUE!</v>
      </c>
    </row>
    <row r="427" ht="15.75" customHeight="1">
      <c r="E427" s="4" t="str">
        <f>IFERROR(__xludf.DUMMYFUNCTION("GOOGLETRANSLATE(D427, ""he"", ""en"")"),"#VALUE!")</f>
        <v>#VALUE!</v>
      </c>
    </row>
    <row r="428" ht="15.75" customHeight="1">
      <c r="E428" s="4" t="str">
        <f>IFERROR(__xludf.DUMMYFUNCTION("GOOGLETRANSLATE(D428, ""he"", ""en"")"),"#VALUE!")</f>
        <v>#VALUE!</v>
      </c>
    </row>
    <row r="429" ht="15.75" customHeight="1">
      <c r="E429" s="4" t="str">
        <f>IFERROR(__xludf.DUMMYFUNCTION("GOOGLETRANSLATE(D429, ""he"", ""en"")"),"#VALUE!")</f>
        <v>#VALUE!</v>
      </c>
    </row>
    <row r="430" ht="15.75" customHeight="1">
      <c r="E430" s="4" t="str">
        <f>IFERROR(__xludf.DUMMYFUNCTION("GOOGLETRANSLATE(D430, ""he"", ""en"")"),"#VALUE!")</f>
        <v>#VALUE!</v>
      </c>
    </row>
    <row r="431" ht="15.75" customHeight="1">
      <c r="E431" s="4" t="str">
        <f>IFERROR(__xludf.DUMMYFUNCTION("GOOGLETRANSLATE(D431, ""he"", ""en"")"),"#VALUE!")</f>
        <v>#VALUE!</v>
      </c>
    </row>
    <row r="432" ht="15.75" customHeight="1">
      <c r="E432" s="4" t="str">
        <f>IFERROR(__xludf.DUMMYFUNCTION("GOOGLETRANSLATE(D432, ""he"", ""en"")"),"#VALUE!")</f>
        <v>#VALUE!</v>
      </c>
    </row>
    <row r="433" ht="15.75" customHeight="1">
      <c r="E433" s="4" t="str">
        <f>IFERROR(__xludf.DUMMYFUNCTION("GOOGLETRANSLATE(D433, ""he"", ""en"")"),"#VALUE!")</f>
        <v>#VALUE!</v>
      </c>
    </row>
    <row r="434" ht="15.75" customHeight="1">
      <c r="E434" s="4" t="str">
        <f>IFERROR(__xludf.DUMMYFUNCTION("GOOGLETRANSLATE(D434, ""he"", ""en"")"),"#VALUE!")</f>
        <v>#VALUE!</v>
      </c>
    </row>
    <row r="435" ht="15.75" customHeight="1">
      <c r="E435" s="4" t="str">
        <f>IFERROR(__xludf.DUMMYFUNCTION("GOOGLETRANSLATE(D435, ""he"", ""en"")"),"#VALUE!")</f>
        <v>#VALUE!</v>
      </c>
    </row>
    <row r="436" ht="15.75" customHeight="1">
      <c r="E436" s="4" t="str">
        <f>IFERROR(__xludf.DUMMYFUNCTION("GOOGLETRANSLATE(D436, ""he"", ""en"")"),"#VALUE!")</f>
        <v>#VALUE!</v>
      </c>
    </row>
    <row r="437" ht="15.75" customHeight="1">
      <c r="E437" s="4" t="str">
        <f>IFERROR(__xludf.DUMMYFUNCTION("GOOGLETRANSLATE(D437, ""he"", ""en"")"),"#VALUE!")</f>
        <v>#VALUE!</v>
      </c>
    </row>
    <row r="438" ht="15.75" customHeight="1">
      <c r="E438" s="4" t="str">
        <f>IFERROR(__xludf.DUMMYFUNCTION("GOOGLETRANSLATE(D438, ""he"", ""en"")"),"#VALUE!")</f>
        <v>#VALUE!</v>
      </c>
    </row>
    <row r="439" ht="15.75" customHeight="1">
      <c r="E439" s="4" t="str">
        <f>IFERROR(__xludf.DUMMYFUNCTION("GOOGLETRANSLATE(D439, ""he"", ""en"")"),"#VALUE!")</f>
        <v>#VALUE!</v>
      </c>
    </row>
    <row r="440" ht="15.75" customHeight="1">
      <c r="E440" s="4" t="str">
        <f>IFERROR(__xludf.DUMMYFUNCTION("GOOGLETRANSLATE(D440, ""he"", ""en"")"),"#VALUE!")</f>
        <v>#VALUE!</v>
      </c>
    </row>
    <row r="441" ht="15.75" customHeight="1">
      <c r="E441" s="4" t="str">
        <f>IFERROR(__xludf.DUMMYFUNCTION("GOOGLETRANSLATE(D441, ""he"", ""en"")"),"#VALUE!")</f>
        <v>#VALUE!</v>
      </c>
    </row>
    <row r="442" ht="15.75" customHeight="1">
      <c r="E442" s="4" t="str">
        <f>IFERROR(__xludf.DUMMYFUNCTION("GOOGLETRANSLATE(D442, ""he"", ""en"")"),"#VALUE!")</f>
        <v>#VALUE!</v>
      </c>
    </row>
    <row r="443" ht="15.75" customHeight="1">
      <c r="E443" s="4" t="str">
        <f>IFERROR(__xludf.DUMMYFUNCTION("GOOGLETRANSLATE(D443, ""he"", ""en"")"),"#VALUE!")</f>
        <v>#VALUE!</v>
      </c>
    </row>
    <row r="444" ht="15.75" customHeight="1">
      <c r="E444" s="4" t="str">
        <f>IFERROR(__xludf.DUMMYFUNCTION("GOOGLETRANSLATE(D444, ""he"", ""en"")"),"#VALUE!")</f>
        <v>#VALUE!</v>
      </c>
    </row>
    <row r="445" ht="15.75" customHeight="1">
      <c r="E445" s="4" t="str">
        <f>IFERROR(__xludf.DUMMYFUNCTION("GOOGLETRANSLATE(D445, ""he"", ""en"")"),"#VALUE!")</f>
        <v>#VALUE!</v>
      </c>
    </row>
    <row r="446" ht="15.75" customHeight="1">
      <c r="E446" s="4" t="str">
        <f>IFERROR(__xludf.DUMMYFUNCTION("GOOGLETRANSLATE(D446, ""he"", ""en"")"),"#VALUE!")</f>
        <v>#VALUE!</v>
      </c>
    </row>
    <row r="447" ht="15.75" customHeight="1">
      <c r="E447" s="4" t="str">
        <f>IFERROR(__xludf.DUMMYFUNCTION("GOOGLETRANSLATE(D447, ""he"", ""en"")"),"#VALUE!")</f>
        <v>#VALUE!</v>
      </c>
    </row>
    <row r="448" ht="15.75" customHeight="1">
      <c r="E448" s="4" t="str">
        <f>IFERROR(__xludf.DUMMYFUNCTION("GOOGLETRANSLATE(D448, ""he"", ""en"")"),"#VALUE!")</f>
        <v>#VALUE!</v>
      </c>
    </row>
    <row r="449" ht="15.75" customHeight="1">
      <c r="E449" s="4" t="str">
        <f>IFERROR(__xludf.DUMMYFUNCTION("GOOGLETRANSLATE(D449, ""he"", ""en"")"),"#VALUE!")</f>
        <v>#VALUE!</v>
      </c>
    </row>
    <row r="450" ht="15.75" customHeight="1">
      <c r="E450" s="4" t="str">
        <f>IFERROR(__xludf.DUMMYFUNCTION("GOOGLETRANSLATE(D450, ""he"", ""en"")"),"#VALUE!")</f>
        <v>#VALUE!</v>
      </c>
    </row>
    <row r="451" ht="15.75" customHeight="1">
      <c r="E451" s="4" t="str">
        <f>IFERROR(__xludf.DUMMYFUNCTION("GOOGLETRANSLATE(D451, ""he"", ""en"")"),"#VALUE!")</f>
        <v>#VALUE!</v>
      </c>
    </row>
    <row r="452" ht="15.75" customHeight="1">
      <c r="E452" s="4" t="str">
        <f>IFERROR(__xludf.DUMMYFUNCTION("GOOGLETRANSLATE(D452, ""he"", ""en"")"),"#VALUE!")</f>
        <v>#VALUE!</v>
      </c>
    </row>
    <row r="453" ht="15.75" customHeight="1">
      <c r="E453" s="4" t="str">
        <f>IFERROR(__xludf.DUMMYFUNCTION("GOOGLETRANSLATE(D453, ""he"", ""en"")"),"#VALUE!")</f>
        <v>#VALUE!</v>
      </c>
    </row>
    <row r="454" ht="15.75" customHeight="1">
      <c r="E454" s="4" t="str">
        <f>IFERROR(__xludf.DUMMYFUNCTION("GOOGLETRANSLATE(D454, ""he"", ""en"")"),"#VALUE!")</f>
        <v>#VALUE!</v>
      </c>
    </row>
    <row r="455" ht="15.75" customHeight="1">
      <c r="E455" s="4" t="str">
        <f>IFERROR(__xludf.DUMMYFUNCTION("GOOGLETRANSLATE(D455, ""he"", ""en"")"),"#VALUE!")</f>
        <v>#VALUE!</v>
      </c>
    </row>
    <row r="456" ht="15.75" customHeight="1">
      <c r="E456" s="4" t="str">
        <f>IFERROR(__xludf.DUMMYFUNCTION("GOOGLETRANSLATE(D456, ""he"", ""en"")"),"#VALUE!")</f>
        <v>#VALUE!</v>
      </c>
    </row>
    <row r="457" ht="15.75" customHeight="1">
      <c r="E457" s="4" t="str">
        <f>IFERROR(__xludf.DUMMYFUNCTION("GOOGLETRANSLATE(D457, ""he"", ""en"")"),"#VALUE!")</f>
        <v>#VALUE!</v>
      </c>
    </row>
    <row r="458" ht="15.75" customHeight="1">
      <c r="E458" s="4" t="str">
        <f>IFERROR(__xludf.DUMMYFUNCTION("GOOGLETRANSLATE(D458, ""he"", ""en"")"),"#VALUE!")</f>
        <v>#VALUE!</v>
      </c>
    </row>
    <row r="459" ht="15.75" customHeight="1">
      <c r="E459" s="4" t="str">
        <f>IFERROR(__xludf.DUMMYFUNCTION("GOOGLETRANSLATE(D459, ""he"", ""en"")"),"#VALUE!")</f>
        <v>#VALUE!</v>
      </c>
    </row>
    <row r="460" ht="15.75" customHeight="1">
      <c r="E460" s="4" t="str">
        <f>IFERROR(__xludf.DUMMYFUNCTION("GOOGLETRANSLATE(D460, ""he"", ""en"")"),"#VALUE!")</f>
        <v>#VALUE!</v>
      </c>
    </row>
    <row r="461" ht="15.75" customHeight="1">
      <c r="E461" s="4" t="str">
        <f>IFERROR(__xludf.DUMMYFUNCTION("GOOGLETRANSLATE(D461, ""he"", ""en"")"),"#VALUE!")</f>
        <v>#VALUE!</v>
      </c>
    </row>
    <row r="462" ht="15.75" customHeight="1">
      <c r="E462" s="4" t="str">
        <f>IFERROR(__xludf.DUMMYFUNCTION("GOOGLETRANSLATE(D462, ""he"", ""en"")"),"#VALUE!")</f>
        <v>#VALUE!</v>
      </c>
    </row>
    <row r="463" ht="15.75" customHeight="1">
      <c r="E463" s="4" t="str">
        <f>IFERROR(__xludf.DUMMYFUNCTION("GOOGLETRANSLATE(D463, ""he"", ""en"")"),"#VALUE!")</f>
        <v>#VALUE!</v>
      </c>
    </row>
    <row r="464" ht="15.75" customHeight="1">
      <c r="E464" s="4" t="str">
        <f>IFERROR(__xludf.DUMMYFUNCTION("GOOGLETRANSLATE(D464, ""he"", ""en"")"),"#VALUE!")</f>
        <v>#VALUE!</v>
      </c>
    </row>
    <row r="465" ht="15.75" customHeight="1">
      <c r="E465" s="4" t="str">
        <f>IFERROR(__xludf.DUMMYFUNCTION("GOOGLETRANSLATE(D465, ""he"", ""en"")"),"#VALUE!")</f>
        <v>#VALUE!</v>
      </c>
    </row>
    <row r="466" ht="15.75" customHeight="1">
      <c r="E466" s="4" t="str">
        <f>IFERROR(__xludf.DUMMYFUNCTION("GOOGLETRANSLATE(D466, ""he"", ""en"")"),"#VALUE!")</f>
        <v>#VALUE!</v>
      </c>
    </row>
    <row r="467" ht="15.75" customHeight="1">
      <c r="E467" s="4" t="str">
        <f>IFERROR(__xludf.DUMMYFUNCTION("GOOGLETRANSLATE(D467, ""he"", ""en"")"),"#VALUE!")</f>
        <v>#VALUE!</v>
      </c>
    </row>
    <row r="468" ht="15.75" customHeight="1">
      <c r="E468" s="4" t="str">
        <f>IFERROR(__xludf.DUMMYFUNCTION("GOOGLETRANSLATE(D468, ""he"", ""en"")"),"#VALUE!")</f>
        <v>#VALUE!</v>
      </c>
    </row>
    <row r="469" ht="15.75" customHeight="1">
      <c r="E469" s="4" t="str">
        <f>IFERROR(__xludf.DUMMYFUNCTION("GOOGLETRANSLATE(D469, ""he"", ""en"")"),"#VALUE!")</f>
        <v>#VALUE!</v>
      </c>
    </row>
    <row r="470" ht="15.75" customHeight="1">
      <c r="E470" s="4" t="str">
        <f>IFERROR(__xludf.DUMMYFUNCTION("GOOGLETRANSLATE(D470, ""he"", ""en"")"),"#VALUE!")</f>
        <v>#VALUE!</v>
      </c>
    </row>
    <row r="471" ht="15.75" customHeight="1">
      <c r="E471" s="4" t="str">
        <f>IFERROR(__xludf.DUMMYFUNCTION("GOOGLETRANSLATE(D471, ""he"", ""en"")"),"#VALUE!")</f>
        <v>#VALUE!</v>
      </c>
    </row>
    <row r="472" ht="15.75" customHeight="1">
      <c r="E472" s="4" t="str">
        <f>IFERROR(__xludf.DUMMYFUNCTION("GOOGLETRANSLATE(D472, ""he"", ""en"")"),"#VALUE!")</f>
        <v>#VALUE!</v>
      </c>
    </row>
    <row r="473" ht="15.75" customHeight="1">
      <c r="E473" s="4" t="str">
        <f>IFERROR(__xludf.DUMMYFUNCTION("GOOGLETRANSLATE(D473, ""he"", ""en"")"),"#VALUE!")</f>
        <v>#VALUE!</v>
      </c>
    </row>
    <row r="474" ht="15.75" customHeight="1">
      <c r="E474" s="4" t="str">
        <f>IFERROR(__xludf.DUMMYFUNCTION("GOOGLETRANSLATE(D474, ""he"", ""en"")"),"#VALUE!")</f>
        <v>#VALUE!</v>
      </c>
    </row>
    <row r="475" ht="15.75" customHeight="1">
      <c r="E475" s="4" t="str">
        <f>IFERROR(__xludf.DUMMYFUNCTION("GOOGLETRANSLATE(D475, ""he"", ""en"")"),"#VALUE!")</f>
        <v>#VALUE!</v>
      </c>
    </row>
    <row r="476" ht="15.75" customHeight="1">
      <c r="E476" s="4" t="str">
        <f>IFERROR(__xludf.DUMMYFUNCTION("GOOGLETRANSLATE(D476, ""he"", ""en"")"),"#VALUE!")</f>
        <v>#VALUE!</v>
      </c>
    </row>
    <row r="477" ht="15.75" customHeight="1">
      <c r="E477" s="4" t="str">
        <f>IFERROR(__xludf.DUMMYFUNCTION("GOOGLETRANSLATE(D477, ""he"", ""en"")"),"#VALUE!")</f>
        <v>#VALUE!</v>
      </c>
    </row>
    <row r="478" ht="15.75" customHeight="1">
      <c r="E478" s="4" t="str">
        <f>IFERROR(__xludf.DUMMYFUNCTION("GOOGLETRANSLATE(D478, ""he"", ""en"")"),"#VALUE!")</f>
        <v>#VALUE!</v>
      </c>
    </row>
    <row r="479" ht="15.75" customHeight="1">
      <c r="E479" s="4" t="str">
        <f>IFERROR(__xludf.DUMMYFUNCTION("GOOGLETRANSLATE(D479, ""he"", ""en"")"),"#VALUE!")</f>
        <v>#VALUE!</v>
      </c>
    </row>
    <row r="480" ht="15.75" customHeight="1">
      <c r="E480" s="4" t="str">
        <f>IFERROR(__xludf.DUMMYFUNCTION("GOOGLETRANSLATE(D480, ""he"", ""en"")"),"#VALUE!")</f>
        <v>#VALUE!</v>
      </c>
    </row>
    <row r="481" ht="15.75" customHeight="1">
      <c r="E481" s="4" t="str">
        <f>IFERROR(__xludf.DUMMYFUNCTION("GOOGLETRANSLATE(D481, ""he"", ""en"")"),"#VALUE!")</f>
        <v>#VALUE!</v>
      </c>
    </row>
    <row r="482" ht="15.75" customHeight="1">
      <c r="E482" s="4" t="str">
        <f>IFERROR(__xludf.DUMMYFUNCTION("GOOGLETRANSLATE(D482, ""he"", ""en"")"),"#VALUE!")</f>
        <v>#VALUE!</v>
      </c>
    </row>
    <row r="483" ht="15.75" customHeight="1">
      <c r="E483" s="4" t="str">
        <f>IFERROR(__xludf.DUMMYFUNCTION("GOOGLETRANSLATE(D483, ""he"", ""en"")"),"#VALUE!")</f>
        <v>#VALUE!</v>
      </c>
    </row>
    <row r="484" ht="15.75" customHeight="1">
      <c r="E484" s="4" t="str">
        <f>IFERROR(__xludf.DUMMYFUNCTION("GOOGLETRANSLATE(D484, ""he"", ""en"")"),"#VALUE!")</f>
        <v>#VALUE!</v>
      </c>
    </row>
    <row r="485" ht="15.75" customHeight="1">
      <c r="E485" s="4" t="str">
        <f>IFERROR(__xludf.DUMMYFUNCTION("GOOGLETRANSLATE(D485, ""he"", ""en"")"),"#VALUE!")</f>
        <v>#VALUE!</v>
      </c>
    </row>
    <row r="486" ht="15.75" customHeight="1">
      <c r="E486" s="4" t="str">
        <f>IFERROR(__xludf.DUMMYFUNCTION("GOOGLETRANSLATE(D486, ""he"", ""en"")"),"#VALUE!")</f>
        <v>#VALUE!</v>
      </c>
    </row>
    <row r="487" ht="15.75" customHeight="1">
      <c r="E487" s="4" t="str">
        <f>IFERROR(__xludf.DUMMYFUNCTION("GOOGLETRANSLATE(D487, ""he"", ""en"")"),"#VALUE!")</f>
        <v>#VALUE!</v>
      </c>
    </row>
    <row r="488" ht="15.75" customHeight="1">
      <c r="E488" s="4" t="str">
        <f>IFERROR(__xludf.DUMMYFUNCTION("GOOGLETRANSLATE(D488, ""he"", ""en"")"),"#VALUE!")</f>
        <v>#VALUE!</v>
      </c>
    </row>
    <row r="489" ht="15.75" customHeight="1">
      <c r="E489" s="4" t="str">
        <f>IFERROR(__xludf.DUMMYFUNCTION("GOOGLETRANSLATE(D489, ""he"", ""en"")"),"#VALUE!")</f>
        <v>#VALUE!</v>
      </c>
    </row>
    <row r="490" ht="15.75" customHeight="1">
      <c r="E490" s="4" t="str">
        <f>IFERROR(__xludf.DUMMYFUNCTION("GOOGLETRANSLATE(D490, ""he"", ""en"")"),"#VALUE!")</f>
        <v>#VALUE!</v>
      </c>
    </row>
    <row r="491" ht="15.75" customHeight="1">
      <c r="E491" s="4" t="str">
        <f>IFERROR(__xludf.DUMMYFUNCTION("GOOGLETRANSLATE(D491, ""he"", ""en"")"),"#VALUE!")</f>
        <v>#VALUE!</v>
      </c>
    </row>
    <row r="492" ht="15.75" customHeight="1">
      <c r="E492" s="4" t="str">
        <f>IFERROR(__xludf.DUMMYFUNCTION("GOOGLETRANSLATE(D492, ""he"", ""en"")"),"#VALUE!")</f>
        <v>#VALUE!</v>
      </c>
    </row>
    <row r="493" ht="15.75" customHeight="1">
      <c r="E493" s="4" t="str">
        <f>IFERROR(__xludf.DUMMYFUNCTION("GOOGLETRANSLATE(D493, ""he"", ""en"")"),"#VALUE!")</f>
        <v>#VALUE!</v>
      </c>
    </row>
    <row r="494" ht="15.75" customHeight="1">
      <c r="E494" s="4" t="str">
        <f>IFERROR(__xludf.DUMMYFUNCTION("GOOGLETRANSLATE(D494, ""he"", ""en"")"),"#VALUE!")</f>
        <v>#VALUE!</v>
      </c>
    </row>
    <row r="495" ht="15.75" customHeight="1">
      <c r="E495" s="4" t="str">
        <f>IFERROR(__xludf.DUMMYFUNCTION("GOOGLETRANSLATE(D495, ""he"", ""en"")"),"#VALUE!")</f>
        <v>#VALUE!</v>
      </c>
    </row>
    <row r="496" ht="15.75" customHeight="1">
      <c r="E496" s="4" t="str">
        <f>IFERROR(__xludf.DUMMYFUNCTION("GOOGLETRANSLATE(D496, ""he"", ""en"")"),"#VALUE!")</f>
        <v>#VALUE!</v>
      </c>
    </row>
    <row r="497" ht="15.75" customHeight="1">
      <c r="E497" s="4" t="str">
        <f>IFERROR(__xludf.DUMMYFUNCTION("GOOGLETRANSLATE(D497, ""he"", ""en"")"),"#VALUE!")</f>
        <v>#VALUE!</v>
      </c>
    </row>
    <row r="498" ht="15.75" customHeight="1">
      <c r="E498" s="4" t="str">
        <f>IFERROR(__xludf.DUMMYFUNCTION("GOOGLETRANSLATE(D498, ""he"", ""en"")"),"#VALUE!")</f>
        <v>#VALUE!</v>
      </c>
    </row>
    <row r="499" ht="15.75" customHeight="1">
      <c r="E499" s="4" t="str">
        <f>IFERROR(__xludf.DUMMYFUNCTION("GOOGLETRANSLATE(D499, ""he"", ""en"")"),"#VALUE!")</f>
        <v>#VALUE!</v>
      </c>
    </row>
    <row r="500" ht="15.75" customHeight="1">
      <c r="E500" s="4" t="str">
        <f>IFERROR(__xludf.DUMMYFUNCTION("GOOGLETRANSLATE(D500, ""he"", ""en"")"),"#VALUE!")</f>
        <v>#VALUE!</v>
      </c>
    </row>
    <row r="501" ht="15.75" customHeight="1">
      <c r="E501" s="4" t="str">
        <f>IFERROR(__xludf.DUMMYFUNCTION("GOOGLETRANSLATE(D501, ""he"", ""en"")"),"#VALUE!")</f>
        <v>#VALUE!</v>
      </c>
    </row>
    <row r="502" ht="15.75" customHeight="1">
      <c r="E502" s="4" t="str">
        <f>IFERROR(__xludf.DUMMYFUNCTION("GOOGLETRANSLATE(D502, ""he"", ""en"")"),"#VALUE!")</f>
        <v>#VALUE!</v>
      </c>
    </row>
    <row r="503" ht="15.75" customHeight="1">
      <c r="E503" s="4" t="str">
        <f>IFERROR(__xludf.DUMMYFUNCTION("GOOGLETRANSLATE(D503, ""he"", ""en"")"),"#VALUE!")</f>
        <v>#VALUE!</v>
      </c>
    </row>
    <row r="504" ht="15.75" customHeight="1">
      <c r="E504" s="4" t="str">
        <f>IFERROR(__xludf.DUMMYFUNCTION("GOOGLETRANSLATE(D504, ""he"", ""en"")"),"#VALUE!")</f>
        <v>#VALUE!</v>
      </c>
    </row>
    <row r="505" ht="15.75" customHeight="1">
      <c r="E505" s="4" t="str">
        <f>IFERROR(__xludf.DUMMYFUNCTION("GOOGLETRANSLATE(D505, ""he"", ""en"")"),"#VALUE!")</f>
        <v>#VALUE!</v>
      </c>
    </row>
    <row r="506" ht="15.75" customHeight="1">
      <c r="E506" s="4" t="str">
        <f>IFERROR(__xludf.DUMMYFUNCTION("GOOGLETRANSLATE(D506, ""he"", ""en"")"),"#VALUE!")</f>
        <v>#VALUE!</v>
      </c>
    </row>
    <row r="507" ht="15.75" customHeight="1">
      <c r="E507" s="4" t="str">
        <f>IFERROR(__xludf.DUMMYFUNCTION("GOOGLETRANSLATE(D507, ""he"", ""en"")"),"#VALUE!")</f>
        <v>#VALUE!</v>
      </c>
    </row>
    <row r="508" ht="15.75" customHeight="1">
      <c r="E508" s="4" t="str">
        <f>IFERROR(__xludf.DUMMYFUNCTION("GOOGLETRANSLATE(D508, ""he"", ""en"")"),"#VALUE!")</f>
        <v>#VALUE!</v>
      </c>
    </row>
    <row r="509" ht="15.75" customHeight="1">
      <c r="E509" s="4" t="str">
        <f>IFERROR(__xludf.DUMMYFUNCTION("GOOGLETRANSLATE(D509, ""he"", ""en"")"),"#VALUE!")</f>
        <v>#VALUE!</v>
      </c>
    </row>
    <row r="510" ht="15.75" customHeight="1">
      <c r="E510" s="4" t="str">
        <f>IFERROR(__xludf.DUMMYFUNCTION("GOOGLETRANSLATE(D510, ""he"", ""en"")"),"#VALUE!")</f>
        <v>#VALUE!</v>
      </c>
    </row>
    <row r="511" ht="15.75" customHeight="1">
      <c r="E511" s="4" t="str">
        <f>IFERROR(__xludf.DUMMYFUNCTION("GOOGLETRANSLATE(D511, ""he"", ""en"")"),"#VALUE!")</f>
        <v>#VALUE!</v>
      </c>
    </row>
    <row r="512" ht="15.75" customHeight="1">
      <c r="E512" s="4" t="str">
        <f>IFERROR(__xludf.DUMMYFUNCTION("GOOGLETRANSLATE(D512, ""he"", ""en"")"),"#VALUE!")</f>
        <v>#VALUE!</v>
      </c>
    </row>
    <row r="513" ht="15.75" customHeight="1">
      <c r="E513" s="4" t="str">
        <f>IFERROR(__xludf.DUMMYFUNCTION("GOOGLETRANSLATE(D513, ""he"", ""en"")"),"#VALUE!")</f>
        <v>#VALUE!</v>
      </c>
    </row>
    <row r="514" ht="15.75" customHeight="1">
      <c r="E514" s="4" t="str">
        <f>IFERROR(__xludf.DUMMYFUNCTION("GOOGLETRANSLATE(D514, ""he"", ""en"")"),"#VALUE!")</f>
        <v>#VALUE!</v>
      </c>
    </row>
    <row r="515" ht="15.75" customHeight="1">
      <c r="E515" s="4" t="str">
        <f>IFERROR(__xludf.DUMMYFUNCTION("GOOGLETRANSLATE(D515, ""he"", ""en"")"),"#VALUE!")</f>
        <v>#VALUE!</v>
      </c>
    </row>
    <row r="516" ht="15.75" customHeight="1">
      <c r="E516" s="4" t="str">
        <f>IFERROR(__xludf.DUMMYFUNCTION("GOOGLETRANSLATE(D516, ""he"", ""en"")"),"#VALUE!")</f>
        <v>#VALUE!</v>
      </c>
    </row>
    <row r="517" ht="15.75" customHeight="1">
      <c r="E517" s="4" t="str">
        <f>IFERROR(__xludf.DUMMYFUNCTION("GOOGLETRANSLATE(D517, ""he"", ""en"")"),"#VALUE!")</f>
        <v>#VALUE!</v>
      </c>
    </row>
    <row r="518" ht="15.75" customHeight="1">
      <c r="E518" s="4" t="str">
        <f>IFERROR(__xludf.DUMMYFUNCTION("GOOGLETRANSLATE(D518, ""he"", ""en"")"),"#VALUE!")</f>
        <v>#VALUE!</v>
      </c>
    </row>
    <row r="519" ht="15.75" customHeight="1">
      <c r="E519" s="4" t="str">
        <f>IFERROR(__xludf.DUMMYFUNCTION("GOOGLETRANSLATE(D519, ""he"", ""en"")"),"#VALUE!")</f>
        <v>#VALUE!</v>
      </c>
    </row>
    <row r="520" ht="15.75" customHeight="1">
      <c r="E520" s="4" t="str">
        <f>IFERROR(__xludf.DUMMYFUNCTION("GOOGLETRANSLATE(D520, ""he"", ""en"")"),"#VALUE!")</f>
        <v>#VALUE!</v>
      </c>
    </row>
    <row r="521" ht="15.75" customHeight="1">
      <c r="E521" s="4" t="str">
        <f>IFERROR(__xludf.DUMMYFUNCTION("GOOGLETRANSLATE(D521, ""he"", ""en"")"),"#VALUE!")</f>
        <v>#VALUE!</v>
      </c>
    </row>
    <row r="522" ht="15.75" customHeight="1">
      <c r="E522" s="4" t="str">
        <f>IFERROR(__xludf.DUMMYFUNCTION("GOOGLETRANSLATE(D522, ""he"", ""en"")"),"#VALUE!")</f>
        <v>#VALUE!</v>
      </c>
    </row>
    <row r="523" ht="15.75" customHeight="1">
      <c r="E523" s="4" t="str">
        <f>IFERROR(__xludf.DUMMYFUNCTION("GOOGLETRANSLATE(D523, ""he"", ""en"")"),"#VALUE!")</f>
        <v>#VALUE!</v>
      </c>
    </row>
    <row r="524" ht="15.75" customHeight="1">
      <c r="E524" s="4" t="str">
        <f>IFERROR(__xludf.DUMMYFUNCTION("GOOGLETRANSLATE(D524, ""he"", ""en"")"),"#VALUE!")</f>
        <v>#VALUE!</v>
      </c>
    </row>
    <row r="525" ht="15.75" customHeight="1">
      <c r="E525" s="4" t="str">
        <f>IFERROR(__xludf.DUMMYFUNCTION("GOOGLETRANSLATE(D525, ""he"", ""en"")"),"#VALUE!")</f>
        <v>#VALUE!</v>
      </c>
    </row>
    <row r="526" ht="15.75" customHeight="1">
      <c r="E526" s="4" t="str">
        <f>IFERROR(__xludf.DUMMYFUNCTION("GOOGLETRANSLATE(D526, ""he"", ""en"")"),"#VALUE!")</f>
        <v>#VALUE!</v>
      </c>
    </row>
    <row r="527" ht="15.75" customHeight="1">
      <c r="E527" s="4" t="str">
        <f>IFERROR(__xludf.DUMMYFUNCTION("GOOGLETRANSLATE(D527, ""he"", ""en"")"),"#VALUE!")</f>
        <v>#VALUE!</v>
      </c>
    </row>
    <row r="528" ht="15.75" customHeight="1">
      <c r="E528" s="4" t="str">
        <f>IFERROR(__xludf.DUMMYFUNCTION("GOOGLETRANSLATE(D528, ""he"", ""en"")"),"#VALUE!")</f>
        <v>#VALUE!</v>
      </c>
    </row>
    <row r="529" ht="15.75" customHeight="1">
      <c r="E529" s="4" t="str">
        <f>IFERROR(__xludf.DUMMYFUNCTION("GOOGLETRANSLATE(D529, ""he"", ""en"")"),"#VALUE!")</f>
        <v>#VALUE!</v>
      </c>
    </row>
    <row r="530" ht="15.75" customHeight="1">
      <c r="E530" s="4" t="str">
        <f>IFERROR(__xludf.DUMMYFUNCTION("GOOGLETRANSLATE(D530, ""he"", ""en"")"),"#VALUE!")</f>
        <v>#VALUE!</v>
      </c>
    </row>
    <row r="531" ht="15.75" customHeight="1">
      <c r="E531" s="4" t="str">
        <f>IFERROR(__xludf.DUMMYFUNCTION("GOOGLETRANSLATE(D531, ""he"", ""en"")"),"#VALUE!")</f>
        <v>#VALUE!</v>
      </c>
    </row>
    <row r="532" ht="15.75" customHeight="1">
      <c r="E532" s="4" t="str">
        <f>IFERROR(__xludf.DUMMYFUNCTION("GOOGLETRANSLATE(D532, ""he"", ""en"")"),"#VALUE!")</f>
        <v>#VALUE!</v>
      </c>
    </row>
    <row r="533" ht="15.75" customHeight="1">
      <c r="E533" s="4" t="str">
        <f>IFERROR(__xludf.DUMMYFUNCTION("GOOGLETRANSLATE(D533, ""he"", ""en"")"),"#VALUE!")</f>
        <v>#VALUE!</v>
      </c>
    </row>
    <row r="534" ht="15.75" customHeight="1">
      <c r="E534" s="4" t="str">
        <f>IFERROR(__xludf.DUMMYFUNCTION("GOOGLETRANSLATE(D534, ""he"", ""en"")"),"#VALUE!")</f>
        <v>#VALUE!</v>
      </c>
    </row>
    <row r="535" ht="15.75" customHeight="1">
      <c r="E535" s="4" t="str">
        <f>IFERROR(__xludf.DUMMYFUNCTION("GOOGLETRANSLATE(D535, ""he"", ""en"")"),"#VALUE!")</f>
        <v>#VALUE!</v>
      </c>
    </row>
    <row r="536" ht="15.75" customHeight="1">
      <c r="E536" s="4" t="str">
        <f>IFERROR(__xludf.DUMMYFUNCTION("GOOGLETRANSLATE(D536, ""he"", ""en"")"),"#VALUE!")</f>
        <v>#VALUE!</v>
      </c>
    </row>
    <row r="537" ht="15.75" customHeight="1">
      <c r="E537" s="4" t="str">
        <f>IFERROR(__xludf.DUMMYFUNCTION("GOOGLETRANSLATE(D537, ""he"", ""en"")"),"#VALUE!")</f>
        <v>#VALUE!</v>
      </c>
    </row>
    <row r="538" ht="15.75" customHeight="1">
      <c r="E538" s="4" t="str">
        <f>IFERROR(__xludf.DUMMYFUNCTION("GOOGLETRANSLATE(D538, ""he"", ""en"")"),"#VALUE!")</f>
        <v>#VALUE!</v>
      </c>
    </row>
    <row r="539" ht="15.75" customHeight="1">
      <c r="E539" s="4" t="str">
        <f>IFERROR(__xludf.DUMMYFUNCTION("GOOGLETRANSLATE(D539, ""he"", ""en"")"),"#VALUE!")</f>
        <v>#VALUE!</v>
      </c>
    </row>
    <row r="540" ht="15.75" customHeight="1">
      <c r="E540" s="4" t="str">
        <f>IFERROR(__xludf.DUMMYFUNCTION("GOOGLETRANSLATE(D540, ""he"", ""en"")"),"#VALUE!")</f>
        <v>#VALUE!</v>
      </c>
    </row>
    <row r="541" ht="15.75" customHeight="1">
      <c r="E541" s="4" t="str">
        <f>IFERROR(__xludf.DUMMYFUNCTION("GOOGLETRANSLATE(D541, ""he"", ""en"")"),"#VALUE!")</f>
        <v>#VALUE!</v>
      </c>
    </row>
    <row r="542" ht="15.75" customHeight="1">
      <c r="E542" s="4" t="str">
        <f>IFERROR(__xludf.DUMMYFUNCTION("GOOGLETRANSLATE(D542, ""he"", ""en"")"),"#VALUE!")</f>
        <v>#VALUE!</v>
      </c>
    </row>
    <row r="543" ht="15.75" customHeight="1">
      <c r="E543" s="4" t="str">
        <f>IFERROR(__xludf.DUMMYFUNCTION("GOOGLETRANSLATE(D543, ""he"", ""en"")"),"#VALUE!")</f>
        <v>#VALUE!</v>
      </c>
    </row>
    <row r="544" ht="15.75" customHeight="1">
      <c r="E544" s="4" t="str">
        <f>IFERROR(__xludf.DUMMYFUNCTION("GOOGLETRANSLATE(D544, ""he"", ""en"")"),"#VALUE!")</f>
        <v>#VALUE!</v>
      </c>
    </row>
    <row r="545" ht="15.75" customHeight="1">
      <c r="E545" s="4" t="str">
        <f>IFERROR(__xludf.DUMMYFUNCTION("GOOGLETRANSLATE(D545, ""he"", ""en"")"),"#VALUE!")</f>
        <v>#VALUE!</v>
      </c>
    </row>
    <row r="546" ht="15.75" customHeight="1">
      <c r="E546" s="4" t="str">
        <f>IFERROR(__xludf.DUMMYFUNCTION("GOOGLETRANSLATE(D546, ""he"", ""en"")"),"#VALUE!")</f>
        <v>#VALUE!</v>
      </c>
    </row>
    <row r="547" ht="15.75" customHeight="1">
      <c r="E547" s="4" t="str">
        <f>IFERROR(__xludf.DUMMYFUNCTION("GOOGLETRANSLATE(D547, ""he"", ""en"")"),"#VALUE!")</f>
        <v>#VALUE!</v>
      </c>
    </row>
    <row r="548" ht="15.75" customHeight="1">
      <c r="E548" s="4" t="str">
        <f>IFERROR(__xludf.DUMMYFUNCTION("GOOGLETRANSLATE(D548, ""he"", ""en"")"),"#VALUE!")</f>
        <v>#VALUE!</v>
      </c>
    </row>
    <row r="549" ht="15.75" customHeight="1">
      <c r="E549" s="4" t="str">
        <f>IFERROR(__xludf.DUMMYFUNCTION("GOOGLETRANSLATE(D549, ""he"", ""en"")"),"#VALUE!")</f>
        <v>#VALUE!</v>
      </c>
    </row>
    <row r="550" ht="15.75" customHeight="1">
      <c r="E550" s="4" t="str">
        <f>IFERROR(__xludf.DUMMYFUNCTION("GOOGLETRANSLATE(D550, ""he"", ""en"")"),"#VALUE!")</f>
        <v>#VALUE!</v>
      </c>
    </row>
    <row r="551" ht="15.75" customHeight="1">
      <c r="E551" s="4" t="str">
        <f>IFERROR(__xludf.DUMMYFUNCTION("GOOGLETRANSLATE(D551, ""he"", ""en"")"),"#VALUE!")</f>
        <v>#VALUE!</v>
      </c>
    </row>
    <row r="552" ht="15.75" customHeight="1">
      <c r="E552" s="4" t="str">
        <f>IFERROR(__xludf.DUMMYFUNCTION("GOOGLETRANSLATE(D552, ""he"", ""en"")"),"#VALUE!")</f>
        <v>#VALUE!</v>
      </c>
    </row>
    <row r="553" ht="15.75" customHeight="1">
      <c r="E553" s="4" t="str">
        <f>IFERROR(__xludf.DUMMYFUNCTION("GOOGLETRANSLATE(D553, ""he"", ""en"")"),"#VALUE!")</f>
        <v>#VALUE!</v>
      </c>
    </row>
    <row r="554" ht="15.75" customHeight="1">
      <c r="E554" s="4" t="str">
        <f>IFERROR(__xludf.DUMMYFUNCTION("GOOGLETRANSLATE(D554, ""he"", ""en"")"),"#VALUE!")</f>
        <v>#VALUE!</v>
      </c>
    </row>
    <row r="555" ht="15.75" customHeight="1">
      <c r="E555" s="4" t="str">
        <f>IFERROR(__xludf.DUMMYFUNCTION("GOOGLETRANSLATE(D555, ""he"", ""en"")"),"#VALUE!")</f>
        <v>#VALUE!</v>
      </c>
    </row>
    <row r="556" ht="15.75" customHeight="1">
      <c r="E556" s="4" t="str">
        <f>IFERROR(__xludf.DUMMYFUNCTION("GOOGLETRANSLATE(D556, ""he"", ""en"")"),"#VALUE!")</f>
        <v>#VALUE!</v>
      </c>
    </row>
    <row r="557" ht="15.75" customHeight="1">
      <c r="E557" s="4" t="str">
        <f>IFERROR(__xludf.DUMMYFUNCTION("GOOGLETRANSLATE(D557, ""he"", ""en"")"),"#VALUE!")</f>
        <v>#VALUE!</v>
      </c>
    </row>
    <row r="558" ht="15.75" customHeight="1">
      <c r="E558" s="4" t="str">
        <f>IFERROR(__xludf.DUMMYFUNCTION("GOOGLETRANSLATE(D558, ""he"", ""en"")"),"#VALUE!")</f>
        <v>#VALUE!</v>
      </c>
    </row>
    <row r="559" ht="15.75" customHeight="1">
      <c r="E559" s="4" t="str">
        <f>IFERROR(__xludf.DUMMYFUNCTION("GOOGLETRANSLATE(D559, ""he"", ""en"")"),"#VALUE!")</f>
        <v>#VALUE!</v>
      </c>
    </row>
    <row r="560" ht="15.75" customHeight="1">
      <c r="E560" s="4" t="str">
        <f>IFERROR(__xludf.DUMMYFUNCTION("GOOGLETRANSLATE(D560, ""he"", ""en"")"),"#VALUE!")</f>
        <v>#VALUE!</v>
      </c>
    </row>
    <row r="561" ht="15.75" customHeight="1">
      <c r="E561" s="4" t="str">
        <f>IFERROR(__xludf.DUMMYFUNCTION("GOOGLETRANSLATE(D561, ""he"", ""en"")"),"#VALUE!")</f>
        <v>#VALUE!</v>
      </c>
    </row>
    <row r="562" ht="15.75" customHeight="1">
      <c r="E562" s="4" t="str">
        <f>IFERROR(__xludf.DUMMYFUNCTION("GOOGLETRANSLATE(D562, ""he"", ""en"")"),"#VALUE!")</f>
        <v>#VALUE!</v>
      </c>
    </row>
    <row r="563" ht="15.75" customHeight="1">
      <c r="E563" s="4" t="str">
        <f>IFERROR(__xludf.DUMMYFUNCTION("GOOGLETRANSLATE(D563, ""he"", ""en"")"),"#VALUE!")</f>
        <v>#VALUE!</v>
      </c>
    </row>
    <row r="564" ht="15.75" customHeight="1">
      <c r="E564" s="4" t="str">
        <f>IFERROR(__xludf.DUMMYFUNCTION("GOOGLETRANSLATE(D564, ""he"", ""en"")"),"#VALUE!")</f>
        <v>#VALUE!</v>
      </c>
    </row>
    <row r="565" ht="15.75" customHeight="1">
      <c r="E565" s="4" t="str">
        <f>IFERROR(__xludf.DUMMYFUNCTION("GOOGLETRANSLATE(D565, ""he"", ""en"")"),"#VALUE!")</f>
        <v>#VALUE!</v>
      </c>
    </row>
    <row r="566" ht="15.75" customHeight="1">
      <c r="E566" s="4" t="str">
        <f>IFERROR(__xludf.DUMMYFUNCTION("GOOGLETRANSLATE(D566, ""he"", ""en"")"),"#VALUE!")</f>
        <v>#VALUE!</v>
      </c>
    </row>
    <row r="567" ht="15.75" customHeight="1">
      <c r="E567" s="4" t="str">
        <f>IFERROR(__xludf.DUMMYFUNCTION("GOOGLETRANSLATE(D567, ""he"", ""en"")"),"#VALUE!")</f>
        <v>#VALUE!</v>
      </c>
    </row>
    <row r="568" ht="15.75" customHeight="1">
      <c r="E568" s="4" t="str">
        <f>IFERROR(__xludf.DUMMYFUNCTION("GOOGLETRANSLATE(D568, ""he"", ""en"")"),"#VALUE!")</f>
        <v>#VALUE!</v>
      </c>
    </row>
    <row r="569" ht="15.75" customHeight="1">
      <c r="E569" s="4" t="str">
        <f>IFERROR(__xludf.DUMMYFUNCTION("GOOGLETRANSLATE(D569, ""he"", ""en"")"),"#VALUE!")</f>
        <v>#VALUE!</v>
      </c>
    </row>
    <row r="570" ht="15.75" customHeight="1">
      <c r="E570" s="4" t="str">
        <f>IFERROR(__xludf.DUMMYFUNCTION("GOOGLETRANSLATE(D570, ""he"", ""en"")"),"#VALUE!")</f>
        <v>#VALUE!</v>
      </c>
    </row>
    <row r="571" ht="15.75" customHeight="1">
      <c r="E571" s="4" t="str">
        <f>IFERROR(__xludf.DUMMYFUNCTION("GOOGLETRANSLATE(D571, ""he"", ""en"")"),"#VALUE!")</f>
        <v>#VALUE!</v>
      </c>
    </row>
    <row r="572" ht="15.75" customHeight="1">
      <c r="E572" s="4" t="str">
        <f>IFERROR(__xludf.DUMMYFUNCTION("GOOGLETRANSLATE(D572, ""he"", ""en"")"),"#VALUE!")</f>
        <v>#VALUE!</v>
      </c>
    </row>
    <row r="573" ht="15.75" customHeight="1">
      <c r="E573" s="4" t="str">
        <f>IFERROR(__xludf.DUMMYFUNCTION("GOOGLETRANSLATE(D573, ""he"", ""en"")"),"#VALUE!")</f>
        <v>#VALUE!</v>
      </c>
    </row>
    <row r="574" ht="15.75" customHeight="1">
      <c r="E574" s="4" t="str">
        <f>IFERROR(__xludf.DUMMYFUNCTION("GOOGLETRANSLATE(D574, ""he"", ""en"")"),"#VALUE!")</f>
        <v>#VALUE!</v>
      </c>
    </row>
    <row r="575" ht="15.75" customHeight="1">
      <c r="E575" s="4" t="str">
        <f>IFERROR(__xludf.DUMMYFUNCTION("GOOGLETRANSLATE(D575, ""he"", ""en"")"),"#VALUE!")</f>
        <v>#VALUE!</v>
      </c>
    </row>
    <row r="576" ht="15.75" customHeight="1">
      <c r="E576" s="4" t="str">
        <f>IFERROR(__xludf.DUMMYFUNCTION("GOOGLETRANSLATE(D576, ""he"", ""en"")"),"#VALUE!")</f>
        <v>#VALUE!</v>
      </c>
    </row>
    <row r="577" ht="15.75" customHeight="1">
      <c r="E577" s="4" t="str">
        <f>IFERROR(__xludf.DUMMYFUNCTION("GOOGLETRANSLATE(D577, ""he"", ""en"")"),"#VALUE!")</f>
        <v>#VALUE!</v>
      </c>
    </row>
    <row r="578" ht="15.75" customHeight="1">
      <c r="E578" s="4" t="str">
        <f>IFERROR(__xludf.DUMMYFUNCTION("GOOGLETRANSLATE(D578, ""he"", ""en"")"),"#VALUE!")</f>
        <v>#VALUE!</v>
      </c>
    </row>
    <row r="579" ht="15.75" customHeight="1">
      <c r="E579" s="4" t="str">
        <f>IFERROR(__xludf.DUMMYFUNCTION("GOOGLETRANSLATE(D579, ""he"", ""en"")"),"#VALUE!")</f>
        <v>#VALUE!</v>
      </c>
    </row>
    <row r="580" ht="15.75" customHeight="1">
      <c r="E580" s="4" t="str">
        <f>IFERROR(__xludf.DUMMYFUNCTION("GOOGLETRANSLATE(D580, ""he"", ""en"")"),"#VALUE!")</f>
        <v>#VALUE!</v>
      </c>
    </row>
    <row r="581" ht="15.75" customHeight="1">
      <c r="E581" s="4" t="str">
        <f>IFERROR(__xludf.DUMMYFUNCTION("GOOGLETRANSLATE(D581, ""he"", ""en"")"),"#VALUE!")</f>
        <v>#VALUE!</v>
      </c>
    </row>
    <row r="582" ht="15.75" customHeight="1">
      <c r="E582" s="4" t="str">
        <f>IFERROR(__xludf.DUMMYFUNCTION("GOOGLETRANSLATE(D582, ""he"", ""en"")"),"#VALUE!")</f>
        <v>#VALUE!</v>
      </c>
    </row>
    <row r="583" ht="15.75" customHeight="1">
      <c r="E583" s="4" t="str">
        <f>IFERROR(__xludf.DUMMYFUNCTION("GOOGLETRANSLATE(D583, ""he"", ""en"")"),"#VALUE!")</f>
        <v>#VALUE!</v>
      </c>
    </row>
    <row r="584" ht="15.75" customHeight="1">
      <c r="E584" s="4" t="str">
        <f>IFERROR(__xludf.DUMMYFUNCTION("GOOGLETRANSLATE(D584, ""he"", ""en"")"),"#VALUE!")</f>
        <v>#VALUE!</v>
      </c>
    </row>
    <row r="585" ht="15.75" customHeight="1">
      <c r="E585" s="4" t="str">
        <f>IFERROR(__xludf.DUMMYFUNCTION("GOOGLETRANSLATE(D585, ""he"", ""en"")"),"#VALUE!")</f>
        <v>#VALUE!</v>
      </c>
    </row>
    <row r="586" ht="15.75" customHeight="1">
      <c r="E586" s="4" t="str">
        <f>IFERROR(__xludf.DUMMYFUNCTION("GOOGLETRANSLATE(D586, ""he"", ""en"")"),"#VALUE!")</f>
        <v>#VALUE!</v>
      </c>
    </row>
    <row r="587" ht="15.75" customHeight="1">
      <c r="E587" s="4" t="str">
        <f>IFERROR(__xludf.DUMMYFUNCTION("GOOGLETRANSLATE(D587, ""he"", ""en"")"),"#VALUE!")</f>
        <v>#VALUE!</v>
      </c>
    </row>
    <row r="588" ht="15.75" customHeight="1">
      <c r="E588" s="4" t="str">
        <f>IFERROR(__xludf.DUMMYFUNCTION("GOOGLETRANSLATE(D588, ""he"", ""en"")"),"#VALUE!")</f>
        <v>#VALUE!</v>
      </c>
    </row>
    <row r="589" ht="15.75" customHeight="1">
      <c r="E589" s="4" t="str">
        <f>IFERROR(__xludf.DUMMYFUNCTION("GOOGLETRANSLATE(D589, ""he"", ""en"")"),"#VALUE!")</f>
        <v>#VALUE!</v>
      </c>
    </row>
    <row r="590" ht="15.75" customHeight="1">
      <c r="E590" s="4" t="str">
        <f>IFERROR(__xludf.DUMMYFUNCTION("GOOGLETRANSLATE(D590, ""he"", ""en"")"),"#VALUE!")</f>
        <v>#VALUE!</v>
      </c>
    </row>
    <row r="591" ht="15.75" customHeight="1">
      <c r="E591" s="4" t="str">
        <f>IFERROR(__xludf.DUMMYFUNCTION("GOOGLETRANSLATE(D591, ""he"", ""en"")"),"#VALUE!")</f>
        <v>#VALUE!</v>
      </c>
    </row>
    <row r="592" ht="15.75" customHeight="1">
      <c r="E592" s="4" t="str">
        <f>IFERROR(__xludf.DUMMYFUNCTION("GOOGLETRANSLATE(D592, ""he"", ""en"")"),"#VALUE!")</f>
        <v>#VALUE!</v>
      </c>
    </row>
    <row r="593" ht="15.75" customHeight="1">
      <c r="E593" s="4" t="str">
        <f>IFERROR(__xludf.DUMMYFUNCTION("GOOGLETRANSLATE(D593, ""he"", ""en"")"),"#VALUE!")</f>
        <v>#VALUE!</v>
      </c>
    </row>
    <row r="594" ht="15.75" customHeight="1">
      <c r="E594" s="4" t="str">
        <f>IFERROR(__xludf.DUMMYFUNCTION("GOOGLETRANSLATE(D594, ""he"", ""en"")"),"#VALUE!")</f>
        <v>#VALUE!</v>
      </c>
    </row>
    <row r="595" ht="15.75" customHeight="1">
      <c r="E595" s="4" t="str">
        <f>IFERROR(__xludf.DUMMYFUNCTION("GOOGLETRANSLATE(D595, ""he"", ""en"")"),"#VALUE!")</f>
        <v>#VALUE!</v>
      </c>
    </row>
    <row r="596" ht="15.75" customHeight="1">
      <c r="E596" s="4" t="str">
        <f>IFERROR(__xludf.DUMMYFUNCTION("GOOGLETRANSLATE(D596, ""he"", ""en"")"),"#VALUE!")</f>
        <v>#VALUE!</v>
      </c>
    </row>
    <row r="597" ht="15.75" customHeight="1">
      <c r="E597" s="4" t="str">
        <f>IFERROR(__xludf.DUMMYFUNCTION("GOOGLETRANSLATE(D597, ""he"", ""en"")"),"#VALUE!")</f>
        <v>#VALUE!</v>
      </c>
    </row>
    <row r="598" ht="15.75" customHeight="1">
      <c r="E598" s="4" t="str">
        <f>IFERROR(__xludf.DUMMYFUNCTION("GOOGLETRANSLATE(D598, ""he"", ""en"")"),"#VALUE!")</f>
        <v>#VALUE!</v>
      </c>
    </row>
    <row r="599" ht="15.75" customHeight="1">
      <c r="E599" s="4" t="str">
        <f>IFERROR(__xludf.DUMMYFUNCTION("GOOGLETRANSLATE(D599, ""he"", ""en"")"),"#VALUE!")</f>
        <v>#VALUE!</v>
      </c>
    </row>
    <row r="600" ht="15.75" customHeight="1">
      <c r="E600" s="4" t="str">
        <f>IFERROR(__xludf.DUMMYFUNCTION("GOOGLETRANSLATE(D600, ""he"", ""en"")"),"#VALUE!")</f>
        <v>#VALUE!</v>
      </c>
    </row>
    <row r="601" ht="15.75" customHeight="1">
      <c r="E601" s="4" t="str">
        <f>IFERROR(__xludf.DUMMYFUNCTION("GOOGLETRANSLATE(D601, ""he"", ""en"")"),"#VALUE!")</f>
        <v>#VALUE!</v>
      </c>
    </row>
    <row r="602" ht="15.75" customHeight="1">
      <c r="E602" s="4" t="str">
        <f>IFERROR(__xludf.DUMMYFUNCTION("GOOGLETRANSLATE(D602, ""he"", ""en"")"),"#VALUE!")</f>
        <v>#VALUE!</v>
      </c>
    </row>
    <row r="603" ht="15.75" customHeight="1">
      <c r="E603" s="4" t="str">
        <f>IFERROR(__xludf.DUMMYFUNCTION("GOOGLETRANSLATE(D603, ""he"", ""en"")"),"#VALUE!")</f>
        <v>#VALUE!</v>
      </c>
    </row>
    <row r="604" ht="15.75" customHeight="1">
      <c r="E604" s="4" t="str">
        <f>IFERROR(__xludf.DUMMYFUNCTION("GOOGLETRANSLATE(D604, ""he"", ""en"")"),"#VALUE!")</f>
        <v>#VALUE!</v>
      </c>
    </row>
    <row r="605" ht="15.75" customHeight="1">
      <c r="E605" s="4" t="str">
        <f>IFERROR(__xludf.DUMMYFUNCTION("GOOGLETRANSLATE(D605, ""he"", ""en"")"),"#VALUE!")</f>
        <v>#VALUE!</v>
      </c>
    </row>
    <row r="606" ht="15.75" customHeight="1">
      <c r="E606" s="4" t="str">
        <f>IFERROR(__xludf.DUMMYFUNCTION("GOOGLETRANSLATE(D606, ""he"", ""en"")"),"#VALUE!")</f>
        <v>#VALUE!</v>
      </c>
    </row>
    <row r="607" ht="15.75" customHeight="1">
      <c r="E607" s="4" t="str">
        <f>IFERROR(__xludf.DUMMYFUNCTION("GOOGLETRANSLATE(D607, ""he"", ""en"")"),"#VALUE!")</f>
        <v>#VALUE!</v>
      </c>
    </row>
    <row r="608" ht="15.75" customHeight="1">
      <c r="E608" s="4" t="str">
        <f>IFERROR(__xludf.DUMMYFUNCTION("GOOGLETRANSLATE(D608, ""he"", ""en"")"),"#VALUE!")</f>
        <v>#VALUE!</v>
      </c>
    </row>
    <row r="609" ht="15.75" customHeight="1">
      <c r="E609" s="4" t="str">
        <f>IFERROR(__xludf.DUMMYFUNCTION("GOOGLETRANSLATE(D609, ""he"", ""en"")"),"#VALUE!")</f>
        <v>#VALUE!</v>
      </c>
    </row>
    <row r="610" ht="15.75" customHeight="1">
      <c r="E610" s="4" t="str">
        <f>IFERROR(__xludf.DUMMYFUNCTION("GOOGLETRANSLATE(D610, ""he"", ""en"")"),"#VALUE!")</f>
        <v>#VALUE!</v>
      </c>
    </row>
    <row r="611" ht="15.75" customHeight="1">
      <c r="E611" s="4" t="str">
        <f>IFERROR(__xludf.DUMMYFUNCTION("GOOGLETRANSLATE(D611, ""he"", ""en"")"),"#VALUE!")</f>
        <v>#VALUE!</v>
      </c>
    </row>
    <row r="612" ht="15.75" customHeight="1">
      <c r="E612" s="4" t="str">
        <f>IFERROR(__xludf.DUMMYFUNCTION("GOOGLETRANSLATE(D612, ""he"", ""en"")"),"#VALUE!")</f>
        <v>#VALUE!</v>
      </c>
    </row>
    <row r="613" ht="15.75" customHeight="1">
      <c r="E613" s="4" t="str">
        <f>IFERROR(__xludf.DUMMYFUNCTION("GOOGLETRANSLATE(D613, ""he"", ""en"")"),"#VALUE!")</f>
        <v>#VALUE!</v>
      </c>
    </row>
    <row r="614" ht="15.75" customHeight="1">
      <c r="E614" s="4" t="str">
        <f>IFERROR(__xludf.DUMMYFUNCTION("GOOGLETRANSLATE(D614, ""he"", ""en"")"),"#VALUE!")</f>
        <v>#VALUE!</v>
      </c>
    </row>
    <row r="615" ht="15.75" customHeight="1">
      <c r="E615" s="4" t="str">
        <f>IFERROR(__xludf.DUMMYFUNCTION("GOOGLETRANSLATE(D615, ""he"", ""en"")"),"#VALUE!")</f>
        <v>#VALUE!</v>
      </c>
    </row>
    <row r="616" ht="15.75" customHeight="1">
      <c r="E616" s="4" t="str">
        <f>IFERROR(__xludf.DUMMYFUNCTION("GOOGLETRANSLATE(D616, ""he"", ""en"")"),"#VALUE!")</f>
        <v>#VALUE!</v>
      </c>
    </row>
    <row r="617" ht="15.75" customHeight="1">
      <c r="E617" s="4" t="str">
        <f>IFERROR(__xludf.DUMMYFUNCTION("GOOGLETRANSLATE(D617, ""he"", ""en"")"),"#VALUE!")</f>
        <v>#VALUE!</v>
      </c>
    </row>
    <row r="618" ht="15.75" customHeight="1">
      <c r="E618" s="4" t="str">
        <f>IFERROR(__xludf.DUMMYFUNCTION("GOOGLETRANSLATE(D618, ""he"", ""en"")"),"#VALUE!")</f>
        <v>#VALUE!</v>
      </c>
    </row>
    <row r="619" ht="15.75" customHeight="1">
      <c r="E619" s="4" t="str">
        <f>IFERROR(__xludf.DUMMYFUNCTION("GOOGLETRANSLATE(D619, ""he"", ""en"")"),"#VALUE!")</f>
        <v>#VALUE!</v>
      </c>
    </row>
    <row r="620" ht="15.75" customHeight="1">
      <c r="E620" s="4" t="str">
        <f>IFERROR(__xludf.DUMMYFUNCTION("GOOGLETRANSLATE(D620, ""he"", ""en"")"),"#VALUE!")</f>
        <v>#VALUE!</v>
      </c>
    </row>
    <row r="621" ht="15.75" customHeight="1">
      <c r="E621" s="4" t="str">
        <f>IFERROR(__xludf.DUMMYFUNCTION("GOOGLETRANSLATE(D621, ""he"", ""en"")"),"#VALUE!")</f>
        <v>#VALUE!</v>
      </c>
    </row>
    <row r="622" ht="15.75" customHeight="1">
      <c r="E622" s="4" t="str">
        <f>IFERROR(__xludf.DUMMYFUNCTION("GOOGLETRANSLATE(D622, ""he"", ""en"")"),"#VALUE!")</f>
        <v>#VALUE!</v>
      </c>
    </row>
    <row r="623" ht="15.75" customHeight="1">
      <c r="E623" s="4" t="str">
        <f>IFERROR(__xludf.DUMMYFUNCTION("GOOGLETRANSLATE(D623, ""he"", ""en"")"),"#VALUE!")</f>
        <v>#VALUE!</v>
      </c>
    </row>
    <row r="624" ht="15.75" customHeight="1">
      <c r="E624" s="4" t="str">
        <f>IFERROR(__xludf.DUMMYFUNCTION("GOOGLETRANSLATE(D624, ""he"", ""en"")"),"#VALUE!")</f>
        <v>#VALUE!</v>
      </c>
    </row>
    <row r="625" ht="15.75" customHeight="1">
      <c r="E625" s="4" t="str">
        <f>IFERROR(__xludf.DUMMYFUNCTION("GOOGLETRANSLATE(D625, ""he"", ""en"")"),"#VALUE!")</f>
        <v>#VALUE!</v>
      </c>
    </row>
    <row r="626" ht="15.75" customHeight="1">
      <c r="E626" s="4" t="str">
        <f>IFERROR(__xludf.DUMMYFUNCTION("GOOGLETRANSLATE(D626, ""he"", ""en"")"),"#VALUE!")</f>
        <v>#VALUE!</v>
      </c>
    </row>
    <row r="627" ht="15.75" customHeight="1">
      <c r="E627" s="4" t="str">
        <f>IFERROR(__xludf.DUMMYFUNCTION("GOOGLETRANSLATE(D627, ""he"", ""en"")"),"#VALUE!")</f>
        <v>#VALUE!</v>
      </c>
    </row>
    <row r="628" ht="15.75" customHeight="1">
      <c r="E628" s="4" t="str">
        <f>IFERROR(__xludf.DUMMYFUNCTION("GOOGLETRANSLATE(D628, ""he"", ""en"")"),"#VALUE!")</f>
        <v>#VALUE!</v>
      </c>
    </row>
    <row r="629" ht="15.75" customHeight="1">
      <c r="E629" s="4" t="str">
        <f>IFERROR(__xludf.DUMMYFUNCTION("GOOGLETRANSLATE(D629, ""he"", ""en"")"),"#VALUE!")</f>
        <v>#VALUE!</v>
      </c>
    </row>
    <row r="630" ht="15.75" customHeight="1">
      <c r="E630" s="4" t="str">
        <f>IFERROR(__xludf.DUMMYFUNCTION("GOOGLETRANSLATE(D630, ""he"", ""en"")"),"#VALUE!")</f>
        <v>#VALUE!</v>
      </c>
    </row>
    <row r="631" ht="15.75" customHeight="1">
      <c r="E631" s="4" t="str">
        <f>IFERROR(__xludf.DUMMYFUNCTION("GOOGLETRANSLATE(D631, ""he"", ""en"")"),"#VALUE!")</f>
        <v>#VALUE!</v>
      </c>
    </row>
    <row r="632" ht="15.75" customHeight="1">
      <c r="E632" s="4" t="str">
        <f>IFERROR(__xludf.DUMMYFUNCTION("GOOGLETRANSLATE(D632, ""he"", ""en"")"),"#VALUE!")</f>
        <v>#VALUE!</v>
      </c>
    </row>
    <row r="633" ht="15.75" customHeight="1">
      <c r="E633" s="4" t="str">
        <f>IFERROR(__xludf.DUMMYFUNCTION("GOOGLETRANSLATE(D633, ""he"", ""en"")"),"#VALUE!")</f>
        <v>#VALUE!</v>
      </c>
    </row>
    <row r="634" ht="15.75" customHeight="1">
      <c r="E634" s="4" t="str">
        <f>IFERROR(__xludf.DUMMYFUNCTION("GOOGLETRANSLATE(D634, ""he"", ""en"")"),"#VALUE!")</f>
        <v>#VALUE!</v>
      </c>
    </row>
    <row r="635" ht="15.75" customHeight="1">
      <c r="E635" s="4" t="str">
        <f>IFERROR(__xludf.DUMMYFUNCTION("GOOGLETRANSLATE(D635, ""he"", ""en"")"),"#VALUE!")</f>
        <v>#VALUE!</v>
      </c>
    </row>
    <row r="636" ht="15.75" customHeight="1">
      <c r="E636" s="4" t="str">
        <f>IFERROR(__xludf.DUMMYFUNCTION("GOOGLETRANSLATE(D636, ""he"", ""en"")"),"#VALUE!")</f>
        <v>#VALUE!</v>
      </c>
    </row>
    <row r="637" ht="15.75" customHeight="1">
      <c r="E637" s="4" t="str">
        <f>IFERROR(__xludf.DUMMYFUNCTION("GOOGLETRANSLATE(D637, ""he"", ""en"")"),"#VALUE!")</f>
        <v>#VALUE!</v>
      </c>
    </row>
    <row r="638" ht="15.75" customHeight="1">
      <c r="E638" s="4" t="str">
        <f>IFERROR(__xludf.DUMMYFUNCTION("GOOGLETRANSLATE(D638, ""he"", ""en"")"),"#VALUE!")</f>
        <v>#VALUE!</v>
      </c>
    </row>
    <row r="639" ht="15.75" customHeight="1">
      <c r="E639" s="4" t="str">
        <f>IFERROR(__xludf.DUMMYFUNCTION("GOOGLETRANSLATE(D639, ""he"", ""en"")"),"#VALUE!")</f>
        <v>#VALUE!</v>
      </c>
    </row>
    <row r="640" ht="15.75" customHeight="1">
      <c r="E640" s="4" t="str">
        <f>IFERROR(__xludf.DUMMYFUNCTION("GOOGLETRANSLATE(D640, ""he"", ""en"")"),"#VALUE!")</f>
        <v>#VALUE!</v>
      </c>
    </row>
    <row r="641" ht="15.75" customHeight="1">
      <c r="E641" s="4" t="str">
        <f>IFERROR(__xludf.DUMMYFUNCTION("GOOGLETRANSLATE(D641, ""he"", ""en"")"),"#VALUE!")</f>
        <v>#VALUE!</v>
      </c>
    </row>
    <row r="642" ht="15.75" customHeight="1">
      <c r="E642" s="4" t="str">
        <f>IFERROR(__xludf.DUMMYFUNCTION("GOOGLETRANSLATE(D642, ""he"", ""en"")"),"#VALUE!")</f>
        <v>#VALUE!</v>
      </c>
    </row>
    <row r="643" ht="15.75" customHeight="1">
      <c r="E643" s="4" t="str">
        <f>IFERROR(__xludf.DUMMYFUNCTION("GOOGLETRANSLATE(D643, ""he"", ""en"")"),"#VALUE!")</f>
        <v>#VALUE!</v>
      </c>
    </row>
    <row r="644" ht="15.75" customHeight="1">
      <c r="E644" s="4" t="str">
        <f>IFERROR(__xludf.DUMMYFUNCTION("GOOGLETRANSLATE(D644, ""he"", ""en"")"),"#VALUE!")</f>
        <v>#VALUE!</v>
      </c>
    </row>
    <row r="645" ht="15.75" customHeight="1">
      <c r="E645" s="4" t="str">
        <f>IFERROR(__xludf.DUMMYFUNCTION("GOOGLETRANSLATE(D645, ""he"", ""en"")"),"#VALUE!")</f>
        <v>#VALUE!</v>
      </c>
    </row>
    <row r="646" ht="15.75" customHeight="1">
      <c r="E646" s="4" t="str">
        <f>IFERROR(__xludf.DUMMYFUNCTION("GOOGLETRANSLATE(D646, ""he"", ""en"")"),"#VALUE!")</f>
        <v>#VALUE!</v>
      </c>
    </row>
    <row r="647" ht="15.75" customHeight="1">
      <c r="E647" s="4" t="str">
        <f>IFERROR(__xludf.DUMMYFUNCTION("GOOGLETRANSLATE(D647, ""he"", ""en"")"),"#VALUE!")</f>
        <v>#VALUE!</v>
      </c>
    </row>
    <row r="648" ht="15.75" customHeight="1">
      <c r="E648" s="4" t="str">
        <f>IFERROR(__xludf.DUMMYFUNCTION("GOOGLETRANSLATE(D648, ""he"", ""en"")"),"#VALUE!")</f>
        <v>#VALUE!</v>
      </c>
    </row>
    <row r="649" ht="15.75" customHeight="1">
      <c r="E649" s="4" t="str">
        <f>IFERROR(__xludf.DUMMYFUNCTION("GOOGLETRANSLATE(D649, ""he"", ""en"")"),"#VALUE!")</f>
        <v>#VALUE!</v>
      </c>
    </row>
    <row r="650" ht="15.75" customHeight="1">
      <c r="E650" s="4" t="str">
        <f>IFERROR(__xludf.DUMMYFUNCTION("GOOGLETRANSLATE(D650, ""he"", ""en"")"),"#VALUE!")</f>
        <v>#VALUE!</v>
      </c>
    </row>
    <row r="651" ht="15.75" customHeight="1">
      <c r="E651" s="4" t="str">
        <f>IFERROR(__xludf.DUMMYFUNCTION("GOOGLETRANSLATE(D651, ""he"", ""en"")"),"#VALUE!")</f>
        <v>#VALUE!</v>
      </c>
    </row>
    <row r="652" ht="15.75" customHeight="1">
      <c r="E652" s="4" t="str">
        <f>IFERROR(__xludf.DUMMYFUNCTION("GOOGLETRANSLATE(D652, ""he"", ""en"")"),"#VALUE!")</f>
        <v>#VALUE!</v>
      </c>
    </row>
    <row r="653" ht="15.75" customHeight="1">
      <c r="E653" s="4" t="str">
        <f>IFERROR(__xludf.DUMMYFUNCTION("GOOGLETRANSLATE(D653, ""he"", ""en"")"),"#VALUE!")</f>
        <v>#VALUE!</v>
      </c>
    </row>
    <row r="654" ht="15.75" customHeight="1">
      <c r="E654" s="4" t="str">
        <f>IFERROR(__xludf.DUMMYFUNCTION("GOOGLETRANSLATE(D654, ""he"", ""en"")"),"#VALUE!")</f>
        <v>#VALUE!</v>
      </c>
    </row>
    <row r="655" ht="15.75" customHeight="1">
      <c r="E655" s="4" t="str">
        <f>IFERROR(__xludf.DUMMYFUNCTION("GOOGLETRANSLATE(D655, ""he"", ""en"")"),"#VALUE!")</f>
        <v>#VALUE!</v>
      </c>
    </row>
    <row r="656" ht="15.75" customHeight="1">
      <c r="E656" s="4" t="str">
        <f>IFERROR(__xludf.DUMMYFUNCTION("GOOGLETRANSLATE(D656, ""he"", ""en"")"),"#VALUE!")</f>
        <v>#VALUE!</v>
      </c>
    </row>
    <row r="657" ht="15.75" customHeight="1">
      <c r="E657" s="4" t="str">
        <f>IFERROR(__xludf.DUMMYFUNCTION("GOOGLETRANSLATE(D657, ""he"", ""en"")"),"#VALUE!")</f>
        <v>#VALUE!</v>
      </c>
    </row>
    <row r="658" ht="15.75" customHeight="1">
      <c r="E658" s="4" t="str">
        <f>IFERROR(__xludf.DUMMYFUNCTION("GOOGLETRANSLATE(D658, ""he"", ""en"")"),"#VALUE!")</f>
        <v>#VALUE!</v>
      </c>
    </row>
    <row r="659" ht="15.75" customHeight="1">
      <c r="E659" s="4" t="str">
        <f>IFERROR(__xludf.DUMMYFUNCTION("GOOGLETRANSLATE(D659, ""he"", ""en"")"),"#VALUE!")</f>
        <v>#VALUE!</v>
      </c>
    </row>
    <row r="660" ht="15.75" customHeight="1">
      <c r="E660" s="4" t="str">
        <f>IFERROR(__xludf.DUMMYFUNCTION("GOOGLETRANSLATE(D660, ""he"", ""en"")"),"#VALUE!")</f>
        <v>#VALUE!</v>
      </c>
    </row>
    <row r="661" ht="15.75" customHeight="1">
      <c r="E661" s="4" t="str">
        <f>IFERROR(__xludf.DUMMYFUNCTION("GOOGLETRANSLATE(D661, ""he"", ""en"")"),"#VALUE!")</f>
        <v>#VALUE!</v>
      </c>
    </row>
    <row r="662" ht="15.75" customHeight="1">
      <c r="E662" s="4" t="str">
        <f>IFERROR(__xludf.DUMMYFUNCTION("GOOGLETRANSLATE(D662, ""he"", ""en"")"),"#VALUE!")</f>
        <v>#VALUE!</v>
      </c>
    </row>
    <row r="663" ht="15.75" customHeight="1">
      <c r="E663" s="4" t="str">
        <f>IFERROR(__xludf.DUMMYFUNCTION("GOOGLETRANSLATE(D663, ""he"", ""en"")"),"#VALUE!")</f>
        <v>#VALUE!</v>
      </c>
    </row>
    <row r="664" ht="15.75" customHeight="1">
      <c r="E664" s="4" t="str">
        <f>IFERROR(__xludf.DUMMYFUNCTION("GOOGLETRANSLATE(D664, ""he"", ""en"")"),"#VALUE!")</f>
        <v>#VALUE!</v>
      </c>
    </row>
    <row r="665" ht="15.75" customHeight="1">
      <c r="E665" s="4" t="str">
        <f>IFERROR(__xludf.DUMMYFUNCTION("GOOGLETRANSLATE(D665, ""he"", ""en"")"),"#VALUE!")</f>
        <v>#VALUE!</v>
      </c>
    </row>
    <row r="666" ht="15.75" customHeight="1">
      <c r="E666" s="4" t="str">
        <f>IFERROR(__xludf.DUMMYFUNCTION("GOOGLETRANSLATE(D666, ""he"", ""en"")"),"#VALUE!")</f>
        <v>#VALUE!</v>
      </c>
    </row>
    <row r="667" ht="15.75" customHeight="1">
      <c r="E667" s="4" t="str">
        <f>IFERROR(__xludf.DUMMYFUNCTION("GOOGLETRANSLATE(D667, ""he"", ""en"")"),"#VALUE!")</f>
        <v>#VALUE!</v>
      </c>
    </row>
    <row r="668" ht="15.75" customHeight="1">
      <c r="E668" s="4" t="str">
        <f>IFERROR(__xludf.DUMMYFUNCTION("GOOGLETRANSLATE(D668, ""he"", ""en"")"),"#VALUE!")</f>
        <v>#VALUE!</v>
      </c>
    </row>
    <row r="669" ht="15.75" customHeight="1">
      <c r="E669" s="4" t="str">
        <f>IFERROR(__xludf.DUMMYFUNCTION("GOOGLETRANSLATE(D669, ""he"", ""en"")"),"#VALUE!")</f>
        <v>#VALUE!</v>
      </c>
    </row>
    <row r="670" ht="15.75" customHeight="1">
      <c r="E670" s="4" t="str">
        <f>IFERROR(__xludf.DUMMYFUNCTION("GOOGLETRANSLATE(D670, ""he"", ""en"")"),"#VALUE!")</f>
        <v>#VALUE!</v>
      </c>
    </row>
    <row r="671" ht="15.75" customHeight="1">
      <c r="E671" s="4" t="str">
        <f>IFERROR(__xludf.DUMMYFUNCTION("GOOGLETRANSLATE(D671, ""he"", ""en"")"),"#VALUE!")</f>
        <v>#VALUE!</v>
      </c>
    </row>
    <row r="672" ht="15.75" customHeight="1">
      <c r="E672" s="4" t="str">
        <f>IFERROR(__xludf.DUMMYFUNCTION("GOOGLETRANSLATE(D672, ""he"", ""en"")"),"#VALUE!")</f>
        <v>#VALUE!</v>
      </c>
    </row>
    <row r="673" ht="15.75" customHeight="1">
      <c r="E673" s="4" t="str">
        <f>IFERROR(__xludf.DUMMYFUNCTION("GOOGLETRANSLATE(D673, ""he"", ""en"")"),"#VALUE!")</f>
        <v>#VALUE!</v>
      </c>
    </row>
    <row r="674" ht="15.75" customHeight="1">
      <c r="E674" s="4" t="str">
        <f>IFERROR(__xludf.DUMMYFUNCTION("GOOGLETRANSLATE(D674, ""he"", ""en"")"),"#VALUE!")</f>
        <v>#VALUE!</v>
      </c>
    </row>
    <row r="675" ht="15.75" customHeight="1">
      <c r="E675" s="4" t="str">
        <f>IFERROR(__xludf.DUMMYFUNCTION("GOOGLETRANSLATE(D675, ""he"", ""en"")"),"#VALUE!")</f>
        <v>#VALUE!</v>
      </c>
    </row>
    <row r="676" ht="15.75" customHeight="1">
      <c r="E676" s="4" t="str">
        <f>IFERROR(__xludf.DUMMYFUNCTION("GOOGLETRANSLATE(D676, ""he"", ""en"")"),"#VALUE!")</f>
        <v>#VALUE!</v>
      </c>
    </row>
    <row r="677" ht="15.75" customHeight="1">
      <c r="E677" s="4" t="str">
        <f>IFERROR(__xludf.DUMMYFUNCTION("GOOGLETRANSLATE(D677, ""he"", ""en"")"),"#VALUE!")</f>
        <v>#VALUE!</v>
      </c>
    </row>
    <row r="678" ht="15.75" customHeight="1">
      <c r="E678" s="4" t="str">
        <f>IFERROR(__xludf.DUMMYFUNCTION("GOOGLETRANSLATE(D678, ""he"", ""en"")"),"#VALUE!")</f>
        <v>#VALUE!</v>
      </c>
    </row>
    <row r="679" ht="15.75" customHeight="1">
      <c r="E679" s="4" t="str">
        <f>IFERROR(__xludf.DUMMYFUNCTION("GOOGLETRANSLATE(D679, ""he"", ""en"")"),"#VALUE!")</f>
        <v>#VALUE!</v>
      </c>
    </row>
    <row r="680" ht="15.75" customHeight="1">
      <c r="E680" s="4" t="str">
        <f>IFERROR(__xludf.DUMMYFUNCTION("GOOGLETRANSLATE(D680, ""he"", ""en"")"),"#VALUE!")</f>
        <v>#VALUE!</v>
      </c>
    </row>
    <row r="681" ht="15.75" customHeight="1">
      <c r="E681" s="4" t="str">
        <f>IFERROR(__xludf.DUMMYFUNCTION("GOOGLETRANSLATE(D681, ""he"", ""en"")"),"#VALUE!")</f>
        <v>#VALUE!</v>
      </c>
    </row>
    <row r="682" ht="15.75" customHeight="1">
      <c r="E682" s="4" t="str">
        <f>IFERROR(__xludf.DUMMYFUNCTION("GOOGLETRANSLATE(D682, ""he"", ""en"")"),"#VALUE!")</f>
        <v>#VALUE!</v>
      </c>
    </row>
    <row r="683" ht="15.75" customHeight="1">
      <c r="E683" s="4" t="str">
        <f>IFERROR(__xludf.DUMMYFUNCTION("GOOGLETRANSLATE(D683, ""he"", ""en"")"),"#VALUE!")</f>
        <v>#VALUE!</v>
      </c>
    </row>
    <row r="684" ht="15.75" customHeight="1">
      <c r="E684" s="4" t="str">
        <f>IFERROR(__xludf.DUMMYFUNCTION("GOOGLETRANSLATE(D684, ""he"", ""en"")"),"#VALUE!")</f>
        <v>#VALUE!</v>
      </c>
    </row>
    <row r="685" ht="15.75" customHeight="1">
      <c r="E685" s="4" t="str">
        <f>IFERROR(__xludf.DUMMYFUNCTION("GOOGLETRANSLATE(D685, ""he"", ""en"")"),"#VALUE!")</f>
        <v>#VALUE!</v>
      </c>
    </row>
    <row r="686" ht="15.75" customHeight="1">
      <c r="E686" s="4" t="str">
        <f>IFERROR(__xludf.DUMMYFUNCTION("GOOGLETRANSLATE(D686, ""he"", ""en"")"),"#VALUE!")</f>
        <v>#VALUE!</v>
      </c>
    </row>
    <row r="687" ht="15.75" customHeight="1">
      <c r="E687" s="4" t="str">
        <f>IFERROR(__xludf.DUMMYFUNCTION("GOOGLETRANSLATE(D687, ""he"", ""en"")"),"#VALUE!")</f>
        <v>#VALUE!</v>
      </c>
    </row>
    <row r="688" ht="15.75" customHeight="1">
      <c r="E688" s="4" t="str">
        <f>IFERROR(__xludf.DUMMYFUNCTION("GOOGLETRANSLATE(D688, ""he"", ""en"")"),"#VALUE!")</f>
        <v>#VALUE!</v>
      </c>
    </row>
    <row r="689" ht="15.75" customHeight="1">
      <c r="E689" s="4" t="str">
        <f>IFERROR(__xludf.DUMMYFUNCTION("GOOGLETRANSLATE(D689, ""he"", ""en"")"),"#VALUE!")</f>
        <v>#VALUE!</v>
      </c>
    </row>
    <row r="690" ht="15.75" customHeight="1">
      <c r="E690" s="4" t="str">
        <f>IFERROR(__xludf.DUMMYFUNCTION("GOOGLETRANSLATE(D690, ""he"", ""en"")"),"#VALUE!")</f>
        <v>#VALUE!</v>
      </c>
    </row>
    <row r="691" ht="15.75" customHeight="1">
      <c r="E691" s="4" t="str">
        <f>IFERROR(__xludf.DUMMYFUNCTION("GOOGLETRANSLATE(D691, ""he"", ""en"")"),"#VALUE!")</f>
        <v>#VALUE!</v>
      </c>
    </row>
    <row r="692" ht="15.75" customHeight="1">
      <c r="E692" s="4" t="str">
        <f>IFERROR(__xludf.DUMMYFUNCTION("GOOGLETRANSLATE(D692, ""he"", ""en"")"),"#VALUE!")</f>
        <v>#VALUE!</v>
      </c>
    </row>
    <row r="693" ht="15.75" customHeight="1">
      <c r="E693" s="4" t="str">
        <f>IFERROR(__xludf.DUMMYFUNCTION("GOOGLETRANSLATE(D693, ""he"", ""en"")"),"#VALUE!")</f>
        <v>#VALUE!</v>
      </c>
    </row>
    <row r="694" ht="15.75" customHeight="1">
      <c r="E694" s="4" t="str">
        <f>IFERROR(__xludf.DUMMYFUNCTION("GOOGLETRANSLATE(D694, ""he"", ""en"")"),"#VALUE!")</f>
        <v>#VALUE!</v>
      </c>
    </row>
    <row r="695" ht="15.75" customHeight="1">
      <c r="E695" s="4" t="str">
        <f>IFERROR(__xludf.DUMMYFUNCTION("GOOGLETRANSLATE(D695, ""he"", ""en"")"),"#VALUE!")</f>
        <v>#VALUE!</v>
      </c>
    </row>
    <row r="696" ht="15.75" customHeight="1">
      <c r="E696" s="4" t="str">
        <f>IFERROR(__xludf.DUMMYFUNCTION("GOOGLETRANSLATE(D696, ""he"", ""en"")"),"#VALUE!")</f>
        <v>#VALUE!</v>
      </c>
    </row>
    <row r="697" ht="15.75" customHeight="1">
      <c r="E697" s="4" t="str">
        <f>IFERROR(__xludf.DUMMYFUNCTION("GOOGLETRANSLATE(D697, ""he"", ""en"")"),"#VALUE!")</f>
        <v>#VALUE!</v>
      </c>
    </row>
    <row r="698" ht="15.75" customHeight="1">
      <c r="E698" s="4" t="str">
        <f>IFERROR(__xludf.DUMMYFUNCTION("GOOGLETRANSLATE(D698, ""he"", ""en"")"),"#VALUE!")</f>
        <v>#VALUE!</v>
      </c>
    </row>
    <row r="699" ht="15.75" customHeight="1">
      <c r="E699" s="4" t="str">
        <f>IFERROR(__xludf.DUMMYFUNCTION("GOOGLETRANSLATE(D699, ""he"", ""en"")"),"#VALUE!")</f>
        <v>#VALUE!</v>
      </c>
    </row>
    <row r="700" ht="15.75" customHeight="1">
      <c r="E700" s="4" t="str">
        <f>IFERROR(__xludf.DUMMYFUNCTION("GOOGLETRANSLATE(D700, ""he"", ""en"")"),"#VALUE!")</f>
        <v>#VALUE!</v>
      </c>
    </row>
    <row r="701" ht="15.75" customHeight="1">
      <c r="E701" s="4" t="str">
        <f>IFERROR(__xludf.DUMMYFUNCTION("GOOGLETRANSLATE(D701, ""he"", ""en"")"),"#VALUE!")</f>
        <v>#VALUE!</v>
      </c>
    </row>
    <row r="702" ht="15.75" customHeight="1">
      <c r="E702" s="4" t="str">
        <f>IFERROR(__xludf.DUMMYFUNCTION("GOOGLETRANSLATE(D702, ""he"", ""en"")"),"#VALUE!")</f>
        <v>#VALUE!</v>
      </c>
    </row>
    <row r="703" ht="15.75" customHeight="1">
      <c r="E703" s="4" t="str">
        <f>IFERROR(__xludf.DUMMYFUNCTION("GOOGLETRANSLATE(D703, ""he"", ""en"")"),"#VALUE!")</f>
        <v>#VALUE!</v>
      </c>
    </row>
    <row r="704" ht="15.75" customHeight="1">
      <c r="E704" s="4" t="str">
        <f>IFERROR(__xludf.DUMMYFUNCTION("GOOGLETRANSLATE(D704, ""he"", ""en"")"),"#VALUE!")</f>
        <v>#VALUE!</v>
      </c>
    </row>
    <row r="705" ht="15.75" customHeight="1">
      <c r="E705" s="4" t="str">
        <f>IFERROR(__xludf.DUMMYFUNCTION("GOOGLETRANSLATE(D705, ""he"", ""en"")"),"#VALUE!")</f>
        <v>#VALUE!</v>
      </c>
    </row>
    <row r="706" ht="15.75" customHeight="1">
      <c r="E706" s="4" t="str">
        <f>IFERROR(__xludf.DUMMYFUNCTION("GOOGLETRANSLATE(D706, ""he"", ""en"")"),"#VALUE!")</f>
        <v>#VALUE!</v>
      </c>
    </row>
    <row r="707" ht="15.75" customHeight="1">
      <c r="E707" s="4" t="str">
        <f>IFERROR(__xludf.DUMMYFUNCTION("GOOGLETRANSLATE(D707, ""he"", ""en"")"),"#VALUE!")</f>
        <v>#VALUE!</v>
      </c>
    </row>
    <row r="708" ht="15.75" customHeight="1">
      <c r="E708" s="4" t="str">
        <f>IFERROR(__xludf.DUMMYFUNCTION("GOOGLETRANSLATE(D708, ""he"", ""en"")"),"#VALUE!")</f>
        <v>#VALUE!</v>
      </c>
    </row>
    <row r="709" ht="15.75" customHeight="1">
      <c r="E709" s="4" t="str">
        <f>IFERROR(__xludf.DUMMYFUNCTION("GOOGLETRANSLATE(D709, ""he"", ""en"")"),"#VALUE!")</f>
        <v>#VALUE!</v>
      </c>
    </row>
    <row r="710" ht="15.75" customHeight="1">
      <c r="E710" s="4" t="str">
        <f>IFERROR(__xludf.DUMMYFUNCTION("GOOGLETRANSLATE(D710, ""he"", ""en"")"),"#VALUE!")</f>
        <v>#VALUE!</v>
      </c>
    </row>
    <row r="711" ht="15.75" customHeight="1">
      <c r="E711" s="4" t="str">
        <f>IFERROR(__xludf.DUMMYFUNCTION("GOOGLETRANSLATE(D711, ""he"", ""en"")"),"#VALUE!")</f>
        <v>#VALUE!</v>
      </c>
    </row>
    <row r="712" ht="15.75" customHeight="1">
      <c r="E712" s="4" t="str">
        <f>IFERROR(__xludf.DUMMYFUNCTION("GOOGLETRANSLATE(D712, ""he"", ""en"")"),"#VALUE!")</f>
        <v>#VALUE!</v>
      </c>
    </row>
    <row r="713" ht="15.75" customHeight="1">
      <c r="E713" s="4" t="str">
        <f>IFERROR(__xludf.DUMMYFUNCTION("GOOGLETRANSLATE(D713, ""he"", ""en"")"),"#VALUE!")</f>
        <v>#VALUE!</v>
      </c>
    </row>
    <row r="714" ht="15.75" customHeight="1">
      <c r="E714" s="4" t="str">
        <f>IFERROR(__xludf.DUMMYFUNCTION("GOOGLETRANSLATE(D714, ""he"", ""en"")"),"#VALUE!")</f>
        <v>#VALUE!</v>
      </c>
    </row>
    <row r="715" ht="15.75" customHeight="1">
      <c r="E715" s="4" t="str">
        <f>IFERROR(__xludf.DUMMYFUNCTION("GOOGLETRANSLATE(D715, ""he"", ""en"")"),"#VALUE!")</f>
        <v>#VALUE!</v>
      </c>
    </row>
    <row r="716" ht="15.75" customHeight="1">
      <c r="E716" s="4" t="str">
        <f>IFERROR(__xludf.DUMMYFUNCTION("GOOGLETRANSLATE(D716, ""he"", ""en"")"),"#VALUE!")</f>
        <v>#VALUE!</v>
      </c>
    </row>
    <row r="717" ht="15.75" customHeight="1">
      <c r="E717" s="4" t="str">
        <f>IFERROR(__xludf.DUMMYFUNCTION("GOOGLETRANSLATE(D717, ""he"", ""en"")"),"#VALUE!")</f>
        <v>#VALUE!</v>
      </c>
    </row>
    <row r="718" ht="15.75" customHeight="1">
      <c r="E718" s="4" t="str">
        <f>IFERROR(__xludf.DUMMYFUNCTION("GOOGLETRANSLATE(D718, ""he"", ""en"")"),"#VALUE!")</f>
        <v>#VALUE!</v>
      </c>
    </row>
    <row r="719" ht="15.75" customHeight="1">
      <c r="E719" s="4" t="str">
        <f>IFERROR(__xludf.DUMMYFUNCTION("GOOGLETRANSLATE(D719, ""he"", ""en"")"),"#VALUE!")</f>
        <v>#VALUE!</v>
      </c>
    </row>
    <row r="720" ht="15.75" customHeight="1">
      <c r="E720" s="4" t="str">
        <f>IFERROR(__xludf.DUMMYFUNCTION("GOOGLETRANSLATE(D720, ""he"", ""en"")"),"#VALUE!")</f>
        <v>#VALUE!</v>
      </c>
    </row>
    <row r="721" ht="15.75" customHeight="1">
      <c r="E721" s="4" t="str">
        <f>IFERROR(__xludf.DUMMYFUNCTION("GOOGLETRANSLATE(D721, ""he"", ""en"")"),"#VALUE!")</f>
        <v>#VALUE!</v>
      </c>
    </row>
    <row r="722" ht="15.75" customHeight="1">
      <c r="E722" s="4" t="str">
        <f>IFERROR(__xludf.DUMMYFUNCTION("GOOGLETRANSLATE(D722, ""he"", ""en"")"),"#VALUE!")</f>
        <v>#VALUE!</v>
      </c>
    </row>
    <row r="723" ht="15.75" customHeight="1">
      <c r="E723" s="4" t="str">
        <f>IFERROR(__xludf.DUMMYFUNCTION("GOOGLETRANSLATE(D723, ""he"", ""en"")"),"#VALUE!")</f>
        <v>#VALUE!</v>
      </c>
    </row>
    <row r="724" ht="15.75" customHeight="1">
      <c r="E724" s="4" t="str">
        <f>IFERROR(__xludf.DUMMYFUNCTION("GOOGLETRANSLATE(D724, ""he"", ""en"")"),"#VALUE!")</f>
        <v>#VALUE!</v>
      </c>
    </row>
    <row r="725" ht="15.75" customHeight="1">
      <c r="E725" s="4" t="str">
        <f>IFERROR(__xludf.DUMMYFUNCTION("GOOGLETRANSLATE(D725, ""he"", ""en"")"),"#VALUE!")</f>
        <v>#VALUE!</v>
      </c>
    </row>
    <row r="726" ht="15.75" customHeight="1">
      <c r="E726" s="4" t="str">
        <f>IFERROR(__xludf.DUMMYFUNCTION("GOOGLETRANSLATE(D726, ""he"", ""en"")"),"#VALUE!")</f>
        <v>#VALUE!</v>
      </c>
    </row>
    <row r="727" ht="15.75" customHeight="1">
      <c r="E727" s="4" t="str">
        <f>IFERROR(__xludf.DUMMYFUNCTION("GOOGLETRANSLATE(D727, ""he"", ""en"")"),"#VALUE!")</f>
        <v>#VALUE!</v>
      </c>
    </row>
    <row r="728" ht="15.75" customHeight="1">
      <c r="E728" s="4" t="str">
        <f>IFERROR(__xludf.DUMMYFUNCTION("GOOGLETRANSLATE(D728, ""he"", ""en"")"),"#VALUE!")</f>
        <v>#VALUE!</v>
      </c>
    </row>
    <row r="729" ht="15.75" customHeight="1">
      <c r="E729" s="4" t="str">
        <f>IFERROR(__xludf.DUMMYFUNCTION("GOOGLETRANSLATE(D729, ""he"", ""en"")"),"#VALUE!")</f>
        <v>#VALUE!</v>
      </c>
    </row>
    <row r="730" ht="15.75" customHeight="1">
      <c r="E730" s="4" t="str">
        <f>IFERROR(__xludf.DUMMYFUNCTION("GOOGLETRANSLATE(D730, ""he"", ""en"")"),"#VALUE!")</f>
        <v>#VALUE!</v>
      </c>
    </row>
    <row r="731" ht="15.75" customHeight="1">
      <c r="E731" s="4" t="str">
        <f>IFERROR(__xludf.DUMMYFUNCTION("GOOGLETRANSLATE(D731, ""he"", ""en"")"),"#VALUE!")</f>
        <v>#VALUE!</v>
      </c>
    </row>
    <row r="732" ht="15.75" customHeight="1">
      <c r="E732" s="4" t="str">
        <f>IFERROR(__xludf.DUMMYFUNCTION("GOOGLETRANSLATE(D732, ""he"", ""en"")"),"#VALUE!")</f>
        <v>#VALUE!</v>
      </c>
    </row>
    <row r="733" ht="15.75" customHeight="1">
      <c r="E733" s="4" t="str">
        <f>IFERROR(__xludf.DUMMYFUNCTION("GOOGLETRANSLATE(D733, ""he"", ""en"")"),"#VALUE!")</f>
        <v>#VALUE!</v>
      </c>
    </row>
    <row r="734" ht="15.75" customHeight="1">
      <c r="E734" s="4" t="str">
        <f>IFERROR(__xludf.DUMMYFUNCTION("GOOGLETRANSLATE(D734, ""he"", ""en"")"),"#VALUE!")</f>
        <v>#VALUE!</v>
      </c>
    </row>
    <row r="735" ht="15.75" customHeight="1">
      <c r="E735" s="4" t="str">
        <f>IFERROR(__xludf.DUMMYFUNCTION("GOOGLETRANSLATE(D735, ""he"", ""en"")"),"#VALUE!")</f>
        <v>#VALUE!</v>
      </c>
    </row>
    <row r="736" ht="15.75" customHeight="1">
      <c r="E736" s="4" t="str">
        <f>IFERROR(__xludf.DUMMYFUNCTION("GOOGLETRANSLATE(D736, ""he"", ""en"")"),"#VALUE!")</f>
        <v>#VALUE!</v>
      </c>
    </row>
    <row r="737" ht="15.75" customHeight="1">
      <c r="E737" s="4" t="str">
        <f>IFERROR(__xludf.DUMMYFUNCTION("GOOGLETRANSLATE(D737, ""he"", ""en"")"),"#VALUE!")</f>
        <v>#VALUE!</v>
      </c>
    </row>
    <row r="738" ht="15.75" customHeight="1">
      <c r="E738" s="4" t="str">
        <f>IFERROR(__xludf.DUMMYFUNCTION("GOOGLETRANSLATE(D738, ""he"", ""en"")"),"#VALUE!")</f>
        <v>#VALUE!</v>
      </c>
    </row>
    <row r="739" ht="15.75" customHeight="1">
      <c r="E739" s="4" t="str">
        <f>IFERROR(__xludf.DUMMYFUNCTION("GOOGLETRANSLATE(D739, ""he"", ""en"")"),"#VALUE!")</f>
        <v>#VALUE!</v>
      </c>
    </row>
    <row r="740" ht="15.75" customHeight="1">
      <c r="E740" s="4" t="str">
        <f>IFERROR(__xludf.DUMMYFUNCTION("GOOGLETRANSLATE(D740, ""he"", ""en"")"),"#VALUE!")</f>
        <v>#VALUE!</v>
      </c>
    </row>
    <row r="741" ht="15.75" customHeight="1">
      <c r="E741" s="4" t="str">
        <f>IFERROR(__xludf.DUMMYFUNCTION("GOOGLETRANSLATE(D741, ""he"", ""en"")"),"#VALUE!")</f>
        <v>#VALUE!</v>
      </c>
    </row>
    <row r="742" ht="15.75" customHeight="1">
      <c r="E742" s="4" t="str">
        <f>IFERROR(__xludf.DUMMYFUNCTION("GOOGLETRANSLATE(D742, ""he"", ""en"")"),"#VALUE!")</f>
        <v>#VALUE!</v>
      </c>
    </row>
    <row r="743" ht="15.75" customHeight="1">
      <c r="E743" s="4" t="str">
        <f>IFERROR(__xludf.DUMMYFUNCTION("GOOGLETRANSLATE(D743, ""he"", ""en"")"),"#VALUE!")</f>
        <v>#VALUE!</v>
      </c>
    </row>
    <row r="744" ht="15.75" customHeight="1">
      <c r="E744" s="4" t="str">
        <f>IFERROR(__xludf.DUMMYFUNCTION("GOOGLETRANSLATE(D744, ""he"", ""en"")"),"#VALUE!")</f>
        <v>#VALUE!</v>
      </c>
    </row>
    <row r="745" ht="15.75" customHeight="1">
      <c r="E745" s="4" t="str">
        <f>IFERROR(__xludf.DUMMYFUNCTION("GOOGLETRANSLATE(D745, ""he"", ""en"")"),"#VALUE!")</f>
        <v>#VALUE!</v>
      </c>
    </row>
    <row r="746" ht="15.75" customHeight="1">
      <c r="E746" s="4" t="str">
        <f>IFERROR(__xludf.DUMMYFUNCTION("GOOGLETRANSLATE(D746, ""he"", ""en"")"),"#VALUE!")</f>
        <v>#VALUE!</v>
      </c>
    </row>
    <row r="747" ht="15.75" customHeight="1">
      <c r="E747" s="4" t="str">
        <f>IFERROR(__xludf.DUMMYFUNCTION("GOOGLETRANSLATE(D747, ""he"", ""en"")"),"#VALUE!")</f>
        <v>#VALUE!</v>
      </c>
    </row>
    <row r="748" ht="15.75" customHeight="1">
      <c r="E748" s="4" t="str">
        <f>IFERROR(__xludf.DUMMYFUNCTION("GOOGLETRANSLATE(D748, ""he"", ""en"")"),"#VALUE!")</f>
        <v>#VALUE!</v>
      </c>
    </row>
    <row r="749" ht="15.75" customHeight="1">
      <c r="E749" s="4" t="str">
        <f>IFERROR(__xludf.DUMMYFUNCTION("GOOGLETRANSLATE(D749, ""he"", ""en"")"),"#VALUE!")</f>
        <v>#VALUE!</v>
      </c>
    </row>
    <row r="750" ht="15.75" customHeight="1">
      <c r="E750" s="4" t="str">
        <f>IFERROR(__xludf.DUMMYFUNCTION("GOOGLETRANSLATE(D750, ""he"", ""en"")"),"#VALUE!")</f>
        <v>#VALUE!</v>
      </c>
    </row>
    <row r="751" ht="15.75" customHeight="1">
      <c r="E751" s="4" t="str">
        <f>IFERROR(__xludf.DUMMYFUNCTION("GOOGLETRANSLATE(D751, ""he"", ""en"")"),"#VALUE!")</f>
        <v>#VALUE!</v>
      </c>
    </row>
    <row r="752" ht="15.75" customHeight="1">
      <c r="E752" s="4" t="str">
        <f>IFERROR(__xludf.DUMMYFUNCTION("GOOGLETRANSLATE(D752, ""he"", ""en"")"),"#VALUE!")</f>
        <v>#VALUE!</v>
      </c>
    </row>
    <row r="753" ht="15.75" customHeight="1">
      <c r="E753" s="4" t="str">
        <f>IFERROR(__xludf.DUMMYFUNCTION("GOOGLETRANSLATE(D753, ""he"", ""en"")"),"#VALUE!")</f>
        <v>#VALUE!</v>
      </c>
    </row>
    <row r="754" ht="15.75" customHeight="1">
      <c r="E754" s="4" t="str">
        <f>IFERROR(__xludf.DUMMYFUNCTION("GOOGLETRANSLATE(D754, ""he"", ""en"")"),"#VALUE!")</f>
        <v>#VALUE!</v>
      </c>
    </row>
    <row r="755" ht="15.75" customHeight="1">
      <c r="E755" s="4" t="str">
        <f>IFERROR(__xludf.DUMMYFUNCTION("GOOGLETRANSLATE(D755, ""he"", ""en"")"),"#VALUE!")</f>
        <v>#VALUE!</v>
      </c>
    </row>
    <row r="756" ht="15.75" customHeight="1">
      <c r="E756" s="4" t="str">
        <f>IFERROR(__xludf.DUMMYFUNCTION("GOOGLETRANSLATE(D756, ""he"", ""en"")"),"#VALUE!")</f>
        <v>#VALUE!</v>
      </c>
    </row>
    <row r="757" ht="15.75" customHeight="1">
      <c r="E757" s="4" t="str">
        <f>IFERROR(__xludf.DUMMYFUNCTION("GOOGLETRANSLATE(D757, ""he"", ""en"")"),"#VALUE!")</f>
        <v>#VALUE!</v>
      </c>
    </row>
    <row r="758" ht="15.75" customHeight="1">
      <c r="E758" s="4" t="str">
        <f>IFERROR(__xludf.DUMMYFUNCTION("GOOGLETRANSLATE(D758, ""he"", ""en"")"),"#VALUE!")</f>
        <v>#VALUE!</v>
      </c>
    </row>
    <row r="759" ht="15.75" customHeight="1">
      <c r="E759" s="4" t="str">
        <f>IFERROR(__xludf.DUMMYFUNCTION("GOOGLETRANSLATE(D759, ""he"", ""en"")"),"#VALUE!")</f>
        <v>#VALUE!</v>
      </c>
    </row>
    <row r="760" ht="15.75" customHeight="1">
      <c r="E760" s="4" t="str">
        <f>IFERROR(__xludf.DUMMYFUNCTION("GOOGLETRANSLATE(D760, ""he"", ""en"")"),"#VALUE!")</f>
        <v>#VALUE!</v>
      </c>
    </row>
    <row r="761" ht="15.75" customHeight="1">
      <c r="E761" s="4" t="str">
        <f>IFERROR(__xludf.DUMMYFUNCTION("GOOGLETRANSLATE(D761, ""he"", ""en"")"),"#VALUE!")</f>
        <v>#VALUE!</v>
      </c>
    </row>
    <row r="762" ht="15.75" customHeight="1">
      <c r="E762" s="4" t="str">
        <f>IFERROR(__xludf.DUMMYFUNCTION("GOOGLETRANSLATE(D762, ""he"", ""en"")"),"#VALUE!")</f>
        <v>#VALUE!</v>
      </c>
    </row>
    <row r="763" ht="15.75" customHeight="1">
      <c r="E763" s="4" t="str">
        <f>IFERROR(__xludf.DUMMYFUNCTION("GOOGLETRANSLATE(D763, ""he"", ""en"")"),"#VALUE!")</f>
        <v>#VALUE!</v>
      </c>
    </row>
    <row r="764" ht="15.75" customHeight="1">
      <c r="E764" s="4" t="str">
        <f>IFERROR(__xludf.DUMMYFUNCTION("GOOGLETRANSLATE(D764, ""he"", ""en"")"),"#VALUE!")</f>
        <v>#VALUE!</v>
      </c>
    </row>
    <row r="765" ht="15.75" customHeight="1">
      <c r="E765" s="4" t="str">
        <f>IFERROR(__xludf.DUMMYFUNCTION("GOOGLETRANSLATE(D765, ""he"", ""en"")"),"#VALUE!")</f>
        <v>#VALUE!</v>
      </c>
    </row>
    <row r="766" ht="15.75" customHeight="1">
      <c r="E766" s="4" t="str">
        <f>IFERROR(__xludf.DUMMYFUNCTION("GOOGLETRANSLATE(D766, ""he"", ""en"")"),"#VALUE!")</f>
        <v>#VALUE!</v>
      </c>
    </row>
    <row r="767" ht="15.75" customHeight="1">
      <c r="E767" s="4" t="str">
        <f>IFERROR(__xludf.DUMMYFUNCTION("GOOGLETRANSLATE(D767, ""he"", ""en"")"),"#VALUE!")</f>
        <v>#VALUE!</v>
      </c>
    </row>
    <row r="768" ht="15.75" customHeight="1">
      <c r="E768" s="4" t="str">
        <f>IFERROR(__xludf.DUMMYFUNCTION("GOOGLETRANSLATE(D768, ""he"", ""en"")"),"#VALUE!")</f>
        <v>#VALUE!</v>
      </c>
    </row>
    <row r="769" ht="15.75" customHeight="1">
      <c r="E769" s="4" t="str">
        <f>IFERROR(__xludf.DUMMYFUNCTION("GOOGLETRANSLATE(D769, ""he"", ""en"")"),"#VALUE!")</f>
        <v>#VALUE!</v>
      </c>
    </row>
    <row r="770" ht="15.75" customHeight="1">
      <c r="E770" s="4" t="str">
        <f>IFERROR(__xludf.DUMMYFUNCTION("GOOGLETRANSLATE(D770, ""he"", ""en"")"),"#VALUE!")</f>
        <v>#VALUE!</v>
      </c>
    </row>
    <row r="771" ht="15.75" customHeight="1">
      <c r="E771" s="4" t="str">
        <f>IFERROR(__xludf.DUMMYFUNCTION("GOOGLETRANSLATE(D771, ""he"", ""en"")"),"#VALUE!")</f>
        <v>#VALUE!</v>
      </c>
    </row>
    <row r="772" ht="15.75" customHeight="1">
      <c r="E772" s="4" t="str">
        <f>IFERROR(__xludf.DUMMYFUNCTION("GOOGLETRANSLATE(D772, ""he"", ""en"")"),"#VALUE!")</f>
        <v>#VALUE!</v>
      </c>
    </row>
    <row r="773" ht="15.75" customHeight="1">
      <c r="E773" s="4" t="str">
        <f>IFERROR(__xludf.DUMMYFUNCTION("GOOGLETRANSLATE(D773, ""he"", ""en"")"),"#VALUE!")</f>
        <v>#VALUE!</v>
      </c>
    </row>
    <row r="774" ht="15.75" customHeight="1">
      <c r="E774" s="4" t="str">
        <f>IFERROR(__xludf.DUMMYFUNCTION("GOOGLETRANSLATE(D774, ""he"", ""en"")"),"#VALUE!")</f>
        <v>#VALUE!</v>
      </c>
    </row>
    <row r="775" ht="15.75" customHeight="1">
      <c r="E775" s="4" t="str">
        <f>IFERROR(__xludf.DUMMYFUNCTION("GOOGLETRANSLATE(D775, ""he"", ""en"")"),"#VALUE!")</f>
        <v>#VALUE!</v>
      </c>
    </row>
    <row r="776" ht="15.75" customHeight="1">
      <c r="E776" s="4" t="str">
        <f>IFERROR(__xludf.DUMMYFUNCTION("GOOGLETRANSLATE(D776, ""he"", ""en"")"),"#VALUE!")</f>
        <v>#VALUE!</v>
      </c>
    </row>
    <row r="777" ht="15.75" customHeight="1">
      <c r="E777" s="4" t="str">
        <f>IFERROR(__xludf.DUMMYFUNCTION("GOOGLETRANSLATE(D777, ""he"", ""en"")"),"#VALUE!")</f>
        <v>#VALUE!</v>
      </c>
    </row>
    <row r="778" ht="15.75" customHeight="1">
      <c r="E778" s="4" t="str">
        <f>IFERROR(__xludf.DUMMYFUNCTION("GOOGLETRANSLATE(D778, ""he"", ""en"")"),"#VALUE!")</f>
        <v>#VALUE!</v>
      </c>
    </row>
    <row r="779" ht="15.75" customHeight="1">
      <c r="E779" s="4" t="str">
        <f>IFERROR(__xludf.DUMMYFUNCTION("GOOGLETRANSLATE(D779, ""he"", ""en"")"),"#VALUE!")</f>
        <v>#VALUE!</v>
      </c>
    </row>
    <row r="780" ht="15.75" customHeight="1">
      <c r="E780" s="4" t="str">
        <f>IFERROR(__xludf.DUMMYFUNCTION("GOOGLETRANSLATE(D780, ""he"", ""en"")"),"#VALUE!")</f>
        <v>#VALUE!</v>
      </c>
    </row>
    <row r="781" ht="15.75" customHeight="1">
      <c r="E781" s="4" t="str">
        <f>IFERROR(__xludf.DUMMYFUNCTION("GOOGLETRANSLATE(D781, ""he"", ""en"")"),"#VALUE!")</f>
        <v>#VALUE!</v>
      </c>
    </row>
    <row r="782" ht="15.75" customHeight="1">
      <c r="E782" s="4" t="str">
        <f>IFERROR(__xludf.DUMMYFUNCTION("GOOGLETRANSLATE(D782, ""he"", ""en"")"),"#VALUE!")</f>
        <v>#VALUE!</v>
      </c>
    </row>
    <row r="783" ht="15.75" customHeight="1">
      <c r="E783" s="4" t="str">
        <f>IFERROR(__xludf.DUMMYFUNCTION("GOOGLETRANSLATE(D783, ""he"", ""en"")"),"#VALUE!")</f>
        <v>#VALUE!</v>
      </c>
    </row>
    <row r="784" ht="15.75" customHeight="1">
      <c r="E784" s="4" t="str">
        <f>IFERROR(__xludf.DUMMYFUNCTION("GOOGLETRANSLATE(D784, ""he"", ""en"")"),"#VALUE!")</f>
        <v>#VALUE!</v>
      </c>
    </row>
    <row r="785" ht="15.75" customHeight="1">
      <c r="E785" s="4" t="str">
        <f>IFERROR(__xludf.DUMMYFUNCTION("GOOGLETRANSLATE(D785, ""he"", ""en"")"),"#VALUE!")</f>
        <v>#VALUE!</v>
      </c>
    </row>
    <row r="786" ht="15.75" customHeight="1">
      <c r="E786" s="4" t="str">
        <f>IFERROR(__xludf.DUMMYFUNCTION("GOOGLETRANSLATE(D786, ""he"", ""en"")"),"#VALUE!")</f>
        <v>#VALUE!</v>
      </c>
    </row>
    <row r="787" ht="15.75" customHeight="1">
      <c r="E787" s="4" t="str">
        <f>IFERROR(__xludf.DUMMYFUNCTION("GOOGLETRANSLATE(D787, ""he"", ""en"")"),"#VALUE!")</f>
        <v>#VALUE!</v>
      </c>
    </row>
    <row r="788" ht="15.75" customHeight="1">
      <c r="E788" s="4" t="str">
        <f>IFERROR(__xludf.DUMMYFUNCTION("GOOGLETRANSLATE(D788, ""he"", ""en"")"),"#VALUE!")</f>
        <v>#VALUE!</v>
      </c>
    </row>
    <row r="789" ht="15.75" customHeight="1">
      <c r="E789" s="4" t="str">
        <f>IFERROR(__xludf.DUMMYFUNCTION("GOOGLETRANSLATE(D789, ""he"", ""en"")"),"#VALUE!")</f>
        <v>#VALUE!</v>
      </c>
    </row>
    <row r="790" ht="15.75" customHeight="1">
      <c r="E790" s="4" t="str">
        <f>IFERROR(__xludf.DUMMYFUNCTION("GOOGLETRANSLATE(D790, ""he"", ""en"")"),"#VALUE!")</f>
        <v>#VALUE!</v>
      </c>
    </row>
    <row r="791" ht="15.75" customHeight="1">
      <c r="E791" s="4" t="str">
        <f>IFERROR(__xludf.DUMMYFUNCTION("GOOGLETRANSLATE(D791, ""he"", ""en"")"),"#VALUE!")</f>
        <v>#VALUE!</v>
      </c>
    </row>
    <row r="792" ht="15.75" customHeight="1">
      <c r="E792" s="4" t="str">
        <f>IFERROR(__xludf.DUMMYFUNCTION("GOOGLETRANSLATE(D792, ""he"", ""en"")"),"#VALUE!")</f>
        <v>#VALUE!</v>
      </c>
    </row>
    <row r="793" ht="15.75" customHeight="1">
      <c r="E793" s="4" t="str">
        <f>IFERROR(__xludf.DUMMYFUNCTION("GOOGLETRANSLATE(D793, ""he"", ""en"")"),"#VALUE!")</f>
        <v>#VALUE!</v>
      </c>
    </row>
    <row r="794" ht="15.75" customHeight="1">
      <c r="E794" s="4" t="str">
        <f>IFERROR(__xludf.DUMMYFUNCTION("GOOGLETRANSLATE(D794, ""he"", ""en"")"),"#VALUE!")</f>
        <v>#VALUE!</v>
      </c>
    </row>
    <row r="795" ht="15.75" customHeight="1">
      <c r="E795" s="4" t="str">
        <f>IFERROR(__xludf.DUMMYFUNCTION("GOOGLETRANSLATE(D795, ""he"", ""en"")"),"#VALUE!")</f>
        <v>#VALUE!</v>
      </c>
    </row>
    <row r="796" ht="15.75" customHeight="1">
      <c r="E796" s="4" t="str">
        <f>IFERROR(__xludf.DUMMYFUNCTION("GOOGLETRANSLATE(D796, ""he"", ""en"")"),"#VALUE!")</f>
        <v>#VALUE!</v>
      </c>
    </row>
    <row r="797" ht="15.75" customHeight="1">
      <c r="E797" s="4" t="str">
        <f>IFERROR(__xludf.DUMMYFUNCTION("GOOGLETRANSLATE(D797, ""he"", ""en"")"),"#VALUE!")</f>
        <v>#VALUE!</v>
      </c>
    </row>
    <row r="798" ht="15.75" customHeight="1">
      <c r="E798" s="4" t="str">
        <f>IFERROR(__xludf.DUMMYFUNCTION("GOOGLETRANSLATE(D798, ""he"", ""en"")"),"#VALUE!")</f>
        <v>#VALUE!</v>
      </c>
    </row>
    <row r="799" ht="15.75" customHeight="1">
      <c r="E799" s="4" t="str">
        <f>IFERROR(__xludf.DUMMYFUNCTION("GOOGLETRANSLATE(D799, ""he"", ""en"")"),"#VALUE!")</f>
        <v>#VALUE!</v>
      </c>
    </row>
    <row r="800" ht="15.75" customHeight="1">
      <c r="E800" s="4" t="str">
        <f>IFERROR(__xludf.DUMMYFUNCTION("GOOGLETRANSLATE(D800, ""he"", ""en"")"),"#VALUE!")</f>
        <v>#VALUE!</v>
      </c>
    </row>
    <row r="801" ht="15.75" customHeight="1">
      <c r="E801" s="4" t="str">
        <f>IFERROR(__xludf.DUMMYFUNCTION("GOOGLETRANSLATE(D801, ""he"", ""en"")"),"#VALUE!")</f>
        <v>#VALUE!</v>
      </c>
    </row>
    <row r="802" ht="15.75" customHeight="1">
      <c r="E802" s="4" t="str">
        <f>IFERROR(__xludf.DUMMYFUNCTION("GOOGLETRANSLATE(D802, ""he"", ""en"")"),"#VALUE!")</f>
        <v>#VALUE!</v>
      </c>
    </row>
    <row r="803" ht="15.75" customHeight="1">
      <c r="E803" s="4" t="str">
        <f>IFERROR(__xludf.DUMMYFUNCTION("GOOGLETRANSLATE(D803, ""he"", ""en"")"),"#VALUE!")</f>
        <v>#VALUE!</v>
      </c>
    </row>
    <row r="804" ht="15.75" customHeight="1">
      <c r="E804" s="4" t="str">
        <f>IFERROR(__xludf.DUMMYFUNCTION("GOOGLETRANSLATE(D804, ""he"", ""en"")"),"#VALUE!")</f>
        <v>#VALUE!</v>
      </c>
    </row>
    <row r="805" ht="15.75" customHeight="1">
      <c r="E805" s="4" t="str">
        <f>IFERROR(__xludf.DUMMYFUNCTION("GOOGLETRANSLATE(D805, ""he"", ""en"")"),"#VALUE!")</f>
        <v>#VALUE!</v>
      </c>
    </row>
    <row r="806" ht="15.75" customHeight="1">
      <c r="E806" s="4" t="str">
        <f>IFERROR(__xludf.DUMMYFUNCTION("GOOGLETRANSLATE(D806, ""he"", ""en"")"),"#VALUE!")</f>
        <v>#VALUE!</v>
      </c>
    </row>
    <row r="807" ht="15.75" customHeight="1">
      <c r="E807" s="4" t="str">
        <f>IFERROR(__xludf.DUMMYFUNCTION("GOOGLETRANSLATE(D807, ""he"", ""en"")"),"#VALUE!")</f>
        <v>#VALUE!</v>
      </c>
    </row>
    <row r="808" ht="15.75" customHeight="1">
      <c r="E808" s="4" t="str">
        <f>IFERROR(__xludf.DUMMYFUNCTION("GOOGLETRANSLATE(D808, ""he"", ""en"")"),"#VALUE!")</f>
        <v>#VALUE!</v>
      </c>
    </row>
    <row r="809" ht="15.75" customHeight="1">
      <c r="E809" s="4" t="str">
        <f>IFERROR(__xludf.DUMMYFUNCTION("GOOGLETRANSLATE(D809, ""he"", ""en"")"),"#VALUE!")</f>
        <v>#VALUE!</v>
      </c>
    </row>
    <row r="810" ht="15.75" customHeight="1">
      <c r="E810" s="4" t="str">
        <f>IFERROR(__xludf.DUMMYFUNCTION("GOOGLETRANSLATE(D810, ""he"", ""en"")"),"#VALUE!")</f>
        <v>#VALUE!</v>
      </c>
    </row>
    <row r="811" ht="15.75" customHeight="1">
      <c r="E811" s="4" t="str">
        <f>IFERROR(__xludf.DUMMYFUNCTION("GOOGLETRANSLATE(D811, ""he"", ""en"")"),"#VALUE!")</f>
        <v>#VALUE!</v>
      </c>
    </row>
    <row r="812" ht="15.75" customHeight="1">
      <c r="E812" s="4" t="str">
        <f>IFERROR(__xludf.DUMMYFUNCTION("GOOGLETRANSLATE(D812, ""he"", ""en"")"),"#VALUE!")</f>
        <v>#VALUE!</v>
      </c>
    </row>
    <row r="813" ht="15.75" customHeight="1">
      <c r="E813" s="4" t="str">
        <f>IFERROR(__xludf.DUMMYFUNCTION("GOOGLETRANSLATE(D813, ""he"", ""en"")"),"#VALUE!")</f>
        <v>#VALUE!</v>
      </c>
    </row>
    <row r="814" ht="15.75" customHeight="1">
      <c r="E814" s="4" t="str">
        <f>IFERROR(__xludf.DUMMYFUNCTION("GOOGLETRANSLATE(D814, ""he"", ""en"")"),"#VALUE!")</f>
        <v>#VALUE!</v>
      </c>
    </row>
    <row r="815" ht="15.75" customHeight="1">
      <c r="E815" s="4" t="str">
        <f>IFERROR(__xludf.DUMMYFUNCTION("GOOGLETRANSLATE(D815, ""he"", ""en"")"),"#VALUE!")</f>
        <v>#VALUE!</v>
      </c>
    </row>
    <row r="816" ht="15.75" customHeight="1">
      <c r="E816" s="4" t="str">
        <f>IFERROR(__xludf.DUMMYFUNCTION("GOOGLETRANSLATE(D816, ""he"", ""en"")"),"#VALUE!")</f>
        <v>#VALUE!</v>
      </c>
    </row>
    <row r="817" ht="15.75" customHeight="1">
      <c r="E817" s="4" t="str">
        <f>IFERROR(__xludf.DUMMYFUNCTION("GOOGLETRANSLATE(D817, ""he"", ""en"")"),"#VALUE!")</f>
        <v>#VALUE!</v>
      </c>
    </row>
    <row r="818" ht="15.75" customHeight="1">
      <c r="E818" s="4" t="str">
        <f>IFERROR(__xludf.DUMMYFUNCTION("GOOGLETRANSLATE(D818, ""he"", ""en"")"),"#VALUE!")</f>
        <v>#VALUE!</v>
      </c>
    </row>
    <row r="819" ht="15.75" customHeight="1">
      <c r="E819" s="4" t="str">
        <f>IFERROR(__xludf.DUMMYFUNCTION("GOOGLETRANSLATE(D819, ""he"", ""en"")"),"#VALUE!")</f>
        <v>#VALUE!</v>
      </c>
    </row>
    <row r="820" ht="15.75" customHeight="1">
      <c r="E820" s="4" t="str">
        <f>IFERROR(__xludf.DUMMYFUNCTION("GOOGLETRANSLATE(D820, ""he"", ""en"")"),"#VALUE!")</f>
        <v>#VALUE!</v>
      </c>
    </row>
    <row r="821" ht="15.75" customHeight="1">
      <c r="E821" s="4" t="str">
        <f>IFERROR(__xludf.DUMMYFUNCTION("GOOGLETRANSLATE(D821, ""he"", ""en"")"),"#VALUE!")</f>
        <v>#VALUE!</v>
      </c>
    </row>
    <row r="822" ht="15.75" customHeight="1">
      <c r="E822" s="4" t="str">
        <f>IFERROR(__xludf.DUMMYFUNCTION("GOOGLETRANSLATE(D822, ""he"", ""en"")"),"#VALUE!")</f>
        <v>#VALUE!</v>
      </c>
    </row>
    <row r="823" ht="15.75" customHeight="1">
      <c r="E823" s="4" t="str">
        <f>IFERROR(__xludf.DUMMYFUNCTION("GOOGLETRANSLATE(D823, ""he"", ""en"")"),"#VALUE!")</f>
        <v>#VALUE!</v>
      </c>
    </row>
    <row r="824" ht="15.75" customHeight="1">
      <c r="E824" s="4" t="str">
        <f>IFERROR(__xludf.DUMMYFUNCTION("GOOGLETRANSLATE(D824, ""he"", ""en"")"),"#VALUE!")</f>
        <v>#VALUE!</v>
      </c>
    </row>
    <row r="825" ht="15.75" customHeight="1">
      <c r="E825" s="4" t="str">
        <f>IFERROR(__xludf.DUMMYFUNCTION("GOOGLETRANSLATE(D825, ""he"", ""en"")"),"#VALUE!")</f>
        <v>#VALUE!</v>
      </c>
    </row>
    <row r="826" ht="15.75" customHeight="1">
      <c r="E826" s="4" t="str">
        <f>IFERROR(__xludf.DUMMYFUNCTION("GOOGLETRANSLATE(D826, ""he"", ""en"")"),"#VALUE!")</f>
        <v>#VALUE!</v>
      </c>
    </row>
    <row r="827" ht="15.75" customHeight="1">
      <c r="E827" s="4" t="str">
        <f>IFERROR(__xludf.DUMMYFUNCTION("GOOGLETRANSLATE(D827, ""he"", ""en"")"),"#VALUE!")</f>
        <v>#VALUE!</v>
      </c>
    </row>
    <row r="828" ht="15.75" customHeight="1">
      <c r="E828" s="4" t="str">
        <f>IFERROR(__xludf.DUMMYFUNCTION("GOOGLETRANSLATE(D828, ""he"", ""en"")"),"#VALUE!")</f>
        <v>#VALUE!</v>
      </c>
    </row>
    <row r="829" ht="15.75" customHeight="1">
      <c r="E829" s="4" t="str">
        <f>IFERROR(__xludf.DUMMYFUNCTION("GOOGLETRANSLATE(D829, ""he"", ""en"")"),"#VALUE!")</f>
        <v>#VALUE!</v>
      </c>
    </row>
    <row r="830" ht="15.75" customHeight="1">
      <c r="E830" s="4" t="str">
        <f>IFERROR(__xludf.DUMMYFUNCTION("GOOGLETRANSLATE(D830, ""he"", ""en"")"),"#VALUE!")</f>
        <v>#VALUE!</v>
      </c>
    </row>
    <row r="831" ht="15.75" customHeight="1">
      <c r="E831" s="4" t="str">
        <f>IFERROR(__xludf.DUMMYFUNCTION("GOOGLETRANSLATE(D831, ""he"", ""en"")"),"#VALUE!")</f>
        <v>#VALUE!</v>
      </c>
    </row>
    <row r="832" ht="15.75" customHeight="1">
      <c r="E832" s="4" t="str">
        <f>IFERROR(__xludf.DUMMYFUNCTION("GOOGLETRANSLATE(D832, ""he"", ""en"")"),"#VALUE!")</f>
        <v>#VALUE!</v>
      </c>
    </row>
    <row r="833" ht="15.75" customHeight="1">
      <c r="E833" s="4" t="str">
        <f>IFERROR(__xludf.DUMMYFUNCTION("GOOGLETRANSLATE(D833, ""he"", ""en"")"),"#VALUE!")</f>
        <v>#VALUE!</v>
      </c>
    </row>
    <row r="834" ht="15.75" customHeight="1">
      <c r="E834" s="4" t="str">
        <f>IFERROR(__xludf.DUMMYFUNCTION("GOOGLETRANSLATE(D834, ""he"", ""en"")"),"#VALUE!")</f>
        <v>#VALUE!</v>
      </c>
    </row>
    <row r="835" ht="15.75" customHeight="1">
      <c r="E835" s="4" t="str">
        <f>IFERROR(__xludf.DUMMYFUNCTION("GOOGLETRANSLATE(D835, ""he"", ""en"")"),"#VALUE!")</f>
        <v>#VALUE!</v>
      </c>
    </row>
    <row r="836" ht="15.75" customHeight="1">
      <c r="E836" s="4" t="str">
        <f>IFERROR(__xludf.DUMMYFUNCTION("GOOGLETRANSLATE(D836, ""he"", ""en"")"),"#VALUE!")</f>
        <v>#VALUE!</v>
      </c>
    </row>
    <row r="837" ht="15.75" customHeight="1">
      <c r="E837" s="4" t="str">
        <f>IFERROR(__xludf.DUMMYFUNCTION("GOOGLETRANSLATE(D837, ""he"", ""en"")"),"#VALUE!")</f>
        <v>#VALUE!</v>
      </c>
    </row>
    <row r="838" ht="15.75" customHeight="1">
      <c r="E838" s="4" t="str">
        <f>IFERROR(__xludf.DUMMYFUNCTION("GOOGLETRANSLATE(D838, ""he"", ""en"")"),"#VALUE!")</f>
        <v>#VALUE!</v>
      </c>
    </row>
    <row r="839" ht="15.75" customHeight="1">
      <c r="E839" s="4" t="str">
        <f>IFERROR(__xludf.DUMMYFUNCTION("GOOGLETRANSLATE(D839, ""he"", ""en"")"),"#VALUE!")</f>
        <v>#VALUE!</v>
      </c>
    </row>
    <row r="840" ht="15.75" customHeight="1">
      <c r="E840" s="4" t="str">
        <f>IFERROR(__xludf.DUMMYFUNCTION("GOOGLETRANSLATE(D840, ""he"", ""en"")"),"#VALUE!")</f>
        <v>#VALUE!</v>
      </c>
    </row>
    <row r="841" ht="15.75" customHeight="1">
      <c r="E841" s="4" t="str">
        <f>IFERROR(__xludf.DUMMYFUNCTION("GOOGLETRANSLATE(D841, ""he"", ""en"")"),"#VALUE!")</f>
        <v>#VALUE!</v>
      </c>
    </row>
    <row r="842" ht="15.75" customHeight="1">
      <c r="E842" s="4" t="str">
        <f>IFERROR(__xludf.DUMMYFUNCTION("GOOGLETRANSLATE(D842, ""he"", ""en"")"),"#VALUE!")</f>
        <v>#VALUE!</v>
      </c>
    </row>
    <row r="843" ht="15.75" customHeight="1">
      <c r="E843" s="4" t="str">
        <f>IFERROR(__xludf.DUMMYFUNCTION("GOOGLETRANSLATE(D843, ""he"", ""en"")"),"#VALUE!")</f>
        <v>#VALUE!</v>
      </c>
    </row>
    <row r="844" ht="15.75" customHeight="1">
      <c r="E844" s="4" t="str">
        <f>IFERROR(__xludf.DUMMYFUNCTION("GOOGLETRANSLATE(D844, ""he"", ""en"")"),"#VALUE!")</f>
        <v>#VALUE!</v>
      </c>
    </row>
    <row r="845" ht="15.75" customHeight="1">
      <c r="E845" s="4" t="str">
        <f>IFERROR(__xludf.DUMMYFUNCTION("GOOGLETRANSLATE(D845, ""he"", ""en"")"),"#VALUE!")</f>
        <v>#VALUE!</v>
      </c>
    </row>
    <row r="846" ht="15.75" customHeight="1">
      <c r="E846" s="4" t="str">
        <f>IFERROR(__xludf.DUMMYFUNCTION("GOOGLETRANSLATE(D846, ""he"", ""en"")"),"#VALUE!")</f>
        <v>#VALUE!</v>
      </c>
    </row>
    <row r="847" ht="15.75" customHeight="1">
      <c r="E847" s="4" t="str">
        <f>IFERROR(__xludf.DUMMYFUNCTION("GOOGLETRANSLATE(D847, ""he"", ""en"")"),"#VALUE!")</f>
        <v>#VALUE!</v>
      </c>
    </row>
    <row r="848" ht="15.75" customHeight="1">
      <c r="E848" s="4" t="str">
        <f>IFERROR(__xludf.DUMMYFUNCTION("GOOGLETRANSLATE(D848, ""he"", ""en"")"),"#VALUE!")</f>
        <v>#VALUE!</v>
      </c>
    </row>
    <row r="849" ht="15.75" customHeight="1">
      <c r="E849" s="4" t="str">
        <f>IFERROR(__xludf.DUMMYFUNCTION("GOOGLETRANSLATE(D849, ""he"", ""en"")"),"#VALUE!")</f>
        <v>#VALUE!</v>
      </c>
    </row>
    <row r="850" ht="15.75" customHeight="1">
      <c r="E850" s="4" t="str">
        <f>IFERROR(__xludf.DUMMYFUNCTION("GOOGLETRANSLATE(D850, ""he"", ""en"")"),"#VALUE!")</f>
        <v>#VALUE!</v>
      </c>
    </row>
    <row r="851" ht="15.75" customHeight="1">
      <c r="E851" s="4" t="str">
        <f>IFERROR(__xludf.DUMMYFUNCTION("GOOGLETRANSLATE(D851, ""he"", ""en"")"),"#VALUE!")</f>
        <v>#VALUE!</v>
      </c>
    </row>
    <row r="852" ht="15.75" customHeight="1">
      <c r="E852" s="4" t="str">
        <f>IFERROR(__xludf.DUMMYFUNCTION("GOOGLETRANSLATE(D852, ""he"", ""en"")"),"#VALUE!")</f>
        <v>#VALUE!</v>
      </c>
    </row>
    <row r="853" ht="15.75" customHeight="1">
      <c r="E853" s="4" t="str">
        <f>IFERROR(__xludf.DUMMYFUNCTION("GOOGLETRANSLATE(D853, ""he"", ""en"")"),"#VALUE!")</f>
        <v>#VALUE!</v>
      </c>
    </row>
    <row r="854" ht="15.75" customHeight="1">
      <c r="E854" s="4" t="str">
        <f>IFERROR(__xludf.DUMMYFUNCTION("GOOGLETRANSLATE(D854, ""he"", ""en"")"),"#VALUE!")</f>
        <v>#VALUE!</v>
      </c>
    </row>
    <row r="855" ht="15.75" customHeight="1">
      <c r="E855" s="4" t="str">
        <f>IFERROR(__xludf.DUMMYFUNCTION("GOOGLETRANSLATE(D855, ""he"", ""en"")"),"#VALUE!")</f>
        <v>#VALUE!</v>
      </c>
    </row>
    <row r="856" ht="15.75" customHeight="1">
      <c r="E856" s="4" t="str">
        <f>IFERROR(__xludf.DUMMYFUNCTION("GOOGLETRANSLATE(D856, ""he"", ""en"")"),"#VALUE!")</f>
        <v>#VALUE!</v>
      </c>
    </row>
    <row r="857" ht="15.75" customHeight="1">
      <c r="E857" s="4" t="str">
        <f>IFERROR(__xludf.DUMMYFUNCTION("GOOGLETRANSLATE(D857, ""he"", ""en"")"),"#VALUE!")</f>
        <v>#VALUE!</v>
      </c>
    </row>
    <row r="858" ht="15.75" customHeight="1">
      <c r="E858" s="4" t="str">
        <f>IFERROR(__xludf.DUMMYFUNCTION("GOOGLETRANSLATE(D858, ""he"", ""en"")"),"#VALUE!")</f>
        <v>#VALUE!</v>
      </c>
    </row>
    <row r="859" ht="15.75" customHeight="1">
      <c r="E859" s="4" t="str">
        <f>IFERROR(__xludf.DUMMYFUNCTION("GOOGLETRANSLATE(D859, ""he"", ""en"")"),"#VALUE!")</f>
        <v>#VALUE!</v>
      </c>
    </row>
    <row r="860" ht="15.75" customHeight="1">
      <c r="E860" s="4" t="str">
        <f>IFERROR(__xludf.DUMMYFUNCTION("GOOGLETRANSLATE(D860, ""he"", ""en"")"),"#VALUE!")</f>
        <v>#VALUE!</v>
      </c>
    </row>
    <row r="861" ht="15.75" customHeight="1">
      <c r="E861" s="4" t="str">
        <f>IFERROR(__xludf.DUMMYFUNCTION("GOOGLETRANSLATE(D861, ""he"", ""en"")"),"#VALUE!")</f>
        <v>#VALUE!</v>
      </c>
    </row>
    <row r="862" ht="15.75" customHeight="1">
      <c r="E862" s="4" t="str">
        <f>IFERROR(__xludf.DUMMYFUNCTION("GOOGLETRANSLATE(D862, ""he"", ""en"")"),"#VALUE!")</f>
        <v>#VALUE!</v>
      </c>
    </row>
    <row r="863" ht="15.75" customHeight="1">
      <c r="E863" s="4" t="str">
        <f>IFERROR(__xludf.DUMMYFUNCTION("GOOGLETRANSLATE(D863, ""he"", ""en"")"),"#VALUE!")</f>
        <v>#VALUE!</v>
      </c>
    </row>
    <row r="864" ht="15.75" customHeight="1">
      <c r="E864" s="4" t="str">
        <f>IFERROR(__xludf.DUMMYFUNCTION("GOOGLETRANSLATE(D864, ""he"", ""en"")"),"#VALUE!")</f>
        <v>#VALUE!</v>
      </c>
    </row>
    <row r="865" ht="15.75" customHeight="1">
      <c r="E865" s="4" t="str">
        <f>IFERROR(__xludf.DUMMYFUNCTION("GOOGLETRANSLATE(D865, ""he"", ""en"")"),"#VALUE!")</f>
        <v>#VALUE!</v>
      </c>
    </row>
    <row r="866" ht="15.75" customHeight="1">
      <c r="E866" s="4" t="str">
        <f>IFERROR(__xludf.DUMMYFUNCTION("GOOGLETRANSLATE(D866, ""he"", ""en"")"),"#VALUE!")</f>
        <v>#VALUE!</v>
      </c>
    </row>
    <row r="867" ht="15.75" customHeight="1">
      <c r="E867" s="4" t="str">
        <f>IFERROR(__xludf.DUMMYFUNCTION("GOOGLETRANSLATE(D867, ""he"", ""en"")"),"#VALUE!")</f>
        <v>#VALUE!</v>
      </c>
    </row>
    <row r="868" ht="15.75" customHeight="1">
      <c r="E868" s="4" t="str">
        <f>IFERROR(__xludf.DUMMYFUNCTION("GOOGLETRANSLATE(D868, ""he"", ""en"")"),"#VALUE!")</f>
        <v>#VALUE!</v>
      </c>
    </row>
    <row r="869" ht="15.75" customHeight="1">
      <c r="E869" s="4" t="str">
        <f>IFERROR(__xludf.DUMMYFUNCTION("GOOGLETRANSLATE(D869, ""he"", ""en"")"),"#VALUE!")</f>
        <v>#VALUE!</v>
      </c>
    </row>
    <row r="870" ht="15.75" customHeight="1">
      <c r="E870" s="4" t="str">
        <f>IFERROR(__xludf.DUMMYFUNCTION("GOOGLETRANSLATE(D870, ""he"", ""en"")"),"#VALUE!")</f>
        <v>#VALUE!</v>
      </c>
    </row>
    <row r="871" ht="15.75" customHeight="1">
      <c r="E871" s="4" t="str">
        <f>IFERROR(__xludf.DUMMYFUNCTION("GOOGLETRANSLATE(D871, ""he"", ""en"")"),"#VALUE!")</f>
        <v>#VALUE!</v>
      </c>
    </row>
    <row r="872" ht="15.75" customHeight="1">
      <c r="E872" s="4" t="str">
        <f>IFERROR(__xludf.DUMMYFUNCTION("GOOGLETRANSLATE(D872, ""he"", ""en"")"),"#VALUE!")</f>
        <v>#VALUE!</v>
      </c>
    </row>
    <row r="873" ht="15.75" customHeight="1">
      <c r="E873" s="4" t="str">
        <f>IFERROR(__xludf.DUMMYFUNCTION("GOOGLETRANSLATE(D873, ""he"", ""en"")"),"#VALUE!")</f>
        <v>#VALUE!</v>
      </c>
    </row>
    <row r="874" ht="15.75" customHeight="1">
      <c r="E874" s="4" t="str">
        <f>IFERROR(__xludf.DUMMYFUNCTION("GOOGLETRANSLATE(D874, ""he"", ""en"")"),"#VALUE!")</f>
        <v>#VALUE!</v>
      </c>
    </row>
    <row r="875" ht="15.75" customHeight="1">
      <c r="E875" s="4" t="str">
        <f>IFERROR(__xludf.DUMMYFUNCTION("GOOGLETRANSLATE(D875, ""he"", ""en"")"),"#VALUE!")</f>
        <v>#VALUE!</v>
      </c>
    </row>
    <row r="876" ht="15.75" customHeight="1">
      <c r="E876" s="4" t="str">
        <f>IFERROR(__xludf.DUMMYFUNCTION("GOOGLETRANSLATE(D876, ""he"", ""en"")"),"#VALUE!")</f>
        <v>#VALUE!</v>
      </c>
    </row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1.0" footer="0.0" header="0.0" left="0.75" right="0.75" top="1.0"/>
  <pageSetup orientation="landscape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5" width="12.63"/>
    <col customWidth="1" min="6" max="26" width="8.63"/>
  </cols>
  <sheetData>
    <row r="1" ht="15.75" customHeight="1">
      <c r="A1" s="1" t="s">
        <v>0</v>
      </c>
      <c r="B1" s="1" t="s">
        <v>1</v>
      </c>
      <c r="C1" s="2" t="s">
        <v>2</v>
      </c>
      <c r="D1" s="2" t="s">
        <v>3</v>
      </c>
      <c r="E1" s="18" t="s">
        <v>4</v>
      </c>
      <c r="F1" s="2" t="s">
        <v>5</v>
      </c>
      <c r="G1" s="2" t="s">
        <v>6</v>
      </c>
      <c r="H1" s="2" t="s">
        <v>7</v>
      </c>
    </row>
    <row r="2" ht="15.75" customHeight="1">
      <c r="A2" s="3" t="s">
        <v>8</v>
      </c>
      <c r="B2" s="1">
        <v>1.0</v>
      </c>
      <c r="C2" s="4">
        <v>1.0</v>
      </c>
      <c r="D2" s="5" t="s">
        <v>9</v>
      </c>
      <c r="E2" s="4" t="str">
        <f>IFERROR(__xludf.DUMMYFUNCTION("GOOGLETRANSLATE(D2, ""he"", ""en"")"),"{A}")</f>
        <v>{A}</v>
      </c>
      <c r="F2" s="4"/>
      <c r="G2" s="4"/>
      <c r="H2" s="4"/>
    </row>
    <row r="3" ht="15.75" customHeight="1">
      <c r="A3" s="3" t="s">
        <v>3778</v>
      </c>
      <c r="B3" s="1" t="s">
        <v>2608</v>
      </c>
      <c r="C3" s="4">
        <v>2.0</v>
      </c>
      <c r="D3" s="5" t="s">
        <v>12</v>
      </c>
      <c r="E3" s="4" t="str">
        <f>IFERROR(__xludf.DUMMYFUNCTION("GOOGLETRANSLATE(D3, ""he"", ""en"")"),"to win")</f>
        <v>to win</v>
      </c>
      <c r="F3" s="4"/>
      <c r="G3" s="4"/>
      <c r="H3" s="4"/>
    </row>
    <row r="4" ht="15.75" customHeight="1">
      <c r="A4" s="3" t="s">
        <v>3367</v>
      </c>
      <c r="B4" s="1" t="s">
        <v>843</v>
      </c>
      <c r="C4" s="4">
        <v>3.0</v>
      </c>
      <c r="D4" s="5" t="s">
        <v>3371</v>
      </c>
      <c r="E4" s="4" t="str">
        <f>IFERROR(__xludf.DUMMYFUNCTION("GOOGLETRANSLATE(D4, ""he"", ""en"")"),"My heart")</f>
        <v>My heart</v>
      </c>
      <c r="F4" s="4"/>
      <c r="G4" s="4"/>
      <c r="H4" s="4"/>
    </row>
    <row r="5" ht="15.75" customHeight="1">
      <c r="A5" s="3" t="s">
        <v>3779</v>
      </c>
      <c r="B5" s="1" t="s">
        <v>3780</v>
      </c>
      <c r="C5" s="4">
        <v>4.0</v>
      </c>
      <c r="D5" s="5" t="s">
        <v>3542</v>
      </c>
      <c r="E5" s="4" t="str">
        <f>IFERROR(__xludf.DUMMYFUNCTION("GOOGLETRANSLATE(D5, ""he"", ""en"")"),"ice")</f>
        <v>ice</v>
      </c>
      <c r="F5" s="4"/>
      <c r="G5" s="4"/>
      <c r="H5" s="4"/>
    </row>
    <row r="6" ht="15.75" customHeight="1">
      <c r="A6" s="3" t="s">
        <v>3237</v>
      </c>
      <c r="B6" s="1" t="s">
        <v>19</v>
      </c>
      <c r="C6" s="4">
        <v>5.0</v>
      </c>
      <c r="D6" s="5" t="s">
        <v>541</v>
      </c>
      <c r="E6" s="4" t="str">
        <f>IFERROR(__xludf.DUMMYFUNCTION("GOOGLETRANSLATE(D6, ""he"", ""en"")"),"psalm:")</f>
        <v>psalm:</v>
      </c>
      <c r="F6" s="4"/>
      <c r="G6" s="4"/>
      <c r="H6" s="4"/>
    </row>
    <row r="7" ht="15.75" customHeight="1">
      <c r="A7" s="3" t="s">
        <v>25</v>
      </c>
      <c r="B7" s="1">
        <v>2.0</v>
      </c>
      <c r="C7" s="4">
        <v>6.0</v>
      </c>
      <c r="D7" s="5" t="s">
        <v>26</v>
      </c>
      <c r="E7" s="4" t="str">
        <f>IFERROR(__xludf.DUMMYFUNCTION("GOOGLETRANSLATE(D7, ""he"", ""en"")"),"{on}")</f>
        <v>{on}</v>
      </c>
      <c r="F7" s="4"/>
      <c r="G7" s="4"/>
      <c r="H7" s="4"/>
    </row>
    <row r="8" ht="15.75" customHeight="1">
      <c r="A8" s="6" t="s">
        <v>3781</v>
      </c>
      <c r="B8" s="7" t="s">
        <v>3782</v>
      </c>
      <c r="C8" s="4">
        <v>7.0</v>
      </c>
      <c r="D8" s="5" t="s">
        <v>3781</v>
      </c>
      <c r="E8" s="4" t="str">
        <f>IFERROR(__xludf.DUMMYFUNCTION("GOOGLETRANSLATE(D8, ""he"", ""en"")"),"you wanted")</f>
        <v>you wanted</v>
      </c>
      <c r="F8" s="4"/>
      <c r="G8" s="4"/>
      <c r="H8" s="4"/>
    </row>
    <row r="9" ht="15.75" customHeight="1">
      <c r="A9" s="6" t="s">
        <v>180</v>
      </c>
      <c r="B9" s="7" t="s">
        <v>2580</v>
      </c>
      <c r="C9" s="4">
        <v>8.0</v>
      </c>
      <c r="D9" s="5" t="s">
        <v>180</v>
      </c>
      <c r="E9" s="4" t="str">
        <f>IFERROR(__xludf.DUMMYFUNCTION("GOOGLETRANSLATE(D9, ""he"", ""en"")"),"Jehovah")</f>
        <v>Jehovah</v>
      </c>
      <c r="F9" s="4"/>
      <c r="G9" s="4"/>
      <c r="H9" s="4"/>
    </row>
    <row r="10" ht="15.75" customHeight="1">
      <c r="A10" s="6" t="s">
        <v>3783</v>
      </c>
      <c r="B10" s="7" t="s">
        <v>3784</v>
      </c>
      <c r="C10" s="4">
        <v>9.0</v>
      </c>
      <c r="D10" s="5" t="s">
        <v>3785</v>
      </c>
      <c r="E10" s="4" t="str">
        <f>IFERROR(__xludf.DUMMYFUNCTION("GOOGLETRANSLATE(D10, ""he"", ""en"")"),"your country")</f>
        <v>your country</v>
      </c>
      <c r="F10" s="4"/>
      <c r="G10" s="4"/>
      <c r="H10" s="4"/>
    </row>
    <row r="11" ht="15.75" customHeight="1">
      <c r="A11" s="6" t="s">
        <v>3786</v>
      </c>
      <c r="B11" s="7" t="s">
        <v>3787</v>
      </c>
      <c r="C11" s="4">
        <v>10.0</v>
      </c>
      <c r="D11" s="5" t="s">
        <v>3788</v>
      </c>
      <c r="E11" s="4" t="str">
        <f>IFERROR(__xludf.DUMMYFUNCTION("GOOGLETRANSLATE(D11, ""he"", ""en"")"),"Sabbath")</f>
        <v>Sabbath</v>
      </c>
      <c r="F11" s="4"/>
      <c r="G11" s="4"/>
      <c r="H11" s="4"/>
    </row>
    <row r="12" ht="15.75" customHeight="1">
      <c r="A12" s="6" t="s">
        <v>3789</v>
      </c>
      <c r="B12" s="7" t="s">
        <v>3790</v>
      </c>
      <c r="C12" s="4">
        <v>11.0</v>
      </c>
      <c r="D12" s="5" t="s">
        <v>3791</v>
      </c>
      <c r="E12" s="4" t="str">
        <f>IFERROR(__xludf.DUMMYFUNCTION("GOOGLETRANSLATE(D12, ""he"", ""en"")"),"(return)")</f>
        <v>(return)</v>
      </c>
      <c r="F12" s="4"/>
      <c r="G12" s="4"/>
      <c r="H12" s="4"/>
    </row>
    <row r="13" ht="15.75" customHeight="1">
      <c r="A13" s="6" t="s">
        <v>212</v>
      </c>
      <c r="B13" s="7" t="s">
        <v>847</v>
      </c>
      <c r="C13" s="4">
        <v>12.0</v>
      </c>
      <c r="D13" s="5" t="s">
        <v>3792</v>
      </c>
      <c r="E13" s="4" t="str">
        <f>IFERROR(__xludf.DUMMYFUNCTION("GOOGLETRANSLATE(D13, ""he"", ""en"")"),"a strike")</f>
        <v>a strike</v>
      </c>
      <c r="F13" s="4"/>
      <c r="G13" s="4"/>
      <c r="H13" s="4"/>
    </row>
    <row r="14" ht="15.75" customHeight="1">
      <c r="A14" s="8" t="s">
        <v>49</v>
      </c>
      <c r="B14" s="1">
        <v>3.0</v>
      </c>
      <c r="C14" s="4">
        <v>13.0</v>
      </c>
      <c r="D14" s="5" t="s">
        <v>230</v>
      </c>
      <c r="E14" s="4" t="str">
        <f>IFERROR(__xludf.DUMMYFUNCTION("GOOGLETRANSLATE(D14, ""he"", ""en"")"),"Jacob:")</f>
        <v>Jacob:</v>
      </c>
      <c r="F14" s="4"/>
      <c r="G14" s="4"/>
      <c r="H14" s="4"/>
    </row>
    <row r="15" ht="15.75" customHeight="1">
      <c r="A15" s="6" t="s">
        <v>3793</v>
      </c>
      <c r="B15" s="7" t="s">
        <v>3794</v>
      </c>
      <c r="C15" s="4">
        <v>14.0</v>
      </c>
      <c r="D15" s="5" t="s">
        <v>50</v>
      </c>
      <c r="E15" s="4" t="str">
        <f>IFERROR(__xludf.DUMMYFUNCTION("GOOGLETRANSLATE(D15, ""he"", ""en"")"),"{third}")</f>
        <v>{third}</v>
      </c>
      <c r="F15" s="4"/>
      <c r="G15" s="4"/>
      <c r="H15" s="4"/>
    </row>
    <row r="16" ht="15.75" customHeight="1">
      <c r="A16" s="6" t="s">
        <v>3795</v>
      </c>
      <c r="B16" s="7" t="s">
        <v>3796</v>
      </c>
      <c r="C16" s="4">
        <v>15.0</v>
      </c>
      <c r="D16" s="5" t="s">
        <v>3797</v>
      </c>
      <c r="E16" s="4" t="str">
        <f>IFERROR(__xludf.DUMMYFUNCTION("GOOGLETRANSLATE(D16, ""he"", ""en"")"),"you married")</f>
        <v>you married</v>
      </c>
      <c r="F16" s="4"/>
      <c r="G16" s="4"/>
      <c r="H16" s="4"/>
    </row>
    <row r="17" ht="15.75" customHeight="1">
      <c r="A17" s="6" t="s">
        <v>971</v>
      </c>
      <c r="B17" s="7" t="s">
        <v>2680</v>
      </c>
      <c r="C17" s="4">
        <v>16.0</v>
      </c>
      <c r="D17" s="5" t="s">
        <v>3795</v>
      </c>
      <c r="E17" s="4" t="str">
        <f>IFERROR(__xludf.DUMMYFUNCTION("GOOGLETRANSLATE(D17, ""he"", ""en"")"),"iniquity")</f>
        <v>iniquity</v>
      </c>
      <c r="F17" s="4"/>
      <c r="G17" s="4"/>
      <c r="H17" s="4"/>
    </row>
    <row r="18" ht="15.75" customHeight="1">
      <c r="A18" s="6" t="s">
        <v>3798</v>
      </c>
      <c r="B18" s="7" t="s">
        <v>3799</v>
      </c>
      <c r="C18" s="4">
        <v>17.0</v>
      </c>
      <c r="D18" s="5" t="s">
        <v>857</v>
      </c>
      <c r="E18" s="4" t="str">
        <f>IFERROR(__xludf.DUMMYFUNCTION("GOOGLETRANSLATE(D18, ""he"", ""en"")"),"your people")</f>
        <v>your people</v>
      </c>
      <c r="F18" s="4"/>
      <c r="G18" s="4"/>
      <c r="H18" s="4"/>
    </row>
    <row r="19" ht="15.75" customHeight="1">
      <c r="A19" s="6" t="s">
        <v>359</v>
      </c>
      <c r="B19" s="7" t="s">
        <v>190</v>
      </c>
      <c r="C19" s="4">
        <v>18.0</v>
      </c>
      <c r="D19" s="5" t="s">
        <v>3800</v>
      </c>
      <c r="E19" s="4" t="str">
        <f>IFERROR(__xludf.DUMMYFUNCTION("GOOGLETRANSLATE(D19, ""he"", ""en"")"),"cover")</f>
        <v>cover</v>
      </c>
      <c r="F19" s="4"/>
      <c r="G19" s="4"/>
      <c r="H19" s="4"/>
    </row>
    <row r="20" ht="15.75" customHeight="1">
      <c r="A20" s="6" t="s">
        <v>3801</v>
      </c>
      <c r="B20" s="7" t="s">
        <v>3802</v>
      </c>
      <c r="C20" s="4">
        <v>19.0</v>
      </c>
      <c r="D20" s="5" t="s">
        <v>360</v>
      </c>
      <c r="E20" s="4" t="str">
        <f>IFERROR(__xludf.DUMMYFUNCTION("GOOGLETRANSLATE(D20, ""he"", ""en"")"),"all")</f>
        <v>all</v>
      </c>
      <c r="F20" s="4"/>
      <c r="G20" s="4"/>
      <c r="H20" s="4"/>
    </row>
    <row r="21" ht="15.75" customHeight="1">
      <c r="A21" s="6" t="s">
        <v>3002</v>
      </c>
      <c r="B21" s="7" t="s">
        <v>92</v>
      </c>
      <c r="C21" s="4">
        <v>20.0</v>
      </c>
      <c r="D21" s="5" t="s">
        <v>3803</v>
      </c>
      <c r="E21" s="4" t="str">
        <f>IFERROR(__xludf.DUMMYFUNCTION("GOOGLETRANSLATE(D21, ""he"", ""en"")"),"your sin")</f>
        <v>your sin</v>
      </c>
      <c r="F21" s="4"/>
      <c r="G21" s="4"/>
      <c r="H21" s="4"/>
    </row>
    <row r="22" ht="15.75" customHeight="1">
      <c r="A22" s="8" t="s">
        <v>69</v>
      </c>
      <c r="B22" s="1">
        <v>4.0</v>
      </c>
      <c r="C22" s="4">
        <v>21.0</v>
      </c>
      <c r="D22" s="5" t="s">
        <v>315</v>
      </c>
      <c r="E22" s="4" t="str">
        <f>IFERROR(__xludf.DUMMYFUNCTION("GOOGLETRANSLATE(D22, ""he"", ""en"")"),"Cela:")</f>
        <v>Cela:</v>
      </c>
      <c r="F22" s="4"/>
      <c r="G22" s="4"/>
      <c r="H22" s="4"/>
    </row>
    <row r="23" ht="15.75" customHeight="1">
      <c r="A23" s="6" t="s">
        <v>3804</v>
      </c>
      <c r="B23" s="7" t="s">
        <v>3805</v>
      </c>
      <c r="C23" s="4">
        <v>22.0</v>
      </c>
      <c r="D23" s="5" t="s">
        <v>70</v>
      </c>
      <c r="E23" s="4" t="str">
        <f>IFERROR(__xludf.DUMMYFUNCTION("GOOGLETRANSLATE(D23, ""he"", ""en"")"),"{d}")</f>
        <v>{d}</v>
      </c>
      <c r="F23" s="4"/>
      <c r="G23" s="4"/>
      <c r="H23" s="4"/>
    </row>
    <row r="24" ht="15.75" customHeight="1">
      <c r="A24" s="6" t="s">
        <v>360</v>
      </c>
      <c r="B24" s="7" t="s">
        <v>3806</v>
      </c>
      <c r="C24" s="4">
        <v>23.0</v>
      </c>
      <c r="D24" s="5" t="s">
        <v>3807</v>
      </c>
      <c r="E24" s="4" t="str">
        <f>IFERROR(__xludf.DUMMYFUNCTION("GOOGLETRANSLATE(D24, ""he"", ""en"")"),"collect")</f>
        <v>collect</v>
      </c>
      <c r="F24" s="4"/>
      <c r="G24" s="4"/>
      <c r="H24" s="4"/>
    </row>
    <row r="25" ht="15.75" customHeight="1">
      <c r="A25" s="6" t="s">
        <v>3808</v>
      </c>
      <c r="B25" s="7" t="s">
        <v>3809</v>
      </c>
      <c r="C25" s="4">
        <v>24.0</v>
      </c>
      <c r="D25" s="5" t="s">
        <v>360</v>
      </c>
      <c r="E25" s="4" t="str">
        <f>IFERROR(__xludf.DUMMYFUNCTION("GOOGLETRANSLATE(D25, ""he"", ""en"")"),"all")</f>
        <v>all</v>
      </c>
      <c r="F25" s="4"/>
      <c r="G25" s="4"/>
      <c r="H25" s="4"/>
    </row>
    <row r="26" ht="15.75" customHeight="1">
      <c r="A26" s="6" t="s">
        <v>3810</v>
      </c>
      <c r="B26" s="7" t="s">
        <v>3811</v>
      </c>
      <c r="C26" s="4">
        <v>25.0</v>
      </c>
      <c r="D26" s="5" t="s">
        <v>3808</v>
      </c>
      <c r="E26" s="4" t="str">
        <f>IFERROR(__xludf.DUMMYFUNCTION("GOOGLETRANSLATE(D26, ""he"", ""en"")"),"through you")</f>
        <v>through you</v>
      </c>
      <c r="F26" s="4"/>
      <c r="G26" s="4"/>
      <c r="H26" s="4"/>
    </row>
    <row r="27" ht="15.75" customHeight="1">
      <c r="A27" s="6" t="s">
        <v>3812</v>
      </c>
      <c r="B27" s="7" t="s">
        <v>3813</v>
      </c>
      <c r="C27" s="4">
        <v>26.0</v>
      </c>
      <c r="D27" s="5" t="s">
        <v>3814</v>
      </c>
      <c r="E27" s="4" t="str">
        <f>IFERROR(__xludf.DUMMYFUNCTION("GOOGLETRANSLATE(D27, ""he"", ""en"")"),"the answers")</f>
        <v>the answers</v>
      </c>
      <c r="F27" s="4"/>
      <c r="G27" s="4"/>
      <c r="H27" s="4"/>
    </row>
    <row r="28" ht="15.75" customHeight="1">
      <c r="A28" s="6" t="s">
        <v>408</v>
      </c>
      <c r="B28" s="7" t="s">
        <v>3815</v>
      </c>
      <c r="C28" s="4">
        <v>27.0</v>
      </c>
      <c r="D28" s="5" t="s">
        <v>3812</v>
      </c>
      <c r="E28" s="4" t="str">
        <f>IFERROR(__xludf.DUMMYFUNCTION("GOOGLETRANSLATE(D28, ""he"", ""en"")"),"Mahron")</f>
        <v>Mahron</v>
      </c>
      <c r="F28" s="4"/>
      <c r="G28" s="4"/>
      <c r="H28" s="4"/>
    </row>
    <row r="29" ht="15.75" customHeight="1">
      <c r="A29" s="8" t="s">
        <v>94</v>
      </c>
      <c r="B29" s="1">
        <v>5.0</v>
      </c>
      <c r="C29" s="4">
        <v>28.0</v>
      </c>
      <c r="D29" s="5" t="s">
        <v>410</v>
      </c>
      <c r="E29" s="4" t="str">
        <f>IFERROR(__xludf.DUMMYFUNCTION("GOOGLETRANSLATE(D29, ""he"", ""en"")"),"my friend:")</f>
        <v>my friend:</v>
      </c>
      <c r="F29" s="4"/>
      <c r="G29" s="4"/>
      <c r="H29" s="4"/>
    </row>
    <row r="30" ht="15.75" customHeight="1">
      <c r="A30" s="6" t="s">
        <v>3816</v>
      </c>
      <c r="B30" s="7" t="s">
        <v>2660</v>
      </c>
      <c r="C30" s="4">
        <v>29.0</v>
      </c>
      <c r="D30" s="5" t="s">
        <v>95</v>
      </c>
      <c r="E30" s="4" t="str">
        <f>IFERROR(__xludf.DUMMYFUNCTION("GOOGLETRANSLATE(D30, ""he"", ""en"")"),"{the}")</f>
        <v>{the}</v>
      </c>
      <c r="F30" s="4"/>
      <c r="G30" s="4"/>
      <c r="H30" s="4"/>
    </row>
    <row r="31" ht="15.75" customHeight="1">
      <c r="A31" s="6" t="s">
        <v>378</v>
      </c>
      <c r="B31" s="7" t="s">
        <v>148</v>
      </c>
      <c r="C31" s="4">
        <v>30.0</v>
      </c>
      <c r="D31" s="5" t="s">
        <v>3817</v>
      </c>
      <c r="E31" s="4" t="str">
        <f>IFERROR(__xludf.DUMMYFUNCTION("GOOGLETRANSLATE(D31, ""he"", ""en"")"),"We returned")</f>
        <v>We returned</v>
      </c>
      <c r="F31" s="4"/>
      <c r="G31" s="4"/>
      <c r="H31" s="4"/>
    </row>
    <row r="32" ht="15.75" customHeight="1">
      <c r="A32" s="6" t="s">
        <v>2503</v>
      </c>
      <c r="B32" s="7" t="s">
        <v>3818</v>
      </c>
      <c r="C32" s="4">
        <v>31.0</v>
      </c>
      <c r="D32" s="5" t="s">
        <v>378</v>
      </c>
      <c r="E32" s="4" t="str">
        <f>IFERROR(__xludf.DUMMYFUNCTION("GOOGLETRANSLATE(D32, ""he"", ""en"")"),"divine")</f>
        <v>divine</v>
      </c>
      <c r="F32" s="4"/>
      <c r="G32" s="4"/>
      <c r="H32" s="4"/>
    </row>
    <row r="33" ht="15.75" customHeight="1">
      <c r="A33" s="6" t="s">
        <v>3819</v>
      </c>
      <c r="B33" s="7" t="s">
        <v>3820</v>
      </c>
      <c r="C33" s="4">
        <v>32.0</v>
      </c>
      <c r="D33" s="5" t="s">
        <v>2519</v>
      </c>
      <c r="E33" s="4" t="str">
        <f>IFERROR(__xludf.DUMMYFUNCTION("GOOGLETRANSLATE(D33, ""he"", ""en"")"),"They will rest")</f>
        <v>They will rest</v>
      </c>
      <c r="F33" s="4"/>
      <c r="G33" s="4"/>
      <c r="H33" s="4"/>
    </row>
    <row r="34" ht="15.75" customHeight="1">
      <c r="A34" s="6" t="s">
        <v>3821</v>
      </c>
      <c r="B34" s="7" t="s">
        <v>409</v>
      </c>
      <c r="C34" s="4">
        <v>33.0</v>
      </c>
      <c r="D34" s="5" t="s">
        <v>3819</v>
      </c>
      <c r="E34" s="4" t="str">
        <f>IFERROR(__xludf.DUMMYFUNCTION("GOOGLETRANSLATE(D34, ""he"", ""en"")"),"and violate")</f>
        <v>and violate</v>
      </c>
      <c r="F34" s="4"/>
      <c r="G34" s="4"/>
      <c r="H34" s="4"/>
    </row>
    <row r="35" ht="15.75" customHeight="1">
      <c r="A35" s="6" t="s">
        <v>3822</v>
      </c>
      <c r="B35" s="7" t="s">
        <v>3823</v>
      </c>
      <c r="C35" s="4">
        <v>34.0</v>
      </c>
      <c r="D35" s="5" t="s">
        <v>3824</v>
      </c>
      <c r="E35" s="4" t="str">
        <f>IFERROR(__xludf.DUMMYFUNCTION("GOOGLETRANSLATE(D35, ""he"", ""en"")"),"as your anger")</f>
        <v>as your anger</v>
      </c>
      <c r="F35" s="4"/>
      <c r="G35" s="4"/>
      <c r="H35" s="4"/>
    </row>
    <row r="36" ht="15.75" customHeight="1">
      <c r="A36" s="8" t="s">
        <v>112</v>
      </c>
      <c r="B36" s="1">
        <v>6.0</v>
      </c>
      <c r="C36" s="4">
        <v>35.0</v>
      </c>
      <c r="D36" s="5" t="s">
        <v>3825</v>
      </c>
      <c r="E36" s="4" t="str">
        <f>IFERROR(__xludf.DUMMYFUNCTION("GOOGLETRANSLATE(D36, ""he"", ""en"")"),"with us:")</f>
        <v>with us:</v>
      </c>
      <c r="F36" s="4"/>
      <c r="G36" s="4"/>
      <c r="H36" s="4"/>
    </row>
    <row r="37" ht="15.75" customHeight="1">
      <c r="A37" s="6" t="s">
        <v>3826</v>
      </c>
      <c r="B37" s="7" t="s">
        <v>3827</v>
      </c>
      <c r="C37" s="4">
        <v>36.0</v>
      </c>
      <c r="D37" s="5" t="s">
        <v>114</v>
      </c>
      <c r="E37" s="4" t="str">
        <f>IFERROR(__xludf.DUMMYFUNCTION("GOOGLETRANSLATE(D37, ""he"", ""en"")"),"{and}")</f>
        <v>{and}</v>
      </c>
      <c r="F37" s="4"/>
      <c r="G37" s="4"/>
      <c r="H37" s="4"/>
    </row>
    <row r="38" ht="15.75" customHeight="1">
      <c r="A38" s="6" t="s">
        <v>2435</v>
      </c>
      <c r="B38" s="7" t="s">
        <v>2436</v>
      </c>
      <c r="C38" s="4">
        <v>37.0</v>
      </c>
      <c r="D38" s="5" t="s">
        <v>3826</v>
      </c>
      <c r="E38" s="4" t="str">
        <f>IFERROR(__xludf.DUMMYFUNCTION("GOOGLETRANSLATE(D38, ""he"", ""en"")"),"the world")</f>
        <v>the world</v>
      </c>
      <c r="F38" s="4"/>
      <c r="G38" s="4"/>
      <c r="H38" s="4"/>
    </row>
    <row r="39" ht="15.75" customHeight="1">
      <c r="A39" s="6" t="s">
        <v>3828</v>
      </c>
      <c r="B39" s="7" t="s">
        <v>3823</v>
      </c>
      <c r="C39" s="4">
        <v>38.0</v>
      </c>
      <c r="D39" s="5" t="s">
        <v>2441</v>
      </c>
      <c r="E39" s="4" t="str">
        <f>IFERROR(__xludf.DUMMYFUNCTION("GOOGLETRANSLATE(D39, ""he"", ""en"")"),"you'll be blown away")</f>
        <v>you'll be blown away</v>
      </c>
      <c r="F39" s="4"/>
      <c r="G39" s="4"/>
      <c r="H39" s="4"/>
    </row>
    <row r="40" ht="15.75" customHeight="1">
      <c r="A40" s="6" t="s">
        <v>3829</v>
      </c>
      <c r="B40" s="7" t="s">
        <v>3830</v>
      </c>
      <c r="C40" s="4">
        <v>39.0</v>
      </c>
      <c r="D40" s="5" t="s">
        <v>3831</v>
      </c>
      <c r="E40" s="4" t="str">
        <f>IFERROR(__xludf.DUMMYFUNCTION("GOOGLETRANSLATE(D40, ""he"", ""en"")"),"our son")</f>
        <v>our son</v>
      </c>
      <c r="F40" s="4"/>
      <c r="G40" s="4"/>
      <c r="H40" s="4"/>
    </row>
    <row r="41" ht="15.75" customHeight="1">
      <c r="A41" s="6" t="s">
        <v>3832</v>
      </c>
      <c r="B41" s="7" t="s">
        <v>409</v>
      </c>
      <c r="C41" s="4">
        <v>40.0</v>
      </c>
      <c r="D41" s="5" t="s">
        <v>3833</v>
      </c>
      <c r="E41" s="4" t="str">
        <f>IFERROR(__xludf.DUMMYFUNCTION("GOOGLETRANSLATE(D41, ""he"", ""en"")"),"keep going")</f>
        <v>keep going</v>
      </c>
      <c r="F41" s="4"/>
      <c r="G41" s="4"/>
      <c r="H41" s="4"/>
    </row>
    <row r="42" ht="15.75" customHeight="1">
      <c r="A42" s="6" t="s">
        <v>721</v>
      </c>
      <c r="B42" s="7" t="s">
        <v>3834</v>
      </c>
      <c r="C42" s="4">
        <v>41.0</v>
      </c>
      <c r="D42" s="5" t="s">
        <v>3835</v>
      </c>
      <c r="E42" s="4" t="str">
        <f>IFERROR(__xludf.DUMMYFUNCTION("GOOGLETRANSLATE(D42, ""he"", ""en"")"),"your face")</f>
        <v>your face</v>
      </c>
      <c r="F42" s="4"/>
      <c r="G42" s="4"/>
      <c r="H42" s="4"/>
    </row>
    <row r="43" ht="15.75" customHeight="1">
      <c r="A43" s="6" t="s">
        <v>711</v>
      </c>
      <c r="B43" s="7" t="s">
        <v>3836</v>
      </c>
      <c r="C43" s="4">
        <v>42.0</v>
      </c>
      <c r="D43" s="5" t="s">
        <v>721</v>
      </c>
      <c r="E43" s="4" t="str">
        <f>IFERROR(__xludf.DUMMYFUNCTION("GOOGLETRANSLATE(D43, ""he"", ""en"")"),"for a generation")</f>
        <v>for a generation</v>
      </c>
      <c r="F43" s="4"/>
      <c r="G43" s="4"/>
      <c r="H43" s="4"/>
    </row>
    <row r="44" ht="15.75" customHeight="1">
      <c r="A44" s="8" t="s">
        <v>127</v>
      </c>
      <c r="B44" s="1">
        <v>7.0</v>
      </c>
      <c r="C44" s="4">
        <v>43.0</v>
      </c>
      <c r="D44" s="5" t="s">
        <v>724</v>
      </c>
      <c r="E44" s="4" t="str">
        <f>IFERROR(__xludf.DUMMYFUNCTION("GOOGLETRANSLATE(D44, ""he"", ""en"")"),"Ward:")</f>
        <v>Ward:</v>
      </c>
      <c r="F44" s="4"/>
      <c r="G44" s="4"/>
      <c r="H44" s="4"/>
    </row>
    <row r="45" ht="15.75" customHeight="1">
      <c r="A45" s="6" t="s">
        <v>3837</v>
      </c>
      <c r="B45" s="7" t="s">
        <v>3838</v>
      </c>
      <c r="C45" s="4">
        <v>44.0</v>
      </c>
      <c r="D45" s="5" t="s">
        <v>133</v>
      </c>
      <c r="E45" s="4" t="str">
        <f>IFERROR(__xludf.DUMMYFUNCTION("GOOGLETRANSLATE(D45, ""he"", ""en"")"),"{g}")</f>
        <v>{g}</v>
      </c>
      <c r="F45" s="4"/>
      <c r="G45" s="4"/>
      <c r="H45" s="4"/>
    </row>
    <row r="46" ht="15.75" customHeight="1">
      <c r="A46" s="6" t="s">
        <v>321</v>
      </c>
      <c r="B46" s="7" t="s">
        <v>3526</v>
      </c>
      <c r="C46" s="4">
        <v>45.0</v>
      </c>
      <c r="D46" s="5" t="s">
        <v>3837</v>
      </c>
      <c r="E46" s="4" t="str">
        <f>IFERROR(__xludf.DUMMYFUNCTION("GOOGLETRANSLATE(D46, ""he"", ""en"")"),"not")</f>
        <v>not</v>
      </c>
      <c r="F46" s="4"/>
      <c r="G46" s="4"/>
      <c r="H46" s="4"/>
    </row>
    <row r="47" ht="15.75" customHeight="1">
      <c r="A47" s="6" t="s">
        <v>3839</v>
      </c>
      <c r="B47" s="7" t="s">
        <v>3840</v>
      </c>
      <c r="C47" s="4">
        <v>46.0</v>
      </c>
      <c r="D47" s="5" t="s">
        <v>322</v>
      </c>
      <c r="E47" s="4" t="str">
        <f>IFERROR(__xludf.DUMMYFUNCTION("GOOGLETRANSLATE(D47, ""he"", ""en"")"),"you")</f>
        <v>you</v>
      </c>
      <c r="F47" s="4"/>
      <c r="G47" s="4"/>
      <c r="H47" s="4"/>
    </row>
    <row r="48" ht="15.75" customHeight="1">
      <c r="A48" s="6" t="s">
        <v>3841</v>
      </c>
      <c r="B48" s="7" t="s">
        <v>3842</v>
      </c>
      <c r="C48" s="4">
        <v>47.0</v>
      </c>
      <c r="D48" s="5" t="s">
        <v>3843</v>
      </c>
      <c r="E48" s="4" t="str">
        <f>IFERROR(__xludf.DUMMYFUNCTION("GOOGLETRANSLATE(D48, ""he"", ""en"")"),"come back")</f>
        <v>come back</v>
      </c>
      <c r="F48" s="4"/>
      <c r="G48" s="4"/>
      <c r="H48" s="4"/>
    </row>
    <row r="49" ht="15.75" customHeight="1">
      <c r="A49" s="6" t="s">
        <v>3844</v>
      </c>
      <c r="B49" s="7" t="s">
        <v>3845</v>
      </c>
      <c r="C49" s="4">
        <v>48.0</v>
      </c>
      <c r="D49" s="5" t="s">
        <v>2885</v>
      </c>
      <c r="E49" s="4" t="str">
        <f>IFERROR(__xludf.DUMMYFUNCTION("GOOGLETRANSLATE(D49, ""he"", ""en"")"),"live")</f>
        <v>live</v>
      </c>
      <c r="F49" s="4"/>
      <c r="G49" s="4"/>
      <c r="H49" s="4"/>
    </row>
    <row r="50" ht="15.75" customHeight="1">
      <c r="A50" s="6" t="s">
        <v>3846</v>
      </c>
      <c r="B50" s="7" t="s">
        <v>3847</v>
      </c>
      <c r="C50" s="4">
        <v>49.0</v>
      </c>
      <c r="D50" s="5" t="s">
        <v>3848</v>
      </c>
      <c r="E50" s="4" t="str">
        <f>IFERROR(__xludf.DUMMYFUNCTION("GOOGLETRANSLATE(D50, ""he"", ""en"")"),"and your people")</f>
        <v>and your people</v>
      </c>
      <c r="F50" s="4"/>
      <c r="G50" s="4"/>
      <c r="H50" s="4"/>
    </row>
    <row r="51" ht="15.75" customHeight="1">
      <c r="A51" s="6" t="s">
        <v>3639</v>
      </c>
      <c r="B51" s="7" t="s">
        <v>3641</v>
      </c>
      <c r="C51" s="4">
        <v>50.0</v>
      </c>
      <c r="D51" s="5" t="s">
        <v>3849</v>
      </c>
      <c r="E51" s="4" t="str">
        <f>IFERROR(__xludf.DUMMYFUNCTION("GOOGLETRANSLATE(D51, ""he"", ""en"")"),"They will be happy")</f>
        <v>They will be happy</v>
      </c>
      <c r="F51" s="4"/>
      <c r="G51" s="4"/>
      <c r="H51" s="4"/>
    </row>
    <row r="52" ht="15.75" customHeight="1">
      <c r="A52" s="8" t="s">
        <v>143</v>
      </c>
      <c r="B52" s="1">
        <v>8.0</v>
      </c>
      <c r="C52" s="4">
        <v>51.0</v>
      </c>
      <c r="D52" s="5" t="s">
        <v>3850</v>
      </c>
      <c r="E52" s="4" t="str">
        <f>IFERROR(__xludf.DUMMYFUNCTION("GOOGLETRANSLATE(D52, ""he"", ""en"")"),"in you:")</f>
        <v>in you:</v>
      </c>
      <c r="F52" s="4"/>
      <c r="G52" s="4"/>
      <c r="H52" s="4"/>
    </row>
    <row r="53" ht="15.75" customHeight="1">
      <c r="A53" s="6" t="s">
        <v>3851</v>
      </c>
      <c r="B53" s="7" t="s">
        <v>3852</v>
      </c>
      <c r="C53" s="4">
        <v>52.0</v>
      </c>
      <c r="D53" s="5" t="s">
        <v>152</v>
      </c>
      <c r="E53" s="4" t="str">
        <f>IFERROR(__xludf.DUMMYFUNCTION("GOOGLETRANSLATE(D53, ""he"", ""en"")"),"{h}")</f>
        <v>{h}</v>
      </c>
      <c r="F53" s="4"/>
      <c r="G53" s="4"/>
      <c r="H53" s="4"/>
    </row>
    <row r="54" ht="15.75" customHeight="1">
      <c r="A54" s="6" t="s">
        <v>180</v>
      </c>
      <c r="B54" s="7" t="s">
        <v>2580</v>
      </c>
      <c r="C54" s="4">
        <v>53.0</v>
      </c>
      <c r="D54" s="5" t="s">
        <v>3851</v>
      </c>
      <c r="E54" s="4" t="str">
        <f>IFERROR(__xludf.DUMMYFUNCTION("GOOGLETRANSLATE(D54, ""he"", ""en"")"),"We showed")</f>
        <v>We showed</v>
      </c>
      <c r="F54" s="4"/>
      <c r="G54" s="4"/>
      <c r="H54" s="4"/>
    </row>
    <row r="55" ht="15.75" customHeight="1">
      <c r="A55" s="6" t="s">
        <v>3853</v>
      </c>
      <c r="B55" s="7" t="s">
        <v>3854</v>
      </c>
      <c r="C55" s="4">
        <v>54.0</v>
      </c>
      <c r="D55" s="5" t="s">
        <v>180</v>
      </c>
      <c r="E55" s="4" t="str">
        <f>IFERROR(__xludf.DUMMYFUNCTION("GOOGLETRANSLATE(D55, ""he"", ""en"")"),"Jehovah")</f>
        <v>Jehovah</v>
      </c>
      <c r="F55" s="4"/>
      <c r="G55" s="4"/>
      <c r="H55" s="4"/>
    </row>
    <row r="56" ht="15.75" customHeight="1">
      <c r="A56" s="6" t="s">
        <v>3855</v>
      </c>
      <c r="B56" s="7" t="s">
        <v>3856</v>
      </c>
      <c r="C56" s="4">
        <v>55.0</v>
      </c>
      <c r="D56" s="5" t="s">
        <v>3857</v>
      </c>
      <c r="E56" s="4" t="str">
        <f>IFERROR(__xludf.DUMMYFUNCTION("GOOGLETRANSLATE(D56, ""he"", ""en"")"),"your grace")</f>
        <v>your grace</v>
      </c>
      <c r="F56" s="4"/>
      <c r="G56" s="4"/>
      <c r="H56" s="4"/>
    </row>
    <row r="57" ht="15.75" customHeight="1">
      <c r="A57" s="6" t="s">
        <v>3858</v>
      </c>
      <c r="B57" s="7" t="s">
        <v>3859</v>
      </c>
      <c r="C57" s="4">
        <v>56.0</v>
      </c>
      <c r="D57" s="5" t="s">
        <v>3860</v>
      </c>
      <c r="E57" s="4" t="str">
        <f>IFERROR(__xludf.DUMMYFUNCTION("GOOGLETRANSLATE(D57, ""he"", ""en"")"),"And Yeshua")</f>
        <v>And Yeshua</v>
      </c>
      <c r="F57" s="4"/>
      <c r="G57" s="4"/>
      <c r="H57" s="4"/>
    </row>
    <row r="58" ht="15.75" customHeight="1">
      <c r="A58" s="6" t="s">
        <v>1048</v>
      </c>
      <c r="B58" s="7" t="s">
        <v>1049</v>
      </c>
      <c r="C58" s="4">
        <v>57.0</v>
      </c>
      <c r="D58" s="5" t="s">
        <v>3861</v>
      </c>
      <c r="E58" s="4" t="str">
        <f>IFERROR(__xludf.DUMMYFUNCTION("GOOGLETRANSLATE(D58, ""he"", ""en"")"),"give")</f>
        <v>give</v>
      </c>
      <c r="F58" s="4"/>
      <c r="G58" s="4"/>
      <c r="H58" s="4"/>
    </row>
    <row r="59" ht="15.75" customHeight="1">
      <c r="A59" s="8" t="s">
        <v>162</v>
      </c>
      <c r="B59" s="1">
        <v>9.0</v>
      </c>
      <c r="C59" s="4">
        <v>58.0</v>
      </c>
      <c r="D59" s="5" t="s">
        <v>1050</v>
      </c>
      <c r="E59" s="4" t="str">
        <f>IFERROR(__xludf.DUMMYFUNCTION("GOOGLETRANSLATE(D59, ""he"", ""en"")"),"us:")</f>
        <v>us:</v>
      </c>
      <c r="F59" s="4"/>
      <c r="G59" s="4"/>
      <c r="H59" s="4"/>
    </row>
    <row r="60" ht="15.75" customHeight="1">
      <c r="A60" s="6" t="s">
        <v>3862</v>
      </c>
      <c r="B60" s="7" t="s">
        <v>3863</v>
      </c>
      <c r="C60" s="4">
        <v>59.0</v>
      </c>
      <c r="D60" s="5" t="s">
        <v>170</v>
      </c>
      <c r="E60" s="4" t="str">
        <f>IFERROR(__xludf.DUMMYFUNCTION("GOOGLETRANSLATE(D60, ""he"", ""en"")"),"{ninth}")</f>
        <v>{ninth}</v>
      </c>
      <c r="F60" s="4"/>
      <c r="G60" s="4"/>
      <c r="H60" s="4"/>
    </row>
    <row r="61" ht="15.75" customHeight="1">
      <c r="A61" s="6" t="s">
        <v>3545</v>
      </c>
      <c r="B61" s="7" t="s">
        <v>1650</v>
      </c>
      <c r="C61" s="4">
        <v>60.0</v>
      </c>
      <c r="D61" s="5" t="s">
        <v>3864</v>
      </c>
      <c r="E61" s="4" t="str">
        <f>IFERROR(__xludf.DUMMYFUNCTION("GOOGLETRANSLATE(D61, ""he"", ""en"")"),"I will listen")</f>
        <v>I will listen</v>
      </c>
      <c r="F61" s="4"/>
      <c r="G61" s="4"/>
      <c r="H61" s="4"/>
    </row>
    <row r="62" ht="15.75" customHeight="1">
      <c r="A62" s="6" t="s">
        <v>3865</v>
      </c>
      <c r="B62" s="7" t="s">
        <v>706</v>
      </c>
      <c r="C62" s="4">
        <v>61.0</v>
      </c>
      <c r="D62" s="5" t="s">
        <v>3545</v>
      </c>
      <c r="E62" s="4" t="str">
        <f>IFERROR(__xludf.DUMMYFUNCTION("GOOGLETRANSLATE(D62, ""he"", ""en"")"),"what")</f>
        <v>what</v>
      </c>
      <c r="F62" s="4"/>
      <c r="G62" s="4"/>
      <c r="H62" s="4"/>
    </row>
    <row r="63" ht="15.75" customHeight="1">
      <c r="A63" s="6" t="s">
        <v>812</v>
      </c>
      <c r="B63" s="7" t="s">
        <v>148</v>
      </c>
      <c r="C63" s="4">
        <v>62.0</v>
      </c>
      <c r="D63" s="5" t="s">
        <v>3866</v>
      </c>
      <c r="E63" s="4" t="str">
        <f>IFERROR(__xludf.DUMMYFUNCTION("GOOGLETRANSLATE(D63, ""he"", ""en"")"),"will speak")</f>
        <v>will speak</v>
      </c>
      <c r="F63" s="4"/>
      <c r="G63" s="4"/>
      <c r="H63" s="4"/>
    </row>
    <row r="64" ht="15.75" customHeight="1">
      <c r="A64" s="6" t="s">
        <v>180</v>
      </c>
      <c r="B64" s="7" t="s">
        <v>1380</v>
      </c>
      <c r="C64" s="4">
        <v>63.0</v>
      </c>
      <c r="D64" s="5" t="s">
        <v>812</v>
      </c>
      <c r="E64" s="4" t="str">
        <f>IFERROR(__xludf.DUMMYFUNCTION("GOOGLETRANSLATE(D64, ""he"", ""en"")"),"the god")</f>
        <v>the god</v>
      </c>
      <c r="F64" s="4"/>
      <c r="G64" s="4"/>
      <c r="H64" s="4"/>
    </row>
    <row r="65" ht="15.75" customHeight="1">
      <c r="A65" s="6" t="s">
        <v>129</v>
      </c>
      <c r="B65" s="7" t="s">
        <v>130</v>
      </c>
      <c r="C65" s="4">
        <v>64.0</v>
      </c>
      <c r="D65" s="5" t="s">
        <v>180</v>
      </c>
      <c r="E65" s="4" t="str">
        <f>IFERROR(__xludf.DUMMYFUNCTION("GOOGLETRANSLATE(D65, ""he"", ""en"")"),"Jehovah")</f>
        <v>Jehovah</v>
      </c>
      <c r="F65" s="4"/>
      <c r="G65" s="4"/>
      <c r="H65" s="4"/>
    </row>
    <row r="66" ht="15.75" customHeight="1">
      <c r="A66" s="6" t="s">
        <v>3865</v>
      </c>
      <c r="B66" s="7" t="s">
        <v>706</v>
      </c>
      <c r="C66" s="4">
        <v>65.0</v>
      </c>
      <c r="D66" s="5" t="s">
        <v>53</v>
      </c>
      <c r="E66" s="4" t="str">
        <f>IFERROR(__xludf.DUMMYFUNCTION("GOOGLETRANSLATE(D66, ""he"", ""en"")"),"that")</f>
        <v>that</v>
      </c>
      <c r="F66" s="4"/>
      <c r="G66" s="4"/>
      <c r="H66" s="4"/>
    </row>
    <row r="67" ht="15.75" customHeight="1">
      <c r="A67" s="6" t="s">
        <v>3867</v>
      </c>
      <c r="B67" s="7" t="s">
        <v>3868</v>
      </c>
      <c r="C67" s="4">
        <v>66.0</v>
      </c>
      <c r="D67" s="5" t="s">
        <v>3866</v>
      </c>
      <c r="E67" s="4" t="str">
        <f>IFERROR(__xludf.DUMMYFUNCTION("GOOGLETRANSLATE(D67, ""he"", ""en"")"),"will speak")</f>
        <v>will speak</v>
      </c>
      <c r="F67" s="4"/>
      <c r="G67" s="4"/>
      <c r="H67" s="4"/>
    </row>
    <row r="68" ht="15.75" customHeight="1">
      <c r="A68" s="6" t="s">
        <v>545</v>
      </c>
      <c r="B68" s="7" t="s">
        <v>546</v>
      </c>
      <c r="C68" s="4">
        <v>67.0</v>
      </c>
      <c r="D68" s="5" t="s">
        <v>3869</v>
      </c>
      <c r="E68" s="4" t="str">
        <f>IFERROR(__xludf.DUMMYFUNCTION("GOOGLETRANSLATE(D68, ""he"", ""en"")"),"peace")</f>
        <v>peace</v>
      </c>
      <c r="F68" s="4"/>
      <c r="G68" s="4"/>
      <c r="H68" s="4"/>
    </row>
    <row r="69" ht="15.75" customHeight="1">
      <c r="A69" s="6" t="s">
        <v>2029</v>
      </c>
      <c r="B69" s="7" t="s">
        <v>3870</v>
      </c>
      <c r="C69" s="4">
        <v>68.0</v>
      </c>
      <c r="D69" s="5" t="s">
        <v>545</v>
      </c>
      <c r="E69" s="4" t="str">
        <f>IFERROR(__xludf.DUMMYFUNCTION("GOOGLETRANSLATE(D69, ""he"", ""en"")"),"to")</f>
        <v>to</v>
      </c>
      <c r="F69" s="4"/>
      <c r="G69" s="4"/>
      <c r="H69" s="4"/>
    </row>
    <row r="70" ht="15.75" customHeight="1">
      <c r="A70" s="6" t="s">
        <v>2771</v>
      </c>
      <c r="B70" s="7" t="s">
        <v>3871</v>
      </c>
      <c r="C70" s="4">
        <v>69.0</v>
      </c>
      <c r="D70" s="5" t="s">
        <v>2029</v>
      </c>
      <c r="E70" s="4" t="str">
        <f>IFERROR(__xludf.DUMMYFUNCTION("GOOGLETRANSLATE(D70, ""he"", ""en"")"),"with him")</f>
        <v>with him</v>
      </c>
      <c r="F70" s="4"/>
      <c r="G70" s="4"/>
      <c r="H70" s="4"/>
    </row>
    <row r="71" ht="15.75" customHeight="1">
      <c r="A71" s="6" t="s">
        <v>3872</v>
      </c>
      <c r="B71" s="7" t="s">
        <v>3873</v>
      </c>
      <c r="C71" s="4">
        <v>70.0</v>
      </c>
      <c r="D71" s="5" t="s">
        <v>2771</v>
      </c>
      <c r="E71" s="4" t="str">
        <f>IFERROR(__xludf.DUMMYFUNCTION("GOOGLETRANSLATE(D71, ""he"", ""en"")"),"and to")</f>
        <v>and to</v>
      </c>
      <c r="F71" s="4"/>
      <c r="G71" s="4"/>
      <c r="H71" s="4"/>
    </row>
    <row r="72" ht="15.75" customHeight="1">
      <c r="A72" s="6" t="s">
        <v>3250</v>
      </c>
      <c r="B72" s="7" t="s">
        <v>137</v>
      </c>
      <c r="C72" s="4">
        <v>71.0</v>
      </c>
      <c r="D72" s="5" t="s">
        <v>3872</v>
      </c>
      <c r="E72" s="4" t="str">
        <f>IFERROR(__xludf.DUMMYFUNCTION("GOOGLETRANSLATE(D72, ""he"", ""en"")"),"his followers")</f>
        <v>his followers</v>
      </c>
      <c r="F72" s="4"/>
      <c r="G72" s="4"/>
      <c r="H72" s="4"/>
    </row>
    <row r="73" ht="15.75" customHeight="1">
      <c r="A73" s="6" t="s">
        <v>3874</v>
      </c>
      <c r="B73" s="7" t="s">
        <v>3875</v>
      </c>
      <c r="C73" s="4">
        <v>72.0</v>
      </c>
      <c r="D73" s="5" t="s">
        <v>3250</v>
      </c>
      <c r="E73" s="4" t="str">
        <f>IFERROR(__xludf.DUMMYFUNCTION("GOOGLETRANSLATE(D73, ""he"", ""en"")"),"and al")</f>
        <v>and al</v>
      </c>
      <c r="F73" s="4"/>
      <c r="G73" s="4"/>
      <c r="H73" s="4"/>
    </row>
    <row r="74" ht="15.75" customHeight="1">
      <c r="A74" s="6" t="s">
        <v>3876</v>
      </c>
      <c r="B74" s="7" t="s">
        <v>3877</v>
      </c>
      <c r="C74" s="4">
        <v>73.0</v>
      </c>
      <c r="D74" s="5" t="s">
        <v>3874</v>
      </c>
      <c r="E74" s="4" t="str">
        <f>IFERROR(__xludf.DUMMYFUNCTION("GOOGLETRANSLATE(D74, ""he"", ""en"")"),"will return")</f>
        <v>will return</v>
      </c>
      <c r="F74" s="4"/>
      <c r="G74" s="4"/>
      <c r="H74" s="4"/>
    </row>
    <row r="75" ht="15.75" customHeight="1">
      <c r="A75" s="8" t="s">
        <v>197</v>
      </c>
      <c r="B75" s="1">
        <v>10.0</v>
      </c>
      <c r="C75" s="4">
        <v>74.0</v>
      </c>
      <c r="D75" s="5" t="s">
        <v>3878</v>
      </c>
      <c r="E75" s="4" t="str">
        <f>IFERROR(__xludf.DUMMYFUNCTION("GOOGLETRANSLATE(D75, ""he"", ""en"")"),"to fail:")</f>
        <v>to fail:</v>
      </c>
      <c r="F75" s="4"/>
      <c r="G75" s="4"/>
      <c r="H75" s="4"/>
    </row>
    <row r="76" ht="15.75" customHeight="1">
      <c r="A76" s="6" t="s">
        <v>198</v>
      </c>
      <c r="B76" s="7" t="s">
        <v>164</v>
      </c>
      <c r="C76" s="4">
        <v>75.0</v>
      </c>
      <c r="D76" s="5" t="s">
        <v>216</v>
      </c>
      <c r="E76" s="4" t="str">
        <f>IFERROR(__xludf.DUMMYFUNCTION("GOOGLETRANSLATE(D76, ""he"", ""en"")"),"{y}")</f>
        <v>{y}</v>
      </c>
      <c r="F76" s="4"/>
      <c r="G76" s="4"/>
      <c r="H76" s="4"/>
    </row>
    <row r="77" ht="15.75" customHeight="1">
      <c r="A77" s="6" t="s">
        <v>3879</v>
      </c>
      <c r="B77" s="7" t="s">
        <v>3880</v>
      </c>
      <c r="C77" s="4">
        <v>76.0</v>
      </c>
      <c r="D77" s="5" t="s">
        <v>198</v>
      </c>
      <c r="E77" s="4" t="str">
        <f>IFERROR(__xludf.DUMMYFUNCTION("GOOGLETRANSLATE(D77, ""he"", ""en"")"),"but")</f>
        <v>but</v>
      </c>
      <c r="F77" s="4"/>
      <c r="G77" s="4"/>
      <c r="H77" s="4"/>
    </row>
    <row r="78" ht="15.75" customHeight="1">
      <c r="A78" s="6" t="s">
        <v>3881</v>
      </c>
      <c r="B78" s="7" t="s">
        <v>3882</v>
      </c>
      <c r="C78" s="4">
        <v>77.0</v>
      </c>
      <c r="D78" s="5" t="s">
        <v>3879</v>
      </c>
      <c r="E78" s="4" t="str">
        <f>IFERROR(__xludf.DUMMYFUNCTION("GOOGLETRANSLATE(D78, ""he"", ""en"")"),"close")</f>
        <v>close</v>
      </c>
      <c r="F78" s="4"/>
      <c r="G78" s="4"/>
      <c r="H78" s="4"/>
    </row>
    <row r="79" ht="15.75" customHeight="1">
      <c r="A79" s="6" t="s">
        <v>3883</v>
      </c>
      <c r="B79" s="7" t="s">
        <v>3884</v>
      </c>
      <c r="C79" s="4">
        <v>78.0</v>
      </c>
      <c r="D79" s="5" t="s">
        <v>3881</v>
      </c>
      <c r="E79" s="4" t="str">
        <f>IFERROR(__xludf.DUMMYFUNCTION("GOOGLETRANSLATE(D79, ""he"", ""en"")"),"to see")</f>
        <v>to see</v>
      </c>
      <c r="F79" s="4"/>
      <c r="G79" s="4"/>
      <c r="H79" s="4"/>
    </row>
    <row r="80" ht="15.75" customHeight="1">
      <c r="A80" s="6" t="s">
        <v>3885</v>
      </c>
      <c r="B80" s="7" t="s">
        <v>3886</v>
      </c>
      <c r="C80" s="4">
        <v>79.0</v>
      </c>
      <c r="D80" s="5" t="s">
        <v>3887</v>
      </c>
      <c r="E80" s="4" t="str">
        <f>IFERROR(__xludf.DUMMYFUNCTION("GOOGLETRANSLATE(D80, ""he"", ""en"")"),"Yeshua")</f>
        <v>Yeshua</v>
      </c>
      <c r="F80" s="4"/>
      <c r="G80" s="4"/>
      <c r="H80" s="4"/>
    </row>
    <row r="81" ht="15.75" customHeight="1">
      <c r="A81" s="6" t="s">
        <v>3888</v>
      </c>
      <c r="B81" s="7" t="s">
        <v>3889</v>
      </c>
      <c r="C81" s="4">
        <v>80.0</v>
      </c>
      <c r="D81" s="5" t="s">
        <v>3890</v>
      </c>
      <c r="E81" s="4" t="str">
        <f>IFERROR(__xludf.DUMMYFUNCTION("GOOGLETRANSLATE(D81, ""he"", ""en"")"),"house")</f>
        <v>house</v>
      </c>
      <c r="F81" s="4"/>
      <c r="G81" s="4"/>
      <c r="H81" s="4"/>
    </row>
    <row r="82" ht="15.75" customHeight="1">
      <c r="A82" s="6" t="s">
        <v>3891</v>
      </c>
      <c r="B82" s="7" t="s">
        <v>3892</v>
      </c>
      <c r="C82" s="4">
        <v>81.0</v>
      </c>
      <c r="D82" s="5" t="s">
        <v>3893</v>
      </c>
      <c r="E82" s="4" t="str">
        <f>IFERROR(__xludf.DUMMYFUNCTION("GOOGLETRANSLATE(D82, ""he"", ""en"")"),"respect")</f>
        <v>respect</v>
      </c>
      <c r="F82" s="4"/>
      <c r="G82" s="4"/>
      <c r="H82" s="4"/>
    </row>
    <row r="83" ht="15.75" customHeight="1">
      <c r="A83" s="8" t="s">
        <v>215</v>
      </c>
      <c r="B83" s="1">
        <v>11.0</v>
      </c>
      <c r="C83" s="4">
        <v>82.0</v>
      </c>
      <c r="D83" s="5" t="s">
        <v>3894</v>
      </c>
      <c r="E83" s="4" t="str">
        <f>IFERROR(__xludf.DUMMYFUNCTION("GOOGLETRANSLATE(D83, ""he"", ""en"")"),"in our country:")</f>
        <v>in our country:</v>
      </c>
      <c r="F83" s="4"/>
      <c r="G83" s="4"/>
      <c r="H83" s="4"/>
    </row>
    <row r="84" ht="15.75" customHeight="1">
      <c r="A84" s="6" t="s">
        <v>3895</v>
      </c>
      <c r="B84" s="7" t="s">
        <v>720</v>
      </c>
      <c r="C84" s="4">
        <v>83.0</v>
      </c>
      <c r="D84" s="5" t="s">
        <v>233</v>
      </c>
      <c r="E84" s="4" t="str">
        <f>IFERROR(__xludf.DUMMYFUNCTION("GOOGLETRANSLATE(D84, ""he"", ""en"")"),"{y}")</f>
        <v>{y}</v>
      </c>
      <c r="F84" s="4"/>
      <c r="G84" s="4"/>
      <c r="H84" s="4"/>
    </row>
    <row r="85" ht="15.75" customHeight="1">
      <c r="A85" s="6" t="s">
        <v>3896</v>
      </c>
      <c r="B85" s="7" t="s">
        <v>3897</v>
      </c>
      <c r="C85" s="4">
        <v>84.0</v>
      </c>
      <c r="D85" s="5" t="s">
        <v>3895</v>
      </c>
      <c r="E85" s="4" t="str">
        <f>IFERROR(__xludf.DUMMYFUNCTION("GOOGLETRANSLATE(D85, ""he"", ""en"")"),"grace")</f>
        <v>grace</v>
      </c>
      <c r="F85" s="4"/>
      <c r="G85" s="4"/>
      <c r="H85" s="4"/>
    </row>
    <row r="86" ht="15.75" customHeight="1">
      <c r="A86" s="6" t="s">
        <v>3898</v>
      </c>
      <c r="B86" s="7" t="s">
        <v>3899</v>
      </c>
      <c r="C86" s="4">
        <v>85.0</v>
      </c>
      <c r="D86" s="5" t="s">
        <v>3896</v>
      </c>
      <c r="E86" s="4" t="str">
        <f>IFERROR(__xludf.DUMMYFUNCTION("GOOGLETRANSLATE(D86, ""he"", ""en"")"),"and truth")</f>
        <v>and truth</v>
      </c>
      <c r="F86" s="4"/>
      <c r="G86" s="4"/>
      <c r="H86" s="4"/>
    </row>
    <row r="87" ht="15.75" customHeight="1">
      <c r="A87" s="6" t="s">
        <v>3900</v>
      </c>
      <c r="B87" s="7" t="s">
        <v>3901</v>
      </c>
      <c r="C87" s="4">
        <v>86.0</v>
      </c>
      <c r="D87" s="5" t="s">
        <v>3902</v>
      </c>
      <c r="E87" s="4" t="str">
        <f>IFERROR(__xludf.DUMMYFUNCTION("GOOGLETRANSLATE(D87, ""he"", ""en"")"),"met")</f>
        <v>met</v>
      </c>
      <c r="F87" s="4"/>
      <c r="G87" s="4"/>
      <c r="H87" s="4"/>
    </row>
    <row r="88" ht="15.75" customHeight="1">
      <c r="A88" s="6" t="s">
        <v>3903</v>
      </c>
      <c r="B88" s="7" t="s">
        <v>3904</v>
      </c>
      <c r="C88" s="4">
        <v>87.0</v>
      </c>
      <c r="D88" s="5" t="s">
        <v>3900</v>
      </c>
      <c r="E88" s="4" t="str">
        <f>IFERROR(__xludf.DUMMYFUNCTION("GOOGLETRANSLATE(D88, ""he"", ""en"")"),"justice")</f>
        <v>justice</v>
      </c>
      <c r="F88" s="4"/>
      <c r="G88" s="4"/>
      <c r="H88" s="4"/>
    </row>
    <row r="89" ht="15.75" customHeight="1">
      <c r="A89" s="6" t="s">
        <v>3905</v>
      </c>
      <c r="B89" s="7" t="s">
        <v>3906</v>
      </c>
      <c r="C89" s="4">
        <v>88.0</v>
      </c>
      <c r="D89" s="5" t="s">
        <v>3907</v>
      </c>
      <c r="E89" s="4" t="str">
        <f>IFERROR(__xludf.DUMMYFUNCTION("GOOGLETRANSLATE(D89, ""he"", ""en"")"),"and peace")</f>
        <v>and peace</v>
      </c>
      <c r="F89" s="4"/>
      <c r="G89" s="4"/>
      <c r="H89" s="4"/>
    </row>
    <row r="90" ht="15.75" customHeight="1">
      <c r="A90" s="8" t="s">
        <v>472</v>
      </c>
      <c r="B90" s="1">
        <v>12.0</v>
      </c>
      <c r="C90" s="4">
        <v>89.0</v>
      </c>
      <c r="D90" s="5" t="s">
        <v>3908</v>
      </c>
      <c r="E90" s="4" t="str">
        <f>IFERROR(__xludf.DUMMYFUNCTION("GOOGLETRANSLATE(D90, ""he"", ""en"")"),"Kissed:")</f>
        <v>Kissed:</v>
      </c>
      <c r="F90" s="4"/>
      <c r="G90" s="4"/>
      <c r="H90" s="4"/>
    </row>
    <row r="91" ht="15.75" customHeight="1">
      <c r="A91" s="6" t="s">
        <v>3909</v>
      </c>
      <c r="B91" s="7" t="s">
        <v>3910</v>
      </c>
      <c r="C91" s="4">
        <v>90.0</v>
      </c>
      <c r="D91" s="5" t="s">
        <v>477</v>
      </c>
      <c r="E91" s="4" t="str">
        <f>IFERROR(__xludf.DUMMYFUNCTION("GOOGLETRANSLATE(D91, ""he"", ""en"")"),"{12}")</f>
        <v>{12}</v>
      </c>
      <c r="F91" s="4"/>
      <c r="G91" s="4"/>
      <c r="H91" s="4"/>
    </row>
    <row r="92" ht="15.75" customHeight="1">
      <c r="A92" s="6" t="s">
        <v>3035</v>
      </c>
      <c r="B92" s="7" t="s">
        <v>3036</v>
      </c>
      <c r="C92" s="4">
        <v>91.0</v>
      </c>
      <c r="D92" s="5" t="s">
        <v>3909</v>
      </c>
      <c r="E92" s="4" t="str">
        <f>IFERROR(__xludf.DUMMYFUNCTION("GOOGLETRANSLATE(D92, ""he"", ""en"")"),"truth")</f>
        <v>truth</v>
      </c>
      <c r="F92" s="4"/>
      <c r="G92" s="4"/>
      <c r="H92" s="4"/>
    </row>
    <row r="93" ht="15.75" customHeight="1">
      <c r="A93" s="6" t="s">
        <v>3911</v>
      </c>
      <c r="B93" s="7" t="s">
        <v>3912</v>
      </c>
      <c r="C93" s="4">
        <v>92.0</v>
      </c>
      <c r="D93" s="5" t="s">
        <v>3035</v>
      </c>
      <c r="E93" s="4" t="str">
        <f>IFERROR(__xludf.DUMMYFUNCTION("GOOGLETRANSLATE(D93, ""he"", ""en"")"),"from a country")</f>
        <v>from a country</v>
      </c>
      <c r="F93" s="4"/>
      <c r="G93" s="4"/>
      <c r="H93" s="4"/>
    </row>
    <row r="94" ht="15.75" customHeight="1">
      <c r="A94" s="6" t="s">
        <v>3913</v>
      </c>
      <c r="B94" s="7" t="s">
        <v>3914</v>
      </c>
      <c r="C94" s="4">
        <v>93.0</v>
      </c>
      <c r="D94" s="5" t="s">
        <v>3915</v>
      </c>
      <c r="E94" s="4" t="str">
        <f>IFERROR(__xludf.DUMMYFUNCTION("GOOGLETRANSLATE(D94, ""he"", ""en"")"),"grow up")</f>
        <v>grow up</v>
      </c>
      <c r="F94" s="4"/>
      <c r="G94" s="4"/>
      <c r="H94" s="4"/>
    </row>
    <row r="95" ht="15.75" customHeight="1">
      <c r="A95" s="6" t="s">
        <v>413</v>
      </c>
      <c r="B95" s="7" t="s">
        <v>414</v>
      </c>
      <c r="C95" s="4">
        <v>94.0</v>
      </c>
      <c r="D95" s="5" t="s">
        <v>3913</v>
      </c>
      <c r="E95" s="4" t="str">
        <f>IFERROR(__xludf.DUMMYFUNCTION("GOOGLETRANSLATE(D95, ""he"", ""en"")"),"And right")</f>
        <v>And right</v>
      </c>
      <c r="F95" s="4"/>
      <c r="G95" s="4"/>
      <c r="H95" s="4"/>
    </row>
    <row r="96" ht="15.75" customHeight="1">
      <c r="A96" s="6" t="s">
        <v>3916</v>
      </c>
      <c r="B96" s="7" t="s">
        <v>3917</v>
      </c>
      <c r="C96" s="4">
        <v>95.0</v>
      </c>
      <c r="D96" s="5" t="s">
        <v>415</v>
      </c>
      <c r="E96" s="4" t="str">
        <f>IFERROR(__xludf.DUMMYFUNCTION("GOOGLETRANSLATE(D96, ""he"", ""en"")"),"dreary")</f>
        <v>dreary</v>
      </c>
      <c r="F96" s="4"/>
      <c r="G96" s="4"/>
      <c r="H96" s="4"/>
    </row>
    <row r="97" ht="15.75" customHeight="1">
      <c r="A97" s="8" t="s">
        <v>508</v>
      </c>
      <c r="B97" s="1">
        <v>13.0</v>
      </c>
      <c r="C97" s="4">
        <v>96.0</v>
      </c>
      <c r="D97" s="5" t="s">
        <v>3918</v>
      </c>
      <c r="E97" s="4" t="str">
        <f>IFERROR(__xludf.DUMMYFUNCTION("GOOGLETRANSLATE(D97, ""he"", ""en"")"),"reflected:")</f>
        <v>reflected:</v>
      </c>
      <c r="F97" s="4"/>
      <c r="G97" s="4"/>
      <c r="H97" s="4"/>
    </row>
    <row r="98" ht="15.75" customHeight="1">
      <c r="A98" s="6" t="s">
        <v>3919</v>
      </c>
      <c r="B98" s="7" t="s">
        <v>873</v>
      </c>
      <c r="C98" s="4">
        <v>97.0</v>
      </c>
      <c r="D98" s="5" t="s">
        <v>513</v>
      </c>
      <c r="E98" s="4" t="str">
        <f>IFERROR(__xludf.DUMMYFUNCTION("GOOGLETRANSLATE(D98, ""he"", ""en"")"),"{13}")</f>
        <v>{13}</v>
      </c>
      <c r="F98" s="4"/>
      <c r="G98" s="4"/>
      <c r="H98" s="4"/>
    </row>
    <row r="99" ht="15.75" customHeight="1">
      <c r="A99" s="6" t="s">
        <v>180</v>
      </c>
      <c r="B99" s="7" t="s">
        <v>1380</v>
      </c>
      <c r="C99" s="4">
        <v>98.0</v>
      </c>
      <c r="D99" s="5" t="s">
        <v>3354</v>
      </c>
      <c r="E99" s="4" t="str">
        <f>IFERROR(__xludf.DUMMYFUNCTION("GOOGLETRANSLATE(D99, ""he"", ""en"")"),"also")</f>
        <v>also</v>
      </c>
      <c r="F99" s="4"/>
      <c r="G99" s="4"/>
      <c r="H99" s="4"/>
    </row>
    <row r="100" ht="15.75" customHeight="1">
      <c r="A100" s="6" t="s">
        <v>3920</v>
      </c>
      <c r="B100" s="7" t="s">
        <v>3921</v>
      </c>
      <c r="C100" s="4">
        <v>99.0</v>
      </c>
      <c r="D100" s="5" t="s">
        <v>180</v>
      </c>
      <c r="E100" s="4" t="str">
        <f>IFERROR(__xludf.DUMMYFUNCTION("GOOGLETRANSLATE(D100, ""he"", ""en"")"),"Jehovah")</f>
        <v>Jehovah</v>
      </c>
      <c r="F100" s="4"/>
      <c r="G100" s="4"/>
      <c r="H100" s="4"/>
    </row>
    <row r="101" ht="15.75" customHeight="1">
      <c r="A101" s="6" t="s">
        <v>3922</v>
      </c>
      <c r="B101" s="7" t="s">
        <v>3923</v>
      </c>
      <c r="C101" s="4">
        <v>100.0</v>
      </c>
      <c r="D101" s="5" t="s">
        <v>3755</v>
      </c>
      <c r="E101" s="4" t="str">
        <f>IFERROR(__xludf.DUMMYFUNCTION("GOOGLETRANSLATE(D101, ""he"", ""en"")"),"will give")</f>
        <v>will give</v>
      </c>
      <c r="F101" s="4"/>
      <c r="G101" s="4"/>
      <c r="H101" s="4"/>
    </row>
    <row r="102" ht="15.75" customHeight="1">
      <c r="A102" s="6" t="s">
        <v>3924</v>
      </c>
      <c r="B102" s="7" t="s">
        <v>3925</v>
      </c>
      <c r="C102" s="4">
        <v>101.0</v>
      </c>
      <c r="D102" s="5" t="s">
        <v>3922</v>
      </c>
      <c r="E102" s="4" t="str">
        <f>IFERROR(__xludf.DUMMYFUNCTION("GOOGLETRANSLATE(D102, ""he"", ""en"")"),"the best")</f>
        <v>the best</v>
      </c>
      <c r="F102" s="4"/>
      <c r="G102" s="4"/>
      <c r="H102" s="4"/>
    </row>
    <row r="103" ht="15.75" customHeight="1">
      <c r="A103" s="6" t="s">
        <v>3926</v>
      </c>
      <c r="B103" s="7" t="s">
        <v>3921</v>
      </c>
      <c r="C103" s="4">
        <v>102.0</v>
      </c>
      <c r="D103" s="5" t="s">
        <v>3924</v>
      </c>
      <c r="E103" s="4" t="str">
        <f>IFERROR(__xludf.DUMMYFUNCTION("GOOGLETRANSLATE(D103, ""he"", ""en"")"),"and our country")</f>
        <v>and our country</v>
      </c>
      <c r="F103" s="4"/>
      <c r="G103" s="4"/>
      <c r="H103" s="4"/>
    </row>
    <row r="104" ht="15.75" customHeight="1">
      <c r="A104" s="6" t="s">
        <v>3927</v>
      </c>
      <c r="B104" s="7" t="s">
        <v>3928</v>
      </c>
      <c r="C104" s="4">
        <v>103.0</v>
      </c>
      <c r="D104" s="5" t="s">
        <v>3929</v>
      </c>
      <c r="E104" s="4" t="str">
        <f>IFERROR(__xludf.DUMMYFUNCTION("GOOGLETRANSLATE(D104, ""he"", ""en"")"),"give")</f>
        <v>give</v>
      </c>
      <c r="F104" s="4"/>
      <c r="G104" s="4"/>
      <c r="H104" s="4"/>
    </row>
    <row r="105" ht="15.75" customHeight="1">
      <c r="A105" s="8" t="s">
        <v>784</v>
      </c>
      <c r="B105" s="1">
        <v>14.0</v>
      </c>
      <c r="C105" s="4">
        <v>104.0</v>
      </c>
      <c r="D105" s="5" t="s">
        <v>3930</v>
      </c>
      <c r="E105" s="4" t="str">
        <f>IFERROR(__xludf.DUMMYFUNCTION("GOOGLETRANSLATE(D105, ""he"", ""en"")"),"Crop:")</f>
        <v>Crop:</v>
      </c>
      <c r="F105" s="4"/>
      <c r="G105" s="4"/>
      <c r="H105" s="4"/>
    </row>
    <row r="106" ht="15.75" customHeight="1">
      <c r="A106" s="6" t="s">
        <v>3900</v>
      </c>
      <c r="B106" s="7" t="s">
        <v>3901</v>
      </c>
      <c r="C106" s="4">
        <v>105.0</v>
      </c>
      <c r="D106" s="5" t="s">
        <v>801</v>
      </c>
      <c r="E106" s="4" t="str">
        <f>IFERROR(__xludf.DUMMYFUNCTION("GOOGLETRANSLATE(D106, ""he"", ""en"")"),"{hand}")</f>
        <v>{hand}</v>
      </c>
      <c r="F106" s="4"/>
      <c r="G106" s="4"/>
      <c r="H106" s="4"/>
    </row>
    <row r="107" ht="15.75" customHeight="1">
      <c r="A107" s="6" t="s">
        <v>3931</v>
      </c>
      <c r="B107" s="7" t="s">
        <v>3932</v>
      </c>
      <c r="C107" s="4">
        <v>106.0</v>
      </c>
      <c r="D107" s="5" t="s">
        <v>3900</v>
      </c>
      <c r="E107" s="4" t="str">
        <f>IFERROR(__xludf.DUMMYFUNCTION("GOOGLETRANSLATE(D107, ""he"", ""en"")"),"justice")</f>
        <v>justice</v>
      </c>
      <c r="F107" s="4"/>
      <c r="G107" s="4"/>
      <c r="H107" s="4"/>
    </row>
    <row r="108" ht="15.75" customHeight="1">
      <c r="A108" s="6" t="s">
        <v>3933</v>
      </c>
      <c r="B108" s="7" t="s">
        <v>3934</v>
      </c>
      <c r="C108" s="4">
        <v>107.0</v>
      </c>
      <c r="D108" s="5" t="s">
        <v>3931</v>
      </c>
      <c r="E108" s="4" t="str">
        <f>IFERROR(__xludf.DUMMYFUNCTION("GOOGLETRANSLATE(D108, ""he"", ""en"")"),"in front of him")</f>
        <v>in front of him</v>
      </c>
      <c r="F108" s="4"/>
      <c r="G108" s="4"/>
      <c r="H108" s="4"/>
    </row>
    <row r="109" ht="15.75" customHeight="1">
      <c r="A109" s="6" t="s">
        <v>3935</v>
      </c>
      <c r="B109" s="7" t="s">
        <v>3936</v>
      </c>
      <c r="C109" s="4">
        <v>108.0</v>
      </c>
      <c r="D109" s="5" t="s">
        <v>3937</v>
      </c>
      <c r="E109" s="4" t="str">
        <f>IFERROR(__xludf.DUMMYFUNCTION("GOOGLETRANSLATE(D109, ""he"", ""en"")"),"will go")</f>
        <v>will go</v>
      </c>
      <c r="F109" s="4"/>
      <c r="G109" s="4"/>
      <c r="H109" s="4"/>
    </row>
    <row r="110" ht="15.75" customHeight="1">
      <c r="A110" s="6" t="s">
        <v>3938</v>
      </c>
      <c r="B110" s="7" t="s">
        <v>3939</v>
      </c>
      <c r="C110" s="4">
        <v>109.0</v>
      </c>
      <c r="D110" s="5" t="s">
        <v>3940</v>
      </c>
      <c r="E110" s="4" t="str">
        <f>IFERROR(__xludf.DUMMYFUNCTION("GOOGLETRANSLATE(D110, ""he"", ""en"")"),"And yes")</f>
        <v>And yes</v>
      </c>
      <c r="F110" s="4"/>
      <c r="G110" s="4"/>
      <c r="H110" s="4"/>
    </row>
    <row r="111" ht="15.75" customHeight="1">
      <c r="A111" s="6" t="s">
        <v>3941</v>
      </c>
      <c r="B111" s="7" t="s">
        <v>3942</v>
      </c>
      <c r="C111" s="4">
        <v>110.0</v>
      </c>
      <c r="D111" s="5" t="s">
        <v>3938</v>
      </c>
      <c r="E111" s="4" t="str">
        <f>IFERROR(__xludf.DUMMYFUNCTION("GOOGLETRANSLATE(D111, ""he"", ""en"")"),"to the way")</f>
        <v>to the way</v>
      </c>
      <c r="F111" s="4"/>
      <c r="G111" s="4"/>
      <c r="H111" s="4"/>
    </row>
    <row r="112" ht="15.75" customHeight="1">
      <c r="A112" s="1"/>
      <c r="B112" s="1"/>
      <c r="C112" s="4">
        <v>111.0</v>
      </c>
      <c r="D112" s="5" t="s">
        <v>3943</v>
      </c>
      <c r="E112" s="4" t="str">
        <f>IFERROR(__xludf.DUMMYFUNCTION("GOOGLETRANSLATE(D112, ""he"", ""en"")"),"his times:")</f>
        <v>his times:</v>
      </c>
      <c r="F112" s="4"/>
      <c r="G112" s="4"/>
      <c r="H112" s="4"/>
    </row>
    <row r="113" ht="15.75" customHeight="1">
      <c r="E113" s="4" t="str">
        <f>IFERROR(__xludf.DUMMYFUNCTION("GOOGLETRANSLATE(D113, ""he"", ""en"")"),"#VALUE!")</f>
        <v>#VALUE!</v>
      </c>
    </row>
    <row r="114" ht="15.75" customHeight="1">
      <c r="E114" s="4" t="str">
        <f>IFERROR(__xludf.DUMMYFUNCTION("GOOGLETRANSLATE(D114, ""he"", ""en"")"),"#VALUE!")</f>
        <v>#VALUE!</v>
      </c>
    </row>
    <row r="115" ht="15.75" customHeight="1">
      <c r="E115" s="4" t="str">
        <f>IFERROR(__xludf.DUMMYFUNCTION("GOOGLETRANSLATE(D115, ""he"", ""en"")"),"#VALUE!")</f>
        <v>#VALUE!</v>
      </c>
    </row>
    <row r="116" ht="15.75" customHeight="1">
      <c r="E116" s="4" t="str">
        <f>IFERROR(__xludf.DUMMYFUNCTION("GOOGLETRANSLATE(D116, ""he"", ""en"")"),"#VALUE!")</f>
        <v>#VALUE!</v>
      </c>
    </row>
    <row r="117" ht="15.75" customHeight="1">
      <c r="E117" s="4" t="str">
        <f>IFERROR(__xludf.DUMMYFUNCTION("GOOGLETRANSLATE(D117, ""he"", ""en"")"),"#VALUE!")</f>
        <v>#VALUE!</v>
      </c>
    </row>
    <row r="118" ht="15.75" customHeight="1">
      <c r="E118" s="4" t="str">
        <f>IFERROR(__xludf.DUMMYFUNCTION("GOOGLETRANSLATE(D118, ""he"", ""en"")"),"#VALUE!")</f>
        <v>#VALUE!</v>
      </c>
    </row>
    <row r="119" ht="15.75" customHeight="1">
      <c r="E119" s="4" t="str">
        <f>IFERROR(__xludf.DUMMYFUNCTION("GOOGLETRANSLATE(D119, ""he"", ""en"")"),"#VALUE!")</f>
        <v>#VALUE!</v>
      </c>
    </row>
    <row r="120" ht="15.75" customHeight="1">
      <c r="E120" s="4" t="str">
        <f>IFERROR(__xludf.DUMMYFUNCTION("GOOGLETRANSLATE(D120, ""he"", ""en"")"),"#VALUE!")</f>
        <v>#VALUE!</v>
      </c>
    </row>
    <row r="121" ht="15.75" customHeight="1">
      <c r="E121" s="4" t="str">
        <f>IFERROR(__xludf.DUMMYFUNCTION("GOOGLETRANSLATE(D121, ""he"", ""en"")"),"#VALUE!")</f>
        <v>#VALUE!</v>
      </c>
    </row>
    <row r="122" ht="15.75" customHeight="1">
      <c r="E122" s="4" t="str">
        <f>IFERROR(__xludf.DUMMYFUNCTION("GOOGLETRANSLATE(D122, ""he"", ""en"")"),"#VALUE!")</f>
        <v>#VALUE!</v>
      </c>
    </row>
    <row r="123" ht="15.75" customHeight="1">
      <c r="E123" s="4" t="str">
        <f>IFERROR(__xludf.DUMMYFUNCTION("GOOGLETRANSLATE(D123, ""he"", ""en"")"),"#VALUE!")</f>
        <v>#VALUE!</v>
      </c>
    </row>
    <row r="124" ht="15.75" customHeight="1">
      <c r="E124" s="4" t="str">
        <f>IFERROR(__xludf.DUMMYFUNCTION("GOOGLETRANSLATE(D124, ""he"", ""en"")"),"#VALUE!")</f>
        <v>#VALUE!</v>
      </c>
    </row>
    <row r="125" ht="15.75" customHeight="1">
      <c r="E125" s="4" t="str">
        <f>IFERROR(__xludf.DUMMYFUNCTION("GOOGLETRANSLATE(D125, ""he"", ""en"")"),"#VALUE!")</f>
        <v>#VALUE!</v>
      </c>
    </row>
    <row r="126" ht="15.75" customHeight="1">
      <c r="E126" s="4" t="str">
        <f>IFERROR(__xludf.DUMMYFUNCTION("GOOGLETRANSLATE(D126, ""he"", ""en"")"),"#VALUE!")</f>
        <v>#VALUE!</v>
      </c>
    </row>
    <row r="127" ht="15.75" customHeight="1">
      <c r="E127" s="4" t="str">
        <f>IFERROR(__xludf.DUMMYFUNCTION("GOOGLETRANSLATE(D127, ""he"", ""en"")"),"#VALUE!")</f>
        <v>#VALUE!</v>
      </c>
    </row>
    <row r="128" ht="15.75" customHeight="1">
      <c r="E128" s="4" t="str">
        <f>IFERROR(__xludf.DUMMYFUNCTION("GOOGLETRANSLATE(D128, ""he"", ""en"")"),"#VALUE!")</f>
        <v>#VALUE!</v>
      </c>
    </row>
    <row r="129" ht="15.75" customHeight="1">
      <c r="E129" s="4" t="str">
        <f>IFERROR(__xludf.DUMMYFUNCTION("GOOGLETRANSLATE(D129, ""he"", ""en"")"),"#VALUE!")</f>
        <v>#VALUE!</v>
      </c>
    </row>
    <row r="130" ht="15.75" customHeight="1">
      <c r="E130" s="4" t="str">
        <f>IFERROR(__xludf.DUMMYFUNCTION("GOOGLETRANSLATE(D130, ""he"", ""en"")"),"#VALUE!")</f>
        <v>#VALUE!</v>
      </c>
    </row>
    <row r="131" ht="15.75" customHeight="1">
      <c r="E131" s="4" t="str">
        <f>IFERROR(__xludf.DUMMYFUNCTION("GOOGLETRANSLATE(D131, ""he"", ""en"")"),"#VALUE!")</f>
        <v>#VALUE!</v>
      </c>
    </row>
    <row r="132" ht="15.75" customHeight="1">
      <c r="E132" s="4" t="str">
        <f>IFERROR(__xludf.DUMMYFUNCTION("GOOGLETRANSLATE(D132, ""he"", ""en"")"),"#VALUE!")</f>
        <v>#VALUE!</v>
      </c>
    </row>
    <row r="133" ht="15.75" customHeight="1">
      <c r="E133" s="4" t="str">
        <f>IFERROR(__xludf.DUMMYFUNCTION("GOOGLETRANSLATE(D133, ""he"", ""en"")"),"#VALUE!")</f>
        <v>#VALUE!</v>
      </c>
    </row>
    <row r="134" ht="15.75" customHeight="1">
      <c r="E134" s="4" t="str">
        <f>IFERROR(__xludf.DUMMYFUNCTION("GOOGLETRANSLATE(D134, ""he"", ""en"")"),"#VALUE!")</f>
        <v>#VALUE!</v>
      </c>
    </row>
    <row r="135" ht="15.75" customHeight="1">
      <c r="E135" s="4" t="str">
        <f>IFERROR(__xludf.DUMMYFUNCTION("GOOGLETRANSLATE(D135, ""he"", ""en"")"),"#VALUE!")</f>
        <v>#VALUE!</v>
      </c>
    </row>
    <row r="136" ht="15.75" customHeight="1">
      <c r="E136" s="4" t="str">
        <f>IFERROR(__xludf.DUMMYFUNCTION("GOOGLETRANSLATE(D136, ""he"", ""en"")"),"#VALUE!")</f>
        <v>#VALUE!</v>
      </c>
    </row>
    <row r="137" ht="15.75" customHeight="1">
      <c r="E137" s="4" t="str">
        <f>IFERROR(__xludf.DUMMYFUNCTION("GOOGLETRANSLATE(D137, ""he"", ""en"")"),"#VALUE!")</f>
        <v>#VALUE!</v>
      </c>
    </row>
    <row r="138" ht="15.75" customHeight="1">
      <c r="E138" s="4" t="str">
        <f>IFERROR(__xludf.DUMMYFUNCTION("GOOGLETRANSLATE(D138, ""he"", ""en"")"),"#VALUE!")</f>
        <v>#VALUE!</v>
      </c>
    </row>
    <row r="139" ht="15.75" customHeight="1">
      <c r="E139" s="4" t="str">
        <f>IFERROR(__xludf.DUMMYFUNCTION("GOOGLETRANSLATE(D139, ""he"", ""en"")"),"#VALUE!")</f>
        <v>#VALUE!</v>
      </c>
    </row>
    <row r="140" ht="15.75" customHeight="1">
      <c r="E140" s="4" t="str">
        <f>IFERROR(__xludf.DUMMYFUNCTION("GOOGLETRANSLATE(D140, ""he"", ""en"")"),"#VALUE!")</f>
        <v>#VALUE!</v>
      </c>
    </row>
    <row r="141" ht="15.75" customHeight="1">
      <c r="E141" s="4" t="str">
        <f>IFERROR(__xludf.DUMMYFUNCTION("GOOGLETRANSLATE(D141, ""he"", ""en"")"),"#VALUE!")</f>
        <v>#VALUE!</v>
      </c>
    </row>
    <row r="142" ht="15.75" customHeight="1">
      <c r="E142" s="4" t="str">
        <f>IFERROR(__xludf.DUMMYFUNCTION("GOOGLETRANSLATE(D142, ""he"", ""en"")"),"#VALUE!")</f>
        <v>#VALUE!</v>
      </c>
    </row>
    <row r="143" ht="15.75" customHeight="1">
      <c r="E143" s="4" t="str">
        <f>IFERROR(__xludf.DUMMYFUNCTION("GOOGLETRANSLATE(D143, ""he"", ""en"")"),"#VALUE!")</f>
        <v>#VALUE!</v>
      </c>
    </row>
    <row r="144" ht="15.75" customHeight="1">
      <c r="E144" s="4" t="str">
        <f>IFERROR(__xludf.DUMMYFUNCTION("GOOGLETRANSLATE(D144, ""he"", ""en"")"),"#VALUE!")</f>
        <v>#VALUE!</v>
      </c>
    </row>
    <row r="145" ht="15.75" customHeight="1">
      <c r="E145" s="4" t="str">
        <f>IFERROR(__xludf.DUMMYFUNCTION("GOOGLETRANSLATE(D145, ""he"", ""en"")"),"#VALUE!")</f>
        <v>#VALUE!</v>
      </c>
    </row>
    <row r="146" ht="15.75" customHeight="1">
      <c r="E146" s="4" t="str">
        <f>IFERROR(__xludf.DUMMYFUNCTION("GOOGLETRANSLATE(D146, ""he"", ""en"")"),"#VALUE!")</f>
        <v>#VALUE!</v>
      </c>
    </row>
    <row r="147" ht="15.75" customHeight="1">
      <c r="E147" s="4" t="str">
        <f>IFERROR(__xludf.DUMMYFUNCTION("GOOGLETRANSLATE(D147, ""he"", ""en"")"),"#VALUE!")</f>
        <v>#VALUE!</v>
      </c>
    </row>
    <row r="148" ht="15.75" customHeight="1">
      <c r="E148" s="4" t="str">
        <f>IFERROR(__xludf.DUMMYFUNCTION("GOOGLETRANSLATE(D148, ""he"", ""en"")"),"#VALUE!")</f>
        <v>#VALUE!</v>
      </c>
    </row>
    <row r="149" ht="15.75" customHeight="1">
      <c r="E149" s="4" t="str">
        <f>IFERROR(__xludf.DUMMYFUNCTION("GOOGLETRANSLATE(D149, ""he"", ""en"")"),"#VALUE!")</f>
        <v>#VALUE!</v>
      </c>
    </row>
    <row r="150" ht="15.75" customHeight="1">
      <c r="E150" s="4" t="str">
        <f>IFERROR(__xludf.DUMMYFUNCTION("GOOGLETRANSLATE(D150, ""he"", ""en"")"),"#VALUE!")</f>
        <v>#VALUE!</v>
      </c>
    </row>
    <row r="151" ht="15.75" customHeight="1">
      <c r="E151" s="4" t="str">
        <f>IFERROR(__xludf.DUMMYFUNCTION("GOOGLETRANSLATE(D151, ""he"", ""en"")"),"#VALUE!")</f>
        <v>#VALUE!</v>
      </c>
    </row>
    <row r="152" ht="15.75" customHeight="1">
      <c r="E152" s="4" t="str">
        <f>IFERROR(__xludf.DUMMYFUNCTION("GOOGLETRANSLATE(D152, ""he"", ""en"")"),"#VALUE!")</f>
        <v>#VALUE!</v>
      </c>
    </row>
    <row r="153" ht="15.75" customHeight="1">
      <c r="E153" s="4" t="str">
        <f>IFERROR(__xludf.DUMMYFUNCTION("GOOGLETRANSLATE(D153, ""he"", ""en"")"),"#VALUE!")</f>
        <v>#VALUE!</v>
      </c>
    </row>
    <row r="154" ht="15.75" customHeight="1">
      <c r="E154" s="4" t="str">
        <f>IFERROR(__xludf.DUMMYFUNCTION("GOOGLETRANSLATE(D154, ""he"", ""en"")"),"#VALUE!")</f>
        <v>#VALUE!</v>
      </c>
    </row>
    <row r="155" ht="15.75" customHeight="1">
      <c r="E155" s="4" t="str">
        <f>IFERROR(__xludf.DUMMYFUNCTION("GOOGLETRANSLATE(D155, ""he"", ""en"")"),"#VALUE!")</f>
        <v>#VALUE!</v>
      </c>
    </row>
    <row r="156" ht="15.75" customHeight="1">
      <c r="E156" s="4" t="str">
        <f>IFERROR(__xludf.DUMMYFUNCTION("GOOGLETRANSLATE(D156, ""he"", ""en"")"),"#VALUE!")</f>
        <v>#VALUE!</v>
      </c>
    </row>
    <row r="157" ht="15.75" customHeight="1">
      <c r="E157" s="4" t="str">
        <f>IFERROR(__xludf.DUMMYFUNCTION("GOOGLETRANSLATE(D157, ""he"", ""en"")"),"#VALUE!")</f>
        <v>#VALUE!</v>
      </c>
    </row>
    <row r="158" ht="15.75" customHeight="1">
      <c r="E158" s="4" t="str">
        <f>IFERROR(__xludf.DUMMYFUNCTION("GOOGLETRANSLATE(D158, ""he"", ""en"")"),"#VALUE!")</f>
        <v>#VALUE!</v>
      </c>
    </row>
    <row r="159" ht="15.75" customHeight="1">
      <c r="E159" s="4" t="str">
        <f>IFERROR(__xludf.DUMMYFUNCTION("GOOGLETRANSLATE(D159, ""he"", ""en"")"),"#VALUE!")</f>
        <v>#VALUE!</v>
      </c>
    </row>
    <row r="160" ht="15.75" customHeight="1">
      <c r="E160" s="4" t="str">
        <f>IFERROR(__xludf.DUMMYFUNCTION("GOOGLETRANSLATE(D160, ""he"", ""en"")"),"#VALUE!")</f>
        <v>#VALUE!</v>
      </c>
    </row>
    <row r="161" ht="15.75" customHeight="1">
      <c r="E161" s="4" t="str">
        <f>IFERROR(__xludf.DUMMYFUNCTION("GOOGLETRANSLATE(D161, ""he"", ""en"")"),"#VALUE!")</f>
        <v>#VALUE!</v>
      </c>
    </row>
    <row r="162" ht="15.75" customHeight="1">
      <c r="E162" s="4" t="str">
        <f>IFERROR(__xludf.DUMMYFUNCTION("GOOGLETRANSLATE(D162, ""he"", ""en"")"),"#VALUE!")</f>
        <v>#VALUE!</v>
      </c>
    </row>
    <row r="163" ht="15.75" customHeight="1">
      <c r="E163" s="4" t="str">
        <f>IFERROR(__xludf.DUMMYFUNCTION("GOOGLETRANSLATE(D163, ""he"", ""en"")"),"#VALUE!")</f>
        <v>#VALUE!</v>
      </c>
    </row>
    <row r="164" ht="15.75" customHeight="1">
      <c r="E164" s="4" t="str">
        <f>IFERROR(__xludf.DUMMYFUNCTION("GOOGLETRANSLATE(D164, ""he"", ""en"")"),"#VALUE!")</f>
        <v>#VALUE!</v>
      </c>
    </row>
    <row r="165" ht="15.75" customHeight="1">
      <c r="E165" s="4" t="str">
        <f>IFERROR(__xludf.DUMMYFUNCTION("GOOGLETRANSLATE(D165, ""he"", ""en"")"),"#VALUE!")</f>
        <v>#VALUE!</v>
      </c>
    </row>
    <row r="166" ht="15.75" customHeight="1">
      <c r="E166" s="4" t="str">
        <f>IFERROR(__xludf.DUMMYFUNCTION("GOOGLETRANSLATE(D166, ""he"", ""en"")"),"#VALUE!")</f>
        <v>#VALUE!</v>
      </c>
    </row>
    <row r="167" ht="15.75" customHeight="1">
      <c r="E167" s="4" t="str">
        <f>IFERROR(__xludf.DUMMYFUNCTION("GOOGLETRANSLATE(D167, ""he"", ""en"")"),"#VALUE!")</f>
        <v>#VALUE!</v>
      </c>
    </row>
    <row r="168" ht="15.75" customHeight="1">
      <c r="E168" s="4" t="str">
        <f>IFERROR(__xludf.DUMMYFUNCTION("GOOGLETRANSLATE(D168, ""he"", ""en"")"),"#VALUE!")</f>
        <v>#VALUE!</v>
      </c>
    </row>
    <row r="169" ht="15.75" customHeight="1">
      <c r="E169" s="4" t="str">
        <f>IFERROR(__xludf.DUMMYFUNCTION("GOOGLETRANSLATE(D169, ""he"", ""en"")"),"#VALUE!")</f>
        <v>#VALUE!</v>
      </c>
    </row>
    <row r="170" ht="15.75" customHeight="1">
      <c r="E170" s="4" t="str">
        <f>IFERROR(__xludf.DUMMYFUNCTION("GOOGLETRANSLATE(D170, ""he"", ""en"")"),"#VALUE!")</f>
        <v>#VALUE!</v>
      </c>
    </row>
    <row r="171" ht="15.75" customHeight="1">
      <c r="E171" s="4" t="str">
        <f>IFERROR(__xludf.DUMMYFUNCTION("GOOGLETRANSLATE(D171, ""he"", ""en"")"),"#VALUE!")</f>
        <v>#VALUE!</v>
      </c>
    </row>
    <row r="172" ht="15.75" customHeight="1">
      <c r="E172" s="4" t="str">
        <f>IFERROR(__xludf.DUMMYFUNCTION("GOOGLETRANSLATE(D172, ""he"", ""en"")"),"#VALUE!")</f>
        <v>#VALUE!</v>
      </c>
    </row>
    <row r="173" ht="15.75" customHeight="1">
      <c r="E173" s="4" t="str">
        <f>IFERROR(__xludf.DUMMYFUNCTION("GOOGLETRANSLATE(D173, ""he"", ""en"")"),"#VALUE!")</f>
        <v>#VALUE!</v>
      </c>
    </row>
    <row r="174" ht="15.75" customHeight="1">
      <c r="E174" s="4" t="str">
        <f>IFERROR(__xludf.DUMMYFUNCTION("GOOGLETRANSLATE(D174, ""he"", ""en"")"),"#VALUE!")</f>
        <v>#VALUE!</v>
      </c>
    </row>
    <row r="175" ht="15.75" customHeight="1">
      <c r="E175" s="4" t="str">
        <f>IFERROR(__xludf.DUMMYFUNCTION("GOOGLETRANSLATE(D175, ""he"", ""en"")"),"#VALUE!")</f>
        <v>#VALUE!</v>
      </c>
    </row>
    <row r="176" ht="15.75" customHeight="1">
      <c r="E176" s="4" t="str">
        <f>IFERROR(__xludf.DUMMYFUNCTION("GOOGLETRANSLATE(D176, ""he"", ""en"")"),"#VALUE!")</f>
        <v>#VALUE!</v>
      </c>
    </row>
    <row r="177" ht="15.75" customHeight="1">
      <c r="E177" s="4" t="str">
        <f>IFERROR(__xludf.DUMMYFUNCTION("GOOGLETRANSLATE(D177, ""he"", ""en"")"),"#VALUE!")</f>
        <v>#VALUE!</v>
      </c>
    </row>
    <row r="178" ht="15.75" customHeight="1">
      <c r="E178" s="4" t="str">
        <f>IFERROR(__xludf.DUMMYFUNCTION("GOOGLETRANSLATE(D178, ""he"", ""en"")"),"#VALUE!")</f>
        <v>#VALUE!</v>
      </c>
    </row>
    <row r="179" ht="15.75" customHeight="1">
      <c r="E179" s="4" t="str">
        <f>IFERROR(__xludf.DUMMYFUNCTION("GOOGLETRANSLATE(D179, ""he"", ""en"")"),"#VALUE!")</f>
        <v>#VALUE!</v>
      </c>
    </row>
    <row r="180" ht="15.75" customHeight="1">
      <c r="E180" s="4" t="str">
        <f>IFERROR(__xludf.DUMMYFUNCTION("GOOGLETRANSLATE(D180, ""he"", ""en"")"),"#VALUE!")</f>
        <v>#VALUE!</v>
      </c>
    </row>
    <row r="181" ht="15.75" customHeight="1">
      <c r="E181" s="4" t="str">
        <f>IFERROR(__xludf.DUMMYFUNCTION("GOOGLETRANSLATE(D181, ""he"", ""en"")"),"#VALUE!")</f>
        <v>#VALUE!</v>
      </c>
    </row>
    <row r="182" ht="15.75" customHeight="1">
      <c r="E182" s="4" t="str">
        <f>IFERROR(__xludf.DUMMYFUNCTION("GOOGLETRANSLATE(D182, ""he"", ""en"")"),"#VALUE!")</f>
        <v>#VALUE!</v>
      </c>
    </row>
    <row r="183" ht="15.75" customHeight="1">
      <c r="E183" s="4" t="str">
        <f>IFERROR(__xludf.DUMMYFUNCTION("GOOGLETRANSLATE(D183, ""he"", ""en"")"),"#VALUE!")</f>
        <v>#VALUE!</v>
      </c>
    </row>
    <row r="184" ht="15.75" customHeight="1">
      <c r="E184" s="4" t="str">
        <f>IFERROR(__xludf.DUMMYFUNCTION("GOOGLETRANSLATE(D184, ""he"", ""en"")"),"#VALUE!")</f>
        <v>#VALUE!</v>
      </c>
    </row>
    <row r="185" ht="15.75" customHeight="1">
      <c r="E185" s="4" t="str">
        <f>IFERROR(__xludf.DUMMYFUNCTION("GOOGLETRANSLATE(D185, ""he"", ""en"")"),"#VALUE!")</f>
        <v>#VALUE!</v>
      </c>
    </row>
    <row r="186" ht="15.75" customHeight="1">
      <c r="E186" s="4" t="str">
        <f>IFERROR(__xludf.DUMMYFUNCTION("GOOGLETRANSLATE(D186, ""he"", ""en"")"),"#VALUE!")</f>
        <v>#VALUE!</v>
      </c>
    </row>
    <row r="187" ht="15.75" customHeight="1">
      <c r="E187" s="4" t="str">
        <f>IFERROR(__xludf.DUMMYFUNCTION("GOOGLETRANSLATE(D187, ""he"", ""en"")"),"#VALUE!")</f>
        <v>#VALUE!</v>
      </c>
    </row>
    <row r="188" ht="15.75" customHeight="1">
      <c r="E188" s="4" t="str">
        <f>IFERROR(__xludf.DUMMYFUNCTION("GOOGLETRANSLATE(D188, ""he"", ""en"")"),"#VALUE!")</f>
        <v>#VALUE!</v>
      </c>
    </row>
    <row r="189" ht="15.75" customHeight="1">
      <c r="E189" s="4" t="str">
        <f>IFERROR(__xludf.DUMMYFUNCTION("GOOGLETRANSLATE(D189, ""he"", ""en"")"),"#VALUE!")</f>
        <v>#VALUE!</v>
      </c>
    </row>
    <row r="190" ht="15.75" customHeight="1">
      <c r="E190" s="4" t="str">
        <f>IFERROR(__xludf.DUMMYFUNCTION("GOOGLETRANSLATE(D190, ""he"", ""en"")"),"#VALUE!")</f>
        <v>#VALUE!</v>
      </c>
    </row>
    <row r="191" ht="15.75" customHeight="1">
      <c r="E191" s="4" t="str">
        <f>IFERROR(__xludf.DUMMYFUNCTION("GOOGLETRANSLATE(D191, ""he"", ""en"")"),"#VALUE!")</f>
        <v>#VALUE!</v>
      </c>
    </row>
    <row r="192" ht="15.75" customHeight="1">
      <c r="E192" s="4" t="str">
        <f>IFERROR(__xludf.DUMMYFUNCTION("GOOGLETRANSLATE(D192, ""he"", ""en"")"),"#VALUE!")</f>
        <v>#VALUE!</v>
      </c>
    </row>
    <row r="193" ht="15.75" customHeight="1">
      <c r="E193" s="4" t="str">
        <f>IFERROR(__xludf.DUMMYFUNCTION("GOOGLETRANSLATE(D193, ""he"", ""en"")"),"#VALUE!")</f>
        <v>#VALUE!</v>
      </c>
    </row>
    <row r="194" ht="15.75" customHeight="1">
      <c r="E194" s="4" t="str">
        <f>IFERROR(__xludf.DUMMYFUNCTION("GOOGLETRANSLATE(D194, ""he"", ""en"")"),"#VALUE!")</f>
        <v>#VALUE!</v>
      </c>
    </row>
    <row r="195" ht="15.75" customHeight="1">
      <c r="E195" s="4" t="str">
        <f>IFERROR(__xludf.DUMMYFUNCTION("GOOGLETRANSLATE(D195, ""he"", ""en"")"),"#VALUE!")</f>
        <v>#VALUE!</v>
      </c>
    </row>
    <row r="196" ht="15.75" customHeight="1">
      <c r="E196" s="4" t="str">
        <f>IFERROR(__xludf.DUMMYFUNCTION("GOOGLETRANSLATE(D196, ""he"", ""en"")"),"#VALUE!")</f>
        <v>#VALUE!</v>
      </c>
    </row>
    <row r="197" ht="15.75" customHeight="1">
      <c r="E197" s="4" t="str">
        <f>IFERROR(__xludf.DUMMYFUNCTION("GOOGLETRANSLATE(D197, ""he"", ""en"")"),"#VALUE!")</f>
        <v>#VALUE!</v>
      </c>
    </row>
    <row r="198" ht="15.75" customHeight="1">
      <c r="E198" s="4" t="str">
        <f>IFERROR(__xludf.DUMMYFUNCTION("GOOGLETRANSLATE(D198, ""he"", ""en"")"),"#VALUE!")</f>
        <v>#VALUE!</v>
      </c>
    </row>
    <row r="199" ht="15.75" customHeight="1">
      <c r="E199" s="4" t="str">
        <f>IFERROR(__xludf.DUMMYFUNCTION("GOOGLETRANSLATE(D199, ""he"", ""en"")"),"#VALUE!")</f>
        <v>#VALUE!</v>
      </c>
    </row>
    <row r="200" ht="15.75" customHeight="1">
      <c r="E200" s="4" t="str">
        <f>IFERROR(__xludf.DUMMYFUNCTION("GOOGLETRANSLATE(D200, ""he"", ""en"")"),"#VALUE!")</f>
        <v>#VALUE!</v>
      </c>
    </row>
    <row r="201" ht="15.75" customHeight="1">
      <c r="E201" s="4" t="str">
        <f>IFERROR(__xludf.DUMMYFUNCTION("GOOGLETRANSLATE(D201, ""he"", ""en"")"),"#VALUE!")</f>
        <v>#VALUE!</v>
      </c>
    </row>
    <row r="202" ht="15.75" customHeight="1">
      <c r="E202" s="4" t="str">
        <f>IFERROR(__xludf.DUMMYFUNCTION("GOOGLETRANSLATE(D202, ""he"", ""en"")"),"#VALUE!")</f>
        <v>#VALUE!</v>
      </c>
    </row>
    <row r="203" ht="15.75" customHeight="1">
      <c r="E203" s="4" t="str">
        <f>IFERROR(__xludf.DUMMYFUNCTION("GOOGLETRANSLATE(D203, ""he"", ""en"")"),"#VALUE!")</f>
        <v>#VALUE!</v>
      </c>
    </row>
    <row r="204" ht="15.75" customHeight="1">
      <c r="E204" s="4" t="str">
        <f>IFERROR(__xludf.DUMMYFUNCTION("GOOGLETRANSLATE(D204, ""he"", ""en"")"),"#VALUE!")</f>
        <v>#VALUE!</v>
      </c>
    </row>
    <row r="205" ht="15.75" customHeight="1">
      <c r="E205" s="4" t="str">
        <f>IFERROR(__xludf.DUMMYFUNCTION("GOOGLETRANSLATE(D205, ""he"", ""en"")"),"#VALUE!")</f>
        <v>#VALUE!</v>
      </c>
    </row>
    <row r="206" ht="15.75" customHeight="1">
      <c r="E206" s="4" t="str">
        <f>IFERROR(__xludf.DUMMYFUNCTION("GOOGLETRANSLATE(D206, ""he"", ""en"")"),"#VALUE!")</f>
        <v>#VALUE!</v>
      </c>
    </row>
    <row r="207" ht="15.75" customHeight="1">
      <c r="E207" s="4" t="str">
        <f>IFERROR(__xludf.DUMMYFUNCTION("GOOGLETRANSLATE(D207, ""he"", ""en"")"),"#VALUE!")</f>
        <v>#VALUE!</v>
      </c>
    </row>
    <row r="208" ht="15.75" customHeight="1">
      <c r="E208" s="4" t="str">
        <f>IFERROR(__xludf.DUMMYFUNCTION("GOOGLETRANSLATE(D208, ""he"", ""en"")"),"#VALUE!")</f>
        <v>#VALUE!</v>
      </c>
    </row>
    <row r="209" ht="15.75" customHeight="1">
      <c r="E209" s="4" t="str">
        <f>IFERROR(__xludf.DUMMYFUNCTION("GOOGLETRANSLATE(D209, ""he"", ""en"")"),"#VALUE!")</f>
        <v>#VALUE!</v>
      </c>
    </row>
    <row r="210" ht="15.75" customHeight="1">
      <c r="E210" s="4" t="str">
        <f>IFERROR(__xludf.DUMMYFUNCTION("GOOGLETRANSLATE(D210, ""he"", ""en"")"),"#VALUE!")</f>
        <v>#VALUE!</v>
      </c>
    </row>
    <row r="211" ht="15.75" customHeight="1">
      <c r="E211" s="4" t="str">
        <f>IFERROR(__xludf.DUMMYFUNCTION("GOOGLETRANSLATE(D211, ""he"", ""en"")"),"#VALUE!")</f>
        <v>#VALUE!</v>
      </c>
    </row>
    <row r="212" ht="15.75" customHeight="1">
      <c r="E212" s="4" t="str">
        <f>IFERROR(__xludf.DUMMYFUNCTION("GOOGLETRANSLATE(D212, ""he"", ""en"")"),"#VALUE!")</f>
        <v>#VALUE!</v>
      </c>
    </row>
    <row r="213" ht="15.75" customHeight="1">
      <c r="E213" s="4" t="str">
        <f>IFERROR(__xludf.DUMMYFUNCTION("GOOGLETRANSLATE(D213, ""he"", ""en"")"),"#VALUE!")</f>
        <v>#VALUE!</v>
      </c>
    </row>
    <row r="214" ht="15.75" customHeight="1">
      <c r="E214" s="4" t="str">
        <f>IFERROR(__xludf.DUMMYFUNCTION("GOOGLETRANSLATE(D214, ""he"", ""en"")"),"#VALUE!")</f>
        <v>#VALUE!</v>
      </c>
    </row>
    <row r="215" ht="15.75" customHeight="1">
      <c r="E215" s="4" t="str">
        <f>IFERROR(__xludf.DUMMYFUNCTION("GOOGLETRANSLATE(D215, ""he"", ""en"")"),"#VALUE!")</f>
        <v>#VALUE!</v>
      </c>
    </row>
    <row r="216" ht="15.75" customHeight="1">
      <c r="E216" s="4" t="str">
        <f>IFERROR(__xludf.DUMMYFUNCTION("GOOGLETRANSLATE(D216, ""he"", ""en"")"),"#VALUE!")</f>
        <v>#VALUE!</v>
      </c>
    </row>
    <row r="217" ht="15.75" customHeight="1">
      <c r="E217" s="4" t="str">
        <f>IFERROR(__xludf.DUMMYFUNCTION("GOOGLETRANSLATE(D217, ""he"", ""en"")"),"#VALUE!")</f>
        <v>#VALUE!</v>
      </c>
    </row>
    <row r="218" ht="15.75" customHeight="1">
      <c r="E218" s="4" t="str">
        <f>IFERROR(__xludf.DUMMYFUNCTION("GOOGLETRANSLATE(D218, ""he"", ""en"")"),"#VALUE!")</f>
        <v>#VALUE!</v>
      </c>
    </row>
    <row r="219" ht="15.75" customHeight="1">
      <c r="E219" s="4" t="str">
        <f>IFERROR(__xludf.DUMMYFUNCTION("GOOGLETRANSLATE(D219, ""he"", ""en"")"),"#VALUE!")</f>
        <v>#VALUE!</v>
      </c>
    </row>
    <row r="220" ht="15.75" customHeight="1">
      <c r="E220" s="4" t="str">
        <f>IFERROR(__xludf.DUMMYFUNCTION("GOOGLETRANSLATE(D220, ""he"", ""en"")"),"#VALUE!")</f>
        <v>#VALUE!</v>
      </c>
    </row>
    <row r="221" ht="15.75" customHeight="1">
      <c r="E221" s="4" t="str">
        <f>IFERROR(__xludf.DUMMYFUNCTION("GOOGLETRANSLATE(D221, ""he"", ""en"")"),"#VALUE!")</f>
        <v>#VALUE!</v>
      </c>
    </row>
    <row r="222" ht="15.75" customHeight="1">
      <c r="E222" s="4" t="str">
        <f>IFERROR(__xludf.DUMMYFUNCTION("GOOGLETRANSLATE(D222, ""he"", ""en"")"),"#VALUE!")</f>
        <v>#VALUE!</v>
      </c>
    </row>
    <row r="223" ht="15.75" customHeight="1">
      <c r="E223" s="4" t="str">
        <f>IFERROR(__xludf.DUMMYFUNCTION("GOOGLETRANSLATE(D223, ""he"", ""en"")"),"#VALUE!")</f>
        <v>#VALUE!</v>
      </c>
    </row>
    <row r="224" ht="15.75" customHeight="1">
      <c r="E224" s="4" t="str">
        <f>IFERROR(__xludf.DUMMYFUNCTION("GOOGLETRANSLATE(D224, ""he"", ""en"")"),"#VALUE!")</f>
        <v>#VALUE!</v>
      </c>
    </row>
    <row r="225" ht="15.75" customHeight="1">
      <c r="E225" s="4" t="str">
        <f>IFERROR(__xludf.DUMMYFUNCTION("GOOGLETRANSLATE(D225, ""he"", ""en"")"),"#VALUE!")</f>
        <v>#VALUE!</v>
      </c>
    </row>
    <row r="226" ht="15.75" customHeight="1">
      <c r="E226" s="4" t="str">
        <f>IFERROR(__xludf.DUMMYFUNCTION("GOOGLETRANSLATE(D226, ""he"", ""en"")"),"#VALUE!")</f>
        <v>#VALUE!</v>
      </c>
    </row>
    <row r="227" ht="15.75" customHeight="1">
      <c r="E227" s="4" t="str">
        <f>IFERROR(__xludf.DUMMYFUNCTION("GOOGLETRANSLATE(D227, ""he"", ""en"")"),"#VALUE!")</f>
        <v>#VALUE!</v>
      </c>
    </row>
    <row r="228" ht="15.75" customHeight="1">
      <c r="E228" s="4" t="str">
        <f>IFERROR(__xludf.DUMMYFUNCTION("GOOGLETRANSLATE(D228, ""he"", ""en"")"),"#VALUE!")</f>
        <v>#VALUE!</v>
      </c>
    </row>
    <row r="229" ht="15.75" customHeight="1">
      <c r="E229" s="4" t="str">
        <f>IFERROR(__xludf.DUMMYFUNCTION("GOOGLETRANSLATE(D229, ""he"", ""en"")"),"#VALUE!")</f>
        <v>#VALUE!</v>
      </c>
    </row>
    <row r="230" ht="15.75" customHeight="1">
      <c r="E230" s="4" t="str">
        <f>IFERROR(__xludf.DUMMYFUNCTION("GOOGLETRANSLATE(D230, ""he"", ""en"")"),"#VALUE!")</f>
        <v>#VALUE!</v>
      </c>
    </row>
    <row r="231" ht="15.75" customHeight="1">
      <c r="E231" s="4" t="str">
        <f>IFERROR(__xludf.DUMMYFUNCTION("GOOGLETRANSLATE(D231, ""he"", ""en"")"),"#VALUE!")</f>
        <v>#VALUE!</v>
      </c>
    </row>
    <row r="232" ht="15.75" customHeight="1">
      <c r="E232" s="4" t="str">
        <f>IFERROR(__xludf.DUMMYFUNCTION("GOOGLETRANSLATE(D232, ""he"", ""en"")"),"#VALUE!")</f>
        <v>#VALUE!</v>
      </c>
    </row>
    <row r="233" ht="15.75" customHeight="1">
      <c r="E233" s="4" t="str">
        <f>IFERROR(__xludf.DUMMYFUNCTION("GOOGLETRANSLATE(D233, ""he"", ""en"")"),"#VALUE!")</f>
        <v>#VALUE!</v>
      </c>
    </row>
    <row r="234" ht="15.75" customHeight="1">
      <c r="E234" s="4" t="str">
        <f>IFERROR(__xludf.DUMMYFUNCTION("GOOGLETRANSLATE(D234, ""he"", ""en"")"),"#VALUE!")</f>
        <v>#VALUE!</v>
      </c>
    </row>
    <row r="235" ht="15.75" customHeight="1">
      <c r="E235" s="4" t="str">
        <f>IFERROR(__xludf.DUMMYFUNCTION("GOOGLETRANSLATE(D235, ""he"", ""en"")"),"#VALUE!")</f>
        <v>#VALUE!</v>
      </c>
    </row>
    <row r="236" ht="15.75" customHeight="1">
      <c r="E236" s="4" t="str">
        <f>IFERROR(__xludf.DUMMYFUNCTION("GOOGLETRANSLATE(D236, ""he"", ""en"")"),"#VALUE!")</f>
        <v>#VALUE!</v>
      </c>
    </row>
    <row r="237" ht="15.75" customHeight="1">
      <c r="E237" s="4" t="str">
        <f>IFERROR(__xludf.DUMMYFUNCTION("GOOGLETRANSLATE(D237, ""he"", ""en"")"),"#VALUE!")</f>
        <v>#VALUE!</v>
      </c>
    </row>
    <row r="238" ht="15.75" customHeight="1">
      <c r="E238" s="4" t="str">
        <f>IFERROR(__xludf.DUMMYFUNCTION("GOOGLETRANSLATE(D238, ""he"", ""en"")"),"#VALUE!")</f>
        <v>#VALUE!</v>
      </c>
    </row>
    <row r="239" ht="15.75" customHeight="1">
      <c r="E239" s="4" t="str">
        <f>IFERROR(__xludf.DUMMYFUNCTION("GOOGLETRANSLATE(D239, ""he"", ""en"")"),"#VALUE!")</f>
        <v>#VALUE!</v>
      </c>
    </row>
    <row r="240" ht="15.75" customHeight="1">
      <c r="E240" s="4" t="str">
        <f>IFERROR(__xludf.DUMMYFUNCTION("GOOGLETRANSLATE(D240, ""he"", ""en"")"),"#VALUE!")</f>
        <v>#VALUE!</v>
      </c>
    </row>
    <row r="241" ht="15.75" customHeight="1">
      <c r="E241" s="4" t="str">
        <f>IFERROR(__xludf.DUMMYFUNCTION("GOOGLETRANSLATE(D241, ""he"", ""en"")"),"#VALUE!")</f>
        <v>#VALUE!</v>
      </c>
    </row>
    <row r="242" ht="15.75" customHeight="1">
      <c r="E242" s="4" t="str">
        <f>IFERROR(__xludf.DUMMYFUNCTION("GOOGLETRANSLATE(D242, ""he"", ""en"")"),"#VALUE!")</f>
        <v>#VALUE!</v>
      </c>
    </row>
    <row r="243" ht="15.75" customHeight="1">
      <c r="E243" s="4" t="str">
        <f>IFERROR(__xludf.DUMMYFUNCTION("GOOGLETRANSLATE(D243, ""he"", ""en"")"),"#VALUE!")</f>
        <v>#VALUE!</v>
      </c>
    </row>
    <row r="244" ht="15.75" customHeight="1">
      <c r="E244" s="4" t="str">
        <f>IFERROR(__xludf.DUMMYFUNCTION("GOOGLETRANSLATE(D244, ""he"", ""en"")"),"#VALUE!")</f>
        <v>#VALUE!</v>
      </c>
    </row>
    <row r="245" ht="15.75" customHeight="1">
      <c r="E245" s="4" t="str">
        <f>IFERROR(__xludf.DUMMYFUNCTION("GOOGLETRANSLATE(D245, ""he"", ""en"")"),"#VALUE!")</f>
        <v>#VALUE!</v>
      </c>
    </row>
    <row r="246" ht="15.75" customHeight="1">
      <c r="E246" s="4" t="str">
        <f>IFERROR(__xludf.DUMMYFUNCTION("GOOGLETRANSLATE(D246, ""he"", ""en"")"),"#VALUE!")</f>
        <v>#VALUE!</v>
      </c>
    </row>
    <row r="247" ht="15.75" customHeight="1">
      <c r="E247" s="4" t="str">
        <f>IFERROR(__xludf.DUMMYFUNCTION("GOOGLETRANSLATE(D247, ""he"", ""en"")"),"#VALUE!")</f>
        <v>#VALUE!</v>
      </c>
    </row>
    <row r="248" ht="15.75" customHeight="1">
      <c r="E248" s="4" t="str">
        <f>IFERROR(__xludf.DUMMYFUNCTION("GOOGLETRANSLATE(D248, ""he"", ""en"")"),"#VALUE!")</f>
        <v>#VALUE!</v>
      </c>
    </row>
    <row r="249" ht="15.75" customHeight="1">
      <c r="E249" s="4" t="str">
        <f>IFERROR(__xludf.DUMMYFUNCTION("GOOGLETRANSLATE(D249, ""he"", ""en"")"),"#VALUE!")</f>
        <v>#VALUE!</v>
      </c>
    </row>
    <row r="250" ht="15.75" customHeight="1">
      <c r="E250" s="4" t="str">
        <f>IFERROR(__xludf.DUMMYFUNCTION("GOOGLETRANSLATE(D250, ""he"", ""en"")"),"#VALUE!")</f>
        <v>#VALUE!</v>
      </c>
    </row>
    <row r="251" ht="15.75" customHeight="1">
      <c r="E251" s="4" t="str">
        <f>IFERROR(__xludf.DUMMYFUNCTION("GOOGLETRANSLATE(D251, ""he"", ""en"")"),"#VALUE!")</f>
        <v>#VALUE!</v>
      </c>
    </row>
    <row r="252" ht="15.75" customHeight="1">
      <c r="E252" s="4" t="str">
        <f>IFERROR(__xludf.DUMMYFUNCTION("GOOGLETRANSLATE(D252, ""he"", ""en"")"),"#VALUE!")</f>
        <v>#VALUE!</v>
      </c>
    </row>
    <row r="253" ht="15.75" customHeight="1">
      <c r="E253" s="4" t="str">
        <f>IFERROR(__xludf.DUMMYFUNCTION("GOOGLETRANSLATE(D253, ""he"", ""en"")"),"#VALUE!")</f>
        <v>#VALUE!</v>
      </c>
    </row>
    <row r="254" ht="15.75" customHeight="1">
      <c r="E254" s="4" t="str">
        <f>IFERROR(__xludf.DUMMYFUNCTION("GOOGLETRANSLATE(D254, ""he"", ""en"")"),"#VALUE!")</f>
        <v>#VALUE!</v>
      </c>
    </row>
    <row r="255" ht="15.75" customHeight="1">
      <c r="E255" s="4" t="str">
        <f>IFERROR(__xludf.DUMMYFUNCTION("GOOGLETRANSLATE(D255, ""he"", ""en"")"),"#VALUE!")</f>
        <v>#VALUE!</v>
      </c>
    </row>
    <row r="256" ht="15.75" customHeight="1">
      <c r="E256" s="4" t="str">
        <f>IFERROR(__xludf.DUMMYFUNCTION("GOOGLETRANSLATE(D256, ""he"", ""en"")"),"#VALUE!")</f>
        <v>#VALUE!</v>
      </c>
    </row>
    <row r="257" ht="15.75" customHeight="1">
      <c r="E257" s="4" t="str">
        <f>IFERROR(__xludf.DUMMYFUNCTION("GOOGLETRANSLATE(D257, ""he"", ""en"")"),"#VALUE!")</f>
        <v>#VALUE!</v>
      </c>
    </row>
    <row r="258" ht="15.75" customHeight="1">
      <c r="E258" s="4" t="str">
        <f>IFERROR(__xludf.DUMMYFUNCTION("GOOGLETRANSLATE(D258, ""he"", ""en"")"),"#VALUE!")</f>
        <v>#VALUE!</v>
      </c>
    </row>
    <row r="259" ht="15.75" customHeight="1">
      <c r="E259" s="4" t="str">
        <f>IFERROR(__xludf.DUMMYFUNCTION("GOOGLETRANSLATE(D259, ""he"", ""en"")"),"#VALUE!")</f>
        <v>#VALUE!</v>
      </c>
    </row>
    <row r="260" ht="15.75" customHeight="1">
      <c r="E260" s="4" t="str">
        <f>IFERROR(__xludf.DUMMYFUNCTION("GOOGLETRANSLATE(D260, ""he"", ""en"")"),"#VALUE!")</f>
        <v>#VALUE!</v>
      </c>
    </row>
    <row r="261" ht="15.75" customHeight="1">
      <c r="E261" s="4" t="str">
        <f>IFERROR(__xludf.DUMMYFUNCTION("GOOGLETRANSLATE(D261, ""he"", ""en"")"),"#VALUE!")</f>
        <v>#VALUE!</v>
      </c>
    </row>
    <row r="262" ht="15.75" customHeight="1">
      <c r="E262" s="4" t="str">
        <f>IFERROR(__xludf.DUMMYFUNCTION("GOOGLETRANSLATE(D262, ""he"", ""en"")"),"#VALUE!")</f>
        <v>#VALUE!</v>
      </c>
    </row>
    <row r="263" ht="15.75" customHeight="1">
      <c r="E263" s="4" t="str">
        <f>IFERROR(__xludf.DUMMYFUNCTION("GOOGLETRANSLATE(D263, ""he"", ""en"")"),"#VALUE!")</f>
        <v>#VALUE!</v>
      </c>
    </row>
    <row r="264" ht="15.75" customHeight="1">
      <c r="E264" s="4" t="str">
        <f>IFERROR(__xludf.DUMMYFUNCTION("GOOGLETRANSLATE(D264, ""he"", ""en"")"),"#VALUE!")</f>
        <v>#VALUE!</v>
      </c>
    </row>
    <row r="265" ht="15.75" customHeight="1">
      <c r="E265" s="4" t="str">
        <f>IFERROR(__xludf.DUMMYFUNCTION("GOOGLETRANSLATE(D265, ""he"", ""en"")"),"#VALUE!")</f>
        <v>#VALUE!</v>
      </c>
    </row>
    <row r="266" ht="15.75" customHeight="1">
      <c r="E266" s="4" t="str">
        <f>IFERROR(__xludf.DUMMYFUNCTION("GOOGLETRANSLATE(D266, ""he"", ""en"")"),"#VALUE!")</f>
        <v>#VALUE!</v>
      </c>
    </row>
    <row r="267" ht="15.75" customHeight="1">
      <c r="E267" s="4" t="str">
        <f>IFERROR(__xludf.DUMMYFUNCTION("GOOGLETRANSLATE(D267, ""he"", ""en"")"),"#VALUE!")</f>
        <v>#VALUE!</v>
      </c>
    </row>
    <row r="268" ht="15.75" customHeight="1">
      <c r="E268" s="4" t="str">
        <f>IFERROR(__xludf.DUMMYFUNCTION("GOOGLETRANSLATE(D268, ""he"", ""en"")"),"#VALUE!")</f>
        <v>#VALUE!</v>
      </c>
    </row>
    <row r="269" ht="15.75" customHeight="1">
      <c r="E269" s="4" t="str">
        <f>IFERROR(__xludf.DUMMYFUNCTION("GOOGLETRANSLATE(D269, ""he"", ""en"")"),"#VALUE!")</f>
        <v>#VALUE!</v>
      </c>
    </row>
    <row r="270" ht="15.75" customHeight="1">
      <c r="E270" s="4" t="str">
        <f>IFERROR(__xludf.DUMMYFUNCTION("GOOGLETRANSLATE(D270, ""he"", ""en"")"),"#VALUE!")</f>
        <v>#VALUE!</v>
      </c>
    </row>
    <row r="271" ht="15.75" customHeight="1">
      <c r="E271" s="4" t="str">
        <f>IFERROR(__xludf.DUMMYFUNCTION("GOOGLETRANSLATE(D271, ""he"", ""en"")"),"#VALUE!")</f>
        <v>#VALUE!</v>
      </c>
    </row>
    <row r="272" ht="15.75" customHeight="1">
      <c r="E272" s="4" t="str">
        <f>IFERROR(__xludf.DUMMYFUNCTION("GOOGLETRANSLATE(D272, ""he"", ""en"")"),"#VALUE!")</f>
        <v>#VALUE!</v>
      </c>
    </row>
    <row r="273" ht="15.75" customHeight="1">
      <c r="E273" s="4" t="str">
        <f>IFERROR(__xludf.DUMMYFUNCTION("GOOGLETRANSLATE(D273, ""he"", ""en"")"),"#VALUE!")</f>
        <v>#VALUE!</v>
      </c>
    </row>
    <row r="274" ht="15.75" customHeight="1">
      <c r="E274" s="4" t="str">
        <f>IFERROR(__xludf.DUMMYFUNCTION("GOOGLETRANSLATE(D274, ""he"", ""en"")"),"#VALUE!")</f>
        <v>#VALUE!</v>
      </c>
    </row>
    <row r="275" ht="15.75" customHeight="1">
      <c r="E275" s="4" t="str">
        <f>IFERROR(__xludf.DUMMYFUNCTION("GOOGLETRANSLATE(D275, ""he"", ""en"")"),"#VALUE!")</f>
        <v>#VALUE!</v>
      </c>
    </row>
    <row r="276" ht="15.75" customHeight="1">
      <c r="E276" s="4" t="str">
        <f>IFERROR(__xludf.DUMMYFUNCTION("GOOGLETRANSLATE(D276, ""he"", ""en"")"),"#VALUE!")</f>
        <v>#VALUE!</v>
      </c>
    </row>
    <row r="277" ht="15.75" customHeight="1">
      <c r="E277" s="4" t="str">
        <f>IFERROR(__xludf.DUMMYFUNCTION("GOOGLETRANSLATE(D277, ""he"", ""en"")"),"#VALUE!")</f>
        <v>#VALUE!</v>
      </c>
    </row>
    <row r="278" ht="15.75" customHeight="1">
      <c r="E278" s="4" t="str">
        <f>IFERROR(__xludf.DUMMYFUNCTION("GOOGLETRANSLATE(D278, ""he"", ""en"")"),"#VALUE!")</f>
        <v>#VALUE!</v>
      </c>
    </row>
    <row r="279" ht="15.75" customHeight="1">
      <c r="E279" s="4" t="str">
        <f>IFERROR(__xludf.DUMMYFUNCTION("GOOGLETRANSLATE(D279, ""he"", ""en"")"),"#VALUE!")</f>
        <v>#VALUE!</v>
      </c>
    </row>
    <row r="280" ht="15.75" customHeight="1">
      <c r="E280" s="4" t="str">
        <f>IFERROR(__xludf.DUMMYFUNCTION("GOOGLETRANSLATE(D280, ""he"", ""en"")"),"#VALUE!")</f>
        <v>#VALUE!</v>
      </c>
    </row>
    <row r="281" ht="15.75" customHeight="1">
      <c r="E281" s="4" t="str">
        <f>IFERROR(__xludf.DUMMYFUNCTION("GOOGLETRANSLATE(D281, ""he"", ""en"")"),"#VALUE!")</f>
        <v>#VALUE!</v>
      </c>
    </row>
    <row r="282" ht="15.75" customHeight="1">
      <c r="E282" s="4" t="str">
        <f>IFERROR(__xludf.DUMMYFUNCTION("GOOGLETRANSLATE(D282, ""he"", ""en"")"),"#VALUE!")</f>
        <v>#VALUE!</v>
      </c>
    </row>
    <row r="283" ht="15.75" customHeight="1">
      <c r="E283" s="4" t="str">
        <f>IFERROR(__xludf.DUMMYFUNCTION("GOOGLETRANSLATE(D283, ""he"", ""en"")"),"#VALUE!")</f>
        <v>#VALUE!</v>
      </c>
    </row>
    <row r="284" ht="15.75" customHeight="1">
      <c r="E284" s="4" t="str">
        <f>IFERROR(__xludf.DUMMYFUNCTION("GOOGLETRANSLATE(D284, ""he"", ""en"")"),"#VALUE!")</f>
        <v>#VALUE!</v>
      </c>
    </row>
    <row r="285" ht="15.75" customHeight="1">
      <c r="E285" s="4" t="str">
        <f>IFERROR(__xludf.DUMMYFUNCTION("GOOGLETRANSLATE(D285, ""he"", ""en"")"),"#VALUE!")</f>
        <v>#VALUE!</v>
      </c>
    </row>
    <row r="286" ht="15.75" customHeight="1">
      <c r="E286" s="4" t="str">
        <f>IFERROR(__xludf.DUMMYFUNCTION("GOOGLETRANSLATE(D286, ""he"", ""en"")"),"#VALUE!")</f>
        <v>#VALUE!</v>
      </c>
    </row>
    <row r="287" ht="15.75" customHeight="1">
      <c r="E287" s="4" t="str">
        <f>IFERROR(__xludf.DUMMYFUNCTION("GOOGLETRANSLATE(D287, ""he"", ""en"")"),"#VALUE!")</f>
        <v>#VALUE!</v>
      </c>
    </row>
    <row r="288" ht="15.75" customHeight="1">
      <c r="E288" s="4" t="str">
        <f>IFERROR(__xludf.DUMMYFUNCTION("GOOGLETRANSLATE(D288, ""he"", ""en"")"),"#VALUE!")</f>
        <v>#VALUE!</v>
      </c>
    </row>
    <row r="289" ht="15.75" customHeight="1">
      <c r="E289" s="4" t="str">
        <f>IFERROR(__xludf.DUMMYFUNCTION("GOOGLETRANSLATE(D289, ""he"", ""en"")"),"#VALUE!")</f>
        <v>#VALUE!</v>
      </c>
    </row>
    <row r="290" ht="15.75" customHeight="1">
      <c r="E290" s="4" t="str">
        <f>IFERROR(__xludf.DUMMYFUNCTION("GOOGLETRANSLATE(D290, ""he"", ""en"")"),"#VALUE!")</f>
        <v>#VALUE!</v>
      </c>
    </row>
    <row r="291" ht="15.75" customHeight="1">
      <c r="E291" s="4" t="str">
        <f>IFERROR(__xludf.DUMMYFUNCTION("GOOGLETRANSLATE(D291, ""he"", ""en"")"),"#VALUE!")</f>
        <v>#VALUE!</v>
      </c>
    </row>
    <row r="292" ht="15.75" customHeight="1">
      <c r="E292" s="4" t="str">
        <f>IFERROR(__xludf.DUMMYFUNCTION("GOOGLETRANSLATE(D292, ""he"", ""en"")"),"#VALUE!")</f>
        <v>#VALUE!</v>
      </c>
    </row>
    <row r="293" ht="15.75" customHeight="1">
      <c r="E293" s="4" t="str">
        <f>IFERROR(__xludf.DUMMYFUNCTION("GOOGLETRANSLATE(D293, ""he"", ""en"")"),"#VALUE!")</f>
        <v>#VALUE!</v>
      </c>
    </row>
    <row r="294" ht="15.75" customHeight="1">
      <c r="E294" s="4" t="str">
        <f>IFERROR(__xludf.DUMMYFUNCTION("GOOGLETRANSLATE(D294, ""he"", ""en"")"),"#VALUE!")</f>
        <v>#VALUE!</v>
      </c>
    </row>
    <row r="295" ht="15.75" customHeight="1">
      <c r="E295" s="4" t="str">
        <f>IFERROR(__xludf.DUMMYFUNCTION("GOOGLETRANSLATE(D295, ""he"", ""en"")"),"#VALUE!")</f>
        <v>#VALUE!</v>
      </c>
    </row>
    <row r="296" ht="15.75" customHeight="1">
      <c r="E296" s="4" t="str">
        <f>IFERROR(__xludf.DUMMYFUNCTION("GOOGLETRANSLATE(D296, ""he"", ""en"")"),"#VALUE!")</f>
        <v>#VALUE!</v>
      </c>
    </row>
    <row r="297" ht="15.75" customHeight="1">
      <c r="E297" s="4" t="str">
        <f>IFERROR(__xludf.DUMMYFUNCTION("GOOGLETRANSLATE(D297, ""he"", ""en"")"),"#VALUE!")</f>
        <v>#VALUE!</v>
      </c>
    </row>
    <row r="298" ht="15.75" customHeight="1">
      <c r="E298" s="4" t="str">
        <f>IFERROR(__xludf.DUMMYFUNCTION("GOOGLETRANSLATE(D298, ""he"", ""en"")"),"#VALUE!")</f>
        <v>#VALUE!</v>
      </c>
    </row>
    <row r="299" ht="15.75" customHeight="1">
      <c r="E299" s="4" t="str">
        <f>IFERROR(__xludf.DUMMYFUNCTION("GOOGLETRANSLATE(D299, ""he"", ""en"")"),"#VALUE!")</f>
        <v>#VALUE!</v>
      </c>
    </row>
    <row r="300" ht="15.75" customHeight="1">
      <c r="E300" s="4" t="str">
        <f>IFERROR(__xludf.DUMMYFUNCTION("GOOGLETRANSLATE(D300, ""he"", ""en"")"),"#VALUE!")</f>
        <v>#VALUE!</v>
      </c>
    </row>
    <row r="301" ht="15.75" customHeight="1">
      <c r="E301" s="4" t="str">
        <f>IFERROR(__xludf.DUMMYFUNCTION("GOOGLETRANSLATE(D301, ""he"", ""en"")"),"#VALUE!")</f>
        <v>#VALUE!</v>
      </c>
    </row>
    <row r="302" ht="15.75" customHeight="1">
      <c r="E302" s="4" t="str">
        <f>IFERROR(__xludf.DUMMYFUNCTION("GOOGLETRANSLATE(D302, ""he"", ""en"")"),"#VALUE!")</f>
        <v>#VALUE!</v>
      </c>
    </row>
    <row r="303" ht="15.75" customHeight="1">
      <c r="E303" s="4" t="str">
        <f>IFERROR(__xludf.DUMMYFUNCTION("GOOGLETRANSLATE(D303, ""he"", ""en"")"),"#VALUE!")</f>
        <v>#VALUE!</v>
      </c>
    </row>
    <row r="304" ht="15.75" customHeight="1">
      <c r="E304" s="4" t="str">
        <f>IFERROR(__xludf.DUMMYFUNCTION("GOOGLETRANSLATE(D304, ""he"", ""en"")"),"#VALUE!")</f>
        <v>#VALUE!</v>
      </c>
    </row>
    <row r="305" ht="15.75" customHeight="1">
      <c r="E305" s="4" t="str">
        <f>IFERROR(__xludf.DUMMYFUNCTION("GOOGLETRANSLATE(D305, ""he"", ""en"")"),"#VALUE!")</f>
        <v>#VALUE!</v>
      </c>
    </row>
    <row r="306" ht="15.75" customHeight="1">
      <c r="E306" s="4" t="str">
        <f>IFERROR(__xludf.DUMMYFUNCTION("GOOGLETRANSLATE(D306, ""he"", ""en"")"),"#VALUE!")</f>
        <v>#VALUE!</v>
      </c>
    </row>
    <row r="307" ht="15.75" customHeight="1">
      <c r="E307" s="4" t="str">
        <f>IFERROR(__xludf.DUMMYFUNCTION("GOOGLETRANSLATE(D307, ""he"", ""en"")"),"#VALUE!")</f>
        <v>#VALUE!</v>
      </c>
    </row>
    <row r="308" ht="15.75" customHeight="1">
      <c r="E308" s="4" t="str">
        <f>IFERROR(__xludf.DUMMYFUNCTION("GOOGLETRANSLATE(D308, ""he"", ""en"")"),"#VALUE!")</f>
        <v>#VALUE!</v>
      </c>
    </row>
    <row r="309" ht="15.75" customHeight="1">
      <c r="E309" s="4" t="str">
        <f>IFERROR(__xludf.DUMMYFUNCTION("GOOGLETRANSLATE(D309, ""he"", ""en"")"),"#VALUE!")</f>
        <v>#VALUE!</v>
      </c>
    </row>
    <row r="310" ht="15.75" customHeight="1">
      <c r="E310" s="4" t="str">
        <f>IFERROR(__xludf.DUMMYFUNCTION("GOOGLETRANSLATE(D310, ""he"", ""en"")"),"#VALUE!")</f>
        <v>#VALUE!</v>
      </c>
    </row>
    <row r="311" ht="15.75" customHeight="1">
      <c r="E311" s="4" t="str">
        <f>IFERROR(__xludf.DUMMYFUNCTION("GOOGLETRANSLATE(D311, ""he"", ""en"")"),"#VALUE!")</f>
        <v>#VALUE!</v>
      </c>
    </row>
    <row r="312" ht="15.75" customHeight="1">
      <c r="E312" s="4" t="str">
        <f>IFERROR(__xludf.DUMMYFUNCTION("GOOGLETRANSLATE(D312, ""he"", ""en"")"),"#VALUE!")</f>
        <v>#VALUE!</v>
      </c>
    </row>
    <row r="313" ht="15.75" customHeight="1">
      <c r="E313" s="4" t="str">
        <f>IFERROR(__xludf.DUMMYFUNCTION("GOOGLETRANSLATE(D313, ""he"", ""en"")"),"#VALUE!")</f>
        <v>#VALUE!</v>
      </c>
    </row>
    <row r="314" ht="15.75" customHeight="1">
      <c r="E314" s="4" t="str">
        <f>IFERROR(__xludf.DUMMYFUNCTION("GOOGLETRANSLATE(D314, ""he"", ""en"")"),"#VALUE!")</f>
        <v>#VALUE!</v>
      </c>
    </row>
    <row r="315" ht="15.75" customHeight="1">
      <c r="E315" s="4" t="str">
        <f>IFERROR(__xludf.DUMMYFUNCTION("GOOGLETRANSLATE(D315, ""he"", ""en"")"),"#VALUE!")</f>
        <v>#VALUE!</v>
      </c>
    </row>
    <row r="316" ht="15.75" customHeight="1">
      <c r="E316" s="4" t="str">
        <f>IFERROR(__xludf.DUMMYFUNCTION("GOOGLETRANSLATE(D316, ""he"", ""en"")"),"#VALUE!")</f>
        <v>#VALUE!</v>
      </c>
    </row>
    <row r="317" ht="15.75" customHeight="1">
      <c r="E317" s="4" t="str">
        <f>IFERROR(__xludf.DUMMYFUNCTION("GOOGLETRANSLATE(D317, ""he"", ""en"")"),"#VALUE!")</f>
        <v>#VALUE!</v>
      </c>
    </row>
    <row r="318" ht="15.75" customHeight="1">
      <c r="E318" s="4" t="str">
        <f>IFERROR(__xludf.DUMMYFUNCTION("GOOGLETRANSLATE(D318, ""he"", ""en"")"),"#VALUE!")</f>
        <v>#VALUE!</v>
      </c>
    </row>
    <row r="319" ht="15.75" customHeight="1">
      <c r="E319" s="4" t="str">
        <f>IFERROR(__xludf.DUMMYFUNCTION("GOOGLETRANSLATE(D319, ""he"", ""en"")"),"#VALUE!")</f>
        <v>#VALUE!</v>
      </c>
    </row>
    <row r="320" ht="15.75" customHeight="1">
      <c r="E320" s="4" t="str">
        <f>IFERROR(__xludf.DUMMYFUNCTION("GOOGLETRANSLATE(D320, ""he"", ""en"")"),"#VALUE!")</f>
        <v>#VALUE!</v>
      </c>
    </row>
    <row r="321" ht="15.75" customHeight="1">
      <c r="E321" s="4" t="str">
        <f>IFERROR(__xludf.DUMMYFUNCTION("GOOGLETRANSLATE(D321, ""he"", ""en"")"),"#VALUE!")</f>
        <v>#VALUE!</v>
      </c>
    </row>
    <row r="322" ht="15.75" customHeight="1">
      <c r="E322" s="4" t="str">
        <f>IFERROR(__xludf.DUMMYFUNCTION("GOOGLETRANSLATE(D322, ""he"", ""en"")"),"#VALUE!")</f>
        <v>#VALUE!</v>
      </c>
    </row>
    <row r="323" ht="15.75" customHeight="1">
      <c r="E323" s="4" t="str">
        <f>IFERROR(__xludf.DUMMYFUNCTION("GOOGLETRANSLATE(D323, ""he"", ""en"")"),"#VALUE!")</f>
        <v>#VALUE!</v>
      </c>
    </row>
    <row r="324" ht="15.75" customHeight="1">
      <c r="E324" s="4" t="str">
        <f>IFERROR(__xludf.DUMMYFUNCTION("GOOGLETRANSLATE(D324, ""he"", ""en"")"),"#VALUE!")</f>
        <v>#VALUE!</v>
      </c>
    </row>
    <row r="325" ht="15.75" customHeight="1">
      <c r="E325" s="4" t="str">
        <f>IFERROR(__xludf.DUMMYFUNCTION("GOOGLETRANSLATE(D325, ""he"", ""en"")"),"#VALUE!")</f>
        <v>#VALUE!</v>
      </c>
    </row>
    <row r="326" ht="15.75" customHeight="1">
      <c r="E326" s="4" t="str">
        <f>IFERROR(__xludf.DUMMYFUNCTION("GOOGLETRANSLATE(D326, ""he"", ""en"")"),"#VALUE!")</f>
        <v>#VALUE!</v>
      </c>
    </row>
    <row r="327" ht="15.75" customHeight="1">
      <c r="E327" s="4" t="str">
        <f>IFERROR(__xludf.DUMMYFUNCTION("GOOGLETRANSLATE(D327, ""he"", ""en"")"),"#VALUE!")</f>
        <v>#VALUE!</v>
      </c>
    </row>
    <row r="328" ht="15.75" customHeight="1">
      <c r="E328" s="4" t="str">
        <f>IFERROR(__xludf.DUMMYFUNCTION("GOOGLETRANSLATE(D328, ""he"", ""en"")"),"#VALUE!")</f>
        <v>#VALUE!</v>
      </c>
    </row>
    <row r="329" ht="15.75" customHeight="1">
      <c r="E329" s="4" t="str">
        <f>IFERROR(__xludf.DUMMYFUNCTION("GOOGLETRANSLATE(D329, ""he"", ""en"")"),"#VALUE!")</f>
        <v>#VALUE!</v>
      </c>
    </row>
    <row r="330" ht="15.75" customHeight="1">
      <c r="E330" s="4" t="str">
        <f>IFERROR(__xludf.DUMMYFUNCTION("GOOGLETRANSLATE(D330, ""he"", ""en"")"),"#VALUE!")</f>
        <v>#VALUE!</v>
      </c>
    </row>
    <row r="331" ht="15.75" customHeight="1">
      <c r="E331" s="4" t="str">
        <f>IFERROR(__xludf.DUMMYFUNCTION("GOOGLETRANSLATE(D331, ""he"", ""en"")"),"#VALUE!")</f>
        <v>#VALUE!</v>
      </c>
    </row>
    <row r="332" ht="15.75" customHeight="1">
      <c r="E332" s="4" t="str">
        <f>IFERROR(__xludf.DUMMYFUNCTION("GOOGLETRANSLATE(D332, ""he"", ""en"")"),"#VALUE!")</f>
        <v>#VALUE!</v>
      </c>
    </row>
    <row r="333" ht="15.75" customHeight="1">
      <c r="E333" s="4" t="str">
        <f>IFERROR(__xludf.DUMMYFUNCTION("GOOGLETRANSLATE(D333, ""he"", ""en"")"),"#VALUE!")</f>
        <v>#VALUE!</v>
      </c>
    </row>
    <row r="334" ht="15.75" customHeight="1">
      <c r="E334" s="4" t="str">
        <f>IFERROR(__xludf.DUMMYFUNCTION("GOOGLETRANSLATE(D334, ""he"", ""en"")"),"#VALUE!")</f>
        <v>#VALUE!</v>
      </c>
    </row>
    <row r="335" ht="15.75" customHeight="1">
      <c r="E335" s="4" t="str">
        <f>IFERROR(__xludf.DUMMYFUNCTION("GOOGLETRANSLATE(D335, ""he"", ""en"")"),"#VALUE!")</f>
        <v>#VALUE!</v>
      </c>
    </row>
    <row r="336" ht="15.75" customHeight="1">
      <c r="E336" s="4" t="str">
        <f>IFERROR(__xludf.DUMMYFUNCTION("GOOGLETRANSLATE(D336, ""he"", ""en"")"),"#VALUE!")</f>
        <v>#VALUE!</v>
      </c>
    </row>
    <row r="337" ht="15.75" customHeight="1">
      <c r="E337" s="4" t="str">
        <f>IFERROR(__xludf.DUMMYFUNCTION("GOOGLETRANSLATE(D337, ""he"", ""en"")"),"#VALUE!")</f>
        <v>#VALUE!</v>
      </c>
    </row>
    <row r="338" ht="15.75" customHeight="1">
      <c r="E338" s="4" t="str">
        <f>IFERROR(__xludf.DUMMYFUNCTION("GOOGLETRANSLATE(D338, ""he"", ""en"")"),"#VALUE!")</f>
        <v>#VALUE!</v>
      </c>
    </row>
    <row r="339" ht="15.75" customHeight="1">
      <c r="E339" s="4" t="str">
        <f>IFERROR(__xludf.DUMMYFUNCTION("GOOGLETRANSLATE(D339, ""he"", ""en"")"),"#VALUE!")</f>
        <v>#VALUE!</v>
      </c>
    </row>
    <row r="340" ht="15.75" customHeight="1">
      <c r="E340" s="4" t="str">
        <f>IFERROR(__xludf.DUMMYFUNCTION("GOOGLETRANSLATE(D340, ""he"", ""en"")"),"#VALUE!")</f>
        <v>#VALUE!</v>
      </c>
    </row>
    <row r="341" ht="15.75" customHeight="1">
      <c r="E341" s="4" t="str">
        <f>IFERROR(__xludf.DUMMYFUNCTION("GOOGLETRANSLATE(D341, ""he"", ""en"")"),"#VALUE!")</f>
        <v>#VALUE!</v>
      </c>
    </row>
    <row r="342" ht="15.75" customHeight="1">
      <c r="E342" s="4" t="str">
        <f>IFERROR(__xludf.DUMMYFUNCTION("GOOGLETRANSLATE(D342, ""he"", ""en"")"),"#VALUE!")</f>
        <v>#VALUE!</v>
      </c>
    </row>
    <row r="343" ht="15.75" customHeight="1">
      <c r="E343" s="4" t="str">
        <f>IFERROR(__xludf.DUMMYFUNCTION("GOOGLETRANSLATE(D343, ""he"", ""en"")"),"#VALUE!")</f>
        <v>#VALUE!</v>
      </c>
    </row>
    <row r="344" ht="15.75" customHeight="1">
      <c r="E344" s="4" t="str">
        <f>IFERROR(__xludf.DUMMYFUNCTION("GOOGLETRANSLATE(D344, ""he"", ""en"")"),"#VALUE!")</f>
        <v>#VALUE!</v>
      </c>
    </row>
    <row r="345" ht="15.75" customHeight="1">
      <c r="E345" s="4" t="str">
        <f>IFERROR(__xludf.DUMMYFUNCTION("GOOGLETRANSLATE(D345, ""he"", ""en"")"),"#VALUE!")</f>
        <v>#VALUE!</v>
      </c>
    </row>
    <row r="346" ht="15.75" customHeight="1">
      <c r="E346" s="4" t="str">
        <f>IFERROR(__xludf.DUMMYFUNCTION("GOOGLETRANSLATE(D346, ""he"", ""en"")"),"#VALUE!")</f>
        <v>#VALUE!</v>
      </c>
    </row>
    <row r="347" ht="15.75" customHeight="1">
      <c r="E347" s="4" t="str">
        <f>IFERROR(__xludf.DUMMYFUNCTION("GOOGLETRANSLATE(D347, ""he"", ""en"")"),"#VALUE!")</f>
        <v>#VALUE!</v>
      </c>
    </row>
    <row r="348" ht="15.75" customHeight="1">
      <c r="E348" s="4" t="str">
        <f>IFERROR(__xludf.DUMMYFUNCTION("GOOGLETRANSLATE(D348, ""he"", ""en"")"),"#VALUE!")</f>
        <v>#VALUE!</v>
      </c>
    </row>
    <row r="349" ht="15.75" customHeight="1">
      <c r="E349" s="4" t="str">
        <f>IFERROR(__xludf.DUMMYFUNCTION("GOOGLETRANSLATE(D349, ""he"", ""en"")"),"#VALUE!")</f>
        <v>#VALUE!</v>
      </c>
    </row>
    <row r="350" ht="15.75" customHeight="1">
      <c r="E350" s="4" t="str">
        <f>IFERROR(__xludf.DUMMYFUNCTION("GOOGLETRANSLATE(D350, ""he"", ""en"")"),"#VALUE!")</f>
        <v>#VALUE!</v>
      </c>
    </row>
    <row r="351" ht="15.75" customHeight="1">
      <c r="E351" s="4" t="str">
        <f>IFERROR(__xludf.DUMMYFUNCTION("GOOGLETRANSLATE(D351, ""he"", ""en"")"),"#VALUE!")</f>
        <v>#VALUE!</v>
      </c>
    </row>
    <row r="352" ht="15.75" customHeight="1">
      <c r="E352" s="4" t="str">
        <f>IFERROR(__xludf.DUMMYFUNCTION("GOOGLETRANSLATE(D352, ""he"", ""en"")"),"#VALUE!")</f>
        <v>#VALUE!</v>
      </c>
    </row>
    <row r="353" ht="15.75" customHeight="1">
      <c r="E353" s="4" t="str">
        <f>IFERROR(__xludf.DUMMYFUNCTION("GOOGLETRANSLATE(D353, ""he"", ""en"")"),"#VALUE!")</f>
        <v>#VALUE!</v>
      </c>
    </row>
    <row r="354" ht="15.75" customHeight="1">
      <c r="E354" s="4" t="str">
        <f>IFERROR(__xludf.DUMMYFUNCTION("GOOGLETRANSLATE(D354, ""he"", ""en"")"),"#VALUE!")</f>
        <v>#VALUE!</v>
      </c>
    </row>
    <row r="355" ht="15.75" customHeight="1">
      <c r="E355" s="4" t="str">
        <f>IFERROR(__xludf.DUMMYFUNCTION("GOOGLETRANSLATE(D355, ""he"", ""en"")"),"#VALUE!")</f>
        <v>#VALUE!</v>
      </c>
    </row>
    <row r="356" ht="15.75" customHeight="1">
      <c r="E356" s="4" t="str">
        <f>IFERROR(__xludf.DUMMYFUNCTION("GOOGLETRANSLATE(D356, ""he"", ""en"")"),"#VALUE!")</f>
        <v>#VALUE!</v>
      </c>
    </row>
    <row r="357" ht="15.75" customHeight="1">
      <c r="E357" s="4" t="str">
        <f>IFERROR(__xludf.DUMMYFUNCTION("GOOGLETRANSLATE(D357, ""he"", ""en"")"),"#VALUE!")</f>
        <v>#VALUE!</v>
      </c>
    </row>
    <row r="358" ht="15.75" customHeight="1">
      <c r="E358" s="4" t="str">
        <f>IFERROR(__xludf.DUMMYFUNCTION("GOOGLETRANSLATE(D358, ""he"", ""en"")"),"#VALUE!")</f>
        <v>#VALUE!</v>
      </c>
    </row>
    <row r="359" ht="15.75" customHeight="1">
      <c r="E359" s="4" t="str">
        <f>IFERROR(__xludf.DUMMYFUNCTION("GOOGLETRANSLATE(D359, ""he"", ""en"")"),"#VALUE!")</f>
        <v>#VALUE!</v>
      </c>
    </row>
    <row r="360" ht="15.75" customHeight="1">
      <c r="E360" s="4" t="str">
        <f>IFERROR(__xludf.DUMMYFUNCTION("GOOGLETRANSLATE(D360, ""he"", ""en"")"),"#VALUE!")</f>
        <v>#VALUE!</v>
      </c>
    </row>
    <row r="361" ht="15.75" customHeight="1">
      <c r="E361" s="4" t="str">
        <f>IFERROR(__xludf.DUMMYFUNCTION("GOOGLETRANSLATE(D361, ""he"", ""en"")"),"#VALUE!")</f>
        <v>#VALUE!</v>
      </c>
    </row>
    <row r="362" ht="15.75" customHeight="1">
      <c r="E362" s="4" t="str">
        <f>IFERROR(__xludf.DUMMYFUNCTION("GOOGLETRANSLATE(D362, ""he"", ""en"")"),"#VALUE!")</f>
        <v>#VALUE!</v>
      </c>
    </row>
    <row r="363" ht="15.75" customHeight="1">
      <c r="E363" s="4" t="str">
        <f>IFERROR(__xludf.DUMMYFUNCTION("GOOGLETRANSLATE(D363, ""he"", ""en"")"),"#VALUE!")</f>
        <v>#VALUE!</v>
      </c>
    </row>
    <row r="364" ht="15.75" customHeight="1">
      <c r="E364" s="4" t="str">
        <f>IFERROR(__xludf.DUMMYFUNCTION("GOOGLETRANSLATE(D364, ""he"", ""en"")"),"#VALUE!")</f>
        <v>#VALUE!</v>
      </c>
    </row>
    <row r="365" ht="15.75" customHeight="1">
      <c r="E365" s="4" t="str">
        <f>IFERROR(__xludf.DUMMYFUNCTION("GOOGLETRANSLATE(D365, ""he"", ""en"")"),"#VALUE!")</f>
        <v>#VALUE!</v>
      </c>
    </row>
    <row r="366" ht="15.75" customHeight="1">
      <c r="E366" s="4" t="str">
        <f>IFERROR(__xludf.DUMMYFUNCTION("GOOGLETRANSLATE(D366, ""he"", ""en"")"),"#VALUE!")</f>
        <v>#VALUE!</v>
      </c>
    </row>
    <row r="367" ht="15.75" customHeight="1">
      <c r="E367" s="4" t="str">
        <f>IFERROR(__xludf.DUMMYFUNCTION("GOOGLETRANSLATE(D367, ""he"", ""en"")"),"#VALUE!")</f>
        <v>#VALUE!</v>
      </c>
    </row>
    <row r="368" ht="15.75" customHeight="1">
      <c r="E368" s="4" t="str">
        <f>IFERROR(__xludf.DUMMYFUNCTION("GOOGLETRANSLATE(D368, ""he"", ""en"")"),"#VALUE!")</f>
        <v>#VALUE!</v>
      </c>
    </row>
    <row r="369" ht="15.75" customHeight="1">
      <c r="E369" s="4" t="str">
        <f>IFERROR(__xludf.DUMMYFUNCTION("GOOGLETRANSLATE(D369, ""he"", ""en"")"),"#VALUE!")</f>
        <v>#VALUE!</v>
      </c>
    </row>
    <row r="370" ht="15.75" customHeight="1">
      <c r="E370" s="4" t="str">
        <f>IFERROR(__xludf.DUMMYFUNCTION("GOOGLETRANSLATE(D370, ""he"", ""en"")"),"#VALUE!")</f>
        <v>#VALUE!</v>
      </c>
    </row>
    <row r="371" ht="15.75" customHeight="1">
      <c r="E371" s="4" t="str">
        <f>IFERROR(__xludf.DUMMYFUNCTION("GOOGLETRANSLATE(D371, ""he"", ""en"")"),"#VALUE!")</f>
        <v>#VALUE!</v>
      </c>
    </row>
    <row r="372" ht="15.75" customHeight="1">
      <c r="E372" s="4" t="str">
        <f>IFERROR(__xludf.DUMMYFUNCTION("GOOGLETRANSLATE(D372, ""he"", ""en"")"),"#VALUE!")</f>
        <v>#VALUE!</v>
      </c>
    </row>
    <row r="373" ht="15.75" customHeight="1">
      <c r="E373" s="4" t="str">
        <f>IFERROR(__xludf.DUMMYFUNCTION("GOOGLETRANSLATE(D373, ""he"", ""en"")"),"#VALUE!")</f>
        <v>#VALUE!</v>
      </c>
    </row>
    <row r="374" ht="15.75" customHeight="1">
      <c r="E374" s="4" t="str">
        <f>IFERROR(__xludf.DUMMYFUNCTION("GOOGLETRANSLATE(D374, ""he"", ""en"")"),"#VALUE!")</f>
        <v>#VALUE!</v>
      </c>
    </row>
    <row r="375" ht="15.75" customHeight="1">
      <c r="E375" s="4" t="str">
        <f>IFERROR(__xludf.DUMMYFUNCTION("GOOGLETRANSLATE(D375, ""he"", ""en"")"),"#VALUE!")</f>
        <v>#VALUE!</v>
      </c>
    </row>
    <row r="376" ht="15.75" customHeight="1">
      <c r="E376" s="4" t="str">
        <f>IFERROR(__xludf.DUMMYFUNCTION("GOOGLETRANSLATE(D376, ""he"", ""en"")"),"#VALUE!")</f>
        <v>#VALUE!</v>
      </c>
    </row>
    <row r="377" ht="15.75" customHeight="1">
      <c r="E377" s="4" t="str">
        <f>IFERROR(__xludf.DUMMYFUNCTION("GOOGLETRANSLATE(D377, ""he"", ""en"")"),"#VALUE!")</f>
        <v>#VALUE!</v>
      </c>
    </row>
    <row r="378" ht="15.75" customHeight="1">
      <c r="E378" s="4" t="str">
        <f>IFERROR(__xludf.DUMMYFUNCTION("GOOGLETRANSLATE(D378, ""he"", ""en"")"),"#VALUE!")</f>
        <v>#VALUE!</v>
      </c>
    </row>
    <row r="379" ht="15.75" customHeight="1">
      <c r="E379" s="4" t="str">
        <f>IFERROR(__xludf.DUMMYFUNCTION("GOOGLETRANSLATE(D379, ""he"", ""en"")"),"#VALUE!")</f>
        <v>#VALUE!</v>
      </c>
    </row>
    <row r="380" ht="15.75" customHeight="1">
      <c r="E380" s="4" t="str">
        <f>IFERROR(__xludf.DUMMYFUNCTION("GOOGLETRANSLATE(D380, ""he"", ""en"")"),"#VALUE!")</f>
        <v>#VALUE!</v>
      </c>
    </row>
    <row r="381" ht="15.75" customHeight="1">
      <c r="E381" s="4" t="str">
        <f>IFERROR(__xludf.DUMMYFUNCTION("GOOGLETRANSLATE(D381, ""he"", ""en"")"),"#VALUE!")</f>
        <v>#VALUE!</v>
      </c>
    </row>
    <row r="382" ht="15.75" customHeight="1">
      <c r="E382" s="4" t="str">
        <f>IFERROR(__xludf.DUMMYFUNCTION("GOOGLETRANSLATE(D382, ""he"", ""en"")"),"#VALUE!")</f>
        <v>#VALUE!</v>
      </c>
    </row>
    <row r="383" ht="15.75" customHeight="1">
      <c r="E383" s="4" t="str">
        <f>IFERROR(__xludf.DUMMYFUNCTION("GOOGLETRANSLATE(D383, ""he"", ""en"")"),"#VALUE!")</f>
        <v>#VALUE!</v>
      </c>
    </row>
    <row r="384" ht="15.75" customHeight="1">
      <c r="E384" s="4" t="str">
        <f>IFERROR(__xludf.DUMMYFUNCTION("GOOGLETRANSLATE(D384, ""he"", ""en"")"),"#VALUE!")</f>
        <v>#VALUE!</v>
      </c>
    </row>
    <row r="385" ht="15.75" customHeight="1">
      <c r="E385" s="4" t="str">
        <f>IFERROR(__xludf.DUMMYFUNCTION("GOOGLETRANSLATE(D385, ""he"", ""en"")"),"#VALUE!")</f>
        <v>#VALUE!</v>
      </c>
    </row>
    <row r="386" ht="15.75" customHeight="1">
      <c r="E386" s="4" t="str">
        <f>IFERROR(__xludf.DUMMYFUNCTION("GOOGLETRANSLATE(D386, ""he"", ""en"")"),"#VALUE!")</f>
        <v>#VALUE!</v>
      </c>
    </row>
    <row r="387" ht="15.75" customHeight="1">
      <c r="E387" s="4" t="str">
        <f>IFERROR(__xludf.DUMMYFUNCTION("GOOGLETRANSLATE(D387, ""he"", ""en"")"),"#VALUE!")</f>
        <v>#VALUE!</v>
      </c>
    </row>
    <row r="388" ht="15.75" customHeight="1">
      <c r="E388" s="4" t="str">
        <f>IFERROR(__xludf.DUMMYFUNCTION("GOOGLETRANSLATE(D388, ""he"", ""en"")"),"#VALUE!")</f>
        <v>#VALUE!</v>
      </c>
    </row>
    <row r="389" ht="15.75" customHeight="1">
      <c r="E389" s="4" t="str">
        <f>IFERROR(__xludf.DUMMYFUNCTION("GOOGLETRANSLATE(D389, ""he"", ""en"")"),"#VALUE!")</f>
        <v>#VALUE!</v>
      </c>
    </row>
    <row r="390" ht="15.75" customHeight="1">
      <c r="E390" s="4" t="str">
        <f>IFERROR(__xludf.DUMMYFUNCTION("GOOGLETRANSLATE(D390, ""he"", ""en"")"),"#VALUE!")</f>
        <v>#VALUE!</v>
      </c>
    </row>
    <row r="391" ht="15.75" customHeight="1">
      <c r="E391" s="4" t="str">
        <f>IFERROR(__xludf.DUMMYFUNCTION("GOOGLETRANSLATE(D391, ""he"", ""en"")"),"#VALUE!")</f>
        <v>#VALUE!</v>
      </c>
    </row>
    <row r="392" ht="15.75" customHeight="1">
      <c r="E392" s="4" t="str">
        <f>IFERROR(__xludf.DUMMYFUNCTION("GOOGLETRANSLATE(D392, ""he"", ""en"")"),"#VALUE!")</f>
        <v>#VALUE!</v>
      </c>
    </row>
    <row r="393" ht="15.75" customHeight="1">
      <c r="E393" s="4" t="str">
        <f>IFERROR(__xludf.DUMMYFUNCTION("GOOGLETRANSLATE(D393, ""he"", ""en"")"),"#VALUE!")</f>
        <v>#VALUE!</v>
      </c>
    </row>
    <row r="394" ht="15.75" customHeight="1">
      <c r="E394" s="4" t="str">
        <f>IFERROR(__xludf.DUMMYFUNCTION("GOOGLETRANSLATE(D394, ""he"", ""en"")"),"#VALUE!")</f>
        <v>#VALUE!</v>
      </c>
    </row>
    <row r="395" ht="15.75" customHeight="1">
      <c r="E395" s="4" t="str">
        <f>IFERROR(__xludf.DUMMYFUNCTION("GOOGLETRANSLATE(D395, ""he"", ""en"")"),"#VALUE!")</f>
        <v>#VALUE!</v>
      </c>
    </row>
    <row r="396" ht="15.75" customHeight="1">
      <c r="E396" s="4" t="str">
        <f>IFERROR(__xludf.DUMMYFUNCTION("GOOGLETRANSLATE(D396, ""he"", ""en"")"),"#VALUE!")</f>
        <v>#VALUE!</v>
      </c>
    </row>
    <row r="397" ht="15.75" customHeight="1">
      <c r="E397" s="4" t="str">
        <f>IFERROR(__xludf.DUMMYFUNCTION("GOOGLETRANSLATE(D397, ""he"", ""en"")"),"#VALUE!")</f>
        <v>#VALUE!</v>
      </c>
    </row>
    <row r="398" ht="15.75" customHeight="1">
      <c r="E398" s="4" t="str">
        <f>IFERROR(__xludf.DUMMYFUNCTION("GOOGLETRANSLATE(D398, ""he"", ""en"")"),"#VALUE!")</f>
        <v>#VALUE!</v>
      </c>
    </row>
    <row r="399" ht="15.75" customHeight="1">
      <c r="E399" s="4" t="str">
        <f>IFERROR(__xludf.DUMMYFUNCTION("GOOGLETRANSLATE(D399, ""he"", ""en"")"),"#VALUE!")</f>
        <v>#VALUE!</v>
      </c>
    </row>
    <row r="400" ht="15.75" customHeight="1">
      <c r="E400" s="4" t="str">
        <f>IFERROR(__xludf.DUMMYFUNCTION("GOOGLETRANSLATE(D400, ""he"", ""en"")"),"#VALUE!")</f>
        <v>#VALUE!</v>
      </c>
    </row>
    <row r="401" ht="15.75" customHeight="1">
      <c r="E401" s="4" t="str">
        <f>IFERROR(__xludf.DUMMYFUNCTION("GOOGLETRANSLATE(D401, ""he"", ""en"")"),"#VALUE!")</f>
        <v>#VALUE!</v>
      </c>
    </row>
    <row r="402" ht="15.75" customHeight="1">
      <c r="E402" s="4" t="str">
        <f>IFERROR(__xludf.DUMMYFUNCTION("GOOGLETRANSLATE(D402, ""he"", ""en"")"),"#VALUE!")</f>
        <v>#VALUE!</v>
      </c>
    </row>
    <row r="403" ht="15.75" customHeight="1">
      <c r="E403" s="4" t="str">
        <f>IFERROR(__xludf.DUMMYFUNCTION("GOOGLETRANSLATE(D403, ""he"", ""en"")"),"#VALUE!")</f>
        <v>#VALUE!</v>
      </c>
    </row>
    <row r="404" ht="15.75" customHeight="1">
      <c r="E404" s="4" t="str">
        <f>IFERROR(__xludf.DUMMYFUNCTION("GOOGLETRANSLATE(D404, ""he"", ""en"")"),"#VALUE!")</f>
        <v>#VALUE!</v>
      </c>
    </row>
    <row r="405" ht="15.75" customHeight="1">
      <c r="E405" s="4" t="str">
        <f>IFERROR(__xludf.DUMMYFUNCTION("GOOGLETRANSLATE(D405, ""he"", ""en"")"),"#VALUE!")</f>
        <v>#VALUE!</v>
      </c>
    </row>
    <row r="406" ht="15.75" customHeight="1">
      <c r="E406" s="4" t="str">
        <f>IFERROR(__xludf.DUMMYFUNCTION("GOOGLETRANSLATE(D406, ""he"", ""en"")"),"#VALUE!")</f>
        <v>#VALUE!</v>
      </c>
    </row>
    <row r="407" ht="15.75" customHeight="1">
      <c r="E407" s="4" t="str">
        <f>IFERROR(__xludf.DUMMYFUNCTION("GOOGLETRANSLATE(D407, ""he"", ""en"")"),"#VALUE!")</f>
        <v>#VALUE!</v>
      </c>
    </row>
    <row r="408" ht="15.75" customHeight="1">
      <c r="E408" s="4" t="str">
        <f>IFERROR(__xludf.DUMMYFUNCTION("GOOGLETRANSLATE(D408, ""he"", ""en"")"),"#VALUE!")</f>
        <v>#VALUE!</v>
      </c>
    </row>
    <row r="409" ht="15.75" customHeight="1">
      <c r="E409" s="4" t="str">
        <f>IFERROR(__xludf.DUMMYFUNCTION("GOOGLETRANSLATE(D409, ""he"", ""en"")"),"#VALUE!")</f>
        <v>#VALUE!</v>
      </c>
    </row>
    <row r="410" ht="15.75" customHeight="1">
      <c r="E410" s="4" t="str">
        <f>IFERROR(__xludf.DUMMYFUNCTION("GOOGLETRANSLATE(D410, ""he"", ""en"")"),"#VALUE!")</f>
        <v>#VALUE!</v>
      </c>
    </row>
    <row r="411" ht="15.75" customHeight="1">
      <c r="E411" s="4" t="str">
        <f>IFERROR(__xludf.DUMMYFUNCTION("GOOGLETRANSLATE(D411, ""he"", ""en"")"),"#VALUE!")</f>
        <v>#VALUE!</v>
      </c>
    </row>
    <row r="412" ht="15.75" customHeight="1">
      <c r="E412" s="4" t="str">
        <f>IFERROR(__xludf.DUMMYFUNCTION("GOOGLETRANSLATE(D412, ""he"", ""en"")"),"#VALUE!")</f>
        <v>#VALUE!</v>
      </c>
    </row>
    <row r="413" ht="15.75" customHeight="1">
      <c r="E413" s="4" t="str">
        <f>IFERROR(__xludf.DUMMYFUNCTION("GOOGLETRANSLATE(D413, ""he"", ""en"")"),"#VALUE!")</f>
        <v>#VALUE!</v>
      </c>
    </row>
    <row r="414" ht="15.75" customHeight="1">
      <c r="E414" s="4" t="str">
        <f>IFERROR(__xludf.DUMMYFUNCTION("GOOGLETRANSLATE(D414, ""he"", ""en"")"),"#VALUE!")</f>
        <v>#VALUE!</v>
      </c>
    </row>
    <row r="415" ht="15.75" customHeight="1">
      <c r="E415" s="4" t="str">
        <f>IFERROR(__xludf.DUMMYFUNCTION("GOOGLETRANSLATE(D415, ""he"", ""en"")"),"#VALUE!")</f>
        <v>#VALUE!</v>
      </c>
    </row>
    <row r="416" ht="15.75" customHeight="1">
      <c r="E416" s="4" t="str">
        <f>IFERROR(__xludf.DUMMYFUNCTION("GOOGLETRANSLATE(D416, ""he"", ""en"")"),"#VALUE!")</f>
        <v>#VALUE!</v>
      </c>
    </row>
    <row r="417" ht="15.75" customHeight="1">
      <c r="E417" s="4" t="str">
        <f>IFERROR(__xludf.DUMMYFUNCTION("GOOGLETRANSLATE(D417, ""he"", ""en"")"),"#VALUE!")</f>
        <v>#VALUE!</v>
      </c>
    </row>
    <row r="418" ht="15.75" customHeight="1">
      <c r="E418" s="4" t="str">
        <f>IFERROR(__xludf.DUMMYFUNCTION("GOOGLETRANSLATE(D418, ""he"", ""en"")"),"#VALUE!")</f>
        <v>#VALUE!</v>
      </c>
    </row>
    <row r="419" ht="15.75" customHeight="1">
      <c r="E419" s="4" t="str">
        <f>IFERROR(__xludf.DUMMYFUNCTION("GOOGLETRANSLATE(D419, ""he"", ""en"")"),"#VALUE!")</f>
        <v>#VALUE!</v>
      </c>
    </row>
    <row r="420" ht="15.75" customHeight="1">
      <c r="E420" s="4" t="str">
        <f>IFERROR(__xludf.DUMMYFUNCTION("GOOGLETRANSLATE(D420, ""he"", ""en"")"),"#VALUE!")</f>
        <v>#VALUE!</v>
      </c>
    </row>
    <row r="421" ht="15.75" customHeight="1">
      <c r="E421" s="4" t="str">
        <f>IFERROR(__xludf.DUMMYFUNCTION("GOOGLETRANSLATE(D421, ""he"", ""en"")"),"#VALUE!")</f>
        <v>#VALUE!</v>
      </c>
    </row>
    <row r="422" ht="15.75" customHeight="1">
      <c r="E422" s="4" t="str">
        <f>IFERROR(__xludf.DUMMYFUNCTION("GOOGLETRANSLATE(D422, ""he"", ""en"")"),"#VALUE!")</f>
        <v>#VALUE!</v>
      </c>
    </row>
    <row r="423" ht="15.75" customHeight="1">
      <c r="E423" s="4" t="str">
        <f>IFERROR(__xludf.DUMMYFUNCTION("GOOGLETRANSLATE(D423, ""he"", ""en"")"),"#VALUE!")</f>
        <v>#VALUE!</v>
      </c>
    </row>
    <row r="424" ht="15.75" customHeight="1">
      <c r="E424" s="4" t="str">
        <f>IFERROR(__xludf.DUMMYFUNCTION("GOOGLETRANSLATE(D424, ""he"", ""en"")"),"#VALUE!")</f>
        <v>#VALUE!</v>
      </c>
    </row>
    <row r="425" ht="15.75" customHeight="1">
      <c r="E425" s="4" t="str">
        <f>IFERROR(__xludf.DUMMYFUNCTION("GOOGLETRANSLATE(D425, ""he"", ""en"")"),"#VALUE!")</f>
        <v>#VALUE!</v>
      </c>
    </row>
    <row r="426" ht="15.75" customHeight="1">
      <c r="E426" s="4" t="str">
        <f>IFERROR(__xludf.DUMMYFUNCTION("GOOGLETRANSLATE(D426, ""he"", ""en"")"),"#VALUE!")</f>
        <v>#VALUE!</v>
      </c>
    </row>
    <row r="427" ht="15.75" customHeight="1">
      <c r="E427" s="4" t="str">
        <f>IFERROR(__xludf.DUMMYFUNCTION("GOOGLETRANSLATE(D427, ""he"", ""en"")"),"#VALUE!")</f>
        <v>#VALUE!</v>
      </c>
    </row>
    <row r="428" ht="15.75" customHeight="1">
      <c r="E428" s="4" t="str">
        <f>IFERROR(__xludf.DUMMYFUNCTION("GOOGLETRANSLATE(D428, ""he"", ""en"")"),"#VALUE!")</f>
        <v>#VALUE!</v>
      </c>
    </row>
    <row r="429" ht="15.75" customHeight="1">
      <c r="E429" s="4" t="str">
        <f>IFERROR(__xludf.DUMMYFUNCTION("GOOGLETRANSLATE(D429, ""he"", ""en"")"),"#VALUE!")</f>
        <v>#VALUE!</v>
      </c>
    </row>
    <row r="430" ht="15.75" customHeight="1">
      <c r="E430" s="4" t="str">
        <f>IFERROR(__xludf.DUMMYFUNCTION("GOOGLETRANSLATE(D430, ""he"", ""en"")"),"#VALUE!")</f>
        <v>#VALUE!</v>
      </c>
    </row>
    <row r="431" ht="15.75" customHeight="1">
      <c r="E431" s="4" t="str">
        <f>IFERROR(__xludf.DUMMYFUNCTION("GOOGLETRANSLATE(D431, ""he"", ""en"")"),"#VALUE!")</f>
        <v>#VALUE!</v>
      </c>
    </row>
    <row r="432" ht="15.75" customHeight="1">
      <c r="E432" s="4" t="str">
        <f>IFERROR(__xludf.DUMMYFUNCTION("GOOGLETRANSLATE(D432, ""he"", ""en"")"),"#VALUE!")</f>
        <v>#VALUE!</v>
      </c>
    </row>
    <row r="433" ht="15.75" customHeight="1">
      <c r="E433" s="4" t="str">
        <f>IFERROR(__xludf.DUMMYFUNCTION("GOOGLETRANSLATE(D433, ""he"", ""en"")"),"#VALUE!")</f>
        <v>#VALUE!</v>
      </c>
    </row>
    <row r="434" ht="15.75" customHeight="1">
      <c r="E434" s="4" t="str">
        <f>IFERROR(__xludf.DUMMYFUNCTION("GOOGLETRANSLATE(D434, ""he"", ""en"")"),"#VALUE!")</f>
        <v>#VALUE!</v>
      </c>
    </row>
    <row r="435" ht="15.75" customHeight="1">
      <c r="E435" s="4" t="str">
        <f>IFERROR(__xludf.DUMMYFUNCTION("GOOGLETRANSLATE(D435, ""he"", ""en"")"),"#VALUE!")</f>
        <v>#VALUE!</v>
      </c>
    </row>
    <row r="436" ht="15.75" customHeight="1">
      <c r="E436" s="4" t="str">
        <f>IFERROR(__xludf.DUMMYFUNCTION("GOOGLETRANSLATE(D436, ""he"", ""en"")"),"#VALUE!")</f>
        <v>#VALUE!</v>
      </c>
    </row>
    <row r="437" ht="15.75" customHeight="1">
      <c r="E437" s="4" t="str">
        <f>IFERROR(__xludf.DUMMYFUNCTION("GOOGLETRANSLATE(D437, ""he"", ""en"")"),"#VALUE!")</f>
        <v>#VALUE!</v>
      </c>
    </row>
    <row r="438" ht="15.75" customHeight="1">
      <c r="E438" s="4" t="str">
        <f>IFERROR(__xludf.DUMMYFUNCTION("GOOGLETRANSLATE(D438, ""he"", ""en"")"),"#VALUE!")</f>
        <v>#VALUE!</v>
      </c>
    </row>
    <row r="439" ht="15.75" customHeight="1">
      <c r="E439" s="4" t="str">
        <f>IFERROR(__xludf.DUMMYFUNCTION("GOOGLETRANSLATE(D439, ""he"", ""en"")"),"#VALUE!")</f>
        <v>#VALUE!</v>
      </c>
    </row>
    <row r="440" ht="15.75" customHeight="1">
      <c r="E440" s="4" t="str">
        <f>IFERROR(__xludf.DUMMYFUNCTION("GOOGLETRANSLATE(D440, ""he"", ""en"")"),"#VALUE!")</f>
        <v>#VALUE!</v>
      </c>
    </row>
    <row r="441" ht="15.75" customHeight="1">
      <c r="E441" s="4" t="str">
        <f>IFERROR(__xludf.DUMMYFUNCTION("GOOGLETRANSLATE(D441, ""he"", ""en"")"),"#VALUE!")</f>
        <v>#VALUE!</v>
      </c>
    </row>
    <row r="442" ht="15.75" customHeight="1">
      <c r="E442" s="4" t="str">
        <f>IFERROR(__xludf.DUMMYFUNCTION("GOOGLETRANSLATE(D442, ""he"", ""en"")"),"#VALUE!")</f>
        <v>#VALUE!</v>
      </c>
    </row>
    <row r="443" ht="15.75" customHeight="1">
      <c r="E443" s="4" t="str">
        <f>IFERROR(__xludf.DUMMYFUNCTION("GOOGLETRANSLATE(D443, ""he"", ""en"")"),"#VALUE!")</f>
        <v>#VALUE!</v>
      </c>
    </row>
    <row r="444" ht="15.75" customHeight="1">
      <c r="E444" s="4" t="str">
        <f>IFERROR(__xludf.DUMMYFUNCTION("GOOGLETRANSLATE(D444, ""he"", ""en"")"),"#VALUE!")</f>
        <v>#VALUE!</v>
      </c>
    </row>
    <row r="445" ht="15.75" customHeight="1">
      <c r="E445" s="4" t="str">
        <f>IFERROR(__xludf.DUMMYFUNCTION("GOOGLETRANSLATE(D445, ""he"", ""en"")"),"#VALUE!")</f>
        <v>#VALUE!</v>
      </c>
    </row>
    <row r="446" ht="15.75" customHeight="1">
      <c r="E446" s="4" t="str">
        <f>IFERROR(__xludf.DUMMYFUNCTION("GOOGLETRANSLATE(D446, ""he"", ""en"")"),"#VALUE!")</f>
        <v>#VALUE!</v>
      </c>
    </row>
    <row r="447" ht="15.75" customHeight="1">
      <c r="E447" s="4" t="str">
        <f>IFERROR(__xludf.DUMMYFUNCTION("GOOGLETRANSLATE(D447, ""he"", ""en"")"),"#VALUE!")</f>
        <v>#VALUE!</v>
      </c>
    </row>
    <row r="448" ht="15.75" customHeight="1">
      <c r="E448" s="4" t="str">
        <f>IFERROR(__xludf.DUMMYFUNCTION("GOOGLETRANSLATE(D448, ""he"", ""en"")"),"#VALUE!")</f>
        <v>#VALUE!</v>
      </c>
    </row>
    <row r="449" ht="15.75" customHeight="1">
      <c r="E449" s="4" t="str">
        <f>IFERROR(__xludf.DUMMYFUNCTION("GOOGLETRANSLATE(D449, ""he"", ""en"")"),"#VALUE!")</f>
        <v>#VALUE!</v>
      </c>
    </row>
    <row r="450" ht="15.75" customHeight="1">
      <c r="E450" s="4" t="str">
        <f>IFERROR(__xludf.DUMMYFUNCTION("GOOGLETRANSLATE(D450, ""he"", ""en"")"),"#VALUE!")</f>
        <v>#VALUE!</v>
      </c>
    </row>
    <row r="451" ht="15.75" customHeight="1">
      <c r="E451" s="4" t="str">
        <f>IFERROR(__xludf.DUMMYFUNCTION("GOOGLETRANSLATE(D451, ""he"", ""en"")"),"#VALUE!")</f>
        <v>#VALUE!</v>
      </c>
    </row>
    <row r="452" ht="15.75" customHeight="1">
      <c r="E452" s="4" t="str">
        <f>IFERROR(__xludf.DUMMYFUNCTION("GOOGLETRANSLATE(D452, ""he"", ""en"")"),"#VALUE!")</f>
        <v>#VALUE!</v>
      </c>
    </row>
    <row r="453" ht="15.75" customHeight="1">
      <c r="E453" s="4" t="str">
        <f>IFERROR(__xludf.DUMMYFUNCTION("GOOGLETRANSLATE(D453, ""he"", ""en"")"),"#VALUE!")</f>
        <v>#VALUE!</v>
      </c>
    </row>
    <row r="454" ht="15.75" customHeight="1">
      <c r="E454" s="4" t="str">
        <f>IFERROR(__xludf.DUMMYFUNCTION("GOOGLETRANSLATE(D454, ""he"", ""en"")"),"#VALUE!")</f>
        <v>#VALUE!</v>
      </c>
    </row>
    <row r="455" ht="15.75" customHeight="1">
      <c r="E455" s="4" t="str">
        <f>IFERROR(__xludf.DUMMYFUNCTION("GOOGLETRANSLATE(D455, ""he"", ""en"")"),"#VALUE!")</f>
        <v>#VALUE!</v>
      </c>
    </row>
    <row r="456" ht="15.75" customHeight="1">
      <c r="E456" s="4" t="str">
        <f>IFERROR(__xludf.DUMMYFUNCTION("GOOGLETRANSLATE(D456, ""he"", ""en"")"),"#VALUE!")</f>
        <v>#VALUE!</v>
      </c>
    </row>
    <row r="457" ht="15.75" customHeight="1">
      <c r="E457" s="4" t="str">
        <f>IFERROR(__xludf.DUMMYFUNCTION("GOOGLETRANSLATE(D457, ""he"", ""en"")"),"#VALUE!")</f>
        <v>#VALUE!</v>
      </c>
    </row>
    <row r="458" ht="15.75" customHeight="1">
      <c r="E458" s="4" t="str">
        <f>IFERROR(__xludf.DUMMYFUNCTION("GOOGLETRANSLATE(D458, ""he"", ""en"")"),"#VALUE!")</f>
        <v>#VALUE!</v>
      </c>
    </row>
    <row r="459" ht="15.75" customHeight="1">
      <c r="E459" s="4" t="str">
        <f>IFERROR(__xludf.DUMMYFUNCTION("GOOGLETRANSLATE(D459, ""he"", ""en"")"),"#VALUE!")</f>
        <v>#VALUE!</v>
      </c>
    </row>
    <row r="460" ht="15.75" customHeight="1">
      <c r="E460" s="4" t="str">
        <f>IFERROR(__xludf.DUMMYFUNCTION("GOOGLETRANSLATE(D460, ""he"", ""en"")"),"#VALUE!")</f>
        <v>#VALUE!</v>
      </c>
    </row>
    <row r="461" ht="15.75" customHeight="1">
      <c r="E461" s="4" t="str">
        <f>IFERROR(__xludf.DUMMYFUNCTION("GOOGLETRANSLATE(D461, ""he"", ""en"")"),"#VALUE!")</f>
        <v>#VALUE!</v>
      </c>
    </row>
    <row r="462" ht="15.75" customHeight="1">
      <c r="E462" s="4" t="str">
        <f>IFERROR(__xludf.DUMMYFUNCTION("GOOGLETRANSLATE(D462, ""he"", ""en"")"),"#VALUE!")</f>
        <v>#VALUE!</v>
      </c>
    </row>
    <row r="463" ht="15.75" customHeight="1">
      <c r="E463" s="4" t="str">
        <f>IFERROR(__xludf.DUMMYFUNCTION("GOOGLETRANSLATE(D463, ""he"", ""en"")"),"#VALUE!")</f>
        <v>#VALUE!</v>
      </c>
    </row>
    <row r="464" ht="15.75" customHeight="1">
      <c r="E464" s="4" t="str">
        <f>IFERROR(__xludf.DUMMYFUNCTION("GOOGLETRANSLATE(D464, ""he"", ""en"")"),"#VALUE!")</f>
        <v>#VALUE!</v>
      </c>
    </row>
    <row r="465" ht="15.75" customHeight="1">
      <c r="E465" s="4" t="str">
        <f>IFERROR(__xludf.DUMMYFUNCTION("GOOGLETRANSLATE(D465, ""he"", ""en"")"),"#VALUE!")</f>
        <v>#VALUE!</v>
      </c>
    </row>
    <row r="466" ht="15.75" customHeight="1">
      <c r="E466" s="4" t="str">
        <f>IFERROR(__xludf.DUMMYFUNCTION("GOOGLETRANSLATE(D466, ""he"", ""en"")"),"#VALUE!")</f>
        <v>#VALUE!</v>
      </c>
    </row>
    <row r="467" ht="15.75" customHeight="1">
      <c r="E467" s="4" t="str">
        <f>IFERROR(__xludf.DUMMYFUNCTION("GOOGLETRANSLATE(D467, ""he"", ""en"")"),"#VALUE!")</f>
        <v>#VALUE!</v>
      </c>
    </row>
    <row r="468" ht="15.75" customHeight="1">
      <c r="E468" s="4" t="str">
        <f>IFERROR(__xludf.DUMMYFUNCTION("GOOGLETRANSLATE(D468, ""he"", ""en"")"),"#VALUE!")</f>
        <v>#VALUE!</v>
      </c>
    </row>
    <row r="469" ht="15.75" customHeight="1">
      <c r="E469" s="4" t="str">
        <f>IFERROR(__xludf.DUMMYFUNCTION("GOOGLETRANSLATE(D469, ""he"", ""en"")"),"#VALUE!")</f>
        <v>#VALUE!</v>
      </c>
    </row>
    <row r="470" ht="15.75" customHeight="1">
      <c r="E470" s="4" t="str">
        <f>IFERROR(__xludf.DUMMYFUNCTION("GOOGLETRANSLATE(D470, ""he"", ""en"")"),"#VALUE!")</f>
        <v>#VALUE!</v>
      </c>
    </row>
    <row r="471" ht="15.75" customHeight="1">
      <c r="E471" s="4" t="str">
        <f>IFERROR(__xludf.DUMMYFUNCTION("GOOGLETRANSLATE(D471, ""he"", ""en"")"),"#VALUE!")</f>
        <v>#VALUE!</v>
      </c>
    </row>
    <row r="472" ht="15.75" customHeight="1">
      <c r="E472" s="4" t="str">
        <f>IFERROR(__xludf.DUMMYFUNCTION("GOOGLETRANSLATE(D472, ""he"", ""en"")"),"#VALUE!")</f>
        <v>#VALUE!</v>
      </c>
    </row>
    <row r="473" ht="15.75" customHeight="1">
      <c r="E473" s="4" t="str">
        <f>IFERROR(__xludf.DUMMYFUNCTION("GOOGLETRANSLATE(D473, ""he"", ""en"")"),"#VALUE!")</f>
        <v>#VALUE!</v>
      </c>
    </row>
    <row r="474" ht="15.75" customHeight="1">
      <c r="E474" s="4" t="str">
        <f>IFERROR(__xludf.DUMMYFUNCTION("GOOGLETRANSLATE(D474, ""he"", ""en"")"),"#VALUE!")</f>
        <v>#VALUE!</v>
      </c>
    </row>
    <row r="475" ht="15.75" customHeight="1">
      <c r="E475" s="4" t="str">
        <f>IFERROR(__xludf.DUMMYFUNCTION("GOOGLETRANSLATE(D475, ""he"", ""en"")"),"#VALUE!")</f>
        <v>#VALUE!</v>
      </c>
    </row>
    <row r="476" ht="15.75" customHeight="1">
      <c r="E476" s="4" t="str">
        <f>IFERROR(__xludf.DUMMYFUNCTION("GOOGLETRANSLATE(D476, ""he"", ""en"")"),"#VALUE!")</f>
        <v>#VALUE!</v>
      </c>
    </row>
    <row r="477" ht="15.75" customHeight="1">
      <c r="E477" s="4" t="str">
        <f>IFERROR(__xludf.DUMMYFUNCTION("GOOGLETRANSLATE(D477, ""he"", ""en"")"),"#VALUE!")</f>
        <v>#VALUE!</v>
      </c>
    </row>
    <row r="478" ht="15.75" customHeight="1">
      <c r="E478" s="4" t="str">
        <f>IFERROR(__xludf.DUMMYFUNCTION("GOOGLETRANSLATE(D478, ""he"", ""en"")"),"#VALUE!")</f>
        <v>#VALUE!</v>
      </c>
    </row>
    <row r="479" ht="15.75" customHeight="1">
      <c r="E479" s="4" t="str">
        <f>IFERROR(__xludf.DUMMYFUNCTION("GOOGLETRANSLATE(D479, ""he"", ""en"")"),"#VALUE!")</f>
        <v>#VALUE!</v>
      </c>
    </row>
    <row r="480" ht="15.75" customHeight="1">
      <c r="E480" s="4" t="str">
        <f>IFERROR(__xludf.DUMMYFUNCTION("GOOGLETRANSLATE(D480, ""he"", ""en"")"),"#VALUE!")</f>
        <v>#VALUE!</v>
      </c>
    </row>
    <row r="481" ht="15.75" customHeight="1">
      <c r="E481" s="4" t="str">
        <f>IFERROR(__xludf.DUMMYFUNCTION("GOOGLETRANSLATE(D481, ""he"", ""en"")"),"#VALUE!")</f>
        <v>#VALUE!</v>
      </c>
    </row>
    <row r="482" ht="15.75" customHeight="1">
      <c r="E482" s="4" t="str">
        <f>IFERROR(__xludf.DUMMYFUNCTION("GOOGLETRANSLATE(D482, ""he"", ""en"")"),"#VALUE!")</f>
        <v>#VALUE!</v>
      </c>
    </row>
    <row r="483" ht="15.75" customHeight="1">
      <c r="E483" s="4" t="str">
        <f>IFERROR(__xludf.DUMMYFUNCTION("GOOGLETRANSLATE(D483, ""he"", ""en"")"),"#VALUE!")</f>
        <v>#VALUE!</v>
      </c>
    </row>
    <row r="484" ht="15.75" customHeight="1">
      <c r="E484" s="4" t="str">
        <f>IFERROR(__xludf.DUMMYFUNCTION("GOOGLETRANSLATE(D484, ""he"", ""en"")"),"#VALUE!")</f>
        <v>#VALUE!</v>
      </c>
    </row>
    <row r="485" ht="15.75" customHeight="1">
      <c r="E485" s="4" t="str">
        <f>IFERROR(__xludf.DUMMYFUNCTION("GOOGLETRANSLATE(D485, ""he"", ""en"")"),"#VALUE!")</f>
        <v>#VALUE!</v>
      </c>
    </row>
    <row r="486" ht="15.75" customHeight="1">
      <c r="E486" s="4" t="str">
        <f>IFERROR(__xludf.DUMMYFUNCTION("GOOGLETRANSLATE(D486, ""he"", ""en"")"),"#VALUE!")</f>
        <v>#VALUE!</v>
      </c>
    </row>
    <row r="487" ht="15.75" customHeight="1">
      <c r="E487" s="4" t="str">
        <f>IFERROR(__xludf.DUMMYFUNCTION("GOOGLETRANSLATE(D487, ""he"", ""en"")"),"#VALUE!")</f>
        <v>#VALUE!</v>
      </c>
    </row>
    <row r="488" ht="15.75" customHeight="1">
      <c r="E488" s="4" t="str">
        <f>IFERROR(__xludf.DUMMYFUNCTION("GOOGLETRANSLATE(D488, ""he"", ""en"")"),"#VALUE!")</f>
        <v>#VALUE!</v>
      </c>
    </row>
    <row r="489" ht="15.75" customHeight="1">
      <c r="E489" s="4" t="str">
        <f>IFERROR(__xludf.DUMMYFUNCTION("GOOGLETRANSLATE(D489, ""he"", ""en"")"),"#VALUE!")</f>
        <v>#VALUE!</v>
      </c>
    </row>
    <row r="490" ht="15.75" customHeight="1">
      <c r="E490" s="4" t="str">
        <f>IFERROR(__xludf.DUMMYFUNCTION("GOOGLETRANSLATE(D490, ""he"", ""en"")"),"#VALUE!")</f>
        <v>#VALUE!</v>
      </c>
    </row>
    <row r="491" ht="15.75" customHeight="1">
      <c r="E491" s="4" t="str">
        <f>IFERROR(__xludf.DUMMYFUNCTION("GOOGLETRANSLATE(D491, ""he"", ""en"")"),"#VALUE!")</f>
        <v>#VALUE!</v>
      </c>
    </row>
    <row r="492" ht="15.75" customHeight="1">
      <c r="E492" s="4" t="str">
        <f>IFERROR(__xludf.DUMMYFUNCTION("GOOGLETRANSLATE(D492, ""he"", ""en"")"),"#VALUE!")</f>
        <v>#VALUE!</v>
      </c>
    </row>
    <row r="493" ht="15.75" customHeight="1">
      <c r="E493" s="4" t="str">
        <f>IFERROR(__xludf.DUMMYFUNCTION("GOOGLETRANSLATE(D493, ""he"", ""en"")"),"#VALUE!")</f>
        <v>#VALUE!</v>
      </c>
    </row>
    <row r="494" ht="15.75" customHeight="1">
      <c r="E494" s="4" t="str">
        <f>IFERROR(__xludf.DUMMYFUNCTION("GOOGLETRANSLATE(D494, ""he"", ""en"")"),"#VALUE!")</f>
        <v>#VALUE!</v>
      </c>
    </row>
    <row r="495" ht="15.75" customHeight="1">
      <c r="E495" s="4" t="str">
        <f>IFERROR(__xludf.DUMMYFUNCTION("GOOGLETRANSLATE(D495, ""he"", ""en"")"),"#VALUE!")</f>
        <v>#VALUE!</v>
      </c>
    </row>
    <row r="496" ht="15.75" customHeight="1">
      <c r="E496" s="4" t="str">
        <f>IFERROR(__xludf.DUMMYFUNCTION("GOOGLETRANSLATE(D496, ""he"", ""en"")"),"#VALUE!")</f>
        <v>#VALUE!</v>
      </c>
    </row>
    <row r="497" ht="15.75" customHeight="1">
      <c r="E497" s="4" t="str">
        <f>IFERROR(__xludf.DUMMYFUNCTION("GOOGLETRANSLATE(D497, ""he"", ""en"")"),"#VALUE!")</f>
        <v>#VALUE!</v>
      </c>
    </row>
    <row r="498" ht="15.75" customHeight="1">
      <c r="E498" s="4" t="str">
        <f>IFERROR(__xludf.DUMMYFUNCTION("GOOGLETRANSLATE(D498, ""he"", ""en"")"),"#VALUE!")</f>
        <v>#VALUE!</v>
      </c>
    </row>
    <row r="499" ht="15.75" customHeight="1">
      <c r="E499" s="4" t="str">
        <f>IFERROR(__xludf.DUMMYFUNCTION("GOOGLETRANSLATE(D499, ""he"", ""en"")"),"#VALUE!")</f>
        <v>#VALUE!</v>
      </c>
    </row>
    <row r="500" ht="15.75" customHeight="1">
      <c r="E500" s="4" t="str">
        <f>IFERROR(__xludf.DUMMYFUNCTION("GOOGLETRANSLATE(D500, ""he"", ""en"")"),"#VALUE!")</f>
        <v>#VALUE!</v>
      </c>
    </row>
    <row r="501" ht="15.75" customHeight="1">
      <c r="E501" s="4" t="str">
        <f>IFERROR(__xludf.DUMMYFUNCTION("GOOGLETRANSLATE(D501, ""he"", ""en"")"),"#VALUE!")</f>
        <v>#VALUE!</v>
      </c>
    </row>
    <row r="502" ht="15.75" customHeight="1">
      <c r="E502" s="4" t="str">
        <f>IFERROR(__xludf.DUMMYFUNCTION("GOOGLETRANSLATE(D502, ""he"", ""en"")"),"#VALUE!")</f>
        <v>#VALUE!</v>
      </c>
    </row>
    <row r="503" ht="15.75" customHeight="1">
      <c r="E503" s="4" t="str">
        <f>IFERROR(__xludf.DUMMYFUNCTION("GOOGLETRANSLATE(D503, ""he"", ""en"")"),"#VALUE!")</f>
        <v>#VALUE!</v>
      </c>
    </row>
    <row r="504" ht="15.75" customHeight="1">
      <c r="E504" s="4" t="str">
        <f>IFERROR(__xludf.DUMMYFUNCTION("GOOGLETRANSLATE(D504, ""he"", ""en"")"),"#VALUE!")</f>
        <v>#VALUE!</v>
      </c>
    </row>
    <row r="505" ht="15.75" customHeight="1">
      <c r="E505" s="4" t="str">
        <f>IFERROR(__xludf.DUMMYFUNCTION("GOOGLETRANSLATE(D505, ""he"", ""en"")"),"#VALUE!")</f>
        <v>#VALUE!</v>
      </c>
    </row>
    <row r="506" ht="15.75" customHeight="1">
      <c r="E506" s="4" t="str">
        <f>IFERROR(__xludf.DUMMYFUNCTION("GOOGLETRANSLATE(D506, ""he"", ""en"")"),"#VALUE!")</f>
        <v>#VALUE!</v>
      </c>
    </row>
    <row r="507" ht="15.75" customHeight="1">
      <c r="E507" s="4" t="str">
        <f>IFERROR(__xludf.DUMMYFUNCTION("GOOGLETRANSLATE(D507, ""he"", ""en"")"),"#VALUE!")</f>
        <v>#VALUE!</v>
      </c>
    </row>
    <row r="508" ht="15.75" customHeight="1">
      <c r="E508" s="4" t="str">
        <f>IFERROR(__xludf.DUMMYFUNCTION("GOOGLETRANSLATE(D508, ""he"", ""en"")"),"#VALUE!")</f>
        <v>#VALUE!</v>
      </c>
    </row>
    <row r="509" ht="15.75" customHeight="1">
      <c r="E509" s="4" t="str">
        <f>IFERROR(__xludf.DUMMYFUNCTION("GOOGLETRANSLATE(D509, ""he"", ""en"")"),"#VALUE!")</f>
        <v>#VALUE!</v>
      </c>
    </row>
    <row r="510" ht="15.75" customHeight="1">
      <c r="E510" s="4" t="str">
        <f>IFERROR(__xludf.DUMMYFUNCTION("GOOGLETRANSLATE(D510, ""he"", ""en"")"),"#VALUE!")</f>
        <v>#VALUE!</v>
      </c>
    </row>
    <row r="511" ht="15.75" customHeight="1">
      <c r="E511" s="4" t="str">
        <f>IFERROR(__xludf.DUMMYFUNCTION("GOOGLETRANSLATE(D511, ""he"", ""en"")"),"#VALUE!")</f>
        <v>#VALUE!</v>
      </c>
    </row>
    <row r="512" ht="15.75" customHeight="1">
      <c r="E512" s="4" t="str">
        <f>IFERROR(__xludf.DUMMYFUNCTION("GOOGLETRANSLATE(D512, ""he"", ""en"")"),"#VALUE!")</f>
        <v>#VALUE!</v>
      </c>
    </row>
    <row r="513" ht="15.75" customHeight="1">
      <c r="E513" s="4" t="str">
        <f>IFERROR(__xludf.DUMMYFUNCTION("GOOGLETRANSLATE(D513, ""he"", ""en"")"),"#VALUE!")</f>
        <v>#VALUE!</v>
      </c>
    </row>
    <row r="514" ht="15.75" customHeight="1">
      <c r="E514" s="4" t="str">
        <f>IFERROR(__xludf.DUMMYFUNCTION("GOOGLETRANSLATE(D514, ""he"", ""en"")"),"#VALUE!")</f>
        <v>#VALUE!</v>
      </c>
    </row>
    <row r="515" ht="15.75" customHeight="1">
      <c r="E515" s="4" t="str">
        <f>IFERROR(__xludf.DUMMYFUNCTION("GOOGLETRANSLATE(D515, ""he"", ""en"")"),"#VALUE!")</f>
        <v>#VALUE!</v>
      </c>
    </row>
    <row r="516" ht="15.75" customHeight="1">
      <c r="E516" s="4" t="str">
        <f>IFERROR(__xludf.DUMMYFUNCTION("GOOGLETRANSLATE(D516, ""he"", ""en"")"),"#VALUE!")</f>
        <v>#VALUE!</v>
      </c>
    </row>
    <row r="517" ht="15.75" customHeight="1">
      <c r="E517" s="4" t="str">
        <f>IFERROR(__xludf.DUMMYFUNCTION("GOOGLETRANSLATE(D517, ""he"", ""en"")"),"#VALUE!")</f>
        <v>#VALUE!</v>
      </c>
    </row>
    <row r="518" ht="15.75" customHeight="1">
      <c r="E518" s="4" t="str">
        <f>IFERROR(__xludf.DUMMYFUNCTION("GOOGLETRANSLATE(D518, ""he"", ""en"")"),"#VALUE!")</f>
        <v>#VALUE!</v>
      </c>
    </row>
    <row r="519" ht="15.75" customHeight="1">
      <c r="E519" s="4" t="str">
        <f>IFERROR(__xludf.DUMMYFUNCTION("GOOGLETRANSLATE(D519, ""he"", ""en"")"),"#VALUE!")</f>
        <v>#VALUE!</v>
      </c>
    </row>
    <row r="520" ht="15.75" customHeight="1">
      <c r="E520" s="4" t="str">
        <f>IFERROR(__xludf.DUMMYFUNCTION("GOOGLETRANSLATE(D520, ""he"", ""en"")"),"#VALUE!")</f>
        <v>#VALUE!</v>
      </c>
    </row>
    <row r="521" ht="15.75" customHeight="1">
      <c r="E521" s="4" t="str">
        <f>IFERROR(__xludf.DUMMYFUNCTION("GOOGLETRANSLATE(D521, ""he"", ""en"")"),"#VALUE!")</f>
        <v>#VALUE!</v>
      </c>
    </row>
    <row r="522" ht="15.75" customHeight="1">
      <c r="E522" s="4" t="str">
        <f>IFERROR(__xludf.DUMMYFUNCTION("GOOGLETRANSLATE(D522, ""he"", ""en"")"),"#VALUE!")</f>
        <v>#VALUE!</v>
      </c>
    </row>
    <row r="523" ht="15.75" customHeight="1">
      <c r="E523" s="4" t="str">
        <f>IFERROR(__xludf.DUMMYFUNCTION("GOOGLETRANSLATE(D523, ""he"", ""en"")"),"#VALUE!")</f>
        <v>#VALUE!</v>
      </c>
    </row>
    <row r="524" ht="15.75" customHeight="1">
      <c r="E524" s="4" t="str">
        <f>IFERROR(__xludf.DUMMYFUNCTION("GOOGLETRANSLATE(D524, ""he"", ""en"")"),"#VALUE!")</f>
        <v>#VALUE!</v>
      </c>
    </row>
    <row r="525" ht="15.75" customHeight="1">
      <c r="E525" s="4" t="str">
        <f>IFERROR(__xludf.DUMMYFUNCTION("GOOGLETRANSLATE(D525, ""he"", ""en"")"),"#VALUE!")</f>
        <v>#VALUE!</v>
      </c>
    </row>
    <row r="526" ht="15.75" customHeight="1">
      <c r="E526" s="4" t="str">
        <f>IFERROR(__xludf.DUMMYFUNCTION("GOOGLETRANSLATE(D526, ""he"", ""en"")"),"#VALUE!")</f>
        <v>#VALUE!</v>
      </c>
    </row>
    <row r="527" ht="15.75" customHeight="1">
      <c r="E527" s="4" t="str">
        <f>IFERROR(__xludf.DUMMYFUNCTION("GOOGLETRANSLATE(D527, ""he"", ""en"")"),"#VALUE!")</f>
        <v>#VALUE!</v>
      </c>
    </row>
    <row r="528" ht="15.75" customHeight="1">
      <c r="E528" s="4" t="str">
        <f>IFERROR(__xludf.DUMMYFUNCTION("GOOGLETRANSLATE(D528, ""he"", ""en"")"),"#VALUE!")</f>
        <v>#VALUE!</v>
      </c>
    </row>
    <row r="529" ht="15.75" customHeight="1">
      <c r="E529" s="4" t="str">
        <f>IFERROR(__xludf.DUMMYFUNCTION("GOOGLETRANSLATE(D529, ""he"", ""en"")"),"#VALUE!")</f>
        <v>#VALUE!</v>
      </c>
    </row>
    <row r="530" ht="15.75" customHeight="1">
      <c r="E530" s="4" t="str">
        <f>IFERROR(__xludf.DUMMYFUNCTION("GOOGLETRANSLATE(D530, ""he"", ""en"")"),"#VALUE!")</f>
        <v>#VALUE!</v>
      </c>
    </row>
    <row r="531" ht="15.75" customHeight="1">
      <c r="E531" s="4" t="str">
        <f>IFERROR(__xludf.DUMMYFUNCTION("GOOGLETRANSLATE(D531, ""he"", ""en"")"),"#VALUE!")</f>
        <v>#VALUE!</v>
      </c>
    </row>
    <row r="532" ht="15.75" customHeight="1">
      <c r="E532" s="4" t="str">
        <f>IFERROR(__xludf.DUMMYFUNCTION("GOOGLETRANSLATE(D532, ""he"", ""en"")"),"#VALUE!")</f>
        <v>#VALUE!</v>
      </c>
    </row>
    <row r="533" ht="15.75" customHeight="1">
      <c r="E533" s="4" t="str">
        <f>IFERROR(__xludf.DUMMYFUNCTION("GOOGLETRANSLATE(D533, ""he"", ""en"")"),"#VALUE!")</f>
        <v>#VALUE!</v>
      </c>
    </row>
    <row r="534" ht="15.75" customHeight="1">
      <c r="E534" s="4" t="str">
        <f>IFERROR(__xludf.DUMMYFUNCTION("GOOGLETRANSLATE(D534, ""he"", ""en"")"),"#VALUE!")</f>
        <v>#VALUE!</v>
      </c>
    </row>
    <row r="535" ht="15.75" customHeight="1">
      <c r="E535" s="4" t="str">
        <f>IFERROR(__xludf.DUMMYFUNCTION("GOOGLETRANSLATE(D535, ""he"", ""en"")"),"#VALUE!")</f>
        <v>#VALUE!</v>
      </c>
    </row>
    <row r="536" ht="15.75" customHeight="1">
      <c r="E536" s="4" t="str">
        <f>IFERROR(__xludf.DUMMYFUNCTION("GOOGLETRANSLATE(D536, ""he"", ""en"")"),"#VALUE!")</f>
        <v>#VALUE!</v>
      </c>
    </row>
    <row r="537" ht="15.75" customHeight="1">
      <c r="E537" s="4" t="str">
        <f>IFERROR(__xludf.DUMMYFUNCTION("GOOGLETRANSLATE(D537, ""he"", ""en"")"),"#VALUE!")</f>
        <v>#VALUE!</v>
      </c>
    </row>
    <row r="538" ht="15.75" customHeight="1">
      <c r="E538" s="4" t="str">
        <f>IFERROR(__xludf.DUMMYFUNCTION("GOOGLETRANSLATE(D538, ""he"", ""en"")"),"#VALUE!")</f>
        <v>#VALUE!</v>
      </c>
    </row>
    <row r="539" ht="15.75" customHeight="1">
      <c r="E539" s="4" t="str">
        <f>IFERROR(__xludf.DUMMYFUNCTION("GOOGLETRANSLATE(D539, ""he"", ""en"")"),"#VALUE!")</f>
        <v>#VALUE!</v>
      </c>
    </row>
    <row r="540" ht="15.75" customHeight="1">
      <c r="E540" s="4" t="str">
        <f>IFERROR(__xludf.DUMMYFUNCTION("GOOGLETRANSLATE(D540, ""he"", ""en"")"),"#VALUE!")</f>
        <v>#VALUE!</v>
      </c>
    </row>
    <row r="541" ht="15.75" customHeight="1">
      <c r="E541" s="4" t="str">
        <f>IFERROR(__xludf.DUMMYFUNCTION("GOOGLETRANSLATE(D541, ""he"", ""en"")"),"#VALUE!")</f>
        <v>#VALUE!</v>
      </c>
    </row>
    <row r="542" ht="15.75" customHeight="1">
      <c r="E542" s="4" t="str">
        <f>IFERROR(__xludf.DUMMYFUNCTION("GOOGLETRANSLATE(D542, ""he"", ""en"")"),"#VALUE!")</f>
        <v>#VALUE!</v>
      </c>
    </row>
    <row r="543" ht="15.75" customHeight="1">
      <c r="E543" s="4" t="str">
        <f>IFERROR(__xludf.DUMMYFUNCTION("GOOGLETRANSLATE(D543, ""he"", ""en"")"),"#VALUE!")</f>
        <v>#VALUE!</v>
      </c>
    </row>
    <row r="544" ht="15.75" customHeight="1">
      <c r="E544" s="4" t="str">
        <f>IFERROR(__xludf.DUMMYFUNCTION("GOOGLETRANSLATE(D544, ""he"", ""en"")"),"#VALUE!")</f>
        <v>#VALUE!</v>
      </c>
    </row>
    <row r="545" ht="15.75" customHeight="1">
      <c r="E545" s="4" t="str">
        <f>IFERROR(__xludf.DUMMYFUNCTION("GOOGLETRANSLATE(D545, ""he"", ""en"")"),"#VALUE!")</f>
        <v>#VALUE!</v>
      </c>
    </row>
    <row r="546" ht="15.75" customHeight="1">
      <c r="E546" s="4" t="str">
        <f>IFERROR(__xludf.DUMMYFUNCTION("GOOGLETRANSLATE(D546, ""he"", ""en"")"),"#VALUE!")</f>
        <v>#VALUE!</v>
      </c>
    </row>
    <row r="547" ht="15.75" customHeight="1">
      <c r="E547" s="4" t="str">
        <f>IFERROR(__xludf.DUMMYFUNCTION("GOOGLETRANSLATE(D547, ""he"", ""en"")"),"#VALUE!")</f>
        <v>#VALUE!</v>
      </c>
    </row>
    <row r="548" ht="15.75" customHeight="1">
      <c r="E548" s="4" t="str">
        <f>IFERROR(__xludf.DUMMYFUNCTION("GOOGLETRANSLATE(D548, ""he"", ""en"")"),"#VALUE!")</f>
        <v>#VALUE!</v>
      </c>
    </row>
    <row r="549" ht="15.75" customHeight="1">
      <c r="E549" s="4" t="str">
        <f>IFERROR(__xludf.DUMMYFUNCTION("GOOGLETRANSLATE(D549, ""he"", ""en"")"),"#VALUE!")</f>
        <v>#VALUE!</v>
      </c>
    </row>
    <row r="550" ht="15.75" customHeight="1">
      <c r="E550" s="4" t="str">
        <f>IFERROR(__xludf.DUMMYFUNCTION("GOOGLETRANSLATE(D550, ""he"", ""en"")"),"#VALUE!")</f>
        <v>#VALUE!</v>
      </c>
    </row>
    <row r="551" ht="15.75" customHeight="1">
      <c r="E551" s="4" t="str">
        <f>IFERROR(__xludf.DUMMYFUNCTION("GOOGLETRANSLATE(D551, ""he"", ""en"")"),"#VALUE!")</f>
        <v>#VALUE!</v>
      </c>
    </row>
    <row r="552" ht="15.75" customHeight="1">
      <c r="E552" s="4" t="str">
        <f>IFERROR(__xludf.DUMMYFUNCTION("GOOGLETRANSLATE(D552, ""he"", ""en"")"),"#VALUE!")</f>
        <v>#VALUE!</v>
      </c>
    </row>
    <row r="553" ht="15.75" customHeight="1">
      <c r="E553" s="4" t="str">
        <f>IFERROR(__xludf.DUMMYFUNCTION("GOOGLETRANSLATE(D553, ""he"", ""en"")"),"#VALUE!")</f>
        <v>#VALUE!</v>
      </c>
    </row>
    <row r="554" ht="15.75" customHeight="1">
      <c r="E554" s="4" t="str">
        <f>IFERROR(__xludf.DUMMYFUNCTION("GOOGLETRANSLATE(D554, ""he"", ""en"")"),"#VALUE!")</f>
        <v>#VALUE!</v>
      </c>
    </row>
    <row r="555" ht="15.75" customHeight="1">
      <c r="E555" s="4" t="str">
        <f>IFERROR(__xludf.DUMMYFUNCTION("GOOGLETRANSLATE(D555, ""he"", ""en"")"),"#VALUE!")</f>
        <v>#VALUE!</v>
      </c>
    </row>
    <row r="556" ht="15.75" customHeight="1">
      <c r="E556" s="4" t="str">
        <f>IFERROR(__xludf.DUMMYFUNCTION("GOOGLETRANSLATE(D556, ""he"", ""en"")"),"#VALUE!")</f>
        <v>#VALUE!</v>
      </c>
    </row>
    <row r="557" ht="15.75" customHeight="1">
      <c r="E557" s="4" t="str">
        <f>IFERROR(__xludf.DUMMYFUNCTION("GOOGLETRANSLATE(D557, ""he"", ""en"")"),"#VALUE!")</f>
        <v>#VALUE!</v>
      </c>
    </row>
    <row r="558" ht="15.75" customHeight="1">
      <c r="E558" s="4" t="str">
        <f>IFERROR(__xludf.DUMMYFUNCTION("GOOGLETRANSLATE(D558, ""he"", ""en"")"),"#VALUE!")</f>
        <v>#VALUE!</v>
      </c>
    </row>
    <row r="559" ht="15.75" customHeight="1">
      <c r="E559" s="4" t="str">
        <f>IFERROR(__xludf.DUMMYFUNCTION("GOOGLETRANSLATE(D559, ""he"", ""en"")"),"#VALUE!")</f>
        <v>#VALUE!</v>
      </c>
    </row>
    <row r="560" ht="15.75" customHeight="1">
      <c r="E560" s="4" t="str">
        <f>IFERROR(__xludf.DUMMYFUNCTION("GOOGLETRANSLATE(D560, ""he"", ""en"")"),"#VALUE!")</f>
        <v>#VALUE!</v>
      </c>
    </row>
    <row r="561" ht="15.75" customHeight="1">
      <c r="E561" s="4" t="str">
        <f>IFERROR(__xludf.DUMMYFUNCTION("GOOGLETRANSLATE(D561, ""he"", ""en"")"),"#VALUE!")</f>
        <v>#VALUE!</v>
      </c>
    </row>
    <row r="562" ht="15.75" customHeight="1">
      <c r="E562" s="4" t="str">
        <f>IFERROR(__xludf.DUMMYFUNCTION("GOOGLETRANSLATE(D562, ""he"", ""en"")"),"#VALUE!")</f>
        <v>#VALUE!</v>
      </c>
    </row>
    <row r="563" ht="15.75" customHeight="1">
      <c r="E563" s="4" t="str">
        <f>IFERROR(__xludf.DUMMYFUNCTION("GOOGLETRANSLATE(D563, ""he"", ""en"")"),"#VALUE!")</f>
        <v>#VALUE!</v>
      </c>
    </row>
    <row r="564" ht="15.75" customHeight="1">
      <c r="E564" s="4" t="str">
        <f>IFERROR(__xludf.DUMMYFUNCTION("GOOGLETRANSLATE(D564, ""he"", ""en"")"),"#VALUE!")</f>
        <v>#VALUE!</v>
      </c>
    </row>
    <row r="565" ht="15.75" customHeight="1">
      <c r="E565" s="4" t="str">
        <f>IFERROR(__xludf.DUMMYFUNCTION("GOOGLETRANSLATE(D565, ""he"", ""en"")"),"#VALUE!")</f>
        <v>#VALUE!</v>
      </c>
    </row>
    <row r="566" ht="15.75" customHeight="1">
      <c r="E566" s="4" t="str">
        <f>IFERROR(__xludf.DUMMYFUNCTION("GOOGLETRANSLATE(D566, ""he"", ""en"")"),"#VALUE!")</f>
        <v>#VALUE!</v>
      </c>
    </row>
    <row r="567" ht="15.75" customHeight="1">
      <c r="E567" s="4" t="str">
        <f>IFERROR(__xludf.DUMMYFUNCTION("GOOGLETRANSLATE(D567, ""he"", ""en"")"),"#VALUE!")</f>
        <v>#VALUE!</v>
      </c>
    </row>
    <row r="568" ht="15.75" customHeight="1">
      <c r="E568" s="4" t="str">
        <f>IFERROR(__xludf.DUMMYFUNCTION("GOOGLETRANSLATE(D568, ""he"", ""en"")"),"#VALUE!")</f>
        <v>#VALUE!</v>
      </c>
    </row>
    <row r="569" ht="15.75" customHeight="1">
      <c r="E569" s="4" t="str">
        <f>IFERROR(__xludf.DUMMYFUNCTION("GOOGLETRANSLATE(D569, ""he"", ""en"")"),"#VALUE!")</f>
        <v>#VALUE!</v>
      </c>
    </row>
    <row r="570" ht="15.75" customHeight="1">
      <c r="E570" s="4" t="str">
        <f>IFERROR(__xludf.DUMMYFUNCTION("GOOGLETRANSLATE(D570, ""he"", ""en"")"),"#VALUE!")</f>
        <v>#VALUE!</v>
      </c>
    </row>
    <row r="571" ht="15.75" customHeight="1">
      <c r="E571" s="4" t="str">
        <f>IFERROR(__xludf.DUMMYFUNCTION("GOOGLETRANSLATE(D571, ""he"", ""en"")"),"#VALUE!")</f>
        <v>#VALUE!</v>
      </c>
    </row>
    <row r="572" ht="15.75" customHeight="1">
      <c r="E572" s="4" t="str">
        <f>IFERROR(__xludf.DUMMYFUNCTION("GOOGLETRANSLATE(D572, ""he"", ""en"")"),"#VALUE!")</f>
        <v>#VALUE!</v>
      </c>
    </row>
    <row r="573" ht="15.75" customHeight="1">
      <c r="E573" s="4" t="str">
        <f>IFERROR(__xludf.DUMMYFUNCTION("GOOGLETRANSLATE(D573, ""he"", ""en"")"),"#VALUE!")</f>
        <v>#VALUE!</v>
      </c>
    </row>
    <row r="574" ht="15.75" customHeight="1">
      <c r="E574" s="4" t="str">
        <f>IFERROR(__xludf.DUMMYFUNCTION("GOOGLETRANSLATE(D574, ""he"", ""en"")"),"#VALUE!")</f>
        <v>#VALUE!</v>
      </c>
    </row>
    <row r="575" ht="15.75" customHeight="1">
      <c r="E575" s="4" t="str">
        <f>IFERROR(__xludf.DUMMYFUNCTION("GOOGLETRANSLATE(D575, ""he"", ""en"")"),"#VALUE!")</f>
        <v>#VALUE!</v>
      </c>
    </row>
    <row r="576" ht="15.75" customHeight="1">
      <c r="E576" s="4" t="str">
        <f>IFERROR(__xludf.DUMMYFUNCTION("GOOGLETRANSLATE(D576, ""he"", ""en"")"),"#VALUE!")</f>
        <v>#VALUE!</v>
      </c>
    </row>
    <row r="577" ht="15.75" customHeight="1">
      <c r="E577" s="4" t="str">
        <f>IFERROR(__xludf.DUMMYFUNCTION("GOOGLETRANSLATE(D577, ""he"", ""en"")"),"#VALUE!")</f>
        <v>#VALUE!</v>
      </c>
    </row>
    <row r="578" ht="15.75" customHeight="1">
      <c r="E578" s="4" t="str">
        <f>IFERROR(__xludf.DUMMYFUNCTION("GOOGLETRANSLATE(D578, ""he"", ""en"")"),"#VALUE!")</f>
        <v>#VALUE!</v>
      </c>
    </row>
    <row r="579" ht="15.75" customHeight="1">
      <c r="E579" s="4" t="str">
        <f>IFERROR(__xludf.DUMMYFUNCTION("GOOGLETRANSLATE(D579, ""he"", ""en"")"),"#VALUE!")</f>
        <v>#VALUE!</v>
      </c>
    </row>
    <row r="580" ht="15.75" customHeight="1">
      <c r="E580" s="4" t="str">
        <f>IFERROR(__xludf.DUMMYFUNCTION("GOOGLETRANSLATE(D580, ""he"", ""en"")"),"#VALUE!")</f>
        <v>#VALUE!</v>
      </c>
    </row>
    <row r="581" ht="15.75" customHeight="1">
      <c r="E581" s="4" t="str">
        <f>IFERROR(__xludf.DUMMYFUNCTION("GOOGLETRANSLATE(D581, ""he"", ""en"")"),"#VALUE!")</f>
        <v>#VALUE!</v>
      </c>
    </row>
    <row r="582" ht="15.75" customHeight="1">
      <c r="E582" s="4" t="str">
        <f>IFERROR(__xludf.DUMMYFUNCTION("GOOGLETRANSLATE(D582, ""he"", ""en"")"),"#VALUE!")</f>
        <v>#VALUE!</v>
      </c>
    </row>
    <row r="583" ht="15.75" customHeight="1">
      <c r="E583" s="4" t="str">
        <f>IFERROR(__xludf.DUMMYFUNCTION("GOOGLETRANSLATE(D583, ""he"", ""en"")"),"#VALUE!")</f>
        <v>#VALUE!</v>
      </c>
    </row>
    <row r="584" ht="15.75" customHeight="1">
      <c r="E584" s="4" t="str">
        <f>IFERROR(__xludf.DUMMYFUNCTION("GOOGLETRANSLATE(D584, ""he"", ""en"")"),"#VALUE!")</f>
        <v>#VALUE!</v>
      </c>
    </row>
    <row r="585" ht="15.75" customHeight="1">
      <c r="E585" s="4" t="str">
        <f>IFERROR(__xludf.DUMMYFUNCTION("GOOGLETRANSLATE(D585, ""he"", ""en"")"),"#VALUE!")</f>
        <v>#VALUE!</v>
      </c>
    </row>
    <row r="586" ht="15.75" customHeight="1">
      <c r="E586" s="4" t="str">
        <f>IFERROR(__xludf.DUMMYFUNCTION("GOOGLETRANSLATE(D586, ""he"", ""en"")"),"#VALUE!")</f>
        <v>#VALUE!</v>
      </c>
    </row>
    <row r="587" ht="15.75" customHeight="1">
      <c r="E587" s="4" t="str">
        <f>IFERROR(__xludf.DUMMYFUNCTION("GOOGLETRANSLATE(D587, ""he"", ""en"")"),"#VALUE!")</f>
        <v>#VALUE!</v>
      </c>
    </row>
    <row r="588" ht="15.75" customHeight="1">
      <c r="E588" s="4" t="str">
        <f>IFERROR(__xludf.DUMMYFUNCTION("GOOGLETRANSLATE(D588, ""he"", ""en"")"),"#VALUE!")</f>
        <v>#VALUE!</v>
      </c>
    </row>
    <row r="589" ht="15.75" customHeight="1">
      <c r="E589" s="4" t="str">
        <f>IFERROR(__xludf.DUMMYFUNCTION("GOOGLETRANSLATE(D589, ""he"", ""en"")"),"#VALUE!")</f>
        <v>#VALUE!</v>
      </c>
    </row>
    <row r="590" ht="15.75" customHeight="1">
      <c r="E590" s="4" t="str">
        <f>IFERROR(__xludf.DUMMYFUNCTION("GOOGLETRANSLATE(D590, ""he"", ""en"")"),"#VALUE!")</f>
        <v>#VALUE!</v>
      </c>
    </row>
    <row r="591" ht="15.75" customHeight="1">
      <c r="E591" s="4" t="str">
        <f>IFERROR(__xludf.DUMMYFUNCTION("GOOGLETRANSLATE(D591, ""he"", ""en"")"),"#VALUE!")</f>
        <v>#VALUE!</v>
      </c>
    </row>
    <row r="592" ht="15.75" customHeight="1">
      <c r="E592" s="4" t="str">
        <f>IFERROR(__xludf.DUMMYFUNCTION("GOOGLETRANSLATE(D592, ""he"", ""en"")"),"#VALUE!")</f>
        <v>#VALUE!</v>
      </c>
    </row>
    <row r="593" ht="15.75" customHeight="1">
      <c r="E593" s="4" t="str">
        <f>IFERROR(__xludf.DUMMYFUNCTION("GOOGLETRANSLATE(D593, ""he"", ""en"")"),"#VALUE!")</f>
        <v>#VALUE!</v>
      </c>
    </row>
    <row r="594" ht="15.75" customHeight="1">
      <c r="E594" s="4" t="str">
        <f>IFERROR(__xludf.DUMMYFUNCTION("GOOGLETRANSLATE(D594, ""he"", ""en"")"),"#VALUE!")</f>
        <v>#VALUE!</v>
      </c>
    </row>
    <row r="595" ht="15.75" customHeight="1">
      <c r="E595" s="4" t="str">
        <f>IFERROR(__xludf.DUMMYFUNCTION("GOOGLETRANSLATE(D595, ""he"", ""en"")"),"#VALUE!")</f>
        <v>#VALUE!</v>
      </c>
    </row>
    <row r="596" ht="15.75" customHeight="1">
      <c r="E596" s="4" t="str">
        <f>IFERROR(__xludf.DUMMYFUNCTION("GOOGLETRANSLATE(D596, ""he"", ""en"")"),"#VALUE!")</f>
        <v>#VALUE!</v>
      </c>
    </row>
    <row r="597" ht="15.75" customHeight="1">
      <c r="E597" s="4" t="str">
        <f>IFERROR(__xludf.DUMMYFUNCTION("GOOGLETRANSLATE(D597, ""he"", ""en"")"),"#VALUE!")</f>
        <v>#VALUE!</v>
      </c>
    </row>
    <row r="598" ht="15.75" customHeight="1">
      <c r="E598" s="4" t="str">
        <f>IFERROR(__xludf.DUMMYFUNCTION("GOOGLETRANSLATE(D598, ""he"", ""en"")"),"#VALUE!")</f>
        <v>#VALUE!</v>
      </c>
    </row>
    <row r="599" ht="15.75" customHeight="1">
      <c r="E599" s="4" t="str">
        <f>IFERROR(__xludf.DUMMYFUNCTION("GOOGLETRANSLATE(D599, ""he"", ""en"")"),"#VALUE!")</f>
        <v>#VALUE!</v>
      </c>
    </row>
    <row r="600" ht="15.75" customHeight="1">
      <c r="E600" s="4" t="str">
        <f>IFERROR(__xludf.DUMMYFUNCTION("GOOGLETRANSLATE(D600, ""he"", ""en"")"),"#VALUE!")</f>
        <v>#VALUE!</v>
      </c>
    </row>
    <row r="601" ht="15.75" customHeight="1">
      <c r="E601" s="4" t="str">
        <f>IFERROR(__xludf.DUMMYFUNCTION("GOOGLETRANSLATE(D601, ""he"", ""en"")"),"#VALUE!")</f>
        <v>#VALUE!</v>
      </c>
    </row>
    <row r="602" ht="15.75" customHeight="1">
      <c r="E602" s="4" t="str">
        <f>IFERROR(__xludf.DUMMYFUNCTION("GOOGLETRANSLATE(D602, ""he"", ""en"")"),"#VALUE!")</f>
        <v>#VALUE!</v>
      </c>
    </row>
    <row r="603" ht="15.75" customHeight="1">
      <c r="E603" s="4" t="str">
        <f>IFERROR(__xludf.DUMMYFUNCTION("GOOGLETRANSLATE(D603, ""he"", ""en"")"),"#VALUE!")</f>
        <v>#VALUE!</v>
      </c>
    </row>
    <row r="604" ht="15.75" customHeight="1">
      <c r="E604" s="4" t="str">
        <f>IFERROR(__xludf.DUMMYFUNCTION("GOOGLETRANSLATE(D604, ""he"", ""en"")"),"#VALUE!")</f>
        <v>#VALUE!</v>
      </c>
    </row>
    <row r="605" ht="15.75" customHeight="1">
      <c r="E605" s="4" t="str">
        <f>IFERROR(__xludf.DUMMYFUNCTION("GOOGLETRANSLATE(D605, ""he"", ""en"")"),"#VALUE!")</f>
        <v>#VALUE!</v>
      </c>
    </row>
    <row r="606" ht="15.75" customHeight="1">
      <c r="E606" s="4" t="str">
        <f>IFERROR(__xludf.DUMMYFUNCTION("GOOGLETRANSLATE(D606, ""he"", ""en"")"),"#VALUE!")</f>
        <v>#VALUE!</v>
      </c>
    </row>
    <row r="607" ht="15.75" customHeight="1">
      <c r="E607" s="4" t="str">
        <f>IFERROR(__xludf.DUMMYFUNCTION("GOOGLETRANSLATE(D607, ""he"", ""en"")"),"#VALUE!")</f>
        <v>#VALUE!</v>
      </c>
    </row>
    <row r="608" ht="15.75" customHeight="1">
      <c r="E608" s="4" t="str">
        <f>IFERROR(__xludf.DUMMYFUNCTION("GOOGLETRANSLATE(D608, ""he"", ""en"")"),"#VALUE!")</f>
        <v>#VALUE!</v>
      </c>
    </row>
    <row r="609" ht="15.75" customHeight="1">
      <c r="E609" s="4" t="str">
        <f>IFERROR(__xludf.DUMMYFUNCTION("GOOGLETRANSLATE(D609, ""he"", ""en"")"),"#VALUE!")</f>
        <v>#VALUE!</v>
      </c>
    </row>
    <row r="610" ht="15.75" customHeight="1">
      <c r="E610" s="4" t="str">
        <f>IFERROR(__xludf.DUMMYFUNCTION("GOOGLETRANSLATE(D610, ""he"", ""en"")"),"#VALUE!")</f>
        <v>#VALUE!</v>
      </c>
    </row>
    <row r="611" ht="15.75" customHeight="1">
      <c r="E611" s="4" t="str">
        <f>IFERROR(__xludf.DUMMYFUNCTION("GOOGLETRANSLATE(D611, ""he"", ""en"")"),"#VALUE!")</f>
        <v>#VALUE!</v>
      </c>
    </row>
    <row r="612" ht="15.75" customHeight="1">
      <c r="E612" s="4" t="str">
        <f>IFERROR(__xludf.DUMMYFUNCTION("GOOGLETRANSLATE(D612, ""he"", ""en"")"),"#VALUE!")</f>
        <v>#VALUE!</v>
      </c>
    </row>
    <row r="613" ht="15.75" customHeight="1">
      <c r="E613" s="4" t="str">
        <f>IFERROR(__xludf.DUMMYFUNCTION("GOOGLETRANSLATE(D613, ""he"", ""en"")"),"#VALUE!")</f>
        <v>#VALUE!</v>
      </c>
    </row>
    <row r="614" ht="15.75" customHeight="1">
      <c r="E614" s="4" t="str">
        <f>IFERROR(__xludf.DUMMYFUNCTION("GOOGLETRANSLATE(D614, ""he"", ""en"")"),"#VALUE!")</f>
        <v>#VALUE!</v>
      </c>
    </row>
    <row r="615" ht="15.75" customHeight="1">
      <c r="E615" s="4" t="str">
        <f>IFERROR(__xludf.DUMMYFUNCTION("GOOGLETRANSLATE(D615, ""he"", ""en"")"),"#VALUE!")</f>
        <v>#VALUE!</v>
      </c>
    </row>
    <row r="616" ht="15.75" customHeight="1">
      <c r="E616" s="4" t="str">
        <f>IFERROR(__xludf.DUMMYFUNCTION("GOOGLETRANSLATE(D616, ""he"", ""en"")"),"#VALUE!")</f>
        <v>#VALUE!</v>
      </c>
    </row>
    <row r="617" ht="15.75" customHeight="1">
      <c r="E617" s="4" t="str">
        <f>IFERROR(__xludf.DUMMYFUNCTION("GOOGLETRANSLATE(D617, ""he"", ""en"")"),"#VALUE!")</f>
        <v>#VALUE!</v>
      </c>
    </row>
    <row r="618" ht="15.75" customHeight="1">
      <c r="E618" s="4" t="str">
        <f>IFERROR(__xludf.DUMMYFUNCTION("GOOGLETRANSLATE(D618, ""he"", ""en"")"),"#VALUE!")</f>
        <v>#VALUE!</v>
      </c>
    </row>
    <row r="619" ht="15.75" customHeight="1">
      <c r="E619" s="4" t="str">
        <f>IFERROR(__xludf.DUMMYFUNCTION("GOOGLETRANSLATE(D619, ""he"", ""en"")"),"#VALUE!")</f>
        <v>#VALUE!</v>
      </c>
    </row>
    <row r="620" ht="15.75" customHeight="1">
      <c r="E620" s="4" t="str">
        <f>IFERROR(__xludf.DUMMYFUNCTION("GOOGLETRANSLATE(D620, ""he"", ""en"")"),"#VALUE!")</f>
        <v>#VALUE!</v>
      </c>
    </row>
    <row r="621" ht="15.75" customHeight="1">
      <c r="E621" s="4" t="str">
        <f>IFERROR(__xludf.DUMMYFUNCTION("GOOGLETRANSLATE(D621, ""he"", ""en"")"),"#VALUE!")</f>
        <v>#VALUE!</v>
      </c>
    </row>
    <row r="622" ht="15.75" customHeight="1">
      <c r="E622" s="4" t="str">
        <f>IFERROR(__xludf.DUMMYFUNCTION("GOOGLETRANSLATE(D622, ""he"", ""en"")"),"#VALUE!")</f>
        <v>#VALUE!</v>
      </c>
    </row>
    <row r="623" ht="15.75" customHeight="1">
      <c r="E623" s="4" t="str">
        <f>IFERROR(__xludf.DUMMYFUNCTION("GOOGLETRANSLATE(D623, ""he"", ""en"")"),"#VALUE!")</f>
        <v>#VALUE!</v>
      </c>
    </row>
    <row r="624" ht="15.75" customHeight="1">
      <c r="E624" s="4" t="str">
        <f>IFERROR(__xludf.DUMMYFUNCTION("GOOGLETRANSLATE(D624, ""he"", ""en"")"),"#VALUE!")</f>
        <v>#VALUE!</v>
      </c>
    </row>
    <row r="625" ht="15.75" customHeight="1">
      <c r="E625" s="4" t="str">
        <f>IFERROR(__xludf.DUMMYFUNCTION("GOOGLETRANSLATE(D625, ""he"", ""en"")"),"#VALUE!")</f>
        <v>#VALUE!</v>
      </c>
    </row>
    <row r="626" ht="15.75" customHeight="1">
      <c r="E626" s="4" t="str">
        <f>IFERROR(__xludf.DUMMYFUNCTION("GOOGLETRANSLATE(D626, ""he"", ""en"")"),"#VALUE!")</f>
        <v>#VALUE!</v>
      </c>
    </row>
    <row r="627" ht="15.75" customHeight="1">
      <c r="E627" s="4" t="str">
        <f>IFERROR(__xludf.DUMMYFUNCTION("GOOGLETRANSLATE(D627, ""he"", ""en"")"),"#VALUE!")</f>
        <v>#VALUE!</v>
      </c>
    </row>
    <row r="628" ht="15.75" customHeight="1">
      <c r="E628" s="4" t="str">
        <f>IFERROR(__xludf.DUMMYFUNCTION("GOOGLETRANSLATE(D628, ""he"", ""en"")"),"#VALUE!")</f>
        <v>#VALUE!</v>
      </c>
    </row>
    <row r="629" ht="15.75" customHeight="1">
      <c r="E629" s="4" t="str">
        <f>IFERROR(__xludf.DUMMYFUNCTION("GOOGLETRANSLATE(D629, ""he"", ""en"")"),"#VALUE!")</f>
        <v>#VALUE!</v>
      </c>
    </row>
    <row r="630" ht="15.75" customHeight="1">
      <c r="E630" s="4" t="str">
        <f>IFERROR(__xludf.DUMMYFUNCTION("GOOGLETRANSLATE(D630, ""he"", ""en"")"),"#VALUE!")</f>
        <v>#VALUE!</v>
      </c>
    </row>
    <row r="631" ht="15.75" customHeight="1">
      <c r="E631" s="4" t="str">
        <f>IFERROR(__xludf.DUMMYFUNCTION("GOOGLETRANSLATE(D631, ""he"", ""en"")"),"#VALUE!")</f>
        <v>#VALUE!</v>
      </c>
    </row>
    <row r="632" ht="15.75" customHeight="1">
      <c r="E632" s="4" t="str">
        <f>IFERROR(__xludf.DUMMYFUNCTION("GOOGLETRANSLATE(D632, ""he"", ""en"")"),"#VALUE!")</f>
        <v>#VALUE!</v>
      </c>
    </row>
    <row r="633" ht="15.75" customHeight="1">
      <c r="E633" s="4" t="str">
        <f>IFERROR(__xludf.DUMMYFUNCTION("GOOGLETRANSLATE(D633, ""he"", ""en"")"),"#VALUE!")</f>
        <v>#VALUE!</v>
      </c>
    </row>
    <row r="634" ht="15.75" customHeight="1">
      <c r="E634" s="4" t="str">
        <f>IFERROR(__xludf.DUMMYFUNCTION("GOOGLETRANSLATE(D634, ""he"", ""en"")"),"#VALUE!")</f>
        <v>#VALUE!</v>
      </c>
    </row>
    <row r="635" ht="15.75" customHeight="1">
      <c r="E635" s="4" t="str">
        <f>IFERROR(__xludf.DUMMYFUNCTION("GOOGLETRANSLATE(D635, ""he"", ""en"")"),"#VALUE!")</f>
        <v>#VALUE!</v>
      </c>
    </row>
    <row r="636" ht="15.75" customHeight="1">
      <c r="E636" s="4" t="str">
        <f>IFERROR(__xludf.DUMMYFUNCTION("GOOGLETRANSLATE(D636, ""he"", ""en"")"),"#VALUE!")</f>
        <v>#VALUE!</v>
      </c>
    </row>
    <row r="637" ht="15.75" customHeight="1">
      <c r="E637" s="4" t="str">
        <f>IFERROR(__xludf.DUMMYFUNCTION("GOOGLETRANSLATE(D637, ""he"", ""en"")"),"#VALUE!")</f>
        <v>#VALUE!</v>
      </c>
    </row>
    <row r="638" ht="15.75" customHeight="1">
      <c r="E638" s="4" t="str">
        <f>IFERROR(__xludf.DUMMYFUNCTION("GOOGLETRANSLATE(D638, ""he"", ""en"")"),"#VALUE!")</f>
        <v>#VALUE!</v>
      </c>
    </row>
    <row r="639" ht="15.75" customHeight="1">
      <c r="E639" s="4" t="str">
        <f>IFERROR(__xludf.DUMMYFUNCTION("GOOGLETRANSLATE(D639, ""he"", ""en"")"),"#VALUE!")</f>
        <v>#VALUE!</v>
      </c>
    </row>
    <row r="640" ht="15.75" customHeight="1">
      <c r="E640" s="4" t="str">
        <f>IFERROR(__xludf.DUMMYFUNCTION("GOOGLETRANSLATE(D640, ""he"", ""en"")"),"#VALUE!")</f>
        <v>#VALUE!</v>
      </c>
    </row>
    <row r="641" ht="15.75" customHeight="1">
      <c r="E641" s="4" t="str">
        <f>IFERROR(__xludf.DUMMYFUNCTION("GOOGLETRANSLATE(D641, ""he"", ""en"")"),"#VALUE!")</f>
        <v>#VALUE!</v>
      </c>
    </row>
    <row r="642" ht="15.75" customHeight="1">
      <c r="E642" s="4" t="str">
        <f>IFERROR(__xludf.DUMMYFUNCTION("GOOGLETRANSLATE(D642, ""he"", ""en"")"),"#VALUE!")</f>
        <v>#VALUE!</v>
      </c>
    </row>
    <row r="643" ht="15.75" customHeight="1">
      <c r="E643" s="4" t="str">
        <f>IFERROR(__xludf.DUMMYFUNCTION("GOOGLETRANSLATE(D643, ""he"", ""en"")"),"#VALUE!")</f>
        <v>#VALUE!</v>
      </c>
    </row>
    <row r="644" ht="15.75" customHeight="1">
      <c r="E644" s="4" t="str">
        <f>IFERROR(__xludf.DUMMYFUNCTION("GOOGLETRANSLATE(D644, ""he"", ""en"")"),"#VALUE!")</f>
        <v>#VALUE!</v>
      </c>
    </row>
    <row r="645" ht="15.75" customHeight="1">
      <c r="E645" s="4" t="str">
        <f>IFERROR(__xludf.DUMMYFUNCTION("GOOGLETRANSLATE(D645, ""he"", ""en"")"),"#VALUE!")</f>
        <v>#VALUE!</v>
      </c>
    </row>
    <row r="646" ht="15.75" customHeight="1">
      <c r="E646" s="4" t="str">
        <f>IFERROR(__xludf.DUMMYFUNCTION("GOOGLETRANSLATE(D646, ""he"", ""en"")"),"#VALUE!")</f>
        <v>#VALUE!</v>
      </c>
    </row>
    <row r="647" ht="15.75" customHeight="1">
      <c r="E647" s="4" t="str">
        <f>IFERROR(__xludf.DUMMYFUNCTION("GOOGLETRANSLATE(D647, ""he"", ""en"")"),"#VALUE!")</f>
        <v>#VALUE!</v>
      </c>
    </row>
    <row r="648" ht="15.75" customHeight="1">
      <c r="E648" s="4" t="str">
        <f>IFERROR(__xludf.DUMMYFUNCTION("GOOGLETRANSLATE(D648, ""he"", ""en"")"),"#VALUE!")</f>
        <v>#VALUE!</v>
      </c>
    </row>
    <row r="649" ht="15.75" customHeight="1">
      <c r="E649" s="4" t="str">
        <f>IFERROR(__xludf.DUMMYFUNCTION("GOOGLETRANSLATE(D649, ""he"", ""en"")"),"#VALUE!")</f>
        <v>#VALUE!</v>
      </c>
    </row>
    <row r="650" ht="15.75" customHeight="1">
      <c r="E650" s="4" t="str">
        <f>IFERROR(__xludf.DUMMYFUNCTION("GOOGLETRANSLATE(D650, ""he"", ""en"")"),"#VALUE!")</f>
        <v>#VALUE!</v>
      </c>
    </row>
    <row r="651" ht="15.75" customHeight="1">
      <c r="E651" s="4" t="str">
        <f>IFERROR(__xludf.DUMMYFUNCTION("GOOGLETRANSLATE(D651, ""he"", ""en"")"),"#VALUE!")</f>
        <v>#VALUE!</v>
      </c>
    </row>
    <row r="652" ht="15.75" customHeight="1">
      <c r="E652" s="4" t="str">
        <f>IFERROR(__xludf.DUMMYFUNCTION("GOOGLETRANSLATE(D652, ""he"", ""en"")"),"#VALUE!")</f>
        <v>#VALUE!</v>
      </c>
    </row>
    <row r="653" ht="15.75" customHeight="1">
      <c r="E653" s="4" t="str">
        <f>IFERROR(__xludf.DUMMYFUNCTION("GOOGLETRANSLATE(D653, ""he"", ""en"")"),"#VALUE!")</f>
        <v>#VALUE!</v>
      </c>
    </row>
    <row r="654" ht="15.75" customHeight="1">
      <c r="E654" s="4" t="str">
        <f>IFERROR(__xludf.DUMMYFUNCTION("GOOGLETRANSLATE(D654, ""he"", ""en"")"),"#VALUE!")</f>
        <v>#VALUE!</v>
      </c>
    </row>
    <row r="655" ht="15.75" customHeight="1">
      <c r="E655" s="4" t="str">
        <f>IFERROR(__xludf.DUMMYFUNCTION("GOOGLETRANSLATE(D655, ""he"", ""en"")"),"#VALUE!")</f>
        <v>#VALUE!</v>
      </c>
    </row>
    <row r="656" ht="15.75" customHeight="1">
      <c r="E656" s="4" t="str">
        <f>IFERROR(__xludf.DUMMYFUNCTION("GOOGLETRANSLATE(D656, ""he"", ""en"")"),"#VALUE!")</f>
        <v>#VALUE!</v>
      </c>
    </row>
    <row r="657" ht="15.75" customHeight="1">
      <c r="E657" s="4" t="str">
        <f>IFERROR(__xludf.DUMMYFUNCTION("GOOGLETRANSLATE(D657, ""he"", ""en"")"),"#VALUE!")</f>
        <v>#VALUE!</v>
      </c>
    </row>
    <row r="658" ht="15.75" customHeight="1">
      <c r="E658" s="4" t="str">
        <f>IFERROR(__xludf.DUMMYFUNCTION("GOOGLETRANSLATE(D658, ""he"", ""en"")"),"#VALUE!")</f>
        <v>#VALUE!</v>
      </c>
    </row>
    <row r="659" ht="15.75" customHeight="1">
      <c r="E659" s="4" t="str">
        <f>IFERROR(__xludf.DUMMYFUNCTION("GOOGLETRANSLATE(D659, ""he"", ""en"")"),"#VALUE!")</f>
        <v>#VALUE!</v>
      </c>
    </row>
    <row r="660" ht="15.75" customHeight="1">
      <c r="E660" s="4" t="str">
        <f>IFERROR(__xludf.DUMMYFUNCTION("GOOGLETRANSLATE(D660, ""he"", ""en"")"),"#VALUE!")</f>
        <v>#VALUE!</v>
      </c>
    </row>
    <row r="661" ht="15.75" customHeight="1">
      <c r="E661" s="4" t="str">
        <f>IFERROR(__xludf.DUMMYFUNCTION("GOOGLETRANSLATE(D661, ""he"", ""en"")"),"#VALUE!")</f>
        <v>#VALUE!</v>
      </c>
    </row>
    <row r="662" ht="15.75" customHeight="1">
      <c r="E662" s="4" t="str">
        <f>IFERROR(__xludf.DUMMYFUNCTION("GOOGLETRANSLATE(D662, ""he"", ""en"")"),"#VALUE!")</f>
        <v>#VALUE!</v>
      </c>
    </row>
    <row r="663" ht="15.75" customHeight="1">
      <c r="E663" s="4" t="str">
        <f>IFERROR(__xludf.DUMMYFUNCTION("GOOGLETRANSLATE(D663, ""he"", ""en"")"),"#VALUE!")</f>
        <v>#VALUE!</v>
      </c>
    </row>
    <row r="664" ht="15.75" customHeight="1">
      <c r="E664" s="4" t="str">
        <f>IFERROR(__xludf.DUMMYFUNCTION("GOOGLETRANSLATE(D664, ""he"", ""en"")"),"#VALUE!")</f>
        <v>#VALUE!</v>
      </c>
    </row>
    <row r="665" ht="15.75" customHeight="1">
      <c r="E665" s="4" t="str">
        <f>IFERROR(__xludf.DUMMYFUNCTION("GOOGLETRANSLATE(D665, ""he"", ""en"")"),"#VALUE!")</f>
        <v>#VALUE!</v>
      </c>
    </row>
    <row r="666" ht="15.75" customHeight="1">
      <c r="E666" s="4" t="str">
        <f>IFERROR(__xludf.DUMMYFUNCTION("GOOGLETRANSLATE(D666, ""he"", ""en"")"),"#VALUE!")</f>
        <v>#VALUE!</v>
      </c>
    </row>
    <row r="667" ht="15.75" customHeight="1">
      <c r="E667" s="4" t="str">
        <f>IFERROR(__xludf.DUMMYFUNCTION("GOOGLETRANSLATE(D667, ""he"", ""en"")"),"#VALUE!")</f>
        <v>#VALUE!</v>
      </c>
    </row>
    <row r="668" ht="15.75" customHeight="1">
      <c r="E668" s="4" t="str">
        <f>IFERROR(__xludf.DUMMYFUNCTION("GOOGLETRANSLATE(D668, ""he"", ""en"")"),"#VALUE!")</f>
        <v>#VALUE!</v>
      </c>
    </row>
    <row r="669" ht="15.75" customHeight="1">
      <c r="E669" s="4" t="str">
        <f>IFERROR(__xludf.DUMMYFUNCTION("GOOGLETRANSLATE(D669, ""he"", ""en"")"),"#VALUE!")</f>
        <v>#VALUE!</v>
      </c>
    </row>
    <row r="670" ht="15.75" customHeight="1">
      <c r="E670" s="4" t="str">
        <f>IFERROR(__xludf.DUMMYFUNCTION("GOOGLETRANSLATE(D670, ""he"", ""en"")"),"#VALUE!")</f>
        <v>#VALUE!</v>
      </c>
    </row>
    <row r="671" ht="15.75" customHeight="1">
      <c r="E671" s="4" t="str">
        <f>IFERROR(__xludf.DUMMYFUNCTION("GOOGLETRANSLATE(D671, ""he"", ""en"")"),"#VALUE!")</f>
        <v>#VALUE!</v>
      </c>
    </row>
    <row r="672" ht="15.75" customHeight="1">
      <c r="E672" s="4" t="str">
        <f>IFERROR(__xludf.DUMMYFUNCTION("GOOGLETRANSLATE(D672, ""he"", ""en"")"),"#VALUE!")</f>
        <v>#VALUE!</v>
      </c>
    </row>
    <row r="673" ht="15.75" customHeight="1">
      <c r="E673" s="4" t="str">
        <f>IFERROR(__xludf.DUMMYFUNCTION("GOOGLETRANSLATE(D673, ""he"", ""en"")"),"#VALUE!")</f>
        <v>#VALUE!</v>
      </c>
    </row>
    <row r="674" ht="15.75" customHeight="1">
      <c r="E674" s="4" t="str">
        <f>IFERROR(__xludf.DUMMYFUNCTION("GOOGLETRANSLATE(D674, ""he"", ""en"")"),"#VALUE!")</f>
        <v>#VALUE!</v>
      </c>
    </row>
    <row r="675" ht="15.75" customHeight="1">
      <c r="E675" s="4" t="str">
        <f>IFERROR(__xludf.DUMMYFUNCTION("GOOGLETRANSLATE(D675, ""he"", ""en"")"),"#VALUE!")</f>
        <v>#VALUE!</v>
      </c>
    </row>
    <row r="676" ht="15.75" customHeight="1">
      <c r="E676" s="4" t="str">
        <f>IFERROR(__xludf.DUMMYFUNCTION("GOOGLETRANSLATE(D676, ""he"", ""en"")"),"#VALUE!")</f>
        <v>#VALUE!</v>
      </c>
    </row>
    <row r="677" ht="15.75" customHeight="1">
      <c r="E677" s="4" t="str">
        <f>IFERROR(__xludf.DUMMYFUNCTION("GOOGLETRANSLATE(D677, ""he"", ""en"")"),"#VALUE!")</f>
        <v>#VALUE!</v>
      </c>
    </row>
    <row r="678" ht="15.75" customHeight="1">
      <c r="E678" s="4" t="str">
        <f>IFERROR(__xludf.DUMMYFUNCTION("GOOGLETRANSLATE(D678, ""he"", ""en"")"),"#VALUE!")</f>
        <v>#VALUE!</v>
      </c>
    </row>
    <row r="679" ht="15.75" customHeight="1">
      <c r="E679" s="4" t="str">
        <f>IFERROR(__xludf.DUMMYFUNCTION("GOOGLETRANSLATE(D679, ""he"", ""en"")"),"#VALUE!")</f>
        <v>#VALUE!</v>
      </c>
    </row>
    <row r="680" ht="15.75" customHeight="1">
      <c r="E680" s="4" t="str">
        <f>IFERROR(__xludf.DUMMYFUNCTION("GOOGLETRANSLATE(D680, ""he"", ""en"")"),"#VALUE!")</f>
        <v>#VALUE!</v>
      </c>
    </row>
    <row r="681" ht="15.75" customHeight="1">
      <c r="E681" s="4" t="str">
        <f>IFERROR(__xludf.DUMMYFUNCTION("GOOGLETRANSLATE(D681, ""he"", ""en"")"),"#VALUE!")</f>
        <v>#VALUE!</v>
      </c>
    </row>
    <row r="682" ht="15.75" customHeight="1">
      <c r="E682" s="4" t="str">
        <f>IFERROR(__xludf.DUMMYFUNCTION("GOOGLETRANSLATE(D682, ""he"", ""en"")"),"#VALUE!")</f>
        <v>#VALUE!</v>
      </c>
    </row>
    <row r="683" ht="15.75" customHeight="1">
      <c r="E683" s="4" t="str">
        <f>IFERROR(__xludf.DUMMYFUNCTION("GOOGLETRANSLATE(D683, ""he"", ""en"")"),"#VALUE!")</f>
        <v>#VALUE!</v>
      </c>
    </row>
    <row r="684" ht="15.75" customHeight="1">
      <c r="E684" s="4" t="str">
        <f>IFERROR(__xludf.DUMMYFUNCTION("GOOGLETRANSLATE(D684, ""he"", ""en"")"),"#VALUE!")</f>
        <v>#VALUE!</v>
      </c>
    </row>
    <row r="685" ht="15.75" customHeight="1">
      <c r="E685" s="4" t="str">
        <f>IFERROR(__xludf.DUMMYFUNCTION("GOOGLETRANSLATE(D685, ""he"", ""en"")"),"#VALUE!")</f>
        <v>#VALUE!</v>
      </c>
    </row>
    <row r="686" ht="15.75" customHeight="1">
      <c r="E686" s="4" t="str">
        <f>IFERROR(__xludf.DUMMYFUNCTION("GOOGLETRANSLATE(D686, ""he"", ""en"")"),"#VALUE!")</f>
        <v>#VALUE!</v>
      </c>
    </row>
    <row r="687" ht="15.75" customHeight="1">
      <c r="E687" s="4" t="str">
        <f>IFERROR(__xludf.DUMMYFUNCTION("GOOGLETRANSLATE(D687, ""he"", ""en"")"),"#VALUE!")</f>
        <v>#VALUE!</v>
      </c>
    </row>
    <row r="688" ht="15.75" customHeight="1">
      <c r="E688" s="4" t="str">
        <f>IFERROR(__xludf.DUMMYFUNCTION("GOOGLETRANSLATE(D688, ""he"", ""en"")"),"#VALUE!")</f>
        <v>#VALUE!</v>
      </c>
    </row>
    <row r="689" ht="15.75" customHeight="1">
      <c r="E689" s="4" t="str">
        <f>IFERROR(__xludf.DUMMYFUNCTION("GOOGLETRANSLATE(D689, ""he"", ""en"")"),"#VALUE!")</f>
        <v>#VALUE!</v>
      </c>
    </row>
    <row r="690" ht="15.75" customHeight="1">
      <c r="E690" s="4" t="str">
        <f>IFERROR(__xludf.DUMMYFUNCTION("GOOGLETRANSLATE(D690, ""he"", ""en"")"),"#VALUE!")</f>
        <v>#VALUE!</v>
      </c>
    </row>
    <row r="691" ht="15.75" customHeight="1">
      <c r="E691" s="4" t="str">
        <f>IFERROR(__xludf.DUMMYFUNCTION("GOOGLETRANSLATE(D691, ""he"", ""en"")"),"#VALUE!")</f>
        <v>#VALUE!</v>
      </c>
    </row>
    <row r="692" ht="15.75" customHeight="1">
      <c r="E692" s="4" t="str">
        <f>IFERROR(__xludf.DUMMYFUNCTION("GOOGLETRANSLATE(D692, ""he"", ""en"")"),"#VALUE!")</f>
        <v>#VALUE!</v>
      </c>
    </row>
    <row r="693" ht="15.75" customHeight="1">
      <c r="E693" s="4" t="str">
        <f>IFERROR(__xludf.DUMMYFUNCTION("GOOGLETRANSLATE(D693, ""he"", ""en"")"),"#VALUE!")</f>
        <v>#VALUE!</v>
      </c>
    </row>
    <row r="694" ht="15.75" customHeight="1">
      <c r="E694" s="4" t="str">
        <f>IFERROR(__xludf.DUMMYFUNCTION("GOOGLETRANSLATE(D694, ""he"", ""en"")"),"#VALUE!")</f>
        <v>#VALUE!</v>
      </c>
    </row>
    <row r="695" ht="15.75" customHeight="1">
      <c r="E695" s="4" t="str">
        <f>IFERROR(__xludf.DUMMYFUNCTION("GOOGLETRANSLATE(D695, ""he"", ""en"")"),"#VALUE!")</f>
        <v>#VALUE!</v>
      </c>
    </row>
    <row r="696" ht="15.75" customHeight="1">
      <c r="E696" s="4" t="str">
        <f>IFERROR(__xludf.DUMMYFUNCTION("GOOGLETRANSLATE(D696, ""he"", ""en"")"),"#VALUE!")</f>
        <v>#VALUE!</v>
      </c>
    </row>
    <row r="697" ht="15.75" customHeight="1">
      <c r="E697" s="4" t="str">
        <f>IFERROR(__xludf.DUMMYFUNCTION("GOOGLETRANSLATE(D697, ""he"", ""en"")"),"#VALUE!")</f>
        <v>#VALUE!</v>
      </c>
    </row>
    <row r="698" ht="15.75" customHeight="1">
      <c r="E698" s="4" t="str">
        <f>IFERROR(__xludf.DUMMYFUNCTION("GOOGLETRANSLATE(D698, ""he"", ""en"")"),"#VALUE!")</f>
        <v>#VALUE!</v>
      </c>
    </row>
    <row r="699" ht="15.75" customHeight="1">
      <c r="E699" s="4" t="str">
        <f>IFERROR(__xludf.DUMMYFUNCTION("GOOGLETRANSLATE(D699, ""he"", ""en"")"),"#VALUE!")</f>
        <v>#VALUE!</v>
      </c>
    </row>
    <row r="700" ht="15.75" customHeight="1">
      <c r="E700" s="4" t="str">
        <f>IFERROR(__xludf.DUMMYFUNCTION("GOOGLETRANSLATE(D700, ""he"", ""en"")"),"#VALUE!")</f>
        <v>#VALUE!</v>
      </c>
    </row>
    <row r="701" ht="15.75" customHeight="1">
      <c r="E701" s="4" t="str">
        <f>IFERROR(__xludf.DUMMYFUNCTION("GOOGLETRANSLATE(D701, ""he"", ""en"")"),"#VALUE!")</f>
        <v>#VALUE!</v>
      </c>
    </row>
    <row r="702" ht="15.75" customHeight="1">
      <c r="E702" s="4" t="str">
        <f>IFERROR(__xludf.DUMMYFUNCTION("GOOGLETRANSLATE(D702, ""he"", ""en"")"),"#VALUE!")</f>
        <v>#VALUE!</v>
      </c>
    </row>
    <row r="703" ht="15.75" customHeight="1">
      <c r="E703" s="4" t="str">
        <f>IFERROR(__xludf.DUMMYFUNCTION("GOOGLETRANSLATE(D703, ""he"", ""en"")"),"#VALUE!")</f>
        <v>#VALUE!</v>
      </c>
    </row>
    <row r="704" ht="15.75" customHeight="1">
      <c r="E704" s="4" t="str">
        <f>IFERROR(__xludf.DUMMYFUNCTION("GOOGLETRANSLATE(D704, ""he"", ""en"")"),"#VALUE!")</f>
        <v>#VALUE!</v>
      </c>
    </row>
    <row r="705" ht="15.75" customHeight="1">
      <c r="E705" s="4" t="str">
        <f>IFERROR(__xludf.DUMMYFUNCTION("GOOGLETRANSLATE(D705, ""he"", ""en"")"),"#VALUE!")</f>
        <v>#VALUE!</v>
      </c>
    </row>
    <row r="706" ht="15.75" customHeight="1">
      <c r="E706" s="4" t="str">
        <f>IFERROR(__xludf.DUMMYFUNCTION("GOOGLETRANSLATE(D706, ""he"", ""en"")"),"#VALUE!")</f>
        <v>#VALUE!</v>
      </c>
    </row>
    <row r="707" ht="15.75" customHeight="1">
      <c r="E707" s="4" t="str">
        <f>IFERROR(__xludf.DUMMYFUNCTION("GOOGLETRANSLATE(D707, ""he"", ""en"")"),"#VALUE!")</f>
        <v>#VALUE!</v>
      </c>
    </row>
    <row r="708" ht="15.75" customHeight="1">
      <c r="E708" s="4" t="str">
        <f>IFERROR(__xludf.DUMMYFUNCTION("GOOGLETRANSLATE(D708, ""he"", ""en"")"),"#VALUE!")</f>
        <v>#VALUE!</v>
      </c>
    </row>
    <row r="709" ht="15.75" customHeight="1">
      <c r="E709" s="4" t="str">
        <f>IFERROR(__xludf.DUMMYFUNCTION("GOOGLETRANSLATE(D709, ""he"", ""en"")"),"#VALUE!")</f>
        <v>#VALUE!</v>
      </c>
    </row>
    <row r="710" ht="15.75" customHeight="1">
      <c r="E710" s="4" t="str">
        <f>IFERROR(__xludf.DUMMYFUNCTION("GOOGLETRANSLATE(D710, ""he"", ""en"")"),"#VALUE!")</f>
        <v>#VALUE!</v>
      </c>
    </row>
    <row r="711" ht="15.75" customHeight="1">
      <c r="E711" s="4" t="str">
        <f>IFERROR(__xludf.DUMMYFUNCTION("GOOGLETRANSLATE(D711, ""he"", ""en"")"),"#VALUE!")</f>
        <v>#VALUE!</v>
      </c>
    </row>
    <row r="712" ht="15.75" customHeight="1">
      <c r="E712" s="4" t="str">
        <f>IFERROR(__xludf.DUMMYFUNCTION("GOOGLETRANSLATE(D712, ""he"", ""en"")"),"#VALUE!")</f>
        <v>#VALUE!</v>
      </c>
    </row>
    <row r="713" ht="15.75" customHeight="1">
      <c r="E713" s="4" t="str">
        <f>IFERROR(__xludf.DUMMYFUNCTION("GOOGLETRANSLATE(D713, ""he"", ""en"")"),"#VALUE!")</f>
        <v>#VALUE!</v>
      </c>
    </row>
    <row r="714" ht="15.75" customHeight="1">
      <c r="E714" s="4" t="str">
        <f>IFERROR(__xludf.DUMMYFUNCTION("GOOGLETRANSLATE(D714, ""he"", ""en"")"),"#VALUE!")</f>
        <v>#VALUE!</v>
      </c>
    </row>
    <row r="715" ht="15.75" customHeight="1">
      <c r="E715" s="4" t="str">
        <f>IFERROR(__xludf.DUMMYFUNCTION("GOOGLETRANSLATE(D715, ""he"", ""en"")"),"#VALUE!")</f>
        <v>#VALUE!</v>
      </c>
    </row>
    <row r="716" ht="15.75" customHeight="1">
      <c r="E716" s="4" t="str">
        <f>IFERROR(__xludf.DUMMYFUNCTION("GOOGLETRANSLATE(D716, ""he"", ""en"")"),"#VALUE!")</f>
        <v>#VALUE!</v>
      </c>
    </row>
    <row r="717" ht="15.75" customHeight="1">
      <c r="E717" s="4" t="str">
        <f>IFERROR(__xludf.DUMMYFUNCTION("GOOGLETRANSLATE(D717, ""he"", ""en"")"),"#VALUE!")</f>
        <v>#VALUE!</v>
      </c>
    </row>
    <row r="718" ht="15.75" customHeight="1">
      <c r="E718" s="4" t="str">
        <f>IFERROR(__xludf.DUMMYFUNCTION("GOOGLETRANSLATE(D718, ""he"", ""en"")"),"#VALUE!")</f>
        <v>#VALUE!</v>
      </c>
    </row>
    <row r="719" ht="15.75" customHeight="1">
      <c r="E719" s="4" t="str">
        <f>IFERROR(__xludf.DUMMYFUNCTION("GOOGLETRANSLATE(D719, ""he"", ""en"")"),"#VALUE!")</f>
        <v>#VALUE!</v>
      </c>
    </row>
    <row r="720" ht="15.75" customHeight="1">
      <c r="E720" s="4" t="str">
        <f>IFERROR(__xludf.DUMMYFUNCTION("GOOGLETRANSLATE(D720, ""he"", ""en"")"),"#VALUE!")</f>
        <v>#VALUE!</v>
      </c>
    </row>
    <row r="721" ht="15.75" customHeight="1">
      <c r="E721" s="4" t="str">
        <f>IFERROR(__xludf.DUMMYFUNCTION("GOOGLETRANSLATE(D721, ""he"", ""en"")"),"#VALUE!")</f>
        <v>#VALUE!</v>
      </c>
    </row>
    <row r="722" ht="15.75" customHeight="1">
      <c r="E722" s="4" t="str">
        <f>IFERROR(__xludf.DUMMYFUNCTION("GOOGLETRANSLATE(D722, ""he"", ""en"")"),"#VALUE!")</f>
        <v>#VALUE!</v>
      </c>
    </row>
    <row r="723" ht="15.75" customHeight="1">
      <c r="E723" s="4" t="str">
        <f>IFERROR(__xludf.DUMMYFUNCTION("GOOGLETRANSLATE(D723, ""he"", ""en"")"),"#VALUE!")</f>
        <v>#VALUE!</v>
      </c>
    </row>
    <row r="724" ht="15.75" customHeight="1">
      <c r="E724" s="4" t="str">
        <f>IFERROR(__xludf.DUMMYFUNCTION("GOOGLETRANSLATE(D724, ""he"", ""en"")"),"#VALUE!")</f>
        <v>#VALUE!</v>
      </c>
    </row>
    <row r="725" ht="15.75" customHeight="1">
      <c r="E725" s="4" t="str">
        <f>IFERROR(__xludf.DUMMYFUNCTION("GOOGLETRANSLATE(D725, ""he"", ""en"")"),"#VALUE!")</f>
        <v>#VALUE!</v>
      </c>
    </row>
    <row r="726" ht="15.75" customHeight="1">
      <c r="E726" s="4" t="str">
        <f>IFERROR(__xludf.DUMMYFUNCTION("GOOGLETRANSLATE(D726, ""he"", ""en"")"),"#VALUE!")</f>
        <v>#VALUE!</v>
      </c>
    </row>
    <row r="727" ht="15.75" customHeight="1">
      <c r="E727" s="4" t="str">
        <f>IFERROR(__xludf.DUMMYFUNCTION("GOOGLETRANSLATE(D727, ""he"", ""en"")"),"#VALUE!")</f>
        <v>#VALUE!</v>
      </c>
    </row>
    <row r="728" ht="15.75" customHeight="1">
      <c r="E728" s="4" t="str">
        <f>IFERROR(__xludf.DUMMYFUNCTION("GOOGLETRANSLATE(D728, ""he"", ""en"")"),"#VALUE!")</f>
        <v>#VALUE!</v>
      </c>
    </row>
    <row r="729" ht="15.75" customHeight="1">
      <c r="E729" s="4" t="str">
        <f>IFERROR(__xludf.DUMMYFUNCTION("GOOGLETRANSLATE(D729, ""he"", ""en"")"),"#VALUE!")</f>
        <v>#VALUE!</v>
      </c>
    </row>
    <row r="730" ht="15.75" customHeight="1">
      <c r="E730" s="4" t="str">
        <f>IFERROR(__xludf.DUMMYFUNCTION("GOOGLETRANSLATE(D730, ""he"", ""en"")"),"#VALUE!")</f>
        <v>#VALUE!</v>
      </c>
    </row>
    <row r="731" ht="15.75" customHeight="1">
      <c r="E731" s="4" t="str">
        <f>IFERROR(__xludf.DUMMYFUNCTION("GOOGLETRANSLATE(D731, ""he"", ""en"")"),"#VALUE!")</f>
        <v>#VALUE!</v>
      </c>
    </row>
    <row r="732" ht="15.75" customHeight="1">
      <c r="E732" s="4" t="str">
        <f>IFERROR(__xludf.DUMMYFUNCTION("GOOGLETRANSLATE(D732, ""he"", ""en"")"),"#VALUE!")</f>
        <v>#VALUE!</v>
      </c>
    </row>
    <row r="733" ht="15.75" customHeight="1">
      <c r="E733" s="4" t="str">
        <f>IFERROR(__xludf.DUMMYFUNCTION("GOOGLETRANSLATE(D733, ""he"", ""en"")"),"#VALUE!")</f>
        <v>#VALUE!</v>
      </c>
    </row>
    <row r="734" ht="15.75" customHeight="1">
      <c r="E734" s="4" t="str">
        <f>IFERROR(__xludf.DUMMYFUNCTION("GOOGLETRANSLATE(D734, ""he"", ""en"")"),"#VALUE!")</f>
        <v>#VALUE!</v>
      </c>
    </row>
    <row r="735" ht="15.75" customHeight="1">
      <c r="E735" s="4" t="str">
        <f>IFERROR(__xludf.DUMMYFUNCTION("GOOGLETRANSLATE(D735, ""he"", ""en"")"),"#VALUE!")</f>
        <v>#VALUE!</v>
      </c>
    </row>
    <row r="736" ht="15.75" customHeight="1">
      <c r="E736" s="4" t="str">
        <f>IFERROR(__xludf.DUMMYFUNCTION("GOOGLETRANSLATE(D736, ""he"", ""en"")"),"#VALUE!")</f>
        <v>#VALUE!</v>
      </c>
    </row>
    <row r="737" ht="15.75" customHeight="1">
      <c r="E737" s="4" t="str">
        <f>IFERROR(__xludf.DUMMYFUNCTION("GOOGLETRANSLATE(D737, ""he"", ""en"")"),"#VALUE!")</f>
        <v>#VALUE!</v>
      </c>
    </row>
    <row r="738" ht="15.75" customHeight="1">
      <c r="E738" s="4" t="str">
        <f>IFERROR(__xludf.DUMMYFUNCTION("GOOGLETRANSLATE(D738, ""he"", ""en"")"),"#VALUE!")</f>
        <v>#VALUE!</v>
      </c>
    </row>
    <row r="739" ht="15.75" customHeight="1">
      <c r="E739" s="4" t="str">
        <f>IFERROR(__xludf.DUMMYFUNCTION("GOOGLETRANSLATE(D739, ""he"", ""en"")"),"#VALUE!")</f>
        <v>#VALUE!</v>
      </c>
    </row>
    <row r="740" ht="15.75" customHeight="1">
      <c r="E740" s="4" t="str">
        <f>IFERROR(__xludf.DUMMYFUNCTION("GOOGLETRANSLATE(D740, ""he"", ""en"")"),"#VALUE!")</f>
        <v>#VALUE!</v>
      </c>
    </row>
    <row r="741" ht="15.75" customHeight="1">
      <c r="E741" s="4" t="str">
        <f>IFERROR(__xludf.DUMMYFUNCTION("GOOGLETRANSLATE(D741, ""he"", ""en"")"),"#VALUE!")</f>
        <v>#VALUE!</v>
      </c>
    </row>
    <row r="742" ht="15.75" customHeight="1">
      <c r="E742" s="4" t="str">
        <f>IFERROR(__xludf.DUMMYFUNCTION("GOOGLETRANSLATE(D742, ""he"", ""en"")"),"#VALUE!")</f>
        <v>#VALUE!</v>
      </c>
    </row>
    <row r="743" ht="15.75" customHeight="1">
      <c r="E743" s="4" t="str">
        <f>IFERROR(__xludf.DUMMYFUNCTION("GOOGLETRANSLATE(D743, ""he"", ""en"")"),"#VALUE!")</f>
        <v>#VALUE!</v>
      </c>
    </row>
    <row r="744" ht="15.75" customHeight="1">
      <c r="E744" s="4" t="str">
        <f>IFERROR(__xludf.DUMMYFUNCTION("GOOGLETRANSLATE(D744, ""he"", ""en"")"),"#VALUE!")</f>
        <v>#VALUE!</v>
      </c>
    </row>
    <row r="745" ht="15.75" customHeight="1">
      <c r="E745" s="4" t="str">
        <f>IFERROR(__xludf.DUMMYFUNCTION("GOOGLETRANSLATE(D745, ""he"", ""en"")"),"#VALUE!")</f>
        <v>#VALUE!</v>
      </c>
    </row>
    <row r="746" ht="15.75" customHeight="1">
      <c r="E746" s="4" t="str">
        <f>IFERROR(__xludf.DUMMYFUNCTION("GOOGLETRANSLATE(D746, ""he"", ""en"")"),"#VALUE!")</f>
        <v>#VALUE!</v>
      </c>
    </row>
    <row r="747" ht="15.75" customHeight="1">
      <c r="E747" s="4" t="str">
        <f>IFERROR(__xludf.DUMMYFUNCTION("GOOGLETRANSLATE(D747, ""he"", ""en"")"),"#VALUE!")</f>
        <v>#VALUE!</v>
      </c>
    </row>
    <row r="748" ht="15.75" customHeight="1">
      <c r="E748" s="4" t="str">
        <f>IFERROR(__xludf.DUMMYFUNCTION("GOOGLETRANSLATE(D748, ""he"", ""en"")"),"#VALUE!")</f>
        <v>#VALUE!</v>
      </c>
    </row>
    <row r="749" ht="15.75" customHeight="1">
      <c r="E749" s="4" t="str">
        <f>IFERROR(__xludf.DUMMYFUNCTION("GOOGLETRANSLATE(D749, ""he"", ""en"")"),"#VALUE!")</f>
        <v>#VALUE!</v>
      </c>
    </row>
    <row r="750" ht="15.75" customHeight="1">
      <c r="E750" s="4" t="str">
        <f>IFERROR(__xludf.DUMMYFUNCTION("GOOGLETRANSLATE(D750, ""he"", ""en"")"),"#VALUE!")</f>
        <v>#VALUE!</v>
      </c>
    </row>
    <row r="751" ht="15.75" customHeight="1">
      <c r="E751" s="4" t="str">
        <f>IFERROR(__xludf.DUMMYFUNCTION("GOOGLETRANSLATE(D751, ""he"", ""en"")"),"#VALUE!")</f>
        <v>#VALUE!</v>
      </c>
    </row>
    <row r="752" ht="15.75" customHeight="1">
      <c r="E752" s="4" t="str">
        <f>IFERROR(__xludf.DUMMYFUNCTION("GOOGLETRANSLATE(D752, ""he"", ""en"")"),"#VALUE!")</f>
        <v>#VALUE!</v>
      </c>
    </row>
    <row r="753" ht="15.75" customHeight="1">
      <c r="E753" s="4" t="str">
        <f>IFERROR(__xludf.DUMMYFUNCTION("GOOGLETRANSLATE(D753, ""he"", ""en"")"),"#VALUE!")</f>
        <v>#VALUE!</v>
      </c>
    </row>
    <row r="754" ht="15.75" customHeight="1">
      <c r="E754" s="4" t="str">
        <f>IFERROR(__xludf.DUMMYFUNCTION("GOOGLETRANSLATE(D754, ""he"", ""en"")"),"#VALUE!")</f>
        <v>#VALUE!</v>
      </c>
    </row>
    <row r="755" ht="15.75" customHeight="1">
      <c r="E755" s="4" t="str">
        <f>IFERROR(__xludf.DUMMYFUNCTION("GOOGLETRANSLATE(D755, ""he"", ""en"")"),"#VALUE!")</f>
        <v>#VALUE!</v>
      </c>
    </row>
    <row r="756" ht="15.75" customHeight="1">
      <c r="E756" s="4" t="str">
        <f>IFERROR(__xludf.DUMMYFUNCTION("GOOGLETRANSLATE(D756, ""he"", ""en"")"),"#VALUE!")</f>
        <v>#VALUE!</v>
      </c>
    </row>
    <row r="757" ht="15.75" customHeight="1">
      <c r="E757" s="4" t="str">
        <f>IFERROR(__xludf.DUMMYFUNCTION("GOOGLETRANSLATE(D757, ""he"", ""en"")"),"#VALUE!")</f>
        <v>#VALUE!</v>
      </c>
    </row>
    <row r="758" ht="15.75" customHeight="1">
      <c r="E758" s="4" t="str">
        <f>IFERROR(__xludf.DUMMYFUNCTION("GOOGLETRANSLATE(D758, ""he"", ""en"")"),"#VALUE!")</f>
        <v>#VALUE!</v>
      </c>
    </row>
    <row r="759" ht="15.75" customHeight="1">
      <c r="E759" s="4" t="str">
        <f>IFERROR(__xludf.DUMMYFUNCTION("GOOGLETRANSLATE(D759, ""he"", ""en"")"),"#VALUE!")</f>
        <v>#VALUE!</v>
      </c>
    </row>
    <row r="760" ht="15.75" customHeight="1">
      <c r="E760" s="4" t="str">
        <f>IFERROR(__xludf.DUMMYFUNCTION("GOOGLETRANSLATE(D760, ""he"", ""en"")"),"#VALUE!")</f>
        <v>#VALUE!</v>
      </c>
    </row>
    <row r="761" ht="15.75" customHeight="1">
      <c r="E761" s="4" t="str">
        <f>IFERROR(__xludf.DUMMYFUNCTION("GOOGLETRANSLATE(D761, ""he"", ""en"")"),"#VALUE!")</f>
        <v>#VALUE!</v>
      </c>
    </row>
    <row r="762" ht="15.75" customHeight="1">
      <c r="E762" s="4" t="str">
        <f>IFERROR(__xludf.DUMMYFUNCTION("GOOGLETRANSLATE(D762, ""he"", ""en"")"),"#VALUE!")</f>
        <v>#VALUE!</v>
      </c>
    </row>
    <row r="763" ht="15.75" customHeight="1">
      <c r="E763" s="4" t="str">
        <f>IFERROR(__xludf.DUMMYFUNCTION("GOOGLETRANSLATE(D763, ""he"", ""en"")"),"#VALUE!")</f>
        <v>#VALUE!</v>
      </c>
    </row>
    <row r="764" ht="15.75" customHeight="1">
      <c r="E764" s="4" t="str">
        <f>IFERROR(__xludf.DUMMYFUNCTION("GOOGLETRANSLATE(D764, ""he"", ""en"")"),"#VALUE!")</f>
        <v>#VALUE!</v>
      </c>
    </row>
    <row r="765" ht="15.75" customHeight="1">
      <c r="E765" s="4" t="str">
        <f>IFERROR(__xludf.DUMMYFUNCTION("GOOGLETRANSLATE(D765, ""he"", ""en"")"),"#VALUE!")</f>
        <v>#VALUE!</v>
      </c>
    </row>
    <row r="766" ht="15.75" customHeight="1">
      <c r="E766" s="4" t="str">
        <f>IFERROR(__xludf.DUMMYFUNCTION("GOOGLETRANSLATE(D766, ""he"", ""en"")"),"#VALUE!")</f>
        <v>#VALUE!</v>
      </c>
    </row>
    <row r="767" ht="15.75" customHeight="1">
      <c r="E767" s="4" t="str">
        <f>IFERROR(__xludf.DUMMYFUNCTION("GOOGLETRANSLATE(D767, ""he"", ""en"")"),"#VALUE!")</f>
        <v>#VALUE!</v>
      </c>
    </row>
    <row r="768" ht="15.75" customHeight="1">
      <c r="E768" s="4" t="str">
        <f>IFERROR(__xludf.DUMMYFUNCTION("GOOGLETRANSLATE(D768, ""he"", ""en"")"),"#VALUE!")</f>
        <v>#VALUE!</v>
      </c>
    </row>
    <row r="769" ht="15.75" customHeight="1">
      <c r="E769" s="4" t="str">
        <f>IFERROR(__xludf.DUMMYFUNCTION("GOOGLETRANSLATE(D769, ""he"", ""en"")"),"#VALUE!")</f>
        <v>#VALUE!</v>
      </c>
    </row>
    <row r="770" ht="15.75" customHeight="1">
      <c r="E770" s="4" t="str">
        <f>IFERROR(__xludf.DUMMYFUNCTION("GOOGLETRANSLATE(D770, ""he"", ""en"")"),"#VALUE!")</f>
        <v>#VALUE!</v>
      </c>
    </row>
    <row r="771" ht="15.75" customHeight="1">
      <c r="E771" s="4" t="str">
        <f>IFERROR(__xludf.DUMMYFUNCTION("GOOGLETRANSLATE(D771, ""he"", ""en"")"),"#VALUE!")</f>
        <v>#VALUE!</v>
      </c>
    </row>
    <row r="772" ht="15.75" customHeight="1">
      <c r="E772" s="4" t="str">
        <f>IFERROR(__xludf.DUMMYFUNCTION("GOOGLETRANSLATE(D772, ""he"", ""en"")"),"#VALUE!")</f>
        <v>#VALUE!</v>
      </c>
    </row>
    <row r="773" ht="15.75" customHeight="1">
      <c r="E773" s="4" t="str">
        <f>IFERROR(__xludf.DUMMYFUNCTION("GOOGLETRANSLATE(D773, ""he"", ""en"")"),"#VALUE!")</f>
        <v>#VALUE!</v>
      </c>
    </row>
    <row r="774" ht="15.75" customHeight="1">
      <c r="E774" s="4" t="str">
        <f>IFERROR(__xludf.DUMMYFUNCTION("GOOGLETRANSLATE(D774, ""he"", ""en"")"),"#VALUE!")</f>
        <v>#VALUE!</v>
      </c>
    </row>
    <row r="775" ht="15.75" customHeight="1">
      <c r="E775" s="4" t="str">
        <f>IFERROR(__xludf.DUMMYFUNCTION("GOOGLETRANSLATE(D775, ""he"", ""en"")"),"#VALUE!")</f>
        <v>#VALUE!</v>
      </c>
    </row>
    <row r="776" ht="15.75" customHeight="1">
      <c r="E776" s="4" t="str">
        <f>IFERROR(__xludf.DUMMYFUNCTION("GOOGLETRANSLATE(D776, ""he"", ""en"")"),"#VALUE!")</f>
        <v>#VALUE!</v>
      </c>
    </row>
    <row r="777" ht="15.75" customHeight="1">
      <c r="E777" s="4" t="str">
        <f>IFERROR(__xludf.DUMMYFUNCTION("GOOGLETRANSLATE(D777, ""he"", ""en"")"),"#VALUE!")</f>
        <v>#VALUE!</v>
      </c>
    </row>
    <row r="778" ht="15.75" customHeight="1">
      <c r="E778" s="4" t="str">
        <f>IFERROR(__xludf.DUMMYFUNCTION("GOOGLETRANSLATE(D778, ""he"", ""en"")"),"#VALUE!")</f>
        <v>#VALUE!</v>
      </c>
    </row>
    <row r="779" ht="15.75" customHeight="1">
      <c r="E779" s="4" t="str">
        <f>IFERROR(__xludf.DUMMYFUNCTION("GOOGLETRANSLATE(D779, ""he"", ""en"")"),"#VALUE!")</f>
        <v>#VALUE!</v>
      </c>
    </row>
    <row r="780" ht="15.75" customHeight="1">
      <c r="E780" s="4" t="str">
        <f>IFERROR(__xludf.DUMMYFUNCTION("GOOGLETRANSLATE(D780, ""he"", ""en"")"),"#VALUE!")</f>
        <v>#VALUE!</v>
      </c>
    </row>
    <row r="781" ht="15.75" customHeight="1">
      <c r="E781" s="4" t="str">
        <f>IFERROR(__xludf.DUMMYFUNCTION("GOOGLETRANSLATE(D781, ""he"", ""en"")"),"#VALUE!")</f>
        <v>#VALUE!</v>
      </c>
    </row>
    <row r="782" ht="15.75" customHeight="1">
      <c r="E782" s="4" t="str">
        <f>IFERROR(__xludf.DUMMYFUNCTION("GOOGLETRANSLATE(D782, ""he"", ""en"")"),"#VALUE!")</f>
        <v>#VALUE!</v>
      </c>
    </row>
    <row r="783" ht="15.75" customHeight="1">
      <c r="E783" s="4" t="str">
        <f>IFERROR(__xludf.DUMMYFUNCTION("GOOGLETRANSLATE(D783, ""he"", ""en"")"),"#VALUE!")</f>
        <v>#VALUE!</v>
      </c>
    </row>
    <row r="784" ht="15.75" customHeight="1">
      <c r="E784" s="4" t="str">
        <f>IFERROR(__xludf.DUMMYFUNCTION("GOOGLETRANSLATE(D784, ""he"", ""en"")"),"#VALUE!")</f>
        <v>#VALUE!</v>
      </c>
    </row>
    <row r="785" ht="15.75" customHeight="1">
      <c r="E785" s="4" t="str">
        <f>IFERROR(__xludf.DUMMYFUNCTION("GOOGLETRANSLATE(D785, ""he"", ""en"")"),"#VALUE!")</f>
        <v>#VALUE!</v>
      </c>
    </row>
    <row r="786" ht="15.75" customHeight="1">
      <c r="E786" s="4" t="str">
        <f>IFERROR(__xludf.DUMMYFUNCTION("GOOGLETRANSLATE(D786, ""he"", ""en"")"),"#VALUE!")</f>
        <v>#VALUE!</v>
      </c>
    </row>
    <row r="787" ht="15.75" customHeight="1">
      <c r="E787" s="4" t="str">
        <f>IFERROR(__xludf.DUMMYFUNCTION("GOOGLETRANSLATE(D787, ""he"", ""en"")"),"#VALUE!")</f>
        <v>#VALUE!</v>
      </c>
    </row>
    <row r="788" ht="15.75" customHeight="1">
      <c r="E788" s="4" t="str">
        <f>IFERROR(__xludf.DUMMYFUNCTION("GOOGLETRANSLATE(D788, ""he"", ""en"")"),"#VALUE!")</f>
        <v>#VALUE!</v>
      </c>
    </row>
    <row r="789" ht="15.75" customHeight="1">
      <c r="E789" s="4" t="str">
        <f>IFERROR(__xludf.DUMMYFUNCTION("GOOGLETRANSLATE(D789, ""he"", ""en"")"),"#VALUE!")</f>
        <v>#VALUE!</v>
      </c>
    </row>
    <row r="790" ht="15.75" customHeight="1">
      <c r="E790" s="4" t="str">
        <f>IFERROR(__xludf.DUMMYFUNCTION("GOOGLETRANSLATE(D790, ""he"", ""en"")"),"#VALUE!")</f>
        <v>#VALUE!</v>
      </c>
    </row>
    <row r="791" ht="15.75" customHeight="1">
      <c r="E791" s="4" t="str">
        <f>IFERROR(__xludf.DUMMYFUNCTION("GOOGLETRANSLATE(D791, ""he"", ""en"")"),"#VALUE!")</f>
        <v>#VALUE!</v>
      </c>
    </row>
    <row r="792" ht="15.75" customHeight="1">
      <c r="E792" s="4" t="str">
        <f>IFERROR(__xludf.DUMMYFUNCTION("GOOGLETRANSLATE(D792, ""he"", ""en"")"),"#VALUE!")</f>
        <v>#VALUE!</v>
      </c>
    </row>
    <row r="793" ht="15.75" customHeight="1">
      <c r="E793" s="4" t="str">
        <f>IFERROR(__xludf.DUMMYFUNCTION("GOOGLETRANSLATE(D793, ""he"", ""en"")"),"#VALUE!")</f>
        <v>#VALUE!</v>
      </c>
    </row>
    <row r="794" ht="15.75" customHeight="1">
      <c r="E794" s="4" t="str">
        <f>IFERROR(__xludf.DUMMYFUNCTION("GOOGLETRANSLATE(D794, ""he"", ""en"")"),"#VALUE!")</f>
        <v>#VALUE!</v>
      </c>
    </row>
    <row r="795" ht="15.75" customHeight="1">
      <c r="E795" s="4" t="str">
        <f>IFERROR(__xludf.DUMMYFUNCTION("GOOGLETRANSLATE(D795, ""he"", ""en"")"),"#VALUE!")</f>
        <v>#VALUE!</v>
      </c>
    </row>
    <row r="796" ht="15.75" customHeight="1">
      <c r="E796" s="4" t="str">
        <f>IFERROR(__xludf.DUMMYFUNCTION("GOOGLETRANSLATE(D796, ""he"", ""en"")"),"#VALUE!")</f>
        <v>#VALUE!</v>
      </c>
    </row>
    <row r="797" ht="15.75" customHeight="1">
      <c r="E797" s="4" t="str">
        <f>IFERROR(__xludf.DUMMYFUNCTION("GOOGLETRANSLATE(D797, ""he"", ""en"")"),"#VALUE!")</f>
        <v>#VALUE!</v>
      </c>
    </row>
    <row r="798" ht="15.75" customHeight="1">
      <c r="E798" s="4" t="str">
        <f>IFERROR(__xludf.DUMMYFUNCTION("GOOGLETRANSLATE(D798, ""he"", ""en"")"),"#VALUE!")</f>
        <v>#VALUE!</v>
      </c>
    </row>
    <row r="799" ht="15.75" customHeight="1">
      <c r="E799" s="4" t="str">
        <f>IFERROR(__xludf.DUMMYFUNCTION("GOOGLETRANSLATE(D799, ""he"", ""en"")"),"#VALUE!")</f>
        <v>#VALUE!</v>
      </c>
    </row>
    <row r="800" ht="15.75" customHeight="1">
      <c r="E800" s="4" t="str">
        <f>IFERROR(__xludf.DUMMYFUNCTION("GOOGLETRANSLATE(D800, ""he"", ""en"")"),"#VALUE!")</f>
        <v>#VALUE!</v>
      </c>
    </row>
    <row r="801" ht="15.75" customHeight="1">
      <c r="E801" s="4" t="str">
        <f>IFERROR(__xludf.DUMMYFUNCTION("GOOGLETRANSLATE(D801, ""he"", ""en"")"),"#VALUE!")</f>
        <v>#VALUE!</v>
      </c>
    </row>
    <row r="802" ht="15.75" customHeight="1">
      <c r="E802" s="4" t="str">
        <f>IFERROR(__xludf.DUMMYFUNCTION("GOOGLETRANSLATE(D802, ""he"", ""en"")"),"#VALUE!")</f>
        <v>#VALUE!</v>
      </c>
    </row>
    <row r="803" ht="15.75" customHeight="1">
      <c r="E803" s="4" t="str">
        <f>IFERROR(__xludf.DUMMYFUNCTION("GOOGLETRANSLATE(D803, ""he"", ""en"")"),"#VALUE!")</f>
        <v>#VALUE!</v>
      </c>
    </row>
    <row r="804" ht="15.75" customHeight="1">
      <c r="E804" s="4" t="str">
        <f>IFERROR(__xludf.DUMMYFUNCTION("GOOGLETRANSLATE(D804, ""he"", ""en"")"),"#VALUE!")</f>
        <v>#VALUE!</v>
      </c>
    </row>
    <row r="805" ht="15.75" customHeight="1">
      <c r="E805" s="4" t="str">
        <f>IFERROR(__xludf.DUMMYFUNCTION("GOOGLETRANSLATE(D805, ""he"", ""en"")"),"#VALUE!")</f>
        <v>#VALUE!</v>
      </c>
    </row>
    <row r="806" ht="15.75" customHeight="1">
      <c r="E806" s="4" t="str">
        <f>IFERROR(__xludf.DUMMYFUNCTION("GOOGLETRANSLATE(D806, ""he"", ""en"")"),"#VALUE!")</f>
        <v>#VALUE!</v>
      </c>
    </row>
    <row r="807" ht="15.75" customHeight="1">
      <c r="E807" s="4" t="str">
        <f>IFERROR(__xludf.DUMMYFUNCTION("GOOGLETRANSLATE(D807, ""he"", ""en"")"),"#VALUE!")</f>
        <v>#VALUE!</v>
      </c>
    </row>
    <row r="808" ht="15.75" customHeight="1">
      <c r="E808" s="4" t="str">
        <f>IFERROR(__xludf.DUMMYFUNCTION("GOOGLETRANSLATE(D808, ""he"", ""en"")"),"#VALUE!")</f>
        <v>#VALUE!</v>
      </c>
    </row>
    <row r="809" ht="15.75" customHeight="1">
      <c r="E809" s="4" t="str">
        <f>IFERROR(__xludf.DUMMYFUNCTION("GOOGLETRANSLATE(D809, ""he"", ""en"")"),"#VALUE!")</f>
        <v>#VALUE!</v>
      </c>
    </row>
    <row r="810" ht="15.75" customHeight="1">
      <c r="E810" s="4" t="str">
        <f>IFERROR(__xludf.DUMMYFUNCTION("GOOGLETRANSLATE(D810, ""he"", ""en"")"),"#VALUE!")</f>
        <v>#VALUE!</v>
      </c>
    </row>
    <row r="811" ht="15.75" customHeight="1">
      <c r="E811" s="4" t="str">
        <f>IFERROR(__xludf.DUMMYFUNCTION("GOOGLETRANSLATE(D811, ""he"", ""en"")"),"#VALUE!")</f>
        <v>#VALUE!</v>
      </c>
    </row>
    <row r="812" ht="15.75" customHeight="1">
      <c r="E812" s="4" t="str">
        <f>IFERROR(__xludf.DUMMYFUNCTION("GOOGLETRANSLATE(D812, ""he"", ""en"")"),"#VALUE!")</f>
        <v>#VALUE!</v>
      </c>
    </row>
    <row r="813" ht="15.75" customHeight="1">
      <c r="E813" s="4" t="str">
        <f>IFERROR(__xludf.DUMMYFUNCTION("GOOGLETRANSLATE(D813, ""he"", ""en"")"),"#VALUE!")</f>
        <v>#VALUE!</v>
      </c>
    </row>
    <row r="814" ht="15.75" customHeight="1">
      <c r="E814" s="4" t="str">
        <f>IFERROR(__xludf.DUMMYFUNCTION("GOOGLETRANSLATE(D814, ""he"", ""en"")"),"#VALUE!")</f>
        <v>#VALUE!</v>
      </c>
    </row>
    <row r="815" ht="15.75" customHeight="1">
      <c r="E815" s="4" t="str">
        <f>IFERROR(__xludf.DUMMYFUNCTION("GOOGLETRANSLATE(D815, ""he"", ""en"")"),"#VALUE!")</f>
        <v>#VALUE!</v>
      </c>
    </row>
    <row r="816" ht="15.75" customHeight="1">
      <c r="E816" s="4" t="str">
        <f>IFERROR(__xludf.DUMMYFUNCTION("GOOGLETRANSLATE(D816, ""he"", ""en"")"),"#VALUE!")</f>
        <v>#VALUE!</v>
      </c>
    </row>
    <row r="817" ht="15.75" customHeight="1">
      <c r="E817" s="4" t="str">
        <f>IFERROR(__xludf.DUMMYFUNCTION("GOOGLETRANSLATE(D817, ""he"", ""en"")"),"#VALUE!")</f>
        <v>#VALUE!</v>
      </c>
    </row>
    <row r="818" ht="15.75" customHeight="1">
      <c r="E818" s="4" t="str">
        <f>IFERROR(__xludf.DUMMYFUNCTION("GOOGLETRANSLATE(D818, ""he"", ""en"")"),"#VALUE!")</f>
        <v>#VALUE!</v>
      </c>
    </row>
    <row r="819" ht="15.75" customHeight="1">
      <c r="E819" s="4" t="str">
        <f>IFERROR(__xludf.DUMMYFUNCTION("GOOGLETRANSLATE(D819, ""he"", ""en"")"),"#VALUE!")</f>
        <v>#VALUE!</v>
      </c>
    </row>
    <row r="820" ht="15.75" customHeight="1">
      <c r="E820" s="4" t="str">
        <f>IFERROR(__xludf.DUMMYFUNCTION("GOOGLETRANSLATE(D820, ""he"", ""en"")"),"#VALUE!")</f>
        <v>#VALUE!</v>
      </c>
    </row>
    <row r="821" ht="15.75" customHeight="1">
      <c r="E821" s="4" t="str">
        <f>IFERROR(__xludf.DUMMYFUNCTION("GOOGLETRANSLATE(D821, ""he"", ""en"")"),"#VALUE!")</f>
        <v>#VALUE!</v>
      </c>
    </row>
    <row r="822" ht="15.75" customHeight="1">
      <c r="E822" s="4" t="str">
        <f>IFERROR(__xludf.DUMMYFUNCTION("GOOGLETRANSLATE(D822, ""he"", ""en"")"),"#VALUE!")</f>
        <v>#VALUE!</v>
      </c>
    </row>
    <row r="823" ht="15.75" customHeight="1">
      <c r="E823" s="4" t="str">
        <f>IFERROR(__xludf.DUMMYFUNCTION("GOOGLETRANSLATE(D823, ""he"", ""en"")"),"#VALUE!")</f>
        <v>#VALUE!</v>
      </c>
    </row>
    <row r="824" ht="15.75" customHeight="1">
      <c r="E824" s="4" t="str">
        <f>IFERROR(__xludf.DUMMYFUNCTION("GOOGLETRANSLATE(D824, ""he"", ""en"")"),"#VALUE!")</f>
        <v>#VALUE!</v>
      </c>
    </row>
    <row r="825" ht="15.75" customHeight="1">
      <c r="E825" s="4" t="str">
        <f>IFERROR(__xludf.DUMMYFUNCTION("GOOGLETRANSLATE(D825, ""he"", ""en"")"),"#VALUE!")</f>
        <v>#VALUE!</v>
      </c>
    </row>
    <row r="826" ht="15.75" customHeight="1">
      <c r="E826" s="4" t="str">
        <f>IFERROR(__xludf.DUMMYFUNCTION("GOOGLETRANSLATE(D826, ""he"", ""en"")"),"#VALUE!")</f>
        <v>#VALUE!</v>
      </c>
    </row>
    <row r="827" ht="15.75" customHeight="1">
      <c r="E827" s="4" t="str">
        <f>IFERROR(__xludf.DUMMYFUNCTION("GOOGLETRANSLATE(D827, ""he"", ""en"")"),"#VALUE!")</f>
        <v>#VALUE!</v>
      </c>
    </row>
    <row r="828" ht="15.75" customHeight="1">
      <c r="E828" s="4" t="str">
        <f>IFERROR(__xludf.DUMMYFUNCTION("GOOGLETRANSLATE(D828, ""he"", ""en"")"),"#VALUE!")</f>
        <v>#VALUE!</v>
      </c>
    </row>
    <row r="829" ht="15.75" customHeight="1">
      <c r="E829" s="4" t="str">
        <f>IFERROR(__xludf.DUMMYFUNCTION("GOOGLETRANSLATE(D829, ""he"", ""en"")"),"#VALUE!")</f>
        <v>#VALUE!</v>
      </c>
    </row>
    <row r="830" ht="15.75" customHeight="1">
      <c r="E830" s="4" t="str">
        <f>IFERROR(__xludf.DUMMYFUNCTION("GOOGLETRANSLATE(D830, ""he"", ""en"")"),"#VALUE!")</f>
        <v>#VALUE!</v>
      </c>
    </row>
    <row r="831" ht="15.75" customHeight="1">
      <c r="E831" s="4" t="str">
        <f>IFERROR(__xludf.DUMMYFUNCTION("GOOGLETRANSLATE(D831, ""he"", ""en"")"),"#VALUE!")</f>
        <v>#VALUE!</v>
      </c>
    </row>
    <row r="832" ht="15.75" customHeight="1">
      <c r="E832" s="4" t="str">
        <f>IFERROR(__xludf.DUMMYFUNCTION("GOOGLETRANSLATE(D832, ""he"", ""en"")"),"#VALUE!")</f>
        <v>#VALUE!</v>
      </c>
    </row>
    <row r="833" ht="15.75" customHeight="1">
      <c r="E833" s="4" t="str">
        <f>IFERROR(__xludf.DUMMYFUNCTION("GOOGLETRANSLATE(D833, ""he"", ""en"")"),"#VALUE!")</f>
        <v>#VALUE!</v>
      </c>
    </row>
    <row r="834" ht="15.75" customHeight="1">
      <c r="E834" s="4" t="str">
        <f>IFERROR(__xludf.DUMMYFUNCTION("GOOGLETRANSLATE(D834, ""he"", ""en"")"),"#VALUE!")</f>
        <v>#VALUE!</v>
      </c>
    </row>
    <row r="835" ht="15.75" customHeight="1">
      <c r="E835" s="4" t="str">
        <f>IFERROR(__xludf.DUMMYFUNCTION("GOOGLETRANSLATE(D835, ""he"", ""en"")"),"#VALUE!")</f>
        <v>#VALUE!</v>
      </c>
    </row>
    <row r="836" ht="15.75" customHeight="1">
      <c r="E836" s="4" t="str">
        <f>IFERROR(__xludf.DUMMYFUNCTION("GOOGLETRANSLATE(D836, ""he"", ""en"")"),"#VALUE!")</f>
        <v>#VALUE!</v>
      </c>
    </row>
    <row r="837" ht="15.75" customHeight="1">
      <c r="E837" s="4" t="str">
        <f>IFERROR(__xludf.DUMMYFUNCTION("GOOGLETRANSLATE(D837, ""he"", ""en"")"),"#VALUE!")</f>
        <v>#VALUE!</v>
      </c>
    </row>
    <row r="838" ht="15.75" customHeight="1">
      <c r="E838" s="4" t="str">
        <f>IFERROR(__xludf.DUMMYFUNCTION("GOOGLETRANSLATE(D838, ""he"", ""en"")"),"#VALUE!")</f>
        <v>#VALUE!</v>
      </c>
    </row>
    <row r="839" ht="15.75" customHeight="1">
      <c r="E839" s="4" t="str">
        <f>IFERROR(__xludf.DUMMYFUNCTION("GOOGLETRANSLATE(D839, ""he"", ""en"")"),"#VALUE!")</f>
        <v>#VALUE!</v>
      </c>
    </row>
    <row r="840" ht="15.75" customHeight="1">
      <c r="E840" s="4" t="str">
        <f>IFERROR(__xludf.DUMMYFUNCTION("GOOGLETRANSLATE(D840, ""he"", ""en"")"),"#VALUE!")</f>
        <v>#VALUE!</v>
      </c>
    </row>
    <row r="841" ht="15.75" customHeight="1">
      <c r="E841" s="4" t="str">
        <f>IFERROR(__xludf.DUMMYFUNCTION("GOOGLETRANSLATE(D841, ""he"", ""en"")"),"#VALUE!")</f>
        <v>#VALUE!</v>
      </c>
    </row>
    <row r="842" ht="15.75" customHeight="1">
      <c r="E842" s="4" t="str">
        <f>IFERROR(__xludf.DUMMYFUNCTION("GOOGLETRANSLATE(D842, ""he"", ""en"")"),"#VALUE!")</f>
        <v>#VALUE!</v>
      </c>
    </row>
    <row r="843" ht="15.75" customHeight="1">
      <c r="E843" s="4" t="str">
        <f>IFERROR(__xludf.DUMMYFUNCTION("GOOGLETRANSLATE(D843, ""he"", ""en"")"),"#VALUE!")</f>
        <v>#VALUE!</v>
      </c>
    </row>
    <row r="844" ht="15.75" customHeight="1">
      <c r="E844" s="4" t="str">
        <f>IFERROR(__xludf.DUMMYFUNCTION("GOOGLETRANSLATE(D844, ""he"", ""en"")"),"#VALUE!")</f>
        <v>#VALUE!</v>
      </c>
    </row>
    <row r="845" ht="15.75" customHeight="1">
      <c r="E845" s="4" t="str">
        <f>IFERROR(__xludf.DUMMYFUNCTION("GOOGLETRANSLATE(D845, ""he"", ""en"")"),"#VALUE!")</f>
        <v>#VALUE!</v>
      </c>
    </row>
    <row r="846" ht="15.75" customHeight="1">
      <c r="E846" s="4" t="str">
        <f>IFERROR(__xludf.DUMMYFUNCTION("GOOGLETRANSLATE(D846, ""he"", ""en"")"),"#VALUE!")</f>
        <v>#VALUE!</v>
      </c>
    </row>
    <row r="847" ht="15.75" customHeight="1">
      <c r="E847" s="4" t="str">
        <f>IFERROR(__xludf.DUMMYFUNCTION("GOOGLETRANSLATE(D847, ""he"", ""en"")"),"#VALUE!")</f>
        <v>#VALUE!</v>
      </c>
    </row>
    <row r="848" ht="15.75" customHeight="1">
      <c r="E848" s="4" t="str">
        <f>IFERROR(__xludf.DUMMYFUNCTION("GOOGLETRANSLATE(D848, ""he"", ""en"")"),"#VALUE!")</f>
        <v>#VALUE!</v>
      </c>
    </row>
    <row r="849" ht="15.75" customHeight="1">
      <c r="E849" s="4" t="str">
        <f>IFERROR(__xludf.DUMMYFUNCTION("GOOGLETRANSLATE(D849, ""he"", ""en"")"),"#VALUE!")</f>
        <v>#VALUE!</v>
      </c>
    </row>
    <row r="850" ht="15.75" customHeight="1">
      <c r="E850" s="4" t="str">
        <f>IFERROR(__xludf.DUMMYFUNCTION("GOOGLETRANSLATE(D850, ""he"", ""en"")"),"#VALUE!")</f>
        <v>#VALUE!</v>
      </c>
    </row>
    <row r="851" ht="15.75" customHeight="1">
      <c r="E851" s="4" t="str">
        <f>IFERROR(__xludf.DUMMYFUNCTION("GOOGLETRANSLATE(D851, ""he"", ""en"")"),"#VALUE!")</f>
        <v>#VALUE!</v>
      </c>
    </row>
    <row r="852" ht="15.75" customHeight="1">
      <c r="E852" s="4" t="str">
        <f>IFERROR(__xludf.DUMMYFUNCTION("GOOGLETRANSLATE(D852, ""he"", ""en"")"),"#VALUE!")</f>
        <v>#VALUE!</v>
      </c>
    </row>
    <row r="853" ht="15.75" customHeight="1">
      <c r="E853" s="4" t="str">
        <f>IFERROR(__xludf.DUMMYFUNCTION("GOOGLETRANSLATE(D853, ""he"", ""en"")"),"#VALUE!")</f>
        <v>#VALUE!</v>
      </c>
    </row>
    <row r="854" ht="15.75" customHeight="1">
      <c r="E854" s="4" t="str">
        <f>IFERROR(__xludf.DUMMYFUNCTION("GOOGLETRANSLATE(D854, ""he"", ""en"")"),"#VALUE!")</f>
        <v>#VALUE!</v>
      </c>
    </row>
    <row r="855" ht="15.75" customHeight="1">
      <c r="E855" s="4" t="str">
        <f>IFERROR(__xludf.DUMMYFUNCTION("GOOGLETRANSLATE(D855, ""he"", ""en"")"),"#VALUE!")</f>
        <v>#VALUE!</v>
      </c>
    </row>
    <row r="856" ht="15.75" customHeight="1">
      <c r="E856" s="4" t="str">
        <f>IFERROR(__xludf.DUMMYFUNCTION("GOOGLETRANSLATE(D856, ""he"", ""en"")"),"#VALUE!")</f>
        <v>#VALUE!</v>
      </c>
    </row>
    <row r="857" ht="15.75" customHeight="1">
      <c r="E857" s="4" t="str">
        <f>IFERROR(__xludf.DUMMYFUNCTION("GOOGLETRANSLATE(D857, ""he"", ""en"")"),"#VALUE!")</f>
        <v>#VALUE!</v>
      </c>
    </row>
    <row r="858" ht="15.75" customHeight="1">
      <c r="E858" s="4" t="str">
        <f>IFERROR(__xludf.DUMMYFUNCTION("GOOGLETRANSLATE(D858, ""he"", ""en"")"),"#VALUE!")</f>
        <v>#VALUE!</v>
      </c>
    </row>
    <row r="859" ht="15.75" customHeight="1">
      <c r="E859" s="4" t="str">
        <f>IFERROR(__xludf.DUMMYFUNCTION("GOOGLETRANSLATE(D859, ""he"", ""en"")"),"#VALUE!")</f>
        <v>#VALUE!</v>
      </c>
    </row>
    <row r="860" ht="15.75" customHeight="1">
      <c r="E860" s="4" t="str">
        <f>IFERROR(__xludf.DUMMYFUNCTION("GOOGLETRANSLATE(D860, ""he"", ""en"")"),"#VALUE!")</f>
        <v>#VALUE!</v>
      </c>
    </row>
    <row r="861" ht="15.75" customHeight="1">
      <c r="E861" s="4" t="str">
        <f>IFERROR(__xludf.DUMMYFUNCTION("GOOGLETRANSLATE(D861, ""he"", ""en"")"),"#VALUE!")</f>
        <v>#VALUE!</v>
      </c>
    </row>
    <row r="862" ht="15.75" customHeight="1">
      <c r="E862" s="4" t="str">
        <f>IFERROR(__xludf.DUMMYFUNCTION("GOOGLETRANSLATE(D862, ""he"", ""en"")"),"#VALUE!")</f>
        <v>#VALUE!</v>
      </c>
    </row>
    <row r="863" ht="15.75" customHeight="1">
      <c r="E863" s="4" t="str">
        <f>IFERROR(__xludf.DUMMYFUNCTION("GOOGLETRANSLATE(D863, ""he"", ""en"")"),"#VALUE!")</f>
        <v>#VALUE!</v>
      </c>
    </row>
    <row r="864" ht="15.75" customHeight="1">
      <c r="E864" s="4" t="str">
        <f>IFERROR(__xludf.DUMMYFUNCTION("GOOGLETRANSLATE(D864, ""he"", ""en"")"),"#VALUE!")</f>
        <v>#VALUE!</v>
      </c>
    </row>
    <row r="865" ht="15.75" customHeight="1">
      <c r="E865" s="4" t="str">
        <f>IFERROR(__xludf.DUMMYFUNCTION("GOOGLETRANSLATE(D865, ""he"", ""en"")"),"#VALUE!")</f>
        <v>#VALUE!</v>
      </c>
    </row>
    <row r="866" ht="15.75" customHeight="1">
      <c r="E866" s="4" t="str">
        <f>IFERROR(__xludf.DUMMYFUNCTION("GOOGLETRANSLATE(D866, ""he"", ""en"")"),"#VALUE!")</f>
        <v>#VALUE!</v>
      </c>
    </row>
    <row r="867" ht="15.75" customHeight="1">
      <c r="E867" s="4" t="str">
        <f>IFERROR(__xludf.DUMMYFUNCTION("GOOGLETRANSLATE(D867, ""he"", ""en"")"),"#VALUE!")</f>
        <v>#VALUE!</v>
      </c>
    </row>
    <row r="868" ht="15.75" customHeight="1">
      <c r="E868" s="4" t="str">
        <f>IFERROR(__xludf.DUMMYFUNCTION("GOOGLETRANSLATE(D868, ""he"", ""en"")"),"#VALUE!")</f>
        <v>#VALUE!</v>
      </c>
    </row>
    <row r="869" ht="15.75" customHeight="1">
      <c r="E869" s="4" t="str">
        <f>IFERROR(__xludf.DUMMYFUNCTION("GOOGLETRANSLATE(D869, ""he"", ""en"")"),"#VALUE!")</f>
        <v>#VALUE!</v>
      </c>
    </row>
    <row r="870" ht="15.75" customHeight="1">
      <c r="E870" s="4" t="str">
        <f>IFERROR(__xludf.DUMMYFUNCTION("GOOGLETRANSLATE(D870, ""he"", ""en"")"),"#VALUE!")</f>
        <v>#VALUE!</v>
      </c>
    </row>
    <row r="871" ht="15.75" customHeight="1">
      <c r="E871" s="4" t="str">
        <f>IFERROR(__xludf.DUMMYFUNCTION("GOOGLETRANSLATE(D871, ""he"", ""en"")"),"#VALUE!")</f>
        <v>#VALUE!</v>
      </c>
    </row>
    <row r="872" ht="15.75" customHeight="1">
      <c r="E872" s="4" t="str">
        <f>IFERROR(__xludf.DUMMYFUNCTION("GOOGLETRANSLATE(D872, ""he"", ""en"")"),"#VALUE!")</f>
        <v>#VALUE!</v>
      </c>
    </row>
    <row r="873" ht="15.75" customHeight="1">
      <c r="E873" s="4" t="str">
        <f>IFERROR(__xludf.DUMMYFUNCTION("GOOGLETRANSLATE(D873, ""he"", ""en"")"),"#VALUE!")</f>
        <v>#VALUE!</v>
      </c>
    </row>
    <row r="874" ht="15.75" customHeight="1">
      <c r="E874" s="4" t="str">
        <f>IFERROR(__xludf.DUMMYFUNCTION("GOOGLETRANSLATE(D874, ""he"", ""en"")"),"#VALUE!")</f>
        <v>#VALUE!</v>
      </c>
    </row>
    <row r="875" ht="15.75" customHeight="1">
      <c r="E875" s="4" t="str">
        <f>IFERROR(__xludf.DUMMYFUNCTION("GOOGLETRANSLATE(D875, ""he"", ""en"")"),"#VALUE!")</f>
        <v>#VALUE!</v>
      </c>
    </row>
    <row r="876" ht="15.75" customHeight="1">
      <c r="E876" s="4" t="str">
        <f>IFERROR(__xludf.DUMMYFUNCTION("GOOGLETRANSLATE(D876, ""he"", ""en"")"),"#VALUE!")</f>
        <v>#VALUE!</v>
      </c>
    </row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1.0" footer="0.0" header="0.0" left="0.75" right="0.75" top="1.0"/>
  <pageSetup orientation="landscape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5" width="12.63"/>
    <col customWidth="1" min="6" max="26" width="8.63"/>
  </cols>
  <sheetData>
    <row r="1" ht="15.75" customHeight="1">
      <c r="A1" s="1" t="s">
        <v>0</v>
      </c>
      <c r="B1" s="1" t="s">
        <v>1</v>
      </c>
      <c r="C1" s="2" t="s">
        <v>2</v>
      </c>
      <c r="D1" s="2" t="s">
        <v>3</v>
      </c>
      <c r="E1" s="18" t="s">
        <v>4</v>
      </c>
      <c r="F1" s="2" t="s">
        <v>5</v>
      </c>
      <c r="G1" s="2" t="s">
        <v>6</v>
      </c>
      <c r="H1" s="2" t="s">
        <v>7</v>
      </c>
    </row>
    <row r="2" ht="15.75" customHeight="1">
      <c r="A2" s="3" t="s">
        <v>8</v>
      </c>
      <c r="B2" s="1">
        <v>1.0</v>
      </c>
      <c r="C2" s="4">
        <v>1.0</v>
      </c>
      <c r="D2" s="5" t="s">
        <v>9</v>
      </c>
      <c r="E2" s="4" t="str">
        <f>IFERROR(__xludf.DUMMYFUNCTION("GOOGLETRANSLATE(D2, ""he"", ""en"")"),"{A}")</f>
        <v>{A}</v>
      </c>
      <c r="F2" s="4"/>
      <c r="G2" s="4"/>
      <c r="H2" s="4"/>
    </row>
    <row r="3" ht="15.75" customHeight="1">
      <c r="A3" s="6" t="s">
        <v>3944</v>
      </c>
      <c r="B3" s="7" t="s">
        <v>3945</v>
      </c>
      <c r="C3" s="4">
        <v>2.0</v>
      </c>
      <c r="D3" s="5" t="s">
        <v>3946</v>
      </c>
      <c r="E3" s="4" t="str">
        <f>IFERROR(__xludf.DUMMYFUNCTION("GOOGLETRANSLATE(D3, ""he"", ""en"")"),"prayer")</f>
        <v>prayer</v>
      </c>
      <c r="F3" s="4"/>
      <c r="G3" s="4"/>
      <c r="H3" s="4"/>
    </row>
    <row r="4" ht="15.75" customHeight="1">
      <c r="A4" s="6" t="s">
        <v>3947</v>
      </c>
      <c r="B4" s="7" t="s">
        <v>3948</v>
      </c>
      <c r="C4" s="4">
        <v>3.0</v>
      </c>
      <c r="D4" s="5" t="s">
        <v>3949</v>
      </c>
      <c r="E4" s="4" t="str">
        <f>IFERROR(__xludf.DUMMYFUNCTION("GOOGLETRANSLATE(D4, ""he"", ""en"")"),"David")</f>
        <v>David</v>
      </c>
      <c r="F4" s="4"/>
      <c r="G4" s="4"/>
      <c r="H4" s="4"/>
    </row>
    <row r="5" ht="15.75" customHeight="1">
      <c r="A5" s="6" t="s">
        <v>3950</v>
      </c>
      <c r="B5" s="7" t="s">
        <v>3951</v>
      </c>
      <c r="C5" s="4">
        <v>4.0</v>
      </c>
      <c r="D5" s="5" t="s">
        <v>3952</v>
      </c>
      <c r="E5" s="4" t="str">
        <f>IFERROR(__xludf.DUMMYFUNCTION("GOOGLETRANSLATE(D5, ""he"", ""en"")"),"the tilt")</f>
        <v>the tilt</v>
      </c>
      <c r="F5" s="4"/>
      <c r="G5" s="4"/>
      <c r="H5" s="4"/>
    </row>
    <row r="6" ht="15.75" customHeight="1">
      <c r="A6" s="6" t="s">
        <v>3953</v>
      </c>
      <c r="B6" s="7" t="s">
        <v>2580</v>
      </c>
      <c r="C6" s="4">
        <v>5.0</v>
      </c>
      <c r="D6" s="5" t="s">
        <v>180</v>
      </c>
      <c r="E6" s="4" t="str">
        <f>IFERROR(__xludf.DUMMYFUNCTION("GOOGLETRANSLATE(D6, ""he"", ""en"")"),"Jehovah")</f>
        <v>Jehovah</v>
      </c>
      <c r="F6" s="4"/>
      <c r="G6" s="4"/>
      <c r="H6" s="4"/>
    </row>
    <row r="7" ht="15.75" customHeight="1">
      <c r="A7" s="6" t="s">
        <v>3954</v>
      </c>
      <c r="B7" s="7" t="s">
        <v>3955</v>
      </c>
      <c r="C7" s="4">
        <v>6.0</v>
      </c>
      <c r="D7" s="5" t="s">
        <v>3956</v>
      </c>
      <c r="E7" s="4" t="str">
        <f>IFERROR(__xludf.DUMMYFUNCTION("GOOGLETRANSLATE(D7, ""he"", ""en"")"),"your ear")</f>
        <v>your ear</v>
      </c>
      <c r="F7" s="4"/>
      <c r="G7" s="4"/>
      <c r="H7" s="4"/>
    </row>
    <row r="8" ht="15.75" customHeight="1">
      <c r="A8" s="6" t="s">
        <v>3957</v>
      </c>
      <c r="B8" s="7" t="s">
        <v>3958</v>
      </c>
      <c r="C8" s="4">
        <v>7.0</v>
      </c>
      <c r="D8" s="5" t="s">
        <v>3959</v>
      </c>
      <c r="E8" s="4" t="str">
        <f>IFERROR(__xludf.DUMMYFUNCTION("GOOGLETRANSLATE(D8, ""he"", ""en"")"),"Cloudy")</f>
        <v>Cloudy</v>
      </c>
      <c r="F8" s="4"/>
      <c r="G8" s="4"/>
      <c r="H8" s="4"/>
    </row>
    <row r="9" ht="15.75" customHeight="1">
      <c r="A9" s="8" t="s">
        <v>51</v>
      </c>
      <c r="B9" s="1" t="s">
        <v>130</v>
      </c>
      <c r="C9" s="4">
        <v>8.0</v>
      </c>
      <c r="D9" s="5" t="s">
        <v>53</v>
      </c>
      <c r="E9" s="4" t="str">
        <f>IFERROR(__xludf.DUMMYFUNCTION("GOOGLETRANSLATE(D9, ""he"", ""en"")"),"that")</f>
        <v>that</v>
      </c>
      <c r="F9" s="4"/>
      <c r="G9" s="4"/>
      <c r="H9" s="4"/>
    </row>
    <row r="10" ht="15.75" customHeight="1">
      <c r="A10" s="8" t="s">
        <v>3960</v>
      </c>
      <c r="B10" s="1" t="s">
        <v>3961</v>
      </c>
      <c r="C10" s="4">
        <v>9.0</v>
      </c>
      <c r="D10" s="5" t="s">
        <v>3153</v>
      </c>
      <c r="E10" s="4" t="str">
        <f>IFERROR(__xludf.DUMMYFUNCTION("GOOGLETRANSLATE(D10, ""he"", ""en"")"),"poor")</f>
        <v>poor</v>
      </c>
      <c r="F10" s="4"/>
      <c r="G10" s="4"/>
      <c r="H10" s="4"/>
    </row>
    <row r="11" ht="15.75" customHeight="1">
      <c r="A11" s="8" t="s">
        <v>3962</v>
      </c>
      <c r="B11" s="1" t="s">
        <v>3963</v>
      </c>
      <c r="C11" s="4">
        <v>10.0</v>
      </c>
      <c r="D11" s="5" t="s">
        <v>3164</v>
      </c>
      <c r="E11" s="4" t="str">
        <f>IFERROR(__xludf.DUMMYFUNCTION("GOOGLETRANSLATE(D11, ""he"", ""en"")"),"and despair")</f>
        <v>and despair</v>
      </c>
      <c r="F11" s="4"/>
      <c r="G11" s="4"/>
      <c r="H11" s="4"/>
    </row>
    <row r="12" ht="15.75" customHeight="1">
      <c r="A12" s="8" t="s">
        <v>3964</v>
      </c>
      <c r="B12" s="1" t="s">
        <v>61</v>
      </c>
      <c r="C12" s="4">
        <v>11.0</v>
      </c>
      <c r="D12" s="5" t="s">
        <v>3965</v>
      </c>
      <c r="E12" s="4" t="str">
        <f>IFERROR(__xludf.DUMMYFUNCTION("GOOGLETRANSLATE(D12, ""he"", ""en"")"),"I:")</f>
        <v>I:</v>
      </c>
      <c r="F12" s="4"/>
      <c r="G12" s="4"/>
      <c r="H12" s="4"/>
    </row>
    <row r="13" ht="15.75" customHeight="1">
      <c r="A13" s="8" t="s">
        <v>25</v>
      </c>
      <c r="B13" s="1">
        <v>2.0</v>
      </c>
      <c r="C13" s="4">
        <v>12.0</v>
      </c>
      <c r="D13" s="5" t="s">
        <v>26</v>
      </c>
      <c r="E13" s="4" t="str">
        <f>IFERROR(__xludf.DUMMYFUNCTION("GOOGLETRANSLATE(D13, ""he"", ""en"")"),"{on}")</f>
        <v>{on}</v>
      </c>
      <c r="F13" s="4"/>
      <c r="G13" s="4"/>
      <c r="H13" s="4"/>
    </row>
    <row r="14" ht="15.75" customHeight="1">
      <c r="A14" s="8" t="s">
        <v>3966</v>
      </c>
      <c r="B14" s="1" t="s">
        <v>3967</v>
      </c>
      <c r="C14" s="4">
        <v>13.0</v>
      </c>
      <c r="D14" s="5" t="s">
        <v>3968</v>
      </c>
      <c r="E14" s="4" t="str">
        <f>IFERROR(__xludf.DUMMYFUNCTION("GOOGLETRANSLATE(D14, ""he"", ""en"")"),"guard")</f>
        <v>guard</v>
      </c>
      <c r="F14" s="4"/>
      <c r="G14" s="4"/>
      <c r="H14" s="4"/>
    </row>
    <row r="15" ht="15.75" customHeight="1">
      <c r="A15" s="8" t="s">
        <v>3969</v>
      </c>
      <c r="B15" s="1" t="s">
        <v>3970</v>
      </c>
      <c r="C15" s="4">
        <v>14.0</v>
      </c>
      <c r="D15" s="5" t="s">
        <v>3564</v>
      </c>
      <c r="E15" s="4" t="str">
        <f>IFERROR(__xludf.DUMMYFUNCTION("GOOGLETRANSLATE(D15, ""he"", ""en"")"),"mental")</f>
        <v>mental</v>
      </c>
      <c r="F15" s="4"/>
      <c r="G15" s="4"/>
      <c r="H15" s="4"/>
    </row>
    <row r="16" ht="15.75" customHeight="1">
      <c r="A16" s="8" t="s">
        <v>51</v>
      </c>
      <c r="B16" s="1" t="s">
        <v>130</v>
      </c>
      <c r="C16" s="4">
        <v>15.0</v>
      </c>
      <c r="D16" s="5" t="s">
        <v>53</v>
      </c>
      <c r="E16" s="4" t="str">
        <f>IFERROR(__xludf.DUMMYFUNCTION("GOOGLETRANSLATE(D16, ""he"", ""en"")"),"that")</f>
        <v>that</v>
      </c>
      <c r="F16" s="4"/>
      <c r="G16" s="4"/>
      <c r="H16" s="4"/>
    </row>
    <row r="17" ht="15.75" customHeight="1">
      <c r="A17" s="6" t="s">
        <v>3971</v>
      </c>
      <c r="B17" s="7" t="s">
        <v>3972</v>
      </c>
      <c r="C17" s="4">
        <v>16.0</v>
      </c>
      <c r="D17" s="5" t="s">
        <v>3973</v>
      </c>
      <c r="E17" s="4" t="str">
        <f>IFERROR(__xludf.DUMMYFUNCTION("GOOGLETRANSLATE(D17, ""he"", ""en"")"),"follower")</f>
        <v>follower</v>
      </c>
      <c r="F17" s="4"/>
      <c r="G17" s="4"/>
      <c r="H17" s="4"/>
    </row>
    <row r="18" ht="15.75" customHeight="1">
      <c r="A18" s="6" t="s">
        <v>3964</v>
      </c>
      <c r="B18" s="7" t="s">
        <v>61</v>
      </c>
      <c r="C18" s="4">
        <v>17.0</v>
      </c>
      <c r="D18" s="5" t="s">
        <v>3974</v>
      </c>
      <c r="E18" s="4" t="str">
        <f>IFERROR(__xludf.DUMMYFUNCTION("GOOGLETRANSLATE(D18, ""he"", ""en"")"),"I")</f>
        <v>I</v>
      </c>
      <c r="F18" s="4"/>
      <c r="G18" s="4"/>
      <c r="H18" s="4"/>
    </row>
    <row r="19" ht="15.75" customHeight="1">
      <c r="A19" s="6" t="s">
        <v>3975</v>
      </c>
      <c r="B19" s="7" t="s">
        <v>3976</v>
      </c>
      <c r="C19" s="4">
        <v>18.0</v>
      </c>
      <c r="D19" s="5" t="s">
        <v>3977</v>
      </c>
      <c r="E19" s="4" t="str">
        <f>IFERROR(__xludf.DUMMYFUNCTION("GOOGLETRANSLATE(D19, ""he"", ""en"")"),"suspended")</f>
        <v>suspended</v>
      </c>
      <c r="F19" s="4"/>
      <c r="G19" s="4"/>
      <c r="H19" s="4"/>
    </row>
    <row r="20" ht="15.75" customHeight="1">
      <c r="A20" s="6" t="s">
        <v>3978</v>
      </c>
      <c r="B20" s="7" t="s">
        <v>3979</v>
      </c>
      <c r="C20" s="4">
        <v>19.0</v>
      </c>
      <c r="D20" s="5" t="s">
        <v>3980</v>
      </c>
      <c r="E20" s="4" t="str">
        <f>IFERROR(__xludf.DUMMYFUNCTION("GOOGLETRANSLATE(D20, ""he"", ""en"")"),"your servant")</f>
        <v>your servant</v>
      </c>
      <c r="F20" s="4"/>
      <c r="G20" s="4"/>
      <c r="H20" s="4"/>
    </row>
    <row r="21" ht="15.75" customHeight="1">
      <c r="A21" s="6" t="s">
        <v>321</v>
      </c>
      <c r="B21" s="7" t="s">
        <v>3526</v>
      </c>
      <c r="C21" s="4">
        <v>20.0</v>
      </c>
      <c r="D21" s="5" t="s">
        <v>322</v>
      </c>
      <c r="E21" s="4" t="str">
        <f>IFERROR(__xludf.DUMMYFUNCTION("GOOGLETRANSLATE(D21, ""he"", ""en"")"),"you")</f>
        <v>you</v>
      </c>
      <c r="F21" s="4"/>
      <c r="G21" s="4"/>
      <c r="H21" s="4"/>
    </row>
    <row r="22" ht="15.75" customHeight="1">
      <c r="A22" s="6" t="s">
        <v>3452</v>
      </c>
      <c r="B22" s="7" t="s">
        <v>3981</v>
      </c>
      <c r="C22" s="4">
        <v>21.0</v>
      </c>
      <c r="D22" s="5" t="s">
        <v>3452</v>
      </c>
      <c r="E22" s="4" t="str">
        <f>IFERROR(__xludf.DUMMYFUNCTION("GOOGLETRANSLATE(D22, ""he"", ""en"")"),"divine")</f>
        <v>divine</v>
      </c>
      <c r="F22" s="4"/>
      <c r="G22" s="4"/>
      <c r="H22" s="4"/>
    </row>
    <row r="23" ht="15.75" customHeight="1">
      <c r="A23" s="6" t="s">
        <v>3982</v>
      </c>
      <c r="B23" s="7" t="s">
        <v>3983</v>
      </c>
      <c r="C23" s="4">
        <v>22.0</v>
      </c>
      <c r="D23" s="5" t="s">
        <v>3982</v>
      </c>
      <c r="E23" s="4" t="str">
        <f>IFERROR(__xludf.DUMMYFUNCTION("GOOGLETRANSLATE(D23, ""he"", ""en"")"),"the insurer")</f>
        <v>the insurer</v>
      </c>
      <c r="F23" s="4"/>
      <c r="G23" s="4"/>
      <c r="H23" s="4"/>
    </row>
    <row r="24" ht="15.75" customHeight="1">
      <c r="A24" s="6" t="s">
        <v>3984</v>
      </c>
      <c r="B24" s="7" t="s">
        <v>3777</v>
      </c>
      <c r="C24" s="4">
        <v>23.0</v>
      </c>
      <c r="D24" s="5" t="s">
        <v>3985</v>
      </c>
      <c r="E24" s="4" t="str">
        <f>IFERROR(__xludf.DUMMYFUNCTION("GOOGLETRANSLATE(D24, ""he"", ""en"")"),"to you:")</f>
        <v>to you:</v>
      </c>
      <c r="F24" s="4"/>
      <c r="G24" s="4"/>
      <c r="H24" s="4"/>
    </row>
    <row r="25" ht="15.75" customHeight="1">
      <c r="A25" s="8" t="s">
        <v>49</v>
      </c>
      <c r="B25" s="1">
        <v>3.0</v>
      </c>
      <c r="C25" s="4">
        <v>24.0</v>
      </c>
      <c r="D25" s="5" t="s">
        <v>50</v>
      </c>
      <c r="E25" s="4" t="str">
        <f>IFERROR(__xludf.DUMMYFUNCTION("GOOGLETRANSLATE(D25, ""he"", ""en"")"),"{third}")</f>
        <v>{third}</v>
      </c>
      <c r="F25" s="4"/>
      <c r="G25" s="4"/>
      <c r="H25" s="4"/>
    </row>
    <row r="26" ht="15.75" customHeight="1">
      <c r="A26" s="6" t="s">
        <v>3986</v>
      </c>
      <c r="B26" s="7" t="s">
        <v>3987</v>
      </c>
      <c r="C26" s="4">
        <v>25.0</v>
      </c>
      <c r="D26" s="5" t="s">
        <v>3988</v>
      </c>
      <c r="E26" s="4" t="str">
        <f>IFERROR(__xludf.DUMMYFUNCTION("GOOGLETRANSLATE(D26, ""he"", ""en"")"),"graceful")</f>
        <v>graceful</v>
      </c>
      <c r="F26" s="4"/>
      <c r="G26" s="4"/>
      <c r="H26" s="4"/>
    </row>
    <row r="27" ht="15.75" customHeight="1">
      <c r="A27" s="6" t="s">
        <v>567</v>
      </c>
      <c r="B27" s="7" t="s">
        <v>2580</v>
      </c>
      <c r="C27" s="4">
        <v>26.0</v>
      </c>
      <c r="D27" s="5" t="s">
        <v>567</v>
      </c>
      <c r="E27" s="4" t="str">
        <f>IFERROR(__xludf.DUMMYFUNCTION("GOOGLETRANSLATE(D27, ""he"", ""en"")"),"sir")</f>
        <v>sir</v>
      </c>
      <c r="F27" s="4"/>
      <c r="G27" s="4"/>
      <c r="H27" s="4"/>
    </row>
    <row r="28" ht="15.75" customHeight="1">
      <c r="A28" s="6" t="s">
        <v>129</v>
      </c>
      <c r="B28" s="7" t="s">
        <v>130</v>
      </c>
      <c r="C28" s="4">
        <v>27.0</v>
      </c>
      <c r="D28" s="5" t="s">
        <v>53</v>
      </c>
      <c r="E28" s="4" t="str">
        <f>IFERROR(__xludf.DUMMYFUNCTION("GOOGLETRANSLATE(D28, ""he"", ""en"")"),"that")</f>
        <v>that</v>
      </c>
      <c r="F28" s="4"/>
      <c r="G28" s="4"/>
      <c r="H28" s="4"/>
    </row>
    <row r="29" ht="15.75" customHeight="1">
      <c r="A29" s="6" t="s">
        <v>3984</v>
      </c>
      <c r="B29" s="7" t="s">
        <v>3245</v>
      </c>
      <c r="C29" s="4">
        <v>28.0</v>
      </c>
      <c r="D29" s="5" t="s">
        <v>3984</v>
      </c>
      <c r="E29" s="4" t="str">
        <f>IFERROR(__xludf.DUMMYFUNCTION("GOOGLETRANSLATE(D29, ""he"", ""en"")"),"to you")</f>
        <v>to you</v>
      </c>
      <c r="F29" s="4"/>
      <c r="G29" s="4"/>
      <c r="H29" s="4"/>
    </row>
    <row r="30" ht="15.75" customHeight="1">
      <c r="A30" s="6" t="s">
        <v>3989</v>
      </c>
      <c r="B30" s="7" t="s">
        <v>3990</v>
      </c>
      <c r="C30" s="4">
        <v>29.0</v>
      </c>
      <c r="D30" s="5" t="s">
        <v>3989</v>
      </c>
      <c r="E30" s="4" t="str">
        <f>IFERROR(__xludf.DUMMYFUNCTION("GOOGLETRANSLATE(D30, ""he"", ""en"")"),"I will read")</f>
        <v>I will read</v>
      </c>
      <c r="F30" s="4"/>
      <c r="G30" s="4"/>
      <c r="H30" s="4"/>
    </row>
    <row r="31" ht="15.75" customHeight="1">
      <c r="A31" s="6" t="s">
        <v>3991</v>
      </c>
      <c r="B31" s="7" t="s">
        <v>3992</v>
      </c>
      <c r="C31" s="4">
        <v>30.0</v>
      </c>
      <c r="D31" s="5" t="s">
        <v>448</v>
      </c>
      <c r="E31" s="4" t="str">
        <f>IFERROR(__xludf.DUMMYFUNCTION("GOOGLETRANSLATE(D31, ""he"", ""en"")"),"all")</f>
        <v>all</v>
      </c>
      <c r="F31" s="4"/>
      <c r="G31" s="4"/>
      <c r="H31" s="4"/>
    </row>
    <row r="32" ht="15.75" customHeight="1">
      <c r="A32" s="8" t="s">
        <v>69</v>
      </c>
      <c r="B32" s="1">
        <v>4.0</v>
      </c>
      <c r="C32" s="4">
        <v>31.0</v>
      </c>
      <c r="D32" s="5" t="s">
        <v>3993</v>
      </c>
      <c r="E32" s="4" t="str">
        <f>IFERROR(__xludf.DUMMYFUNCTION("GOOGLETRANSLATE(D32, ""he"", ""en"")"),"today:")</f>
        <v>today:</v>
      </c>
      <c r="F32" s="4"/>
      <c r="G32" s="4"/>
      <c r="H32" s="4"/>
    </row>
    <row r="33" ht="15.75" customHeight="1">
      <c r="A33" s="6" t="s">
        <v>3994</v>
      </c>
      <c r="B33" s="7" t="s">
        <v>3995</v>
      </c>
      <c r="C33" s="4">
        <v>32.0</v>
      </c>
      <c r="D33" s="5" t="s">
        <v>70</v>
      </c>
      <c r="E33" s="4" t="str">
        <f>IFERROR(__xludf.DUMMYFUNCTION("GOOGLETRANSLATE(D33, ""he"", ""en"")"),"{d}")</f>
        <v>{d}</v>
      </c>
      <c r="F33" s="4"/>
      <c r="G33" s="4"/>
      <c r="H33" s="4"/>
    </row>
    <row r="34" ht="15.75" customHeight="1">
      <c r="A34" s="6" t="s">
        <v>3996</v>
      </c>
      <c r="B34" s="7" t="s">
        <v>3997</v>
      </c>
      <c r="C34" s="4">
        <v>33.0</v>
      </c>
      <c r="D34" s="5" t="s">
        <v>3998</v>
      </c>
      <c r="E34" s="4" t="str">
        <f>IFERROR(__xludf.DUMMYFUNCTION("GOOGLETRANSLATE(D34, ""he"", ""en"")"),"happy")</f>
        <v>happy</v>
      </c>
      <c r="F34" s="4"/>
      <c r="G34" s="4"/>
      <c r="H34" s="4"/>
    </row>
    <row r="35" ht="15.75" customHeight="1">
      <c r="A35" s="6" t="s">
        <v>3999</v>
      </c>
      <c r="B35" s="7" t="s">
        <v>3979</v>
      </c>
      <c r="C35" s="4">
        <v>34.0</v>
      </c>
      <c r="D35" s="5" t="s">
        <v>3996</v>
      </c>
      <c r="E35" s="4" t="str">
        <f>IFERROR(__xludf.DUMMYFUNCTION("GOOGLETRANSLATE(D35, ""he"", ""en"")"),"soul")</f>
        <v>soul</v>
      </c>
      <c r="F35" s="4"/>
      <c r="G35" s="4"/>
      <c r="H35" s="4"/>
    </row>
    <row r="36" ht="15.75" customHeight="1">
      <c r="A36" s="6" t="s">
        <v>129</v>
      </c>
      <c r="B36" s="7" t="s">
        <v>130</v>
      </c>
      <c r="C36" s="4">
        <v>35.0</v>
      </c>
      <c r="D36" s="5" t="s">
        <v>4000</v>
      </c>
      <c r="E36" s="4" t="str">
        <f>IFERROR(__xludf.DUMMYFUNCTION("GOOGLETRANSLATE(D36, ""he"", ""en"")"),"your servant")</f>
        <v>your servant</v>
      </c>
      <c r="F36" s="4"/>
      <c r="G36" s="4"/>
      <c r="H36" s="4"/>
    </row>
    <row r="37" ht="15.75" customHeight="1">
      <c r="A37" s="6" t="s">
        <v>3984</v>
      </c>
      <c r="B37" s="7" t="s">
        <v>3245</v>
      </c>
      <c r="C37" s="4">
        <v>36.0</v>
      </c>
      <c r="D37" s="5" t="s">
        <v>53</v>
      </c>
      <c r="E37" s="4" t="str">
        <f>IFERROR(__xludf.DUMMYFUNCTION("GOOGLETRANSLATE(D37, ""he"", ""en"")"),"that")</f>
        <v>that</v>
      </c>
      <c r="F37" s="4"/>
      <c r="G37" s="4"/>
      <c r="H37" s="4"/>
    </row>
    <row r="38" ht="15.75" customHeight="1">
      <c r="A38" s="6" t="s">
        <v>567</v>
      </c>
      <c r="B38" s="7" t="s">
        <v>2580</v>
      </c>
      <c r="C38" s="4">
        <v>37.0</v>
      </c>
      <c r="D38" s="5" t="s">
        <v>3984</v>
      </c>
      <c r="E38" s="4" t="str">
        <f>IFERROR(__xludf.DUMMYFUNCTION("GOOGLETRANSLATE(D38, ""he"", ""en"")"),"to you")</f>
        <v>to you</v>
      </c>
      <c r="F38" s="4"/>
      <c r="G38" s="4"/>
      <c r="H38" s="4"/>
    </row>
    <row r="39" ht="15.75" customHeight="1">
      <c r="A39" s="6" t="s">
        <v>591</v>
      </c>
      <c r="B39" s="7" t="s">
        <v>3970</v>
      </c>
      <c r="C39" s="4">
        <v>38.0</v>
      </c>
      <c r="D39" s="5" t="s">
        <v>567</v>
      </c>
      <c r="E39" s="4" t="str">
        <f>IFERROR(__xludf.DUMMYFUNCTION("GOOGLETRANSLATE(D39, ""he"", ""en"")"),"sir")</f>
        <v>sir</v>
      </c>
      <c r="F39" s="4"/>
      <c r="G39" s="4"/>
      <c r="H39" s="4"/>
    </row>
    <row r="40" ht="15.75" customHeight="1">
      <c r="A40" s="6" t="s">
        <v>4001</v>
      </c>
      <c r="B40" s="7" t="s">
        <v>4002</v>
      </c>
      <c r="C40" s="4">
        <v>39.0</v>
      </c>
      <c r="D40" s="5" t="s">
        <v>3564</v>
      </c>
      <c r="E40" s="4" t="str">
        <f>IFERROR(__xludf.DUMMYFUNCTION("GOOGLETRANSLATE(D40, ""he"", ""en"")"),"mental")</f>
        <v>mental</v>
      </c>
      <c r="F40" s="4"/>
      <c r="G40" s="4"/>
      <c r="H40" s="4"/>
    </row>
    <row r="41" ht="15.75" customHeight="1">
      <c r="A41" s="8" t="s">
        <v>94</v>
      </c>
      <c r="B41" s="1">
        <v>5.0</v>
      </c>
      <c r="C41" s="4">
        <v>40.0</v>
      </c>
      <c r="D41" s="5" t="s">
        <v>4003</v>
      </c>
      <c r="E41" s="4" t="str">
        <f>IFERROR(__xludf.DUMMYFUNCTION("GOOGLETRANSLATE(D41, ""he"", ""en"")"),"I will:")</f>
        <v>I will:</v>
      </c>
      <c r="F41" s="4"/>
      <c r="G41" s="4"/>
      <c r="H41" s="4"/>
    </row>
    <row r="42" ht="15.75" customHeight="1">
      <c r="A42" s="6" t="s">
        <v>129</v>
      </c>
      <c r="B42" s="7" t="s">
        <v>130</v>
      </c>
      <c r="C42" s="4">
        <v>41.0</v>
      </c>
      <c r="D42" s="5" t="s">
        <v>95</v>
      </c>
      <c r="E42" s="4" t="str">
        <f>IFERROR(__xludf.DUMMYFUNCTION("GOOGLETRANSLATE(D42, ""he"", ""en"")"),"{the}")</f>
        <v>{the}</v>
      </c>
      <c r="F42" s="4"/>
      <c r="G42" s="4"/>
      <c r="H42" s="4"/>
    </row>
    <row r="43" ht="15.75" customHeight="1">
      <c r="A43" s="6" t="s">
        <v>321</v>
      </c>
      <c r="B43" s="7" t="s">
        <v>3526</v>
      </c>
      <c r="C43" s="4">
        <v>42.0</v>
      </c>
      <c r="D43" s="5" t="s">
        <v>53</v>
      </c>
      <c r="E43" s="4" t="str">
        <f>IFERROR(__xludf.DUMMYFUNCTION("GOOGLETRANSLATE(D43, ""he"", ""en"")"),"that")</f>
        <v>that</v>
      </c>
      <c r="F43" s="4"/>
      <c r="G43" s="4"/>
      <c r="H43" s="4"/>
    </row>
    <row r="44" ht="15.75" customHeight="1">
      <c r="A44" s="6" t="s">
        <v>567</v>
      </c>
      <c r="B44" s="7" t="s">
        <v>2580</v>
      </c>
      <c r="C44" s="4">
        <v>43.0</v>
      </c>
      <c r="D44" s="5" t="s">
        <v>322</v>
      </c>
      <c r="E44" s="4" t="str">
        <f>IFERROR(__xludf.DUMMYFUNCTION("GOOGLETRANSLATE(D44, ""he"", ""en"")"),"you")</f>
        <v>you</v>
      </c>
      <c r="F44" s="4"/>
      <c r="G44" s="4"/>
      <c r="H44" s="4"/>
    </row>
    <row r="45" ht="15.75" customHeight="1">
      <c r="A45" s="6" t="s">
        <v>3713</v>
      </c>
      <c r="B45" s="7" t="s">
        <v>4004</v>
      </c>
      <c r="C45" s="4">
        <v>44.0</v>
      </c>
      <c r="D45" s="5" t="s">
        <v>567</v>
      </c>
      <c r="E45" s="4" t="str">
        <f>IFERROR(__xludf.DUMMYFUNCTION("GOOGLETRANSLATE(D45, ""he"", ""en"")"),"sir")</f>
        <v>sir</v>
      </c>
      <c r="F45" s="4"/>
      <c r="G45" s="4"/>
      <c r="H45" s="4"/>
    </row>
    <row r="46" ht="15.75" customHeight="1">
      <c r="A46" s="6" t="s">
        <v>4005</v>
      </c>
      <c r="B46" s="7" t="s">
        <v>4006</v>
      </c>
      <c r="C46" s="4">
        <v>45.0</v>
      </c>
      <c r="D46" s="5" t="s">
        <v>3713</v>
      </c>
      <c r="E46" s="4" t="str">
        <f>IFERROR(__xludf.DUMMYFUNCTION("GOOGLETRANSLATE(D46, ""he"", ""en"")"),"good")</f>
        <v>good</v>
      </c>
      <c r="F46" s="4"/>
      <c r="G46" s="4"/>
      <c r="H46" s="4"/>
    </row>
    <row r="47" ht="15.75" customHeight="1">
      <c r="A47" s="8" t="s">
        <v>4007</v>
      </c>
      <c r="B47" s="1" t="s">
        <v>4008</v>
      </c>
      <c r="C47" s="4">
        <v>46.0</v>
      </c>
      <c r="D47" s="5" t="s">
        <v>4009</v>
      </c>
      <c r="E47" s="4" t="str">
        <f>IFERROR(__xludf.DUMMYFUNCTION("GOOGLETRANSLATE(D47, ""he"", ""en"")"),"and forgive")</f>
        <v>and forgive</v>
      </c>
      <c r="F47" s="4"/>
      <c r="G47" s="4"/>
      <c r="H47" s="4"/>
    </row>
    <row r="48" ht="15.75" customHeight="1">
      <c r="A48" s="8" t="s">
        <v>4010</v>
      </c>
      <c r="B48" s="1" t="s">
        <v>4011</v>
      </c>
      <c r="C48" s="4">
        <v>47.0</v>
      </c>
      <c r="D48" s="5" t="s">
        <v>4012</v>
      </c>
      <c r="E48" s="4" t="str">
        <f>IFERROR(__xludf.DUMMYFUNCTION("GOOGLETRANSLATE(D48, ""he"", ""en"")"),"and many")</f>
        <v>and many</v>
      </c>
      <c r="F48" s="4"/>
      <c r="G48" s="4"/>
      <c r="H48" s="4"/>
    </row>
    <row r="49" ht="15.75" customHeight="1">
      <c r="A49" s="8" t="s">
        <v>4013</v>
      </c>
      <c r="B49" s="1" t="s">
        <v>4014</v>
      </c>
      <c r="C49" s="4">
        <v>48.0</v>
      </c>
      <c r="D49" s="5" t="s">
        <v>3895</v>
      </c>
      <c r="E49" s="4" t="str">
        <f>IFERROR(__xludf.DUMMYFUNCTION("GOOGLETRANSLATE(D49, ""he"", ""en"")"),"grace")</f>
        <v>grace</v>
      </c>
      <c r="F49" s="4"/>
      <c r="G49" s="4"/>
      <c r="H49" s="4"/>
    </row>
    <row r="50" ht="15.75" customHeight="1">
      <c r="A50" s="8" t="s">
        <v>4015</v>
      </c>
      <c r="B50" s="1" t="s">
        <v>4016</v>
      </c>
      <c r="C50" s="4">
        <v>49.0</v>
      </c>
      <c r="D50" s="5" t="s">
        <v>4017</v>
      </c>
      <c r="E50" s="4" t="str">
        <f>IFERROR(__xludf.DUMMYFUNCTION("GOOGLETRANSLATE(D50, ""he"", ""en"")"),"per")</f>
        <v>per</v>
      </c>
      <c r="F50" s="4"/>
      <c r="G50" s="4"/>
      <c r="H50" s="4"/>
    </row>
    <row r="51" ht="15.75" customHeight="1">
      <c r="A51" s="8" t="s">
        <v>112</v>
      </c>
      <c r="B51" s="1">
        <v>6.0</v>
      </c>
      <c r="C51" s="4">
        <v>50.0</v>
      </c>
      <c r="D51" s="5" t="s">
        <v>4018</v>
      </c>
      <c r="E51" s="4" t="str">
        <f>IFERROR(__xludf.DUMMYFUNCTION("GOOGLETRANSLATE(D51, ""he"", ""en"")"),"Your readers:")</f>
        <v>Your readers:</v>
      </c>
      <c r="F51" s="4"/>
      <c r="G51" s="4"/>
      <c r="H51" s="4"/>
    </row>
    <row r="52" ht="15.75" customHeight="1">
      <c r="A52" s="6" t="s">
        <v>1001</v>
      </c>
      <c r="B52" s="7" t="s">
        <v>3694</v>
      </c>
      <c r="C52" s="4">
        <v>51.0</v>
      </c>
      <c r="D52" s="5" t="s">
        <v>114</v>
      </c>
      <c r="E52" s="4" t="str">
        <f>IFERROR(__xludf.DUMMYFUNCTION("GOOGLETRANSLATE(D52, ""he"", ""en"")"),"{and}")</f>
        <v>{and}</v>
      </c>
      <c r="F52" s="4"/>
      <c r="G52" s="4"/>
      <c r="H52" s="4"/>
    </row>
    <row r="53" ht="15.75" customHeight="1">
      <c r="A53" s="6" t="s">
        <v>180</v>
      </c>
      <c r="B53" s="7" t="s">
        <v>2580</v>
      </c>
      <c r="C53" s="4">
        <v>52.0</v>
      </c>
      <c r="D53" s="5" t="s">
        <v>1001</v>
      </c>
      <c r="E53" s="4" t="str">
        <f>IFERROR(__xludf.DUMMYFUNCTION("GOOGLETRANSLATE(D53, ""he"", ""en"")"),"the listening")</f>
        <v>the listening</v>
      </c>
      <c r="F53" s="4"/>
      <c r="G53" s="4"/>
      <c r="H53" s="4"/>
    </row>
    <row r="54" ht="15.75" customHeight="1">
      <c r="A54" s="6" t="s">
        <v>4019</v>
      </c>
      <c r="B54" s="7" t="s">
        <v>4020</v>
      </c>
      <c r="C54" s="4">
        <v>53.0</v>
      </c>
      <c r="D54" s="5" t="s">
        <v>180</v>
      </c>
      <c r="E54" s="4" t="str">
        <f>IFERROR(__xludf.DUMMYFUNCTION("GOOGLETRANSLATE(D54, ""he"", ""en"")"),"Jehovah")</f>
        <v>Jehovah</v>
      </c>
      <c r="F54" s="4"/>
      <c r="G54" s="4"/>
      <c r="H54" s="4"/>
    </row>
    <row r="55" ht="15.75" customHeight="1">
      <c r="A55" s="6" t="s">
        <v>4021</v>
      </c>
      <c r="B55" s="7" t="s">
        <v>4022</v>
      </c>
      <c r="C55" s="4">
        <v>54.0</v>
      </c>
      <c r="D55" s="5" t="s">
        <v>4023</v>
      </c>
      <c r="E55" s="4" t="str">
        <f>IFERROR(__xludf.DUMMYFUNCTION("GOOGLETRANSLATE(D55, ""he"", ""en"")"),"I prayed")</f>
        <v>I prayed</v>
      </c>
      <c r="F55" s="4"/>
      <c r="G55" s="4"/>
      <c r="H55" s="4"/>
    </row>
    <row r="56" ht="15.75" customHeight="1">
      <c r="A56" s="6" t="s">
        <v>4024</v>
      </c>
      <c r="B56" s="7" t="s">
        <v>4025</v>
      </c>
      <c r="C56" s="4">
        <v>55.0</v>
      </c>
      <c r="D56" s="5" t="s">
        <v>4026</v>
      </c>
      <c r="E56" s="4" t="str">
        <f>IFERROR(__xludf.DUMMYFUNCTION("GOOGLETRANSLATE(D56, ""he"", ""en"")"),"and listening")</f>
        <v>and listening</v>
      </c>
      <c r="F56" s="4"/>
      <c r="G56" s="4"/>
      <c r="H56" s="4"/>
    </row>
    <row r="57" ht="15.75" customHeight="1">
      <c r="A57" s="6" t="s">
        <v>4027</v>
      </c>
      <c r="B57" s="7" t="s">
        <v>4028</v>
      </c>
      <c r="C57" s="4">
        <v>56.0</v>
      </c>
      <c r="D57" s="5" t="s">
        <v>4029</v>
      </c>
      <c r="E57" s="4" t="str">
        <f>IFERROR(__xludf.DUMMYFUNCTION("GOOGLETRANSLATE(D57, ""he"", ""en"")"),"in voice")</f>
        <v>in voice</v>
      </c>
      <c r="F57" s="4"/>
      <c r="G57" s="4"/>
      <c r="H57" s="4"/>
    </row>
    <row r="58" ht="15.75" customHeight="1">
      <c r="A58" s="8" t="s">
        <v>127</v>
      </c>
      <c r="B58" s="1">
        <v>7.0</v>
      </c>
      <c r="C58" s="4">
        <v>57.0</v>
      </c>
      <c r="D58" s="5" t="s">
        <v>4030</v>
      </c>
      <c r="E58" s="4" t="str">
        <f>IFERROR(__xludf.DUMMYFUNCTION("GOOGLETRANSLATE(D58, ""he"", ""en"")"),"My pleas:")</f>
        <v>My pleas:</v>
      </c>
      <c r="F58" s="4"/>
      <c r="G58" s="4"/>
      <c r="H58" s="4"/>
    </row>
    <row r="59" ht="15.75" customHeight="1">
      <c r="A59" s="6" t="s">
        <v>561</v>
      </c>
      <c r="B59" s="7" t="s">
        <v>562</v>
      </c>
      <c r="C59" s="4">
        <v>58.0</v>
      </c>
      <c r="D59" s="5" t="s">
        <v>133</v>
      </c>
      <c r="E59" s="4" t="str">
        <f>IFERROR(__xludf.DUMMYFUNCTION("GOOGLETRANSLATE(D59, ""he"", ""en"")"),"{g}")</f>
        <v>{g}</v>
      </c>
      <c r="F59" s="4"/>
      <c r="G59" s="4"/>
      <c r="H59" s="4"/>
    </row>
    <row r="60" ht="15.75" customHeight="1">
      <c r="A60" s="6" t="s">
        <v>565</v>
      </c>
      <c r="B60" s="7" t="s">
        <v>4031</v>
      </c>
      <c r="C60" s="4">
        <v>59.0</v>
      </c>
      <c r="D60" s="5" t="s">
        <v>569</v>
      </c>
      <c r="E60" s="4" t="str">
        <f>IFERROR(__xludf.DUMMYFUNCTION("GOOGLETRANSLATE(D60, ""he"", ""en"")"),"in a day")</f>
        <v>in a day</v>
      </c>
      <c r="F60" s="4"/>
      <c r="G60" s="4"/>
      <c r="H60" s="4"/>
    </row>
    <row r="61" ht="15.75" customHeight="1">
      <c r="A61" s="6" t="s">
        <v>4032</v>
      </c>
      <c r="B61" s="7" t="s">
        <v>4033</v>
      </c>
      <c r="C61" s="4">
        <v>60.0</v>
      </c>
      <c r="D61" s="5" t="s">
        <v>565</v>
      </c>
      <c r="E61" s="4" t="str">
        <f>IFERROR(__xludf.DUMMYFUNCTION("GOOGLETRANSLATE(D61, ""he"", ""en"")"),"I was in trouble")</f>
        <v>I was in trouble</v>
      </c>
      <c r="F61" s="4"/>
      <c r="G61" s="4"/>
      <c r="H61" s="4"/>
    </row>
    <row r="62" ht="15.75" customHeight="1">
      <c r="A62" s="6" t="s">
        <v>129</v>
      </c>
      <c r="B62" s="7" t="s">
        <v>130</v>
      </c>
      <c r="C62" s="4">
        <v>61.0</v>
      </c>
      <c r="D62" s="5" t="s">
        <v>4034</v>
      </c>
      <c r="E62" s="4" t="str">
        <f>IFERROR(__xludf.DUMMYFUNCTION("GOOGLETRANSLATE(D62, ""he"", ""en"")"),"I will read you")</f>
        <v>I will read you</v>
      </c>
      <c r="F62" s="4"/>
      <c r="G62" s="4"/>
      <c r="H62" s="4"/>
    </row>
    <row r="63" ht="15.75" customHeight="1">
      <c r="A63" s="6" t="s">
        <v>4035</v>
      </c>
      <c r="B63" s="7" t="s">
        <v>4036</v>
      </c>
      <c r="C63" s="4">
        <v>62.0</v>
      </c>
      <c r="D63" s="5" t="s">
        <v>53</v>
      </c>
      <c r="E63" s="4" t="str">
        <f>IFERROR(__xludf.DUMMYFUNCTION("GOOGLETRANSLATE(D63, ""he"", ""en"")"),"that")</f>
        <v>that</v>
      </c>
      <c r="F63" s="4"/>
      <c r="G63" s="4"/>
      <c r="H63" s="4"/>
    </row>
    <row r="64" ht="15.75" customHeight="1">
      <c r="A64" s="8" t="s">
        <v>143</v>
      </c>
      <c r="B64" s="1">
        <v>8.0</v>
      </c>
      <c r="C64" s="4">
        <v>63.0</v>
      </c>
      <c r="D64" s="5" t="s">
        <v>4037</v>
      </c>
      <c r="E64" s="4" t="str">
        <f>IFERROR(__xludf.DUMMYFUNCTION("GOOGLETRANSLATE(D64, ""he"", ""en"")"),"Please answer:")</f>
        <v>Please answer:</v>
      </c>
      <c r="F64" s="4"/>
      <c r="G64" s="4"/>
      <c r="H64" s="4"/>
    </row>
    <row r="65" ht="15.75" customHeight="1">
      <c r="A65" s="6" t="s">
        <v>4038</v>
      </c>
      <c r="B65" s="7" t="s">
        <v>4039</v>
      </c>
      <c r="C65" s="4">
        <v>64.0</v>
      </c>
      <c r="D65" s="5" t="s">
        <v>152</v>
      </c>
      <c r="E65" s="4" t="str">
        <f>IFERROR(__xludf.DUMMYFUNCTION("GOOGLETRANSLATE(D65, ""he"", ""en"")"),"{h}")</f>
        <v>{h}</v>
      </c>
      <c r="F65" s="4"/>
      <c r="G65" s="4"/>
      <c r="H65" s="4"/>
    </row>
    <row r="66" ht="15.75" customHeight="1">
      <c r="A66" s="6" t="s">
        <v>4040</v>
      </c>
      <c r="B66" s="7" t="s">
        <v>4041</v>
      </c>
      <c r="C66" s="4">
        <v>65.0</v>
      </c>
      <c r="D66" s="5" t="s">
        <v>4038</v>
      </c>
      <c r="E66" s="4" t="str">
        <f>IFERROR(__xludf.DUMMYFUNCTION("GOOGLETRANSLATE(D66, ""he"", ""en"")"),"nothing")</f>
        <v>nothing</v>
      </c>
      <c r="F66" s="4"/>
      <c r="G66" s="4"/>
      <c r="H66" s="4"/>
    </row>
    <row r="67" ht="15.75" customHeight="1">
      <c r="A67" s="6" t="s">
        <v>4042</v>
      </c>
      <c r="B67" s="7" t="s">
        <v>4043</v>
      </c>
      <c r="C67" s="4">
        <v>66.0</v>
      </c>
      <c r="D67" s="5" t="s">
        <v>4044</v>
      </c>
      <c r="E67" s="4" t="str">
        <f>IFERROR(__xludf.DUMMYFUNCTION("GOOGLETRANSLATE(D67, ""he"", ""en"")"),"like you")</f>
        <v>like you</v>
      </c>
      <c r="F67" s="4"/>
      <c r="G67" s="4"/>
      <c r="H67" s="4"/>
    </row>
    <row r="68" ht="15.75" customHeight="1">
      <c r="A68" s="6" t="s">
        <v>567</v>
      </c>
      <c r="B68" s="7" t="s">
        <v>2580</v>
      </c>
      <c r="C68" s="4">
        <v>67.0</v>
      </c>
      <c r="D68" s="5" t="s">
        <v>4042</v>
      </c>
      <c r="E68" s="4" t="str">
        <f>IFERROR(__xludf.DUMMYFUNCTION("GOOGLETRANSLATE(D68, ""he"", ""en"")"),"in God")</f>
        <v>in God</v>
      </c>
      <c r="F68" s="4"/>
      <c r="G68" s="4"/>
      <c r="H68" s="4"/>
    </row>
    <row r="69" ht="15.75" customHeight="1">
      <c r="A69" s="6" t="s">
        <v>2410</v>
      </c>
      <c r="B69" s="7" t="s">
        <v>2411</v>
      </c>
      <c r="C69" s="4">
        <v>68.0</v>
      </c>
      <c r="D69" s="5" t="s">
        <v>567</v>
      </c>
      <c r="E69" s="4" t="str">
        <f>IFERROR(__xludf.DUMMYFUNCTION("GOOGLETRANSLATE(D69, ""he"", ""en"")"),"sir")</f>
        <v>sir</v>
      </c>
      <c r="F69" s="4"/>
      <c r="G69" s="4"/>
      <c r="H69" s="4"/>
    </row>
    <row r="70" ht="15.75" customHeight="1">
      <c r="A70" s="6" t="s">
        <v>4045</v>
      </c>
      <c r="B70" s="7" t="s">
        <v>4046</v>
      </c>
      <c r="C70" s="4">
        <v>69.0</v>
      </c>
      <c r="D70" s="5" t="s">
        <v>2410</v>
      </c>
      <c r="E70" s="4" t="str">
        <f>IFERROR(__xludf.DUMMYFUNCTION("GOOGLETRANSLATE(D70, ""he"", ""en"")"),"And there is none")</f>
        <v>And there is none</v>
      </c>
      <c r="F70" s="4"/>
      <c r="G70" s="4"/>
      <c r="H70" s="4"/>
    </row>
    <row r="71" ht="15.75" customHeight="1">
      <c r="A71" s="8" t="s">
        <v>162</v>
      </c>
      <c r="B71" s="1">
        <v>9.0</v>
      </c>
      <c r="C71" s="4">
        <v>70.0</v>
      </c>
      <c r="D71" s="5" t="s">
        <v>4047</v>
      </c>
      <c r="E71" s="4" t="str">
        <f>IFERROR(__xludf.DUMMYFUNCTION("GOOGLETRANSLATE(D71, ""he"", ""en"")"),"as your actions:")</f>
        <v>as your actions:</v>
      </c>
      <c r="F71" s="4"/>
      <c r="G71" s="4"/>
      <c r="H71" s="4"/>
    </row>
    <row r="72" ht="15.75" customHeight="1">
      <c r="A72" s="6" t="s">
        <v>359</v>
      </c>
      <c r="B72" s="7" t="s">
        <v>190</v>
      </c>
      <c r="C72" s="4">
        <v>71.0</v>
      </c>
      <c r="D72" s="5" t="s">
        <v>170</v>
      </c>
      <c r="E72" s="4" t="str">
        <f>IFERROR(__xludf.DUMMYFUNCTION("GOOGLETRANSLATE(D72, ""he"", ""en"")"),"{ninth}")</f>
        <v>{ninth}</v>
      </c>
      <c r="F72" s="4"/>
      <c r="G72" s="4"/>
      <c r="H72" s="4"/>
    </row>
    <row r="73" ht="15.75" customHeight="1">
      <c r="A73" s="6" t="s">
        <v>2091</v>
      </c>
      <c r="B73" s="7" t="s">
        <v>2054</v>
      </c>
      <c r="C73" s="4">
        <v>72.0</v>
      </c>
      <c r="D73" s="5" t="s">
        <v>448</v>
      </c>
      <c r="E73" s="4" t="str">
        <f>IFERROR(__xludf.DUMMYFUNCTION("GOOGLETRANSLATE(D73, ""he"", ""en"")"),"all")</f>
        <v>all</v>
      </c>
      <c r="F73" s="4"/>
      <c r="G73" s="4"/>
      <c r="H73" s="4"/>
    </row>
    <row r="74" ht="15.75" customHeight="1">
      <c r="A74" s="6" t="s">
        <v>4048</v>
      </c>
      <c r="B74" s="7" t="s">
        <v>4049</v>
      </c>
      <c r="C74" s="4">
        <v>73.0</v>
      </c>
      <c r="D74" s="5" t="s">
        <v>2091</v>
      </c>
      <c r="E74" s="4" t="str">
        <f>IFERROR(__xludf.DUMMYFUNCTION("GOOGLETRANSLATE(D74, ""he"", ""en"")"),"Gentiles")</f>
        <v>Gentiles</v>
      </c>
      <c r="F74" s="4"/>
      <c r="G74" s="4"/>
      <c r="H74" s="4"/>
    </row>
    <row r="75" ht="15.75" customHeight="1">
      <c r="A75" s="6" t="s">
        <v>4050</v>
      </c>
      <c r="B75" s="7" t="s">
        <v>4051</v>
      </c>
      <c r="C75" s="4">
        <v>74.0</v>
      </c>
      <c r="D75" s="5" t="s">
        <v>1039</v>
      </c>
      <c r="E75" s="4" t="str">
        <f>IFERROR(__xludf.DUMMYFUNCTION("GOOGLETRANSLATE(D75, ""he"", ""en"")"),"which")</f>
        <v>which</v>
      </c>
      <c r="F75" s="4"/>
      <c r="G75" s="4"/>
      <c r="H75" s="4"/>
    </row>
    <row r="76" ht="15.75" customHeight="1">
      <c r="A76" s="6" t="s">
        <v>4052</v>
      </c>
      <c r="B76" s="7" t="s">
        <v>4053</v>
      </c>
      <c r="C76" s="4">
        <v>75.0</v>
      </c>
      <c r="D76" s="5" t="s">
        <v>4054</v>
      </c>
      <c r="E76" s="4" t="str">
        <f>IFERROR(__xludf.DUMMYFUNCTION("GOOGLETRANSLATE(D76, ""he"", ""en"")"),"you did")</f>
        <v>you did</v>
      </c>
      <c r="F76" s="4"/>
      <c r="G76" s="4"/>
      <c r="H76" s="4"/>
    </row>
    <row r="77" ht="15.75" customHeight="1">
      <c r="A77" s="6" t="s">
        <v>402</v>
      </c>
      <c r="B77" s="7" t="s">
        <v>4055</v>
      </c>
      <c r="C77" s="4">
        <v>76.0</v>
      </c>
      <c r="D77" s="5" t="s">
        <v>4056</v>
      </c>
      <c r="E77" s="4" t="str">
        <f>IFERROR(__xludf.DUMMYFUNCTION("GOOGLETRANSLATE(D77, ""he"", ""en"")"),"will come")</f>
        <v>will come</v>
      </c>
      <c r="F77" s="4"/>
      <c r="G77" s="4"/>
      <c r="H77" s="4"/>
    </row>
    <row r="78" ht="15.75" customHeight="1">
      <c r="A78" s="6" t="s">
        <v>567</v>
      </c>
      <c r="B78" s="7" t="s">
        <v>2580</v>
      </c>
      <c r="C78" s="4">
        <v>77.0</v>
      </c>
      <c r="D78" s="5" t="s">
        <v>4057</v>
      </c>
      <c r="E78" s="4" t="str">
        <f>IFERROR(__xludf.DUMMYFUNCTION("GOOGLETRANSLATE(D78, ""he"", ""en"")"),"And they will bow down")</f>
        <v>And they will bow down</v>
      </c>
      <c r="F78" s="4"/>
      <c r="G78" s="4"/>
      <c r="H78" s="4"/>
    </row>
    <row r="79" ht="15.75" customHeight="1">
      <c r="A79" s="6" t="s">
        <v>4058</v>
      </c>
      <c r="B79" s="7" t="s">
        <v>4059</v>
      </c>
      <c r="C79" s="4">
        <v>78.0</v>
      </c>
      <c r="D79" s="5" t="s">
        <v>402</v>
      </c>
      <c r="E79" s="4" t="str">
        <f>IFERROR(__xludf.DUMMYFUNCTION("GOOGLETRANSLATE(D79, ""he"", ""en"")"),"in front of you")</f>
        <v>in front of you</v>
      </c>
      <c r="F79" s="4"/>
      <c r="G79" s="4"/>
      <c r="H79" s="4"/>
    </row>
    <row r="80" ht="15.75" customHeight="1">
      <c r="A80" s="6" t="s">
        <v>4060</v>
      </c>
      <c r="B80" s="7" t="s">
        <v>3529</v>
      </c>
      <c r="C80" s="4">
        <v>79.0</v>
      </c>
      <c r="D80" s="5" t="s">
        <v>567</v>
      </c>
      <c r="E80" s="4" t="str">
        <f>IFERROR(__xludf.DUMMYFUNCTION("GOOGLETRANSLATE(D80, ""he"", ""en"")"),"sir")</f>
        <v>sir</v>
      </c>
      <c r="F80" s="4"/>
      <c r="G80" s="4"/>
      <c r="H80" s="4"/>
    </row>
    <row r="81" ht="15.75" customHeight="1">
      <c r="A81" s="8" t="s">
        <v>197</v>
      </c>
      <c r="B81" s="1">
        <v>10.0</v>
      </c>
      <c r="C81" s="4">
        <v>80.0</v>
      </c>
      <c r="D81" s="5" t="s">
        <v>4061</v>
      </c>
      <c r="E81" s="4" t="str">
        <f>IFERROR(__xludf.DUMMYFUNCTION("GOOGLETRANSLATE(D81, ""he"", ""en"")"),"and respected")</f>
        <v>and respected</v>
      </c>
      <c r="F81" s="4"/>
      <c r="G81" s="4"/>
      <c r="H81" s="4"/>
    </row>
    <row r="82" ht="15.75" customHeight="1">
      <c r="A82" s="6" t="s">
        <v>129</v>
      </c>
      <c r="B82" s="7" t="s">
        <v>130</v>
      </c>
      <c r="C82" s="4">
        <v>81.0</v>
      </c>
      <c r="D82" s="5" t="s">
        <v>4062</v>
      </c>
      <c r="E82" s="4" t="str">
        <f>IFERROR(__xludf.DUMMYFUNCTION("GOOGLETRANSLATE(D82, ""he"", ""en"")"),"to your name:")</f>
        <v>to your name:</v>
      </c>
      <c r="F82" s="4"/>
      <c r="G82" s="4"/>
      <c r="H82" s="4"/>
    </row>
    <row r="83" ht="15.75" customHeight="1">
      <c r="A83" s="6" t="s">
        <v>4063</v>
      </c>
      <c r="B83" s="7" t="s">
        <v>803</v>
      </c>
      <c r="C83" s="4">
        <v>82.0</v>
      </c>
      <c r="D83" s="5" t="s">
        <v>216</v>
      </c>
      <c r="E83" s="4" t="str">
        <f>IFERROR(__xludf.DUMMYFUNCTION("GOOGLETRANSLATE(D83, ""he"", ""en"")"),"{y}")</f>
        <v>{y}</v>
      </c>
      <c r="F83" s="4"/>
      <c r="G83" s="4"/>
      <c r="H83" s="4"/>
    </row>
    <row r="84" ht="15.75" customHeight="1">
      <c r="A84" s="6" t="s">
        <v>321</v>
      </c>
      <c r="B84" s="7" t="s">
        <v>3526</v>
      </c>
      <c r="C84" s="4">
        <v>83.0</v>
      </c>
      <c r="D84" s="5" t="s">
        <v>53</v>
      </c>
      <c r="E84" s="4" t="str">
        <f>IFERROR(__xludf.DUMMYFUNCTION("GOOGLETRANSLATE(D84, ""he"", ""en"")"),"that")</f>
        <v>that</v>
      </c>
      <c r="F84" s="4"/>
      <c r="G84" s="4"/>
      <c r="H84" s="4"/>
    </row>
    <row r="85" ht="15.75" customHeight="1">
      <c r="A85" s="6" t="s">
        <v>4064</v>
      </c>
      <c r="B85" s="7" t="s">
        <v>4065</v>
      </c>
      <c r="C85" s="4">
        <v>84.0</v>
      </c>
      <c r="D85" s="5" t="s">
        <v>4063</v>
      </c>
      <c r="E85" s="4" t="str">
        <f>IFERROR(__xludf.DUMMYFUNCTION("GOOGLETRANSLATE(D85, ""he"", ""en"")"),"large")</f>
        <v>large</v>
      </c>
      <c r="F85" s="4"/>
      <c r="G85" s="4"/>
      <c r="H85" s="4"/>
    </row>
    <row r="86" ht="15.75" customHeight="1">
      <c r="A86" s="6" t="s">
        <v>4066</v>
      </c>
      <c r="B86" s="7" t="s">
        <v>1202</v>
      </c>
      <c r="C86" s="4">
        <v>85.0</v>
      </c>
      <c r="D86" s="5" t="s">
        <v>322</v>
      </c>
      <c r="E86" s="4" t="str">
        <f>IFERROR(__xludf.DUMMYFUNCTION("GOOGLETRANSLATE(D86, ""he"", ""en"")"),"you")</f>
        <v>you</v>
      </c>
      <c r="F86" s="4"/>
      <c r="G86" s="4"/>
      <c r="H86" s="4"/>
    </row>
    <row r="87" ht="15.75" customHeight="1">
      <c r="A87" s="6" t="s">
        <v>321</v>
      </c>
      <c r="B87" s="7" t="s">
        <v>3526</v>
      </c>
      <c r="C87" s="4">
        <v>86.0</v>
      </c>
      <c r="D87" s="5" t="s">
        <v>4067</v>
      </c>
      <c r="E87" s="4" t="str">
        <f>IFERROR(__xludf.DUMMYFUNCTION("GOOGLETRANSLATE(D87, ""he"", ""en"")"),"and do")</f>
        <v>and do</v>
      </c>
      <c r="F87" s="4"/>
      <c r="G87" s="4"/>
      <c r="H87" s="4"/>
    </row>
    <row r="88" ht="15.75" customHeight="1">
      <c r="A88" s="6" t="s">
        <v>35</v>
      </c>
      <c r="B88" s="7" t="s">
        <v>148</v>
      </c>
      <c r="C88" s="4">
        <v>87.0</v>
      </c>
      <c r="D88" s="5" t="s">
        <v>4066</v>
      </c>
      <c r="E88" s="4" t="str">
        <f>IFERROR(__xludf.DUMMYFUNCTION("GOOGLETRANSLATE(D88, ""he"", ""en"")"),"wonders")</f>
        <v>wonders</v>
      </c>
      <c r="F88" s="4"/>
      <c r="G88" s="4"/>
      <c r="H88" s="4"/>
    </row>
    <row r="89" ht="15.75" customHeight="1">
      <c r="A89" s="6" t="s">
        <v>4068</v>
      </c>
      <c r="B89" s="7" t="s">
        <v>4069</v>
      </c>
      <c r="C89" s="4">
        <v>88.0</v>
      </c>
      <c r="D89" s="5" t="s">
        <v>322</v>
      </c>
      <c r="E89" s="4" t="str">
        <f>IFERROR(__xludf.DUMMYFUNCTION("GOOGLETRANSLATE(D89, ""he"", ""en"")"),"you")</f>
        <v>you</v>
      </c>
      <c r="F89" s="4"/>
      <c r="G89" s="4"/>
      <c r="H89" s="4"/>
    </row>
    <row r="90" ht="15.75" customHeight="1">
      <c r="A90" s="8" t="s">
        <v>215</v>
      </c>
      <c r="B90" s="1">
        <v>11.0</v>
      </c>
      <c r="C90" s="4">
        <v>89.0</v>
      </c>
      <c r="D90" s="5" t="s">
        <v>35</v>
      </c>
      <c r="E90" s="4" t="str">
        <f>IFERROR(__xludf.DUMMYFUNCTION("GOOGLETRANSLATE(D90, ""he"", ""en"")"),"god")</f>
        <v>god</v>
      </c>
      <c r="F90" s="4"/>
      <c r="G90" s="4"/>
      <c r="H90" s="4"/>
    </row>
    <row r="91" ht="15.75" customHeight="1">
      <c r="A91" s="6" t="s">
        <v>4070</v>
      </c>
      <c r="B91" s="7" t="s">
        <v>4071</v>
      </c>
      <c r="C91" s="4">
        <v>90.0</v>
      </c>
      <c r="D91" s="5" t="s">
        <v>4072</v>
      </c>
      <c r="E91" s="4" t="str">
        <f>IFERROR(__xludf.DUMMYFUNCTION("GOOGLETRANSLATE(D91, ""he"", ""en"")"),"alone:")</f>
        <v>alone:</v>
      </c>
      <c r="F91" s="4"/>
      <c r="G91" s="4"/>
      <c r="H91" s="4"/>
    </row>
    <row r="92" ht="15.75" customHeight="1">
      <c r="A92" s="6" t="s">
        <v>180</v>
      </c>
      <c r="B92" s="7" t="s">
        <v>2580</v>
      </c>
      <c r="C92" s="4">
        <v>91.0</v>
      </c>
      <c r="D92" s="5" t="s">
        <v>233</v>
      </c>
      <c r="E92" s="4" t="str">
        <f>IFERROR(__xludf.DUMMYFUNCTION("GOOGLETRANSLATE(D92, ""he"", ""en"")"),"{y}")</f>
        <v>{y}</v>
      </c>
      <c r="F92" s="4"/>
      <c r="G92" s="4"/>
      <c r="H92" s="4"/>
    </row>
    <row r="93" ht="15.75" customHeight="1">
      <c r="A93" s="6" t="s">
        <v>793</v>
      </c>
      <c r="B93" s="7" t="s">
        <v>4073</v>
      </c>
      <c r="C93" s="4">
        <v>92.0</v>
      </c>
      <c r="D93" s="5" t="s">
        <v>4070</v>
      </c>
      <c r="E93" s="4" t="str">
        <f>IFERROR(__xludf.DUMMYFUNCTION("GOOGLETRANSLATE(D93, ""he"", ""en"")"),"my parents")</f>
        <v>my parents</v>
      </c>
      <c r="F93" s="4"/>
      <c r="G93" s="4"/>
      <c r="H93" s="4"/>
    </row>
    <row r="94" ht="15.75" customHeight="1">
      <c r="A94" s="6" t="s">
        <v>4074</v>
      </c>
      <c r="B94" s="7" t="s">
        <v>4075</v>
      </c>
      <c r="C94" s="4">
        <v>93.0</v>
      </c>
      <c r="D94" s="5" t="s">
        <v>180</v>
      </c>
      <c r="E94" s="4" t="str">
        <f>IFERROR(__xludf.DUMMYFUNCTION("GOOGLETRANSLATE(D94, ""he"", ""en"")"),"Jehovah")</f>
        <v>Jehovah</v>
      </c>
      <c r="F94" s="4"/>
      <c r="G94" s="4"/>
      <c r="H94" s="4"/>
    </row>
    <row r="95" ht="15.75" customHeight="1">
      <c r="A95" s="6" t="s">
        <v>4076</v>
      </c>
      <c r="B95" s="7" t="s">
        <v>4077</v>
      </c>
      <c r="C95" s="4">
        <v>94.0</v>
      </c>
      <c r="D95" s="5" t="s">
        <v>809</v>
      </c>
      <c r="E95" s="4" t="str">
        <f>IFERROR(__xludf.DUMMYFUNCTION("GOOGLETRANSLATE(D95, ""he"", ""en"")"),"your way")</f>
        <v>your way</v>
      </c>
      <c r="F95" s="4"/>
      <c r="G95" s="4"/>
      <c r="H95" s="4"/>
    </row>
    <row r="96" ht="15.75" customHeight="1">
      <c r="A96" s="6" t="s">
        <v>4078</v>
      </c>
      <c r="B96" s="7" t="s">
        <v>4079</v>
      </c>
      <c r="C96" s="4">
        <v>95.0</v>
      </c>
      <c r="D96" s="5" t="s">
        <v>4080</v>
      </c>
      <c r="E96" s="4" t="str">
        <f>IFERROR(__xludf.DUMMYFUNCTION("GOOGLETRANSLATE(D96, ""he"", ""en"")"),"I will go")</f>
        <v>I will go</v>
      </c>
      <c r="F96" s="4"/>
      <c r="G96" s="4"/>
      <c r="H96" s="4"/>
    </row>
    <row r="97" ht="15.75" customHeight="1">
      <c r="A97" s="6" t="s">
        <v>674</v>
      </c>
      <c r="B97" s="7" t="s">
        <v>3570</v>
      </c>
      <c r="C97" s="4">
        <v>96.0</v>
      </c>
      <c r="D97" s="5" t="s">
        <v>4081</v>
      </c>
      <c r="E97" s="4" t="str">
        <f>IFERROR(__xludf.DUMMYFUNCTION("GOOGLETRANSLATE(D97, ""he"", ""en"")"),"in your truth")</f>
        <v>in your truth</v>
      </c>
      <c r="F97" s="4"/>
      <c r="G97" s="4"/>
      <c r="H97" s="4"/>
    </row>
    <row r="98" ht="15.75" customHeight="1">
      <c r="A98" s="6" t="s">
        <v>4082</v>
      </c>
      <c r="B98" s="7" t="s">
        <v>4083</v>
      </c>
      <c r="C98" s="4">
        <v>97.0</v>
      </c>
      <c r="D98" s="5" t="s">
        <v>4078</v>
      </c>
      <c r="E98" s="4" t="str">
        <f>IFERROR(__xludf.DUMMYFUNCTION("GOOGLETRANSLATE(D98, ""he"", ""en"")"),"together")</f>
        <v>together</v>
      </c>
      <c r="F98" s="4"/>
      <c r="G98" s="4"/>
      <c r="H98" s="4"/>
    </row>
    <row r="99" ht="15.75" customHeight="1">
      <c r="A99" s="6" t="s">
        <v>4084</v>
      </c>
      <c r="B99" s="7" t="s">
        <v>3503</v>
      </c>
      <c r="C99" s="4">
        <v>98.0</v>
      </c>
      <c r="D99" s="5" t="s">
        <v>674</v>
      </c>
      <c r="E99" s="4" t="str">
        <f>IFERROR(__xludf.DUMMYFUNCTION("GOOGLETRANSLATE(D99, ""he"", ""en"")"),"hearty")</f>
        <v>hearty</v>
      </c>
      <c r="F99" s="4"/>
      <c r="G99" s="4"/>
      <c r="H99" s="4"/>
    </row>
    <row r="100" ht="15.75" customHeight="1">
      <c r="A100" s="8" t="s">
        <v>472</v>
      </c>
      <c r="B100" s="1">
        <v>12.0</v>
      </c>
      <c r="C100" s="4">
        <v>99.0</v>
      </c>
      <c r="D100" s="5" t="s">
        <v>4082</v>
      </c>
      <c r="E100" s="4" t="str">
        <f>IFERROR(__xludf.DUMMYFUNCTION("GOOGLETRANSLATE(D100, ""he"", ""en"")"),"to see")</f>
        <v>to see</v>
      </c>
      <c r="F100" s="4"/>
      <c r="G100" s="4"/>
      <c r="H100" s="4"/>
    </row>
    <row r="101" ht="15.75" customHeight="1">
      <c r="A101" s="6" t="s">
        <v>4085</v>
      </c>
      <c r="B101" s="7" t="s">
        <v>4086</v>
      </c>
      <c r="C101" s="4">
        <v>100.0</v>
      </c>
      <c r="D101" s="5" t="s">
        <v>2541</v>
      </c>
      <c r="E101" s="4" t="str">
        <f>IFERROR(__xludf.DUMMYFUNCTION("GOOGLETRANSLATE(D101, ""he"", ""en"")"),"trout:")</f>
        <v>trout:</v>
      </c>
      <c r="F101" s="4"/>
      <c r="G101" s="4"/>
      <c r="H101" s="4"/>
    </row>
    <row r="102" ht="15.75" customHeight="1">
      <c r="A102" s="6" t="s">
        <v>567</v>
      </c>
      <c r="B102" s="7" t="s">
        <v>2580</v>
      </c>
      <c r="C102" s="4">
        <v>101.0</v>
      </c>
      <c r="D102" s="5" t="s">
        <v>477</v>
      </c>
      <c r="E102" s="4" t="str">
        <f>IFERROR(__xludf.DUMMYFUNCTION("GOOGLETRANSLATE(D102, ""he"", ""en"")"),"{12}")</f>
        <v>{12}</v>
      </c>
      <c r="F102" s="4"/>
      <c r="G102" s="4"/>
      <c r="H102" s="4"/>
    </row>
    <row r="103" ht="15.75" customHeight="1">
      <c r="A103" s="6" t="s">
        <v>3452</v>
      </c>
      <c r="B103" s="7" t="s">
        <v>3446</v>
      </c>
      <c r="C103" s="4">
        <v>102.0</v>
      </c>
      <c r="D103" s="5" t="s">
        <v>4085</v>
      </c>
      <c r="E103" s="4" t="str">
        <f>IFERROR(__xludf.DUMMYFUNCTION("GOOGLETRANSLATE(D103, ""he"", ""en"")"),"by you")</f>
        <v>by you</v>
      </c>
      <c r="F103" s="4"/>
      <c r="G103" s="4"/>
      <c r="H103" s="4"/>
    </row>
    <row r="104" ht="15.75" customHeight="1">
      <c r="A104" s="8" t="s">
        <v>774</v>
      </c>
      <c r="B104" s="1" t="s">
        <v>447</v>
      </c>
      <c r="C104" s="4">
        <v>103.0</v>
      </c>
      <c r="D104" s="5" t="s">
        <v>567</v>
      </c>
      <c r="E104" s="4" t="str">
        <f>IFERROR(__xludf.DUMMYFUNCTION("GOOGLETRANSLATE(D104, ""he"", ""en"")"),"sir")</f>
        <v>sir</v>
      </c>
      <c r="F104" s="4"/>
      <c r="G104" s="4"/>
      <c r="H104" s="4"/>
    </row>
    <row r="105" ht="15.75" customHeight="1">
      <c r="A105" s="8" t="s">
        <v>4087</v>
      </c>
      <c r="B105" s="1" t="s">
        <v>4088</v>
      </c>
      <c r="C105" s="4">
        <v>104.0</v>
      </c>
      <c r="D105" s="5" t="s">
        <v>3452</v>
      </c>
      <c r="E105" s="4" t="str">
        <f>IFERROR(__xludf.DUMMYFUNCTION("GOOGLETRANSLATE(D105, ""he"", ""en"")"),"divine")</f>
        <v>divine</v>
      </c>
      <c r="F105" s="4"/>
      <c r="G105" s="4"/>
      <c r="H105" s="4"/>
    </row>
    <row r="106" ht="15.75" customHeight="1">
      <c r="A106" s="8" t="s">
        <v>4089</v>
      </c>
      <c r="B106" s="1" t="s">
        <v>4090</v>
      </c>
      <c r="C106" s="4">
        <v>105.0</v>
      </c>
      <c r="D106" s="5" t="s">
        <v>1632</v>
      </c>
      <c r="E106" s="4" t="str">
        <f>IFERROR(__xludf.DUMMYFUNCTION("GOOGLETRANSLATE(D106, ""he"", ""en"")"),"at all")</f>
        <v>at all</v>
      </c>
      <c r="F106" s="4"/>
      <c r="G106" s="4"/>
      <c r="H106" s="4"/>
    </row>
    <row r="107" ht="15.75" customHeight="1">
      <c r="A107" s="8" t="s">
        <v>3528</v>
      </c>
      <c r="B107" s="1" t="s">
        <v>3529</v>
      </c>
      <c r="C107" s="4">
        <v>106.0</v>
      </c>
      <c r="D107" s="5" t="s">
        <v>674</v>
      </c>
      <c r="E107" s="4" t="str">
        <f>IFERROR(__xludf.DUMMYFUNCTION("GOOGLETRANSLATE(D107, ""he"", ""en"")"),"hearty")</f>
        <v>hearty</v>
      </c>
      <c r="F107" s="4"/>
      <c r="G107" s="4"/>
      <c r="H107" s="4"/>
    </row>
    <row r="108" ht="15.75" customHeight="1">
      <c r="A108" s="8" t="s">
        <v>4091</v>
      </c>
      <c r="B108" s="1" t="s">
        <v>2438</v>
      </c>
      <c r="C108" s="4">
        <v>107.0</v>
      </c>
      <c r="D108" s="5" t="s">
        <v>4092</v>
      </c>
      <c r="E108" s="4" t="str">
        <f>IFERROR(__xludf.DUMMYFUNCTION("GOOGLETRANSLATE(D108, ""he"", ""en"")"),"and saved")</f>
        <v>and saved</v>
      </c>
      <c r="F108" s="4"/>
      <c r="G108" s="4"/>
      <c r="H108" s="4"/>
    </row>
    <row r="109" ht="15.75" customHeight="1">
      <c r="A109" s="8" t="s">
        <v>508</v>
      </c>
      <c r="B109" s="1">
        <v>13.0</v>
      </c>
      <c r="C109" s="4">
        <v>108.0</v>
      </c>
      <c r="D109" s="5" t="s">
        <v>3506</v>
      </c>
      <c r="E109" s="4" t="str">
        <f>IFERROR(__xludf.DUMMYFUNCTION("GOOGLETRANSLATE(D109, ""he"", ""en"")"),"trout")</f>
        <v>trout</v>
      </c>
      <c r="F109" s="4"/>
      <c r="G109" s="4"/>
      <c r="H109" s="4"/>
    </row>
    <row r="110" ht="15.75" customHeight="1">
      <c r="A110" s="6" t="s">
        <v>129</v>
      </c>
      <c r="B110" s="7" t="s">
        <v>130</v>
      </c>
      <c r="C110" s="4">
        <v>109.0</v>
      </c>
      <c r="D110" s="5" t="s">
        <v>2334</v>
      </c>
      <c r="E110" s="4" t="str">
        <f>IFERROR(__xludf.DUMMYFUNCTION("GOOGLETRANSLATE(D110, ""he"", ""en"")"),"forever:")</f>
        <v>forever:</v>
      </c>
      <c r="F110" s="4"/>
      <c r="G110" s="4"/>
      <c r="H110" s="4"/>
    </row>
    <row r="111" ht="15.75" customHeight="1">
      <c r="A111" s="6" t="s">
        <v>4093</v>
      </c>
      <c r="B111" s="7" t="s">
        <v>3854</v>
      </c>
      <c r="C111" s="4">
        <v>110.0</v>
      </c>
      <c r="D111" s="5" t="s">
        <v>513</v>
      </c>
      <c r="E111" s="4" t="str">
        <f>IFERROR(__xludf.DUMMYFUNCTION("GOOGLETRANSLATE(D111, ""he"", ""en"")"),"{13}")</f>
        <v>{13}</v>
      </c>
      <c r="F111" s="4"/>
      <c r="G111" s="4"/>
      <c r="H111" s="4"/>
    </row>
    <row r="112" ht="15.75" customHeight="1">
      <c r="A112" s="6" t="s">
        <v>260</v>
      </c>
      <c r="B112" s="7" t="s">
        <v>4094</v>
      </c>
      <c r="C112" s="4">
        <v>111.0</v>
      </c>
      <c r="D112" s="5" t="s">
        <v>53</v>
      </c>
      <c r="E112" s="4" t="str">
        <f>IFERROR(__xludf.DUMMYFUNCTION("GOOGLETRANSLATE(D112, ""he"", ""en"")"),"that")</f>
        <v>that</v>
      </c>
      <c r="F112" s="4"/>
      <c r="G112" s="4"/>
      <c r="H112" s="4"/>
    </row>
    <row r="113" ht="15.75" customHeight="1">
      <c r="A113" s="6" t="s">
        <v>4095</v>
      </c>
      <c r="B113" s="7" t="s">
        <v>4096</v>
      </c>
      <c r="C113" s="4">
        <v>112.0</v>
      </c>
      <c r="D113" s="5" t="s">
        <v>4097</v>
      </c>
      <c r="E113" s="4" t="str">
        <f>IFERROR(__xludf.DUMMYFUNCTION("GOOGLETRANSLATE(D113, ""he"", ""en"")"),"your grace")</f>
        <v>your grace</v>
      </c>
      <c r="F113" s="4"/>
      <c r="G113" s="4"/>
      <c r="H113" s="4"/>
    </row>
    <row r="114" ht="15.75" customHeight="1">
      <c r="A114" s="6" t="s">
        <v>4098</v>
      </c>
      <c r="B114" s="7" t="s">
        <v>4099</v>
      </c>
      <c r="C114" s="4">
        <v>113.0</v>
      </c>
      <c r="D114" s="5" t="s">
        <v>262</v>
      </c>
      <c r="E114" s="4" t="str">
        <f>IFERROR(__xludf.DUMMYFUNCTION("GOOGLETRANSLATE(D114, ""he"", ""en"")"),"large")</f>
        <v>large</v>
      </c>
      <c r="F114" s="4"/>
      <c r="G114" s="4"/>
      <c r="H114" s="4"/>
    </row>
    <row r="115" ht="15.75" customHeight="1">
      <c r="A115" s="6" t="s">
        <v>591</v>
      </c>
      <c r="B115" s="7" t="s">
        <v>3970</v>
      </c>
      <c r="C115" s="4">
        <v>114.0</v>
      </c>
      <c r="D115" s="5" t="s">
        <v>4095</v>
      </c>
      <c r="E115" s="4" t="str">
        <f>IFERROR(__xludf.DUMMYFUNCTION("GOOGLETRANSLATE(D115, ""he"", ""en"")"),"pestle")</f>
        <v>pestle</v>
      </c>
      <c r="F115" s="4"/>
      <c r="G115" s="4"/>
      <c r="H115" s="4"/>
    </row>
    <row r="116" ht="15.75" customHeight="1">
      <c r="A116" s="6" t="s">
        <v>4100</v>
      </c>
      <c r="B116" s="7" t="s">
        <v>4101</v>
      </c>
      <c r="C116" s="4">
        <v>115.0</v>
      </c>
      <c r="D116" s="5" t="s">
        <v>4102</v>
      </c>
      <c r="E116" s="4" t="str">
        <f>IFERROR(__xludf.DUMMYFUNCTION("GOOGLETRANSLATE(D116, ""he"", ""en"")"),"And you saved")</f>
        <v>And you saved</v>
      </c>
      <c r="F116" s="4"/>
      <c r="G116" s="4"/>
      <c r="H116" s="4"/>
    </row>
    <row r="117" ht="15.75" customHeight="1">
      <c r="A117" s="6" t="s">
        <v>4103</v>
      </c>
      <c r="B117" s="7" t="s">
        <v>4104</v>
      </c>
      <c r="C117" s="4">
        <v>116.0</v>
      </c>
      <c r="D117" s="5" t="s">
        <v>3564</v>
      </c>
      <c r="E117" s="4" t="str">
        <f>IFERROR(__xludf.DUMMYFUNCTION("GOOGLETRANSLATE(D117, ""he"", ""en"")"),"mental")</f>
        <v>mental</v>
      </c>
      <c r="F117" s="4"/>
      <c r="G117" s="4"/>
      <c r="H117" s="4"/>
    </row>
    <row r="118" ht="15.75" customHeight="1">
      <c r="A118" s="8" t="s">
        <v>784</v>
      </c>
      <c r="B118" s="1">
        <v>14.0</v>
      </c>
      <c r="C118" s="4">
        <v>117.0</v>
      </c>
      <c r="D118" s="5" t="s">
        <v>4105</v>
      </c>
      <c r="E118" s="4" t="str">
        <f>IFERROR(__xludf.DUMMYFUNCTION("GOOGLETRANSLATE(D118, ""he"", ""en"")"),"A question")</f>
        <v>A question</v>
      </c>
      <c r="F118" s="4"/>
      <c r="G118" s="4"/>
      <c r="H118" s="4"/>
    </row>
    <row r="119" ht="15.75" customHeight="1">
      <c r="A119" s="6" t="s">
        <v>35</v>
      </c>
      <c r="B119" s="7" t="s">
        <v>2807</v>
      </c>
      <c r="C119" s="4">
        <v>118.0</v>
      </c>
      <c r="D119" s="5" t="s">
        <v>4106</v>
      </c>
      <c r="E119" s="4" t="str">
        <f>IFERROR(__xludf.DUMMYFUNCTION("GOOGLETRANSLATE(D119, ""he"", ""en"")"),"under:")</f>
        <v>under:</v>
      </c>
      <c r="F119" s="4"/>
      <c r="G119" s="4"/>
      <c r="H119" s="4"/>
    </row>
    <row r="120" ht="15.75" customHeight="1">
      <c r="A120" s="6" t="s">
        <v>4107</v>
      </c>
      <c r="B120" s="7" t="s">
        <v>4108</v>
      </c>
      <c r="C120" s="4">
        <v>119.0</v>
      </c>
      <c r="D120" s="5" t="s">
        <v>801</v>
      </c>
      <c r="E120" s="4" t="str">
        <f>IFERROR(__xludf.DUMMYFUNCTION("GOOGLETRANSLATE(D120, ""he"", ""en"")"),"{hand}")</f>
        <v>{hand}</v>
      </c>
      <c r="F120" s="4"/>
      <c r="G120" s="4"/>
      <c r="H120" s="4"/>
    </row>
    <row r="121" ht="15.75" customHeight="1">
      <c r="A121" s="6" t="s">
        <v>4109</v>
      </c>
      <c r="B121" s="7" t="s">
        <v>4110</v>
      </c>
      <c r="C121" s="4">
        <v>120.0</v>
      </c>
      <c r="D121" s="5" t="s">
        <v>35</v>
      </c>
      <c r="E121" s="4" t="str">
        <f>IFERROR(__xludf.DUMMYFUNCTION("GOOGLETRANSLATE(D121, ""he"", ""en"")"),"god")</f>
        <v>god</v>
      </c>
      <c r="F121" s="4"/>
      <c r="G121" s="4"/>
      <c r="H121" s="4"/>
    </row>
    <row r="122" ht="15.75" customHeight="1">
      <c r="A122" s="6" t="s">
        <v>4111</v>
      </c>
      <c r="B122" s="7" t="s">
        <v>4112</v>
      </c>
      <c r="C122" s="4">
        <v>121.0</v>
      </c>
      <c r="D122" s="5" t="s">
        <v>4107</v>
      </c>
      <c r="E122" s="4" t="str">
        <f>IFERROR(__xludf.DUMMYFUNCTION("GOOGLETRANSLATE(D122, ""he"", ""en"")"),"Zedim")</f>
        <v>Zedim</v>
      </c>
      <c r="F122" s="4"/>
      <c r="G122" s="4"/>
      <c r="H122" s="4"/>
    </row>
    <row r="123" ht="15.75" customHeight="1">
      <c r="A123" s="6" t="s">
        <v>4113</v>
      </c>
      <c r="B123" s="7" t="s">
        <v>4114</v>
      </c>
      <c r="C123" s="4">
        <v>122.0</v>
      </c>
      <c r="D123" s="5" t="s">
        <v>4109</v>
      </c>
      <c r="E123" s="4" t="str">
        <f>IFERROR(__xludf.DUMMYFUNCTION("GOOGLETRANSLATE(D123, ""he"", ""en"")"),"get up")</f>
        <v>get up</v>
      </c>
      <c r="F123" s="4"/>
      <c r="G123" s="4"/>
      <c r="H123" s="4"/>
    </row>
    <row r="124" ht="15.75" customHeight="1">
      <c r="A124" s="6" t="s">
        <v>4115</v>
      </c>
      <c r="B124" s="7" t="s">
        <v>4116</v>
      </c>
      <c r="C124" s="4">
        <v>123.0</v>
      </c>
      <c r="D124" s="5" t="s">
        <v>4111</v>
      </c>
      <c r="E124" s="4" t="str">
        <f>IFERROR(__xludf.DUMMYFUNCTION("GOOGLETRANSLATE(D124, ""he"", ""en"")"),"pestle")</f>
        <v>pestle</v>
      </c>
      <c r="F124" s="4"/>
      <c r="G124" s="4"/>
      <c r="H124" s="4"/>
    </row>
    <row r="125" ht="15.75" customHeight="1">
      <c r="A125" s="6" t="s">
        <v>4117</v>
      </c>
      <c r="B125" s="7" t="s">
        <v>4118</v>
      </c>
      <c r="C125" s="4">
        <v>124.0</v>
      </c>
      <c r="D125" s="5" t="s">
        <v>4113</v>
      </c>
      <c r="E125" s="4" t="str">
        <f>IFERROR(__xludf.DUMMYFUNCTION("GOOGLETRANSLATE(D125, ""he"", ""en"")"),"Committee")</f>
        <v>Committee</v>
      </c>
      <c r="F125" s="4"/>
      <c r="G125" s="4"/>
      <c r="H125" s="4"/>
    </row>
    <row r="126" ht="15.75" customHeight="1">
      <c r="A126" s="6" t="s">
        <v>591</v>
      </c>
      <c r="B126" s="7" t="s">
        <v>3970</v>
      </c>
      <c r="C126" s="4">
        <v>125.0</v>
      </c>
      <c r="D126" s="5" t="s">
        <v>4115</v>
      </c>
      <c r="E126" s="4" t="str">
        <f>IFERROR(__xludf.DUMMYFUNCTION("GOOGLETRANSLATE(D126, ""he"", ""en"")"),"Tyrants")</f>
        <v>Tyrants</v>
      </c>
      <c r="F126" s="4"/>
      <c r="G126" s="4"/>
      <c r="H126" s="4"/>
    </row>
    <row r="127" ht="15.75" customHeight="1">
      <c r="A127" s="6" t="s">
        <v>144</v>
      </c>
      <c r="B127" s="7" t="s">
        <v>137</v>
      </c>
      <c r="C127" s="4">
        <v>126.0</v>
      </c>
      <c r="D127" s="5" t="s">
        <v>4119</v>
      </c>
      <c r="E127" s="4" t="str">
        <f>IFERROR(__xludf.DUMMYFUNCTION("GOOGLETRANSLATE(D127, ""he"", ""en"")"),"ask for")</f>
        <v>ask for</v>
      </c>
      <c r="F127" s="4"/>
      <c r="G127" s="4"/>
      <c r="H127" s="4"/>
    </row>
    <row r="128" ht="15.75" customHeight="1">
      <c r="A128" s="6" t="s">
        <v>4120</v>
      </c>
      <c r="B128" s="7" t="s">
        <v>4121</v>
      </c>
      <c r="C128" s="4">
        <v>127.0</v>
      </c>
      <c r="D128" s="5" t="s">
        <v>3564</v>
      </c>
      <c r="E128" s="4" t="str">
        <f>IFERROR(__xludf.DUMMYFUNCTION("GOOGLETRANSLATE(D128, ""he"", ""en"")"),"mental")</f>
        <v>mental</v>
      </c>
      <c r="F128" s="4"/>
      <c r="G128" s="4"/>
      <c r="H128" s="4"/>
    </row>
    <row r="129" ht="15.75" customHeight="1">
      <c r="A129" s="6" t="s">
        <v>4122</v>
      </c>
      <c r="B129" s="7" t="s">
        <v>4123</v>
      </c>
      <c r="C129" s="4">
        <v>128.0</v>
      </c>
      <c r="D129" s="5" t="s">
        <v>144</v>
      </c>
      <c r="E129" s="4" t="str">
        <f>IFERROR(__xludf.DUMMYFUNCTION("GOOGLETRANSLATE(D129, ""he"", ""en"")"),"and not")</f>
        <v>and not</v>
      </c>
      <c r="F129" s="4"/>
      <c r="G129" s="4"/>
      <c r="H129" s="4"/>
    </row>
    <row r="130" ht="15.75" customHeight="1">
      <c r="A130" s="8" t="s">
        <v>808</v>
      </c>
      <c r="B130" s="1">
        <v>15.0</v>
      </c>
      <c r="C130" s="4">
        <v>129.0</v>
      </c>
      <c r="D130" s="5" t="s">
        <v>4124</v>
      </c>
      <c r="E130" s="4" t="str">
        <f>IFERROR(__xludf.DUMMYFUNCTION("GOOGLETRANSLATE(D130, ""he"", ""en"")"),"your name")</f>
        <v>your name</v>
      </c>
      <c r="F130" s="4"/>
      <c r="G130" s="4"/>
      <c r="H130" s="4"/>
    </row>
    <row r="131" ht="15.75" customHeight="1">
      <c r="A131" s="6" t="s">
        <v>4125</v>
      </c>
      <c r="B131" s="7" t="s">
        <v>4126</v>
      </c>
      <c r="C131" s="4">
        <v>130.0</v>
      </c>
      <c r="D131" s="5" t="s">
        <v>4127</v>
      </c>
      <c r="E131" s="4" t="str">
        <f>IFERROR(__xludf.DUMMYFUNCTION("GOOGLETRANSLATE(D131, ""he"", ""en"")"),"against them:")</f>
        <v>against them:</v>
      </c>
      <c r="F131" s="4"/>
      <c r="G131" s="4"/>
      <c r="H131" s="4"/>
    </row>
    <row r="132" ht="15.75" customHeight="1">
      <c r="A132" s="6" t="s">
        <v>567</v>
      </c>
      <c r="B132" s="7" t="s">
        <v>2580</v>
      </c>
      <c r="C132" s="4">
        <v>131.0</v>
      </c>
      <c r="D132" s="5" t="s">
        <v>821</v>
      </c>
      <c r="E132" s="4" t="str">
        <f>IFERROR(__xludf.DUMMYFUNCTION("GOOGLETRANSLATE(D132, ""he"", ""en"")"),"{to}")</f>
        <v>{to}</v>
      </c>
      <c r="F132" s="4"/>
      <c r="G132" s="4"/>
      <c r="H132" s="4"/>
    </row>
    <row r="133" ht="15.75" customHeight="1">
      <c r="A133" s="6" t="s">
        <v>4128</v>
      </c>
      <c r="B133" s="7" t="s">
        <v>4129</v>
      </c>
      <c r="C133" s="4">
        <v>132.0</v>
      </c>
      <c r="D133" s="5" t="s">
        <v>4130</v>
      </c>
      <c r="E133" s="4" t="str">
        <f>IFERROR(__xludf.DUMMYFUNCTION("GOOGLETRANSLATE(D133, ""he"", ""en"")"),"and you")</f>
        <v>and you</v>
      </c>
      <c r="F133" s="4"/>
      <c r="G133" s="4"/>
      <c r="H133" s="4"/>
    </row>
    <row r="134" ht="15.75" customHeight="1">
      <c r="A134" s="6" t="s">
        <v>4131</v>
      </c>
      <c r="B134" s="7" t="s">
        <v>4132</v>
      </c>
      <c r="C134" s="4">
        <v>133.0</v>
      </c>
      <c r="D134" s="5" t="s">
        <v>567</v>
      </c>
      <c r="E134" s="4" t="str">
        <f>IFERROR(__xludf.DUMMYFUNCTION("GOOGLETRANSLATE(D134, ""he"", ""en"")"),"sir")</f>
        <v>sir</v>
      </c>
      <c r="F134" s="4"/>
      <c r="G134" s="4"/>
      <c r="H134" s="4"/>
    </row>
    <row r="135" ht="15.75" customHeight="1">
      <c r="A135" s="6" t="s">
        <v>4133</v>
      </c>
      <c r="B135" s="7" t="s">
        <v>4134</v>
      </c>
      <c r="C135" s="4">
        <v>134.0</v>
      </c>
      <c r="D135" s="5" t="s">
        <v>723</v>
      </c>
      <c r="E135" s="4" t="str">
        <f>IFERROR(__xludf.DUMMYFUNCTION("GOOGLETRANSLATE(D135, ""he"", ""en"")"),"to")</f>
        <v>to</v>
      </c>
      <c r="F135" s="4"/>
      <c r="G135" s="4"/>
      <c r="H135" s="4"/>
    </row>
    <row r="136" ht="15.75" customHeight="1">
      <c r="A136" s="6" t="s">
        <v>4135</v>
      </c>
      <c r="B136" s="7" t="s">
        <v>4136</v>
      </c>
      <c r="C136" s="4">
        <v>135.0</v>
      </c>
      <c r="D136" s="5" t="s">
        <v>1737</v>
      </c>
      <c r="E136" s="4" t="str">
        <f>IFERROR(__xludf.DUMMYFUNCTION("GOOGLETRANSLATE(D136, ""he"", ""en"")"),"merciful")</f>
        <v>merciful</v>
      </c>
      <c r="F136" s="4"/>
      <c r="G136" s="4"/>
      <c r="H136" s="4"/>
    </row>
    <row r="137" ht="15.75" customHeight="1">
      <c r="A137" s="6" t="s">
        <v>3896</v>
      </c>
      <c r="B137" s="7" t="s">
        <v>4137</v>
      </c>
      <c r="C137" s="4">
        <v>136.0</v>
      </c>
      <c r="D137" s="5" t="s">
        <v>4131</v>
      </c>
      <c r="E137" s="4" t="str">
        <f>IFERROR(__xludf.DUMMYFUNCTION("GOOGLETRANSLATE(D137, ""he"", ""en"")"),"and nerdy")</f>
        <v>and nerdy</v>
      </c>
      <c r="F137" s="4"/>
      <c r="G137" s="4"/>
      <c r="H137" s="4"/>
    </row>
    <row r="138" ht="15.75" customHeight="1">
      <c r="A138" s="8" t="s">
        <v>828</v>
      </c>
      <c r="B138" s="1">
        <v>16.0</v>
      </c>
      <c r="C138" s="4">
        <v>137.0</v>
      </c>
      <c r="D138" s="5" t="s">
        <v>4138</v>
      </c>
      <c r="E138" s="4" t="str">
        <f>IFERROR(__xludf.DUMMYFUNCTION("GOOGLETRANSLATE(D138, ""he"", ""en"")"),"how long")</f>
        <v>how long</v>
      </c>
      <c r="F138" s="4"/>
      <c r="G138" s="4"/>
      <c r="H138" s="4"/>
    </row>
    <row r="139" ht="15.75" customHeight="1">
      <c r="A139" s="6" t="s">
        <v>4139</v>
      </c>
      <c r="B139" s="7" t="s">
        <v>4140</v>
      </c>
      <c r="C139" s="4">
        <v>138.0</v>
      </c>
      <c r="D139" s="5" t="s">
        <v>4141</v>
      </c>
      <c r="E139" s="4" t="str">
        <f>IFERROR(__xludf.DUMMYFUNCTION("GOOGLETRANSLATE(D139, ""he"", ""en"")"),"nostrils")</f>
        <v>nostrils</v>
      </c>
      <c r="F139" s="4"/>
      <c r="G139" s="4"/>
      <c r="H139" s="4"/>
    </row>
    <row r="140" ht="15.75" customHeight="1">
      <c r="A140" s="6" t="s">
        <v>4142</v>
      </c>
      <c r="B140" s="7" t="s">
        <v>4096</v>
      </c>
      <c r="C140" s="4">
        <v>139.0</v>
      </c>
      <c r="D140" s="5" t="s">
        <v>4012</v>
      </c>
      <c r="E140" s="4" t="str">
        <f>IFERROR(__xludf.DUMMYFUNCTION("GOOGLETRANSLATE(D140, ""he"", ""en"")"),"and many")</f>
        <v>and many</v>
      </c>
      <c r="F140" s="4"/>
      <c r="G140" s="4"/>
      <c r="H140" s="4"/>
    </row>
    <row r="141" ht="15.75" customHeight="1">
      <c r="A141" s="6" t="s">
        <v>4143</v>
      </c>
      <c r="B141" s="7" t="s">
        <v>4144</v>
      </c>
      <c r="C141" s="4">
        <v>140.0</v>
      </c>
      <c r="D141" s="5" t="s">
        <v>3895</v>
      </c>
      <c r="E141" s="4" t="str">
        <f>IFERROR(__xludf.DUMMYFUNCTION("GOOGLETRANSLATE(D141, ""he"", ""en"")"),"grace")</f>
        <v>grace</v>
      </c>
      <c r="F141" s="4"/>
      <c r="G141" s="4"/>
      <c r="H141" s="4"/>
    </row>
    <row r="142" ht="15.75" customHeight="1">
      <c r="A142" s="6" t="s">
        <v>4145</v>
      </c>
      <c r="B142" s="7" t="s">
        <v>3859</v>
      </c>
      <c r="C142" s="4">
        <v>141.0</v>
      </c>
      <c r="D142" s="5" t="s">
        <v>4146</v>
      </c>
      <c r="E142" s="4" t="str">
        <f>IFERROR(__xludf.DUMMYFUNCTION("GOOGLETRANSLATE(D142, ""he"", ""en"")"),"and truth:")</f>
        <v>and truth:</v>
      </c>
      <c r="F142" s="4"/>
      <c r="G142" s="4"/>
      <c r="H142" s="4"/>
    </row>
    <row r="143" ht="15.75" customHeight="1">
      <c r="A143" s="6" t="s">
        <v>4147</v>
      </c>
      <c r="B143" s="7" t="s">
        <v>2648</v>
      </c>
      <c r="C143" s="4">
        <v>142.0</v>
      </c>
      <c r="D143" s="5" t="s">
        <v>848</v>
      </c>
      <c r="E143" s="4" t="str">
        <f>IFERROR(__xludf.DUMMYFUNCTION("GOOGLETRANSLATE(D143, ""he"", ""en"")"),"{16}")</f>
        <v>{16}</v>
      </c>
      <c r="F143" s="4"/>
      <c r="G143" s="4"/>
      <c r="H143" s="4"/>
    </row>
    <row r="144" ht="15.75" customHeight="1">
      <c r="A144" s="6" t="s">
        <v>4148</v>
      </c>
      <c r="B144" s="7" t="s">
        <v>4149</v>
      </c>
      <c r="C144" s="4">
        <v>143.0</v>
      </c>
      <c r="D144" s="5" t="s">
        <v>4150</v>
      </c>
      <c r="E144" s="4" t="str">
        <f>IFERROR(__xludf.DUMMYFUNCTION("GOOGLETRANSLATE(D144, ""he"", ""en"")"),"turn")</f>
        <v>turn</v>
      </c>
      <c r="F144" s="4"/>
      <c r="G144" s="4"/>
      <c r="H144" s="4"/>
    </row>
    <row r="145" ht="15.75" customHeight="1">
      <c r="A145" s="6" t="s">
        <v>4151</v>
      </c>
      <c r="B145" s="7" t="s">
        <v>4152</v>
      </c>
      <c r="C145" s="4">
        <v>144.0</v>
      </c>
      <c r="D145" s="5" t="s">
        <v>4142</v>
      </c>
      <c r="E145" s="4" t="str">
        <f>IFERROR(__xludf.DUMMYFUNCTION("GOOGLETRANSLATE(D145, ""he"", ""en"")"),"to me")</f>
        <v>to me</v>
      </c>
      <c r="F145" s="4"/>
      <c r="G145" s="4"/>
      <c r="H145" s="4"/>
    </row>
    <row r="146" ht="15.75" customHeight="1">
      <c r="A146" s="6" t="s">
        <v>4153</v>
      </c>
      <c r="B146" s="7" t="s">
        <v>4154</v>
      </c>
      <c r="C146" s="4">
        <v>145.0</v>
      </c>
      <c r="D146" s="5" t="s">
        <v>4155</v>
      </c>
      <c r="E146" s="4" t="str">
        <f>IFERROR(__xludf.DUMMYFUNCTION("GOOGLETRANSLATE(D146, ""he"", ""en"")"),"and have mercy")</f>
        <v>and have mercy</v>
      </c>
      <c r="F146" s="4"/>
      <c r="G146" s="4"/>
      <c r="H146" s="4"/>
    </row>
    <row r="147" ht="15.75" customHeight="1">
      <c r="A147" s="8" t="s">
        <v>856</v>
      </c>
      <c r="B147" s="1">
        <v>17.0</v>
      </c>
      <c r="C147" s="4">
        <v>146.0</v>
      </c>
      <c r="D147" s="5" t="s">
        <v>4156</v>
      </c>
      <c r="E147" s="4" t="str">
        <f>IFERROR(__xludf.DUMMYFUNCTION("GOOGLETRANSLATE(D147, ""he"", ""en"")"),"give")</f>
        <v>give</v>
      </c>
      <c r="F147" s="4"/>
      <c r="G147" s="4"/>
      <c r="H147" s="4"/>
    </row>
    <row r="148" ht="15.75" customHeight="1">
      <c r="A148" s="6" t="s">
        <v>4157</v>
      </c>
      <c r="B148" s="7" t="s">
        <v>4158</v>
      </c>
      <c r="C148" s="4">
        <v>147.0</v>
      </c>
      <c r="D148" s="5" t="s">
        <v>4159</v>
      </c>
      <c r="E148" s="4" t="str">
        <f>IFERROR(__xludf.DUMMYFUNCTION("GOOGLETRANSLATE(D148, ""he"", ""en"")"),"your strength")</f>
        <v>your strength</v>
      </c>
      <c r="F148" s="4"/>
      <c r="G148" s="4"/>
      <c r="H148" s="4"/>
    </row>
    <row r="149" ht="15.75" customHeight="1">
      <c r="A149" s="6" t="s">
        <v>4160</v>
      </c>
      <c r="B149" s="7" t="s">
        <v>4161</v>
      </c>
      <c r="C149" s="4">
        <v>148.0</v>
      </c>
      <c r="D149" s="5" t="s">
        <v>4162</v>
      </c>
      <c r="E149" s="4" t="str">
        <f>IFERROR(__xludf.DUMMYFUNCTION("GOOGLETRANSLATE(D149, ""he"", ""en"")"),"for your servant")</f>
        <v>for your servant</v>
      </c>
      <c r="F149" s="4"/>
      <c r="G149" s="4"/>
      <c r="H149" s="4"/>
    </row>
    <row r="150" ht="15.75" customHeight="1">
      <c r="A150" s="6" t="s">
        <v>4163</v>
      </c>
      <c r="B150" s="7" t="s">
        <v>4164</v>
      </c>
      <c r="C150" s="4">
        <v>149.0</v>
      </c>
      <c r="D150" s="5" t="s">
        <v>4165</v>
      </c>
      <c r="E150" s="4" t="str">
        <f>IFERROR(__xludf.DUMMYFUNCTION("GOOGLETRANSLATE(D150, ""he"", ""en"")"),"and salvation")</f>
        <v>and salvation</v>
      </c>
      <c r="F150" s="4"/>
      <c r="G150" s="4"/>
      <c r="H150" s="4"/>
    </row>
    <row r="151" ht="15.75" customHeight="1">
      <c r="A151" s="6" t="s">
        <v>4166</v>
      </c>
      <c r="B151" s="7" t="s">
        <v>4167</v>
      </c>
      <c r="C151" s="4">
        <v>150.0</v>
      </c>
      <c r="D151" s="5" t="s">
        <v>4168</v>
      </c>
      <c r="E151" s="4" t="str">
        <f>IFERROR(__xludf.DUMMYFUNCTION("GOOGLETRANSLATE(D151, ""he"", ""en"")"),"white")</f>
        <v>white</v>
      </c>
      <c r="F151" s="4"/>
      <c r="G151" s="4"/>
      <c r="H151" s="4"/>
    </row>
    <row r="152" ht="15.75" customHeight="1">
      <c r="A152" s="6" t="s">
        <v>4169</v>
      </c>
      <c r="B152" s="7" t="s">
        <v>4170</v>
      </c>
      <c r="C152" s="4">
        <v>151.0</v>
      </c>
      <c r="D152" s="5" t="s">
        <v>4171</v>
      </c>
      <c r="E152" s="4" t="str">
        <f>IFERROR(__xludf.DUMMYFUNCTION("GOOGLETRANSLATE(D152, ""he"", ""en"")"),"Your mother:")</f>
        <v>Your mother:</v>
      </c>
      <c r="F152" s="4"/>
      <c r="G152" s="4"/>
      <c r="H152" s="4"/>
    </row>
    <row r="153" ht="15.75" customHeight="1">
      <c r="A153" s="6" t="s">
        <v>4172</v>
      </c>
      <c r="B153" s="7" t="s">
        <v>4173</v>
      </c>
      <c r="C153" s="4">
        <v>152.0</v>
      </c>
      <c r="D153" s="5" t="s">
        <v>867</v>
      </c>
      <c r="E153" s="4" t="str">
        <f>IFERROR(__xludf.DUMMYFUNCTION("GOOGLETRANSLATE(D153, ""he"", ""en"")"),"{17}")</f>
        <v>{17}</v>
      </c>
      <c r="F153" s="4"/>
      <c r="G153" s="4"/>
      <c r="H153" s="4"/>
    </row>
    <row r="154" ht="15.75" customHeight="1">
      <c r="A154" s="6" t="s">
        <v>4174</v>
      </c>
      <c r="B154" s="7" t="s">
        <v>4175</v>
      </c>
      <c r="C154" s="4">
        <v>153.0</v>
      </c>
      <c r="D154" s="5" t="s">
        <v>3377</v>
      </c>
      <c r="E154" s="4" t="str">
        <f>IFERROR(__xludf.DUMMYFUNCTION("GOOGLETRANSLATE(D154, ""he"", ""en"")"),"do")</f>
        <v>do</v>
      </c>
      <c r="F154" s="4"/>
      <c r="G154" s="4"/>
      <c r="H154" s="4"/>
    </row>
    <row r="155" ht="15.75" customHeight="1">
      <c r="A155" s="6" t="s">
        <v>4176</v>
      </c>
      <c r="B155" s="7" t="s">
        <v>4177</v>
      </c>
      <c r="C155" s="4">
        <v>154.0</v>
      </c>
      <c r="D155" s="5" t="s">
        <v>4178</v>
      </c>
      <c r="E155" s="4" t="str">
        <f>IFERROR(__xludf.DUMMYFUNCTION("GOOGLETRANSLATE(D155, ""he"", ""en"")"),"with me")</f>
        <v>with me</v>
      </c>
      <c r="F155" s="4"/>
      <c r="G155" s="4"/>
      <c r="H155" s="4"/>
    </row>
    <row r="156" ht="15.75" customHeight="1">
      <c r="A156" s="6" t="s">
        <v>180</v>
      </c>
      <c r="B156" s="7" t="s">
        <v>2580</v>
      </c>
      <c r="C156" s="4">
        <v>155.0</v>
      </c>
      <c r="D156" s="5" t="s">
        <v>4163</v>
      </c>
      <c r="E156" s="4" t="str">
        <f>IFERROR(__xludf.DUMMYFUNCTION("GOOGLETRANSLATE(D156, ""he"", ""en"")"),"signal")</f>
        <v>signal</v>
      </c>
      <c r="F156" s="4"/>
      <c r="G156" s="4"/>
      <c r="H156" s="4"/>
    </row>
    <row r="157" ht="15.75" customHeight="1">
      <c r="A157" s="6" t="s">
        <v>4179</v>
      </c>
      <c r="B157" s="7" t="s">
        <v>4180</v>
      </c>
      <c r="C157" s="4">
        <v>156.0</v>
      </c>
      <c r="D157" s="5" t="s">
        <v>4166</v>
      </c>
      <c r="E157" s="4" t="str">
        <f>IFERROR(__xludf.DUMMYFUNCTION("GOOGLETRANSLATE(D157, ""he"", ""en"")"),"for the better")</f>
        <v>for the better</v>
      </c>
      <c r="F157" s="4"/>
      <c r="G157" s="4"/>
      <c r="H157" s="4"/>
    </row>
    <row r="158" ht="15.75" customHeight="1">
      <c r="A158" s="6" t="s">
        <v>4181</v>
      </c>
      <c r="B158" s="7" t="s">
        <v>4182</v>
      </c>
      <c r="C158" s="4">
        <v>157.0</v>
      </c>
      <c r="D158" s="5" t="s">
        <v>4169</v>
      </c>
      <c r="E158" s="4" t="str">
        <f>IFERROR(__xludf.DUMMYFUNCTION("GOOGLETRANSLATE(D158, ""he"", ""en"")"),"And they will see")</f>
        <v>And they will see</v>
      </c>
      <c r="F158" s="4"/>
      <c r="G158" s="4"/>
      <c r="H158" s="4"/>
    </row>
    <row r="159" ht="15.75" customHeight="1">
      <c r="A159" s="1"/>
      <c r="B159" s="1"/>
      <c r="C159" s="4">
        <v>158.0</v>
      </c>
      <c r="D159" s="5" t="s">
        <v>4183</v>
      </c>
      <c r="E159" s="4" t="str">
        <f>IFERROR(__xludf.DUMMYFUNCTION("GOOGLETRANSLATE(D159, ""he"", ""en"")"),"transformer")</f>
        <v>transformer</v>
      </c>
      <c r="F159" s="4"/>
      <c r="G159" s="4"/>
      <c r="H159" s="4"/>
    </row>
    <row r="160" ht="15.75" customHeight="1">
      <c r="A160" s="9"/>
      <c r="C160" s="4">
        <v>159.0</v>
      </c>
      <c r="D160" s="5" t="s">
        <v>4174</v>
      </c>
      <c r="E160" s="4" t="str">
        <f>IFERROR(__xludf.DUMMYFUNCTION("GOOGLETRANSLATE(D160, ""he"", ""en"")"),"and they will dry")</f>
        <v>and they will dry</v>
      </c>
      <c r="F160" s="4"/>
      <c r="G160" s="4"/>
      <c r="H160" s="4"/>
    </row>
    <row r="161" ht="15.75" customHeight="1">
      <c r="A161" s="9"/>
      <c r="C161" s="4">
        <v>160.0</v>
      </c>
      <c r="D161" s="5" t="s">
        <v>53</v>
      </c>
      <c r="E161" s="4" t="str">
        <f>IFERROR(__xludf.DUMMYFUNCTION("GOOGLETRANSLATE(D161, ""he"", ""en"")"),"that")</f>
        <v>that</v>
      </c>
      <c r="F161" s="4"/>
      <c r="G161" s="4"/>
      <c r="H161" s="4"/>
    </row>
    <row r="162" ht="15.75" customHeight="1">
      <c r="A162" s="9"/>
      <c r="C162" s="4">
        <v>161.0</v>
      </c>
      <c r="D162" s="5" t="s">
        <v>322</v>
      </c>
      <c r="E162" s="4" t="str">
        <f>IFERROR(__xludf.DUMMYFUNCTION("GOOGLETRANSLATE(D162, ""he"", ""en"")"),"you")</f>
        <v>you</v>
      </c>
      <c r="F162" s="4"/>
      <c r="G162" s="4"/>
      <c r="H162" s="4"/>
    </row>
    <row r="163" ht="15.75" customHeight="1">
      <c r="A163" s="9"/>
      <c r="C163" s="4">
        <v>162.0</v>
      </c>
      <c r="D163" s="5" t="s">
        <v>180</v>
      </c>
      <c r="E163" s="4" t="str">
        <f>IFERROR(__xludf.DUMMYFUNCTION("GOOGLETRANSLATE(D163, ""he"", ""en"")"),"Jehovah")</f>
        <v>Jehovah</v>
      </c>
      <c r="F163" s="4"/>
      <c r="G163" s="4"/>
      <c r="H163" s="4"/>
    </row>
    <row r="164" ht="15.75" customHeight="1">
      <c r="A164" s="9"/>
      <c r="C164" s="4">
        <v>163.0</v>
      </c>
      <c r="D164" s="5" t="s">
        <v>4184</v>
      </c>
      <c r="E164" s="4" t="str">
        <f>IFERROR(__xludf.DUMMYFUNCTION("GOOGLETRANSLATE(D164, ""he"", ""en"")"),"you helped me")</f>
        <v>you helped me</v>
      </c>
      <c r="F164" s="4"/>
      <c r="G164" s="4"/>
      <c r="H164" s="4"/>
    </row>
    <row r="165" ht="15.75" customHeight="1">
      <c r="A165" s="9"/>
      <c r="C165" s="4">
        <v>164.0</v>
      </c>
      <c r="D165" s="5" t="s">
        <v>4185</v>
      </c>
      <c r="E165" s="4" t="str">
        <f>IFERROR(__xludf.DUMMYFUNCTION("GOOGLETRANSLATE(D165, ""he"", ""en"")"),"And comfort me:")</f>
        <v>And comfort me:</v>
      </c>
      <c r="F165" s="4"/>
      <c r="G165" s="4"/>
      <c r="H165" s="4"/>
    </row>
    <row r="166" ht="15.75" customHeight="1">
      <c r="E166" s="4" t="str">
        <f>IFERROR(__xludf.DUMMYFUNCTION("GOOGLETRANSLATE(D166, ""he"", ""en"")"),"#VALUE!")</f>
        <v>#VALUE!</v>
      </c>
    </row>
    <row r="167" ht="15.75" customHeight="1">
      <c r="E167" s="4" t="str">
        <f>IFERROR(__xludf.DUMMYFUNCTION("GOOGLETRANSLATE(D167, ""he"", ""en"")"),"#VALUE!")</f>
        <v>#VALUE!</v>
      </c>
    </row>
    <row r="168" ht="15.75" customHeight="1">
      <c r="E168" s="4" t="str">
        <f>IFERROR(__xludf.DUMMYFUNCTION("GOOGLETRANSLATE(D168, ""he"", ""en"")"),"#VALUE!")</f>
        <v>#VALUE!</v>
      </c>
    </row>
    <row r="169" ht="15.75" customHeight="1">
      <c r="E169" s="4" t="str">
        <f>IFERROR(__xludf.DUMMYFUNCTION("GOOGLETRANSLATE(D169, ""he"", ""en"")"),"#VALUE!")</f>
        <v>#VALUE!</v>
      </c>
    </row>
    <row r="170" ht="15.75" customHeight="1">
      <c r="E170" s="4" t="str">
        <f>IFERROR(__xludf.DUMMYFUNCTION("GOOGLETRANSLATE(D170, ""he"", ""en"")"),"#VALUE!")</f>
        <v>#VALUE!</v>
      </c>
    </row>
    <row r="171" ht="15.75" customHeight="1">
      <c r="E171" s="4" t="str">
        <f>IFERROR(__xludf.DUMMYFUNCTION("GOOGLETRANSLATE(D171, ""he"", ""en"")"),"#VALUE!")</f>
        <v>#VALUE!</v>
      </c>
    </row>
    <row r="172" ht="15.75" customHeight="1">
      <c r="E172" s="4" t="str">
        <f>IFERROR(__xludf.DUMMYFUNCTION("GOOGLETRANSLATE(D172, ""he"", ""en"")"),"#VALUE!")</f>
        <v>#VALUE!</v>
      </c>
    </row>
    <row r="173" ht="15.75" customHeight="1">
      <c r="E173" s="4" t="str">
        <f>IFERROR(__xludf.DUMMYFUNCTION("GOOGLETRANSLATE(D173, ""he"", ""en"")"),"#VALUE!")</f>
        <v>#VALUE!</v>
      </c>
    </row>
    <row r="174" ht="15.75" customHeight="1">
      <c r="E174" s="4" t="str">
        <f>IFERROR(__xludf.DUMMYFUNCTION("GOOGLETRANSLATE(D174, ""he"", ""en"")"),"#VALUE!")</f>
        <v>#VALUE!</v>
      </c>
    </row>
    <row r="175" ht="15.75" customHeight="1">
      <c r="E175" s="4" t="str">
        <f>IFERROR(__xludf.DUMMYFUNCTION("GOOGLETRANSLATE(D175, ""he"", ""en"")"),"#VALUE!")</f>
        <v>#VALUE!</v>
      </c>
    </row>
    <row r="176" ht="15.75" customHeight="1">
      <c r="E176" s="4" t="str">
        <f>IFERROR(__xludf.DUMMYFUNCTION("GOOGLETRANSLATE(D176, ""he"", ""en"")"),"#VALUE!")</f>
        <v>#VALUE!</v>
      </c>
    </row>
    <row r="177" ht="15.75" customHeight="1">
      <c r="E177" s="4" t="str">
        <f>IFERROR(__xludf.DUMMYFUNCTION("GOOGLETRANSLATE(D177, ""he"", ""en"")"),"#VALUE!")</f>
        <v>#VALUE!</v>
      </c>
    </row>
    <row r="178" ht="15.75" customHeight="1">
      <c r="E178" s="4" t="str">
        <f>IFERROR(__xludf.DUMMYFUNCTION("GOOGLETRANSLATE(D178, ""he"", ""en"")"),"#VALUE!")</f>
        <v>#VALUE!</v>
      </c>
    </row>
    <row r="179" ht="15.75" customHeight="1">
      <c r="E179" s="4" t="str">
        <f>IFERROR(__xludf.DUMMYFUNCTION("GOOGLETRANSLATE(D179, ""he"", ""en"")"),"#VALUE!")</f>
        <v>#VALUE!</v>
      </c>
    </row>
    <row r="180" ht="15.75" customHeight="1">
      <c r="E180" s="4" t="str">
        <f>IFERROR(__xludf.DUMMYFUNCTION("GOOGLETRANSLATE(D180, ""he"", ""en"")"),"#VALUE!")</f>
        <v>#VALUE!</v>
      </c>
    </row>
    <row r="181" ht="15.75" customHeight="1">
      <c r="E181" s="4" t="str">
        <f>IFERROR(__xludf.DUMMYFUNCTION("GOOGLETRANSLATE(D181, ""he"", ""en"")"),"#VALUE!")</f>
        <v>#VALUE!</v>
      </c>
    </row>
    <row r="182" ht="15.75" customHeight="1">
      <c r="E182" s="4" t="str">
        <f>IFERROR(__xludf.DUMMYFUNCTION("GOOGLETRANSLATE(D182, ""he"", ""en"")"),"#VALUE!")</f>
        <v>#VALUE!</v>
      </c>
    </row>
    <row r="183" ht="15.75" customHeight="1">
      <c r="E183" s="4" t="str">
        <f>IFERROR(__xludf.DUMMYFUNCTION("GOOGLETRANSLATE(D183, ""he"", ""en"")"),"#VALUE!")</f>
        <v>#VALUE!</v>
      </c>
    </row>
    <row r="184" ht="15.75" customHeight="1">
      <c r="E184" s="4" t="str">
        <f>IFERROR(__xludf.DUMMYFUNCTION("GOOGLETRANSLATE(D184, ""he"", ""en"")"),"#VALUE!")</f>
        <v>#VALUE!</v>
      </c>
    </row>
    <row r="185" ht="15.75" customHeight="1">
      <c r="E185" s="4" t="str">
        <f>IFERROR(__xludf.DUMMYFUNCTION("GOOGLETRANSLATE(D185, ""he"", ""en"")"),"#VALUE!")</f>
        <v>#VALUE!</v>
      </c>
    </row>
    <row r="186" ht="15.75" customHeight="1">
      <c r="E186" s="4" t="str">
        <f>IFERROR(__xludf.DUMMYFUNCTION("GOOGLETRANSLATE(D186, ""he"", ""en"")"),"#VALUE!")</f>
        <v>#VALUE!</v>
      </c>
    </row>
    <row r="187" ht="15.75" customHeight="1">
      <c r="E187" s="4" t="str">
        <f>IFERROR(__xludf.DUMMYFUNCTION("GOOGLETRANSLATE(D187, ""he"", ""en"")"),"#VALUE!")</f>
        <v>#VALUE!</v>
      </c>
    </row>
    <row r="188" ht="15.75" customHeight="1">
      <c r="E188" s="4" t="str">
        <f>IFERROR(__xludf.DUMMYFUNCTION("GOOGLETRANSLATE(D188, ""he"", ""en"")"),"#VALUE!")</f>
        <v>#VALUE!</v>
      </c>
    </row>
    <row r="189" ht="15.75" customHeight="1">
      <c r="E189" s="4" t="str">
        <f>IFERROR(__xludf.DUMMYFUNCTION("GOOGLETRANSLATE(D189, ""he"", ""en"")"),"#VALUE!")</f>
        <v>#VALUE!</v>
      </c>
    </row>
    <row r="190" ht="15.75" customHeight="1">
      <c r="E190" s="4" t="str">
        <f>IFERROR(__xludf.DUMMYFUNCTION("GOOGLETRANSLATE(D190, ""he"", ""en"")"),"#VALUE!")</f>
        <v>#VALUE!</v>
      </c>
    </row>
    <row r="191" ht="15.75" customHeight="1">
      <c r="E191" s="4" t="str">
        <f>IFERROR(__xludf.DUMMYFUNCTION("GOOGLETRANSLATE(D191, ""he"", ""en"")"),"#VALUE!")</f>
        <v>#VALUE!</v>
      </c>
    </row>
    <row r="192" ht="15.75" customHeight="1">
      <c r="E192" s="4" t="str">
        <f>IFERROR(__xludf.DUMMYFUNCTION("GOOGLETRANSLATE(D192, ""he"", ""en"")"),"#VALUE!")</f>
        <v>#VALUE!</v>
      </c>
    </row>
    <row r="193" ht="15.75" customHeight="1">
      <c r="E193" s="4" t="str">
        <f>IFERROR(__xludf.DUMMYFUNCTION("GOOGLETRANSLATE(D193, ""he"", ""en"")"),"#VALUE!")</f>
        <v>#VALUE!</v>
      </c>
    </row>
    <row r="194" ht="15.75" customHeight="1">
      <c r="E194" s="4" t="str">
        <f>IFERROR(__xludf.DUMMYFUNCTION("GOOGLETRANSLATE(D194, ""he"", ""en"")"),"#VALUE!")</f>
        <v>#VALUE!</v>
      </c>
    </row>
    <row r="195" ht="15.75" customHeight="1">
      <c r="E195" s="4" t="str">
        <f>IFERROR(__xludf.DUMMYFUNCTION("GOOGLETRANSLATE(D195, ""he"", ""en"")"),"#VALUE!")</f>
        <v>#VALUE!</v>
      </c>
    </row>
    <row r="196" ht="15.75" customHeight="1">
      <c r="E196" s="4" t="str">
        <f>IFERROR(__xludf.DUMMYFUNCTION("GOOGLETRANSLATE(D196, ""he"", ""en"")"),"#VALUE!")</f>
        <v>#VALUE!</v>
      </c>
    </row>
    <row r="197" ht="15.75" customHeight="1">
      <c r="E197" s="4" t="str">
        <f>IFERROR(__xludf.DUMMYFUNCTION("GOOGLETRANSLATE(D197, ""he"", ""en"")"),"#VALUE!")</f>
        <v>#VALUE!</v>
      </c>
    </row>
    <row r="198" ht="15.75" customHeight="1">
      <c r="E198" s="4" t="str">
        <f>IFERROR(__xludf.DUMMYFUNCTION("GOOGLETRANSLATE(D198, ""he"", ""en"")"),"#VALUE!")</f>
        <v>#VALUE!</v>
      </c>
    </row>
    <row r="199" ht="15.75" customHeight="1">
      <c r="E199" s="4" t="str">
        <f>IFERROR(__xludf.DUMMYFUNCTION("GOOGLETRANSLATE(D199, ""he"", ""en"")"),"#VALUE!")</f>
        <v>#VALUE!</v>
      </c>
    </row>
    <row r="200" ht="15.75" customHeight="1">
      <c r="E200" s="4" t="str">
        <f>IFERROR(__xludf.DUMMYFUNCTION("GOOGLETRANSLATE(D200, ""he"", ""en"")"),"#VALUE!")</f>
        <v>#VALUE!</v>
      </c>
    </row>
    <row r="201" ht="15.75" customHeight="1">
      <c r="E201" s="4" t="str">
        <f>IFERROR(__xludf.DUMMYFUNCTION("GOOGLETRANSLATE(D201, ""he"", ""en"")"),"#VALUE!")</f>
        <v>#VALUE!</v>
      </c>
    </row>
    <row r="202" ht="15.75" customHeight="1">
      <c r="E202" s="4" t="str">
        <f>IFERROR(__xludf.DUMMYFUNCTION("GOOGLETRANSLATE(D202, ""he"", ""en"")"),"#VALUE!")</f>
        <v>#VALUE!</v>
      </c>
    </row>
    <row r="203" ht="15.75" customHeight="1">
      <c r="E203" s="4" t="str">
        <f>IFERROR(__xludf.DUMMYFUNCTION("GOOGLETRANSLATE(D203, ""he"", ""en"")"),"#VALUE!")</f>
        <v>#VALUE!</v>
      </c>
    </row>
    <row r="204" ht="15.75" customHeight="1">
      <c r="E204" s="4" t="str">
        <f>IFERROR(__xludf.DUMMYFUNCTION("GOOGLETRANSLATE(D204, ""he"", ""en"")"),"#VALUE!")</f>
        <v>#VALUE!</v>
      </c>
    </row>
    <row r="205" ht="15.75" customHeight="1">
      <c r="E205" s="4" t="str">
        <f>IFERROR(__xludf.DUMMYFUNCTION("GOOGLETRANSLATE(D205, ""he"", ""en"")"),"#VALUE!")</f>
        <v>#VALUE!</v>
      </c>
    </row>
    <row r="206" ht="15.75" customHeight="1">
      <c r="E206" s="4" t="str">
        <f>IFERROR(__xludf.DUMMYFUNCTION("GOOGLETRANSLATE(D206, ""he"", ""en"")"),"#VALUE!")</f>
        <v>#VALUE!</v>
      </c>
    </row>
    <row r="207" ht="15.75" customHeight="1">
      <c r="E207" s="4" t="str">
        <f>IFERROR(__xludf.DUMMYFUNCTION("GOOGLETRANSLATE(D207, ""he"", ""en"")"),"#VALUE!")</f>
        <v>#VALUE!</v>
      </c>
    </row>
    <row r="208" ht="15.75" customHeight="1">
      <c r="E208" s="4" t="str">
        <f>IFERROR(__xludf.DUMMYFUNCTION("GOOGLETRANSLATE(D208, ""he"", ""en"")"),"#VALUE!")</f>
        <v>#VALUE!</v>
      </c>
    </row>
    <row r="209" ht="15.75" customHeight="1">
      <c r="E209" s="4" t="str">
        <f>IFERROR(__xludf.DUMMYFUNCTION("GOOGLETRANSLATE(D209, ""he"", ""en"")"),"#VALUE!")</f>
        <v>#VALUE!</v>
      </c>
    </row>
    <row r="210" ht="15.75" customHeight="1">
      <c r="E210" s="4" t="str">
        <f>IFERROR(__xludf.DUMMYFUNCTION("GOOGLETRANSLATE(D210, ""he"", ""en"")"),"#VALUE!")</f>
        <v>#VALUE!</v>
      </c>
    </row>
    <row r="211" ht="15.75" customHeight="1">
      <c r="E211" s="4" t="str">
        <f>IFERROR(__xludf.DUMMYFUNCTION("GOOGLETRANSLATE(D211, ""he"", ""en"")"),"#VALUE!")</f>
        <v>#VALUE!</v>
      </c>
    </row>
    <row r="212" ht="15.75" customHeight="1">
      <c r="E212" s="4" t="str">
        <f>IFERROR(__xludf.DUMMYFUNCTION("GOOGLETRANSLATE(D212, ""he"", ""en"")"),"#VALUE!")</f>
        <v>#VALUE!</v>
      </c>
    </row>
    <row r="213" ht="15.75" customHeight="1">
      <c r="E213" s="4" t="str">
        <f>IFERROR(__xludf.DUMMYFUNCTION("GOOGLETRANSLATE(D213, ""he"", ""en"")"),"#VALUE!")</f>
        <v>#VALUE!</v>
      </c>
    </row>
    <row r="214" ht="15.75" customHeight="1">
      <c r="E214" s="4" t="str">
        <f>IFERROR(__xludf.DUMMYFUNCTION("GOOGLETRANSLATE(D214, ""he"", ""en"")"),"#VALUE!")</f>
        <v>#VALUE!</v>
      </c>
    </row>
    <row r="215" ht="15.75" customHeight="1">
      <c r="E215" s="4" t="str">
        <f>IFERROR(__xludf.DUMMYFUNCTION("GOOGLETRANSLATE(D215, ""he"", ""en"")"),"#VALUE!")</f>
        <v>#VALUE!</v>
      </c>
    </row>
    <row r="216" ht="15.75" customHeight="1">
      <c r="E216" s="4" t="str">
        <f>IFERROR(__xludf.DUMMYFUNCTION("GOOGLETRANSLATE(D216, ""he"", ""en"")"),"#VALUE!")</f>
        <v>#VALUE!</v>
      </c>
    </row>
    <row r="217" ht="15.75" customHeight="1">
      <c r="E217" s="4" t="str">
        <f>IFERROR(__xludf.DUMMYFUNCTION("GOOGLETRANSLATE(D217, ""he"", ""en"")"),"#VALUE!")</f>
        <v>#VALUE!</v>
      </c>
    </row>
    <row r="218" ht="15.75" customHeight="1">
      <c r="E218" s="4" t="str">
        <f>IFERROR(__xludf.DUMMYFUNCTION("GOOGLETRANSLATE(D218, ""he"", ""en"")"),"#VALUE!")</f>
        <v>#VALUE!</v>
      </c>
    </row>
    <row r="219" ht="15.75" customHeight="1">
      <c r="E219" s="4" t="str">
        <f>IFERROR(__xludf.DUMMYFUNCTION("GOOGLETRANSLATE(D219, ""he"", ""en"")"),"#VALUE!")</f>
        <v>#VALUE!</v>
      </c>
    </row>
    <row r="220" ht="15.75" customHeight="1">
      <c r="E220" s="4" t="str">
        <f>IFERROR(__xludf.DUMMYFUNCTION("GOOGLETRANSLATE(D220, ""he"", ""en"")"),"#VALUE!")</f>
        <v>#VALUE!</v>
      </c>
    </row>
    <row r="221" ht="15.75" customHeight="1">
      <c r="E221" s="4" t="str">
        <f>IFERROR(__xludf.DUMMYFUNCTION("GOOGLETRANSLATE(D221, ""he"", ""en"")"),"#VALUE!")</f>
        <v>#VALUE!</v>
      </c>
    </row>
    <row r="222" ht="15.75" customHeight="1">
      <c r="E222" s="4" t="str">
        <f>IFERROR(__xludf.DUMMYFUNCTION("GOOGLETRANSLATE(D222, ""he"", ""en"")"),"#VALUE!")</f>
        <v>#VALUE!</v>
      </c>
    </row>
    <row r="223" ht="15.75" customHeight="1">
      <c r="E223" s="4" t="str">
        <f>IFERROR(__xludf.DUMMYFUNCTION("GOOGLETRANSLATE(D223, ""he"", ""en"")"),"#VALUE!")</f>
        <v>#VALUE!</v>
      </c>
    </row>
    <row r="224" ht="15.75" customHeight="1">
      <c r="E224" s="4" t="str">
        <f>IFERROR(__xludf.DUMMYFUNCTION("GOOGLETRANSLATE(D224, ""he"", ""en"")"),"#VALUE!")</f>
        <v>#VALUE!</v>
      </c>
    </row>
    <row r="225" ht="15.75" customHeight="1">
      <c r="E225" s="4" t="str">
        <f>IFERROR(__xludf.DUMMYFUNCTION("GOOGLETRANSLATE(D225, ""he"", ""en"")"),"#VALUE!")</f>
        <v>#VALUE!</v>
      </c>
    </row>
    <row r="226" ht="15.75" customHeight="1">
      <c r="E226" s="4" t="str">
        <f>IFERROR(__xludf.DUMMYFUNCTION("GOOGLETRANSLATE(D226, ""he"", ""en"")"),"#VALUE!")</f>
        <v>#VALUE!</v>
      </c>
    </row>
    <row r="227" ht="15.75" customHeight="1">
      <c r="E227" s="4" t="str">
        <f>IFERROR(__xludf.DUMMYFUNCTION("GOOGLETRANSLATE(D227, ""he"", ""en"")"),"#VALUE!")</f>
        <v>#VALUE!</v>
      </c>
    </row>
    <row r="228" ht="15.75" customHeight="1">
      <c r="E228" s="4" t="str">
        <f>IFERROR(__xludf.DUMMYFUNCTION("GOOGLETRANSLATE(D228, ""he"", ""en"")"),"#VALUE!")</f>
        <v>#VALUE!</v>
      </c>
    </row>
    <row r="229" ht="15.75" customHeight="1">
      <c r="E229" s="4" t="str">
        <f>IFERROR(__xludf.DUMMYFUNCTION("GOOGLETRANSLATE(D229, ""he"", ""en"")"),"#VALUE!")</f>
        <v>#VALUE!</v>
      </c>
    </row>
    <row r="230" ht="15.75" customHeight="1">
      <c r="E230" s="4" t="str">
        <f>IFERROR(__xludf.DUMMYFUNCTION("GOOGLETRANSLATE(D230, ""he"", ""en"")"),"#VALUE!")</f>
        <v>#VALUE!</v>
      </c>
    </row>
    <row r="231" ht="15.75" customHeight="1">
      <c r="E231" s="4" t="str">
        <f>IFERROR(__xludf.DUMMYFUNCTION("GOOGLETRANSLATE(D231, ""he"", ""en"")"),"#VALUE!")</f>
        <v>#VALUE!</v>
      </c>
    </row>
    <row r="232" ht="15.75" customHeight="1">
      <c r="E232" s="4" t="str">
        <f>IFERROR(__xludf.DUMMYFUNCTION("GOOGLETRANSLATE(D232, ""he"", ""en"")"),"#VALUE!")</f>
        <v>#VALUE!</v>
      </c>
    </row>
    <row r="233" ht="15.75" customHeight="1">
      <c r="E233" s="4" t="str">
        <f>IFERROR(__xludf.DUMMYFUNCTION("GOOGLETRANSLATE(D233, ""he"", ""en"")"),"#VALUE!")</f>
        <v>#VALUE!</v>
      </c>
    </row>
    <row r="234" ht="15.75" customHeight="1">
      <c r="E234" s="4" t="str">
        <f>IFERROR(__xludf.DUMMYFUNCTION("GOOGLETRANSLATE(D234, ""he"", ""en"")"),"#VALUE!")</f>
        <v>#VALUE!</v>
      </c>
    </row>
    <row r="235" ht="15.75" customHeight="1">
      <c r="E235" s="4" t="str">
        <f>IFERROR(__xludf.DUMMYFUNCTION("GOOGLETRANSLATE(D235, ""he"", ""en"")"),"#VALUE!")</f>
        <v>#VALUE!</v>
      </c>
    </row>
    <row r="236" ht="15.75" customHeight="1">
      <c r="E236" s="4" t="str">
        <f>IFERROR(__xludf.DUMMYFUNCTION("GOOGLETRANSLATE(D236, ""he"", ""en"")"),"#VALUE!")</f>
        <v>#VALUE!</v>
      </c>
    </row>
    <row r="237" ht="15.75" customHeight="1">
      <c r="E237" s="4" t="str">
        <f>IFERROR(__xludf.DUMMYFUNCTION("GOOGLETRANSLATE(D237, ""he"", ""en"")"),"#VALUE!")</f>
        <v>#VALUE!</v>
      </c>
    </row>
    <row r="238" ht="15.75" customHeight="1">
      <c r="E238" s="4" t="str">
        <f>IFERROR(__xludf.DUMMYFUNCTION("GOOGLETRANSLATE(D238, ""he"", ""en"")"),"#VALUE!")</f>
        <v>#VALUE!</v>
      </c>
    </row>
    <row r="239" ht="15.75" customHeight="1">
      <c r="E239" s="4" t="str">
        <f>IFERROR(__xludf.DUMMYFUNCTION("GOOGLETRANSLATE(D239, ""he"", ""en"")"),"#VALUE!")</f>
        <v>#VALUE!</v>
      </c>
    </row>
    <row r="240" ht="15.75" customHeight="1">
      <c r="E240" s="4" t="str">
        <f>IFERROR(__xludf.DUMMYFUNCTION("GOOGLETRANSLATE(D240, ""he"", ""en"")"),"#VALUE!")</f>
        <v>#VALUE!</v>
      </c>
    </row>
    <row r="241" ht="15.75" customHeight="1">
      <c r="E241" s="4" t="str">
        <f>IFERROR(__xludf.DUMMYFUNCTION("GOOGLETRANSLATE(D241, ""he"", ""en"")"),"#VALUE!")</f>
        <v>#VALUE!</v>
      </c>
    </row>
    <row r="242" ht="15.75" customHeight="1">
      <c r="E242" s="4" t="str">
        <f>IFERROR(__xludf.DUMMYFUNCTION("GOOGLETRANSLATE(D242, ""he"", ""en"")"),"#VALUE!")</f>
        <v>#VALUE!</v>
      </c>
    </row>
    <row r="243" ht="15.75" customHeight="1">
      <c r="E243" s="4" t="str">
        <f>IFERROR(__xludf.DUMMYFUNCTION("GOOGLETRANSLATE(D243, ""he"", ""en"")"),"#VALUE!")</f>
        <v>#VALUE!</v>
      </c>
    </row>
    <row r="244" ht="15.75" customHeight="1">
      <c r="E244" s="4" t="str">
        <f>IFERROR(__xludf.DUMMYFUNCTION("GOOGLETRANSLATE(D244, ""he"", ""en"")"),"#VALUE!")</f>
        <v>#VALUE!</v>
      </c>
    </row>
    <row r="245" ht="15.75" customHeight="1">
      <c r="E245" s="4" t="str">
        <f>IFERROR(__xludf.DUMMYFUNCTION("GOOGLETRANSLATE(D245, ""he"", ""en"")"),"#VALUE!")</f>
        <v>#VALUE!</v>
      </c>
    </row>
    <row r="246" ht="15.75" customHeight="1">
      <c r="E246" s="4" t="str">
        <f>IFERROR(__xludf.DUMMYFUNCTION("GOOGLETRANSLATE(D246, ""he"", ""en"")"),"#VALUE!")</f>
        <v>#VALUE!</v>
      </c>
    </row>
    <row r="247" ht="15.75" customHeight="1">
      <c r="E247" s="4" t="str">
        <f>IFERROR(__xludf.DUMMYFUNCTION("GOOGLETRANSLATE(D247, ""he"", ""en"")"),"#VALUE!")</f>
        <v>#VALUE!</v>
      </c>
    </row>
    <row r="248" ht="15.75" customHeight="1">
      <c r="E248" s="4" t="str">
        <f>IFERROR(__xludf.DUMMYFUNCTION("GOOGLETRANSLATE(D248, ""he"", ""en"")"),"#VALUE!")</f>
        <v>#VALUE!</v>
      </c>
    </row>
    <row r="249" ht="15.75" customHeight="1">
      <c r="E249" s="4" t="str">
        <f>IFERROR(__xludf.DUMMYFUNCTION("GOOGLETRANSLATE(D249, ""he"", ""en"")"),"#VALUE!")</f>
        <v>#VALUE!</v>
      </c>
    </row>
    <row r="250" ht="15.75" customHeight="1">
      <c r="E250" s="4" t="str">
        <f>IFERROR(__xludf.DUMMYFUNCTION("GOOGLETRANSLATE(D250, ""he"", ""en"")"),"#VALUE!")</f>
        <v>#VALUE!</v>
      </c>
    </row>
    <row r="251" ht="15.75" customHeight="1">
      <c r="E251" s="4" t="str">
        <f>IFERROR(__xludf.DUMMYFUNCTION("GOOGLETRANSLATE(D251, ""he"", ""en"")"),"#VALUE!")</f>
        <v>#VALUE!</v>
      </c>
    </row>
    <row r="252" ht="15.75" customHeight="1">
      <c r="E252" s="4" t="str">
        <f>IFERROR(__xludf.DUMMYFUNCTION("GOOGLETRANSLATE(D252, ""he"", ""en"")"),"#VALUE!")</f>
        <v>#VALUE!</v>
      </c>
    </row>
    <row r="253" ht="15.75" customHeight="1">
      <c r="E253" s="4" t="str">
        <f>IFERROR(__xludf.DUMMYFUNCTION("GOOGLETRANSLATE(D253, ""he"", ""en"")"),"#VALUE!")</f>
        <v>#VALUE!</v>
      </c>
    </row>
    <row r="254" ht="15.75" customHeight="1">
      <c r="E254" s="4" t="str">
        <f>IFERROR(__xludf.DUMMYFUNCTION("GOOGLETRANSLATE(D254, ""he"", ""en"")"),"#VALUE!")</f>
        <v>#VALUE!</v>
      </c>
    </row>
    <row r="255" ht="15.75" customHeight="1">
      <c r="E255" s="4" t="str">
        <f>IFERROR(__xludf.DUMMYFUNCTION("GOOGLETRANSLATE(D255, ""he"", ""en"")"),"#VALUE!")</f>
        <v>#VALUE!</v>
      </c>
    </row>
    <row r="256" ht="15.75" customHeight="1">
      <c r="E256" s="4" t="str">
        <f>IFERROR(__xludf.DUMMYFUNCTION("GOOGLETRANSLATE(D256, ""he"", ""en"")"),"#VALUE!")</f>
        <v>#VALUE!</v>
      </c>
    </row>
    <row r="257" ht="15.75" customHeight="1">
      <c r="E257" s="4" t="str">
        <f>IFERROR(__xludf.DUMMYFUNCTION("GOOGLETRANSLATE(D257, ""he"", ""en"")"),"#VALUE!")</f>
        <v>#VALUE!</v>
      </c>
    </row>
    <row r="258" ht="15.75" customHeight="1">
      <c r="E258" s="4" t="str">
        <f>IFERROR(__xludf.DUMMYFUNCTION("GOOGLETRANSLATE(D258, ""he"", ""en"")"),"#VALUE!")</f>
        <v>#VALUE!</v>
      </c>
    </row>
    <row r="259" ht="15.75" customHeight="1">
      <c r="E259" s="4" t="str">
        <f>IFERROR(__xludf.DUMMYFUNCTION("GOOGLETRANSLATE(D259, ""he"", ""en"")"),"#VALUE!")</f>
        <v>#VALUE!</v>
      </c>
    </row>
    <row r="260" ht="15.75" customHeight="1">
      <c r="E260" s="4" t="str">
        <f>IFERROR(__xludf.DUMMYFUNCTION("GOOGLETRANSLATE(D260, ""he"", ""en"")"),"#VALUE!")</f>
        <v>#VALUE!</v>
      </c>
    </row>
    <row r="261" ht="15.75" customHeight="1">
      <c r="E261" s="4" t="str">
        <f>IFERROR(__xludf.DUMMYFUNCTION("GOOGLETRANSLATE(D261, ""he"", ""en"")"),"#VALUE!")</f>
        <v>#VALUE!</v>
      </c>
    </row>
    <row r="262" ht="15.75" customHeight="1">
      <c r="E262" s="4" t="str">
        <f>IFERROR(__xludf.DUMMYFUNCTION("GOOGLETRANSLATE(D262, ""he"", ""en"")"),"#VALUE!")</f>
        <v>#VALUE!</v>
      </c>
    </row>
    <row r="263" ht="15.75" customHeight="1">
      <c r="E263" s="4" t="str">
        <f>IFERROR(__xludf.DUMMYFUNCTION("GOOGLETRANSLATE(D263, ""he"", ""en"")"),"#VALUE!")</f>
        <v>#VALUE!</v>
      </c>
    </row>
    <row r="264" ht="15.75" customHeight="1">
      <c r="E264" s="4" t="str">
        <f>IFERROR(__xludf.DUMMYFUNCTION("GOOGLETRANSLATE(D264, ""he"", ""en"")"),"#VALUE!")</f>
        <v>#VALUE!</v>
      </c>
    </row>
    <row r="265" ht="15.75" customHeight="1">
      <c r="E265" s="4" t="str">
        <f>IFERROR(__xludf.DUMMYFUNCTION("GOOGLETRANSLATE(D265, ""he"", ""en"")"),"#VALUE!")</f>
        <v>#VALUE!</v>
      </c>
    </row>
    <row r="266" ht="15.75" customHeight="1">
      <c r="E266" s="4" t="str">
        <f>IFERROR(__xludf.DUMMYFUNCTION("GOOGLETRANSLATE(D266, ""he"", ""en"")"),"#VALUE!")</f>
        <v>#VALUE!</v>
      </c>
    </row>
    <row r="267" ht="15.75" customHeight="1">
      <c r="E267" s="4" t="str">
        <f>IFERROR(__xludf.DUMMYFUNCTION("GOOGLETRANSLATE(D267, ""he"", ""en"")"),"#VALUE!")</f>
        <v>#VALUE!</v>
      </c>
    </row>
    <row r="268" ht="15.75" customHeight="1">
      <c r="E268" s="4" t="str">
        <f>IFERROR(__xludf.DUMMYFUNCTION("GOOGLETRANSLATE(D268, ""he"", ""en"")"),"#VALUE!")</f>
        <v>#VALUE!</v>
      </c>
    </row>
    <row r="269" ht="15.75" customHeight="1">
      <c r="E269" s="4" t="str">
        <f>IFERROR(__xludf.DUMMYFUNCTION("GOOGLETRANSLATE(D269, ""he"", ""en"")"),"#VALUE!")</f>
        <v>#VALUE!</v>
      </c>
    </row>
    <row r="270" ht="15.75" customHeight="1">
      <c r="E270" s="4" t="str">
        <f>IFERROR(__xludf.DUMMYFUNCTION("GOOGLETRANSLATE(D270, ""he"", ""en"")"),"#VALUE!")</f>
        <v>#VALUE!</v>
      </c>
    </row>
    <row r="271" ht="15.75" customHeight="1">
      <c r="E271" s="4" t="str">
        <f>IFERROR(__xludf.DUMMYFUNCTION("GOOGLETRANSLATE(D271, ""he"", ""en"")"),"#VALUE!")</f>
        <v>#VALUE!</v>
      </c>
    </row>
    <row r="272" ht="15.75" customHeight="1">
      <c r="E272" s="4" t="str">
        <f>IFERROR(__xludf.DUMMYFUNCTION("GOOGLETRANSLATE(D272, ""he"", ""en"")"),"#VALUE!")</f>
        <v>#VALUE!</v>
      </c>
    </row>
    <row r="273" ht="15.75" customHeight="1">
      <c r="E273" s="4" t="str">
        <f>IFERROR(__xludf.DUMMYFUNCTION("GOOGLETRANSLATE(D273, ""he"", ""en"")"),"#VALUE!")</f>
        <v>#VALUE!</v>
      </c>
    </row>
    <row r="274" ht="15.75" customHeight="1">
      <c r="E274" s="4" t="str">
        <f>IFERROR(__xludf.DUMMYFUNCTION("GOOGLETRANSLATE(D274, ""he"", ""en"")"),"#VALUE!")</f>
        <v>#VALUE!</v>
      </c>
    </row>
    <row r="275" ht="15.75" customHeight="1">
      <c r="E275" s="4" t="str">
        <f>IFERROR(__xludf.DUMMYFUNCTION("GOOGLETRANSLATE(D275, ""he"", ""en"")"),"#VALUE!")</f>
        <v>#VALUE!</v>
      </c>
    </row>
    <row r="276" ht="15.75" customHeight="1">
      <c r="E276" s="4" t="str">
        <f>IFERROR(__xludf.DUMMYFUNCTION("GOOGLETRANSLATE(D276, ""he"", ""en"")"),"#VALUE!")</f>
        <v>#VALUE!</v>
      </c>
    </row>
    <row r="277" ht="15.75" customHeight="1">
      <c r="E277" s="4" t="str">
        <f>IFERROR(__xludf.DUMMYFUNCTION("GOOGLETRANSLATE(D277, ""he"", ""en"")"),"#VALUE!")</f>
        <v>#VALUE!</v>
      </c>
    </row>
    <row r="278" ht="15.75" customHeight="1">
      <c r="E278" s="4" t="str">
        <f>IFERROR(__xludf.DUMMYFUNCTION("GOOGLETRANSLATE(D278, ""he"", ""en"")"),"#VALUE!")</f>
        <v>#VALUE!</v>
      </c>
    </row>
    <row r="279" ht="15.75" customHeight="1">
      <c r="E279" s="4" t="str">
        <f>IFERROR(__xludf.DUMMYFUNCTION("GOOGLETRANSLATE(D279, ""he"", ""en"")"),"#VALUE!")</f>
        <v>#VALUE!</v>
      </c>
    </row>
    <row r="280" ht="15.75" customHeight="1">
      <c r="E280" s="4" t="str">
        <f>IFERROR(__xludf.DUMMYFUNCTION("GOOGLETRANSLATE(D280, ""he"", ""en"")"),"#VALUE!")</f>
        <v>#VALUE!</v>
      </c>
    </row>
    <row r="281" ht="15.75" customHeight="1">
      <c r="E281" s="4" t="str">
        <f>IFERROR(__xludf.DUMMYFUNCTION("GOOGLETRANSLATE(D281, ""he"", ""en"")"),"#VALUE!")</f>
        <v>#VALUE!</v>
      </c>
    </row>
    <row r="282" ht="15.75" customHeight="1">
      <c r="E282" s="4" t="str">
        <f>IFERROR(__xludf.DUMMYFUNCTION("GOOGLETRANSLATE(D282, ""he"", ""en"")"),"#VALUE!")</f>
        <v>#VALUE!</v>
      </c>
    </row>
    <row r="283" ht="15.75" customHeight="1">
      <c r="E283" s="4" t="str">
        <f>IFERROR(__xludf.DUMMYFUNCTION("GOOGLETRANSLATE(D283, ""he"", ""en"")"),"#VALUE!")</f>
        <v>#VALUE!</v>
      </c>
    </row>
    <row r="284" ht="15.75" customHeight="1">
      <c r="E284" s="4" t="str">
        <f>IFERROR(__xludf.DUMMYFUNCTION("GOOGLETRANSLATE(D284, ""he"", ""en"")"),"#VALUE!")</f>
        <v>#VALUE!</v>
      </c>
    </row>
    <row r="285" ht="15.75" customHeight="1">
      <c r="E285" s="4" t="str">
        <f>IFERROR(__xludf.DUMMYFUNCTION("GOOGLETRANSLATE(D285, ""he"", ""en"")"),"#VALUE!")</f>
        <v>#VALUE!</v>
      </c>
    </row>
    <row r="286" ht="15.75" customHeight="1">
      <c r="E286" s="4" t="str">
        <f>IFERROR(__xludf.DUMMYFUNCTION("GOOGLETRANSLATE(D286, ""he"", ""en"")"),"#VALUE!")</f>
        <v>#VALUE!</v>
      </c>
    </row>
    <row r="287" ht="15.75" customHeight="1">
      <c r="E287" s="4" t="str">
        <f>IFERROR(__xludf.DUMMYFUNCTION("GOOGLETRANSLATE(D287, ""he"", ""en"")"),"#VALUE!")</f>
        <v>#VALUE!</v>
      </c>
    </row>
    <row r="288" ht="15.75" customHeight="1">
      <c r="E288" s="4" t="str">
        <f>IFERROR(__xludf.DUMMYFUNCTION("GOOGLETRANSLATE(D288, ""he"", ""en"")"),"#VALUE!")</f>
        <v>#VALUE!</v>
      </c>
    </row>
    <row r="289" ht="15.75" customHeight="1">
      <c r="E289" s="4" t="str">
        <f>IFERROR(__xludf.DUMMYFUNCTION("GOOGLETRANSLATE(D289, ""he"", ""en"")"),"#VALUE!")</f>
        <v>#VALUE!</v>
      </c>
    </row>
    <row r="290" ht="15.75" customHeight="1">
      <c r="E290" s="4" t="str">
        <f>IFERROR(__xludf.DUMMYFUNCTION("GOOGLETRANSLATE(D290, ""he"", ""en"")"),"#VALUE!")</f>
        <v>#VALUE!</v>
      </c>
    </row>
    <row r="291" ht="15.75" customHeight="1">
      <c r="E291" s="4" t="str">
        <f>IFERROR(__xludf.DUMMYFUNCTION("GOOGLETRANSLATE(D291, ""he"", ""en"")"),"#VALUE!")</f>
        <v>#VALUE!</v>
      </c>
    </row>
    <row r="292" ht="15.75" customHeight="1">
      <c r="E292" s="4" t="str">
        <f>IFERROR(__xludf.DUMMYFUNCTION("GOOGLETRANSLATE(D292, ""he"", ""en"")"),"#VALUE!")</f>
        <v>#VALUE!</v>
      </c>
    </row>
    <row r="293" ht="15.75" customHeight="1">
      <c r="E293" s="4" t="str">
        <f>IFERROR(__xludf.DUMMYFUNCTION("GOOGLETRANSLATE(D293, ""he"", ""en"")"),"#VALUE!")</f>
        <v>#VALUE!</v>
      </c>
    </row>
    <row r="294" ht="15.75" customHeight="1">
      <c r="E294" s="4" t="str">
        <f>IFERROR(__xludf.DUMMYFUNCTION("GOOGLETRANSLATE(D294, ""he"", ""en"")"),"#VALUE!")</f>
        <v>#VALUE!</v>
      </c>
    </row>
    <row r="295" ht="15.75" customHeight="1">
      <c r="E295" s="4" t="str">
        <f>IFERROR(__xludf.DUMMYFUNCTION("GOOGLETRANSLATE(D295, ""he"", ""en"")"),"#VALUE!")</f>
        <v>#VALUE!</v>
      </c>
    </row>
    <row r="296" ht="15.75" customHeight="1">
      <c r="E296" s="4" t="str">
        <f>IFERROR(__xludf.DUMMYFUNCTION("GOOGLETRANSLATE(D296, ""he"", ""en"")"),"#VALUE!")</f>
        <v>#VALUE!</v>
      </c>
    </row>
    <row r="297" ht="15.75" customHeight="1">
      <c r="E297" s="4" t="str">
        <f>IFERROR(__xludf.DUMMYFUNCTION("GOOGLETRANSLATE(D297, ""he"", ""en"")"),"#VALUE!")</f>
        <v>#VALUE!</v>
      </c>
    </row>
    <row r="298" ht="15.75" customHeight="1">
      <c r="E298" s="4" t="str">
        <f>IFERROR(__xludf.DUMMYFUNCTION("GOOGLETRANSLATE(D298, ""he"", ""en"")"),"#VALUE!")</f>
        <v>#VALUE!</v>
      </c>
    </row>
    <row r="299" ht="15.75" customHeight="1">
      <c r="E299" s="4" t="str">
        <f>IFERROR(__xludf.DUMMYFUNCTION("GOOGLETRANSLATE(D299, ""he"", ""en"")"),"#VALUE!")</f>
        <v>#VALUE!</v>
      </c>
    </row>
    <row r="300" ht="15.75" customHeight="1">
      <c r="E300" s="4" t="str">
        <f>IFERROR(__xludf.DUMMYFUNCTION("GOOGLETRANSLATE(D300, ""he"", ""en"")"),"#VALUE!")</f>
        <v>#VALUE!</v>
      </c>
    </row>
    <row r="301" ht="15.75" customHeight="1">
      <c r="E301" s="4" t="str">
        <f>IFERROR(__xludf.DUMMYFUNCTION("GOOGLETRANSLATE(D301, ""he"", ""en"")"),"#VALUE!")</f>
        <v>#VALUE!</v>
      </c>
    </row>
    <row r="302" ht="15.75" customHeight="1">
      <c r="E302" s="4" t="str">
        <f>IFERROR(__xludf.DUMMYFUNCTION("GOOGLETRANSLATE(D302, ""he"", ""en"")"),"#VALUE!")</f>
        <v>#VALUE!</v>
      </c>
    </row>
    <row r="303" ht="15.75" customHeight="1">
      <c r="E303" s="4" t="str">
        <f>IFERROR(__xludf.DUMMYFUNCTION("GOOGLETRANSLATE(D303, ""he"", ""en"")"),"#VALUE!")</f>
        <v>#VALUE!</v>
      </c>
    </row>
    <row r="304" ht="15.75" customHeight="1">
      <c r="E304" s="4" t="str">
        <f>IFERROR(__xludf.DUMMYFUNCTION("GOOGLETRANSLATE(D304, ""he"", ""en"")"),"#VALUE!")</f>
        <v>#VALUE!</v>
      </c>
    </row>
    <row r="305" ht="15.75" customHeight="1">
      <c r="E305" s="4" t="str">
        <f>IFERROR(__xludf.DUMMYFUNCTION("GOOGLETRANSLATE(D305, ""he"", ""en"")"),"#VALUE!")</f>
        <v>#VALUE!</v>
      </c>
    </row>
    <row r="306" ht="15.75" customHeight="1">
      <c r="E306" s="4" t="str">
        <f>IFERROR(__xludf.DUMMYFUNCTION("GOOGLETRANSLATE(D306, ""he"", ""en"")"),"#VALUE!")</f>
        <v>#VALUE!</v>
      </c>
    </row>
    <row r="307" ht="15.75" customHeight="1">
      <c r="E307" s="4" t="str">
        <f>IFERROR(__xludf.DUMMYFUNCTION("GOOGLETRANSLATE(D307, ""he"", ""en"")"),"#VALUE!")</f>
        <v>#VALUE!</v>
      </c>
    </row>
    <row r="308" ht="15.75" customHeight="1">
      <c r="E308" s="4" t="str">
        <f>IFERROR(__xludf.DUMMYFUNCTION("GOOGLETRANSLATE(D308, ""he"", ""en"")"),"#VALUE!")</f>
        <v>#VALUE!</v>
      </c>
    </row>
    <row r="309" ht="15.75" customHeight="1">
      <c r="E309" s="4" t="str">
        <f>IFERROR(__xludf.DUMMYFUNCTION("GOOGLETRANSLATE(D309, ""he"", ""en"")"),"#VALUE!")</f>
        <v>#VALUE!</v>
      </c>
    </row>
    <row r="310" ht="15.75" customHeight="1">
      <c r="E310" s="4" t="str">
        <f>IFERROR(__xludf.DUMMYFUNCTION("GOOGLETRANSLATE(D310, ""he"", ""en"")"),"#VALUE!")</f>
        <v>#VALUE!</v>
      </c>
    </row>
    <row r="311" ht="15.75" customHeight="1">
      <c r="E311" s="4" t="str">
        <f>IFERROR(__xludf.DUMMYFUNCTION("GOOGLETRANSLATE(D311, ""he"", ""en"")"),"#VALUE!")</f>
        <v>#VALUE!</v>
      </c>
    </row>
    <row r="312" ht="15.75" customHeight="1">
      <c r="E312" s="4" t="str">
        <f>IFERROR(__xludf.DUMMYFUNCTION("GOOGLETRANSLATE(D312, ""he"", ""en"")"),"#VALUE!")</f>
        <v>#VALUE!</v>
      </c>
    </row>
    <row r="313" ht="15.75" customHeight="1">
      <c r="E313" s="4" t="str">
        <f>IFERROR(__xludf.DUMMYFUNCTION("GOOGLETRANSLATE(D313, ""he"", ""en"")"),"#VALUE!")</f>
        <v>#VALUE!</v>
      </c>
    </row>
    <row r="314" ht="15.75" customHeight="1">
      <c r="E314" s="4" t="str">
        <f>IFERROR(__xludf.DUMMYFUNCTION("GOOGLETRANSLATE(D314, ""he"", ""en"")"),"#VALUE!")</f>
        <v>#VALUE!</v>
      </c>
    </row>
    <row r="315" ht="15.75" customHeight="1">
      <c r="E315" s="4" t="str">
        <f>IFERROR(__xludf.DUMMYFUNCTION("GOOGLETRANSLATE(D315, ""he"", ""en"")"),"#VALUE!")</f>
        <v>#VALUE!</v>
      </c>
    </row>
    <row r="316" ht="15.75" customHeight="1">
      <c r="E316" s="4" t="str">
        <f>IFERROR(__xludf.DUMMYFUNCTION("GOOGLETRANSLATE(D316, ""he"", ""en"")"),"#VALUE!")</f>
        <v>#VALUE!</v>
      </c>
    </row>
    <row r="317" ht="15.75" customHeight="1">
      <c r="E317" s="4" t="str">
        <f>IFERROR(__xludf.DUMMYFUNCTION("GOOGLETRANSLATE(D317, ""he"", ""en"")"),"#VALUE!")</f>
        <v>#VALUE!</v>
      </c>
    </row>
    <row r="318" ht="15.75" customHeight="1">
      <c r="E318" s="4" t="str">
        <f>IFERROR(__xludf.DUMMYFUNCTION("GOOGLETRANSLATE(D318, ""he"", ""en"")"),"#VALUE!")</f>
        <v>#VALUE!</v>
      </c>
    </row>
    <row r="319" ht="15.75" customHeight="1">
      <c r="E319" s="4" t="str">
        <f>IFERROR(__xludf.DUMMYFUNCTION("GOOGLETRANSLATE(D319, ""he"", ""en"")"),"#VALUE!")</f>
        <v>#VALUE!</v>
      </c>
    </row>
    <row r="320" ht="15.75" customHeight="1">
      <c r="E320" s="4" t="str">
        <f>IFERROR(__xludf.DUMMYFUNCTION("GOOGLETRANSLATE(D320, ""he"", ""en"")"),"#VALUE!")</f>
        <v>#VALUE!</v>
      </c>
    </row>
    <row r="321" ht="15.75" customHeight="1">
      <c r="E321" s="4" t="str">
        <f>IFERROR(__xludf.DUMMYFUNCTION("GOOGLETRANSLATE(D321, ""he"", ""en"")"),"#VALUE!")</f>
        <v>#VALUE!</v>
      </c>
    </row>
    <row r="322" ht="15.75" customHeight="1">
      <c r="E322" s="4" t="str">
        <f>IFERROR(__xludf.DUMMYFUNCTION("GOOGLETRANSLATE(D322, ""he"", ""en"")"),"#VALUE!")</f>
        <v>#VALUE!</v>
      </c>
    </row>
    <row r="323" ht="15.75" customHeight="1">
      <c r="E323" s="4" t="str">
        <f>IFERROR(__xludf.DUMMYFUNCTION("GOOGLETRANSLATE(D323, ""he"", ""en"")"),"#VALUE!")</f>
        <v>#VALUE!</v>
      </c>
    </row>
    <row r="324" ht="15.75" customHeight="1">
      <c r="E324" s="4" t="str">
        <f>IFERROR(__xludf.DUMMYFUNCTION("GOOGLETRANSLATE(D324, ""he"", ""en"")"),"#VALUE!")</f>
        <v>#VALUE!</v>
      </c>
    </row>
    <row r="325" ht="15.75" customHeight="1">
      <c r="E325" s="4" t="str">
        <f>IFERROR(__xludf.DUMMYFUNCTION("GOOGLETRANSLATE(D325, ""he"", ""en"")"),"#VALUE!")</f>
        <v>#VALUE!</v>
      </c>
    </row>
    <row r="326" ht="15.75" customHeight="1">
      <c r="E326" s="4" t="str">
        <f>IFERROR(__xludf.DUMMYFUNCTION("GOOGLETRANSLATE(D326, ""he"", ""en"")"),"#VALUE!")</f>
        <v>#VALUE!</v>
      </c>
    </row>
    <row r="327" ht="15.75" customHeight="1">
      <c r="E327" s="4" t="str">
        <f>IFERROR(__xludf.DUMMYFUNCTION("GOOGLETRANSLATE(D327, ""he"", ""en"")"),"#VALUE!")</f>
        <v>#VALUE!</v>
      </c>
    </row>
    <row r="328" ht="15.75" customHeight="1">
      <c r="E328" s="4" t="str">
        <f>IFERROR(__xludf.DUMMYFUNCTION("GOOGLETRANSLATE(D328, ""he"", ""en"")"),"#VALUE!")</f>
        <v>#VALUE!</v>
      </c>
    </row>
    <row r="329" ht="15.75" customHeight="1">
      <c r="E329" s="4" t="str">
        <f>IFERROR(__xludf.DUMMYFUNCTION("GOOGLETRANSLATE(D329, ""he"", ""en"")"),"#VALUE!")</f>
        <v>#VALUE!</v>
      </c>
    </row>
    <row r="330" ht="15.75" customHeight="1">
      <c r="E330" s="4" t="str">
        <f>IFERROR(__xludf.DUMMYFUNCTION("GOOGLETRANSLATE(D330, ""he"", ""en"")"),"#VALUE!")</f>
        <v>#VALUE!</v>
      </c>
    </row>
    <row r="331" ht="15.75" customHeight="1">
      <c r="E331" s="4" t="str">
        <f>IFERROR(__xludf.DUMMYFUNCTION("GOOGLETRANSLATE(D331, ""he"", ""en"")"),"#VALUE!")</f>
        <v>#VALUE!</v>
      </c>
    </row>
    <row r="332" ht="15.75" customHeight="1">
      <c r="E332" s="4" t="str">
        <f>IFERROR(__xludf.DUMMYFUNCTION("GOOGLETRANSLATE(D332, ""he"", ""en"")"),"#VALUE!")</f>
        <v>#VALUE!</v>
      </c>
    </row>
    <row r="333" ht="15.75" customHeight="1">
      <c r="E333" s="4" t="str">
        <f>IFERROR(__xludf.DUMMYFUNCTION("GOOGLETRANSLATE(D333, ""he"", ""en"")"),"#VALUE!")</f>
        <v>#VALUE!</v>
      </c>
    </row>
    <row r="334" ht="15.75" customHeight="1">
      <c r="E334" s="4" t="str">
        <f>IFERROR(__xludf.DUMMYFUNCTION("GOOGLETRANSLATE(D334, ""he"", ""en"")"),"#VALUE!")</f>
        <v>#VALUE!</v>
      </c>
    </row>
    <row r="335" ht="15.75" customHeight="1">
      <c r="E335" s="4" t="str">
        <f>IFERROR(__xludf.DUMMYFUNCTION("GOOGLETRANSLATE(D335, ""he"", ""en"")"),"#VALUE!")</f>
        <v>#VALUE!</v>
      </c>
    </row>
    <row r="336" ht="15.75" customHeight="1">
      <c r="E336" s="4" t="str">
        <f>IFERROR(__xludf.DUMMYFUNCTION("GOOGLETRANSLATE(D336, ""he"", ""en"")"),"#VALUE!")</f>
        <v>#VALUE!</v>
      </c>
    </row>
    <row r="337" ht="15.75" customHeight="1">
      <c r="E337" s="4" t="str">
        <f>IFERROR(__xludf.DUMMYFUNCTION("GOOGLETRANSLATE(D337, ""he"", ""en"")"),"#VALUE!")</f>
        <v>#VALUE!</v>
      </c>
    </row>
    <row r="338" ht="15.75" customHeight="1">
      <c r="E338" s="4" t="str">
        <f>IFERROR(__xludf.DUMMYFUNCTION("GOOGLETRANSLATE(D338, ""he"", ""en"")"),"#VALUE!")</f>
        <v>#VALUE!</v>
      </c>
    </row>
    <row r="339" ht="15.75" customHeight="1">
      <c r="E339" s="4" t="str">
        <f>IFERROR(__xludf.DUMMYFUNCTION("GOOGLETRANSLATE(D339, ""he"", ""en"")"),"#VALUE!")</f>
        <v>#VALUE!</v>
      </c>
    </row>
    <row r="340" ht="15.75" customHeight="1">
      <c r="E340" s="4" t="str">
        <f>IFERROR(__xludf.DUMMYFUNCTION("GOOGLETRANSLATE(D340, ""he"", ""en"")"),"#VALUE!")</f>
        <v>#VALUE!</v>
      </c>
    </row>
    <row r="341" ht="15.75" customHeight="1">
      <c r="E341" s="4" t="str">
        <f>IFERROR(__xludf.DUMMYFUNCTION("GOOGLETRANSLATE(D341, ""he"", ""en"")"),"#VALUE!")</f>
        <v>#VALUE!</v>
      </c>
    </row>
    <row r="342" ht="15.75" customHeight="1">
      <c r="E342" s="4" t="str">
        <f>IFERROR(__xludf.DUMMYFUNCTION("GOOGLETRANSLATE(D342, ""he"", ""en"")"),"#VALUE!")</f>
        <v>#VALUE!</v>
      </c>
    </row>
    <row r="343" ht="15.75" customHeight="1">
      <c r="E343" s="4" t="str">
        <f>IFERROR(__xludf.DUMMYFUNCTION("GOOGLETRANSLATE(D343, ""he"", ""en"")"),"#VALUE!")</f>
        <v>#VALUE!</v>
      </c>
    </row>
    <row r="344" ht="15.75" customHeight="1">
      <c r="E344" s="4" t="str">
        <f>IFERROR(__xludf.DUMMYFUNCTION("GOOGLETRANSLATE(D344, ""he"", ""en"")"),"#VALUE!")</f>
        <v>#VALUE!</v>
      </c>
    </row>
    <row r="345" ht="15.75" customHeight="1">
      <c r="E345" s="4" t="str">
        <f>IFERROR(__xludf.DUMMYFUNCTION("GOOGLETRANSLATE(D345, ""he"", ""en"")"),"#VALUE!")</f>
        <v>#VALUE!</v>
      </c>
    </row>
    <row r="346" ht="15.75" customHeight="1">
      <c r="E346" s="4" t="str">
        <f>IFERROR(__xludf.DUMMYFUNCTION("GOOGLETRANSLATE(D346, ""he"", ""en"")"),"#VALUE!")</f>
        <v>#VALUE!</v>
      </c>
    </row>
    <row r="347" ht="15.75" customHeight="1">
      <c r="E347" s="4" t="str">
        <f>IFERROR(__xludf.DUMMYFUNCTION("GOOGLETRANSLATE(D347, ""he"", ""en"")"),"#VALUE!")</f>
        <v>#VALUE!</v>
      </c>
    </row>
    <row r="348" ht="15.75" customHeight="1">
      <c r="E348" s="4" t="str">
        <f>IFERROR(__xludf.DUMMYFUNCTION("GOOGLETRANSLATE(D348, ""he"", ""en"")"),"#VALUE!")</f>
        <v>#VALUE!</v>
      </c>
    </row>
    <row r="349" ht="15.75" customHeight="1">
      <c r="E349" s="4" t="str">
        <f>IFERROR(__xludf.DUMMYFUNCTION("GOOGLETRANSLATE(D349, ""he"", ""en"")"),"#VALUE!")</f>
        <v>#VALUE!</v>
      </c>
    </row>
    <row r="350" ht="15.75" customHeight="1">
      <c r="E350" s="4" t="str">
        <f>IFERROR(__xludf.DUMMYFUNCTION("GOOGLETRANSLATE(D350, ""he"", ""en"")"),"#VALUE!")</f>
        <v>#VALUE!</v>
      </c>
    </row>
    <row r="351" ht="15.75" customHeight="1">
      <c r="E351" s="4" t="str">
        <f>IFERROR(__xludf.DUMMYFUNCTION("GOOGLETRANSLATE(D351, ""he"", ""en"")"),"#VALUE!")</f>
        <v>#VALUE!</v>
      </c>
    </row>
    <row r="352" ht="15.75" customHeight="1">
      <c r="E352" s="4" t="str">
        <f>IFERROR(__xludf.DUMMYFUNCTION("GOOGLETRANSLATE(D352, ""he"", ""en"")"),"#VALUE!")</f>
        <v>#VALUE!</v>
      </c>
    </row>
    <row r="353" ht="15.75" customHeight="1">
      <c r="E353" s="4" t="str">
        <f>IFERROR(__xludf.DUMMYFUNCTION("GOOGLETRANSLATE(D353, ""he"", ""en"")"),"#VALUE!")</f>
        <v>#VALUE!</v>
      </c>
    </row>
    <row r="354" ht="15.75" customHeight="1">
      <c r="E354" s="4" t="str">
        <f>IFERROR(__xludf.DUMMYFUNCTION("GOOGLETRANSLATE(D354, ""he"", ""en"")"),"#VALUE!")</f>
        <v>#VALUE!</v>
      </c>
    </row>
    <row r="355" ht="15.75" customHeight="1">
      <c r="E355" s="4" t="str">
        <f>IFERROR(__xludf.DUMMYFUNCTION("GOOGLETRANSLATE(D355, ""he"", ""en"")"),"#VALUE!")</f>
        <v>#VALUE!</v>
      </c>
    </row>
    <row r="356" ht="15.75" customHeight="1">
      <c r="E356" s="4" t="str">
        <f>IFERROR(__xludf.DUMMYFUNCTION("GOOGLETRANSLATE(D356, ""he"", ""en"")"),"#VALUE!")</f>
        <v>#VALUE!</v>
      </c>
    </row>
    <row r="357" ht="15.75" customHeight="1">
      <c r="E357" s="4" t="str">
        <f>IFERROR(__xludf.DUMMYFUNCTION("GOOGLETRANSLATE(D357, ""he"", ""en"")"),"#VALUE!")</f>
        <v>#VALUE!</v>
      </c>
    </row>
    <row r="358" ht="15.75" customHeight="1">
      <c r="E358" s="4" t="str">
        <f>IFERROR(__xludf.DUMMYFUNCTION("GOOGLETRANSLATE(D358, ""he"", ""en"")"),"#VALUE!")</f>
        <v>#VALUE!</v>
      </c>
    </row>
    <row r="359" ht="15.75" customHeight="1">
      <c r="E359" s="4" t="str">
        <f>IFERROR(__xludf.DUMMYFUNCTION("GOOGLETRANSLATE(D359, ""he"", ""en"")"),"#VALUE!")</f>
        <v>#VALUE!</v>
      </c>
    </row>
    <row r="360" ht="15.75" customHeight="1">
      <c r="E360" s="4" t="str">
        <f>IFERROR(__xludf.DUMMYFUNCTION("GOOGLETRANSLATE(D360, ""he"", ""en"")"),"#VALUE!")</f>
        <v>#VALUE!</v>
      </c>
    </row>
    <row r="361" ht="15.75" customHeight="1">
      <c r="E361" s="4" t="str">
        <f>IFERROR(__xludf.DUMMYFUNCTION("GOOGLETRANSLATE(D361, ""he"", ""en"")"),"#VALUE!")</f>
        <v>#VALUE!</v>
      </c>
    </row>
    <row r="362" ht="15.75" customHeight="1">
      <c r="E362" s="4" t="str">
        <f>IFERROR(__xludf.DUMMYFUNCTION("GOOGLETRANSLATE(D362, ""he"", ""en"")"),"#VALUE!")</f>
        <v>#VALUE!</v>
      </c>
    </row>
    <row r="363" ht="15.75" customHeight="1">
      <c r="E363" s="4" t="str">
        <f>IFERROR(__xludf.DUMMYFUNCTION("GOOGLETRANSLATE(D363, ""he"", ""en"")"),"#VALUE!")</f>
        <v>#VALUE!</v>
      </c>
    </row>
    <row r="364" ht="15.75" customHeight="1">
      <c r="E364" s="4" t="str">
        <f>IFERROR(__xludf.DUMMYFUNCTION("GOOGLETRANSLATE(D364, ""he"", ""en"")"),"#VALUE!")</f>
        <v>#VALUE!</v>
      </c>
    </row>
    <row r="365" ht="15.75" customHeight="1">
      <c r="E365" s="4" t="str">
        <f>IFERROR(__xludf.DUMMYFUNCTION("GOOGLETRANSLATE(D365, ""he"", ""en"")"),"#VALUE!")</f>
        <v>#VALUE!</v>
      </c>
    </row>
    <row r="366" ht="15.75" customHeight="1">
      <c r="E366" s="4" t="str">
        <f>IFERROR(__xludf.DUMMYFUNCTION("GOOGLETRANSLATE(D366, ""he"", ""en"")"),"#VALUE!")</f>
        <v>#VALUE!</v>
      </c>
    </row>
    <row r="367" ht="15.75" customHeight="1">
      <c r="E367" s="4" t="str">
        <f>IFERROR(__xludf.DUMMYFUNCTION("GOOGLETRANSLATE(D367, ""he"", ""en"")"),"#VALUE!")</f>
        <v>#VALUE!</v>
      </c>
    </row>
    <row r="368" ht="15.75" customHeight="1">
      <c r="E368" s="4" t="str">
        <f>IFERROR(__xludf.DUMMYFUNCTION("GOOGLETRANSLATE(D368, ""he"", ""en"")"),"#VALUE!")</f>
        <v>#VALUE!</v>
      </c>
    </row>
    <row r="369" ht="15.75" customHeight="1">
      <c r="E369" s="4" t="str">
        <f>IFERROR(__xludf.DUMMYFUNCTION("GOOGLETRANSLATE(D369, ""he"", ""en"")"),"#VALUE!")</f>
        <v>#VALUE!</v>
      </c>
    </row>
    <row r="370" ht="15.75" customHeight="1">
      <c r="E370" s="4" t="str">
        <f>IFERROR(__xludf.DUMMYFUNCTION("GOOGLETRANSLATE(D370, ""he"", ""en"")"),"#VALUE!")</f>
        <v>#VALUE!</v>
      </c>
    </row>
    <row r="371" ht="15.75" customHeight="1">
      <c r="E371" s="4" t="str">
        <f>IFERROR(__xludf.DUMMYFUNCTION("GOOGLETRANSLATE(D371, ""he"", ""en"")"),"#VALUE!")</f>
        <v>#VALUE!</v>
      </c>
    </row>
    <row r="372" ht="15.75" customHeight="1">
      <c r="E372" s="4" t="str">
        <f>IFERROR(__xludf.DUMMYFUNCTION("GOOGLETRANSLATE(D372, ""he"", ""en"")"),"#VALUE!")</f>
        <v>#VALUE!</v>
      </c>
    </row>
    <row r="373" ht="15.75" customHeight="1">
      <c r="E373" s="4" t="str">
        <f>IFERROR(__xludf.DUMMYFUNCTION("GOOGLETRANSLATE(D373, ""he"", ""en"")"),"#VALUE!")</f>
        <v>#VALUE!</v>
      </c>
    </row>
    <row r="374" ht="15.75" customHeight="1">
      <c r="E374" s="4" t="str">
        <f>IFERROR(__xludf.DUMMYFUNCTION("GOOGLETRANSLATE(D374, ""he"", ""en"")"),"#VALUE!")</f>
        <v>#VALUE!</v>
      </c>
    </row>
    <row r="375" ht="15.75" customHeight="1">
      <c r="E375" s="4" t="str">
        <f>IFERROR(__xludf.DUMMYFUNCTION("GOOGLETRANSLATE(D375, ""he"", ""en"")"),"#VALUE!")</f>
        <v>#VALUE!</v>
      </c>
    </row>
    <row r="376" ht="15.75" customHeight="1">
      <c r="E376" s="4" t="str">
        <f>IFERROR(__xludf.DUMMYFUNCTION("GOOGLETRANSLATE(D376, ""he"", ""en"")"),"#VALUE!")</f>
        <v>#VALUE!</v>
      </c>
    </row>
    <row r="377" ht="15.75" customHeight="1">
      <c r="E377" s="4" t="str">
        <f>IFERROR(__xludf.DUMMYFUNCTION("GOOGLETRANSLATE(D377, ""he"", ""en"")"),"#VALUE!")</f>
        <v>#VALUE!</v>
      </c>
    </row>
    <row r="378" ht="15.75" customHeight="1">
      <c r="E378" s="4" t="str">
        <f>IFERROR(__xludf.DUMMYFUNCTION("GOOGLETRANSLATE(D378, ""he"", ""en"")"),"#VALUE!")</f>
        <v>#VALUE!</v>
      </c>
    </row>
    <row r="379" ht="15.75" customHeight="1">
      <c r="E379" s="4" t="str">
        <f>IFERROR(__xludf.DUMMYFUNCTION("GOOGLETRANSLATE(D379, ""he"", ""en"")"),"#VALUE!")</f>
        <v>#VALUE!</v>
      </c>
    </row>
    <row r="380" ht="15.75" customHeight="1">
      <c r="E380" s="4" t="str">
        <f>IFERROR(__xludf.DUMMYFUNCTION("GOOGLETRANSLATE(D380, ""he"", ""en"")"),"#VALUE!")</f>
        <v>#VALUE!</v>
      </c>
    </row>
    <row r="381" ht="15.75" customHeight="1">
      <c r="E381" s="4" t="str">
        <f>IFERROR(__xludf.DUMMYFUNCTION("GOOGLETRANSLATE(D381, ""he"", ""en"")"),"#VALUE!")</f>
        <v>#VALUE!</v>
      </c>
    </row>
    <row r="382" ht="15.75" customHeight="1">
      <c r="E382" s="4" t="str">
        <f>IFERROR(__xludf.DUMMYFUNCTION("GOOGLETRANSLATE(D382, ""he"", ""en"")"),"#VALUE!")</f>
        <v>#VALUE!</v>
      </c>
    </row>
    <row r="383" ht="15.75" customHeight="1">
      <c r="E383" s="4" t="str">
        <f>IFERROR(__xludf.DUMMYFUNCTION("GOOGLETRANSLATE(D383, ""he"", ""en"")"),"#VALUE!")</f>
        <v>#VALUE!</v>
      </c>
    </row>
    <row r="384" ht="15.75" customHeight="1">
      <c r="E384" s="4" t="str">
        <f>IFERROR(__xludf.DUMMYFUNCTION("GOOGLETRANSLATE(D384, ""he"", ""en"")"),"#VALUE!")</f>
        <v>#VALUE!</v>
      </c>
    </row>
    <row r="385" ht="15.75" customHeight="1">
      <c r="E385" s="4" t="str">
        <f>IFERROR(__xludf.DUMMYFUNCTION("GOOGLETRANSLATE(D385, ""he"", ""en"")"),"#VALUE!")</f>
        <v>#VALUE!</v>
      </c>
    </row>
    <row r="386" ht="15.75" customHeight="1">
      <c r="E386" s="4" t="str">
        <f>IFERROR(__xludf.DUMMYFUNCTION("GOOGLETRANSLATE(D386, ""he"", ""en"")"),"#VALUE!")</f>
        <v>#VALUE!</v>
      </c>
    </row>
    <row r="387" ht="15.75" customHeight="1">
      <c r="E387" s="4" t="str">
        <f>IFERROR(__xludf.DUMMYFUNCTION("GOOGLETRANSLATE(D387, ""he"", ""en"")"),"#VALUE!")</f>
        <v>#VALUE!</v>
      </c>
    </row>
    <row r="388" ht="15.75" customHeight="1">
      <c r="E388" s="4" t="str">
        <f>IFERROR(__xludf.DUMMYFUNCTION("GOOGLETRANSLATE(D388, ""he"", ""en"")"),"#VALUE!")</f>
        <v>#VALUE!</v>
      </c>
    </row>
    <row r="389" ht="15.75" customHeight="1">
      <c r="E389" s="4" t="str">
        <f>IFERROR(__xludf.DUMMYFUNCTION("GOOGLETRANSLATE(D389, ""he"", ""en"")"),"#VALUE!")</f>
        <v>#VALUE!</v>
      </c>
    </row>
    <row r="390" ht="15.75" customHeight="1">
      <c r="E390" s="4" t="str">
        <f>IFERROR(__xludf.DUMMYFUNCTION("GOOGLETRANSLATE(D390, ""he"", ""en"")"),"#VALUE!")</f>
        <v>#VALUE!</v>
      </c>
    </row>
    <row r="391" ht="15.75" customHeight="1">
      <c r="E391" s="4" t="str">
        <f>IFERROR(__xludf.DUMMYFUNCTION("GOOGLETRANSLATE(D391, ""he"", ""en"")"),"#VALUE!")</f>
        <v>#VALUE!</v>
      </c>
    </row>
    <row r="392" ht="15.75" customHeight="1">
      <c r="E392" s="4" t="str">
        <f>IFERROR(__xludf.DUMMYFUNCTION("GOOGLETRANSLATE(D392, ""he"", ""en"")"),"#VALUE!")</f>
        <v>#VALUE!</v>
      </c>
    </row>
    <row r="393" ht="15.75" customHeight="1">
      <c r="E393" s="4" t="str">
        <f>IFERROR(__xludf.DUMMYFUNCTION("GOOGLETRANSLATE(D393, ""he"", ""en"")"),"#VALUE!")</f>
        <v>#VALUE!</v>
      </c>
    </row>
    <row r="394" ht="15.75" customHeight="1">
      <c r="E394" s="4" t="str">
        <f>IFERROR(__xludf.DUMMYFUNCTION("GOOGLETRANSLATE(D394, ""he"", ""en"")"),"#VALUE!")</f>
        <v>#VALUE!</v>
      </c>
    </row>
    <row r="395" ht="15.75" customHeight="1">
      <c r="E395" s="4" t="str">
        <f>IFERROR(__xludf.DUMMYFUNCTION("GOOGLETRANSLATE(D395, ""he"", ""en"")"),"#VALUE!")</f>
        <v>#VALUE!</v>
      </c>
    </row>
    <row r="396" ht="15.75" customHeight="1">
      <c r="E396" s="4" t="str">
        <f>IFERROR(__xludf.DUMMYFUNCTION("GOOGLETRANSLATE(D396, ""he"", ""en"")"),"#VALUE!")</f>
        <v>#VALUE!</v>
      </c>
    </row>
    <row r="397" ht="15.75" customHeight="1">
      <c r="E397" s="4" t="str">
        <f>IFERROR(__xludf.DUMMYFUNCTION("GOOGLETRANSLATE(D397, ""he"", ""en"")"),"#VALUE!")</f>
        <v>#VALUE!</v>
      </c>
    </row>
    <row r="398" ht="15.75" customHeight="1">
      <c r="E398" s="4" t="str">
        <f>IFERROR(__xludf.DUMMYFUNCTION("GOOGLETRANSLATE(D398, ""he"", ""en"")"),"#VALUE!")</f>
        <v>#VALUE!</v>
      </c>
    </row>
    <row r="399" ht="15.75" customHeight="1">
      <c r="E399" s="4" t="str">
        <f>IFERROR(__xludf.DUMMYFUNCTION("GOOGLETRANSLATE(D399, ""he"", ""en"")"),"#VALUE!")</f>
        <v>#VALUE!</v>
      </c>
    </row>
    <row r="400" ht="15.75" customHeight="1">
      <c r="E400" s="4" t="str">
        <f>IFERROR(__xludf.DUMMYFUNCTION("GOOGLETRANSLATE(D400, ""he"", ""en"")"),"#VALUE!")</f>
        <v>#VALUE!</v>
      </c>
    </row>
    <row r="401" ht="15.75" customHeight="1">
      <c r="E401" s="4" t="str">
        <f>IFERROR(__xludf.DUMMYFUNCTION("GOOGLETRANSLATE(D401, ""he"", ""en"")"),"#VALUE!")</f>
        <v>#VALUE!</v>
      </c>
    </row>
    <row r="402" ht="15.75" customHeight="1">
      <c r="E402" s="4" t="str">
        <f>IFERROR(__xludf.DUMMYFUNCTION("GOOGLETRANSLATE(D402, ""he"", ""en"")"),"#VALUE!")</f>
        <v>#VALUE!</v>
      </c>
    </row>
    <row r="403" ht="15.75" customHeight="1">
      <c r="E403" s="4" t="str">
        <f>IFERROR(__xludf.DUMMYFUNCTION("GOOGLETRANSLATE(D403, ""he"", ""en"")"),"#VALUE!")</f>
        <v>#VALUE!</v>
      </c>
    </row>
    <row r="404" ht="15.75" customHeight="1">
      <c r="E404" s="4" t="str">
        <f>IFERROR(__xludf.DUMMYFUNCTION("GOOGLETRANSLATE(D404, ""he"", ""en"")"),"#VALUE!")</f>
        <v>#VALUE!</v>
      </c>
    </row>
    <row r="405" ht="15.75" customHeight="1">
      <c r="E405" s="4" t="str">
        <f>IFERROR(__xludf.DUMMYFUNCTION("GOOGLETRANSLATE(D405, ""he"", ""en"")"),"#VALUE!")</f>
        <v>#VALUE!</v>
      </c>
    </row>
    <row r="406" ht="15.75" customHeight="1">
      <c r="E406" s="4" t="str">
        <f>IFERROR(__xludf.DUMMYFUNCTION("GOOGLETRANSLATE(D406, ""he"", ""en"")"),"#VALUE!")</f>
        <v>#VALUE!</v>
      </c>
    </row>
    <row r="407" ht="15.75" customHeight="1">
      <c r="E407" s="4" t="str">
        <f>IFERROR(__xludf.DUMMYFUNCTION("GOOGLETRANSLATE(D407, ""he"", ""en"")"),"#VALUE!")</f>
        <v>#VALUE!</v>
      </c>
    </row>
    <row r="408" ht="15.75" customHeight="1">
      <c r="E408" s="4" t="str">
        <f>IFERROR(__xludf.DUMMYFUNCTION("GOOGLETRANSLATE(D408, ""he"", ""en"")"),"#VALUE!")</f>
        <v>#VALUE!</v>
      </c>
    </row>
    <row r="409" ht="15.75" customHeight="1">
      <c r="E409" s="4" t="str">
        <f>IFERROR(__xludf.DUMMYFUNCTION("GOOGLETRANSLATE(D409, ""he"", ""en"")"),"#VALUE!")</f>
        <v>#VALUE!</v>
      </c>
    </row>
    <row r="410" ht="15.75" customHeight="1">
      <c r="E410" s="4" t="str">
        <f>IFERROR(__xludf.DUMMYFUNCTION("GOOGLETRANSLATE(D410, ""he"", ""en"")"),"#VALUE!")</f>
        <v>#VALUE!</v>
      </c>
    </row>
    <row r="411" ht="15.75" customHeight="1">
      <c r="E411" s="4" t="str">
        <f>IFERROR(__xludf.DUMMYFUNCTION("GOOGLETRANSLATE(D411, ""he"", ""en"")"),"#VALUE!")</f>
        <v>#VALUE!</v>
      </c>
    </row>
    <row r="412" ht="15.75" customHeight="1">
      <c r="E412" s="4" t="str">
        <f>IFERROR(__xludf.DUMMYFUNCTION("GOOGLETRANSLATE(D412, ""he"", ""en"")"),"#VALUE!")</f>
        <v>#VALUE!</v>
      </c>
    </row>
    <row r="413" ht="15.75" customHeight="1">
      <c r="E413" s="4" t="str">
        <f>IFERROR(__xludf.DUMMYFUNCTION("GOOGLETRANSLATE(D413, ""he"", ""en"")"),"#VALUE!")</f>
        <v>#VALUE!</v>
      </c>
    </row>
    <row r="414" ht="15.75" customHeight="1">
      <c r="E414" s="4" t="str">
        <f>IFERROR(__xludf.DUMMYFUNCTION("GOOGLETRANSLATE(D414, ""he"", ""en"")"),"#VALUE!")</f>
        <v>#VALUE!</v>
      </c>
    </row>
    <row r="415" ht="15.75" customHeight="1">
      <c r="E415" s="4" t="str">
        <f>IFERROR(__xludf.DUMMYFUNCTION("GOOGLETRANSLATE(D415, ""he"", ""en"")"),"#VALUE!")</f>
        <v>#VALUE!</v>
      </c>
    </row>
    <row r="416" ht="15.75" customHeight="1">
      <c r="E416" s="4" t="str">
        <f>IFERROR(__xludf.DUMMYFUNCTION("GOOGLETRANSLATE(D416, ""he"", ""en"")"),"#VALUE!")</f>
        <v>#VALUE!</v>
      </c>
    </row>
    <row r="417" ht="15.75" customHeight="1">
      <c r="E417" s="4" t="str">
        <f>IFERROR(__xludf.DUMMYFUNCTION("GOOGLETRANSLATE(D417, ""he"", ""en"")"),"#VALUE!")</f>
        <v>#VALUE!</v>
      </c>
    </row>
    <row r="418" ht="15.75" customHeight="1">
      <c r="E418" s="4" t="str">
        <f>IFERROR(__xludf.DUMMYFUNCTION("GOOGLETRANSLATE(D418, ""he"", ""en"")"),"#VALUE!")</f>
        <v>#VALUE!</v>
      </c>
    </row>
    <row r="419" ht="15.75" customHeight="1">
      <c r="E419" s="4" t="str">
        <f>IFERROR(__xludf.DUMMYFUNCTION("GOOGLETRANSLATE(D419, ""he"", ""en"")"),"#VALUE!")</f>
        <v>#VALUE!</v>
      </c>
    </row>
    <row r="420" ht="15.75" customHeight="1">
      <c r="E420" s="4" t="str">
        <f>IFERROR(__xludf.DUMMYFUNCTION("GOOGLETRANSLATE(D420, ""he"", ""en"")"),"#VALUE!")</f>
        <v>#VALUE!</v>
      </c>
    </row>
    <row r="421" ht="15.75" customHeight="1">
      <c r="E421" s="4" t="str">
        <f>IFERROR(__xludf.DUMMYFUNCTION("GOOGLETRANSLATE(D421, ""he"", ""en"")"),"#VALUE!")</f>
        <v>#VALUE!</v>
      </c>
    </row>
    <row r="422" ht="15.75" customHeight="1">
      <c r="E422" s="4" t="str">
        <f>IFERROR(__xludf.DUMMYFUNCTION("GOOGLETRANSLATE(D422, ""he"", ""en"")"),"#VALUE!")</f>
        <v>#VALUE!</v>
      </c>
    </row>
    <row r="423" ht="15.75" customHeight="1">
      <c r="E423" s="4" t="str">
        <f>IFERROR(__xludf.DUMMYFUNCTION("GOOGLETRANSLATE(D423, ""he"", ""en"")"),"#VALUE!")</f>
        <v>#VALUE!</v>
      </c>
    </row>
    <row r="424" ht="15.75" customHeight="1">
      <c r="E424" s="4" t="str">
        <f>IFERROR(__xludf.DUMMYFUNCTION("GOOGLETRANSLATE(D424, ""he"", ""en"")"),"#VALUE!")</f>
        <v>#VALUE!</v>
      </c>
    </row>
    <row r="425" ht="15.75" customHeight="1">
      <c r="E425" s="4" t="str">
        <f>IFERROR(__xludf.DUMMYFUNCTION("GOOGLETRANSLATE(D425, ""he"", ""en"")"),"#VALUE!")</f>
        <v>#VALUE!</v>
      </c>
    </row>
    <row r="426" ht="15.75" customHeight="1">
      <c r="E426" s="4" t="str">
        <f>IFERROR(__xludf.DUMMYFUNCTION("GOOGLETRANSLATE(D426, ""he"", ""en"")"),"#VALUE!")</f>
        <v>#VALUE!</v>
      </c>
    </row>
    <row r="427" ht="15.75" customHeight="1">
      <c r="E427" s="4" t="str">
        <f>IFERROR(__xludf.DUMMYFUNCTION("GOOGLETRANSLATE(D427, ""he"", ""en"")"),"#VALUE!")</f>
        <v>#VALUE!</v>
      </c>
    </row>
    <row r="428" ht="15.75" customHeight="1">
      <c r="E428" s="4" t="str">
        <f>IFERROR(__xludf.DUMMYFUNCTION("GOOGLETRANSLATE(D428, ""he"", ""en"")"),"#VALUE!")</f>
        <v>#VALUE!</v>
      </c>
    </row>
    <row r="429" ht="15.75" customHeight="1">
      <c r="E429" s="4" t="str">
        <f>IFERROR(__xludf.DUMMYFUNCTION("GOOGLETRANSLATE(D429, ""he"", ""en"")"),"#VALUE!")</f>
        <v>#VALUE!</v>
      </c>
    </row>
    <row r="430" ht="15.75" customHeight="1">
      <c r="E430" s="4" t="str">
        <f>IFERROR(__xludf.DUMMYFUNCTION("GOOGLETRANSLATE(D430, ""he"", ""en"")"),"#VALUE!")</f>
        <v>#VALUE!</v>
      </c>
    </row>
    <row r="431" ht="15.75" customHeight="1">
      <c r="E431" s="4" t="str">
        <f>IFERROR(__xludf.DUMMYFUNCTION("GOOGLETRANSLATE(D431, ""he"", ""en"")"),"#VALUE!")</f>
        <v>#VALUE!</v>
      </c>
    </row>
    <row r="432" ht="15.75" customHeight="1">
      <c r="E432" s="4" t="str">
        <f>IFERROR(__xludf.DUMMYFUNCTION("GOOGLETRANSLATE(D432, ""he"", ""en"")"),"#VALUE!")</f>
        <v>#VALUE!</v>
      </c>
    </row>
    <row r="433" ht="15.75" customHeight="1">
      <c r="E433" s="4" t="str">
        <f>IFERROR(__xludf.DUMMYFUNCTION("GOOGLETRANSLATE(D433, ""he"", ""en"")"),"#VALUE!")</f>
        <v>#VALUE!</v>
      </c>
    </row>
    <row r="434" ht="15.75" customHeight="1">
      <c r="E434" s="4" t="str">
        <f>IFERROR(__xludf.DUMMYFUNCTION("GOOGLETRANSLATE(D434, ""he"", ""en"")"),"#VALUE!")</f>
        <v>#VALUE!</v>
      </c>
    </row>
    <row r="435" ht="15.75" customHeight="1">
      <c r="E435" s="4" t="str">
        <f>IFERROR(__xludf.DUMMYFUNCTION("GOOGLETRANSLATE(D435, ""he"", ""en"")"),"#VALUE!")</f>
        <v>#VALUE!</v>
      </c>
    </row>
    <row r="436" ht="15.75" customHeight="1">
      <c r="E436" s="4" t="str">
        <f>IFERROR(__xludf.DUMMYFUNCTION("GOOGLETRANSLATE(D436, ""he"", ""en"")"),"#VALUE!")</f>
        <v>#VALUE!</v>
      </c>
    </row>
    <row r="437" ht="15.75" customHeight="1">
      <c r="E437" s="4" t="str">
        <f>IFERROR(__xludf.DUMMYFUNCTION("GOOGLETRANSLATE(D437, ""he"", ""en"")"),"#VALUE!")</f>
        <v>#VALUE!</v>
      </c>
    </row>
    <row r="438" ht="15.75" customHeight="1">
      <c r="E438" s="4" t="str">
        <f>IFERROR(__xludf.DUMMYFUNCTION("GOOGLETRANSLATE(D438, ""he"", ""en"")"),"#VALUE!")</f>
        <v>#VALUE!</v>
      </c>
    </row>
    <row r="439" ht="15.75" customHeight="1">
      <c r="E439" s="4" t="str">
        <f>IFERROR(__xludf.DUMMYFUNCTION("GOOGLETRANSLATE(D439, ""he"", ""en"")"),"#VALUE!")</f>
        <v>#VALUE!</v>
      </c>
    </row>
    <row r="440" ht="15.75" customHeight="1">
      <c r="E440" s="4" t="str">
        <f>IFERROR(__xludf.DUMMYFUNCTION("GOOGLETRANSLATE(D440, ""he"", ""en"")"),"#VALUE!")</f>
        <v>#VALUE!</v>
      </c>
    </row>
    <row r="441" ht="15.75" customHeight="1">
      <c r="E441" s="4" t="str">
        <f>IFERROR(__xludf.DUMMYFUNCTION("GOOGLETRANSLATE(D441, ""he"", ""en"")"),"#VALUE!")</f>
        <v>#VALUE!</v>
      </c>
    </row>
    <row r="442" ht="15.75" customHeight="1">
      <c r="E442" s="4" t="str">
        <f>IFERROR(__xludf.DUMMYFUNCTION("GOOGLETRANSLATE(D442, ""he"", ""en"")"),"#VALUE!")</f>
        <v>#VALUE!</v>
      </c>
    </row>
    <row r="443" ht="15.75" customHeight="1">
      <c r="E443" s="4" t="str">
        <f>IFERROR(__xludf.DUMMYFUNCTION("GOOGLETRANSLATE(D443, ""he"", ""en"")"),"#VALUE!")</f>
        <v>#VALUE!</v>
      </c>
    </row>
    <row r="444" ht="15.75" customHeight="1">
      <c r="E444" s="4" t="str">
        <f>IFERROR(__xludf.DUMMYFUNCTION("GOOGLETRANSLATE(D444, ""he"", ""en"")"),"#VALUE!")</f>
        <v>#VALUE!</v>
      </c>
    </row>
    <row r="445" ht="15.75" customHeight="1">
      <c r="E445" s="4" t="str">
        <f>IFERROR(__xludf.DUMMYFUNCTION("GOOGLETRANSLATE(D445, ""he"", ""en"")"),"#VALUE!")</f>
        <v>#VALUE!</v>
      </c>
    </row>
    <row r="446" ht="15.75" customHeight="1">
      <c r="E446" s="4" t="str">
        <f>IFERROR(__xludf.DUMMYFUNCTION("GOOGLETRANSLATE(D446, ""he"", ""en"")"),"#VALUE!")</f>
        <v>#VALUE!</v>
      </c>
    </row>
    <row r="447" ht="15.75" customHeight="1">
      <c r="E447" s="4" t="str">
        <f>IFERROR(__xludf.DUMMYFUNCTION("GOOGLETRANSLATE(D447, ""he"", ""en"")"),"#VALUE!")</f>
        <v>#VALUE!</v>
      </c>
    </row>
    <row r="448" ht="15.75" customHeight="1">
      <c r="E448" s="4" t="str">
        <f>IFERROR(__xludf.DUMMYFUNCTION("GOOGLETRANSLATE(D448, ""he"", ""en"")"),"#VALUE!")</f>
        <v>#VALUE!</v>
      </c>
    </row>
    <row r="449" ht="15.75" customHeight="1">
      <c r="E449" s="4" t="str">
        <f>IFERROR(__xludf.DUMMYFUNCTION("GOOGLETRANSLATE(D449, ""he"", ""en"")"),"#VALUE!")</f>
        <v>#VALUE!</v>
      </c>
    </row>
    <row r="450" ht="15.75" customHeight="1">
      <c r="E450" s="4" t="str">
        <f>IFERROR(__xludf.DUMMYFUNCTION("GOOGLETRANSLATE(D450, ""he"", ""en"")"),"#VALUE!")</f>
        <v>#VALUE!</v>
      </c>
    </row>
    <row r="451" ht="15.75" customHeight="1">
      <c r="E451" s="4" t="str">
        <f>IFERROR(__xludf.DUMMYFUNCTION("GOOGLETRANSLATE(D451, ""he"", ""en"")"),"#VALUE!")</f>
        <v>#VALUE!</v>
      </c>
    </row>
    <row r="452" ht="15.75" customHeight="1">
      <c r="E452" s="4" t="str">
        <f>IFERROR(__xludf.DUMMYFUNCTION("GOOGLETRANSLATE(D452, ""he"", ""en"")"),"#VALUE!")</f>
        <v>#VALUE!</v>
      </c>
    </row>
    <row r="453" ht="15.75" customHeight="1">
      <c r="E453" s="4" t="str">
        <f>IFERROR(__xludf.DUMMYFUNCTION("GOOGLETRANSLATE(D453, ""he"", ""en"")"),"#VALUE!")</f>
        <v>#VALUE!</v>
      </c>
    </row>
    <row r="454" ht="15.75" customHeight="1">
      <c r="E454" s="4" t="str">
        <f>IFERROR(__xludf.DUMMYFUNCTION("GOOGLETRANSLATE(D454, ""he"", ""en"")"),"#VALUE!")</f>
        <v>#VALUE!</v>
      </c>
    </row>
    <row r="455" ht="15.75" customHeight="1">
      <c r="E455" s="4" t="str">
        <f>IFERROR(__xludf.DUMMYFUNCTION("GOOGLETRANSLATE(D455, ""he"", ""en"")"),"#VALUE!")</f>
        <v>#VALUE!</v>
      </c>
    </row>
    <row r="456" ht="15.75" customHeight="1">
      <c r="E456" s="4" t="str">
        <f>IFERROR(__xludf.DUMMYFUNCTION("GOOGLETRANSLATE(D456, ""he"", ""en"")"),"#VALUE!")</f>
        <v>#VALUE!</v>
      </c>
    </row>
    <row r="457" ht="15.75" customHeight="1">
      <c r="E457" s="4" t="str">
        <f>IFERROR(__xludf.DUMMYFUNCTION("GOOGLETRANSLATE(D457, ""he"", ""en"")"),"#VALUE!")</f>
        <v>#VALUE!</v>
      </c>
    </row>
    <row r="458" ht="15.75" customHeight="1">
      <c r="E458" s="4" t="str">
        <f>IFERROR(__xludf.DUMMYFUNCTION("GOOGLETRANSLATE(D458, ""he"", ""en"")"),"#VALUE!")</f>
        <v>#VALUE!</v>
      </c>
    </row>
    <row r="459" ht="15.75" customHeight="1">
      <c r="E459" s="4" t="str">
        <f>IFERROR(__xludf.DUMMYFUNCTION("GOOGLETRANSLATE(D459, ""he"", ""en"")"),"#VALUE!")</f>
        <v>#VALUE!</v>
      </c>
    </row>
    <row r="460" ht="15.75" customHeight="1">
      <c r="E460" s="4" t="str">
        <f>IFERROR(__xludf.DUMMYFUNCTION("GOOGLETRANSLATE(D460, ""he"", ""en"")"),"#VALUE!")</f>
        <v>#VALUE!</v>
      </c>
    </row>
    <row r="461" ht="15.75" customHeight="1">
      <c r="E461" s="4" t="str">
        <f>IFERROR(__xludf.DUMMYFUNCTION("GOOGLETRANSLATE(D461, ""he"", ""en"")"),"#VALUE!")</f>
        <v>#VALUE!</v>
      </c>
    </row>
    <row r="462" ht="15.75" customHeight="1">
      <c r="E462" s="4" t="str">
        <f>IFERROR(__xludf.DUMMYFUNCTION("GOOGLETRANSLATE(D462, ""he"", ""en"")"),"#VALUE!")</f>
        <v>#VALUE!</v>
      </c>
    </row>
    <row r="463" ht="15.75" customHeight="1">
      <c r="E463" s="4" t="str">
        <f>IFERROR(__xludf.DUMMYFUNCTION("GOOGLETRANSLATE(D463, ""he"", ""en"")"),"#VALUE!")</f>
        <v>#VALUE!</v>
      </c>
    </row>
    <row r="464" ht="15.75" customHeight="1">
      <c r="E464" s="4" t="str">
        <f>IFERROR(__xludf.DUMMYFUNCTION("GOOGLETRANSLATE(D464, ""he"", ""en"")"),"#VALUE!")</f>
        <v>#VALUE!</v>
      </c>
    </row>
    <row r="465" ht="15.75" customHeight="1">
      <c r="E465" s="4" t="str">
        <f>IFERROR(__xludf.DUMMYFUNCTION("GOOGLETRANSLATE(D465, ""he"", ""en"")"),"#VALUE!")</f>
        <v>#VALUE!</v>
      </c>
    </row>
    <row r="466" ht="15.75" customHeight="1">
      <c r="E466" s="4" t="str">
        <f>IFERROR(__xludf.DUMMYFUNCTION("GOOGLETRANSLATE(D466, ""he"", ""en"")"),"#VALUE!")</f>
        <v>#VALUE!</v>
      </c>
    </row>
    <row r="467" ht="15.75" customHeight="1">
      <c r="E467" s="4" t="str">
        <f>IFERROR(__xludf.DUMMYFUNCTION("GOOGLETRANSLATE(D467, ""he"", ""en"")"),"#VALUE!")</f>
        <v>#VALUE!</v>
      </c>
    </row>
    <row r="468" ht="15.75" customHeight="1">
      <c r="E468" s="4" t="str">
        <f>IFERROR(__xludf.DUMMYFUNCTION("GOOGLETRANSLATE(D468, ""he"", ""en"")"),"#VALUE!")</f>
        <v>#VALUE!</v>
      </c>
    </row>
    <row r="469" ht="15.75" customHeight="1">
      <c r="E469" s="4" t="str">
        <f>IFERROR(__xludf.DUMMYFUNCTION("GOOGLETRANSLATE(D469, ""he"", ""en"")"),"#VALUE!")</f>
        <v>#VALUE!</v>
      </c>
    </row>
    <row r="470" ht="15.75" customHeight="1">
      <c r="E470" s="4" t="str">
        <f>IFERROR(__xludf.DUMMYFUNCTION("GOOGLETRANSLATE(D470, ""he"", ""en"")"),"#VALUE!")</f>
        <v>#VALUE!</v>
      </c>
    </row>
    <row r="471" ht="15.75" customHeight="1">
      <c r="E471" s="4" t="str">
        <f>IFERROR(__xludf.DUMMYFUNCTION("GOOGLETRANSLATE(D471, ""he"", ""en"")"),"#VALUE!")</f>
        <v>#VALUE!</v>
      </c>
    </row>
    <row r="472" ht="15.75" customHeight="1">
      <c r="E472" s="4" t="str">
        <f>IFERROR(__xludf.DUMMYFUNCTION("GOOGLETRANSLATE(D472, ""he"", ""en"")"),"#VALUE!")</f>
        <v>#VALUE!</v>
      </c>
    </row>
    <row r="473" ht="15.75" customHeight="1">
      <c r="E473" s="4" t="str">
        <f>IFERROR(__xludf.DUMMYFUNCTION("GOOGLETRANSLATE(D473, ""he"", ""en"")"),"#VALUE!")</f>
        <v>#VALUE!</v>
      </c>
    </row>
    <row r="474" ht="15.75" customHeight="1">
      <c r="E474" s="4" t="str">
        <f>IFERROR(__xludf.DUMMYFUNCTION("GOOGLETRANSLATE(D474, ""he"", ""en"")"),"#VALUE!")</f>
        <v>#VALUE!</v>
      </c>
    </row>
    <row r="475" ht="15.75" customHeight="1">
      <c r="E475" s="4" t="str">
        <f>IFERROR(__xludf.DUMMYFUNCTION("GOOGLETRANSLATE(D475, ""he"", ""en"")"),"#VALUE!")</f>
        <v>#VALUE!</v>
      </c>
    </row>
    <row r="476" ht="15.75" customHeight="1">
      <c r="E476" s="4" t="str">
        <f>IFERROR(__xludf.DUMMYFUNCTION("GOOGLETRANSLATE(D476, ""he"", ""en"")"),"#VALUE!")</f>
        <v>#VALUE!</v>
      </c>
    </row>
    <row r="477" ht="15.75" customHeight="1">
      <c r="E477" s="4" t="str">
        <f>IFERROR(__xludf.DUMMYFUNCTION("GOOGLETRANSLATE(D477, ""he"", ""en"")"),"#VALUE!")</f>
        <v>#VALUE!</v>
      </c>
    </row>
    <row r="478" ht="15.75" customHeight="1">
      <c r="E478" s="4" t="str">
        <f>IFERROR(__xludf.DUMMYFUNCTION("GOOGLETRANSLATE(D478, ""he"", ""en"")"),"#VALUE!")</f>
        <v>#VALUE!</v>
      </c>
    </row>
    <row r="479" ht="15.75" customHeight="1">
      <c r="E479" s="4" t="str">
        <f>IFERROR(__xludf.DUMMYFUNCTION("GOOGLETRANSLATE(D479, ""he"", ""en"")"),"#VALUE!")</f>
        <v>#VALUE!</v>
      </c>
    </row>
    <row r="480" ht="15.75" customHeight="1">
      <c r="E480" s="4" t="str">
        <f>IFERROR(__xludf.DUMMYFUNCTION("GOOGLETRANSLATE(D480, ""he"", ""en"")"),"#VALUE!")</f>
        <v>#VALUE!</v>
      </c>
    </row>
    <row r="481" ht="15.75" customHeight="1">
      <c r="E481" s="4" t="str">
        <f>IFERROR(__xludf.DUMMYFUNCTION("GOOGLETRANSLATE(D481, ""he"", ""en"")"),"#VALUE!")</f>
        <v>#VALUE!</v>
      </c>
    </row>
    <row r="482" ht="15.75" customHeight="1">
      <c r="E482" s="4" t="str">
        <f>IFERROR(__xludf.DUMMYFUNCTION("GOOGLETRANSLATE(D482, ""he"", ""en"")"),"#VALUE!")</f>
        <v>#VALUE!</v>
      </c>
    </row>
    <row r="483" ht="15.75" customHeight="1">
      <c r="E483" s="4" t="str">
        <f>IFERROR(__xludf.DUMMYFUNCTION("GOOGLETRANSLATE(D483, ""he"", ""en"")"),"#VALUE!")</f>
        <v>#VALUE!</v>
      </c>
    </row>
    <row r="484" ht="15.75" customHeight="1">
      <c r="E484" s="4" t="str">
        <f>IFERROR(__xludf.DUMMYFUNCTION("GOOGLETRANSLATE(D484, ""he"", ""en"")"),"#VALUE!")</f>
        <v>#VALUE!</v>
      </c>
    </row>
    <row r="485" ht="15.75" customHeight="1">
      <c r="E485" s="4" t="str">
        <f>IFERROR(__xludf.DUMMYFUNCTION("GOOGLETRANSLATE(D485, ""he"", ""en"")"),"#VALUE!")</f>
        <v>#VALUE!</v>
      </c>
    </row>
    <row r="486" ht="15.75" customHeight="1">
      <c r="E486" s="4" t="str">
        <f>IFERROR(__xludf.DUMMYFUNCTION("GOOGLETRANSLATE(D486, ""he"", ""en"")"),"#VALUE!")</f>
        <v>#VALUE!</v>
      </c>
    </row>
    <row r="487" ht="15.75" customHeight="1">
      <c r="E487" s="4" t="str">
        <f>IFERROR(__xludf.DUMMYFUNCTION("GOOGLETRANSLATE(D487, ""he"", ""en"")"),"#VALUE!")</f>
        <v>#VALUE!</v>
      </c>
    </row>
    <row r="488" ht="15.75" customHeight="1">
      <c r="E488" s="4" t="str">
        <f>IFERROR(__xludf.DUMMYFUNCTION("GOOGLETRANSLATE(D488, ""he"", ""en"")"),"#VALUE!")</f>
        <v>#VALUE!</v>
      </c>
    </row>
    <row r="489" ht="15.75" customHeight="1">
      <c r="E489" s="4" t="str">
        <f>IFERROR(__xludf.DUMMYFUNCTION("GOOGLETRANSLATE(D489, ""he"", ""en"")"),"#VALUE!")</f>
        <v>#VALUE!</v>
      </c>
    </row>
    <row r="490" ht="15.75" customHeight="1">
      <c r="E490" s="4" t="str">
        <f>IFERROR(__xludf.DUMMYFUNCTION("GOOGLETRANSLATE(D490, ""he"", ""en"")"),"#VALUE!")</f>
        <v>#VALUE!</v>
      </c>
    </row>
    <row r="491" ht="15.75" customHeight="1">
      <c r="E491" s="4" t="str">
        <f>IFERROR(__xludf.DUMMYFUNCTION("GOOGLETRANSLATE(D491, ""he"", ""en"")"),"#VALUE!")</f>
        <v>#VALUE!</v>
      </c>
    </row>
    <row r="492" ht="15.75" customHeight="1">
      <c r="E492" s="4" t="str">
        <f>IFERROR(__xludf.DUMMYFUNCTION("GOOGLETRANSLATE(D492, ""he"", ""en"")"),"#VALUE!")</f>
        <v>#VALUE!</v>
      </c>
    </row>
    <row r="493" ht="15.75" customHeight="1">
      <c r="E493" s="4" t="str">
        <f>IFERROR(__xludf.DUMMYFUNCTION("GOOGLETRANSLATE(D493, ""he"", ""en"")"),"#VALUE!")</f>
        <v>#VALUE!</v>
      </c>
    </row>
    <row r="494" ht="15.75" customHeight="1">
      <c r="E494" s="4" t="str">
        <f>IFERROR(__xludf.DUMMYFUNCTION("GOOGLETRANSLATE(D494, ""he"", ""en"")"),"#VALUE!")</f>
        <v>#VALUE!</v>
      </c>
    </row>
    <row r="495" ht="15.75" customHeight="1">
      <c r="E495" s="4" t="str">
        <f>IFERROR(__xludf.DUMMYFUNCTION("GOOGLETRANSLATE(D495, ""he"", ""en"")"),"#VALUE!")</f>
        <v>#VALUE!</v>
      </c>
    </row>
    <row r="496" ht="15.75" customHeight="1">
      <c r="E496" s="4" t="str">
        <f>IFERROR(__xludf.DUMMYFUNCTION("GOOGLETRANSLATE(D496, ""he"", ""en"")"),"#VALUE!")</f>
        <v>#VALUE!</v>
      </c>
    </row>
    <row r="497" ht="15.75" customHeight="1">
      <c r="E497" s="4" t="str">
        <f>IFERROR(__xludf.DUMMYFUNCTION("GOOGLETRANSLATE(D497, ""he"", ""en"")"),"#VALUE!")</f>
        <v>#VALUE!</v>
      </c>
    </row>
    <row r="498" ht="15.75" customHeight="1">
      <c r="E498" s="4" t="str">
        <f>IFERROR(__xludf.DUMMYFUNCTION("GOOGLETRANSLATE(D498, ""he"", ""en"")"),"#VALUE!")</f>
        <v>#VALUE!</v>
      </c>
    </row>
    <row r="499" ht="15.75" customHeight="1">
      <c r="E499" s="4" t="str">
        <f>IFERROR(__xludf.DUMMYFUNCTION("GOOGLETRANSLATE(D499, ""he"", ""en"")"),"#VALUE!")</f>
        <v>#VALUE!</v>
      </c>
    </row>
    <row r="500" ht="15.75" customHeight="1">
      <c r="E500" s="4" t="str">
        <f>IFERROR(__xludf.DUMMYFUNCTION("GOOGLETRANSLATE(D500, ""he"", ""en"")"),"#VALUE!")</f>
        <v>#VALUE!</v>
      </c>
    </row>
    <row r="501" ht="15.75" customHeight="1">
      <c r="E501" s="4" t="str">
        <f>IFERROR(__xludf.DUMMYFUNCTION("GOOGLETRANSLATE(D501, ""he"", ""en"")"),"#VALUE!")</f>
        <v>#VALUE!</v>
      </c>
    </row>
    <row r="502" ht="15.75" customHeight="1">
      <c r="E502" s="4" t="str">
        <f>IFERROR(__xludf.DUMMYFUNCTION("GOOGLETRANSLATE(D502, ""he"", ""en"")"),"#VALUE!")</f>
        <v>#VALUE!</v>
      </c>
    </row>
    <row r="503" ht="15.75" customHeight="1">
      <c r="E503" s="4" t="str">
        <f>IFERROR(__xludf.DUMMYFUNCTION("GOOGLETRANSLATE(D503, ""he"", ""en"")"),"#VALUE!")</f>
        <v>#VALUE!</v>
      </c>
    </row>
    <row r="504" ht="15.75" customHeight="1">
      <c r="E504" s="4" t="str">
        <f>IFERROR(__xludf.DUMMYFUNCTION("GOOGLETRANSLATE(D504, ""he"", ""en"")"),"#VALUE!")</f>
        <v>#VALUE!</v>
      </c>
    </row>
    <row r="505" ht="15.75" customHeight="1">
      <c r="E505" s="4" t="str">
        <f>IFERROR(__xludf.DUMMYFUNCTION("GOOGLETRANSLATE(D505, ""he"", ""en"")"),"#VALUE!")</f>
        <v>#VALUE!</v>
      </c>
    </row>
    <row r="506" ht="15.75" customHeight="1">
      <c r="E506" s="4" t="str">
        <f>IFERROR(__xludf.DUMMYFUNCTION("GOOGLETRANSLATE(D506, ""he"", ""en"")"),"#VALUE!")</f>
        <v>#VALUE!</v>
      </c>
    </row>
    <row r="507" ht="15.75" customHeight="1">
      <c r="E507" s="4" t="str">
        <f>IFERROR(__xludf.DUMMYFUNCTION("GOOGLETRANSLATE(D507, ""he"", ""en"")"),"#VALUE!")</f>
        <v>#VALUE!</v>
      </c>
    </row>
    <row r="508" ht="15.75" customHeight="1">
      <c r="E508" s="4" t="str">
        <f>IFERROR(__xludf.DUMMYFUNCTION("GOOGLETRANSLATE(D508, ""he"", ""en"")"),"#VALUE!")</f>
        <v>#VALUE!</v>
      </c>
    </row>
    <row r="509" ht="15.75" customHeight="1">
      <c r="E509" s="4" t="str">
        <f>IFERROR(__xludf.DUMMYFUNCTION("GOOGLETRANSLATE(D509, ""he"", ""en"")"),"#VALUE!")</f>
        <v>#VALUE!</v>
      </c>
    </row>
    <row r="510" ht="15.75" customHeight="1">
      <c r="E510" s="4" t="str">
        <f>IFERROR(__xludf.DUMMYFUNCTION("GOOGLETRANSLATE(D510, ""he"", ""en"")"),"#VALUE!")</f>
        <v>#VALUE!</v>
      </c>
    </row>
    <row r="511" ht="15.75" customHeight="1">
      <c r="E511" s="4" t="str">
        <f>IFERROR(__xludf.DUMMYFUNCTION("GOOGLETRANSLATE(D511, ""he"", ""en"")"),"#VALUE!")</f>
        <v>#VALUE!</v>
      </c>
    </row>
    <row r="512" ht="15.75" customHeight="1">
      <c r="E512" s="4" t="str">
        <f>IFERROR(__xludf.DUMMYFUNCTION("GOOGLETRANSLATE(D512, ""he"", ""en"")"),"#VALUE!")</f>
        <v>#VALUE!</v>
      </c>
    </row>
    <row r="513" ht="15.75" customHeight="1">
      <c r="E513" s="4" t="str">
        <f>IFERROR(__xludf.DUMMYFUNCTION("GOOGLETRANSLATE(D513, ""he"", ""en"")"),"#VALUE!")</f>
        <v>#VALUE!</v>
      </c>
    </row>
    <row r="514" ht="15.75" customHeight="1">
      <c r="E514" s="4" t="str">
        <f>IFERROR(__xludf.DUMMYFUNCTION("GOOGLETRANSLATE(D514, ""he"", ""en"")"),"#VALUE!")</f>
        <v>#VALUE!</v>
      </c>
    </row>
    <row r="515" ht="15.75" customHeight="1">
      <c r="E515" s="4" t="str">
        <f>IFERROR(__xludf.DUMMYFUNCTION("GOOGLETRANSLATE(D515, ""he"", ""en"")"),"#VALUE!")</f>
        <v>#VALUE!</v>
      </c>
    </row>
    <row r="516" ht="15.75" customHeight="1">
      <c r="E516" s="4" t="str">
        <f>IFERROR(__xludf.DUMMYFUNCTION("GOOGLETRANSLATE(D516, ""he"", ""en"")"),"#VALUE!")</f>
        <v>#VALUE!</v>
      </c>
    </row>
    <row r="517" ht="15.75" customHeight="1">
      <c r="E517" s="4" t="str">
        <f>IFERROR(__xludf.DUMMYFUNCTION("GOOGLETRANSLATE(D517, ""he"", ""en"")"),"#VALUE!")</f>
        <v>#VALUE!</v>
      </c>
    </row>
    <row r="518" ht="15.75" customHeight="1">
      <c r="E518" s="4" t="str">
        <f>IFERROR(__xludf.DUMMYFUNCTION("GOOGLETRANSLATE(D518, ""he"", ""en"")"),"#VALUE!")</f>
        <v>#VALUE!</v>
      </c>
    </row>
    <row r="519" ht="15.75" customHeight="1">
      <c r="E519" s="4" t="str">
        <f>IFERROR(__xludf.DUMMYFUNCTION("GOOGLETRANSLATE(D519, ""he"", ""en"")"),"#VALUE!")</f>
        <v>#VALUE!</v>
      </c>
    </row>
    <row r="520" ht="15.75" customHeight="1">
      <c r="E520" s="4" t="str">
        <f>IFERROR(__xludf.DUMMYFUNCTION("GOOGLETRANSLATE(D520, ""he"", ""en"")"),"#VALUE!")</f>
        <v>#VALUE!</v>
      </c>
    </row>
    <row r="521" ht="15.75" customHeight="1">
      <c r="E521" s="4" t="str">
        <f>IFERROR(__xludf.DUMMYFUNCTION("GOOGLETRANSLATE(D521, ""he"", ""en"")"),"#VALUE!")</f>
        <v>#VALUE!</v>
      </c>
    </row>
    <row r="522" ht="15.75" customHeight="1">
      <c r="E522" s="4" t="str">
        <f>IFERROR(__xludf.DUMMYFUNCTION("GOOGLETRANSLATE(D522, ""he"", ""en"")"),"#VALUE!")</f>
        <v>#VALUE!</v>
      </c>
    </row>
    <row r="523" ht="15.75" customHeight="1">
      <c r="E523" s="4" t="str">
        <f>IFERROR(__xludf.DUMMYFUNCTION("GOOGLETRANSLATE(D523, ""he"", ""en"")"),"#VALUE!")</f>
        <v>#VALUE!</v>
      </c>
    </row>
    <row r="524" ht="15.75" customHeight="1">
      <c r="E524" s="4" t="str">
        <f>IFERROR(__xludf.DUMMYFUNCTION("GOOGLETRANSLATE(D524, ""he"", ""en"")"),"#VALUE!")</f>
        <v>#VALUE!</v>
      </c>
    </row>
    <row r="525" ht="15.75" customHeight="1">
      <c r="E525" s="4" t="str">
        <f>IFERROR(__xludf.DUMMYFUNCTION("GOOGLETRANSLATE(D525, ""he"", ""en"")"),"#VALUE!")</f>
        <v>#VALUE!</v>
      </c>
    </row>
    <row r="526" ht="15.75" customHeight="1">
      <c r="E526" s="4" t="str">
        <f>IFERROR(__xludf.DUMMYFUNCTION("GOOGLETRANSLATE(D526, ""he"", ""en"")"),"#VALUE!")</f>
        <v>#VALUE!</v>
      </c>
    </row>
    <row r="527" ht="15.75" customHeight="1">
      <c r="E527" s="4" t="str">
        <f>IFERROR(__xludf.DUMMYFUNCTION("GOOGLETRANSLATE(D527, ""he"", ""en"")"),"#VALUE!")</f>
        <v>#VALUE!</v>
      </c>
    </row>
    <row r="528" ht="15.75" customHeight="1">
      <c r="E528" s="4" t="str">
        <f>IFERROR(__xludf.DUMMYFUNCTION("GOOGLETRANSLATE(D528, ""he"", ""en"")"),"#VALUE!")</f>
        <v>#VALUE!</v>
      </c>
    </row>
    <row r="529" ht="15.75" customHeight="1">
      <c r="E529" s="4" t="str">
        <f>IFERROR(__xludf.DUMMYFUNCTION("GOOGLETRANSLATE(D529, ""he"", ""en"")"),"#VALUE!")</f>
        <v>#VALUE!</v>
      </c>
    </row>
    <row r="530" ht="15.75" customHeight="1">
      <c r="E530" s="4" t="str">
        <f>IFERROR(__xludf.DUMMYFUNCTION("GOOGLETRANSLATE(D530, ""he"", ""en"")"),"#VALUE!")</f>
        <v>#VALUE!</v>
      </c>
    </row>
    <row r="531" ht="15.75" customHeight="1">
      <c r="E531" s="4" t="str">
        <f>IFERROR(__xludf.DUMMYFUNCTION("GOOGLETRANSLATE(D531, ""he"", ""en"")"),"#VALUE!")</f>
        <v>#VALUE!</v>
      </c>
    </row>
    <row r="532" ht="15.75" customHeight="1">
      <c r="E532" s="4" t="str">
        <f>IFERROR(__xludf.DUMMYFUNCTION("GOOGLETRANSLATE(D532, ""he"", ""en"")"),"#VALUE!")</f>
        <v>#VALUE!</v>
      </c>
    </row>
    <row r="533" ht="15.75" customHeight="1">
      <c r="E533" s="4" t="str">
        <f>IFERROR(__xludf.DUMMYFUNCTION("GOOGLETRANSLATE(D533, ""he"", ""en"")"),"#VALUE!")</f>
        <v>#VALUE!</v>
      </c>
    </row>
    <row r="534" ht="15.75" customHeight="1">
      <c r="E534" s="4" t="str">
        <f>IFERROR(__xludf.DUMMYFUNCTION("GOOGLETRANSLATE(D534, ""he"", ""en"")"),"#VALUE!")</f>
        <v>#VALUE!</v>
      </c>
    </row>
    <row r="535" ht="15.75" customHeight="1">
      <c r="E535" s="4" t="str">
        <f>IFERROR(__xludf.DUMMYFUNCTION("GOOGLETRANSLATE(D535, ""he"", ""en"")"),"#VALUE!")</f>
        <v>#VALUE!</v>
      </c>
    </row>
    <row r="536" ht="15.75" customHeight="1">
      <c r="E536" s="4" t="str">
        <f>IFERROR(__xludf.DUMMYFUNCTION("GOOGLETRANSLATE(D536, ""he"", ""en"")"),"#VALUE!")</f>
        <v>#VALUE!</v>
      </c>
    </row>
    <row r="537" ht="15.75" customHeight="1">
      <c r="E537" s="4" t="str">
        <f>IFERROR(__xludf.DUMMYFUNCTION("GOOGLETRANSLATE(D537, ""he"", ""en"")"),"#VALUE!")</f>
        <v>#VALUE!</v>
      </c>
    </row>
    <row r="538" ht="15.75" customHeight="1">
      <c r="E538" s="4" t="str">
        <f>IFERROR(__xludf.DUMMYFUNCTION("GOOGLETRANSLATE(D538, ""he"", ""en"")"),"#VALUE!")</f>
        <v>#VALUE!</v>
      </c>
    </row>
    <row r="539" ht="15.75" customHeight="1">
      <c r="E539" s="4" t="str">
        <f>IFERROR(__xludf.DUMMYFUNCTION("GOOGLETRANSLATE(D539, ""he"", ""en"")"),"#VALUE!")</f>
        <v>#VALUE!</v>
      </c>
    </row>
    <row r="540" ht="15.75" customHeight="1">
      <c r="E540" s="4" t="str">
        <f>IFERROR(__xludf.DUMMYFUNCTION("GOOGLETRANSLATE(D540, ""he"", ""en"")"),"#VALUE!")</f>
        <v>#VALUE!</v>
      </c>
    </row>
    <row r="541" ht="15.75" customHeight="1">
      <c r="E541" s="4" t="str">
        <f>IFERROR(__xludf.DUMMYFUNCTION("GOOGLETRANSLATE(D541, ""he"", ""en"")"),"#VALUE!")</f>
        <v>#VALUE!</v>
      </c>
    </row>
    <row r="542" ht="15.75" customHeight="1">
      <c r="E542" s="4" t="str">
        <f>IFERROR(__xludf.DUMMYFUNCTION("GOOGLETRANSLATE(D542, ""he"", ""en"")"),"#VALUE!")</f>
        <v>#VALUE!</v>
      </c>
    </row>
    <row r="543" ht="15.75" customHeight="1">
      <c r="E543" s="4" t="str">
        <f>IFERROR(__xludf.DUMMYFUNCTION("GOOGLETRANSLATE(D543, ""he"", ""en"")"),"#VALUE!")</f>
        <v>#VALUE!</v>
      </c>
    </row>
    <row r="544" ht="15.75" customHeight="1">
      <c r="E544" s="4" t="str">
        <f>IFERROR(__xludf.DUMMYFUNCTION("GOOGLETRANSLATE(D544, ""he"", ""en"")"),"#VALUE!")</f>
        <v>#VALUE!</v>
      </c>
    </row>
    <row r="545" ht="15.75" customHeight="1">
      <c r="E545" s="4" t="str">
        <f>IFERROR(__xludf.DUMMYFUNCTION("GOOGLETRANSLATE(D545, ""he"", ""en"")"),"#VALUE!")</f>
        <v>#VALUE!</v>
      </c>
    </row>
    <row r="546" ht="15.75" customHeight="1">
      <c r="E546" s="4" t="str">
        <f>IFERROR(__xludf.DUMMYFUNCTION("GOOGLETRANSLATE(D546, ""he"", ""en"")"),"#VALUE!")</f>
        <v>#VALUE!</v>
      </c>
    </row>
    <row r="547" ht="15.75" customHeight="1">
      <c r="E547" s="4" t="str">
        <f>IFERROR(__xludf.DUMMYFUNCTION("GOOGLETRANSLATE(D547, ""he"", ""en"")"),"#VALUE!")</f>
        <v>#VALUE!</v>
      </c>
    </row>
    <row r="548" ht="15.75" customHeight="1">
      <c r="E548" s="4" t="str">
        <f>IFERROR(__xludf.DUMMYFUNCTION("GOOGLETRANSLATE(D548, ""he"", ""en"")"),"#VALUE!")</f>
        <v>#VALUE!</v>
      </c>
    </row>
    <row r="549" ht="15.75" customHeight="1">
      <c r="E549" s="4" t="str">
        <f>IFERROR(__xludf.DUMMYFUNCTION("GOOGLETRANSLATE(D549, ""he"", ""en"")"),"#VALUE!")</f>
        <v>#VALUE!</v>
      </c>
    </row>
    <row r="550" ht="15.75" customHeight="1">
      <c r="E550" s="4" t="str">
        <f>IFERROR(__xludf.DUMMYFUNCTION("GOOGLETRANSLATE(D550, ""he"", ""en"")"),"#VALUE!")</f>
        <v>#VALUE!</v>
      </c>
    </row>
    <row r="551" ht="15.75" customHeight="1">
      <c r="E551" s="4" t="str">
        <f>IFERROR(__xludf.DUMMYFUNCTION("GOOGLETRANSLATE(D551, ""he"", ""en"")"),"#VALUE!")</f>
        <v>#VALUE!</v>
      </c>
    </row>
    <row r="552" ht="15.75" customHeight="1">
      <c r="E552" s="4" t="str">
        <f>IFERROR(__xludf.DUMMYFUNCTION("GOOGLETRANSLATE(D552, ""he"", ""en"")"),"#VALUE!")</f>
        <v>#VALUE!</v>
      </c>
    </row>
    <row r="553" ht="15.75" customHeight="1">
      <c r="E553" s="4" t="str">
        <f>IFERROR(__xludf.DUMMYFUNCTION("GOOGLETRANSLATE(D553, ""he"", ""en"")"),"#VALUE!")</f>
        <v>#VALUE!</v>
      </c>
    </row>
    <row r="554" ht="15.75" customHeight="1">
      <c r="E554" s="4" t="str">
        <f>IFERROR(__xludf.DUMMYFUNCTION("GOOGLETRANSLATE(D554, ""he"", ""en"")"),"#VALUE!")</f>
        <v>#VALUE!</v>
      </c>
    </row>
    <row r="555" ht="15.75" customHeight="1">
      <c r="E555" s="4" t="str">
        <f>IFERROR(__xludf.DUMMYFUNCTION("GOOGLETRANSLATE(D555, ""he"", ""en"")"),"#VALUE!")</f>
        <v>#VALUE!</v>
      </c>
    </row>
    <row r="556" ht="15.75" customHeight="1">
      <c r="E556" s="4" t="str">
        <f>IFERROR(__xludf.DUMMYFUNCTION("GOOGLETRANSLATE(D556, ""he"", ""en"")"),"#VALUE!")</f>
        <v>#VALUE!</v>
      </c>
    </row>
    <row r="557" ht="15.75" customHeight="1">
      <c r="E557" s="4" t="str">
        <f>IFERROR(__xludf.DUMMYFUNCTION("GOOGLETRANSLATE(D557, ""he"", ""en"")"),"#VALUE!")</f>
        <v>#VALUE!</v>
      </c>
    </row>
    <row r="558" ht="15.75" customHeight="1">
      <c r="E558" s="4" t="str">
        <f>IFERROR(__xludf.DUMMYFUNCTION("GOOGLETRANSLATE(D558, ""he"", ""en"")"),"#VALUE!")</f>
        <v>#VALUE!</v>
      </c>
    </row>
    <row r="559" ht="15.75" customHeight="1">
      <c r="E559" s="4" t="str">
        <f>IFERROR(__xludf.DUMMYFUNCTION("GOOGLETRANSLATE(D559, ""he"", ""en"")"),"#VALUE!")</f>
        <v>#VALUE!</v>
      </c>
    </row>
    <row r="560" ht="15.75" customHeight="1">
      <c r="E560" s="4" t="str">
        <f>IFERROR(__xludf.DUMMYFUNCTION("GOOGLETRANSLATE(D560, ""he"", ""en"")"),"#VALUE!")</f>
        <v>#VALUE!</v>
      </c>
    </row>
    <row r="561" ht="15.75" customHeight="1">
      <c r="E561" s="4" t="str">
        <f>IFERROR(__xludf.DUMMYFUNCTION("GOOGLETRANSLATE(D561, ""he"", ""en"")"),"#VALUE!")</f>
        <v>#VALUE!</v>
      </c>
    </row>
    <row r="562" ht="15.75" customHeight="1">
      <c r="E562" s="4" t="str">
        <f>IFERROR(__xludf.DUMMYFUNCTION("GOOGLETRANSLATE(D562, ""he"", ""en"")"),"#VALUE!")</f>
        <v>#VALUE!</v>
      </c>
    </row>
    <row r="563" ht="15.75" customHeight="1">
      <c r="E563" s="4" t="str">
        <f>IFERROR(__xludf.DUMMYFUNCTION("GOOGLETRANSLATE(D563, ""he"", ""en"")"),"#VALUE!")</f>
        <v>#VALUE!</v>
      </c>
    </row>
    <row r="564" ht="15.75" customHeight="1">
      <c r="E564" s="4" t="str">
        <f>IFERROR(__xludf.DUMMYFUNCTION("GOOGLETRANSLATE(D564, ""he"", ""en"")"),"#VALUE!")</f>
        <v>#VALUE!</v>
      </c>
    </row>
    <row r="565" ht="15.75" customHeight="1">
      <c r="E565" s="4" t="str">
        <f>IFERROR(__xludf.DUMMYFUNCTION("GOOGLETRANSLATE(D565, ""he"", ""en"")"),"#VALUE!")</f>
        <v>#VALUE!</v>
      </c>
    </row>
    <row r="566" ht="15.75" customHeight="1">
      <c r="E566" s="4" t="str">
        <f>IFERROR(__xludf.DUMMYFUNCTION("GOOGLETRANSLATE(D566, ""he"", ""en"")"),"#VALUE!")</f>
        <v>#VALUE!</v>
      </c>
    </row>
    <row r="567" ht="15.75" customHeight="1">
      <c r="E567" s="4" t="str">
        <f>IFERROR(__xludf.DUMMYFUNCTION("GOOGLETRANSLATE(D567, ""he"", ""en"")"),"#VALUE!")</f>
        <v>#VALUE!</v>
      </c>
    </row>
    <row r="568" ht="15.75" customHeight="1">
      <c r="E568" s="4" t="str">
        <f>IFERROR(__xludf.DUMMYFUNCTION("GOOGLETRANSLATE(D568, ""he"", ""en"")"),"#VALUE!")</f>
        <v>#VALUE!</v>
      </c>
    </row>
    <row r="569" ht="15.75" customHeight="1">
      <c r="E569" s="4" t="str">
        <f>IFERROR(__xludf.DUMMYFUNCTION("GOOGLETRANSLATE(D569, ""he"", ""en"")"),"#VALUE!")</f>
        <v>#VALUE!</v>
      </c>
    </row>
    <row r="570" ht="15.75" customHeight="1">
      <c r="E570" s="4" t="str">
        <f>IFERROR(__xludf.DUMMYFUNCTION("GOOGLETRANSLATE(D570, ""he"", ""en"")"),"#VALUE!")</f>
        <v>#VALUE!</v>
      </c>
    </row>
    <row r="571" ht="15.75" customHeight="1">
      <c r="E571" s="4" t="str">
        <f>IFERROR(__xludf.DUMMYFUNCTION("GOOGLETRANSLATE(D571, ""he"", ""en"")"),"#VALUE!")</f>
        <v>#VALUE!</v>
      </c>
    </row>
    <row r="572" ht="15.75" customHeight="1">
      <c r="E572" s="4" t="str">
        <f>IFERROR(__xludf.DUMMYFUNCTION("GOOGLETRANSLATE(D572, ""he"", ""en"")"),"#VALUE!")</f>
        <v>#VALUE!</v>
      </c>
    </row>
    <row r="573" ht="15.75" customHeight="1">
      <c r="E573" s="4" t="str">
        <f>IFERROR(__xludf.DUMMYFUNCTION("GOOGLETRANSLATE(D573, ""he"", ""en"")"),"#VALUE!")</f>
        <v>#VALUE!</v>
      </c>
    </row>
    <row r="574" ht="15.75" customHeight="1">
      <c r="E574" s="4" t="str">
        <f>IFERROR(__xludf.DUMMYFUNCTION("GOOGLETRANSLATE(D574, ""he"", ""en"")"),"#VALUE!")</f>
        <v>#VALUE!</v>
      </c>
    </row>
    <row r="575" ht="15.75" customHeight="1">
      <c r="E575" s="4" t="str">
        <f>IFERROR(__xludf.DUMMYFUNCTION("GOOGLETRANSLATE(D575, ""he"", ""en"")"),"#VALUE!")</f>
        <v>#VALUE!</v>
      </c>
    </row>
    <row r="576" ht="15.75" customHeight="1">
      <c r="E576" s="4" t="str">
        <f>IFERROR(__xludf.DUMMYFUNCTION("GOOGLETRANSLATE(D576, ""he"", ""en"")"),"#VALUE!")</f>
        <v>#VALUE!</v>
      </c>
    </row>
    <row r="577" ht="15.75" customHeight="1">
      <c r="E577" s="4" t="str">
        <f>IFERROR(__xludf.DUMMYFUNCTION("GOOGLETRANSLATE(D577, ""he"", ""en"")"),"#VALUE!")</f>
        <v>#VALUE!</v>
      </c>
    </row>
    <row r="578" ht="15.75" customHeight="1">
      <c r="E578" s="4" t="str">
        <f>IFERROR(__xludf.DUMMYFUNCTION("GOOGLETRANSLATE(D578, ""he"", ""en"")"),"#VALUE!")</f>
        <v>#VALUE!</v>
      </c>
    </row>
    <row r="579" ht="15.75" customHeight="1">
      <c r="E579" s="4" t="str">
        <f>IFERROR(__xludf.DUMMYFUNCTION("GOOGLETRANSLATE(D579, ""he"", ""en"")"),"#VALUE!")</f>
        <v>#VALUE!</v>
      </c>
    </row>
    <row r="580" ht="15.75" customHeight="1">
      <c r="E580" s="4" t="str">
        <f>IFERROR(__xludf.DUMMYFUNCTION("GOOGLETRANSLATE(D580, ""he"", ""en"")"),"#VALUE!")</f>
        <v>#VALUE!</v>
      </c>
    </row>
    <row r="581" ht="15.75" customHeight="1">
      <c r="E581" s="4" t="str">
        <f>IFERROR(__xludf.DUMMYFUNCTION("GOOGLETRANSLATE(D581, ""he"", ""en"")"),"#VALUE!")</f>
        <v>#VALUE!</v>
      </c>
    </row>
    <row r="582" ht="15.75" customHeight="1">
      <c r="E582" s="4" t="str">
        <f>IFERROR(__xludf.DUMMYFUNCTION("GOOGLETRANSLATE(D582, ""he"", ""en"")"),"#VALUE!")</f>
        <v>#VALUE!</v>
      </c>
    </row>
    <row r="583" ht="15.75" customHeight="1">
      <c r="E583" s="4" t="str">
        <f>IFERROR(__xludf.DUMMYFUNCTION("GOOGLETRANSLATE(D583, ""he"", ""en"")"),"#VALUE!")</f>
        <v>#VALUE!</v>
      </c>
    </row>
    <row r="584" ht="15.75" customHeight="1">
      <c r="E584" s="4" t="str">
        <f>IFERROR(__xludf.DUMMYFUNCTION("GOOGLETRANSLATE(D584, ""he"", ""en"")"),"#VALUE!")</f>
        <v>#VALUE!</v>
      </c>
    </row>
    <row r="585" ht="15.75" customHeight="1">
      <c r="E585" s="4" t="str">
        <f>IFERROR(__xludf.DUMMYFUNCTION("GOOGLETRANSLATE(D585, ""he"", ""en"")"),"#VALUE!")</f>
        <v>#VALUE!</v>
      </c>
    </row>
    <row r="586" ht="15.75" customHeight="1">
      <c r="E586" s="4" t="str">
        <f>IFERROR(__xludf.DUMMYFUNCTION("GOOGLETRANSLATE(D586, ""he"", ""en"")"),"#VALUE!")</f>
        <v>#VALUE!</v>
      </c>
    </row>
    <row r="587" ht="15.75" customHeight="1">
      <c r="E587" s="4" t="str">
        <f>IFERROR(__xludf.DUMMYFUNCTION("GOOGLETRANSLATE(D587, ""he"", ""en"")"),"#VALUE!")</f>
        <v>#VALUE!</v>
      </c>
    </row>
    <row r="588" ht="15.75" customHeight="1">
      <c r="E588" s="4" t="str">
        <f>IFERROR(__xludf.DUMMYFUNCTION("GOOGLETRANSLATE(D588, ""he"", ""en"")"),"#VALUE!")</f>
        <v>#VALUE!</v>
      </c>
    </row>
    <row r="589" ht="15.75" customHeight="1">
      <c r="E589" s="4" t="str">
        <f>IFERROR(__xludf.DUMMYFUNCTION("GOOGLETRANSLATE(D589, ""he"", ""en"")"),"#VALUE!")</f>
        <v>#VALUE!</v>
      </c>
    </row>
    <row r="590" ht="15.75" customHeight="1">
      <c r="E590" s="4" t="str">
        <f>IFERROR(__xludf.DUMMYFUNCTION("GOOGLETRANSLATE(D590, ""he"", ""en"")"),"#VALUE!")</f>
        <v>#VALUE!</v>
      </c>
    </row>
    <row r="591" ht="15.75" customHeight="1">
      <c r="E591" s="4" t="str">
        <f>IFERROR(__xludf.DUMMYFUNCTION("GOOGLETRANSLATE(D591, ""he"", ""en"")"),"#VALUE!")</f>
        <v>#VALUE!</v>
      </c>
    </row>
    <row r="592" ht="15.75" customHeight="1">
      <c r="E592" s="4" t="str">
        <f>IFERROR(__xludf.DUMMYFUNCTION("GOOGLETRANSLATE(D592, ""he"", ""en"")"),"#VALUE!")</f>
        <v>#VALUE!</v>
      </c>
    </row>
    <row r="593" ht="15.75" customHeight="1">
      <c r="E593" s="4" t="str">
        <f>IFERROR(__xludf.DUMMYFUNCTION("GOOGLETRANSLATE(D593, ""he"", ""en"")"),"#VALUE!")</f>
        <v>#VALUE!</v>
      </c>
    </row>
    <row r="594" ht="15.75" customHeight="1">
      <c r="E594" s="4" t="str">
        <f>IFERROR(__xludf.DUMMYFUNCTION("GOOGLETRANSLATE(D594, ""he"", ""en"")"),"#VALUE!")</f>
        <v>#VALUE!</v>
      </c>
    </row>
    <row r="595" ht="15.75" customHeight="1">
      <c r="E595" s="4" t="str">
        <f>IFERROR(__xludf.DUMMYFUNCTION("GOOGLETRANSLATE(D595, ""he"", ""en"")"),"#VALUE!")</f>
        <v>#VALUE!</v>
      </c>
    </row>
    <row r="596" ht="15.75" customHeight="1">
      <c r="E596" s="4" t="str">
        <f>IFERROR(__xludf.DUMMYFUNCTION("GOOGLETRANSLATE(D596, ""he"", ""en"")"),"#VALUE!")</f>
        <v>#VALUE!</v>
      </c>
    </row>
    <row r="597" ht="15.75" customHeight="1">
      <c r="E597" s="4" t="str">
        <f>IFERROR(__xludf.DUMMYFUNCTION("GOOGLETRANSLATE(D597, ""he"", ""en"")"),"#VALUE!")</f>
        <v>#VALUE!</v>
      </c>
    </row>
    <row r="598" ht="15.75" customHeight="1">
      <c r="E598" s="4" t="str">
        <f>IFERROR(__xludf.DUMMYFUNCTION("GOOGLETRANSLATE(D598, ""he"", ""en"")"),"#VALUE!")</f>
        <v>#VALUE!</v>
      </c>
    </row>
    <row r="599" ht="15.75" customHeight="1">
      <c r="E599" s="4" t="str">
        <f>IFERROR(__xludf.DUMMYFUNCTION("GOOGLETRANSLATE(D599, ""he"", ""en"")"),"#VALUE!")</f>
        <v>#VALUE!</v>
      </c>
    </row>
    <row r="600" ht="15.75" customHeight="1">
      <c r="E600" s="4" t="str">
        <f>IFERROR(__xludf.DUMMYFUNCTION("GOOGLETRANSLATE(D600, ""he"", ""en"")"),"#VALUE!")</f>
        <v>#VALUE!</v>
      </c>
    </row>
    <row r="601" ht="15.75" customHeight="1">
      <c r="E601" s="4" t="str">
        <f>IFERROR(__xludf.DUMMYFUNCTION("GOOGLETRANSLATE(D601, ""he"", ""en"")"),"#VALUE!")</f>
        <v>#VALUE!</v>
      </c>
    </row>
    <row r="602" ht="15.75" customHeight="1">
      <c r="E602" s="4" t="str">
        <f>IFERROR(__xludf.DUMMYFUNCTION("GOOGLETRANSLATE(D602, ""he"", ""en"")"),"#VALUE!")</f>
        <v>#VALUE!</v>
      </c>
    </row>
    <row r="603" ht="15.75" customHeight="1">
      <c r="E603" s="4" t="str">
        <f>IFERROR(__xludf.DUMMYFUNCTION("GOOGLETRANSLATE(D603, ""he"", ""en"")"),"#VALUE!")</f>
        <v>#VALUE!</v>
      </c>
    </row>
    <row r="604" ht="15.75" customHeight="1">
      <c r="E604" s="4" t="str">
        <f>IFERROR(__xludf.DUMMYFUNCTION("GOOGLETRANSLATE(D604, ""he"", ""en"")"),"#VALUE!")</f>
        <v>#VALUE!</v>
      </c>
    </row>
    <row r="605" ht="15.75" customHeight="1">
      <c r="E605" s="4" t="str">
        <f>IFERROR(__xludf.DUMMYFUNCTION("GOOGLETRANSLATE(D605, ""he"", ""en"")"),"#VALUE!")</f>
        <v>#VALUE!</v>
      </c>
    </row>
    <row r="606" ht="15.75" customHeight="1">
      <c r="E606" s="4" t="str">
        <f>IFERROR(__xludf.DUMMYFUNCTION("GOOGLETRANSLATE(D606, ""he"", ""en"")"),"#VALUE!")</f>
        <v>#VALUE!</v>
      </c>
    </row>
    <row r="607" ht="15.75" customHeight="1">
      <c r="E607" s="4" t="str">
        <f>IFERROR(__xludf.DUMMYFUNCTION("GOOGLETRANSLATE(D607, ""he"", ""en"")"),"#VALUE!")</f>
        <v>#VALUE!</v>
      </c>
    </row>
    <row r="608" ht="15.75" customHeight="1">
      <c r="E608" s="4" t="str">
        <f>IFERROR(__xludf.DUMMYFUNCTION("GOOGLETRANSLATE(D608, ""he"", ""en"")"),"#VALUE!")</f>
        <v>#VALUE!</v>
      </c>
    </row>
    <row r="609" ht="15.75" customHeight="1">
      <c r="E609" s="4" t="str">
        <f>IFERROR(__xludf.DUMMYFUNCTION("GOOGLETRANSLATE(D609, ""he"", ""en"")"),"#VALUE!")</f>
        <v>#VALUE!</v>
      </c>
    </row>
    <row r="610" ht="15.75" customHeight="1">
      <c r="E610" s="4" t="str">
        <f>IFERROR(__xludf.DUMMYFUNCTION("GOOGLETRANSLATE(D610, ""he"", ""en"")"),"#VALUE!")</f>
        <v>#VALUE!</v>
      </c>
    </row>
    <row r="611" ht="15.75" customHeight="1">
      <c r="E611" s="4" t="str">
        <f>IFERROR(__xludf.DUMMYFUNCTION("GOOGLETRANSLATE(D611, ""he"", ""en"")"),"#VALUE!")</f>
        <v>#VALUE!</v>
      </c>
    </row>
    <row r="612" ht="15.75" customHeight="1">
      <c r="E612" s="4" t="str">
        <f>IFERROR(__xludf.DUMMYFUNCTION("GOOGLETRANSLATE(D612, ""he"", ""en"")"),"#VALUE!")</f>
        <v>#VALUE!</v>
      </c>
    </row>
    <row r="613" ht="15.75" customHeight="1">
      <c r="E613" s="4" t="str">
        <f>IFERROR(__xludf.DUMMYFUNCTION("GOOGLETRANSLATE(D613, ""he"", ""en"")"),"#VALUE!")</f>
        <v>#VALUE!</v>
      </c>
    </row>
    <row r="614" ht="15.75" customHeight="1">
      <c r="E614" s="4" t="str">
        <f>IFERROR(__xludf.DUMMYFUNCTION("GOOGLETRANSLATE(D614, ""he"", ""en"")"),"#VALUE!")</f>
        <v>#VALUE!</v>
      </c>
    </row>
    <row r="615" ht="15.75" customHeight="1">
      <c r="E615" s="4" t="str">
        <f>IFERROR(__xludf.DUMMYFUNCTION("GOOGLETRANSLATE(D615, ""he"", ""en"")"),"#VALUE!")</f>
        <v>#VALUE!</v>
      </c>
    </row>
    <row r="616" ht="15.75" customHeight="1">
      <c r="E616" s="4" t="str">
        <f>IFERROR(__xludf.DUMMYFUNCTION("GOOGLETRANSLATE(D616, ""he"", ""en"")"),"#VALUE!")</f>
        <v>#VALUE!</v>
      </c>
    </row>
    <row r="617" ht="15.75" customHeight="1">
      <c r="E617" s="4" t="str">
        <f>IFERROR(__xludf.DUMMYFUNCTION("GOOGLETRANSLATE(D617, ""he"", ""en"")"),"#VALUE!")</f>
        <v>#VALUE!</v>
      </c>
    </row>
    <row r="618" ht="15.75" customHeight="1">
      <c r="E618" s="4" t="str">
        <f>IFERROR(__xludf.DUMMYFUNCTION("GOOGLETRANSLATE(D618, ""he"", ""en"")"),"#VALUE!")</f>
        <v>#VALUE!</v>
      </c>
    </row>
    <row r="619" ht="15.75" customHeight="1">
      <c r="E619" s="4" t="str">
        <f>IFERROR(__xludf.DUMMYFUNCTION("GOOGLETRANSLATE(D619, ""he"", ""en"")"),"#VALUE!")</f>
        <v>#VALUE!</v>
      </c>
    </row>
    <row r="620" ht="15.75" customHeight="1">
      <c r="E620" s="4" t="str">
        <f>IFERROR(__xludf.DUMMYFUNCTION("GOOGLETRANSLATE(D620, ""he"", ""en"")"),"#VALUE!")</f>
        <v>#VALUE!</v>
      </c>
    </row>
    <row r="621" ht="15.75" customHeight="1">
      <c r="E621" s="4" t="str">
        <f>IFERROR(__xludf.DUMMYFUNCTION("GOOGLETRANSLATE(D621, ""he"", ""en"")"),"#VALUE!")</f>
        <v>#VALUE!</v>
      </c>
    </row>
    <row r="622" ht="15.75" customHeight="1">
      <c r="E622" s="4" t="str">
        <f>IFERROR(__xludf.DUMMYFUNCTION("GOOGLETRANSLATE(D622, ""he"", ""en"")"),"#VALUE!")</f>
        <v>#VALUE!</v>
      </c>
    </row>
    <row r="623" ht="15.75" customHeight="1">
      <c r="E623" s="4" t="str">
        <f>IFERROR(__xludf.DUMMYFUNCTION("GOOGLETRANSLATE(D623, ""he"", ""en"")"),"#VALUE!")</f>
        <v>#VALUE!</v>
      </c>
    </row>
    <row r="624" ht="15.75" customHeight="1">
      <c r="E624" s="4" t="str">
        <f>IFERROR(__xludf.DUMMYFUNCTION("GOOGLETRANSLATE(D624, ""he"", ""en"")"),"#VALUE!")</f>
        <v>#VALUE!</v>
      </c>
    </row>
    <row r="625" ht="15.75" customHeight="1">
      <c r="E625" s="4" t="str">
        <f>IFERROR(__xludf.DUMMYFUNCTION("GOOGLETRANSLATE(D625, ""he"", ""en"")"),"#VALUE!")</f>
        <v>#VALUE!</v>
      </c>
    </row>
    <row r="626" ht="15.75" customHeight="1">
      <c r="E626" s="4" t="str">
        <f>IFERROR(__xludf.DUMMYFUNCTION("GOOGLETRANSLATE(D626, ""he"", ""en"")"),"#VALUE!")</f>
        <v>#VALUE!</v>
      </c>
    </row>
    <row r="627" ht="15.75" customHeight="1">
      <c r="E627" s="4" t="str">
        <f>IFERROR(__xludf.DUMMYFUNCTION("GOOGLETRANSLATE(D627, ""he"", ""en"")"),"#VALUE!")</f>
        <v>#VALUE!</v>
      </c>
    </row>
    <row r="628" ht="15.75" customHeight="1">
      <c r="E628" s="4" t="str">
        <f>IFERROR(__xludf.DUMMYFUNCTION("GOOGLETRANSLATE(D628, ""he"", ""en"")"),"#VALUE!")</f>
        <v>#VALUE!</v>
      </c>
    </row>
    <row r="629" ht="15.75" customHeight="1">
      <c r="E629" s="4" t="str">
        <f>IFERROR(__xludf.DUMMYFUNCTION("GOOGLETRANSLATE(D629, ""he"", ""en"")"),"#VALUE!")</f>
        <v>#VALUE!</v>
      </c>
    </row>
    <row r="630" ht="15.75" customHeight="1">
      <c r="E630" s="4" t="str">
        <f>IFERROR(__xludf.DUMMYFUNCTION("GOOGLETRANSLATE(D630, ""he"", ""en"")"),"#VALUE!")</f>
        <v>#VALUE!</v>
      </c>
    </row>
    <row r="631" ht="15.75" customHeight="1">
      <c r="E631" s="4" t="str">
        <f>IFERROR(__xludf.DUMMYFUNCTION("GOOGLETRANSLATE(D631, ""he"", ""en"")"),"#VALUE!")</f>
        <v>#VALUE!</v>
      </c>
    </row>
    <row r="632" ht="15.75" customHeight="1">
      <c r="E632" s="4" t="str">
        <f>IFERROR(__xludf.DUMMYFUNCTION("GOOGLETRANSLATE(D632, ""he"", ""en"")"),"#VALUE!")</f>
        <v>#VALUE!</v>
      </c>
    </row>
    <row r="633" ht="15.75" customHeight="1">
      <c r="E633" s="4" t="str">
        <f>IFERROR(__xludf.DUMMYFUNCTION("GOOGLETRANSLATE(D633, ""he"", ""en"")"),"#VALUE!")</f>
        <v>#VALUE!</v>
      </c>
    </row>
    <row r="634" ht="15.75" customHeight="1">
      <c r="E634" s="4" t="str">
        <f>IFERROR(__xludf.DUMMYFUNCTION("GOOGLETRANSLATE(D634, ""he"", ""en"")"),"#VALUE!")</f>
        <v>#VALUE!</v>
      </c>
    </row>
    <row r="635" ht="15.75" customHeight="1">
      <c r="E635" s="4" t="str">
        <f>IFERROR(__xludf.DUMMYFUNCTION("GOOGLETRANSLATE(D635, ""he"", ""en"")"),"#VALUE!")</f>
        <v>#VALUE!</v>
      </c>
    </row>
    <row r="636" ht="15.75" customHeight="1">
      <c r="E636" s="4" t="str">
        <f>IFERROR(__xludf.DUMMYFUNCTION("GOOGLETRANSLATE(D636, ""he"", ""en"")"),"#VALUE!")</f>
        <v>#VALUE!</v>
      </c>
    </row>
    <row r="637" ht="15.75" customHeight="1">
      <c r="E637" s="4" t="str">
        <f>IFERROR(__xludf.DUMMYFUNCTION("GOOGLETRANSLATE(D637, ""he"", ""en"")"),"#VALUE!")</f>
        <v>#VALUE!</v>
      </c>
    </row>
    <row r="638" ht="15.75" customHeight="1">
      <c r="E638" s="4" t="str">
        <f>IFERROR(__xludf.DUMMYFUNCTION("GOOGLETRANSLATE(D638, ""he"", ""en"")"),"#VALUE!")</f>
        <v>#VALUE!</v>
      </c>
    </row>
    <row r="639" ht="15.75" customHeight="1">
      <c r="E639" s="4" t="str">
        <f>IFERROR(__xludf.DUMMYFUNCTION("GOOGLETRANSLATE(D639, ""he"", ""en"")"),"#VALUE!")</f>
        <v>#VALUE!</v>
      </c>
    </row>
    <row r="640" ht="15.75" customHeight="1">
      <c r="E640" s="4" t="str">
        <f>IFERROR(__xludf.DUMMYFUNCTION("GOOGLETRANSLATE(D640, ""he"", ""en"")"),"#VALUE!")</f>
        <v>#VALUE!</v>
      </c>
    </row>
    <row r="641" ht="15.75" customHeight="1">
      <c r="E641" s="4" t="str">
        <f>IFERROR(__xludf.DUMMYFUNCTION("GOOGLETRANSLATE(D641, ""he"", ""en"")"),"#VALUE!")</f>
        <v>#VALUE!</v>
      </c>
    </row>
    <row r="642" ht="15.75" customHeight="1">
      <c r="E642" s="4" t="str">
        <f>IFERROR(__xludf.DUMMYFUNCTION("GOOGLETRANSLATE(D642, ""he"", ""en"")"),"#VALUE!")</f>
        <v>#VALUE!</v>
      </c>
    </row>
    <row r="643" ht="15.75" customHeight="1">
      <c r="E643" s="4" t="str">
        <f>IFERROR(__xludf.DUMMYFUNCTION("GOOGLETRANSLATE(D643, ""he"", ""en"")"),"#VALUE!")</f>
        <v>#VALUE!</v>
      </c>
    </row>
    <row r="644" ht="15.75" customHeight="1">
      <c r="E644" s="4" t="str">
        <f>IFERROR(__xludf.DUMMYFUNCTION("GOOGLETRANSLATE(D644, ""he"", ""en"")"),"#VALUE!")</f>
        <v>#VALUE!</v>
      </c>
    </row>
    <row r="645" ht="15.75" customHeight="1">
      <c r="E645" s="4" t="str">
        <f>IFERROR(__xludf.DUMMYFUNCTION("GOOGLETRANSLATE(D645, ""he"", ""en"")"),"#VALUE!")</f>
        <v>#VALUE!</v>
      </c>
    </row>
    <row r="646" ht="15.75" customHeight="1">
      <c r="E646" s="4" t="str">
        <f>IFERROR(__xludf.DUMMYFUNCTION("GOOGLETRANSLATE(D646, ""he"", ""en"")"),"#VALUE!")</f>
        <v>#VALUE!</v>
      </c>
    </row>
    <row r="647" ht="15.75" customHeight="1">
      <c r="E647" s="4" t="str">
        <f>IFERROR(__xludf.DUMMYFUNCTION("GOOGLETRANSLATE(D647, ""he"", ""en"")"),"#VALUE!")</f>
        <v>#VALUE!</v>
      </c>
    </row>
    <row r="648" ht="15.75" customHeight="1">
      <c r="E648" s="4" t="str">
        <f>IFERROR(__xludf.DUMMYFUNCTION("GOOGLETRANSLATE(D648, ""he"", ""en"")"),"#VALUE!")</f>
        <v>#VALUE!</v>
      </c>
    </row>
    <row r="649" ht="15.75" customHeight="1">
      <c r="E649" s="4" t="str">
        <f>IFERROR(__xludf.DUMMYFUNCTION("GOOGLETRANSLATE(D649, ""he"", ""en"")"),"#VALUE!")</f>
        <v>#VALUE!</v>
      </c>
    </row>
    <row r="650" ht="15.75" customHeight="1">
      <c r="E650" s="4" t="str">
        <f>IFERROR(__xludf.DUMMYFUNCTION("GOOGLETRANSLATE(D650, ""he"", ""en"")"),"#VALUE!")</f>
        <v>#VALUE!</v>
      </c>
    </row>
    <row r="651" ht="15.75" customHeight="1">
      <c r="E651" s="4" t="str">
        <f>IFERROR(__xludf.DUMMYFUNCTION("GOOGLETRANSLATE(D651, ""he"", ""en"")"),"#VALUE!")</f>
        <v>#VALUE!</v>
      </c>
    </row>
    <row r="652" ht="15.75" customHeight="1">
      <c r="E652" s="4" t="str">
        <f>IFERROR(__xludf.DUMMYFUNCTION("GOOGLETRANSLATE(D652, ""he"", ""en"")"),"#VALUE!")</f>
        <v>#VALUE!</v>
      </c>
    </row>
    <row r="653" ht="15.75" customHeight="1">
      <c r="E653" s="4" t="str">
        <f>IFERROR(__xludf.DUMMYFUNCTION("GOOGLETRANSLATE(D653, ""he"", ""en"")"),"#VALUE!")</f>
        <v>#VALUE!</v>
      </c>
    </row>
    <row r="654" ht="15.75" customHeight="1">
      <c r="E654" s="4" t="str">
        <f>IFERROR(__xludf.DUMMYFUNCTION("GOOGLETRANSLATE(D654, ""he"", ""en"")"),"#VALUE!")</f>
        <v>#VALUE!</v>
      </c>
    </row>
    <row r="655" ht="15.75" customHeight="1">
      <c r="E655" s="4" t="str">
        <f>IFERROR(__xludf.DUMMYFUNCTION("GOOGLETRANSLATE(D655, ""he"", ""en"")"),"#VALUE!")</f>
        <v>#VALUE!</v>
      </c>
    </row>
    <row r="656" ht="15.75" customHeight="1">
      <c r="E656" s="4" t="str">
        <f>IFERROR(__xludf.DUMMYFUNCTION("GOOGLETRANSLATE(D656, ""he"", ""en"")"),"#VALUE!")</f>
        <v>#VALUE!</v>
      </c>
    </row>
    <row r="657" ht="15.75" customHeight="1">
      <c r="E657" s="4" t="str">
        <f>IFERROR(__xludf.DUMMYFUNCTION("GOOGLETRANSLATE(D657, ""he"", ""en"")"),"#VALUE!")</f>
        <v>#VALUE!</v>
      </c>
    </row>
    <row r="658" ht="15.75" customHeight="1">
      <c r="E658" s="4" t="str">
        <f>IFERROR(__xludf.DUMMYFUNCTION("GOOGLETRANSLATE(D658, ""he"", ""en"")"),"#VALUE!")</f>
        <v>#VALUE!</v>
      </c>
    </row>
    <row r="659" ht="15.75" customHeight="1">
      <c r="E659" s="4" t="str">
        <f>IFERROR(__xludf.DUMMYFUNCTION("GOOGLETRANSLATE(D659, ""he"", ""en"")"),"#VALUE!")</f>
        <v>#VALUE!</v>
      </c>
    </row>
    <row r="660" ht="15.75" customHeight="1">
      <c r="E660" s="4" t="str">
        <f>IFERROR(__xludf.DUMMYFUNCTION("GOOGLETRANSLATE(D660, ""he"", ""en"")"),"#VALUE!")</f>
        <v>#VALUE!</v>
      </c>
    </row>
    <row r="661" ht="15.75" customHeight="1">
      <c r="E661" s="4" t="str">
        <f>IFERROR(__xludf.DUMMYFUNCTION("GOOGLETRANSLATE(D661, ""he"", ""en"")"),"#VALUE!")</f>
        <v>#VALUE!</v>
      </c>
    </row>
    <row r="662" ht="15.75" customHeight="1">
      <c r="E662" s="4" t="str">
        <f>IFERROR(__xludf.DUMMYFUNCTION("GOOGLETRANSLATE(D662, ""he"", ""en"")"),"#VALUE!")</f>
        <v>#VALUE!</v>
      </c>
    </row>
    <row r="663" ht="15.75" customHeight="1">
      <c r="E663" s="4" t="str">
        <f>IFERROR(__xludf.DUMMYFUNCTION("GOOGLETRANSLATE(D663, ""he"", ""en"")"),"#VALUE!")</f>
        <v>#VALUE!</v>
      </c>
    </row>
    <row r="664" ht="15.75" customHeight="1">
      <c r="E664" s="4" t="str">
        <f>IFERROR(__xludf.DUMMYFUNCTION("GOOGLETRANSLATE(D664, ""he"", ""en"")"),"#VALUE!")</f>
        <v>#VALUE!</v>
      </c>
    </row>
    <row r="665" ht="15.75" customHeight="1">
      <c r="E665" s="4" t="str">
        <f>IFERROR(__xludf.DUMMYFUNCTION("GOOGLETRANSLATE(D665, ""he"", ""en"")"),"#VALUE!")</f>
        <v>#VALUE!</v>
      </c>
    </row>
    <row r="666" ht="15.75" customHeight="1">
      <c r="E666" s="4" t="str">
        <f>IFERROR(__xludf.DUMMYFUNCTION("GOOGLETRANSLATE(D666, ""he"", ""en"")"),"#VALUE!")</f>
        <v>#VALUE!</v>
      </c>
    </row>
    <row r="667" ht="15.75" customHeight="1">
      <c r="E667" s="4" t="str">
        <f>IFERROR(__xludf.DUMMYFUNCTION("GOOGLETRANSLATE(D667, ""he"", ""en"")"),"#VALUE!")</f>
        <v>#VALUE!</v>
      </c>
    </row>
    <row r="668" ht="15.75" customHeight="1">
      <c r="E668" s="4" t="str">
        <f>IFERROR(__xludf.DUMMYFUNCTION("GOOGLETRANSLATE(D668, ""he"", ""en"")"),"#VALUE!")</f>
        <v>#VALUE!</v>
      </c>
    </row>
    <row r="669" ht="15.75" customHeight="1">
      <c r="E669" s="4" t="str">
        <f>IFERROR(__xludf.DUMMYFUNCTION("GOOGLETRANSLATE(D669, ""he"", ""en"")"),"#VALUE!")</f>
        <v>#VALUE!</v>
      </c>
    </row>
    <row r="670" ht="15.75" customHeight="1">
      <c r="E670" s="4" t="str">
        <f>IFERROR(__xludf.DUMMYFUNCTION("GOOGLETRANSLATE(D670, ""he"", ""en"")"),"#VALUE!")</f>
        <v>#VALUE!</v>
      </c>
    </row>
    <row r="671" ht="15.75" customHeight="1">
      <c r="E671" s="4" t="str">
        <f>IFERROR(__xludf.DUMMYFUNCTION("GOOGLETRANSLATE(D671, ""he"", ""en"")"),"#VALUE!")</f>
        <v>#VALUE!</v>
      </c>
    </row>
    <row r="672" ht="15.75" customHeight="1">
      <c r="E672" s="4" t="str">
        <f>IFERROR(__xludf.DUMMYFUNCTION("GOOGLETRANSLATE(D672, ""he"", ""en"")"),"#VALUE!")</f>
        <v>#VALUE!</v>
      </c>
    </row>
    <row r="673" ht="15.75" customHeight="1">
      <c r="E673" s="4" t="str">
        <f>IFERROR(__xludf.DUMMYFUNCTION("GOOGLETRANSLATE(D673, ""he"", ""en"")"),"#VALUE!")</f>
        <v>#VALUE!</v>
      </c>
    </row>
    <row r="674" ht="15.75" customHeight="1">
      <c r="E674" s="4" t="str">
        <f>IFERROR(__xludf.DUMMYFUNCTION("GOOGLETRANSLATE(D674, ""he"", ""en"")"),"#VALUE!")</f>
        <v>#VALUE!</v>
      </c>
    </row>
    <row r="675" ht="15.75" customHeight="1">
      <c r="E675" s="4" t="str">
        <f>IFERROR(__xludf.DUMMYFUNCTION("GOOGLETRANSLATE(D675, ""he"", ""en"")"),"#VALUE!")</f>
        <v>#VALUE!</v>
      </c>
    </row>
    <row r="676" ht="15.75" customHeight="1">
      <c r="E676" s="4" t="str">
        <f>IFERROR(__xludf.DUMMYFUNCTION("GOOGLETRANSLATE(D676, ""he"", ""en"")"),"#VALUE!")</f>
        <v>#VALUE!</v>
      </c>
    </row>
    <row r="677" ht="15.75" customHeight="1">
      <c r="E677" s="4" t="str">
        <f>IFERROR(__xludf.DUMMYFUNCTION("GOOGLETRANSLATE(D677, ""he"", ""en"")"),"#VALUE!")</f>
        <v>#VALUE!</v>
      </c>
    </row>
    <row r="678" ht="15.75" customHeight="1">
      <c r="E678" s="4" t="str">
        <f>IFERROR(__xludf.DUMMYFUNCTION("GOOGLETRANSLATE(D678, ""he"", ""en"")"),"#VALUE!")</f>
        <v>#VALUE!</v>
      </c>
    </row>
    <row r="679" ht="15.75" customHeight="1">
      <c r="E679" s="4" t="str">
        <f>IFERROR(__xludf.DUMMYFUNCTION("GOOGLETRANSLATE(D679, ""he"", ""en"")"),"#VALUE!")</f>
        <v>#VALUE!</v>
      </c>
    </row>
    <row r="680" ht="15.75" customHeight="1">
      <c r="E680" s="4" t="str">
        <f>IFERROR(__xludf.DUMMYFUNCTION("GOOGLETRANSLATE(D680, ""he"", ""en"")"),"#VALUE!")</f>
        <v>#VALUE!</v>
      </c>
    </row>
    <row r="681" ht="15.75" customHeight="1">
      <c r="E681" s="4" t="str">
        <f>IFERROR(__xludf.DUMMYFUNCTION("GOOGLETRANSLATE(D681, ""he"", ""en"")"),"#VALUE!")</f>
        <v>#VALUE!</v>
      </c>
    </row>
    <row r="682" ht="15.75" customHeight="1">
      <c r="E682" s="4" t="str">
        <f>IFERROR(__xludf.DUMMYFUNCTION("GOOGLETRANSLATE(D682, ""he"", ""en"")"),"#VALUE!")</f>
        <v>#VALUE!</v>
      </c>
    </row>
    <row r="683" ht="15.75" customHeight="1">
      <c r="E683" s="4" t="str">
        <f>IFERROR(__xludf.DUMMYFUNCTION("GOOGLETRANSLATE(D683, ""he"", ""en"")"),"#VALUE!")</f>
        <v>#VALUE!</v>
      </c>
    </row>
    <row r="684" ht="15.75" customHeight="1">
      <c r="E684" s="4" t="str">
        <f>IFERROR(__xludf.DUMMYFUNCTION("GOOGLETRANSLATE(D684, ""he"", ""en"")"),"#VALUE!")</f>
        <v>#VALUE!</v>
      </c>
    </row>
    <row r="685" ht="15.75" customHeight="1">
      <c r="E685" s="4" t="str">
        <f>IFERROR(__xludf.DUMMYFUNCTION("GOOGLETRANSLATE(D685, ""he"", ""en"")"),"#VALUE!")</f>
        <v>#VALUE!</v>
      </c>
    </row>
    <row r="686" ht="15.75" customHeight="1">
      <c r="E686" s="4" t="str">
        <f>IFERROR(__xludf.DUMMYFUNCTION("GOOGLETRANSLATE(D686, ""he"", ""en"")"),"#VALUE!")</f>
        <v>#VALUE!</v>
      </c>
    </row>
    <row r="687" ht="15.75" customHeight="1">
      <c r="E687" s="4" t="str">
        <f>IFERROR(__xludf.DUMMYFUNCTION("GOOGLETRANSLATE(D687, ""he"", ""en"")"),"#VALUE!")</f>
        <v>#VALUE!</v>
      </c>
    </row>
    <row r="688" ht="15.75" customHeight="1">
      <c r="E688" s="4" t="str">
        <f>IFERROR(__xludf.DUMMYFUNCTION("GOOGLETRANSLATE(D688, ""he"", ""en"")"),"#VALUE!")</f>
        <v>#VALUE!</v>
      </c>
    </row>
    <row r="689" ht="15.75" customHeight="1">
      <c r="E689" s="4" t="str">
        <f>IFERROR(__xludf.DUMMYFUNCTION("GOOGLETRANSLATE(D689, ""he"", ""en"")"),"#VALUE!")</f>
        <v>#VALUE!</v>
      </c>
    </row>
    <row r="690" ht="15.75" customHeight="1">
      <c r="E690" s="4" t="str">
        <f>IFERROR(__xludf.DUMMYFUNCTION("GOOGLETRANSLATE(D690, ""he"", ""en"")"),"#VALUE!")</f>
        <v>#VALUE!</v>
      </c>
    </row>
    <row r="691" ht="15.75" customHeight="1">
      <c r="E691" s="4" t="str">
        <f>IFERROR(__xludf.DUMMYFUNCTION("GOOGLETRANSLATE(D691, ""he"", ""en"")"),"#VALUE!")</f>
        <v>#VALUE!</v>
      </c>
    </row>
    <row r="692" ht="15.75" customHeight="1">
      <c r="E692" s="4" t="str">
        <f>IFERROR(__xludf.DUMMYFUNCTION("GOOGLETRANSLATE(D692, ""he"", ""en"")"),"#VALUE!")</f>
        <v>#VALUE!</v>
      </c>
    </row>
    <row r="693" ht="15.75" customHeight="1">
      <c r="E693" s="4" t="str">
        <f>IFERROR(__xludf.DUMMYFUNCTION("GOOGLETRANSLATE(D693, ""he"", ""en"")"),"#VALUE!")</f>
        <v>#VALUE!</v>
      </c>
    </row>
    <row r="694" ht="15.75" customHeight="1">
      <c r="E694" s="4" t="str">
        <f>IFERROR(__xludf.DUMMYFUNCTION("GOOGLETRANSLATE(D694, ""he"", ""en"")"),"#VALUE!")</f>
        <v>#VALUE!</v>
      </c>
    </row>
    <row r="695" ht="15.75" customHeight="1">
      <c r="E695" s="4" t="str">
        <f>IFERROR(__xludf.DUMMYFUNCTION("GOOGLETRANSLATE(D695, ""he"", ""en"")"),"#VALUE!")</f>
        <v>#VALUE!</v>
      </c>
    </row>
    <row r="696" ht="15.75" customHeight="1">
      <c r="E696" s="4" t="str">
        <f>IFERROR(__xludf.DUMMYFUNCTION("GOOGLETRANSLATE(D696, ""he"", ""en"")"),"#VALUE!")</f>
        <v>#VALUE!</v>
      </c>
    </row>
    <row r="697" ht="15.75" customHeight="1">
      <c r="E697" s="4" t="str">
        <f>IFERROR(__xludf.DUMMYFUNCTION("GOOGLETRANSLATE(D697, ""he"", ""en"")"),"#VALUE!")</f>
        <v>#VALUE!</v>
      </c>
    </row>
    <row r="698" ht="15.75" customHeight="1">
      <c r="E698" s="4" t="str">
        <f>IFERROR(__xludf.DUMMYFUNCTION("GOOGLETRANSLATE(D698, ""he"", ""en"")"),"#VALUE!")</f>
        <v>#VALUE!</v>
      </c>
    </row>
    <row r="699" ht="15.75" customHeight="1">
      <c r="E699" s="4" t="str">
        <f>IFERROR(__xludf.DUMMYFUNCTION("GOOGLETRANSLATE(D699, ""he"", ""en"")"),"#VALUE!")</f>
        <v>#VALUE!</v>
      </c>
    </row>
    <row r="700" ht="15.75" customHeight="1">
      <c r="E700" s="4" t="str">
        <f>IFERROR(__xludf.DUMMYFUNCTION("GOOGLETRANSLATE(D700, ""he"", ""en"")"),"#VALUE!")</f>
        <v>#VALUE!</v>
      </c>
    </row>
    <row r="701" ht="15.75" customHeight="1">
      <c r="E701" s="4" t="str">
        <f>IFERROR(__xludf.DUMMYFUNCTION("GOOGLETRANSLATE(D701, ""he"", ""en"")"),"#VALUE!")</f>
        <v>#VALUE!</v>
      </c>
    </row>
    <row r="702" ht="15.75" customHeight="1">
      <c r="E702" s="4" t="str">
        <f>IFERROR(__xludf.DUMMYFUNCTION("GOOGLETRANSLATE(D702, ""he"", ""en"")"),"#VALUE!")</f>
        <v>#VALUE!</v>
      </c>
    </row>
    <row r="703" ht="15.75" customHeight="1">
      <c r="E703" s="4" t="str">
        <f>IFERROR(__xludf.DUMMYFUNCTION("GOOGLETRANSLATE(D703, ""he"", ""en"")"),"#VALUE!")</f>
        <v>#VALUE!</v>
      </c>
    </row>
    <row r="704" ht="15.75" customHeight="1">
      <c r="E704" s="4" t="str">
        <f>IFERROR(__xludf.DUMMYFUNCTION("GOOGLETRANSLATE(D704, ""he"", ""en"")"),"#VALUE!")</f>
        <v>#VALUE!</v>
      </c>
    </row>
    <row r="705" ht="15.75" customHeight="1">
      <c r="E705" s="4" t="str">
        <f>IFERROR(__xludf.DUMMYFUNCTION("GOOGLETRANSLATE(D705, ""he"", ""en"")"),"#VALUE!")</f>
        <v>#VALUE!</v>
      </c>
    </row>
    <row r="706" ht="15.75" customHeight="1">
      <c r="E706" s="4" t="str">
        <f>IFERROR(__xludf.DUMMYFUNCTION("GOOGLETRANSLATE(D706, ""he"", ""en"")"),"#VALUE!")</f>
        <v>#VALUE!</v>
      </c>
    </row>
    <row r="707" ht="15.75" customHeight="1">
      <c r="E707" s="4" t="str">
        <f>IFERROR(__xludf.DUMMYFUNCTION("GOOGLETRANSLATE(D707, ""he"", ""en"")"),"#VALUE!")</f>
        <v>#VALUE!</v>
      </c>
    </row>
    <row r="708" ht="15.75" customHeight="1">
      <c r="E708" s="4" t="str">
        <f>IFERROR(__xludf.DUMMYFUNCTION("GOOGLETRANSLATE(D708, ""he"", ""en"")"),"#VALUE!")</f>
        <v>#VALUE!</v>
      </c>
    </row>
    <row r="709" ht="15.75" customHeight="1">
      <c r="E709" s="4" t="str">
        <f>IFERROR(__xludf.DUMMYFUNCTION("GOOGLETRANSLATE(D709, ""he"", ""en"")"),"#VALUE!")</f>
        <v>#VALUE!</v>
      </c>
    </row>
    <row r="710" ht="15.75" customHeight="1">
      <c r="E710" s="4" t="str">
        <f>IFERROR(__xludf.DUMMYFUNCTION("GOOGLETRANSLATE(D710, ""he"", ""en"")"),"#VALUE!")</f>
        <v>#VALUE!</v>
      </c>
    </row>
    <row r="711" ht="15.75" customHeight="1">
      <c r="E711" s="4" t="str">
        <f>IFERROR(__xludf.DUMMYFUNCTION("GOOGLETRANSLATE(D711, ""he"", ""en"")"),"#VALUE!")</f>
        <v>#VALUE!</v>
      </c>
    </row>
    <row r="712" ht="15.75" customHeight="1">
      <c r="E712" s="4" t="str">
        <f>IFERROR(__xludf.DUMMYFUNCTION("GOOGLETRANSLATE(D712, ""he"", ""en"")"),"#VALUE!")</f>
        <v>#VALUE!</v>
      </c>
    </row>
    <row r="713" ht="15.75" customHeight="1">
      <c r="E713" s="4" t="str">
        <f>IFERROR(__xludf.DUMMYFUNCTION("GOOGLETRANSLATE(D713, ""he"", ""en"")"),"#VALUE!")</f>
        <v>#VALUE!</v>
      </c>
    </row>
    <row r="714" ht="15.75" customHeight="1">
      <c r="E714" s="4" t="str">
        <f>IFERROR(__xludf.DUMMYFUNCTION("GOOGLETRANSLATE(D714, ""he"", ""en"")"),"#VALUE!")</f>
        <v>#VALUE!</v>
      </c>
    </row>
    <row r="715" ht="15.75" customHeight="1">
      <c r="E715" s="4" t="str">
        <f>IFERROR(__xludf.DUMMYFUNCTION("GOOGLETRANSLATE(D715, ""he"", ""en"")"),"#VALUE!")</f>
        <v>#VALUE!</v>
      </c>
    </row>
    <row r="716" ht="15.75" customHeight="1">
      <c r="E716" s="4" t="str">
        <f>IFERROR(__xludf.DUMMYFUNCTION("GOOGLETRANSLATE(D716, ""he"", ""en"")"),"#VALUE!")</f>
        <v>#VALUE!</v>
      </c>
    </row>
    <row r="717" ht="15.75" customHeight="1">
      <c r="E717" s="4" t="str">
        <f>IFERROR(__xludf.DUMMYFUNCTION("GOOGLETRANSLATE(D717, ""he"", ""en"")"),"#VALUE!")</f>
        <v>#VALUE!</v>
      </c>
    </row>
    <row r="718" ht="15.75" customHeight="1">
      <c r="E718" s="4" t="str">
        <f>IFERROR(__xludf.DUMMYFUNCTION("GOOGLETRANSLATE(D718, ""he"", ""en"")"),"#VALUE!")</f>
        <v>#VALUE!</v>
      </c>
    </row>
    <row r="719" ht="15.75" customHeight="1">
      <c r="E719" s="4" t="str">
        <f>IFERROR(__xludf.DUMMYFUNCTION("GOOGLETRANSLATE(D719, ""he"", ""en"")"),"#VALUE!")</f>
        <v>#VALUE!</v>
      </c>
    </row>
    <row r="720" ht="15.75" customHeight="1">
      <c r="E720" s="4" t="str">
        <f>IFERROR(__xludf.DUMMYFUNCTION("GOOGLETRANSLATE(D720, ""he"", ""en"")"),"#VALUE!")</f>
        <v>#VALUE!</v>
      </c>
    </row>
    <row r="721" ht="15.75" customHeight="1">
      <c r="E721" s="4" t="str">
        <f>IFERROR(__xludf.DUMMYFUNCTION("GOOGLETRANSLATE(D721, ""he"", ""en"")"),"#VALUE!")</f>
        <v>#VALUE!</v>
      </c>
    </row>
    <row r="722" ht="15.75" customHeight="1">
      <c r="E722" s="4" t="str">
        <f>IFERROR(__xludf.DUMMYFUNCTION("GOOGLETRANSLATE(D722, ""he"", ""en"")"),"#VALUE!")</f>
        <v>#VALUE!</v>
      </c>
    </row>
    <row r="723" ht="15.75" customHeight="1">
      <c r="E723" s="4" t="str">
        <f>IFERROR(__xludf.DUMMYFUNCTION("GOOGLETRANSLATE(D723, ""he"", ""en"")"),"#VALUE!")</f>
        <v>#VALUE!</v>
      </c>
    </row>
    <row r="724" ht="15.75" customHeight="1">
      <c r="E724" s="4" t="str">
        <f>IFERROR(__xludf.DUMMYFUNCTION("GOOGLETRANSLATE(D724, ""he"", ""en"")"),"#VALUE!")</f>
        <v>#VALUE!</v>
      </c>
    </row>
    <row r="725" ht="15.75" customHeight="1">
      <c r="E725" s="4" t="str">
        <f>IFERROR(__xludf.DUMMYFUNCTION("GOOGLETRANSLATE(D725, ""he"", ""en"")"),"#VALUE!")</f>
        <v>#VALUE!</v>
      </c>
    </row>
    <row r="726" ht="15.75" customHeight="1">
      <c r="E726" s="4" t="str">
        <f>IFERROR(__xludf.DUMMYFUNCTION("GOOGLETRANSLATE(D726, ""he"", ""en"")"),"#VALUE!")</f>
        <v>#VALUE!</v>
      </c>
    </row>
    <row r="727" ht="15.75" customHeight="1">
      <c r="E727" s="4" t="str">
        <f>IFERROR(__xludf.DUMMYFUNCTION("GOOGLETRANSLATE(D727, ""he"", ""en"")"),"#VALUE!")</f>
        <v>#VALUE!</v>
      </c>
    </row>
    <row r="728" ht="15.75" customHeight="1">
      <c r="E728" s="4" t="str">
        <f>IFERROR(__xludf.DUMMYFUNCTION("GOOGLETRANSLATE(D728, ""he"", ""en"")"),"#VALUE!")</f>
        <v>#VALUE!</v>
      </c>
    </row>
    <row r="729" ht="15.75" customHeight="1">
      <c r="E729" s="4" t="str">
        <f>IFERROR(__xludf.DUMMYFUNCTION("GOOGLETRANSLATE(D729, ""he"", ""en"")"),"#VALUE!")</f>
        <v>#VALUE!</v>
      </c>
    </row>
    <row r="730" ht="15.75" customHeight="1">
      <c r="E730" s="4" t="str">
        <f>IFERROR(__xludf.DUMMYFUNCTION("GOOGLETRANSLATE(D730, ""he"", ""en"")"),"#VALUE!")</f>
        <v>#VALUE!</v>
      </c>
    </row>
    <row r="731" ht="15.75" customHeight="1">
      <c r="E731" s="4" t="str">
        <f>IFERROR(__xludf.DUMMYFUNCTION("GOOGLETRANSLATE(D731, ""he"", ""en"")"),"#VALUE!")</f>
        <v>#VALUE!</v>
      </c>
    </row>
    <row r="732" ht="15.75" customHeight="1">
      <c r="E732" s="4" t="str">
        <f>IFERROR(__xludf.DUMMYFUNCTION("GOOGLETRANSLATE(D732, ""he"", ""en"")"),"#VALUE!")</f>
        <v>#VALUE!</v>
      </c>
    </row>
    <row r="733" ht="15.75" customHeight="1">
      <c r="E733" s="4" t="str">
        <f>IFERROR(__xludf.DUMMYFUNCTION("GOOGLETRANSLATE(D733, ""he"", ""en"")"),"#VALUE!")</f>
        <v>#VALUE!</v>
      </c>
    </row>
    <row r="734" ht="15.75" customHeight="1">
      <c r="E734" s="4" t="str">
        <f>IFERROR(__xludf.DUMMYFUNCTION("GOOGLETRANSLATE(D734, ""he"", ""en"")"),"#VALUE!")</f>
        <v>#VALUE!</v>
      </c>
    </row>
    <row r="735" ht="15.75" customHeight="1">
      <c r="E735" s="4" t="str">
        <f>IFERROR(__xludf.DUMMYFUNCTION("GOOGLETRANSLATE(D735, ""he"", ""en"")"),"#VALUE!")</f>
        <v>#VALUE!</v>
      </c>
    </row>
    <row r="736" ht="15.75" customHeight="1">
      <c r="E736" s="4" t="str">
        <f>IFERROR(__xludf.DUMMYFUNCTION("GOOGLETRANSLATE(D736, ""he"", ""en"")"),"#VALUE!")</f>
        <v>#VALUE!</v>
      </c>
    </row>
    <row r="737" ht="15.75" customHeight="1">
      <c r="E737" s="4" t="str">
        <f>IFERROR(__xludf.DUMMYFUNCTION("GOOGLETRANSLATE(D737, ""he"", ""en"")"),"#VALUE!")</f>
        <v>#VALUE!</v>
      </c>
    </row>
    <row r="738" ht="15.75" customHeight="1">
      <c r="E738" s="4" t="str">
        <f>IFERROR(__xludf.DUMMYFUNCTION("GOOGLETRANSLATE(D738, ""he"", ""en"")"),"#VALUE!")</f>
        <v>#VALUE!</v>
      </c>
    </row>
    <row r="739" ht="15.75" customHeight="1">
      <c r="E739" s="4" t="str">
        <f>IFERROR(__xludf.DUMMYFUNCTION("GOOGLETRANSLATE(D739, ""he"", ""en"")"),"#VALUE!")</f>
        <v>#VALUE!</v>
      </c>
    </row>
    <row r="740" ht="15.75" customHeight="1">
      <c r="E740" s="4" t="str">
        <f>IFERROR(__xludf.DUMMYFUNCTION("GOOGLETRANSLATE(D740, ""he"", ""en"")"),"#VALUE!")</f>
        <v>#VALUE!</v>
      </c>
    </row>
    <row r="741" ht="15.75" customHeight="1">
      <c r="E741" s="4" t="str">
        <f>IFERROR(__xludf.DUMMYFUNCTION("GOOGLETRANSLATE(D741, ""he"", ""en"")"),"#VALUE!")</f>
        <v>#VALUE!</v>
      </c>
    </row>
    <row r="742" ht="15.75" customHeight="1">
      <c r="E742" s="4" t="str">
        <f>IFERROR(__xludf.DUMMYFUNCTION("GOOGLETRANSLATE(D742, ""he"", ""en"")"),"#VALUE!")</f>
        <v>#VALUE!</v>
      </c>
    </row>
    <row r="743" ht="15.75" customHeight="1">
      <c r="E743" s="4" t="str">
        <f>IFERROR(__xludf.DUMMYFUNCTION("GOOGLETRANSLATE(D743, ""he"", ""en"")"),"#VALUE!")</f>
        <v>#VALUE!</v>
      </c>
    </row>
    <row r="744" ht="15.75" customHeight="1">
      <c r="E744" s="4" t="str">
        <f>IFERROR(__xludf.DUMMYFUNCTION("GOOGLETRANSLATE(D744, ""he"", ""en"")"),"#VALUE!")</f>
        <v>#VALUE!</v>
      </c>
    </row>
    <row r="745" ht="15.75" customHeight="1">
      <c r="E745" s="4" t="str">
        <f>IFERROR(__xludf.DUMMYFUNCTION("GOOGLETRANSLATE(D745, ""he"", ""en"")"),"#VALUE!")</f>
        <v>#VALUE!</v>
      </c>
    </row>
    <row r="746" ht="15.75" customHeight="1">
      <c r="E746" s="4" t="str">
        <f>IFERROR(__xludf.DUMMYFUNCTION("GOOGLETRANSLATE(D746, ""he"", ""en"")"),"#VALUE!")</f>
        <v>#VALUE!</v>
      </c>
    </row>
    <row r="747" ht="15.75" customHeight="1">
      <c r="E747" s="4" t="str">
        <f>IFERROR(__xludf.DUMMYFUNCTION("GOOGLETRANSLATE(D747, ""he"", ""en"")"),"#VALUE!")</f>
        <v>#VALUE!</v>
      </c>
    </row>
    <row r="748" ht="15.75" customHeight="1">
      <c r="E748" s="4" t="str">
        <f>IFERROR(__xludf.DUMMYFUNCTION("GOOGLETRANSLATE(D748, ""he"", ""en"")"),"#VALUE!")</f>
        <v>#VALUE!</v>
      </c>
    </row>
    <row r="749" ht="15.75" customHeight="1">
      <c r="E749" s="4" t="str">
        <f>IFERROR(__xludf.DUMMYFUNCTION("GOOGLETRANSLATE(D749, ""he"", ""en"")"),"#VALUE!")</f>
        <v>#VALUE!</v>
      </c>
    </row>
    <row r="750" ht="15.75" customHeight="1">
      <c r="E750" s="4" t="str">
        <f>IFERROR(__xludf.DUMMYFUNCTION("GOOGLETRANSLATE(D750, ""he"", ""en"")"),"#VALUE!")</f>
        <v>#VALUE!</v>
      </c>
    </row>
    <row r="751" ht="15.75" customHeight="1">
      <c r="E751" s="4" t="str">
        <f>IFERROR(__xludf.DUMMYFUNCTION("GOOGLETRANSLATE(D751, ""he"", ""en"")"),"#VALUE!")</f>
        <v>#VALUE!</v>
      </c>
    </row>
    <row r="752" ht="15.75" customHeight="1">
      <c r="E752" s="4" t="str">
        <f>IFERROR(__xludf.DUMMYFUNCTION("GOOGLETRANSLATE(D752, ""he"", ""en"")"),"#VALUE!")</f>
        <v>#VALUE!</v>
      </c>
    </row>
    <row r="753" ht="15.75" customHeight="1">
      <c r="E753" s="4" t="str">
        <f>IFERROR(__xludf.DUMMYFUNCTION("GOOGLETRANSLATE(D753, ""he"", ""en"")"),"#VALUE!")</f>
        <v>#VALUE!</v>
      </c>
    </row>
    <row r="754" ht="15.75" customHeight="1">
      <c r="E754" s="4" t="str">
        <f>IFERROR(__xludf.DUMMYFUNCTION("GOOGLETRANSLATE(D754, ""he"", ""en"")"),"#VALUE!")</f>
        <v>#VALUE!</v>
      </c>
    </row>
    <row r="755" ht="15.75" customHeight="1">
      <c r="E755" s="4" t="str">
        <f>IFERROR(__xludf.DUMMYFUNCTION("GOOGLETRANSLATE(D755, ""he"", ""en"")"),"#VALUE!")</f>
        <v>#VALUE!</v>
      </c>
    </row>
    <row r="756" ht="15.75" customHeight="1">
      <c r="E756" s="4" t="str">
        <f>IFERROR(__xludf.DUMMYFUNCTION("GOOGLETRANSLATE(D756, ""he"", ""en"")"),"#VALUE!")</f>
        <v>#VALUE!</v>
      </c>
    </row>
    <row r="757" ht="15.75" customHeight="1">
      <c r="E757" s="4" t="str">
        <f>IFERROR(__xludf.DUMMYFUNCTION("GOOGLETRANSLATE(D757, ""he"", ""en"")"),"#VALUE!")</f>
        <v>#VALUE!</v>
      </c>
    </row>
    <row r="758" ht="15.75" customHeight="1">
      <c r="E758" s="4" t="str">
        <f>IFERROR(__xludf.DUMMYFUNCTION("GOOGLETRANSLATE(D758, ""he"", ""en"")"),"#VALUE!")</f>
        <v>#VALUE!</v>
      </c>
    </row>
    <row r="759" ht="15.75" customHeight="1">
      <c r="E759" s="4" t="str">
        <f>IFERROR(__xludf.DUMMYFUNCTION("GOOGLETRANSLATE(D759, ""he"", ""en"")"),"#VALUE!")</f>
        <v>#VALUE!</v>
      </c>
    </row>
    <row r="760" ht="15.75" customHeight="1">
      <c r="E760" s="4" t="str">
        <f>IFERROR(__xludf.DUMMYFUNCTION("GOOGLETRANSLATE(D760, ""he"", ""en"")"),"#VALUE!")</f>
        <v>#VALUE!</v>
      </c>
    </row>
    <row r="761" ht="15.75" customHeight="1">
      <c r="E761" s="4" t="str">
        <f>IFERROR(__xludf.DUMMYFUNCTION("GOOGLETRANSLATE(D761, ""he"", ""en"")"),"#VALUE!")</f>
        <v>#VALUE!</v>
      </c>
    </row>
    <row r="762" ht="15.75" customHeight="1">
      <c r="E762" s="4" t="str">
        <f>IFERROR(__xludf.DUMMYFUNCTION("GOOGLETRANSLATE(D762, ""he"", ""en"")"),"#VALUE!")</f>
        <v>#VALUE!</v>
      </c>
    </row>
    <row r="763" ht="15.75" customHeight="1">
      <c r="E763" s="4" t="str">
        <f>IFERROR(__xludf.DUMMYFUNCTION("GOOGLETRANSLATE(D763, ""he"", ""en"")"),"#VALUE!")</f>
        <v>#VALUE!</v>
      </c>
    </row>
    <row r="764" ht="15.75" customHeight="1">
      <c r="E764" s="4" t="str">
        <f>IFERROR(__xludf.DUMMYFUNCTION("GOOGLETRANSLATE(D764, ""he"", ""en"")"),"#VALUE!")</f>
        <v>#VALUE!</v>
      </c>
    </row>
    <row r="765" ht="15.75" customHeight="1">
      <c r="E765" s="4" t="str">
        <f>IFERROR(__xludf.DUMMYFUNCTION("GOOGLETRANSLATE(D765, ""he"", ""en"")"),"#VALUE!")</f>
        <v>#VALUE!</v>
      </c>
    </row>
    <row r="766" ht="15.75" customHeight="1">
      <c r="E766" s="4" t="str">
        <f>IFERROR(__xludf.DUMMYFUNCTION("GOOGLETRANSLATE(D766, ""he"", ""en"")"),"#VALUE!")</f>
        <v>#VALUE!</v>
      </c>
    </row>
    <row r="767" ht="15.75" customHeight="1">
      <c r="E767" s="4" t="str">
        <f>IFERROR(__xludf.DUMMYFUNCTION("GOOGLETRANSLATE(D767, ""he"", ""en"")"),"#VALUE!")</f>
        <v>#VALUE!</v>
      </c>
    </row>
    <row r="768" ht="15.75" customHeight="1">
      <c r="E768" s="4" t="str">
        <f>IFERROR(__xludf.DUMMYFUNCTION("GOOGLETRANSLATE(D768, ""he"", ""en"")"),"#VALUE!")</f>
        <v>#VALUE!</v>
      </c>
    </row>
    <row r="769" ht="15.75" customHeight="1">
      <c r="E769" s="4" t="str">
        <f>IFERROR(__xludf.DUMMYFUNCTION("GOOGLETRANSLATE(D769, ""he"", ""en"")"),"#VALUE!")</f>
        <v>#VALUE!</v>
      </c>
    </row>
    <row r="770" ht="15.75" customHeight="1">
      <c r="E770" s="4" t="str">
        <f>IFERROR(__xludf.DUMMYFUNCTION("GOOGLETRANSLATE(D770, ""he"", ""en"")"),"#VALUE!")</f>
        <v>#VALUE!</v>
      </c>
    </row>
    <row r="771" ht="15.75" customHeight="1">
      <c r="E771" s="4" t="str">
        <f>IFERROR(__xludf.DUMMYFUNCTION("GOOGLETRANSLATE(D771, ""he"", ""en"")"),"#VALUE!")</f>
        <v>#VALUE!</v>
      </c>
    </row>
    <row r="772" ht="15.75" customHeight="1">
      <c r="E772" s="4" t="str">
        <f>IFERROR(__xludf.DUMMYFUNCTION("GOOGLETRANSLATE(D772, ""he"", ""en"")"),"#VALUE!")</f>
        <v>#VALUE!</v>
      </c>
    </row>
    <row r="773" ht="15.75" customHeight="1">
      <c r="E773" s="4" t="str">
        <f>IFERROR(__xludf.DUMMYFUNCTION("GOOGLETRANSLATE(D773, ""he"", ""en"")"),"#VALUE!")</f>
        <v>#VALUE!</v>
      </c>
    </row>
    <row r="774" ht="15.75" customHeight="1">
      <c r="E774" s="4" t="str">
        <f>IFERROR(__xludf.DUMMYFUNCTION("GOOGLETRANSLATE(D774, ""he"", ""en"")"),"#VALUE!")</f>
        <v>#VALUE!</v>
      </c>
    </row>
    <row r="775" ht="15.75" customHeight="1">
      <c r="E775" s="4" t="str">
        <f>IFERROR(__xludf.DUMMYFUNCTION("GOOGLETRANSLATE(D775, ""he"", ""en"")"),"#VALUE!")</f>
        <v>#VALUE!</v>
      </c>
    </row>
    <row r="776" ht="15.75" customHeight="1">
      <c r="E776" s="4" t="str">
        <f>IFERROR(__xludf.DUMMYFUNCTION("GOOGLETRANSLATE(D776, ""he"", ""en"")"),"#VALUE!")</f>
        <v>#VALUE!</v>
      </c>
    </row>
    <row r="777" ht="15.75" customHeight="1">
      <c r="E777" s="4" t="str">
        <f>IFERROR(__xludf.DUMMYFUNCTION("GOOGLETRANSLATE(D777, ""he"", ""en"")"),"#VALUE!")</f>
        <v>#VALUE!</v>
      </c>
    </row>
    <row r="778" ht="15.75" customHeight="1">
      <c r="E778" s="4" t="str">
        <f>IFERROR(__xludf.DUMMYFUNCTION("GOOGLETRANSLATE(D778, ""he"", ""en"")"),"#VALUE!")</f>
        <v>#VALUE!</v>
      </c>
    </row>
    <row r="779" ht="15.75" customHeight="1">
      <c r="E779" s="4" t="str">
        <f>IFERROR(__xludf.DUMMYFUNCTION("GOOGLETRANSLATE(D779, ""he"", ""en"")"),"#VALUE!")</f>
        <v>#VALUE!</v>
      </c>
    </row>
    <row r="780" ht="15.75" customHeight="1">
      <c r="E780" s="4" t="str">
        <f>IFERROR(__xludf.DUMMYFUNCTION("GOOGLETRANSLATE(D780, ""he"", ""en"")"),"#VALUE!")</f>
        <v>#VALUE!</v>
      </c>
    </row>
    <row r="781" ht="15.75" customHeight="1">
      <c r="E781" s="4" t="str">
        <f>IFERROR(__xludf.DUMMYFUNCTION("GOOGLETRANSLATE(D781, ""he"", ""en"")"),"#VALUE!")</f>
        <v>#VALUE!</v>
      </c>
    </row>
    <row r="782" ht="15.75" customHeight="1">
      <c r="E782" s="4" t="str">
        <f>IFERROR(__xludf.DUMMYFUNCTION("GOOGLETRANSLATE(D782, ""he"", ""en"")"),"#VALUE!")</f>
        <v>#VALUE!</v>
      </c>
    </row>
    <row r="783" ht="15.75" customHeight="1">
      <c r="E783" s="4" t="str">
        <f>IFERROR(__xludf.DUMMYFUNCTION("GOOGLETRANSLATE(D783, ""he"", ""en"")"),"#VALUE!")</f>
        <v>#VALUE!</v>
      </c>
    </row>
    <row r="784" ht="15.75" customHeight="1">
      <c r="E784" s="4" t="str">
        <f>IFERROR(__xludf.DUMMYFUNCTION("GOOGLETRANSLATE(D784, ""he"", ""en"")"),"#VALUE!")</f>
        <v>#VALUE!</v>
      </c>
    </row>
    <row r="785" ht="15.75" customHeight="1">
      <c r="E785" s="4" t="str">
        <f>IFERROR(__xludf.DUMMYFUNCTION("GOOGLETRANSLATE(D785, ""he"", ""en"")"),"#VALUE!")</f>
        <v>#VALUE!</v>
      </c>
    </row>
    <row r="786" ht="15.75" customHeight="1">
      <c r="E786" s="4" t="str">
        <f>IFERROR(__xludf.DUMMYFUNCTION("GOOGLETRANSLATE(D786, ""he"", ""en"")"),"#VALUE!")</f>
        <v>#VALUE!</v>
      </c>
    </row>
    <row r="787" ht="15.75" customHeight="1">
      <c r="E787" s="4" t="str">
        <f>IFERROR(__xludf.DUMMYFUNCTION("GOOGLETRANSLATE(D787, ""he"", ""en"")"),"#VALUE!")</f>
        <v>#VALUE!</v>
      </c>
    </row>
    <row r="788" ht="15.75" customHeight="1">
      <c r="E788" s="4" t="str">
        <f>IFERROR(__xludf.DUMMYFUNCTION("GOOGLETRANSLATE(D788, ""he"", ""en"")"),"#VALUE!")</f>
        <v>#VALUE!</v>
      </c>
    </row>
    <row r="789" ht="15.75" customHeight="1">
      <c r="E789" s="4" t="str">
        <f>IFERROR(__xludf.DUMMYFUNCTION("GOOGLETRANSLATE(D789, ""he"", ""en"")"),"#VALUE!")</f>
        <v>#VALUE!</v>
      </c>
    </row>
    <row r="790" ht="15.75" customHeight="1">
      <c r="E790" s="4" t="str">
        <f>IFERROR(__xludf.DUMMYFUNCTION("GOOGLETRANSLATE(D790, ""he"", ""en"")"),"#VALUE!")</f>
        <v>#VALUE!</v>
      </c>
    </row>
    <row r="791" ht="15.75" customHeight="1">
      <c r="E791" s="4" t="str">
        <f>IFERROR(__xludf.DUMMYFUNCTION("GOOGLETRANSLATE(D791, ""he"", ""en"")"),"#VALUE!")</f>
        <v>#VALUE!</v>
      </c>
    </row>
    <row r="792" ht="15.75" customHeight="1">
      <c r="E792" s="4" t="str">
        <f>IFERROR(__xludf.DUMMYFUNCTION("GOOGLETRANSLATE(D792, ""he"", ""en"")"),"#VALUE!")</f>
        <v>#VALUE!</v>
      </c>
    </row>
    <row r="793" ht="15.75" customHeight="1">
      <c r="E793" s="4" t="str">
        <f>IFERROR(__xludf.DUMMYFUNCTION("GOOGLETRANSLATE(D793, ""he"", ""en"")"),"#VALUE!")</f>
        <v>#VALUE!</v>
      </c>
    </row>
    <row r="794" ht="15.75" customHeight="1">
      <c r="E794" s="4" t="str">
        <f>IFERROR(__xludf.DUMMYFUNCTION("GOOGLETRANSLATE(D794, ""he"", ""en"")"),"#VALUE!")</f>
        <v>#VALUE!</v>
      </c>
    </row>
    <row r="795" ht="15.75" customHeight="1">
      <c r="E795" s="4" t="str">
        <f>IFERROR(__xludf.DUMMYFUNCTION("GOOGLETRANSLATE(D795, ""he"", ""en"")"),"#VALUE!")</f>
        <v>#VALUE!</v>
      </c>
    </row>
    <row r="796" ht="15.75" customHeight="1">
      <c r="E796" s="4" t="str">
        <f>IFERROR(__xludf.DUMMYFUNCTION("GOOGLETRANSLATE(D796, ""he"", ""en"")"),"#VALUE!")</f>
        <v>#VALUE!</v>
      </c>
    </row>
    <row r="797" ht="15.75" customHeight="1">
      <c r="E797" s="4" t="str">
        <f>IFERROR(__xludf.DUMMYFUNCTION("GOOGLETRANSLATE(D797, ""he"", ""en"")"),"#VALUE!")</f>
        <v>#VALUE!</v>
      </c>
    </row>
    <row r="798" ht="15.75" customHeight="1">
      <c r="E798" s="4" t="str">
        <f>IFERROR(__xludf.DUMMYFUNCTION("GOOGLETRANSLATE(D798, ""he"", ""en"")"),"#VALUE!")</f>
        <v>#VALUE!</v>
      </c>
    </row>
    <row r="799" ht="15.75" customHeight="1">
      <c r="E799" s="4" t="str">
        <f>IFERROR(__xludf.DUMMYFUNCTION("GOOGLETRANSLATE(D799, ""he"", ""en"")"),"#VALUE!")</f>
        <v>#VALUE!</v>
      </c>
    </row>
    <row r="800" ht="15.75" customHeight="1">
      <c r="E800" s="4" t="str">
        <f>IFERROR(__xludf.DUMMYFUNCTION("GOOGLETRANSLATE(D800, ""he"", ""en"")"),"#VALUE!")</f>
        <v>#VALUE!</v>
      </c>
    </row>
    <row r="801" ht="15.75" customHeight="1">
      <c r="E801" s="4" t="str">
        <f>IFERROR(__xludf.DUMMYFUNCTION("GOOGLETRANSLATE(D801, ""he"", ""en"")"),"#VALUE!")</f>
        <v>#VALUE!</v>
      </c>
    </row>
    <row r="802" ht="15.75" customHeight="1">
      <c r="E802" s="4" t="str">
        <f>IFERROR(__xludf.DUMMYFUNCTION("GOOGLETRANSLATE(D802, ""he"", ""en"")"),"#VALUE!")</f>
        <v>#VALUE!</v>
      </c>
    </row>
    <row r="803" ht="15.75" customHeight="1">
      <c r="E803" s="4" t="str">
        <f>IFERROR(__xludf.DUMMYFUNCTION("GOOGLETRANSLATE(D803, ""he"", ""en"")"),"#VALUE!")</f>
        <v>#VALUE!</v>
      </c>
    </row>
    <row r="804" ht="15.75" customHeight="1">
      <c r="E804" s="4" t="str">
        <f>IFERROR(__xludf.DUMMYFUNCTION("GOOGLETRANSLATE(D804, ""he"", ""en"")"),"#VALUE!")</f>
        <v>#VALUE!</v>
      </c>
    </row>
    <row r="805" ht="15.75" customHeight="1">
      <c r="E805" s="4" t="str">
        <f>IFERROR(__xludf.DUMMYFUNCTION("GOOGLETRANSLATE(D805, ""he"", ""en"")"),"#VALUE!")</f>
        <v>#VALUE!</v>
      </c>
    </row>
    <row r="806" ht="15.75" customHeight="1">
      <c r="E806" s="4" t="str">
        <f>IFERROR(__xludf.DUMMYFUNCTION("GOOGLETRANSLATE(D806, ""he"", ""en"")"),"#VALUE!")</f>
        <v>#VALUE!</v>
      </c>
    </row>
    <row r="807" ht="15.75" customHeight="1">
      <c r="E807" s="4" t="str">
        <f>IFERROR(__xludf.DUMMYFUNCTION("GOOGLETRANSLATE(D807, ""he"", ""en"")"),"#VALUE!")</f>
        <v>#VALUE!</v>
      </c>
    </row>
    <row r="808" ht="15.75" customHeight="1">
      <c r="E808" s="4" t="str">
        <f>IFERROR(__xludf.DUMMYFUNCTION("GOOGLETRANSLATE(D808, ""he"", ""en"")"),"#VALUE!")</f>
        <v>#VALUE!</v>
      </c>
    </row>
    <row r="809" ht="15.75" customHeight="1">
      <c r="E809" s="4" t="str">
        <f>IFERROR(__xludf.DUMMYFUNCTION("GOOGLETRANSLATE(D809, ""he"", ""en"")"),"#VALUE!")</f>
        <v>#VALUE!</v>
      </c>
    </row>
    <row r="810" ht="15.75" customHeight="1">
      <c r="E810" s="4" t="str">
        <f>IFERROR(__xludf.DUMMYFUNCTION("GOOGLETRANSLATE(D810, ""he"", ""en"")"),"#VALUE!")</f>
        <v>#VALUE!</v>
      </c>
    </row>
    <row r="811" ht="15.75" customHeight="1">
      <c r="E811" s="4" t="str">
        <f>IFERROR(__xludf.DUMMYFUNCTION("GOOGLETRANSLATE(D811, ""he"", ""en"")"),"#VALUE!")</f>
        <v>#VALUE!</v>
      </c>
    </row>
    <row r="812" ht="15.75" customHeight="1">
      <c r="E812" s="4" t="str">
        <f>IFERROR(__xludf.DUMMYFUNCTION("GOOGLETRANSLATE(D812, ""he"", ""en"")"),"#VALUE!")</f>
        <v>#VALUE!</v>
      </c>
    </row>
    <row r="813" ht="15.75" customHeight="1">
      <c r="E813" s="4" t="str">
        <f>IFERROR(__xludf.DUMMYFUNCTION("GOOGLETRANSLATE(D813, ""he"", ""en"")"),"#VALUE!")</f>
        <v>#VALUE!</v>
      </c>
    </row>
    <row r="814" ht="15.75" customHeight="1">
      <c r="E814" s="4" t="str">
        <f>IFERROR(__xludf.DUMMYFUNCTION("GOOGLETRANSLATE(D814, ""he"", ""en"")"),"#VALUE!")</f>
        <v>#VALUE!</v>
      </c>
    </row>
    <row r="815" ht="15.75" customHeight="1">
      <c r="E815" s="4" t="str">
        <f>IFERROR(__xludf.DUMMYFUNCTION("GOOGLETRANSLATE(D815, ""he"", ""en"")"),"#VALUE!")</f>
        <v>#VALUE!</v>
      </c>
    </row>
    <row r="816" ht="15.75" customHeight="1">
      <c r="E816" s="4" t="str">
        <f>IFERROR(__xludf.DUMMYFUNCTION("GOOGLETRANSLATE(D816, ""he"", ""en"")"),"#VALUE!")</f>
        <v>#VALUE!</v>
      </c>
    </row>
    <row r="817" ht="15.75" customHeight="1">
      <c r="E817" s="4" t="str">
        <f>IFERROR(__xludf.DUMMYFUNCTION("GOOGLETRANSLATE(D817, ""he"", ""en"")"),"#VALUE!")</f>
        <v>#VALUE!</v>
      </c>
    </row>
    <row r="818" ht="15.75" customHeight="1">
      <c r="E818" s="4" t="str">
        <f>IFERROR(__xludf.DUMMYFUNCTION("GOOGLETRANSLATE(D818, ""he"", ""en"")"),"#VALUE!")</f>
        <v>#VALUE!</v>
      </c>
    </row>
    <row r="819" ht="15.75" customHeight="1">
      <c r="E819" s="4" t="str">
        <f>IFERROR(__xludf.DUMMYFUNCTION("GOOGLETRANSLATE(D819, ""he"", ""en"")"),"#VALUE!")</f>
        <v>#VALUE!</v>
      </c>
    </row>
    <row r="820" ht="15.75" customHeight="1">
      <c r="E820" s="4" t="str">
        <f>IFERROR(__xludf.DUMMYFUNCTION("GOOGLETRANSLATE(D820, ""he"", ""en"")"),"#VALUE!")</f>
        <v>#VALUE!</v>
      </c>
    </row>
    <row r="821" ht="15.75" customHeight="1">
      <c r="E821" s="4" t="str">
        <f>IFERROR(__xludf.DUMMYFUNCTION("GOOGLETRANSLATE(D821, ""he"", ""en"")"),"#VALUE!")</f>
        <v>#VALUE!</v>
      </c>
    </row>
    <row r="822" ht="15.75" customHeight="1">
      <c r="E822" s="4" t="str">
        <f>IFERROR(__xludf.DUMMYFUNCTION("GOOGLETRANSLATE(D822, ""he"", ""en"")"),"#VALUE!")</f>
        <v>#VALUE!</v>
      </c>
    </row>
    <row r="823" ht="15.75" customHeight="1">
      <c r="E823" s="4" t="str">
        <f>IFERROR(__xludf.DUMMYFUNCTION("GOOGLETRANSLATE(D823, ""he"", ""en"")"),"#VALUE!")</f>
        <v>#VALUE!</v>
      </c>
    </row>
    <row r="824" ht="15.75" customHeight="1">
      <c r="E824" s="4" t="str">
        <f>IFERROR(__xludf.DUMMYFUNCTION("GOOGLETRANSLATE(D824, ""he"", ""en"")"),"#VALUE!")</f>
        <v>#VALUE!</v>
      </c>
    </row>
    <row r="825" ht="15.75" customHeight="1">
      <c r="E825" s="4" t="str">
        <f>IFERROR(__xludf.DUMMYFUNCTION("GOOGLETRANSLATE(D825, ""he"", ""en"")"),"#VALUE!")</f>
        <v>#VALUE!</v>
      </c>
    </row>
    <row r="826" ht="15.75" customHeight="1">
      <c r="E826" s="4" t="str">
        <f>IFERROR(__xludf.DUMMYFUNCTION("GOOGLETRANSLATE(D826, ""he"", ""en"")"),"#VALUE!")</f>
        <v>#VALUE!</v>
      </c>
    </row>
    <row r="827" ht="15.75" customHeight="1">
      <c r="E827" s="4" t="str">
        <f>IFERROR(__xludf.DUMMYFUNCTION("GOOGLETRANSLATE(D827, ""he"", ""en"")"),"#VALUE!")</f>
        <v>#VALUE!</v>
      </c>
    </row>
    <row r="828" ht="15.75" customHeight="1">
      <c r="E828" s="4" t="str">
        <f>IFERROR(__xludf.DUMMYFUNCTION("GOOGLETRANSLATE(D828, ""he"", ""en"")"),"#VALUE!")</f>
        <v>#VALUE!</v>
      </c>
    </row>
    <row r="829" ht="15.75" customHeight="1">
      <c r="E829" s="4" t="str">
        <f>IFERROR(__xludf.DUMMYFUNCTION("GOOGLETRANSLATE(D829, ""he"", ""en"")"),"#VALUE!")</f>
        <v>#VALUE!</v>
      </c>
    </row>
    <row r="830" ht="15.75" customHeight="1">
      <c r="E830" s="4" t="str">
        <f>IFERROR(__xludf.DUMMYFUNCTION("GOOGLETRANSLATE(D830, ""he"", ""en"")"),"#VALUE!")</f>
        <v>#VALUE!</v>
      </c>
    </row>
    <row r="831" ht="15.75" customHeight="1">
      <c r="E831" s="4" t="str">
        <f>IFERROR(__xludf.DUMMYFUNCTION("GOOGLETRANSLATE(D831, ""he"", ""en"")"),"#VALUE!")</f>
        <v>#VALUE!</v>
      </c>
    </row>
    <row r="832" ht="15.75" customHeight="1">
      <c r="E832" s="4" t="str">
        <f>IFERROR(__xludf.DUMMYFUNCTION("GOOGLETRANSLATE(D832, ""he"", ""en"")"),"#VALUE!")</f>
        <v>#VALUE!</v>
      </c>
    </row>
    <row r="833" ht="15.75" customHeight="1">
      <c r="E833" s="4" t="str">
        <f>IFERROR(__xludf.DUMMYFUNCTION("GOOGLETRANSLATE(D833, ""he"", ""en"")"),"#VALUE!")</f>
        <v>#VALUE!</v>
      </c>
    </row>
    <row r="834" ht="15.75" customHeight="1">
      <c r="E834" s="4" t="str">
        <f>IFERROR(__xludf.DUMMYFUNCTION("GOOGLETRANSLATE(D834, ""he"", ""en"")"),"#VALUE!")</f>
        <v>#VALUE!</v>
      </c>
    </row>
    <row r="835" ht="15.75" customHeight="1">
      <c r="E835" s="4" t="str">
        <f>IFERROR(__xludf.DUMMYFUNCTION("GOOGLETRANSLATE(D835, ""he"", ""en"")"),"#VALUE!")</f>
        <v>#VALUE!</v>
      </c>
    </row>
    <row r="836" ht="15.75" customHeight="1">
      <c r="E836" s="4" t="str">
        <f>IFERROR(__xludf.DUMMYFUNCTION("GOOGLETRANSLATE(D836, ""he"", ""en"")"),"#VALUE!")</f>
        <v>#VALUE!</v>
      </c>
    </row>
    <row r="837" ht="15.75" customHeight="1">
      <c r="E837" s="4" t="str">
        <f>IFERROR(__xludf.DUMMYFUNCTION("GOOGLETRANSLATE(D837, ""he"", ""en"")"),"#VALUE!")</f>
        <v>#VALUE!</v>
      </c>
    </row>
    <row r="838" ht="15.75" customHeight="1">
      <c r="E838" s="4" t="str">
        <f>IFERROR(__xludf.DUMMYFUNCTION("GOOGLETRANSLATE(D838, ""he"", ""en"")"),"#VALUE!")</f>
        <v>#VALUE!</v>
      </c>
    </row>
    <row r="839" ht="15.75" customHeight="1">
      <c r="E839" s="4" t="str">
        <f>IFERROR(__xludf.DUMMYFUNCTION("GOOGLETRANSLATE(D839, ""he"", ""en"")"),"#VALUE!")</f>
        <v>#VALUE!</v>
      </c>
    </row>
    <row r="840" ht="15.75" customHeight="1">
      <c r="E840" s="4" t="str">
        <f>IFERROR(__xludf.DUMMYFUNCTION("GOOGLETRANSLATE(D840, ""he"", ""en"")"),"#VALUE!")</f>
        <v>#VALUE!</v>
      </c>
    </row>
    <row r="841" ht="15.75" customHeight="1">
      <c r="E841" s="4" t="str">
        <f>IFERROR(__xludf.DUMMYFUNCTION("GOOGLETRANSLATE(D841, ""he"", ""en"")"),"#VALUE!")</f>
        <v>#VALUE!</v>
      </c>
    </row>
    <row r="842" ht="15.75" customHeight="1">
      <c r="E842" s="4" t="str">
        <f>IFERROR(__xludf.DUMMYFUNCTION("GOOGLETRANSLATE(D842, ""he"", ""en"")"),"#VALUE!")</f>
        <v>#VALUE!</v>
      </c>
    </row>
    <row r="843" ht="15.75" customHeight="1">
      <c r="E843" s="4" t="str">
        <f>IFERROR(__xludf.DUMMYFUNCTION("GOOGLETRANSLATE(D843, ""he"", ""en"")"),"#VALUE!")</f>
        <v>#VALUE!</v>
      </c>
    </row>
    <row r="844" ht="15.75" customHeight="1">
      <c r="E844" s="4" t="str">
        <f>IFERROR(__xludf.DUMMYFUNCTION("GOOGLETRANSLATE(D844, ""he"", ""en"")"),"#VALUE!")</f>
        <v>#VALUE!</v>
      </c>
    </row>
    <row r="845" ht="15.75" customHeight="1">
      <c r="E845" s="4" t="str">
        <f>IFERROR(__xludf.DUMMYFUNCTION("GOOGLETRANSLATE(D845, ""he"", ""en"")"),"#VALUE!")</f>
        <v>#VALUE!</v>
      </c>
    </row>
    <row r="846" ht="15.75" customHeight="1">
      <c r="E846" s="4" t="str">
        <f>IFERROR(__xludf.DUMMYFUNCTION("GOOGLETRANSLATE(D846, ""he"", ""en"")"),"#VALUE!")</f>
        <v>#VALUE!</v>
      </c>
    </row>
    <row r="847" ht="15.75" customHeight="1">
      <c r="E847" s="4" t="str">
        <f>IFERROR(__xludf.DUMMYFUNCTION("GOOGLETRANSLATE(D847, ""he"", ""en"")"),"#VALUE!")</f>
        <v>#VALUE!</v>
      </c>
    </row>
    <row r="848" ht="15.75" customHeight="1">
      <c r="E848" s="4" t="str">
        <f>IFERROR(__xludf.DUMMYFUNCTION("GOOGLETRANSLATE(D848, ""he"", ""en"")"),"#VALUE!")</f>
        <v>#VALUE!</v>
      </c>
    </row>
    <row r="849" ht="15.75" customHeight="1">
      <c r="E849" s="4" t="str">
        <f>IFERROR(__xludf.DUMMYFUNCTION("GOOGLETRANSLATE(D849, ""he"", ""en"")"),"#VALUE!")</f>
        <v>#VALUE!</v>
      </c>
    </row>
    <row r="850" ht="15.75" customHeight="1">
      <c r="E850" s="4" t="str">
        <f>IFERROR(__xludf.DUMMYFUNCTION("GOOGLETRANSLATE(D850, ""he"", ""en"")"),"#VALUE!")</f>
        <v>#VALUE!</v>
      </c>
    </row>
    <row r="851" ht="15.75" customHeight="1">
      <c r="E851" s="4" t="str">
        <f>IFERROR(__xludf.DUMMYFUNCTION("GOOGLETRANSLATE(D851, ""he"", ""en"")"),"#VALUE!")</f>
        <v>#VALUE!</v>
      </c>
    </row>
    <row r="852" ht="15.75" customHeight="1">
      <c r="E852" s="4" t="str">
        <f>IFERROR(__xludf.DUMMYFUNCTION("GOOGLETRANSLATE(D852, ""he"", ""en"")"),"#VALUE!")</f>
        <v>#VALUE!</v>
      </c>
    </row>
    <row r="853" ht="15.75" customHeight="1">
      <c r="E853" s="4" t="str">
        <f>IFERROR(__xludf.DUMMYFUNCTION("GOOGLETRANSLATE(D853, ""he"", ""en"")"),"#VALUE!")</f>
        <v>#VALUE!</v>
      </c>
    </row>
    <row r="854" ht="15.75" customHeight="1">
      <c r="E854" s="4" t="str">
        <f>IFERROR(__xludf.DUMMYFUNCTION("GOOGLETRANSLATE(D854, ""he"", ""en"")"),"#VALUE!")</f>
        <v>#VALUE!</v>
      </c>
    </row>
    <row r="855" ht="15.75" customHeight="1">
      <c r="E855" s="4" t="str">
        <f>IFERROR(__xludf.DUMMYFUNCTION("GOOGLETRANSLATE(D855, ""he"", ""en"")"),"#VALUE!")</f>
        <v>#VALUE!</v>
      </c>
    </row>
    <row r="856" ht="15.75" customHeight="1">
      <c r="E856" s="4" t="str">
        <f>IFERROR(__xludf.DUMMYFUNCTION("GOOGLETRANSLATE(D856, ""he"", ""en"")"),"#VALUE!")</f>
        <v>#VALUE!</v>
      </c>
    </row>
    <row r="857" ht="15.75" customHeight="1">
      <c r="E857" s="4" t="str">
        <f>IFERROR(__xludf.DUMMYFUNCTION("GOOGLETRANSLATE(D857, ""he"", ""en"")"),"#VALUE!")</f>
        <v>#VALUE!</v>
      </c>
    </row>
    <row r="858" ht="15.75" customHeight="1">
      <c r="E858" s="4" t="str">
        <f>IFERROR(__xludf.DUMMYFUNCTION("GOOGLETRANSLATE(D858, ""he"", ""en"")"),"#VALUE!")</f>
        <v>#VALUE!</v>
      </c>
    </row>
    <row r="859" ht="15.75" customHeight="1">
      <c r="E859" s="4" t="str">
        <f>IFERROR(__xludf.DUMMYFUNCTION("GOOGLETRANSLATE(D859, ""he"", ""en"")"),"#VALUE!")</f>
        <v>#VALUE!</v>
      </c>
    </row>
    <row r="860" ht="15.75" customHeight="1">
      <c r="E860" s="4" t="str">
        <f>IFERROR(__xludf.DUMMYFUNCTION("GOOGLETRANSLATE(D860, ""he"", ""en"")"),"#VALUE!")</f>
        <v>#VALUE!</v>
      </c>
    </row>
    <row r="861" ht="15.75" customHeight="1">
      <c r="E861" s="4" t="str">
        <f>IFERROR(__xludf.DUMMYFUNCTION("GOOGLETRANSLATE(D861, ""he"", ""en"")"),"#VALUE!")</f>
        <v>#VALUE!</v>
      </c>
    </row>
    <row r="862" ht="15.75" customHeight="1">
      <c r="E862" s="4" t="str">
        <f>IFERROR(__xludf.DUMMYFUNCTION("GOOGLETRANSLATE(D862, ""he"", ""en"")"),"#VALUE!")</f>
        <v>#VALUE!</v>
      </c>
    </row>
    <row r="863" ht="15.75" customHeight="1">
      <c r="E863" s="4" t="str">
        <f>IFERROR(__xludf.DUMMYFUNCTION("GOOGLETRANSLATE(D863, ""he"", ""en"")"),"#VALUE!")</f>
        <v>#VALUE!</v>
      </c>
    </row>
    <row r="864" ht="15.75" customHeight="1">
      <c r="E864" s="4" t="str">
        <f>IFERROR(__xludf.DUMMYFUNCTION("GOOGLETRANSLATE(D864, ""he"", ""en"")"),"#VALUE!")</f>
        <v>#VALUE!</v>
      </c>
    </row>
    <row r="865" ht="15.75" customHeight="1">
      <c r="E865" s="4" t="str">
        <f>IFERROR(__xludf.DUMMYFUNCTION("GOOGLETRANSLATE(D865, ""he"", ""en"")"),"#VALUE!")</f>
        <v>#VALUE!</v>
      </c>
    </row>
    <row r="866" ht="15.75" customHeight="1">
      <c r="E866" s="4" t="str">
        <f>IFERROR(__xludf.DUMMYFUNCTION("GOOGLETRANSLATE(D866, ""he"", ""en"")"),"#VALUE!")</f>
        <v>#VALUE!</v>
      </c>
    </row>
    <row r="867" ht="15.75" customHeight="1">
      <c r="E867" s="4" t="str">
        <f>IFERROR(__xludf.DUMMYFUNCTION("GOOGLETRANSLATE(D867, ""he"", ""en"")"),"#VALUE!")</f>
        <v>#VALUE!</v>
      </c>
    </row>
    <row r="868" ht="15.75" customHeight="1">
      <c r="E868" s="4" t="str">
        <f>IFERROR(__xludf.DUMMYFUNCTION("GOOGLETRANSLATE(D868, ""he"", ""en"")"),"#VALUE!")</f>
        <v>#VALUE!</v>
      </c>
    </row>
    <row r="869" ht="15.75" customHeight="1">
      <c r="E869" s="4" t="str">
        <f>IFERROR(__xludf.DUMMYFUNCTION("GOOGLETRANSLATE(D869, ""he"", ""en"")"),"#VALUE!")</f>
        <v>#VALUE!</v>
      </c>
    </row>
    <row r="870" ht="15.75" customHeight="1">
      <c r="E870" s="4" t="str">
        <f>IFERROR(__xludf.DUMMYFUNCTION("GOOGLETRANSLATE(D870, ""he"", ""en"")"),"#VALUE!")</f>
        <v>#VALUE!</v>
      </c>
    </row>
    <row r="871" ht="15.75" customHeight="1">
      <c r="E871" s="4" t="str">
        <f>IFERROR(__xludf.DUMMYFUNCTION("GOOGLETRANSLATE(D871, ""he"", ""en"")"),"#VALUE!")</f>
        <v>#VALUE!</v>
      </c>
    </row>
    <row r="872" ht="15.75" customHeight="1">
      <c r="E872" s="4" t="str">
        <f>IFERROR(__xludf.DUMMYFUNCTION("GOOGLETRANSLATE(D872, ""he"", ""en"")"),"#VALUE!")</f>
        <v>#VALUE!</v>
      </c>
    </row>
    <row r="873" ht="15.75" customHeight="1">
      <c r="E873" s="4" t="str">
        <f>IFERROR(__xludf.DUMMYFUNCTION("GOOGLETRANSLATE(D873, ""he"", ""en"")"),"#VALUE!")</f>
        <v>#VALUE!</v>
      </c>
    </row>
    <row r="874" ht="15.75" customHeight="1">
      <c r="E874" s="4" t="str">
        <f>IFERROR(__xludf.DUMMYFUNCTION("GOOGLETRANSLATE(D874, ""he"", ""en"")"),"#VALUE!")</f>
        <v>#VALUE!</v>
      </c>
    </row>
    <row r="875" ht="15.75" customHeight="1">
      <c r="E875" s="4" t="str">
        <f>IFERROR(__xludf.DUMMYFUNCTION("GOOGLETRANSLATE(D875, ""he"", ""en"")"),"#VALUE!")</f>
        <v>#VALUE!</v>
      </c>
    </row>
    <row r="876" ht="15.75" customHeight="1">
      <c r="E876" s="4" t="str">
        <f>IFERROR(__xludf.DUMMYFUNCTION("GOOGLETRANSLATE(D876, ""he"", ""en"")"),"#VALUE!")</f>
        <v>#VALUE!</v>
      </c>
    </row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1.0" footer="0.0" header="0.0" left="0.75" right="0.75" top="1.0"/>
  <pageSetup orientation="landscape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5" width="12.63"/>
    <col customWidth="1" min="6" max="26" width="8.63"/>
  </cols>
  <sheetData>
    <row r="1" ht="15.75" customHeight="1">
      <c r="A1" s="1" t="s">
        <v>0</v>
      </c>
      <c r="B1" s="1" t="s">
        <v>1</v>
      </c>
      <c r="C1" s="2" t="s">
        <v>2</v>
      </c>
      <c r="D1" s="2" t="s">
        <v>3</v>
      </c>
      <c r="E1" s="18" t="s">
        <v>4</v>
      </c>
      <c r="F1" s="2" t="s">
        <v>5</v>
      </c>
      <c r="G1" s="2" t="s">
        <v>6</v>
      </c>
      <c r="H1" s="2" t="s">
        <v>7</v>
      </c>
    </row>
    <row r="2" ht="15.75" customHeight="1">
      <c r="A2" s="3" t="s">
        <v>8</v>
      </c>
      <c r="B2" s="1">
        <v>1.0</v>
      </c>
      <c r="C2" s="4">
        <v>1.0</v>
      </c>
      <c r="D2" s="5" t="s">
        <v>9</v>
      </c>
      <c r="E2" s="4" t="str">
        <f>IFERROR(__xludf.DUMMYFUNCTION("GOOGLETRANSLATE(D2, ""he"", ""en"")"),"{A}")</f>
        <v>{A}</v>
      </c>
      <c r="F2" s="4"/>
      <c r="G2" s="4"/>
      <c r="H2" s="4"/>
    </row>
    <row r="3" ht="15.75" customHeight="1">
      <c r="A3" s="6" t="s">
        <v>4186</v>
      </c>
      <c r="B3" s="7" t="s">
        <v>4187</v>
      </c>
      <c r="C3" s="4">
        <v>2.0</v>
      </c>
      <c r="D3" s="5" t="s">
        <v>3371</v>
      </c>
      <c r="E3" s="4" t="str">
        <f>IFERROR(__xludf.DUMMYFUNCTION("GOOGLETRANSLATE(D3, ""he"", ""en"")"),"My heart")</f>
        <v>My heart</v>
      </c>
      <c r="F3" s="4"/>
      <c r="G3" s="4"/>
      <c r="H3" s="4"/>
    </row>
    <row r="4" ht="15.75" customHeight="1">
      <c r="A4" s="6" t="s">
        <v>18</v>
      </c>
      <c r="B4" s="7" t="s">
        <v>19</v>
      </c>
      <c r="C4" s="4">
        <v>3.0</v>
      </c>
      <c r="D4" s="5" t="s">
        <v>3542</v>
      </c>
      <c r="E4" s="4" t="str">
        <f>IFERROR(__xludf.DUMMYFUNCTION("GOOGLETRANSLATE(D4, ""he"", ""en"")"),"ice")</f>
        <v>ice</v>
      </c>
      <c r="F4" s="4"/>
      <c r="G4" s="4"/>
      <c r="H4" s="4"/>
    </row>
    <row r="5" ht="15.75" customHeight="1">
      <c r="A5" s="6" t="s">
        <v>22</v>
      </c>
      <c r="B5" s="7" t="s">
        <v>4188</v>
      </c>
      <c r="C5" s="4">
        <v>4.0</v>
      </c>
      <c r="D5" s="5" t="s">
        <v>18</v>
      </c>
      <c r="E5" s="4" t="str">
        <f>IFERROR(__xludf.DUMMYFUNCTION("GOOGLETRANSLATE(D5, ""he"", ""en"")"),"psalm")</f>
        <v>psalm</v>
      </c>
      <c r="F5" s="4"/>
      <c r="G5" s="4"/>
      <c r="H5" s="4"/>
    </row>
    <row r="6" ht="15.75" customHeight="1">
      <c r="A6" s="6" t="s">
        <v>4189</v>
      </c>
      <c r="B6" s="7" t="s">
        <v>4190</v>
      </c>
      <c r="C6" s="4">
        <v>5.0</v>
      </c>
      <c r="D6" s="5" t="s">
        <v>3236</v>
      </c>
      <c r="E6" s="4" t="str">
        <f>IFERROR(__xludf.DUMMYFUNCTION("GOOGLETRANSLATE(D6, ""he"", ""en"")"),"song")</f>
        <v>song</v>
      </c>
      <c r="F6" s="4"/>
      <c r="G6" s="4"/>
      <c r="H6" s="4"/>
    </row>
    <row r="7" ht="15.75" customHeight="1">
      <c r="A7" s="8" t="s">
        <v>4191</v>
      </c>
      <c r="B7" s="1" t="s">
        <v>4192</v>
      </c>
      <c r="C7" s="4">
        <v>6.0</v>
      </c>
      <c r="D7" s="5" t="s">
        <v>4189</v>
      </c>
      <c r="E7" s="4" t="str">
        <f>IFERROR(__xludf.DUMMYFUNCTION("GOOGLETRANSLATE(D7, ""he"", ""en"")"),"its foundation")</f>
        <v>its foundation</v>
      </c>
      <c r="F7" s="4"/>
      <c r="G7" s="4"/>
      <c r="H7" s="4"/>
    </row>
    <row r="8" ht="15.75" customHeight="1">
      <c r="A8" s="8" t="s">
        <v>4193</v>
      </c>
      <c r="B8" s="1" t="s">
        <v>4194</v>
      </c>
      <c r="C8" s="4">
        <v>7.0</v>
      </c>
      <c r="D8" s="5" t="s">
        <v>4195</v>
      </c>
      <c r="E8" s="4" t="str">
        <f>IFERROR(__xludf.DUMMYFUNCTION("GOOGLETRANSLATE(D8, ""he"", ""en"")"),"in the mountains")</f>
        <v>in the mountains</v>
      </c>
      <c r="F8" s="4"/>
      <c r="G8" s="4"/>
      <c r="H8" s="4"/>
    </row>
    <row r="9" ht="15.75" customHeight="1">
      <c r="A9" s="8" t="s">
        <v>25</v>
      </c>
      <c r="B9" s="1">
        <v>2.0</v>
      </c>
      <c r="C9" s="4">
        <v>8.0</v>
      </c>
      <c r="D9" s="5" t="s">
        <v>4196</v>
      </c>
      <c r="E9" s="4" t="str">
        <f>IFERROR(__xludf.DUMMYFUNCTION("GOOGLETRANSLATE(D9, ""he"", ""en"")"),"Holiness:")</f>
        <v>Holiness:</v>
      </c>
      <c r="F9" s="4"/>
      <c r="G9" s="4"/>
      <c r="H9" s="4"/>
    </row>
    <row r="10" ht="15.75" customHeight="1">
      <c r="A10" s="8" t="s">
        <v>4197</v>
      </c>
      <c r="B10" s="1" t="s">
        <v>4198</v>
      </c>
      <c r="C10" s="4">
        <v>9.0</v>
      </c>
      <c r="D10" s="5" t="s">
        <v>26</v>
      </c>
      <c r="E10" s="4" t="str">
        <f>IFERROR(__xludf.DUMMYFUNCTION("GOOGLETRANSLATE(D10, ""he"", ""en"")"),"{on}")</f>
        <v>{on}</v>
      </c>
      <c r="F10" s="4"/>
      <c r="G10" s="4"/>
      <c r="H10" s="4"/>
    </row>
    <row r="11" ht="15.75" customHeight="1">
      <c r="A11" s="8" t="s">
        <v>1379</v>
      </c>
      <c r="B11" s="1" t="s">
        <v>1380</v>
      </c>
      <c r="C11" s="4">
        <v>10.0</v>
      </c>
      <c r="D11" s="5" t="s">
        <v>4199</v>
      </c>
      <c r="E11" s="4" t="str">
        <f>IFERROR(__xludf.DUMMYFUNCTION("GOOGLETRANSLATE(D11, ""he"", ""en"")"),"love")</f>
        <v>love</v>
      </c>
      <c r="F11" s="4"/>
      <c r="G11" s="4"/>
      <c r="H11" s="4"/>
    </row>
    <row r="12" ht="15.75" customHeight="1">
      <c r="A12" s="8" t="s">
        <v>4200</v>
      </c>
      <c r="B12" s="1" t="s">
        <v>4201</v>
      </c>
      <c r="C12" s="4">
        <v>11.0</v>
      </c>
      <c r="D12" s="5" t="s">
        <v>180</v>
      </c>
      <c r="E12" s="4" t="str">
        <f>IFERROR(__xludf.DUMMYFUNCTION("GOOGLETRANSLATE(D12, ""he"", ""en"")"),"Jehovah")</f>
        <v>Jehovah</v>
      </c>
      <c r="F12" s="4"/>
      <c r="G12" s="4"/>
      <c r="H12" s="4"/>
    </row>
    <row r="13" ht="15.75" customHeight="1">
      <c r="A13" s="8" t="s">
        <v>4202</v>
      </c>
      <c r="B13" s="1" t="s">
        <v>4203</v>
      </c>
      <c r="C13" s="4">
        <v>12.0</v>
      </c>
      <c r="D13" s="5" t="s">
        <v>4204</v>
      </c>
      <c r="E13" s="4" t="str">
        <f>IFERROR(__xludf.DUMMYFUNCTION("GOOGLETRANSLATE(D13, ""he"", ""en"")"),"my hair")</f>
        <v>my hair</v>
      </c>
      <c r="F13" s="4"/>
      <c r="G13" s="4"/>
      <c r="H13" s="4"/>
    </row>
    <row r="14" ht="15.75" customHeight="1">
      <c r="A14" s="8" t="s">
        <v>4205</v>
      </c>
      <c r="B14" s="1" t="s">
        <v>4206</v>
      </c>
      <c r="C14" s="4">
        <v>13.0</v>
      </c>
      <c r="D14" s="5" t="s">
        <v>2311</v>
      </c>
      <c r="E14" s="4" t="str">
        <f>IFERROR(__xludf.DUMMYFUNCTION("GOOGLETRANSLATE(D14, ""he"", ""en"")"),"score")</f>
        <v>score</v>
      </c>
      <c r="F14" s="4"/>
      <c r="G14" s="4"/>
      <c r="H14" s="4"/>
    </row>
    <row r="15" ht="15.75" customHeight="1">
      <c r="A15" s="8" t="s">
        <v>4207</v>
      </c>
      <c r="B15" s="1" t="s">
        <v>4208</v>
      </c>
      <c r="C15" s="4">
        <v>14.0</v>
      </c>
      <c r="D15" s="5" t="s">
        <v>4209</v>
      </c>
      <c r="E15" s="4" t="str">
        <f>IFERROR(__xludf.DUMMYFUNCTION("GOOGLETRANSLATE(D15, ""he"", ""en"")"),"tank")</f>
        <v>tank</v>
      </c>
      <c r="F15" s="4"/>
      <c r="G15" s="4"/>
      <c r="H15" s="4"/>
    </row>
    <row r="16" ht="15.75" customHeight="1">
      <c r="A16" s="8" t="s">
        <v>3696</v>
      </c>
      <c r="B16" s="1" t="s">
        <v>847</v>
      </c>
      <c r="C16" s="4">
        <v>15.0</v>
      </c>
      <c r="D16" s="5" t="s">
        <v>4210</v>
      </c>
      <c r="E16" s="4" t="str">
        <f>IFERROR(__xludf.DUMMYFUNCTION("GOOGLETRANSLATE(D16, ""he"", ""en"")"),"mortgages")</f>
        <v>mortgages</v>
      </c>
      <c r="F16" s="4"/>
      <c r="G16" s="4"/>
      <c r="H16" s="4"/>
    </row>
    <row r="17" ht="15.75" customHeight="1">
      <c r="A17" s="8" t="s">
        <v>49</v>
      </c>
      <c r="B17" s="1">
        <v>3.0</v>
      </c>
      <c r="C17" s="4">
        <v>16.0</v>
      </c>
      <c r="D17" s="5" t="s">
        <v>230</v>
      </c>
      <c r="E17" s="4" t="str">
        <f>IFERROR(__xludf.DUMMYFUNCTION("GOOGLETRANSLATE(D17, ""he"", ""en"")"),"Jacob:")</f>
        <v>Jacob:</v>
      </c>
      <c r="F17" s="4"/>
      <c r="G17" s="4"/>
      <c r="H17" s="4"/>
    </row>
    <row r="18" ht="15.75" customHeight="1">
      <c r="A18" s="6" t="s">
        <v>4211</v>
      </c>
      <c r="B18" s="7" t="s">
        <v>4212</v>
      </c>
      <c r="C18" s="4">
        <v>17.0</v>
      </c>
      <c r="D18" s="5" t="s">
        <v>50</v>
      </c>
      <c r="E18" s="4" t="str">
        <f>IFERROR(__xludf.DUMMYFUNCTION("GOOGLETRANSLATE(D18, ""he"", ""en"")"),"{third}")</f>
        <v>{third}</v>
      </c>
      <c r="F18" s="4"/>
      <c r="G18" s="4"/>
      <c r="H18" s="4"/>
    </row>
    <row r="19" ht="15.75" customHeight="1">
      <c r="A19" s="6" t="s">
        <v>4213</v>
      </c>
      <c r="B19" s="7" t="s">
        <v>4214</v>
      </c>
      <c r="C19" s="4">
        <v>18.0</v>
      </c>
      <c r="D19" s="5" t="s">
        <v>4215</v>
      </c>
      <c r="E19" s="4" t="str">
        <f>IFERROR(__xludf.DUMMYFUNCTION("GOOGLETRANSLATE(D19, ""he"", ""en"")"),"honored")</f>
        <v>honored</v>
      </c>
      <c r="F19" s="4"/>
      <c r="G19" s="4"/>
      <c r="H19" s="4"/>
    </row>
    <row r="20" ht="15.75" customHeight="1">
      <c r="A20" s="6" t="s">
        <v>3007</v>
      </c>
      <c r="B20" s="7" t="s">
        <v>4216</v>
      </c>
      <c r="C20" s="4">
        <v>19.0</v>
      </c>
      <c r="D20" s="5" t="s">
        <v>4217</v>
      </c>
      <c r="E20" s="4" t="str">
        <f>IFERROR(__xludf.DUMMYFUNCTION("GOOGLETRANSLATE(D20, ""he"", ""en"")"),"desert")</f>
        <v>desert</v>
      </c>
      <c r="F20" s="4"/>
      <c r="G20" s="4"/>
      <c r="H20" s="4"/>
    </row>
    <row r="21" ht="15.75" customHeight="1">
      <c r="A21" s="6" t="s">
        <v>4218</v>
      </c>
      <c r="B21" s="7" t="s">
        <v>4219</v>
      </c>
      <c r="C21" s="4">
        <v>20.0</v>
      </c>
      <c r="D21" s="5" t="s">
        <v>3010</v>
      </c>
      <c r="E21" s="4" t="str">
        <f>IFERROR(__xludf.DUMMYFUNCTION("GOOGLETRANSLATE(D21, ""he"", ""en"")"),"in you")</f>
        <v>in you</v>
      </c>
      <c r="F21" s="4"/>
      <c r="G21" s="4"/>
      <c r="H21" s="4"/>
    </row>
    <row r="22" ht="15.75" customHeight="1">
      <c r="A22" s="6" t="s">
        <v>4220</v>
      </c>
      <c r="B22" s="7" t="s">
        <v>1578</v>
      </c>
      <c r="C22" s="4">
        <v>21.0</v>
      </c>
      <c r="D22" s="5" t="s">
        <v>4218</v>
      </c>
      <c r="E22" s="4" t="str">
        <f>IFERROR(__xludf.DUMMYFUNCTION("GOOGLETRANSLATE(D22, ""he"", ""en"")"),"city")</f>
        <v>city</v>
      </c>
      <c r="F22" s="4"/>
      <c r="G22" s="4"/>
      <c r="H22" s="4"/>
    </row>
    <row r="23" ht="15.75" customHeight="1">
      <c r="A23" s="6" t="s">
        <v>3002</v>
      </c>
      <c r="B23" s="7" t="s">
        <v>92</v>
      </c>
      <c r="C23" s="4">
        <v>22.0</v>
      </c>
      <c r="D23" s="5" t="s">
        <v>4220</v>
      </c>
      <c r="E23" s="4" t="str">
        <f>IFERROR(__xludf.DUMMYFUNCTION("GOOGLETRANSLATE(D23, ""he"", ""en"")"),"God")</f>
        <v>God</v>
      </c>
      <c r="F23" s="4"/>
      <c r="G23" s="4"/>
      <c r="H23" s="4"/>
    </row>
    <row r="24" ht="15.75" customHeight="1">
      <c r="A24" s="8" t="s">
        <v>69</v>
      </c>
      <c r="B24" s="1">
        <v>4.0</v>
      </c>
      <c r="C24" s="4">
        <v>23.0</v>
      </c>
      <c r="D24" s="5" t="s">
        <v>315</v>
      </c>
      <c r="E24" s="4" t="str">
        <f>IFERROR(__xludf.DUMMYFUNCTION("GOOGLETRANSLATE(D24, ""he"", ""en"")"),"Cela:")</f>
        <v>Cela:</v>
      </c>
      <c r="F24" s="4"/>
      <c r="G24" s="4"/>
      <c r="H24" s="4"/>
    </row>
    <row r="25" ht="15.75" customHeight="1">
      <c r="A25" s="6" t="s">
        <v>756</v>
      </c>
      <c r="B25" s="7" t="s">
        <v>4221</v>
      </c>
      <c r="C25" s="4">
        <v>24.0</v>
      </c>
      <c r="D25" s="5" t="s">
        <v>70</v>
      </c>
      <c r="E25" s="4" t="str">
        <f>IFERROR(__xludf.DUMMYFUNCTION("GOOGLETRANSLATE(D25, ""he"", ""en"")"),"{d}")</f>
        <v>{d}</v>
      </c>
      <c r="F25" s="4"/>
      <c r="G25" s="4"/>
      <c r="H25" s="4"/>
    </row>
    <row r="26" ht="15.75" customHeight="1">
      <c r="A26" s="6" t="s">
        <v>4222</v>
      </c>
      <c r="B26" s="7" t="s">
        <v>2959</v>
      </c>
      <c r="C26" s="4">
        <v>25.0</v>
      </c>
      <c r="D26" s="5" t="s">
        <v>4223</v>
      </c>
      <c r="E26" s="4" t="str">
        <f>IFERROR(__xludf.DUMMYFUNCTION("GOOGLETRANSLATE(D26, ""he"", ""en"")"),"remember")</f>
        <v>remember</v>
      </c>
      <c r="F26" s="4"/>
      <c r="G26" s="4"/>
      <c r="H26" s="4"/>
    </row>
    <row r="27" ht="15.75" customHeight="1">
      <c r="A27" s="6" t="s">
        <v>4224</v>
      </c>
      <c r="B27" s="7" t="s">
        <v>4225</v>
      </c>
      <c r="C27" s="4">
        <v>26.0</v>
      </c>
      <c r="D27" s="5" t="s">
        <v>4222</v>
      </c>
      <c r="E27" s="4" t="str">
        <f>IFERROR(__xludf.DUMMYFUNCTION("GOOGLETRANSLATE(D27, ""he"", ""en"")"),"arrogance")</f>
        <v>arrogance</v>
      </c>
      <c r="F27" s="4"/>
      <c r="G27" s="4"/>
      <c r="H27" s="4"/>
    </row>
    <row r="28" ht="15.75" customHeight="1">
      <c r="A28" s="6" t="s">
        <v>4226</v>
      </c>
      <c r="B28" s="7" t="s">
        <v>4227</v>
      </c>
      <c r="C28" s="4">
        <v>27.0</v>
      </c>
      <c r="D28" s="5" t="s">
        <v>4224</v>
      </c>
      <c r="E28" s="4" t="str">
        <f>IFERROR(__xludf.DUMMYFUNCTION("GOOGLETRANSLATE(D28, ""he"", ""en"")"),"and Babylon")</f>
        <v>and Babylon</v>
      </c>
      <c r="F28" s="4"/>
      <c r="G28" s="4"/>
      <c r="H28" s="4"/>
    </row>
    <row r="29" ht="15.75" customHeight="1">
      <c r="A29" s="6" t="s">
        <v>4228</v>
      </c>
      <c r="B29" s="7" t="s">
        <v>3255</v>
      </c>
      <c r="C29" s="4">
        <v>28.0</v>
      </c>
      <c r="D29" s="5" t="s">
        <v>4226</v>
      </c>
      <c r="E29" s="4" t="str">
        <f>IFERROR(__xludf.DUMMYFUNCTION("GOOGLETRANSLATE(D29, ""he"", ""en"")"),"for my knowledge")</f>
        <v>for my knowledge</v>
      </c>
      <c r="F29" s="4"/>
      <c r="G29" s="4"/>
      <c r="H29" s="4"/>
    </row>
    <row r="30" ht="15.75" customHeight="1">
      <c r="A30" s="6" t="s">
        <v>4229</v>
      </c>
      <c r="B30" s="7" t="s">
        <v>4230</v>
      </c>
      <c r="C30" s="4">
        <v>29.0</v>
      </c>
      <c r="D30" s="5" t="s">
        <v>3256</v>
      </c>
      <c r="E30" s="4" t="str">
        <f>IFERROR(__xludf.DUMMYFUNCTION("GOOGLETRANSLATE(D30, ""he"", ""en"")"),"here")</f>
        <v>here</v>
      </c>
      <c r="F30" s="4"/>
      <c r="G30" s="4"/>
      <c r="H30" s="4"/>
    </row>
    <row r="31" ht="15.75" customHeight="1">
      <c r="A31" s="6" t="s">
        <v>4231</v>
      </c>
      <c r="B31" s="7" t="s">
        <v>4232</v>
      </c>
      <c r="C31" s="4">
        <v>30.0</v>
      </c>
      <c r="D31" s="5" t="s">
        <v>4233</v>
      </c>
      <c r="E31" s="4" t="str">
        <f>IFERROR(__xludf.DUMMYFUNCTION("GOOGLETRANSLATE(D31, ""he"", ""en"")"),"a philistine")</f>
        <v>a philistine</v>
      </c>
      <c r="F31" s="4"/>
      <c r="G31" s="4"/>
      <c r="H31" s="4"/>
    </row>
    <row r="32" ht="15.75" customHeight="1">
      <c r="A32" s="6" t="s">
        <v>4234</v>
      </c>
      <c r="B32" s="7" t="s">
        <v>4235</v>
      </c>
      <c r="C32" s="4">
        <v>31.0</v>
      </c>
      <c r="D32" s="5" t="s">
        <v>4236</v>
      </c>
      <c r="E32" s="4" t="str">
        <f>IFERROR(__xludf.DUMMYFUNCTION("GOOGLETRANSLATE(D32, ""he"", ""en"")"),"and create")</f>
        <v>and create</v>
      </c>
      <c r="F32" s="4"/>
      <c r="G32" s="4"/>
      <c r="H32" s="4"/>
    </row>
    <row r="33" ht="15.75" customHeight="1">
      <c r="A33" s="6" t="s">
        <v>153</v>
      </c>
      <c r="B33" s="7" t="s">
        <v>744</v>
      </c>
      <c r="C33" s="4">
        <v>32.0</v>
      </c>
      <c r="D33" s="5" t="s">
        <v>672</v>
      </c>
      <c r="E33" s="4" t="str">
        <f>IFERROR(__xludf.DUMMYFUNCTION("GOOGLETRANSLATE(D33, ""he"", ""en"")"),"with")</f>
        <v>with</v>
      </c>
      <c r="F33" s="4"/>
      <c r="G33" s="4"/>
      <c r="H33" s="4"/>
    </row>
    <row r="34" ht="15.75" customHeight="1">
      <c r="A34" s="8" t="s">
        <v>4237</v>
      </c>
      <c r="B34" s="1" t="s">
        <v>4238</v>
      </c>
      <c r="C34" s="4">
        <v>33.0</v>
      </c>
      <c r="D34" s="5" t="s">
        <v>4239</v>
      </c>
      <c r="E34" s="4" t="str">
        <f>IFERROR(__xludf.DUMMYFUNCTION("GOOGLETRANSLATE(D34, ""he"", ""en"")"),"spindle")</f>
        <v>spindle</v>
      </c>
      <c r="F34" s="4"/>
      <c r="G34" s="4"/>
      <c r="H34" s="4"/>
    </row>
    <row r="35" ht="15.75" customHeight="1">
      <c r="A35" s="8" t="s">
        <v>4240</v>
      </c>
      <c r="B35" s="1" t="s">
        <v>289</v>
      </c>
      <c r="C35" s="4">
        <v>34.0</v>
      </c>
      <c r="D35" s="5" t="s">
        <v>153</v>
      </c>
      <c r="E35" s="4" t="str">
        <f>IFERROR(__xludf.DUMMYFUNCTION("GOOGLETRANSLATE(D35, ""he"", ""en"")"),"this")</f>
        <v>this</v>
      </c>
      <c r="F35" s="4"/>
      <c r="G35" s="4"/>
      <c r="H35" s="4"/>
    </row>
    <row r="36" ht="15.75" customHeight="1">
      <c r="A36" s="8" t="s">
        <v>94</v>
      </c>
      <c r="B36" s="1">
        <v>5.0</v>
      </c>
      <c r="C36" s="4">
        <v>35.0</v>
      </c>
      <c r="D36" s="5" t="s">
        <v>4241</v>
      </c>
      <c r="E36" s="4" t="str">
        <f>IFERROR(__xludf.DUMMYFUNCTION("GOOGLETRANSLATE(D36, ""he"", ""en"")"),"child")</f>
        <v>child</v>
      </c>
      <c r="F36" s="4"/>
      <c r="G36" s="4"/>
      <c r="H36" s="4"/>
    </row>
    <row r="37" ht="15.75" customHeight="1">
      <c r="A37" s="6" t="s">
        <v>4242</v>
      </c>
      <c r="B37" s="7" t="s">
        <v>4243</v>
      </c>
      <c r="C37" s="4">
        <v>36.0</v>
      </c>
      <c r="D37" s="5" t="s">
        <v>4244</v>
      </c>
      <c r="E37" s="4" t="str">
        <f>IFERROR(__xludf.DUMMYFUNCTION("GOOGLETRANSLATE(D37, ""he"", ""en"")"),"name:")</f>
        <v>name:</v>
      </c>
      <c r="F37" s="4"/>
      <c r="G37" s="4"/>
      <c r="H37" s="4"/>
    </row>
    <row r="38" ht="15.75" customHeight="1">
      <c r="A38" s="6" t="s">
        <v>4245</v>
      </c>
      <c r="B38" s="7" t="s">
        <v>4246</v>
      </c>
      <c r="C38" s="4">
        <v>37.0</v>
      </c>
      <c r="D38" s="5" t="s">
        <v>95</v>
      </c>
      <c r="E38" s="4" t="str">
        <f>IFERROR(__xludf.DUMMYFUNCTION("GOOGLETRANSLATE(D38, ""he"", ""en"")"),"{the}")</f>
        <v>{the}</v>
      </c>
      <c r="F38" s="4"/>
      <c r="G38" s="4"/>
      <c r="H38" s="4"/>
    </row>
    <row r="39" ht="15.75" customHeight="1">
      <c r="A39" s="6" t="s">
        <v>1502</v>
      </c>
      <c r="B39" s="7" t="s">
        <v>1470</v>
      </c>
      <c r="C39" s="4">
        <v>38.0</v>
      </c>
      <c r="D39" s="5" t="s">
        <v>4247</v>
      </c>
      <c r="E39" s="4" t="str">
        <f>IFERROR(__xludf.DUMMYFUNCTION("GOOGLETRANSLATE(D39, ""he"", ""en"")"),"And for the mark")</f>
        <v>And for the mark</v>
      </c>
      <c r="F39" s="4"/>
      <c r="G39" s="4"/>
      <c r="H39" s="4"/>
    </row>
    <row r="40" ht="15.75" customHeight="1">
      <c r="A40" s="6" t="s">
        <v>4248</v>
      </c>
      <c r="B40" s="7" t="s">
        <v>4249</v>
      </c>
      <c r="C40" s="4">
        <v>39.0</v>
      </c>
      <c r="D40" s="5" t="s">
        <v>4245</v>
      </c>
      <c r="E40" s="4" t="str">
        <f>IFERROR(__xludf.DUMMYFUNCTION("GOOGLETRANSLATE(D40, ""he"", ""en"")"),"will say")</f>
        <v>will say</v>
      </c>
      <c r="F40" s="4"/>
      <c r="G40" s="4"/>
      <c r="H40" s="4"/>
    </row>
    <row r="41" ht="15.75" customHeight="1">
      <c r="A41" s="6" t="s">
        <v>4250</v>
      </c>
      <c r="B41" s="7" t="s">
        <v>4251</v>
      </c>
      <c r="C41" s="4">
        <v>40.0</v>
      </c>
      <c r="D41" s="5" t="s">
        <v>1502</v>
      </c>
      <c r="E41" s="4" t="str">
        <f>IFERROR(__xludf.DUMMYFUNCTION("GOOGLETRANSLATE(D41, ""he"", ""en"")"),"man")</f>
        <v>man</v>
      </c>
      <c r="F41" s="4"/>
      <c r="G41" s="4"/>
      <c r="H41" s="4"/>
    </row>
    <row r="42" ht="15.75" customHeight="1">
      <c r="A42" s="6" t="s">
        <v>1734</v>
      </c>
      <c r="B42" s="7" t="s">
        <v>4252</v>
      </c>
      <c r="C42" s="4">
        <v>41.0</v>
      </c>
      <c r="D42" s="5" t="s">
        <v>4248</v>
      </c>
      <c r="E42" s="4" t="str">
        <f>IFERROR(__xludf.DUMMYFUNCTION("GOOGLETRANSLATE(D42, ""he"", ""en"")"),"and no one")</f>
        <v>and no one</v>
      </c>
      <c r="F42" s="4"/>
      <c r="G42" s="4"/>
      <c r="H42" s="4"/>
    </row>
    <row r="43" ht="15.75" customHeight="1">
      <c r="A43" s="6" t="s">
        <v>4253</v>
      </c>
      <c r="B43" s="7" t="s">
        <v>4254</v>
      </c>
      <c r="C43" s="4">
        <v>42.0</v>
      </c>
      <c r="D43" s="5" t="s">
        <v>4241</v>
      </c>
      <c r="E43" s="4" t="str">
        <f>IFERROR(__xludf.DUMMYFUNCTION("GOOGLETRANSLATE(D43, ""he"", ""en"")"),"child")</f>
        <v>child</v>
      </c>
      <c r="F43" s="4"/>
      <c r="G43" s="4"/>
      <c r="H43" s="4"/>
    </row>
    <row r="44" ht="15.75" customHeight="1">
      <c r="A44" s="6" t="s">
        <v>751</v>
      </c>
      <c r="B44" s="7" t="s">
        <v>1660</v>
      </c>
      <c r="C44" s="4">
        <v>43.0</v>
      </c>
      <c r="D44" s="5" t="s">
        <v>4255</v>
      </c>
      <c r="E44" s="4" t="str">
        <f>IFERROR(__xludf.DUMMYFUNCTION("GOOGLETRANSLATE(D44, ""he"", ""en"")"),"in her")</f>
        <v>in her</v>
      </c>
      <c r="F44" s="4"/>
      <c r="G44" s="4"/>
      <c r="H44" s="4"/>
    </row>
    <row r="45" ht="15.75" customHeight="1">
      <c r="A45" s="8" t="s">
        <v>112</v>
      </c>
      <c r="B45" s="1">
        <v>6.0</v>
      </c>
      <c r="C45" s="4">
        <v>44.0</v>
      </c>
      <c r="D45" s="5" t="s">
        <v>1734</v>
      </c>
      <c r="E45" s="4" t="str">
        <f>IFERROR(__xludf.DUMMYFUNCTION("GOOGLETRANSLATE(D45, ""he"", ""en"")"),"and he")</f>
        <v>and he</v>
      </c>
      <c r="F45" s="4"/>
      <c r="G45" s="4"/>
      <c r="H45" s="4"/>
    </row>
    <row r="46" ht="15.75" customHeight="1">
      <c r="A46" s="6" t="s">
        <v>180</v>
      </c>
      <c r="B46" s="7" t="s">
        <v>1380</v>
      </c>
      <c r="C46" s="4">
        <v>45.0</v>
      </c>
      <c r="D46" s="5" t="s">
        <v>4253</v>
      </c>
      <c r="E46" s="4" t="str">
        <f>IFERROR(__xludf.DUMMYFUNCTION("GOOGLETRANSLATE(D46, ""he"", ""en"")"),"will be")</f>
        <v>will be</v>
      </c>
      <c r="F46" s="4"/>
      <c r="G46" s="4"/>
      <c r="H46" s="4"/>
    </row>
    <row r="47" ht="15.75" customHeight="1">
      <c r="A47" s="6" t="s">
        <v>4256</v>
      </c>
      <c r="B47" s="7" t="s">
        <v>4257</v>
      </c>
      <c r="C47" s="4">
        <v>46.0</v>
      </c>
      <c r="D47" s="5" t="s">
        <v>762</v>
      </c>
      <c r="E47" s="4" t="str">
        <f>IFERROR(__xludf.DUMMYFUNCTION("GOOGLETRANSLATE(D47, ""he"", ""en"")"),"upper:")</f>
        <v>upper:</v>
      </c>
      <c r="F47" s="4"/>
      <c r="G47" s="4"/>
      <c r="H47" s="4"/>
    </row>
    <row r="48" ht="15.75" customHeight="1">
      <c r="A48" s="6" t="s">
        <v>4258</v>
      </c>
      <c r="B48" s="7" t="s">
        <v>4259</v>
      </c>
      <c r="C48" s="4">
        <v>47.0</v>
      </c>
      <c r="D48" s="5" t="s">
        <v>114</v>
      </c>
      <c r="E48" s="4" t="str">
        <f>IFERROR(__xludf.DUMMYFUNCTION("GOOGLETRANSLATE(D48, ""he"", ""en"")"),"{and}")</f>
        <v>{and}</v>
      </c>
      <c r="F48" s="4"/>
      <c r="G48" s="4"/>
      <c r="H48" s="4"/>
    </row>
    <row r="49" ht="15.75" customHeight="1">
      <c r="A49" s="6" t="s">
        <v>4260</v>
      </c>
      <c r="B49" s="7" t="s">
        <v>4261</v>
      </c>
      <c r="C49" s="4">
        <v>48.0</v>
      </c>
      <c r="D49" s="5" t="s">
        <v>180</v>
      </c>
      <c r="E49" s="4" t="str">
        <f>IFERROR(__xludf.DUMMYFUNCTION("GOOGLETRANSLATE(D49, ""he"", ""en"")"),"Jehovah")</f>
        <v>Jehovah</v>
      </c>
      <c r="F49" s="4"/>
      <c r="G49" s="4"/>
      <c r="H49" s="4"/>
    </row>
    <row r="50" ht="15.75" customHeight="1">
      <c r="A50" s="6" t="s">
        <v>153</v>
      </c>
      <c r="B50" s="7" t="s">
        <v>2821</v>
      </c>
      <c r="C50" s="4">
        <v>49.0</v>
      </c>
      <c r="D50" s="5" t="s">
        <v>4262</v>
      </c>
      <c r="E50" s="4" t="str">
        <f>IFERROR(__xludf.DUMMYFUNCTION("GOOGLETRANSLATE(D50, ""he"", ""en"")"),"will count")</f>
        <v>will count</v>
      </c>
      <c r="F50" s="4"/>
      <c r="G50" s="4"/>
      <c r="H50" s="4"/>
    </row>
    <row r="51" ht="15.75" customHeight="1">
      <c r="A51" s="6" t="s">
        <v>4263</v>
      </c>
      <c r="B51" s="7" t="s">
        <v>4264</v>
      </c>
      <c r="C51" s="4">
        <v>50.0</v>
      </c>
      <c r="D51" s="5" t="s">
        <v>4265</v>
      </c>
      <c r="E51" s="4" t="str">
        <f>IFERROR(__xludf.DUMMYFUNCTION("GOOGLETRANSLATE(D51, ""he"", ""en"")"),"in writing")</f>
        <v>in writing</v>
      </c>
      <c r="F51" s="4"/>
      <c r="G51" s="4"/>
      <c r="H51" s="4"/>
    </row>
    <row r="52" ht="15.75" customHeight="1">
      <c r="A52" s="6" t="s">
        <v>3002</v>
      </c>
      <c r="B52" s="7" t="s">
        <v>92</v>
      </c>
      <c r="C52" s="4">
        <v>51.0</v>
      </c>
      <c r="D52" s="5" t="s">
        <v>4266</v>
      </c>
      <c r="E52" s="4" t="str">
        <f>IFERROR(__xludf.DUMMYFUNCTION("GOOGLETRANSLATE(D52, ""he"", ""en"")"),"nations")</f>
        <v>nations</v>
      </c>
      <c r="F52" s="4"/>
      <c r="G52" s="4"/>
      <c r="H52" s="4"/>
    </row>
    <row r="53" ht="15.75" customHeight="1">
      <c r="A53" s="8" t="s">
        <v>127</v>
      </c>
      <c r="B53" s="1">
        <v>7.0</v>
      </c>
      <c r="C53" s="4">
        <v>52.0</v>
      </c>
      <c r="D53" s="5" t="s">
        <v>153</v>
      </c>
      <c r="E53" s="4" t="str">
        <f>IFERROR(__xludf.DUMMYFUNCTION("GOOGLETRANSLATE(D53, ""he"", ""en"")"),"this")</f>
        <v>this</v>
      </c>
      <c r="F53" s="4"/>
      <c r="G53" s="4"/>
      <c r="H53" s="4"/>
    </row>
    <row r="54" ht="15.75" customHeight="1">
      <c r="A54" s="8" t="s">
        <v>4267</v>
      </c>
      <c r="B54" s="1" t="s">
        <v>4268</v>
      </c>
      <c r="C54" s="4">
        <v>53.0</v>
      </c>
      <c r="D54" s="5" t="s">
        <v>4241</v>
      </c>
      <c r="E54" s="4" t="str">
        <f>IFERROR(__xludf.DUMMYFUNCTION("GOOGLETRANSLATE(D54, ""he"", ""en"")"),"child")</f>
        <v>child</v>
      </c>
      <c r="F54" s="4"/>
      <c r="G54" s="4"/>
      <c r="H54" s="4"/>
    </row>
    <row r="55" ht="15.75" customHeight="1">
      <c r="A55" s="8" t="s">
        <v>4269</v>
      </c>
      <c r="B55" s="7" t="s">
        <v>4270</v>
      </c>
      <c r="C55" s="4">
        <v>54.0</v>
      </c>
      <c r="D55" s="5" t="s">
        <v>4271</v>
      </c>
      <c r="E55" s="4" t="str">
        <f>IFERROR(__xludf.DUMMYFUNCTION("GOOGLETRANSLATE(D55, ""he"", ""en"")"),"name")</f>
        <v>name</v>
      </c>
      <c r="F55" s="4"/>
      <c r="G55" s="4"/>
      <c r="H55" s="4"/>
    </row>
    <row r="56" ht="15.75" customHeight="1">
      <c r="A56" s="8" t="s">
        <v>4272</v>
      </c>
      <c r="B56" s="7" t="s">
        <v>190</v>
      </c>
      <c r="C56" s="4">
        <v>55.0</v>
      </c>
      <c r="D56" s="5" t="s">
        <v>315</v>
      </c>
      <c r="E56" s="4" t="str">
        <f>IFERROR(__xludf.DUMMYFUNCTION("GOOGLETRANSLATE(D56, ""he"", ""en"")"),"Cela:")</f>
        <v>Cela:</v>
      </c>
      <c r="F56" s="4"/>
      <c r="G56" s="4"/>
      <c r="H56" s="4"/>
    </row>
    <row r="57" ht="15.75" customHeight="1">
      <c r="A57" s="8" t="s">
        <v>4273</v>
      </c>
      <c r="B57" s="7" t="s">
        <v>4274</v>
      </c>
      <c r="C57" s="4">
        <v>56.0</v>
      </c>
      <c r="D57" s="5" t="s">
        <v>133</v>
      </c>
      <c r="E57" s="4" t="str">
        <f>IFERROR(__xludf.DUMMYFUNCTION("GOOGLETRANSLATE(D57, ""he"", ""en"")"),"{g}")</f>
        <v>{g}</v>
      </c>
      <c r="F57" s="4"/>
      <c r="G57" s="4"/>
      <c r="H57" s="4"/>
    </row>
    <row r="58" ht="15.75" customHeight="1">
      <c r="A58" s="8" t="s">
        <v>4275</v>
      </c>
      <c r="B58" s="7" t="s">
        <v>3008</v>
      </c>
      <c r="C58" s="4">
        <v>57.0</v>
      </c>
      <c r="D58" s="5" t="s">
        <v>4276</v>
      </c>
      <c r="E58" s="4" t="str">
        <f>IFERROR(__xludf.DUMMYFUNCTION("GOOGLETRANSLATE(D58, ""he"", ""en"")"),"and ministers")</f>
        <v>and ministers</v>
      </c>
      <c r="F58" s="4"/>
      <c r="G58" s="4"/>
      <c r="H58" s="4"/>
    </row>
    <row r="59" ht="15.75" customHeight="1">
      <c r="A59" s="9"/>
      <c r="C59" s="4">
        <v>58.0</v>
      </c>
      <c r="D59" s="5" t="s">
        <v>4277</v>
      </c>
      <c r="E59" s="4" t="str">
        <f>IFERROR(__xludf.DUMMYFUNCTION("GOOGLETRANSLATE(D59, ""he"", ""en"")"),"as empty")</f>
        <v>as empty</v>
      </c>
      <c r="F59" s="4"/>
      <c r="G59" s="4"/>
      <c r="H59" s="4"/>
    </row>
    <row r="60" ht="15.75" customHeight="1">
      <c r="A60" s="9"/>
      <c r="C60" s="4">
        <v>59.0</v>
      </c>
      <c r="D60" s="5" t="s">
        <v>448</v>
      </c>
      <c r="E60" s="4" t="str">
        <f>IFERROR(__xludf.DUMMYFUNCTION("GOOGLETRANSLATE(D60, ""he"", ""en"")"),"all")</f>
        <v>all</v>
      </c>
      <c r="F60" s="4"/>
      <c r="G60" s="4"/>
      <c r="H60" s="4"/>
    </row>
    <row r="61" ht="15.75" customHeight="1">
      <c r="A61" s="9"/>
      <c r="C61" s="4">
        <v>60.0</v>
      </c>
      <c r="D61" s="5" t="s">
        <v>4278</v>
      </c>
      <c r="E61" s="4" t="str">
        <f>IFERROR(__xludf.DUMMYFUNCTION("GOOGLETRANSLATE(D61, ""he"", ""en"")"),"I mean")</f>
        <v>I mean</v>
      </c>
      <c r="F61" s="4"/>
      <c r="G61" s="4"/>
      <c r="H61" s="4"/>
    </row>
    <row r="62" ht="15.75" customHeight="1">
      <c r="A62" s="9"/>
      <c r="C62" s="4">
        <v>61.0</v>
      </c>
      <c r="D62" s="5" t="s">
        <v>3775</v>
      </c>
      <c r="E62" s="4" t="str">
        <f>IFERROR(__xludf.DUMMYFUNCTION("GOOGLETRANSLATE(D62, ""he"", ""en"")"),"in you:")</f>
        <v>in you:</v>
      </c>
      <c r="F62" s="4"/>
      <c r="G62" s="4"/>
      <c r="H62" s="4"/>
    </row>
    <row r="63" ht="15.75" customHeight="1">
      <c r="E63" s="4" t="str">
        <f>IFERROR(__xludf.DUMMYFUNCTION("GOOGLETRANSLATE(D63, ""he"", ""en"")"),"#VALUE!")</f>
        <v>#VALUE!</v>
      </c>
    </row>
    <row r="64" ht="15.75" customHeight="1">
      <c r="E64" s="4" t="str">
        <f>IFERROR(__xludf.DUMMYFUNCTION("GOOGLETRANSLATE(D64, ""he"", ""en"")"),"#VALUE!")</f>
        <v>#VALUE!</v>
      </c>
    </row>
    <row r="65" ht="15.75" customHeight="1">
      <c r="E65" s="4" t="str">
        <f>IFERROR(__xludf.DUMMYFUNCTION("GOOGLETRANSLATE(D65, ""he"", ""en"")"),"#VALUE!")</f>
        <v>#VALUE!</v>
      </c>
    </row>
    <row r="66" ht="15.75" customHeight="1">
      <c r="E66" s="4" t="str">
        <f>IFERROR(__xludf.DUMMYFUNCTION("GOOGLETRANSLATE(D66, ""he"", ""en"")"),"#VALUE!")</f>
        <v>#VALUE!</v>
      </c>
    </row>
    <row r="67" ht="15.75" customHeight="1">
      <c r="E67" s="4" t="str">
        <f>IFERROR(__xludf.DUMMYFUNCTION("GOOGLETRANSLATE(D67, ""he"", ""en"")"),"#VALUE!")</f>
        <v>#VALUE!</v>
      </c>
    </row>
    <row r="68" ht="15.75" customHeight="1">
      <c r="E68" s="4" t="str">
        <f>IFERROR(__xludf.DUMMYFUNCTION("GOOGLETRANSLATE(D68, ""he"", ""en"")"),"#VALUE!")</f>
        <v>#VALUE!</v>
      </c>
    </row>
    <row r="69" ht="15.75" customHeight="1">
      <c r="E69" s="4" t="str">
        <f>IFERROR(__xludf.DUMMYFUNCTION("GOOGLETRANSLATE(D69, ""he"", ""en"")"),"#VALUE!")</f>
        <v>#VALUE!</v>
      </c>
    </row>
    <row r="70" ht="15.75" customHeight="1">
      <c r="E70" s="4" t="str">
        <f>IFERROR(__xludf.DUMMYFUNCTION("GOOGLETRANSLATE(D70, ""he"", ""en"")"),"#VALUE!")</f>
        <v>#VALUE!</v>
      </c>
    </row>
    <row r="71" ht="15.75" customHeight="1">
      <c r="E71" s="4" t="str">
        <f>IFERROR(__xludf.DUMMYFUNCTION("GOOGLETRANSLATE(D71, ""he"", ""en"")"),"#VALUE!")</f>
        <v>#VALUE!</v>
      </c>
    </row>
    <row r="72" ht="15.75" customHeight="1">
      <c r="E72" s="4" t="str">
        <f>IFERROR(__xludf.DUMMYFUNCTION("GOOGLETRANSLATE(D72, ""he"", ""en"")"),"#VALUE!")</f>
        <v>#VALUE!</v>
      </c>
    </row>
    <row r="73" ht="15.75" customHeight="1">
      <c r="E73" s="4" t="str">
        <f>IFERROR(__xludf.DUMMYFUNCTION("GOOGLETRANSLATE(D73, ""he"", ""en"")"),"#VALUE!")</f>
        <v>#VALUE!</v>
      </c>
    </row>
    <row r="74" ht="15.75" customHeight="1">
      <c r="E74" s="4" t="str">
        <f>IFERROR(__xludf.DUMMYFUNCTION("GOOGLETRANSLATE(D74, ""he"", ""en"")"),"#VALUE!")</f>
        <v>#VALUE!</v>
      </c>
    </row>
    <row r="75" ht="15.75" customHeight="1">
      <c r="E75" s="4" t="str">
        <f>IFERROR(__xludf.DUMMYFUNCTION("GOOGLETRANSLATE(D75, ""he"", ""en"")"),"#VALUE!")</f>
        <v>#VALUE!</v>
      </c>
    </row>
    <row r="76" ht="15.75" customHeight="1">
      <c r="E76" s="4" t="str">
        <f>IFERROR(__xludf.DUMMYFUNCTION("GOOGLETRANSLATE(D76, ""he"", ""en"")"),"#VALUE!")</f>
        <v>#VALUE!</v>
      </c>
    </row>
    <row r="77" ht="15.75" customHeight="1">
      <c r="E77" s="4" t="str">
        <f>IFERROR(__xludf.DUMMYFUNCTION("GOOGLETRANSLATE(D77, ""he"", ""en"")"),"#VALUE!")</f>
        <v>#VALUE!</v>
      </c>
    </row>
    <row r="78" ht="15.75" customHeight="1">
      <c r="E78" s="4" t="str">
        <f>IFERROR(__xludf.DUMMYFUNCTION("GOOGLETRANSLATE(D78, ""he"", ""en"")"),"#VALUE!")</f>
        <v>#VALUE!</v>
      </c>
    </row>
    <row r="79" ht="15.75" customHeight="1">
      <c r="E79" s="4" t="str">
        <f>IFERROR(__xludf.DUMMYFUNCTION("GOOGLETRANSLATE(D79, ""he"", ""en"")"),"#VALUE!")</f>
        <v>#VALUE!</v>
      </c>
    </row>
    <row r="80" ht="15.75" customHeight="1">
      <c r="E80" s="4" t="str">
        <f>IFERROR(__xludf.DUMMYFUNCTION("GOOGLETRANSLATE(D80, ""he"", ""en"")"),"#VALUE!")</f>
        <v>#VALUE!</v>
      </c>
    </row>
    <row r="81" ht="15.75" customHeight="1">
      <c r="E81" s="4" t="str">
        <f>IFERROR(__xludf.DUMMYFUNCTION("GOOGLETRANSLATE(D81, ""he"", ""en"")"),"#VALUE!")</f>
        <v>#VALUE!</v>
      </c>
    </row>
    <row r="82" ht="15.75" customHeight="1">
      <c r="E82" s="4" t="str">
        <f>IFERROR(__xludf.DUMMYFUNCTION("GOOGLETRANSLATE(D82, ""he"", ""en"")"),"#VALUE!")</f>
        <v>#VALUE!</v>
      </c>
    </row>
    <row r="83" ht="15.75" customHeight="1">
      <c r="E83" s="4" t="str">
        <f>IFERROR(__xludf.DUMMYFUNCTION("GOOGLETRANSLATE(D83, ""he"", ""en"")"),"#VALUE!")</f>
        <v>#VALUE!</v>
      </c>
    </row>
    <row r="84" ht="15.75" customHeight="1">
      <c r="E84" s="4" t="str">
        <f>IFERROR(__xludf.DUMMYFUNCTION("GOOGLETRANSLATE(D84, ""he"", ""en"")"),"#VALUE!")</f>
        <v>#VALUE!</v>
      </c>
    </row>
    <row r="85" ht="15.75" customHeight="1">
      <c r="E85" s="4" t="str">
        <f>IFERROR(__xludf.DUMMYFUNCTION("GOOGLETRANSLATE(D85, ""he"", ""en"")"),"#VALUE!")</f>
        <v>#VALUE!</v>
      </c>
    </row>
    <row r="86" ht="15.75" customHeight="1">
      <c r="E86" s="4" t="str">
        <f>IFERROR(__xludf.DUMMYFUNCTION("GOOGLETRANSLATE(D86, ""he"", ""en"")"),"#VALUE!")</f>
        <v>#VALUE!</v>
      </c>
    </row>
    <row r="87" ht="15.75" customHeight="1">
      <c r="E87" s="4" t="str">
        <f>IFERROR(__xludf.DUMMYFUNCTION("GOOGLETRANSLATE(D87, ""he"", ""en"")"),"#VALUE!")</f>
        <v>#VALUE!</v>
      </c>
    </row>
    <row r="88" ht="15.75" customHeight="1">
      <c r="E88" s="4" t="str">
        <f>IFERROR(__xludf.DUMMYFUNCTION("GOOGLETRANSLATE(D88, ""he"", ""en"")"),"#VALUE!")</f>
        <v>#VALUE!</v>
      </c>
    </row>
    <row r="89" ht="15.75" customHeight="1">
      <c r="E89" s="4" t="str">
        <f>IFERROR(__xludf.DUMMYFUNCTION("GOOGLETRANSLATE(D89, ""he"", ""en"")"),"#VALUE!")</f>
        <v>#VALUE!</v>
      </c>
    </row>
    <row r="90" ht="15.75" customHeight="1">
      <c r="E90" s="4" t="str">
        <f>IFERROR(__xludf.DUMMYFUNCTION("GOOGLETRANSLATE(D90, ""he"", ""en"")"),"#VALUE!")</f>
        <v>#VALUE!</v>
      </c>
    </row>
    <row r="91" ht="15.75" customHeight="1">
      <c r="E91" s="4" t="str">
        <f>IFERROR(__xludf.DUMMYFUNCTION("GOOGLETRANSLATE(D91, ""he"", ""en"")"),"#VALUE!")</f>
        <v>#VALUE!</v>
      </c>
    </row>
    <row r="92" ht="15.75" customHeight="1">
      <c r="E92" s="4" t="str">
        <f>IFERROR(__xludf.DUMMYFUNCTION("GOOGLETRANSLATE(D92, ""he"", ""en"")"),"#VALUE!")</f>
        <v>#VALUE!</v>
      </c>
    </row>
    <row r="93" ht="15.75" customHeight="1">
      <c r="E93" s="4" t="str">
        <f>IFERROR(__xludf.DUMMYFUNCTION("GOOGLETRANSLATE(D93, ""he"", ""en"")"),"#VALUE!")</f>
        <v>#VALUE!</v>
      </c>
    </row>
    <row r="94" ht="15.75" customHeight="1">
      <c r="E94" s="4" t="str">
        <f>IFERROR(__xludf.DUMMYFUNCTION("GOOGLETRANSLATE(D94, ""he"", ""en"")"),"#VALUE!")</f>
        <v>#VALUE!</v>
      </c>
    </row>
    <row r="95" ht="15.75" customHeight="1">
      <c r="E95" s="4" t="str">
        <f>IFERROR(__xludf.DUMMYFUNCTION("GOOGLETRANSLATE(D95, ""he"", ""en"")"),"#VALUE!")</f>
        <v>#VALUE!</v>
      </c>
    </row>
    <row r="96" ht="15.75" customHeight="1">
      <c r="E96" s="4" t="str">
        <f>IFERROR(__xludf.DUMMYFUNCTION("GOOGLETRANSLATE(D96, ""he"", ""en"")"),"#VALUE!")</f>
        <v>#VALUE!</v>
      </c>
    </row>
    <row r="97" ht="15.75" customHeight="1">
      <c r="E97" s="4" t="str">
        <f>IFERROR(__xludf.DUMMYFUNCTION("GOOGLETRANSLATE(D97, ""he"", ""en"")"),"#VALUE!")</f>
        <v>#VALUE!</v>
      </c>
    </row>
    <row r="98" ht="15.75" customHeight="1">
      <c r="E98" s="4" t="str">
        <f>IFERROR(__xludf.DUMMYFUNCTION("GOOGLETRANSLATE(D98, ""he"", ""en"")"),"#VALUE!")</f>
        <v>#VALUE!</v>
      </c>
    </row>
    <row r="99" ht="15.75" customHeight="1">
      <c r="E99" s="4" t="str">
        <f>IFERROR(__xludf.DUMMYFUNCTION("GOOGLETRANSLATE(D99, ""he"", ""en"")"),"#VALUE!")</f>
        <v>#VALUE!</v>
      </c>
    </row>
    <row r="100" ht="15.75" customHeight="1">
      <c r="E100" s="4" t="str">
        <f>IFERROR(__xludf.DUMMYFUNCTION("GOOGLETRANSLATE(D100, ""he"", ""en"")"),"#VALUE!")</f>
        <v>#VALUE!</v>
      </c>
    </row>
    <row r="101" ht="15.75" customHeight="1">
      <c r="E101" s="4" t="str">
        <f>IFERROR(__xludf.DUMMYFUNCTION("GOOGLETRANSLATE(D101, ""he"", ""en"")"),"#VALUE!")</f>
        <v>#VALUE!</v>
      </c>
    </row>
    <row r="102" ht="15.75" customHeight="1">
      <c r="E102" s="4" t="str">
        <f>IFERROR(__xludf.DUMMYFUNCTION("GOOGLETRANSLATE(D102, ""he"", ""en"")"),"#VALUE!")</f>
        <v>#VALUE!</v>
      </c>
    </row>
    <row r="103" ht="15.75" customHeight="1">
      <c r="E103" s="4" t="str">
        <f>IFERROR(__xludf.DUMMYFUNCTION("GOOGLETRANSLATE(D103, ""he"", ""en"")"),"#VALUE!")</f>
        <v>#VALUE!</v>
      </c>
    </row>
    <row r="104" ht="15.75" customHeight="1">
      <c r="E104" s="4" t="str">
        <f>IFERROR(__xludf.DUMMYFUNCTION("GOOGLETRANSLATE(D104, ""he"", ""en"")"),"#VALUE!")</f>
        <v>#VALUE!</v>
      </c>
    </row>
    <row r="105" ht="15.75" customHeight="1">
      <c r="E105" s="4" t="str">
        <f>IFERROR(__xludf.DUMMYFUNCTION("GOOGLETRANSLATE(D105, ""he"", ""en"")"),"#VALUE!")</f>
        <v>#VALUE!</v>
      </c>
    </row>
    <row r="106" ht="15.75" customHeight="1">
      <c r="E106" s="4" t="str">
        <f>IFERROR(__xludf.DUMMYFUNCTION("GOOGLETRANSLATE(D106, ""he"", ""en"")"),"#VALUE!")</f>
        <v>#VALUE!</v>
      </c>
    </row>
    <row r="107" ht="15.75" customHeight="1">
      <c r="E107" s="4" t="str">
        <f>IFERROR(__xludf.DUMMYFUNCTION("GOOGLETRANSLATE(D107, ""he"", ""en"")"),"#VALUE!")</f>
        <v>#VALUE!</v>
      </c>
    </row>
    <row r="108" ht="15.75" customHeight="1">
      <c r="E108" s="4" t="str">
        <f>IFERROR(__xludf.DUMMYFUNCTION("GOOGLETRANSLATE(D108, ""he"", ""en"")"),"#VALUE!")</f>
        <v>#VALUE!</v>
      </c>
    </row>
    <row r="109" ht="15.75" customHeight="1">
      <c r="E109" s="4" t="str">
        <f>IFERROR(__xludf.DUMMYFUNCTION("GOOGLETRANSLATE(D109, ""he"", ""en"")"),"#VALUE!")</f>
        <v>#VALUE!</v>
      </c>
    </row>
    <row r="110" ht="15.75" customHeight="1">
      <c r="E110" s="4" t="str">
        <f>IFERROR(__xludf.DUMMYFUNCTION("GOOGLETRANSLATE(D110, ""he"", ""en"")"),"#VALUE!")</f>
        <v>#VALUE!</v>
      </c>
    </row>
    <row r="111" ht="15.75" customHeight="1">
      <c r="E111" s="4" t="str">
        <f>IFERROR(__xludf.DUMMYFUNCTION("GOOGLETRANSLATE(D111, ""he"", ""en"")"),"#VALUE!")</f>
        <v>#VALUE!</v>
      </c>
    </row>
    <row r="112" ht="15.75" customHeight="1">
      <c r="E112" s="4" t="str">
        <f>IFERROR(__xludf.DUMMYFUNCTION("GOOGLETRANSLATE(D112, ""he"", ""en"")"),"#VALUE!")</f>
        <v>#VALUE!</v>
      </c>
    </row>
    <row r="113" ht="15.75" customHeight="1">
      <c r="E113" s="4" t="str">
        <f>IFERROR(__xludf.DUMMYFUNCTION("GOOGLETRANSLATE(D113, ""he"", ""en"")"),"#VALUE!")</f>
        <v>#VALUE!</v>
      </c>
    </row>
    <row r="114" ht="15.75" customHeight="1">
      <c r="E114" s="4" t="str">
        <f>IFERROR(__xludf.DUMMYFUNCTION("GOOGLETRANSLATE(D114, ""he"", ""en"")"),"#VALUE!")</f>
        <v>#VALUE!</v>
      </c>
    </row>
    <row r="115" ht="15.75" customHeight="1">
      <c r="E115" s="4" t="str">
        <f>IFERROR(__xludf.DUMMYFUNCTION("GOOGLETRANSLATE(D115, ""he"", ""en"")"),"#VALUE!")</f>
        <v>#VALUE!</v>
      </c>
    </row>
    <row r="116" ht="15.75" customHeight="1">
      <c r="E116" s="4" t="str">
        <f>IFERROR(__xludf.DUMMYFUNCTION("GOOGLETRANSLATE(D116, ""he"", ""en"")"),"#VALUE!")</f>
        <v>#VALUE!</v>
      </c>
    </row>
    <row r="117" ht="15.75" customHeight="1">
      <c r="E117" s="4" t="str">
        <f>IFERROR(__xludf.DUMMYFUNCTION("GOOGLETRANSLATE(D117, ""he"", ""en"")"),"#VALUE!")</f>
        <v>#VALUE!</v>
      </c>
    </row>
    <row r="118" ht="15.75" customHeight="1">
      <c r="E118" s="4" t="str">
        <f>IFERROR(__xludf.DUMMYFUNCTION("GOOGLETRANSLATE(D118, ""he"", ""en"")"),"#VALUE!")</f>
        <v>#VALUE!</v>
      </c>
    </row>
    <row r="119" ht="15.75" customHeight="1">
      <c r="E119" s="4" t="str">
        <f>IFERROR(__xludf.DUMMYFUNCTION("GOOGLETRANSLATE(D119, ""he"", ""en"")"),"#VALUE!")</f>
        <v>#VALUE!</v>
      </c>
    </row>
    <row r="120" ht="15.75" customHeight="1">
      <c r="E120" s="4" t="str">
        <f>IFERROR(__xludf.DUMMYFUNCTION("GOOGLETRANSLATE(D120, ""he"", ""en"")"),"#VALUE!")</f>
        <v>#VALUE!</v>
      </c>
    </row>
    <row r="121" ht="15.75" customHeight="1">
      <c r="E121" s="4" t="str">
        <f>IFERROR(__xludf.DUMMYFUNCTION("GOOGLETRANSLATE(D121, ""he"", ""en"")"),"#VALUE!")</f>
        <v>#VALUE!</v>
      </c>
    </row>
    <row r="122" ht="15.75" customHeight="1">
      <c r="E122" s="4" t="str">
        <f>IFERROR(__xludf.DUMMYFUNCTION("GOOGLETRANSLATE(D122, ""he"", ""en"")"),"#VALUE!")</f>
        <v>#VALUE!</v>
      </c>
    </row>
    <row r="123" ht="15.75" customHeight="1">
      <c r="E123" s="4" t="str">
        <f>IFERROR(__xludf.DUMMYFUNCTION("GOOGLETRANSLATE(D123, ""he"", ""en"")"),"#VALUE!")</f>
        <v>#VALUE!</v>
      </c>
    </row>
    <row r="124" ht="15.75" customHeight="1">
      <c r="E124" s="4" t="str">
        <f>IFERROR(__xludf.DUMMYFUNCTION("GOOGLETRANSLATE(D124, ""he"", ""en"")"),"#VALUE!")</f>
        <v>#VALUE!</v>
      </c>
    </row>
    <row r="125" ht="15.75" customHeight="1">
      <c r="E125" s="4" t="str">
        <f>IFERROR(__xludf.DUMMYFUNCTION("GOOGLETRANSLATE(D125, ""he"", ""en"")"),"#VALUE!")</f>
        <v>#VALUE!</v>
      </c>
    </row>
    <row r="126" ht="15.75" customHeight="1">
      <c r="E126" s="4" t="str">
        <f>IFERROR(__xludf.DUMMYFUNCTION("GOOGLETRANSLATE(D126, ""he"", ""en"")"),"#VALUE!")</f>
        <v>#VALUE!</v>
      </c>
    </row>
    <row r="127" ht="15.75" customHeight="1">
      <c r="E127" s="4" t="str">
        <f>IFERROR(__xludf.DUMMYFUNCTION("GOOGLETRANSLATE(D127, ""he"", ""en"")"),"#VALUE!")</f>
        <v>#VALUE!</v>
      </c>
    </row>
    <row r="128" ht="15.75" customHeight="1">
      <c r="E128" s="4" t="str">
        <f>IFERROR(__xludf.DUMMYFUNCTION("GOOGLETRANSLATE(D128, ""he"", ""en"")"),"#VALUE!")</f>
        <v>#VALUE!</v>
      </c>
    </row>
    <row r="129" ht="15.75" customHeight="1">
      <c r="E129" s="4" t="str">
        <f>IFERROR(__xludf.DUMMYFUNCTION("GOOGLETRANSLATE(D129, ""he"", ""en"")"),"#VALUE!")</f>
        <v>#VALUE!</v>
      </c>
    </row>
    <row r="130" ht="15.75" customHeight="1">
      <c r="E130" s="4" t="str">
        <f>IFERROR(__xludf.DUMMYFUNCTION("GOOGLETRANSLATE(D130, ""he"", ""en"")"),"#VALUE!")</f>
        <v>#VALUE!</v>
      </c>
    </row>
    <row r="131" ht="15.75" customHeight="1">
      <c r="E131" s="4" t="str">
        <f>IFERROR(__xludf.DUMMYFUNCTION("GOOGLETRANSLATE(D131, ""he"", ""en"")"),"#VALUE!")</f>
        <v>#VALUE!</v>
      </c>
    </row>
    <row r="132" ht="15.75" customHeight="1">
      <c r="E132" s="4" t="str">
        <f>IFERROR(__xludf.DUMMYFUNCTION("GOOGLETRANSLATE(D132, ""he"", ""en"")"),"#VALUE!")</f>
        <v>#VALUE!</v>
      </c>
    </row>
    <row r="133" ht="15.75" customHeight="1">
      <c r="E133" s="4" t="str">
        <f>IFERROR(__xludf.DUMMYFUNCTION("GOOGLETRANSLATE(D133, ""he"", ""en"")"),"#VALUE!")</f>
        <v>#VALUE!</v>
      </c>
    </row>
    <row r="134" ht="15.75" customHeight="1">
      <c r="E134" s="4" t="str">
        <f>IFERROR(__xludf.DUMMYFUNCTION("GOOGLETRANSLATE(D134, ""he"", ""en"")"),"#VALUE!")</f>
        <v>#VALUE!</v>
      </c>
    </row>
    <row r="135" ht="15.75" customHeight="1">
      <c r="E135" s="4" t="str">
        <f>IFERROR(__xludf.DUMMYFUNCTION("GOOGLETRANSLATE(D135, ""he"", ""en"")"),"#VALUE!")</f>
        <v>#VALUE!</v>
      </c>
    </row>
    <row r="136" ht="15.75" customHeight="1">
      <c r="E136" s="4" t="str">
        <f>IFERROR(__xludf.DUMMYFUNCTION("GOOGLETRANSLATE(D136, ""he"", ""en"")"),"#VALUE!")</f>
        <v>#VALUE!</v>
      </c>
    </row>
    <row r="137" ht="15.75" customHeight="1">
      <c r="E137" s="4" t="str">
        <f>IFERROR(__xludf.DUMMYFUNCTION("GOOGLETRANSLATE(D137, ""he"", ""en"")"),"#VALUE!")</f>
        <v>#VALUE!</v>
      </c>
    </row>
    <row r="138" ht="15.75" customHeight="1">
      <c r="E138" s="4" t="str">
        <f>IFERROR(__xludf.DUMMYFUNCTION("GOOGLETRANSLATE(D138, ""he"", ""en"")"),"#VALUE!")</f>
        <v>#VALUE!</v>
      </c>
    </row>
    <row r="139" ht="15.75" customHeight="1">
      <c r="E139" s="4" t="str">
        <f>IFERROR(__xludf.DUMMYFUNCTION("GOOGLETRANSLATE(D139, ""he"", ""en"")"),"#VALUE!")</f>
        <v>#VALUE!</v>
      </c>
    </row>
    <row r="140" ht="15.75" customHeight="1">
      <c r="E140" s="4" t="str">
        <f>IFERROR(__xludf.DUMMYFUNCTION("GOOGLETRANSLATE(D140, ""he"", ""en"")"),"#VALUE!")</f>
        <v>#VALUE!</v>
      </c>
    </row>
    <row r="141" ht="15.75" customHeight="1">
      <c r="E141" s="4" t="str">
        <f>IFERROR(__xludf.DUMMYFUNCTION("GOOGLETRANSLATE(D141, ""he"", ""en"")"),"#VALUE!")</f>
        <v>#VALUE!</v>
      </c>
    </row>
    <row r="142" ht="15.75" customHeight="1">
      <c r="E142" s="4" t="str">
        <f>IFERROR(__xludf.DUMMYFUNCTION("GOOGLETRANSLATE(D142, ""he"", ""en"")"),"#VALUE!")</f>
        <v>#VALUE!</v>
      </c>
    </row>
    <row r="143" ht="15.75" customHeight="1">
      <c r="E143" s="4" t="str">
        <f>IFERROR(__xludf.DUMMYFUNCTION("GOOGLETRANSLATE(D143, ""he"", ""en"")"),"#VALUE!")</f>
        <v>#VALUE!</v>
      </c>
    </row>
    <row r="144" ht="15.75" customHeight="1">
      <c r="E144" s="4" t="str">
        <f>IFERROR(__xludf.DUMMYFUNCTION("GOOGLETRANSLATE(D144, ""he"", ""en"")"),"#VALUE!")</f>
        <v>#VALUE!</v>
      </c>
    </row>
    <row r="145" ht="15.75" customHeight="1">
      <c r="E145" s="4" t="str">
        <f>IFERROR(__xludf.DUMMYFUNCTION("GOOGLETRANSLATE(D145, ""he"", ""en"")"),"#VALUE!")</f>
        <v>#VALUE!</v>
      </c>
    </row>
    <row r="146" ht="15.75" customHeight="1">
      <c r="E146" s="4" t="str">
        <f>IFERROR(__xludf.DUMMYFUNCTION("GOOGLETRANSLATE(D146, ""he"", ""en"")"),"#VALUE!")</f>
        <v>#VALUE!</v>
      </c>
    </row>
    <row r="147" ht="15.75" customHeight="1">
      <c r="E147" s="4" t="str">
        <f>IFERROR(__xludf.DUMMYFUNCTION("GOOGLETRANSLATE(D147, ""he"", ""en"")"),"#VALUE!")</f>
        <v>#VALUE!</v>
      </c>
    </row>
    <row r="148" ht="15.75" customHeight="1">
      <c r="E148" s="4" t="str">
        <f>IFERROR(__xludf.DUMMYFUNCTION("GOOGLETRANSLATE(D148, ""he"", ""en"")"),"#VALUE!")</f>
        <v>#VALUE!</v>
      </c>
    </row>
    <row r="149" ht="15.75" customHeight="1">
      <c r="E149" s="4" t="str">
        <f>IFERROR(__xludf.DUMMYFUNCTION("GOOGLETRANSLATE(D149, ""he"", ""en"")"),"#VALUE!")</f>
        <v>#VALUE!</v>
      </c>
    </row>
    <row r="150" ht="15.75" customHeight="1">
      <c r="E150" s="4" t="str">
        <f>IFERROR(__xludf.DUMMYFUNCTION("GOOGLETRANSLATE(D150, ""he"", ""en"")"),"#VALUE!")</f>
        <v>#VALUE!</v>
      </c>
    </row>
    <row r="151" ht="15.75" customHeight="1">
      <c r="E151" s="4" t="str">
        <f>IFERROR(__xludf.DUMMYFUNCTION("GOOGLETRANSLATE(D151, ""he"", ""en"")"),"#VALUE!")</f>
        <v>#VALUE!</v>
      </c>
    </row>
    <row r="152" ht="15.75" customHeight="1">
      <c r="E152" s="4" t="str">
        <f>IFERROR(__xludf.DUMMYFUNCTION("GOOGLETRANSLATE(D152, ""he"", ""en"")"),"#VALUE!")</f>
        <v>#VALUE!</v>
      </c>
    </row>
    <row r="153" ht="15.75" customHeight="1">
      <c r="E153" s="4" t="str">
        <f>IFERROR(__xludf.DUMMYFUNCTION("GOOGLETRANSLATE(D153, ""he"", ""en"")"),"#VALUE!")</f>
        <v>#VALUE!</v>
      </c>
    </row>
    <row r="154" ht="15.75" customHeight="1">
      <c r="E154" s="4" t="str">
        <f>IFERROR(__xludf.DUMMYFUNCTION("GOOGLETRANSLATE(D154, ""he"", ""en"")"),"#VALUE!")</f>
        <v>#VALUE!</v>
      </c>
    </row>
    <row r="155" ht="15.75" customHeight="1">
      <c r="E155" s="4" t="str">
        <f>IFERROR(__xludf.DUMMYFUNCTION("GOOGLETRANSLATE(D155, ""he"", ""en"")"),"#VALUE!")</f>
        <v>#VALUE!</v>
      </c>
    </row>
    <row r="156" ht="15.75" customHeight="1">
      <c r="E156" s="4" t="str">
        <f>IFERROR(__xludf.DUMMYFUNCTION("GOOGLETRANSLATE(D156, ""he"", ""en"")"),"#VALUE!")</f>
        <v>#VALUE!</v>
      </c>
    </row>
    <row r="157" ht="15.75" customHeight="1">
      <c r="E157" s="4" t="str">
        <f>IFERROR(__xludf.DUMMYFUNCTION("GOOGLETRANSLATE(D157, ""he"", ""en"")"),"#VALUE!")</f>
        <v>#VALUE!</v>
      </c>
    </row>
    <row r="158" ht="15.75" customHeight="1">
      <c r="E158" s="4" t="str">
        <f>IFERROR(__xludf.DUMMYFUNCTION("GOOGLETRANSLATE(D158, ""he"", ""en"")"),"#VALUE!")</f>
        <v>#VALUE!</v>
      </c>
    </row>
    <row r="159" ht="15.75" customHeight="1">
      <c r="E159" s="4" t="str">
        <f>IFERROR(__xludf.DUMMYFUNCTION("GOOGLETRANSLATE(D159, ""he"", ""en"")"),"#VALUE!")</f>
        <v>#VALUE!</v>
      </c>
    </row>
    <row r="160" ht="15.75" customHeight="1">
      <c r="E160" s="4" t="str">
        <f>IFERROR(__xludf.DUMMYFUNCTION("GOOGLETRANSLATE(D160, ""he"", ""en"")"),"#VALUE!")</f>
        <v>#VALUE!</v>
      </c>
    </row>
    <row r="161" ht="15.75" customHeight="1">
      <c r="E161" s="4" t="str">
        <f>IFERROR(__xludf.DUMMYFUNCTION("GOOGLETRANSLATE(D161, ""he"", ""en"")"),"#VALUE!")</f>
        <v>#VALUE!</v>
      </c>
    </row>
    <row r="162" ht="15.75" customHeight="1">
      <c r="E162" s="4" t="str">
        <f>IFERROR(__xludf.DUMMYFUNCTION("GOOGLETRANSLATE(D162, ""he"", ""en"")"),"#VALUE!")</f>
        <v>#VALUE!</v>
      </c>
    </row>
    <row r="163" ht="15.75" customHeight="1">
      <c r="E163" s="4" t="str">
        <f>IFERROR(__xludf.DUMMYFUNCTION("GOOGLETRANSLATE(D163, ""he"", ""en"")"),"#VALUE!")</f>
        <v>#VALUE!</v>
      </c>
    </row>
    <row r="164" ht="15.75" customHeight="1">
      <c r="E164" s="4" t="str">
        <f>IFERROR(__xludf.DUMMYFUNCTION("GOOGLETRANSLATE(D164, ""he"", ""en"")"),"#VALUE!")</f>
        <v>#VALUE!</v>
      </c>
    </row>
    <row r="165" ht="15.75" customHeight="1">
      <c r="E165" s="4" t="str">
        <f>IFERROR(__xludf.DUMMYFUNCTION("GOOGLETRANSLATE(D165, ""he"", ""en"")"),"#VALUE!")</f>
        <v>#VALUE!</v>
      </c>
    </row>
    <row r="166" ht="15.75" customHeight="1">
      <c r="E166" s="4" t="str">
        <f>IFERROR(__xludf.DUMMYFUNCTION("GOOGLETRANSLATE(D166, ""he"", ""en"")"),"#VALUE!")</f>
        <v>#VALUE!</v>
      </c>
    </row>
    <row r="167" ht="15.75" customHeight="1">
      <c r="E167" s="4" t="str">
        <f>IFERROR(__xludf.DUMMYFUNCTION("GOOGLETRANSLATE(D167, ""he"", ""en"")"),"#VALUE!")</f>
        <v>#VALUE!</v>
      </c>
    </row>
    <row r="168" ht="15.75" customHeight="1">
      <c r="E168" s="4" t="str">
        <f>IFERROR(__xludf.DUMMYFUNCTION("GOOGLETRANSLATE(D168, ""he"", ""en"")"),"#VALUE!")</f>
        <v>#VALUE!</v>
      </c>
    </row>
    <row r="169" ht="15.75" customHeight="1">
      <c r="E169" s="4" t="str">
        <f>IFERROR(__xludf.DUMMYFUNCTION("GOOGLETRANSLATE(D169, ""he"", ""en"")"),"#VALUE!")</f>
        <v>#VALUE!</v>
      </c>
    </row>
    <row r="170" ht="15.75" customHeight="1">
      <c r="E170" s="4" t="str">
        <f>IFERROR(__xludf.DUMMYFUNCTION("GOOGLETRANSLATE(D170, ""he"", ""en"")"),"#VALUE!")</f>
        <v>#VALUE!</v>
      </c>
    </row>
    <row r="171" ht="15.75" customHeight="1">
      <c r="E171" s="4" t="str">
        <f>IFERROR(__xludf.DUMMYFUNCTION("GOOGLETRANSLATE(D171, ""he"", ""en"")"),"#VALUE!")</f>
        <v>#VALUE!</v>
      </c>
    </row>
    <row r="172" ht="15.75" customHeight="1">
      <c r="E172" s="4" t="str">
        <f>IFERROR(__xludf.DUMMYFUNCTION("GOOGLETRANSLATE(D172, ""he"", ""en"")"),"#VALUE!")</f>
        <v>#VALUE!</v>
      </c>
    </row>
    <row r="173" ht="15.75" customHeight="1">
      <c r="E173" s="4" t="str">
        <f>IFERROR(__xludf.DUMMYFUNCTION("GOOGLETRANSLATE(D173, ""he"", ""en"")"),"#VALUE!")</f>
        <v>#VALUE!</v>
      </c>
    </row>
    <row r="174" ht="15.75" customHeight="1">
      <c r="E174" s="4" t="str">
        <f>IFERROR(__xludf.DUMMYFUNCTION("GOOGLETRANSLATE(D174, ""he"", ""en"")"),"#VALUE!")</f>
        <v>#VALUE!</v>
      </c>
    </row>
    <row r="175" ht="15.75" customHeight="1">
      <c r="E175" s="4" t="str">
        <f>IFERROR(__xludf.DUMMYFUNCTION("GOOGLETRANSLATE(D175, ""he"", ""en"")"),"#VALUE!")</f>
        <v>#VALUE!</v>
      </c>
    </row>
    <row r="176" ht="15.75" customHeight="1">
      <c r="E176" s="4" t="str">
        <f>IFERROR(__xludf.DUMMYFUNCTION("GOOGLETRANSLATE(D176, ""he"", ""en"")"),"#VALUE!")</f>
        <v>#VALUE!</v>
      </c>
    </row>
    <row r="177" ht="15.75" customHeight="1">
      <c r="E177" s="4" t="str">
        <f>IFERROR(__xludf.DUMMYFUNCTION("GOOGLETRANSLATE(D177, ""he"", ""en"")"),"#VALUE!")</f>
        <v>#VALUE!</v>
      </c>
    </row>
    <row r="178" ht="15.75" customHeight="1">
      <c r="E178" s="4" t="str">
        <f>IFERROR(__xludf.DUMMYFUNCTION("GOOGLETRANSLATE(D178, ""he"", ""en"")"),"#VALUE!")</f>
        <v>#VALUE!</v>
      </c>
    </row>
    <row r="179" ht="15.75" customHeight="1">
      <c r="E179" s="4" t="str">
        <f>IFERROR(__xludf.DUMMYFUNCTION("GOOGLETRANSLATE(D179, ""he"", ""en"")"),"#VALUE!")</f>
        <v>#VALUE!</v>
      </c>
    </row>
    <row r="180" ht="15.75" customHeight="1">
      <c r="E180" s="4" t="str">
        <f>IFERROR(__xludf.DUMMYFUNCTION("GOOGLETRANSLATE(D180, ""he"", ""en"")"),"#VALUE!")</f>
        <v>#VALUE!</v>
      </c>
    </row>
    <row r="181" ht="15.75" customHeight="1">
      <c r="E181" s="4" t="str">
        <f>IFERROR(__xludf.DUMMYFUNCTION("GOOGLETRANSLATE(D181, ""he"", ""en"")"),"#VALUE!")</f>
        <v>#VALUE!</v>
      </c>
    </row>
    <row r="182" ht="15.75" customHeight="1">
      <c r="E182" s="4" t="str">
        <f>IFERROR(__xludf.DUMMYFUNCTION("GOOGLETRANSLATE(D182, ""he"", ""en"")"),"#VALUE!")</f>
        <v>#VALUE!</v>
      </c>
    </row>
    <row r="183" ht="15.75" customHeight="1">
      <c r="E183" s="4" t="str">
        <f>IFERROR(__xludf.DUMMYFUNCTION("GOOGLETRANSLATE(D183, ""he"", ""en"")"),"#VALUE!")</f>
        <v>#VALUE!</v>
      </c>
    </row>
    <row r="184" ht="15.75" customHeight="1">
      <c r="E184" s="4" t="str">
        <f>IFERROR(__xludf.DUMMYFUNCTION("GOOGLETRANSLATE(D184, ""he"", ""en"")"),"#VALUE!")</f>
        <v>#VALUE!</v>
      </c>
    </row>
    <row r="185" ht="15.75" customHeight="1">
      <c r="E185" s="4" t="str">
        <f>IFERROR(__xludf.DUMMYFUNCTION("GOOGLETRANSLATE(D185, ""he"", ""en"")"),"#VALUE!")</f>
        <v>#VALUE!</v>
      </c>
    </row>
    <row r="186" ht="15.75" customHeight="1">
      <c r="E186" s="4" t="str">
        <f>IFERROR(__xludf.DUMMYFUNCTION("GOOGLETRANSLATE(D186, ""he"", ""en"")"),"#VALUE!")</f>
        <v>#VALUE!</v>
      </c>
    </row>
    <row r="187" ht="15.75" customHeight="1">
      <c r="E187" s="4" t="str">
        <f>IFERROR(__xludf.DUMMYFUNCTION("GOOGLETRANSLATE(D187, ""he"", ""en"")"),"#VALUE!")</f>
        <v>#VALUE!</v>
      </c>
    </row>
    <row r="188" ht="15.75" customHeight="1">
      <c r="E188" s="4" t="str">
        <f>IFERROR(__xludf.DUMMYFUNCTION("GOOGLETRANSLATE(D188, ""he"", ""en"")"),"#VALUE!")</f>
        <v>#VALUE!</v>
      </c>
    </row>
    <row r="189" ht="15.75" customHeight="1">
      <c r="E189" s="4" t="str">
        <f>IFERROR(__xludf.DUMMYFUNCTION("GOOGLETRANSLATE(D189, ""he"", ""en"")"),"#VALUE!")</f>
        <v>#VALUE!</v>
      </c>
    </row>
    <row r="190" ht="15.75" customHeight="1">
      <c r="E190" s="4" t="str">
        <f>IFERROR(__xludf.DUMMYFUNCTION("GOOGLETRANSLATE(D190, ""he"", ""en"")"),"#VALUE!")</f>
        <v>#VALUE!</v>
      </c>
    </row>
    <row r="191" ht="15.75" customHeight="1">
      <c r="E191" s="4" t="str">
        <f>IFERROR(__xludf.DUMMYFUNCTION("GOOGLETRANSLATE(D191, ""he"", ""en"")"),"#VALUE!")</f>
        <v>#VALUE!</v>
      </c>
    </row>
    <row r="192" ht="15.75" customHeight="1">
      <c r="E192" s="4" t="str">
        <f>IFERROR(__xludf.DUMMYFUNCTION("GOOGLETRANSLATE(D192, ""he"", ""en"")"),"#VALUE!")</f>
        <v>#VALUE!</v>
      </c>
    </row>
    <row r="193" ht="15.75" customHeight="1">
      <c r="E193" s="4" t="str">
        <f>IFERROR(__xludf.DUMMYFUNCTION("GOOGLETRANSLATE(D193, ""he"", ""en"")"),"#VALUE!")</f>
        <v>#VALUE!</v>
      </c>
    </row>
    <row r="194" ht="15.75" customHeight="1">
      <c r="E194" s="4" t="str">
        <f>IFERROR(__xludf.DUMMYFUNCTION("GOOGLETRANSLATE(D194, ""he"", ""en"")"),"#VALUE!")</f>
        <v>#VALUE!</v>
      </c>
    </row>
    <row r="195" ht="15.75" customHeight="1">
      <c r="E195" s="4" t="str">
        <f>IFERROR(__xludf.DUMMYFUNCTION("GOOGLETRANSLATE(D195, ""he"", ""en"")"),"#VALUE!")</f>
        <v>#VALUE!</v>
      </c>
    </row>
    <row r="196" ht="15.75" customHeight="1">
      <c r="E196" s="4" t="str">
        <f>IFERROR(__xludf.DUMMYFUNCTION("GOOGLETRANSLATE(D196, ""he"", ""en"")"),"#VALUE!")</f>
        <v>#VALUE!</v>
      </c>
    </row>
    <row r="197" ht="15.75" customHeight="1">
      <c r="E197" s="4" t="str">
        <f>IFERROR(__xludf.DUMMYFUNCTION("GOOGLETRANSLATE(D197, ""he"", ""en"")"),"#VALUE!")</f>
        <v>#VALUE!</v>
      </c>
    </row>
    <row r="198" ht="15.75" customHeight="1">
      <c r="E198" s="4" t="str">
        <f>IFERROR(__xludf.DUMMYFUNCTION("GOOGLETRANSLATE(D198, ""he"", ""en"")"),"#VALUE!")</f>
        <v>#VALUE!</v>
      </c>
    </row>
    <row r="199" ht="15.75" customHeight="1">
      <c r="E199" s="4" t="str">
        <f>IFERROR(__xludf.DUMMYFUNCTION("GOOGLETRANSLATE(D199, ""he"", ""en"")"),"#VALUE!")</f>
        <v>#VALUE!</v>
      </c>
    </row>
    <row r="200" ht="15.75" customHeight="1">
      <c r="E200" s="4" t="str">
        <f>IFERROR(__xludf.DUMMYFUNCTION("GOOGLETRANSLATE(D200, ""he"", ""en"")"),"#VALUE!")</f>
        <v>#VALUE!</v>
      </c>
    </row>
    <row r="201" ht="15.75" customHeight="1">
      <c r="E201" s="4" t="str">
        <f>IFERROR(__xludf.DUMMYFUNCTION("GOOGLETRANSLATE(D201, ""he"", ""en"")"),"#VALUE!")</f>
        <v>#VALUE!</v>
      </c>
    </row>
    <row r="202" ht="15.75" customHeight="1">
      <c r="E202" s="4" t="str">
        <f>IFERROR(__xludf.DUMMYFUNCTION("GOOGLETRANSLATE(D202, ""he"", ""en"")"),"#VALUE!")</f>
        <v>#VALUE!</v>
      </c>
    </row>
    <row r="203" ht="15.75" customHeight="1">
      <c r="E203" s="4" t="str">
        <f>IFERROR(__xludf.DUMMYFUNCTION("GOOGLETRANSLATE(D203, ""he"", ""en"")"),"#VALUE!")</f>
        <v>#VALUE!</v>
      </c>
    </row>
    <row r="204" ht="15.75" customHeight="1">
      <c r="E204" s="4" t="str">
        <f>IFERROR(__xludf.DUMMYFUNCTION("GOOGLETRANSLATE(D204, ""he"", ""en"")"),"#VALUE!")</f>
        <v>#VALUE!</v>
      </c>
    </row>
    <row r="205" ht="15.75" customHeight="1">
      <c r="E205" s="4" t="str">
        <f>IFERROR(__xludf.DUMMYFUNCTION("GOOGLETRANSLATE(D205, ""he"", ""en"")"),"#VALUE!")</f>
        <v>#VALUE!</v>
      </c>
    </row>
    <row r="206" ht="15.75" customHeight="1">
      <c r="E206" s="4" t="str">
        <f>IFERROR(__xludf.DUMMYFUNCTION("GOOGLETRANSLATE(D206, ""he"", ""en"")"),"#VALUE!")</f>
        <v>#VALUE!</v>
      </c>
    </row>
    <row r="207" ht="15.75" customHeight="1">
      <c r="E207" s="4" t="str">
        <f>IFERROR(__xludf.DUMMYFUNCTION("GOOGLETRANSLATE(D207, ""he"", ""en"")"),"#VALUE!")</f>
        <v>#VALUE!</v>
      </c>
    </row>
    <row r="208" ht="15.75" customHeight="1">
      <c r="E208" s="4" t="str">
        <f>IFERROR(__xludf.DUMMYFUNCTION("GOOGLETRANSLATE(D208, ""he"", ""en"")"),"#VALUE!")</f>
        <v>#VALUE!</v>
      </c>
    </row>
    <row r="209" ht="15.75" customHeight="1">
      <c r="E209" s="4" t="str">
        <f>IFERROR(__xludf.DUMMYFUNCTION("GOOGLETRANSLATE(D209, ""he"", ""en"")"),"#VALUE!")</f>
        <v>#VALUE!</v>
      </c>
    </row>
    <row r="210" ht="15.75" customHeight="1">
      <c r="E210" s="4" t="str">
        <f>IFERROR(__xludf.DUMMYFUNCTION("GOOGLETRANSLATE(D210, ""he"", ""en"")"),"#VALUE!")</f>
        <v>#VALUE!</v>
      </c>
    </row>
    <row r="211" ht="15.75" customHeight="1">
      <c r="E211" s="4" t="str">
        <f>IFERROR(__xludf.DUMMYFUNCTION("GOOGLETRANSLATE(D211, ""he"", ""en"")"),"#VALUE!")</f>
        <v>#VALUE!</v>
      </c>
    </row>
    <row r="212" ht="15.75" customHeight="1">
      <c r="E212" s="4" t="str">
        <f>IFERROR(__xludf.DUMMYFUNCTION("GOOGLETRANSLATE(D212, ""he"", ""en"")"),"#VALUE!")</f>
        <v>#VALUE!</v>
      </c>
    </row>
    <row r="213" ht="15.75" customHeight="1">
      <c r="E213" s="4" t="str">
        <f>IFERROR(__xludf.DUMMYFUNCTION("GOOGLETRANSLATE(D213, ""he"", ""en"")"),"#VALUE!")</f>
        <v>#VALUE!</v>
      </c>
    </row>
    <row r="214" ht="15.75" customHeight="1">
      <c r="E214" s="4" t="str">
        <f>IFERROR(__xludf.DUMMYFUNCTION("GOOGLETRANSLATE(D214, ""he"", ""en"")"),"#VALUE!")</f>
        <v>#VALUE!</v>
      </c>
    </row>
    <row r="215" ht="15.75" customHeight="1">
      <c r="E215" s="4" t="str">
        <f>IFERROR(__xludf.DUMMYFUNCTION("GOOGLETRANSLATE(D215, ""he"", ""en"")"),"#VALUE!")</f>
        <v>#VALUE!</v>
      </c>
    </row>
    <row r="216" ht="15.75" customHeight="1">
      <c r="E216" s="4" t="str">
        <f>IFERROR(__xludf.DUMMYFUNCTION("GOOGLETRANSLATE(D216, ""he"", ""en"")"),"#VALUE!")</f>
        <v>#VALUE!</v>
      </c>
    </row>
    <row r="217" ht="15.75" customHeight="1">
      <c r="E217" s="4" t="str">
        <f>IFERROR(__xludf.DUMMYFUNCTION("GOOGLETRANSLATE(D217, ""he"", ""en"")"),"#VALUE!")</f>
        <v>#VALUE!</v>
      </c>
    </row>
    <row r="218" ht="15.75" customHeight="1">
      <c r="E218" s="4" t="str">
        <f>IFERROR(__xludf.DUMMYFUNCTION("GOOGLETRANSLATE(D218, ""he"", ""en"")"),"#VALUE!")</f>
        <v>#VALUE!</v>
      </c>
    </row>
    <row r="219" ht="15.75" customHeight="1">
      <c r="E219" s="4" t="str">
        <f>IFERROR(__xludf.DUMMYFUNCTION("GOOGLETRANSLATE(D219, ""he"", ""en"")"),"#VALUE!")</f>
        <v>#VALUE!</v>
      </c>
    </row>
    <row r="220" ht="15.75" customHeight="1">
      <c r="E220" s="4" t="str">
        <f>IFERROR(__xludf.DUMMYFUNCTION("GOOGLETRANSLATE(D220, ""he"", ""en"")"),"#VALUE!")</f>
        <v>#VALUE!</v>
      </c>
    </row>
    <row r="221" ht="15.75" customHeight="1">
      <c r="E221" s="4" t="str">
        <f>IFERROR(__xludf.DUMMYFUNCTION("GOOGLETRANSLATE(D221, ""he"", ""en"")"),"#VALUE!")</f>
        <v>#VALUE!</v>
      </c>
    </row>
    <row r="222" ht="15.75" customHeight="1">
      <c r="E222" s="4" t="str">
        <f>IFERROR(__xludf.DUMMYFUNCTION("GOOGLETRANSLATE(D222, ""he"", ""en"")"),"#VALUE!")</f>
        <v>#VALUE!</v>
      </c>
    </row>
    <row r="223" ht="15.75" customHeight="1">
      <c r="E223" s="4" t="str">
        <f>IFERROR(__xludf.DUMMYFUNCTION("GOOGLETRANSLATE(D223, ""he"", ""en"")"),"#VALUE!")</f>
        <v>#VALUE!</v>
      </c>
    </row>
    <row r="224" ht="15.75" customHeight="1">
      <c r="E224" s="4" t="str">
        <f>IFERROR(__xludf.DUMMYFUNCTION("GOOGLETRANSLATE(D224, ""he"", ""en"")"),"#VALUE!")</f>
        <v>#VALUE!</v>
      </c>
    </row>
    <row r="225" ht="15.75" customHeight="1">
      <c r="E225" s="4" t="str">
        <f>IFERROR(__xludf.DUMMYFUNCTION("GOOGLETRANSLATE(D225, ""he"", ""en"")"),"#VALUE!")</f>
        <v>#VALUE!</v>
      </c>
    </row>
    <row r="226" ht="15.75" customHeight="1">
      <c r="E226" s="4" t="str">
        <f>IFERROR(__xludf.DUMMYFUNCTION("GOOGLETRANSLATE(D226, ""he"", ""en"")"),"#VALUE!")</f>
        <v>#VALUE!</v>
      </c>
    </row>
    <row r="227" ht="15.75" customHeight="1">
      <c r="E227" s="4" t="str">
        <f>IFERROR(__xludf.DUMMYFUNCTION("GOOGLETRANSLATE(D227, ""he"", ""en"")"),"#VALUE!")</f>
        <v>#VALUE!</v>
      </c>
    </row>
    <row r="228" ht="15.75" customHeight="1">
      <c r="E228" s="4" t="str">
        <f>IFERROR(__xludf.DUMMYFUNCTION("GOOGLETRANSLATE(D228, ""he"", ""en"")"),"#VALUE!")</f>
        <v>#VALUE!</v>
      </c>
    </row>
    <row r="229" ht="15.75" customHeight="1">
      <c r="E229" s="4" t="str">
        <f>IFERROR(__xludf.DUMMYFUNCTION("GOOGLETRANSLATE(D229, ""he"", ""en"")"),"#VALUE!")</f>
        <v>#VALUE!</v>
      </c>
    </row>
    <row r="230" ht="15.75" customHeight="1">
      <c r="E230" s="4" t="str">
        <f>IFERROR(__xludf.DUMMYFUNCTION("GOOGLETRANSLATE(D230, ""he"", ""en"")"),"#VALUE!")</f>
        <v>#VALUE!</v>
      </c>
    </row>
    <row r="231" ht="15.75" customHeight="1">
      <c r="E231" s="4" t="str">
        <f>IFERROR(__xludf.DUMMYFUNCTION("GOOGLETRANSLATE(D231, ""he"", ""en"")"),"#VALUE!")</f>
        <v>#VALUE!</v>
      </c>
    </row>
    <row r="232" ht="15.75" customHeight="1">
      <c r="E232" s="4" t="str">
        <f>IFERROR(__xludf.DUMMYFUNCTION("GOOGLETRANSLATE(D232, ""he"", ""en"")"),"#VALUE!")</f>
        <v>#VALUE!</v>
      </c>
    </row>
    <row r="233" ht="15.75" customHeight="1">
      <c r="E233" s="4" t="str">
        <f>IFERROR(__xludf.DUMMYFUNCTION("GOOGLETRANSLATE(D233, ""he"", ""en"")"),"#VALUE!")</f>
        <v>#VALUE!</v>
      </c>
    </row>
    <row r="234" ht="15.75" customHeight="1">
      <c r="E234" s="4" t="str">
        <f>IFERROR(__xludf.DUMMYFUNCTION("GOOGLETRANSLATE(D234, ""he"", ""en"")"),"#VALUE!")</f>
        <v>#VALUE!</v>
      </c>
    </row>
    <row r="235" ht="15.75" customHeight="1">
      <c r="E235" s="4" t="str">
        <f>IFERROR(__xludf.DUMMYFUNCTION("GOOGLETRANSLATE(D235, ""he"", ""en"")"),"#VALUE!")</f>
        <v>#VALUE!</v>
      </c>
    </row>
    <row r="236" ht="15.75" customHeight="1">
      <c r="E236" s="4" t="str">
        <f>IFERROR(__xludf.DUMMYFUNCTION("GOOGLETRANSLATE(D236, ""he"", ""en"")"),"#VALUE!")</f>
        <v>#VALUE!</v>
      </c>
    </row>
    <row r="237" ht="15.75" customHeight="1">
      <c r="E237" s="4" t="str">
        <f>IFERROR(__xludf.DUMMYFUNCTION("GOOGLETRANSLATE(D237, ""he"", ""en"")"),"#VALUE!")</f>
        <v>#VALUE!</v>
      </c>
    </row>
    <row r="238" ht="15.75" customHeight="1">
      <c r="E238" s="4" t="str">
        <f>IFERROR(__xludf.DUMMYFUNCTION("GOOGLETRANSLATE(D238, ""he"", ""en"")"),"#VALUE!")</f>
        <v>#VALUE!</v>
      </c>
    </row>
    <row r="239" ht="15.75" customHeight="1">
      <c r="E239" s="4" t="str">
        <f>IFERROR(__xludf.DUMMYFUNCTION("GOOGLETRANSLATE(D239, ""he"", ""en"")"),"#VALUE!")</f>
        <v>#VALUE!</v>
      </c>
    </row>
    <row r="240" ht="15.75" customHeight="1">
      <c r="E240" s="4" t="str">
        <f>IFERROR(__xludf.DUMMYFUNCTION("GOOGLETRANSLATE(D240, ""he"", ""en"")"),"#VALUE!")</f>
        <v>#VALUE!</v>
      </c>
    </row>
    <row r="241" ht="15.75" customHeight="1">
      <c r="E241" s="4" t="str">
        <f>IFERROR(__xludf.DUMMYFUNCTION("GOOGLETRANSLATE(D241, ""he"", ""en"")"),"#VALUE!")</f>
        <v>#VALUE!</v>
      </c>
    </row>
    <row r="242" ht="15.75" customHeight="1">
      <c r="E242" s="4" t="str">
        <f>IFERROR(__xludf.DUMMYFUNCTION("GOOGLETRANSLATE(D242, ""he"", ""en"")"),"#VALUE!")</f>
        <v>#VALUE!</v>
      </c>
    </row>
    <row r="243" ht="15.75" customHeight="1">
      <c r="E243" s="4" t="str">
        <f>IFERROR(__xludf.DUMMYFUNCTION("GOOGLETRANSLATE(D243, ""he"", ""en"")"),"#VALUE!")</f>
        <v>#VALUE!</v>
      </c>
    </row>
    <row r="244" ht="15.75" customHeight="1">
      <c r="E244" s="4" t="str">
        <f>IFERROR(__xludf.DUMMYFUNCTION("GOOGLETRANSLATE(D244, ""he"", ""en"")"),"#VALUE!")</f>
        <v>#VALUE!</v>
      </c>
    </row>
    <row r="245" ht="15.75" customHeight="1">
      <c r="E245" s="4" t="str">
        <f>IFERROR(__xludf.DUMMYFUNCTION("GOOGLETRANSLATE(D245, ""he"", ""en"")"),"#VALUE!")</f>
        <v>#VALUE!</v>
      </c>
    </row>
    <row r="246" ht="15.75" customHeight="1">
      <c r="E246" s="4" t="str">
        <f>IFERROR(__xludf.DUMMYFUNCTION("GOOGLETRANSLATE(D246, ""he"", ""en"")"),"#VALUE!")</f>
        <v>#VALUE!</v>
      </c>
    </row>
    <row r="247" ht="15.75" customHeight="1">
      <c r="E247" s="4" t="str">
        <f>IFERROR(__xludf.DUMMYFUNCTION("GOOGLETRANSLATE(D247, ""he"", ""en"")"),"#VALUE!")</f>
        <v>#VALUE!</v>
      </c>
    </row>
    <row r="248" ht="15.75" customHeight="1">
      <c r="E248" s="4" t="str">
        <f>IFERROR(__xludf.DUMMYFUNCTION("GOOGLETRANSLATE(D248, ""he"", ""en"")"),"#VALUE!")</f>
        <v>#VALUE!</v>
      </c>
    </row>
    <row r="249" ht="15.75" customHeight="1">
      <c r="E249" s="4" t="str">
        <f>IFERROR(__xludf.DUMMYFUNCTION("GOOGLETRANSLATE(D249, ""he"", ""en"")"),"#VALUE!")</f>
        <v>#VALUE!</v>
      </c>
    </row>
    <row r="250" ht="15.75" customHeight="1">
      <c r="E250" s="4" t="str">
        <f>IFERROR(__xludf.DUMMYFUNCTION("GOOGLETRANSLATE(D250, ""he"", ""en"")"),"#VALUE!")</f>
        <v>#VALUE!</v>
      </c>
    </row>
    <row r="251" ht="15.75" customHeight="1">
      <c r="E251" s="4" t="str">
        <f>IFERROR(__xludf.DUMMYFUNCTION("GOOGLETRANSLATE(D251, ""he"", ""en"")"),"#VALUE!")</f>
        <v>#VALUE!</v>
      </c>
    </row>
    <row r="252" ht="15.75" customHeight="1">
      <c r="E252" s="4" t="str">
        <f>IFERROR(__xludf.DUMMYFUNCTION("GOOGLETRANSLATE(D252, ""he"", ""en"")"),"#VALUE!")</f>
        <v>#VALUE!</v>
      </c>
    </row>
    <row r="253" ht="15.75" customHeight="1">
      <c r="E253" s="4" t="str">
        <f>IFERROR(__xludf.DUMMYFUNCTION("GOOGLETRANSLATE(D253, ""he"", ""en"")"),"#VALUE!")</f>
        <v>#VALUE!</v>
      </c>
    </row>
    <row r="254" ht="15.75" customHeight="1">
      <c r="E254" s="4" t="str">
        <f>IFERROR(__xludf.DUMMYFUNCTION("GOOGLETRANSLATE(D254, ""he"", ""en"")"),"#VALUE!")</f>
        <v>#VALUE!</v>
      </c>
    </row>
    <row r="255" ht="15.75" customHeight="1">
      <c r="E255" s="4" t="str">
        <f>IFERROR(__xludf.DUMMYFUNCTION("GOOGLETRANSLATE(D255, ""he"", ""en"")"),"#VALUE!")</f>
        <v>#VALUE!</v>
      </c>
    </row>
    <row r="256" ht="15.75" customHeight="1">
      <c r="E256" s="4" t="str">
        <f>IFERROR(__xludf.DUMMYFUNCTION("GOOGLETRANSLATE(D256, ""he"", ""en"")"),"#VALUE!")</f>
        <v>#VALUE!</v>
      </c>
    </row>
    <row r="257" ht="15.75" customHeight="1">
      <c r="E257" s="4" t="str">
        <f>IFERROR(__xludf.DUMMYFUNCTION("GOOGLETRANSLATE(D257, ""he"", ""en"")"),"#VALUE!")</f>
        <v>#VALUE!</v>
      </c>
    </row>
    <row r="258" ht="15.75" customHeight="1">
      <c r="E258" s="4" t="str">
        <f>IFERROR(__xludf.DUMMYFUNCTION("GOOGLETRANSLATE(D258, ""he"", ""en"")"),"#VALUE!")</f>
        <v>#VALUE!</v>
      </c>
    </row>
    <row r="259" ht="15.75" customHeight="1">
      <c r="E259" s="4" t="str">
        <f>IFERROR(__xludf.DUMMYFUNCTION("GOOGLETRANSLATE(D259, ""he"", ""en"")"),"#VALUE!")</f>
        <v>#VALUE!</v>
      </c>
    </row>
    <row r="260" ht="15.75" customHeight="1">
      <c r="E260" s="4" t="str">
        <f>IFERROR(__xludf.DUMMYFUNCTION("GOOGLETRANSLATE(D260, ""he"", ""en"")"),"#VALUE!")</f>
        <v>#VALUE!</v>
      </c>
    </row>
    <row r="261" ht="15.75" customHeight="1">
      <c r="E261" s="4" t="str">
        <f>IFERROR(__xludf.DUMMYFUNCTION("GOOGLETRANSLATE(D261, ""he"", ""en"")"),"#VALUE!")</f>
        <v>#VALUE!</v>
      </c>
    </row>
    <row r="262" ht="15.75" customHeight="1">
      <c r="E262" s="4" t="str">
        <f>IFERROR(__xludf.DUMMYFUNCTION("GOOGLETRANSLATE(D262, ""he"", ""en"")"),"#VALUE!")</f>
        <v>#VALUE!</v>
      </c>
    </row>
    <row r="263" ht="15.75" customHeight="1">
      <c r="E263" s="4" t="str">
        <f>IFERROR(__xludf.DUMMYFUNCTION("GOOGLETRANSLATE(D263, ""he"", ""en"")"),"#VALUE!")</f>
        <v>#VALUE!</v>
      </c>
    </row>
    <row r="264" ht="15.75" customHeight="1">
      <c r="E264" s="4" t="str">
        <f>IFERROR(__xludf.DUMMYFUNCTION("GOOGLETRANSLATE(D264, ""he"", ""en"")"),"#VALUE!")</f>
        <v>#VALUE!</v>
      </c>
    </row>
    <row r="265" ht="15.75" customHeight="1">
      <c r="E265" s="4" t="str">
        <f>IFERROR(__xludf.DUMMYFUNCTION("GOOGLETRANSLATE(D265, ""he"", ""en"")"),"#VALUE!")</f>
        <v>#VALUE!</v>
      </c>
    </row>
    <row r="266" ht="15.75" customHeight="1">
      <c r="E266" s="4" t="str">
        <f>IFERROR(__xludf.DUMMYFUNCTION("GOOGLETRANSLATE(D266, ""he"", ""en"")"),"#VALUE!")</f>
        <v>#VALUE!</v>
      </c>
    </row>
    <row r="267" ht="15.75" customHeight="1">
      <c r="E267" s="4" t="str">
        <f>IFERROR(__xludf.DUMMYFUNCTION("GOOGLETRANSLATE(D267, ""he"", ""en"")"),"#VALUE!")</f>
        <v>#VALUE!</v>
      </c>
    </row>
    <row r="268" ht="15.75" customHeight="1">
      <c r="E268" s="4" t="str">
        <f>IFERROR(__xludf.DUMMYFUNCTION("GOOGLETRANSLATE(D268, ""he"", ""en"")"),"#VALUE!")</f>
        <v>#VALUE!</v>
      </c>
    </row>
    <row r="269" ht="15.75" customHeight="1">
      <c r="E269" s="4" t="str">
        <f>IFERROR(__xludf.DUMMYFUNCTION("GOOGLETRANSLATE(D269, ""he"", ""en"")"),"#VALUE!")</f>
        <v>#VALUE!</v>
      </c>
    </row>
    <row r="270" ht="15.75" customHeight="1">
      <c r="E270" s="4" t="str">
        <f>IFERROR(__xludf.DUMMYFUNCTION("GOOGLETRANSLATE(D270, ""he"", ""en"")"),"#VALUE!")</f>
        <v>#VALUE!</v>
      </c>
    </row>
    <row r="271" ht="15.75" customHeight="1">
      <c r="E271" s="4" t="str">
        <f>IFERROR(__xludf.DUMMYFUNCTION("GOOGLETRANSLATE(D271, ""he"", ""en"")"),"#VALUE!")</f>
        <v>#VALUE!</v>
      </c>
    </row>
    <row r="272" ht="15.75" customHeight="1">
      <c r="E272" s="4" t="str">
        <f>IFERROR(__xludf.DUMMYFUNCTION("GOOGLETRANSLATE(D272, ""he"", ""en"")"),"#VALUE!")</f>
        <v>#VALUE!</v>
      </c>
    </row>
    <row r="273" ht="15.75" customHeight="1">
      <c r="E273" s="4" t="str">
        <f>IFERROR(__xludf.DUMMYFUNCTION("GOOGLETRANSLATE(D273, ""he"", ""en"")"),"#VALUE!")</f>
        <v>#VALUE!</v>
      </c>
    </row>
    <row r="274" ht="15.75" customHeight="1">
      <c r="E274" s="4" t="str">
        <f>IFERROR(__xludf.DUMMYFUNCTION("GOOGLETRANSLATE(D274, ""he"", ""en"")"),"#VALUE!")</f>
        <v>#VALUE!</v>
      </c>
    </row>
    <row r="275" ht="15.75" customHeight="1">
      <c r="E275" s="4" t="str">
        <f>IFERROR(__xludf.DUMMYFUNCTION("GOOGLETRANSLATE(D275, ""he"", ""en"")"),"#VALUE!")</f>
        <v>#VALUE!</v>
      </c>
    </row>
    <row r="276" ht="15.75" customHeight="1">
      <c r="E276" s="4" t="str">
        <f>IFERROR(__xludf.DUMMYFUNCTION("GOOGLETRANSLATE(D276, ""he"", ""en"")"),"#VALUE!")</f>
        <v>#VALUE!</v>
      </c>
    </row>
    <row r="277" ht="15.75" customHeight="1">
      <c r="E277" s="4" t="str">
        <f>IFERROR(__xludf.DUMMYFUNCTION("GOOGLETRANSLATE(D277, ""he"", ""en"")"),"#VALUE!")</f>
        <v>#VALUE!</v>
      </c>
    </row>
    <row r="278" ht="15.75" customHeight="1">
      <c r="E278" s="4" t="str">
        <f>IFERROR(__xludf.DUMMYFUNCTION("GOOGLETRANSLATE(D278, ""he"", ""en"")"),"#VALUE!")</f>
        <v>#VALUE!</v>
      </c>
    </row>
    <row r="279" ht="15.75" customHeight="1">
      <c r="E279" s="4" t="str">
        <f>IFERROR(__xludf.DUMMYFUNCTION("GOOGLETRANSLATE(D279, ""he"", ""en"")"),"#VALUE!")</f>
        <v>#VALUE!</v>
      </c>
    </row>
    <row r="280" ht="15.75" customHeight="1">
      <c r="E280" s="4" t="str">
        <f>IFERROR(__xludf.DUMMYFUNCTION("GOOGLETRANSLATE(D280, ""he"", ""en"")"),"#VALUE!")</f>
        <v>#VALUE!</v>
      </c>
    </row>
    <row r="281" ht="15.75" customHeight="1">
      <c r="E281" s="4" t="str">
        <f>IFERROR(__xludf.DUMMYFUNCTION("GOOGLETRANSLATE(D281, ""he"", ""en"")"),"#VALUE!")</f>
        <v>#VALUE!</v>
      </c>
    </row>
    <row r="282" ht="15.75" customHeight="1">
      <c r="E282" s="4" t="str">
        <f>IFERROR(__xludf.DUMMYFUNCTION("GOOGLETRANSLATE(D282, ""he"", ""en"")"),"#VALUE!")</f>
        <v>#VALUE!</v>
      </c>
    </row>
    <row r="283" ht="15.75" customHeight="1">
      <c r="E283" s="4" t="str">
        <f>IFERROR(__xludf.DUMMYFUNCTION("GOOGLETRANSLATE(D283, ""he"", ""en"")"),"#VALUE!")</f>
        <v>#VALUE!</v>
      </c>
    </row>
    <row r="284" ht="15.75" customHeight="1">
      <c r="E284" s="4" t="str">
        <f>IFERROR(__xludf.DUMMYFUNCTION("GOOGLETRANSLATE(D284, ""he"", ""en"")"),"#VALUE!")</f>
        <v>#VALUE!</v>
      </c>
    </row>
    <row r="285" ht="15.75" customHeight="1">
      <c r="E285" s="4" t="str">
        <f>IFERROR(__xludf.DUMMYFUNCTION("GOOGLETRANSLATE(D285, ""he"", ""en"")"),"#VALUE!")</f>
        <v>#VALUE!</v>
      </c>
    </row>
    <row r="286" ht="15.75" customHeight="1">
      <c r="E286" s="4" t="str">
        <f>IFERROR(__xludf.DUMMYFUNCTION("GOOGLETRANSLATE(D286, ""he"", ""en"")"),"#VALUE!")</f>
        <v>#VALUE!</v>
      </c>
    </row>
    <row r="287" ht="15.75" customHeight="1">
      <c r="E287" s="4" t="str">
        <f>IFERROR(__xludf.DUMMYFUNCTION("GOOGLETRANSLATE(D287, ""he"", ""en"")"),"#VALUE!")</f>
        <v>#VALUE!</v>
      </c>
    </row>
    <row r="288" ht="15.75" customHeight="1">
      <c r="E288" s="4" t="str">
        <f>IFERROR(__xludf.DUMMYFUNCTION("GOOGLETRANSLATE(D288, ""he"", ""en"")"),"#VALUE!")</f>
        <v>#VALUE!</v>
      </c>
    </row>
    <row r="289" ht="15.75" customHeight="1">
      <c r="E289" s="4" t="str">
        <f>IFERROR(__xludf.DUMMYFUNCTION("GOOGLETRANSLATE(D289, ""he"", ""en"")"),"#VALUE!")</f>
        <v>#VALUE!</v>
      </c>
    </row>
    <row r="290" ht="15.75" customHeight="1">
      <c r="E290" s="4" t="str">
        <f>IFERROR(__xludf.DUMMYFUNCTION("GOOGLETRANSLATE(D290, ""he"", ""en"")"),"#VALUE!")</f>
        <v>#VALUE!</v>
      </c>
    </row>
    <row r="291" ht="15.75" customHeight="1">
      <c r="E291" s="4" t="str">
        <f>IFERROR(__xludf.DUMMYFUNCTION("GOOGLETRANSLATE(D291, ""he"", ""en"")"),"#VALUE!")</f>
        <v>#VALUE!</v>
      </c>
    </row>
    <row r="292" ht="15.75" customHeight="1">
      <c r="E292" s="4" t="str">
        <f>IFERROR(__xludf.DUMMYFUNCTION("GOOGLETRANSLATE(D292, ""he"", ""en"")"),"#VALUE!")</f>
        <v>#VALUE!</v>
      </c>
    </row>
    <row r="293" ht="15.75" customHeight="1">
      <c r="E293" s="4" t="str">
        <f>IFERROR(__xludf.DUMMYFUNCTION("GOOGLETRANSLATE(D293, ""he"", ""en"")"),"#VALUE!")</f>
        <v>#VALUE!</v>
      </c>
    </row>
    <row r="294" ht="15.75" customHeight="1">
      <c r="E294" s="4" t="str">
        <f>IFERROR(__xludf.DUMMYFUNCTION("GOOGLETRANSLATE(D294, ""he"", ""en"")"),"#VALUE!")</f>
        <v>#VALUE!</v>
      </c>
    </row>
    <row r="295" ht="15.75" customHeight="1">
      <c r="E295" s="4" t="str">
        <f>IFERROR(__xludf.DUMMYFUNCTION("GOOGLETRANSLATE(D295, ""he"", ""en"")"),"#VALUE!")</f>
        <v>#VALUE!</v>
      </c>
    </row>
    <row r="296" ht="15.75" customHeight="1">
      <c r="E296" s="4" t="str">
        <f>IFERROR(__xludf.DUMMYFUNCTION("GOOGLETRANSLATE(D296, ""he"", ""en"")"),"#VALUE!")</f>
        <v>#VALUE!</v>
      </c>
    </row>
    <row r="297" ht="15.75" customHeight="1">
      <c r="E297" s="4" t="str">
        <f>IFERROR(__xludf.DUMMYFUNCTION("GOOGLETRANSLATE(D297, ""he"", ""en"")"),"#VALUE!")</f>
        <v>#VALUE!</v>
      </c>
    </row>
    <row r="298" ht="15.75" customHeight="1">
      <c r="E298" s="4" t="str">
        <f>IFERROR(__xludf.DUMMYFUNCTION("GOOGLETRANSLATE(D298, ""he"", ""en"")"),"#VALUE!")</f>
        <v>#VALUE!</v>
      </c>
    </row>
    <row r="299" ht="15.75" customHeight="1">
      <c r="E299" s="4" t="str">
        <f>IFERROR(__xludf.DUMMYFUNCTION("GOOGLETRANSLATE(D299, ""he"", ""en"")"),"#VALUE!")</f>
        <v>#VALUE!</v>
      </c>
    </row>
    <row r="300" ht="15.75" customHeight="1">
      <c r="E300" s="4" t="str">
        <f>IFERROR(__xludf.DUMMYFUNCTION("GOOGLETRANSLATE(D300, ""he"", ""en"")"),"#VALUE!")</f>
        <v>#VALUE!</v>
      </c>
    </row>
    <row r="301" ht="15.75" customHeight="1">
      <c r="E301" s="4" t="str">
        <f>IFERROR(__xludf.DUMMYFUNCTION("GOOGLETRANSLATE(D301, ""he"", ""en"")"),"#VALUE!")</f>
        <v>#VALUE!</v>
      </c>
    </row>
    <row r="302" ht="15.75" customHeight="1">
      <c r="E302" s="4" t="str">
        <f>IFERROR(__xludf.DUMMYFUNCTION("GOOGLETRANSLATE(D302, ""he"", ""en"")"),"#VALUE!")</f>
        <v>#VALUE!</v>
      </c>
    </row>
    <row r="303" ht="15.75" customHeight="1">
      <c r="E303" s="4" t="str">
        <f>IFERROR(__xludf.DUMMYFUNCTION("GOOGLETRANSLATE(D303, ""he"", ""en"")"),"#VALUE!")</f>
        <v>#VALUE!</v>
      </c>
    </row>
    <row r="304" ht="15.75" customHeight="1">
      <c r="E304" s="4" t="str">
        <f>IFERROR(__xludf.DUMMYFUNCTION("GOOGLETRANSLATE(D304, ""he"", ""en"")"),"#VALUE!")</f>
        <v>#VALUE!</v>
      </c>
    </row>
    <row r="305" ht="15.75" customHeight="1">
      <c r="E305" s="4" t="str">
        <f>IFERROR(__xludf.DUMMYFUNCTION("GOOGLETRANSLATE(D305, ""he"", ""en"")"),"#VALUE!")</f>
        <v>#VALUE!</v>
      </c>
    </row>
    <row r="306" ht="15.75" customHeight="1">
      <c r="E306" s="4" t="str">
        <f>IFERROR(__xludf.DUMMYFUNCTION("GOOGLETRANSLATE(D306, ""he"", ""en"")"),"#VALUE!")</f>
        <v>#VALUE!</v>
      </c>
    </row>
    <row r="307" ht="15.75" customHeight="1">
      <c r="E307" s="4" t="str">
        <f>IFERROR(__xludf.DUMMYFUNCTION("GOOGLETRANSLATE(D307, ""he"", ""en"")"),"#VALUE!")</f>
        <v>#VALUE!</v>
      </c>
    </row>
    <row r="308" ht="15.75" customHeight="1">
      <c r="E308" s="4" t="str">
        <f>IFERROR(__xludf.DUMMYFUNCTION("GOOGLETRANSLATE(D308, ""he"", ""en"")"),"#VALUE!")</f>
        <v>#VALUE!</v>
      </c>
    </row>
    <row r="309" ht="15.75" customHeight="1">
      <c r="E309" s="4" t="str">
        <f>IFERROR(__xludf.DUMMYFUNCTION("GOOGLETRANSLATE(D309, ""he"", ""en"")"),"#VALUE!")</f>
        <v>#VALUE!</v>
      </c>
    </row>
    <row r="310" ht="15.75" customHeight="1">
      <c r="E310" s="4" t="str">
        <f>IFERROR(__xludf.DUMMYFUNCTION("GOOGLETRANSLATE(D310, ""he"", ""en"")"),"#VALUE!")</f>
        <v>#VALUE!</v>
      </c>
    </row>
    <row r="311" ht="15.75" customHeight="1">
      <c r="E311" s="4" t="str">
        <f>IFERROR(__xludf.DUMMYFUNCTION("GOOGLETRANSLATE(D311, ""he"", ""en"")"),"#VALUE!")</f>
        <v>#VALUE!</v>
      </c>
    </row>
    <row r="312" ht="15.75" customHeight="1">
      <c r="E312" s="4" t="str">
        <f>IFERROR(__xludf.DUMMYFUNCTION("GOOGLETRANSLATE(D312, ""he"", ""en"")"),"#VALUE!")</f>
        <v>#VALUE!</v>
      </c>
    </row>
    <row r="313" ht="15.75" customHeight="1">
      <c r="E313" s="4" t="str">
        <f>IFERROR(__xludf.DUMMYFUNCTION("GOOGLETRANSLATE(D313, ""he"", ""en"")"),"#VALUE!")</f>
        <v>#VALUE!</v>
      </c>
    </row>
    <row r="314" ht="15.75" customHeight="1">
      <c r="E314" s="4" t="str">
        <f>IFERROR(__xludf.DUMMYFUNCTION("GOOGLETRANSLATE(D314, ""he"", ""en"")"),"#VALUE!")</f>
        <v>#VALUE!</v>
      </c>
    </row>
    <row r="315" ht="15.75" customHeight="1">
      <c r="E315" s="4" t="str">
        <f>IFERROR(__xludf.DUMMYFUNCTION("GOOGLETRANSLATE(D315, ""he"", ""en"")"),"#VALUE!")</f>
        <v>#VALUE!</v>
      </c>
    </row>
    <row r="316" ht="15.75" customHeight="1">
      <c r="E316" s="4" t="str">
        <f>IFERROR(__xludf.DUMMYFUNCTION("GOOGLETRANSLATE(D316, ""he"", ""en"")"),"#VALUE!")</f>
        <v>#VALUE!</v>
      </c>
    </row>
    <row r="317" ht="15.75" customHeight="1">
      <c r="E317" s="4" t="str">
        <f>IFERROR(__xludf.DUMMYFUNCTION("GOOGLETRANSLATE(D317, ""he"", ""en"")"),"#VALUE!")</f>
        <v>#VALUE!</v>
      </c>
    </row>
    <row r="318" ht="15.75" customHeight="1">
      <c r="E318" s="4" t="str">
        <f>IFERROR(__xludf.DUMMYFUNCTION("GOOGLETRANSLATE(D318, ""he"", ""en"")"),"#VALUE!")</f>
        <v>#VALUE!</v>
      </c>
    </row>
    <row r="319" ht="15.75" customHeight="1">
      <c r="E319" s="4" t="str">
        <f>IFERROR(__xludf.DUMMYFUNCTION("GOOGLETRANSLATE(D319, ""he"", ""en"")"),"#VALUE!")</f>
        <v>#VALUE!</v>
      </c>
    </row>
    <row r="320" ht="15.75" customHeight="1">
      <c r="E320" s="4" t="str">
        <f>IFERROR(__xludf.DUMMYFUNCTION("GOOGLETRANSLATE(D320, ""he"", ""en"")"),"#VALUE!")</f>
        <v>#VALUE!</v>
      </c>
    </row>
    <row r="321" ht="15.75" customHeight="1">
      <c r="E321" s="4" t="str">
        <f>IFERROR(__xludf.DUMMYFUNCTION("GOOGLETRANSLATE(D321, ""he"", ""en"")"),"#VALUE!")</f>
        <v>#VALUE!</v>
      </c>
    </row>
    <row r="322" ht="15.75" customHeight="1">
      <c r="E322" s="4" t="str">
        <f>IFERROR(__xludf.DUMMYFUNCTION("GOOGLETRANSLATE(D322, ""he"", ""en"")"),"#VALUE!")</f>
        <v>#VALUE!</v>
      </c>
    </row>
    <row r="323" ht="15.75" customHeight="1">
      <c r="E323" s="4" t="str">
        <f>IFERROR(__xludf.DUMMYFUNCTION("GOOGLETRANSLATE(D323, ""he"", ""en"")"),"#VALUE!")</f>
        <v>#VALUE!</v>
      </c>
    </row>
    <row r="324" ht="15.75" customHeight="1">
      <c r="E324" s="4" t="str">
        <f>IFERROR(__xludf.DUMMYFUNCTION("GOOGLETRANSLATE(D324, ""he"", ""en"")"),"#VALUE!")</f>
        <v>#VALUE!</v>
      </c>
    </row>
    <row r="325" ht="15.75" customHeight="1">
      <c r="E325" s="4" t="str">
        <f>IFERROR(__xludf.DUMMYFUNCTION("GOOGLETRANSLATE(D325, ""he"", ""en"")"),"#VALUE!")</f>
        <v>#VALUE!</v>
      </c>
    </row>
    <row r="326" ht="15.75" customHeight="1">
      <c r="E326" s="4" t="str">
        <f>IFERROR(__xludf.DUMMYFUNCTION("GOOGLETRANSLATE(D326, ""he"", ""en"")"),"#VALUE!")</f>
        <v>#VALUE!</v>
      </c>
    </row>
    <row r="327" ht="15.75" customHeight="1">
      <c r="E327" s="4" t="str">
        <f>IFERROR(__xludf.DUMMYFUNCTION("GOOGLETRANSLATE(D327, ""he"", ""en"")"),"#VALUE!")</f>
        <v>#VALUE!</v>
      </c>
    </row>
    <row r="328" ht="15.75" customHeight="1">
      <c r="E328" s="4" t="str">
        <f>IFERROR(__xludf.DUMMYFUNCTION("GOOGLETRANSLATE(D328, ""he"", ""en"")"),"#VALUE!")</f>
        <v>#VALUE!</v>
      </c>
    </row>
    <row r="329" ht="15.75" customHeight="1">
      <c r="E329" s="4" t="str">
        <f>IFERROR(__xludf.DUMMYFUNCTION("GOOGLETRANSLATE(D329, ""he"", ""en"")"),"#VALUE!")</f>
        <v>#VALUE!</v>
      </c>
    </row>
    <row r="330" ht="15.75" customHeight="1">
      <c r="E330" s="4" t="str">
        <f>IFERROR(__xludf.DUMMYFUNCTION("GOOGLETRANSLATE(D330, ""he"", ""en"")"),"#VALUE!")</f>
        <v>#VALUE!</v>
      </c>
    </row>
    <row r="331" ht="15.75" customHeight="1">
      <c r="E331" s="4" t="str">
        <f>IFERROR(__xludf.DUMMYFUNCTION("GOOGLETRANSLATE(D331, ""he"", ""en"")"),"#VALUE!")</f>
        <v>#VALUE!</v>
      </c>
    </row>
    <row r="332" ht="15.75" customHeight="1">
      <c r="E332" s="4" t="str">
        <f>IFERROR(__xludf.DUMMYFUNCTION("GOOGLETRANSLATE(D332, ""he"", ""en"")"),"#VALUE!")</f>
        <v>#VALUE!</v>
      </c>
    </row>
    <row r="333" ht="15.75" customHeight="1">
      <c r="E333" s="4" t="str">
        <f>IFERROR(__xludf.DUMMYFUNCTION("GOOGLETRANSLATE(D333, ""he"", ""en"")"),"#VALUE!")</f>
        <v>#VALUE!</v>
      </c>
    </row>
    <row r="334" ht="15.75" customHeight="1">
      <c r="E334" s="4" t="str">
        <f>IFERROR(__xludf.DUMMYFUNCTION("GOOGLETRANSLATE(D334, ""he"", ""en"")"),"#VALUE!")</f>
        <v>#VALUE!</v>
      </c>
    </row>
    <row r="335" ht="15.75" customHeight="1">
      <c r="E335" s="4" t="str">
        <f>IFERROR(__xludf.DUMMYFUNCTION("GOOGLETRANSLATE(D335, ""he"", ""en"")"),"#VALUE!")</f>
        <v>#VALUE!</v>
      </c>
    </row>
    <row r="336" ht="15.75" customHeight="1">
      <c r="E336" s="4" t="str">
        <f>IFERROR(__xludf.DUMMYFUNCTION("GOOGLETRANSLATE(D336, ""he"", ""en"")"),"#VALUE!")</f>
        <v>#VALUE!</v>
      </c>
    </row>
    <row r="337" ht="15.75" customHeight="1">
      <c r="E337" s="4" t="str">
        <f>IFERROR(__xludf.DUMMYFUNCTION("GOOGLETRANSLATE(D337, ""he"", ""en"")"),"#VALUE!")</f>
        <v>#VALUE!</v>
      </c>
    </row>
    <row r="338" ht="15.75" customHeight="1">
      <c r="E338" s="4" t="str">
        <f>IFERROR(__xludf.DUMMYFUNCTION("GOOGLETRANSLATE(D338, ""he"", ""en"")"),"#VALUE!")</f>
        <v>#VALUE!</v>
      </c>
    </row>
    <row r="339" ht="15.75" customHeight="1">
      <c r="E339" s="4" t="str">
        <f>IFERROR(__xludf.DUMMYFUNCTION("GOOGLETRANSLATE(D339, ""he"", ""en"")"),"#VALUE!")</f>
        <v>#VALUE!</v>
      </c>
    </row>
    <row r="340" ht="15.75" customHeight="1">
      <c r="E340" s="4" t="str">
        <f>IFERROR(__xludf.DUMMYFUNCTION("GOOGLETRANSLATE(D340, ""he"", ""en"")"),"#VALUE!")</f>
        <v>#VALUE!</v>
      </c>
    </row>
    <row r="341" ht="15.75" customHeight="1">
      <c r="E341" s="4" t="str">
        <f>IFERROR(__xludf.DUMMYFUNCTION("GOOGLETRANSLATE(D341, ""he"", ""en"")"),"#VALUE!")</f>
        <v>#VALUE!</v>
      </c>
    </row>
    <row r="342" ht="15.75" customHeight="1">
      <c r="E342" s="4" t="str">
        <f>IFERROR(__xludf.DUMMYFUNCTION("GOOGLETRANSLATE(D342, ""he"", ""en"")"),"#VALUE!")</f>
        <v>#VALUE!</v>
      </c>
    </row>
    <row r="343" ht="15.75" customHeight="1">
      <c r="E343" s="4" t="str">
        <f>IFERROR(__xludf.DUMMYFUNCTION("GOOGLETRANSLATE(D343, ""he"", ""en"")"),"#VALUE!")</f>
        <v>#VALUE!</v>
      </c>
    </row>
    <row r="344" ht="15.75" customHeight="1">
      <c r="E344" s="4" t="str">
        <f>IFERROR(__xludf.DUMMYFUNCTION("GOOGLETRANSLATE(D344, ""he"", ""en"")"),"#VALUE!")</f>
        <v>#VALUE!</v>
      </c>
    </row>
    <row r="345" ht="15.75" customHeight="1">
      <c r="E345" s="4" t="str">
        <f>IFERROR(__xludf.DUMMYFUNCTION("GOOGLETRANSLATE(D345, ""he"", ""en"")"),"#VALUE!")</f>
        <v>#VALUE!</v>
      </c>
    </row>
    <row r="346" ht="15.75" customHeight="1">
      <c r="E346" s="4" t="str">
        <f>IFERROR(__xludf.DUMMYFUNCTION("GOOGLETRANSLATE(D346, ""he"", ""en"")"),"#VALUE!")</f>
        <v>#VALUE!</v>
      </c>
    </row>
    <row r="347" ht="15.75" customHeight="1">
      <c r="E347" s="4" t="str">
        <f>IFERROR(__xludf.DUMMYFUNCTION("GOOGLETRANSLATE(D347, ""he"", ""en"")"),"#VALUE!")</f>
        <v>#VALUE!</v>
      </c>
    </row>
    <row r="348" ht="15.75" customHeight="1">
      <c r="E348" s="4" t="str">
        <f>IFERROR(__xludf.DUMMYFUNCTION("GOOGLETRANSLATE(D348, ""he"", ""en"")"),"#VALUE!")</f>
        <v>#VALUE!</v>
      </c>
    </row>
    <row r="349" ht="15.75" customHeight="1">
      <c r="E349" s="4" t="str">
        <f>IFERROR(__xludf.DUMMYFUNCTION("GOOGLETRANSLATE(D349, ""he"", ""en"")"),"#VALUE!")</f>
        <v>#VALUE!</v>
      </c>
    </row>
    <row r="350" ht="15.75" customHeight="1">
      <c r="E350" s="4" t="str">
        <f>IFERROR(__xludf.DUMMYFUNCTION("GOOGLETRANSLATE(D350, ""he"", ""en"")"),"#VALUE!")</f>
        <v>#VALUE!</v>
      </c>
    </row>
    <row r="351" ht="15.75" customHeight="1">
      <c r="E351" s="4" t="str">
        <f>IFERROR(__xludf.DUMMYFUNCTION("GOOGLETRANSLATE(D351, ""he"", ""en"")"),"#VALUE!")</f>
        <v>#VALUE!</v>
      </c>
    </row>
    <row r="352" ht="15.75" customHeight="1">
      <c r="E352" s="4" t="str">
        <f>IFERROR(__xludf.DUMMYFUNCTION("GOOGLETRANSLATE(D352, ""he"", ""en"")"),"#VALUE!")</f>
        <v>#VALUE!</v>
      </c>
    </row>
    <row r="353" ht="15.75" customHeight="1">
      <c r="E353" s="4" t="str">
        <f>IFERROR(__xludf.DUMMYFUNCTION("GOOGLETRANSLATE(D353, ""he"", ""en"")"),"#VALUE!")</f>
        <v>#VALUE!</v>
      </c>
    </row>
    <row r="354" ht="15.75" customHeight="1">
      <c r="E354" s="4" t="str">
        <f>IFERROR(__xludf.DUMMYFUNCTION("GOOGLETRANSLATE(D354, ""he"", ""en"")"),"#VALUE!")</f>
        <v>#VALUE!</v>
      </c>
    </row>
    <row r="355" ht="15.75" customHeight="1">
      <c r="E355" s="4" t="str">
        <f>IFERROR(__xludf.DUMMYFUNCTION("GOOGLETRANSLATE(D355, ""he"", ""en"")"),"#VALUE!")</f>
        <v>#VALUE!</v>
      </c>
    </row>
    <row r="356" ht="15.75" customHeight="1">
      <c r="E356" s="4" t="str">
        <f>IFERROR(__xludf.DUMMYFUNCTION("GOOGLETRANSLATE(D356, ""he"", ""en"")"),"#VALUE!")</f>
        <v>#VALUE!</v>
      </c>
    </row>
    <row r="357" ht="15.75" customHeight="1">
      <c r="E357" s="4" t="str">
        <f>IFERROR(__xludf.DUMMYFUNCTION("GOOGLETRANSLATE(D357, ""he"", ""en"")"),"#VALUE!")</f>
        <v>#VALUE!</v>
      </c>
    </row>
    <row r="358" ht="15.75" customHeight="1">
      <c r="E358" s="4" t="str">
        <f>IFERROR(__xludf.DUMMYFUNCTION("GOOGLETRANSLATE(D358, ""he"", ""en"")"),"#VALUE!")</f>
        <v>#VALUE!</v>
      </c>
    </row>
    <row r="359" ht="15.75" customHeight="1">
      <c r="E359" s="4" t="str">
        <f>IFERROR(__xludf.DUMMYFUNCTION("GOOGLETRANSLATE(D359, ""he"", ""en"")"),"#VALUE!")</f>
        <v>#VALUE!</v>
      </c>
    </row>
    <row r="360" ht="15.75" customHeight="1">
      <c r="E360" s="4" t="str">
        <f>IFERROR(__xludf.DUMMYFUNCTION("GOOGLETRANSLATE(D360, ""he"", ""en"")"),"#VALUE!")</f>
        <v>#VALUE!</v>
      </c>
    </row>
    <row r="361" ht="15.75" customHeight="1">
      <c r="E361" s="4" t="str">
        <f>IFERROR(__xludf.DUMMYFUNCTION("GOOGLETRANSLATE(D361, ""he"", ""en"")"),"#VALUE!")</f>
        <v>#VALUE!</v>
      </c>
    </row>
    <row r="362" ht="15.75" customHeight="1">
      <c r="E362" s="4" t="str">
        <f>IFERROR(__xludf.DUMMYFUNCTION("GOOGLETRANSLATE(D362, ""he"", ""en"")"),"#VALUE!")</f>
        <v>#VALUE!</v>
      </c>
    </row>
    <row r="363" ht="15.75" customHeight="1">
      <c r="E363" s="4" t="str">
        <f>IFERROR(__xludf.DUMMYFUNCTION("GOOGLETRANSLATE(D363, ""he"", ""en"")"),"#VALUE!")</f>
        <v>#VALUE!</v>
      </c>
    </row>
    <row r="364" ht="15.75" customHeight="1">
      <c r="E364" s="4" t="str">
        <f>IFERROR(__xludf.DUMMYFUNCTION("GOOGLETRANSLATE(D364, ""he"", ""en"")"),"#VALUE!")</f>
        <v>#VALUE!</v>
      </c>
    </row>
    <row r="365" ht="15.75" customHeight="1">
      <c r="E365" s="4" t="str">
        <f>IFERROR(__xludf.DUMMYFUNCTION("GOOGLETRANSLATE(D365, ""he"", ""en"")"),"#VALUE!")</f>
        <v>#VALUE!</v>
      </c>
    </row>
    <row r="366" ht="15.75" customHeight="1">
      <c r="E366" s="4" t="str">
        <f>IFERROR(__xludf.DUMMYFUNCTION("GOOGLETRANSLATE(D366, ""he"", ""en"")"),"#VALUE!")</f>
        <v>#VALUE!</v>
      </c>
    </row>
    <row r="367" ht="15.75" customHeight="1">
      <c r="E367" s="4" t="str">
        <f>IFERROR(__xludf.DUMMYFUNCTION("GOOGLETRANSLATE(D367, ""he"", ""en"")"),"#VALUE!")</f>
        <v>#VALUE!</v>
      </c>
    </row>
    <row r="368" ht="15.75" customHeight="1">
      <c r="E368" s="4" t="str">
        <f>IFERROR(__xludf.DUMMYFUNCTION("GOOGLETRANSLATE(D368, ""he"", ""en"")"),"#VALUE!")</f>
        <v>#VALUE!</v>
      </c>
    </row>
    <row r="369" ht="15.75" customHeight="1">
      <c r="E369" s="4" t="str">
        <f>IFERROR(__xludf.DUMMYFUNCTION("GOOGLETRANSLATE(D369, ""he"", ""en"")"),"#VALUE!")</f>
        <v>#VALUE!</v>
      </c>
    </row>
    <row r="370" ht="15.75" customHeight="1">
      <c r="E370" s="4" t="str">
        <f>IFERROR(__xludf.DUMMYFUNCTION("GOOGLETRANSLATE(D370, ""he"", ""en"")"),"#VALUE!")</f>
        <v>#VALUE!</v>
      </c>
    </row>
    <row r="371" ht="15.75" customHeight="1">
      <c r="E371" s="4" t="str">
        <f>IFERROR(__xludf.DUMMYFUNCTION("GOOGLETRANSLATE(D371, ""he"", ""en"")"),"#VALUE!")</f>
        <v>#VALUE!</v>
      </c>
    </row>
    <row r="372" ht="15.75" customHeight="1">
      <c r="E372" s="4" t="str">
        <f>IFERROR(__xludf.DUMMYFUNCTION("GOOGLETRANSLATE(D372, ""he"", ""en"")"),"#VALUE!")</f>
        <v>#VALUE!</v>
      </c>
    </row>
    <row r="373" ht="15.75" customHeight="1">
      <c r="E373" s="4" t="str">
        <f>IFERROR(__xludf.DUMMYFUNCTION("GOOGLETRANSLATE(D373, ""he"", ""en"")"),"#VALUE!")</f>
        <v>#VALUE!</v>
      </c>
    </row>
    <row r="374" ht="15.75" customHeight="1">
      <c r="E374" s="4" t="str">
        <f>IFERROR(__xludf.DUMMYFUNCTION("GOOGLETRANSLATE(D374, ""he"", ""en"")"),"#VALUE!")</f>
        <v>#VALUE!</v>
      </c>
    </row>
    <row r="375" ht="15.75" customHeight="1">
      <c r="E375" s="4" t="str">
        <f>IFERROR(__xludf.DUMMYFUNCTION("GOOGLETRANSLATE(D375, ""he"", ""en"")"),"#VALUE!")</f>
        <v>#VALUE!</v>
      </c>
    </row>
    <row r="376" ht="15.75" customHeight="1">
      <c r="E376" s="4" t="str">
        <f>IFERROR(__xludf.DUMMYFUNCTION("GOOGLETRANSLATE(D376, ""he"", ""en"")"),"#VALUE!")</f>
        <v>#VALUE!</v>
      </c>
    </row>
    <row r="377" ht="15.75" customHeight="1">
      <c r="E377" s="4" t="str">
        <f>IFERROR(__xludf.DUMMYFUNCTION("GOOGLETRANSLATE(D377, ""he"", ""en"")"),"#VALUE!")</f>
        <v>#VALUE!</v>
      </c>
    </row>
    <row r="378" ht="15.75" customHeight="1">
      <c r="E378" s="4" t="str">
        <f>IFERROR(__xludf.DUMMYFUNCTION("GOOGLETRANSLATE(D378, ""he"", ""en"")"),"#VALUE!")</f>
        <v>#VALUE!</v>
      </c>
    </row>
    <row r="379" ht="15.75" customHeight="1">
      <c r="E379" s="4" t="str">
        <f>IFERROR(__xludf.DUMMYFUNCTION("GOOGLETRANSLATE(D379, ""he"", ""en"")"),"#VALUE!")</f>
        <v>#VALUE!</v>
      </c>
    </row>
    <row r="380" ht="15.75" customHeight="1">
      <c r="E380" s="4" t="str">
        <f>IFERROR(__xludf.DUMMYFUNCTION("GOOGLETRANSLATE(D380, ""he"", ""en"")"),"#VALUE!")</f>
        <v>#VALUE!</v>
      </c>
    </row>
    <row r="381" ht="15.75" customHeight="1">
      <c r="E381" s="4" t="str">
        <f>IFERROR(__xludf.DUMMYFUNCTION("GOOGLETRANSLATE(D381, ""he"", ""en"")"),"#VALUE!")</f>
        <v>#VALUE!</v>
      </c>
    </row>
    <row r="382" ht="15.75" customHeight="1">
      <c r="E382" s="4" t="str">
        <f>IFERROR(__xludf.DUMMYFUNCTION("GOOGLETRANSLATE(D382, ""he"", ""en"")"),"#VALUE!")</f>
        <v>#VALUE!</v>
      </c>
    </row>
    <row r="383" ht="15.75" customHeight="1">
      <c r="E383" s="4" t="str">
        <f>IFERROR(__xludf.DUMMYFUNCTION("GOOGLETRANSLATE(D383, ""he"", ""en"")"),"#VALUE!")</f>
        <v>#VALUE!</v>
      </c>
    </row>
    <row r="384" ht="15.75" customHeight="1">
      <c r="E384" s="4" t="str">
        <f>IFERROR(__xludf.DUMMYFUNCTION("GOOGLETRANSLATE(D384, ""he"", ""en"")"),"#VALUE!")</f>
        <v>#VALUE!</v>
      </c>
    </row>
    <row r="385" ht="15.75" customHeight="1">
      <c r="E385" s="4" t="str">
        <f>IFERROR(__xludf.DUMMYFUNCTION("GOOGLETRANSLATE(D385, ""he"", ""en"")"),"#VALUE!")</f>
        <v>#VALUE!</v>
      </c>
    </row>
    <row r="386" ht="15.75" customHeight="1">
      <c r="E386" s="4" t="str">
        <f>IFERROR(__xludf.DUMMYFUNCTION("GOOGLETRANSLATE(D386, ""he"", ""en"")"),"#VALUE!")</f>
        <v>#VALUE!</v>
      </c>
    </row>
    <row r="387" ht="15.75" customHeight="1">
      <c r="E387" s="4" t="str">
        <f>IFERROR(__xludf.DUMMYFUNCTION("GOOGLETRANSLATE(D387, ""he"", ""en"")"),"#VALUE!")</f>
        <v>#VALUE!</v>
      </c>
    </row>
    <row r="388" ht="15.75" customHeight="1">
      <c r="E388" s="4" t="str">
        <f>IFERROR(__xludf.DUMMYFUNCTION("GOOGLETRANSLATE(D388, ""he"", ""en"")"),"#VALUE!")</f>
        <v>#VALUE!</v>
      </c>
    </row>
    <row r="389" ht="15.75" customHeight="1">
      <c r="E389" s="4" t="str">
        <f>IFERROR(__xludf.DUMMYFUNCTION("GOOGLETRANSLATE(D389, ""he"", ""en"")"),"#VALUE!")</f>
        <v>#VALUE!</v>
      </c>
    </row>
    <row r="390" ht="15.75" customHeight="1">
      <c r="E390" s="4" t="str">
        <f>IFERROR(__xludf.DUMMYFUNCTION("GOOGLETRANSLATE(D390, ""he"", ""en"")"),"#VALUE!")</f>
        <v>#VALUE!</v>
      </c>
    </row>
    <row r="391" ht="15.75" customHeight="1">
      <c r="E391" s="4" t="str">
        <f>IFERROR(__xludf.DUMMYFUNCTION("GOOGLETRANSLATE(D391, ""he"", ""en"")"),"#VALUE!")</f>
        <v>#VALUE!</v>
      </c>
    </row>
    <row r="392" ht="15.75" customHeight="1">
      <c r="E392" s="4" t="str">
        <f>IFERROR(__xludf.DUMMYFUNCTION("GOOGLETRANSLATE(D392, ""he"", ""en"")"),"#VALUE!")</f>
        <v>#VALUE!</v>
      </c>
    </row>
    <row r="393" ht="15.75" customHeight="1">
      <c r="E393" s="4" t="str">
        <f>IFERROR(__xludf.DUMMYFUNCTION("GOOGLETRANSLATE(D393, ""he"", ""en"")"),"#VALUE!")</f>
        <v>#VALUE!</v>
      </c>
    </row>
    <row r="394" ht="15.75" customHeight="1">
      <c r="E394" s="4" t="str">
        <f>IFERROR(__xludf.DUMMYFUNCTION("GOOGLETRANSLATE(D394, ""he"", ""en"")"),"#VALUE!")</f>
        <v>#VALUE!</v>
      </c>
    </row>
    <row r="395" ht="15.75" customHeight="1">
      <c r="E395" s="4" t="str">
        <f>IFERROR(__xludf.DUMMYFUNCTION("GOOGLETRANSLATE(D395, ""he"", ""en"")"),"#VALUE!")</f>
        <v>#VALUE!</v>
      </c>
    </row>
    <row r="396" ht="15.75" customHeight="1">
      <c r="E396" s="4" t="str">
        <f>IFERROR(__xludf.DUMMYFUNCTION("GOOGLETRANSLATE(D396, ""he"", ""en"")"),"#VALUE!")</f>
        <v>#VALUE!</v>
      </c>
    </row>
    <row r="397" ht="15.75" customHeight="1">
      <c r="E397" s="4" t="str">
        <f>IFERROR(__xludf.DUMMYFUNCTION("GOOGLETRANSLATE(D397, ""he"", ""en"")"),"#VALUE!")</f>
        <v>#VALUE!</v>
      </c>
    </row>
    <row r="398" ht="15.75" customHeight="1">
      <c r="E398" s="4" t="str">
        <f>IFERROR(__xludf.DUMMYFUNCTION("GOOGLETRANSLATE(D398, ""he"", ""en"")"),"#VALUE!")</f>
        <v>#VALUE!</v>
      </c>
    </row>
    <row r="399" ht="15.75" customHeight="1">
      <c r="E399" s="4" t="str">
        <f>IFERROR(__xludf.DUMMYFUNCTION("GOOGLETRANSLATE(D399, ""he"", ""en"")"),"#VALUE!")</f>
        <v>#VALUE!</v>
      </c>
    </row>
    <row r="400" ht="15.75" customHeight="1">
      <c r="E400" s="4" t="str">
        <f>IFERROR(__xludf.DUMMYFUNCTION("GOOGLETRANSLATE(D400, ""he"", ""en"")"),"#VALUE!")</f>
        <v>#VALUE!</v>
      </c>
    </row>
    <row r="401" ht="15.75" customHeight="1">
      <c r="E401" s="4" t="str">
        <f>IFERROR(__xludf.DUMMYFUNCTION("GOOGLETRANSLATE(D401, ""he"", ""en"")"),"#VALUE!")</f>
        <v>#VALUE!</v>
      </c>
    </row>
    <row r="402" ht="15.75" customHeight="1">
      <c r="E402" s="4" t="str">
        <f>IFERROR(__xludf.DUMMYFUNCTION("GOOGLETRANSLATE(D402, ""he"", ""en"")"),"#VALUE!")</f>
        <v>#VALUE!</v>
      </c>
    </row>
    <row r="403" ht="15.75" customHeight="1">
      <c r="E403" s="4" t="str">
        <f>IFERROR(__xludf.DUMMYFUNCTION("GOOGLETRANSLATE(D403, ""he"", ""en"")"),"#VALUE!")</f>
        <v>#VALUE!</v>
      </c>
    </row>
    <row r="404" ht="15.75" customHeight="1">
      <c r="E404" s="4" t="str">
        <f>IFERROR(__xludf.DUMMYFUNCTION("GOOGLETRANSLATE(D404, ""he"", ""en"")"),"#VALUE!")</f>
        <v>#VALUE!</v>
      </c>
    </row>
    <row r="405" ht="15.75" customHeight="1">
      <c r="E405" s="4" t="str">
        <f>IFERROR(__xludf.DUMMYFUNCTION("GOOGLETRANSLATE(D405, ""he"", ""en"")"),"#VALUE!")</f>
        <v>#VALUE!</v>
      </c>
    </row>
    <row r="406" ht="15.75" customHeight="1">
      <c r="E406" s="4" t="str">
        <f>IFERROR(__xludf.DUMMYFUNCTION("GOOGLETRANSLATE(D406, ""he"", ""en"")"),"#VALUE!")</f>
        <v>#VALUE!</v>
      </c>
    </row>
    <row r="407" ht="15.75" customHeight="1">
      <c r="E407" s="4" t="str">
        <f>IFERROR(__xludf.DUMMYFUNCTION("GOOGLETRANSLATE(D407, ""he"", ""en"")"),"#VALUE!")</f>
        <v>#VALUE!</v>
      </c>
    </row>
    <row r="408" ht="15.75" customHeight="1">
      <c r="E408" s="4" t="str">
        <f>IFERROR(__xludf.DUMMYFUNCTION("GOOGLETRANSLATE(D408, ""he"", ""en"")"),"#VALUE!")</f>
        <v>#VALUE!</v>
      </c>
    </row>
    <row r="409" ht="15.75" customHeight="1">
      <c r="E409" s="4" t="str">
        <f>IFERROR(__xludf.DUMMYFUNCTION("GOOGLETRANSLATE(D409, ""he"", ""en"")"),"#VALUE!")</f>
        <v>#VALUE!</v>
      </c>
    </row>
    <row r="410" ht="15.75" customHeight="1">
      <c r="E410" s="4" t="str">
        <f>IFERROR(__xludf.DUMMYFUNCTION("GOOGLETRANSLATE(D410, ""he"", ""en"")"),"#VALUE!")</f>
        <v>#VALUE!</v>
      </c>
    </row>
    <row r="411" ht="15.75" customHeight="1">
      <c r="E411" s="4" t="str">
        <f>IFERROR(__xludf.DUMMYFUNCTION("GOOGLETRANSLATE(D411, ""he"", ""en"")"),"#VALUE!")</f>
        <v>#VALUE!</v>
      </c>
    </row>
    <row r="412" ht="15.75" customHeight="1">
      <c r="E412" s="4" t="str">
        <f>IFERROR(__xludf.DUMMYFUNCTION("GOOGLETRANSLATE(D412, ""he"", ""en"")"),"#VALUE!")</f>
        <v>#VALUE!</v>
      </c>
    </row>
    <row r="413" ht="15.75" customHeight="1">
      <c r="E413" s="4" t="str">
        <f>IFERROR(__xludf.DUMMYFUNCTION("GOOGLETRANSLATE(D413, ""he"", ""en"")"),"#VALUE!")</f>
        <v>#VALUE!</v>
      </c>
    </row>
    <row r="414" ht="15.75" customHeight="1">
      <c r="E414" s="4" t="str">
        <f>IFERROR(__xludf.DUMMYFUNCTION("GOOGLETRANSLATE(D414, ""he"", ""en"")"),"#VALUE!")</f>
        <v>#VALUE!</v>
      </c>
    </row>
    <row r="415" ht="15.75" customHeight="1">
      <c r="E415" s="4" t="str">
        <f>IFERROR(__xludf.DUMMYFUNCTION("GOOGLETRANSLATE(D415, ""he"", ""en"")"),"#VALUE!")</f>
        <v>#VALUE!</v>
      </c>
    </row>
    <row r="416" ht="15.75" customHeight="1">
      <c r="E416" s="4" t="str">
        <f>IFERROR(__xludf.DUMMYFUNCTION("GOOGLETRANSLATE(D416, ""he"", ""en"")"),"#VALUE!")</f>
        <v>#VALUE!</v>
      </c>
    </row>
    <row r="417" ht="15.75" customHeight="1">
      <c r="E417" s="4" t="str">
        <f>IFERROR(__xludf.DUMMYFUNCTION("GOOGLETRANSLATE(D417, ""he"", ""en"")"),"#VALUE!")</f>
        <v>#VALUE!</v>
      </c>
    </row>
    <row r="418" ht="15.75" customHeight="1">
      <c r="E418" s="4" t="str">
        <f>IFERROR(__xludf.DUMMYFUNCTION("GOOGLETRANSLATE(D418, ""he"", ""en"")"),"#VALUE!")</f>
        <v>#VALUE!</v>
      </c>
    </row>
    <row r="419" ht="15.75" customHeight="1">
      <c r="E419" s="4" t="str">
        <f>IFERROR(__xludf.DUMMYFUNCTION("GOOGLETRANSLATE(D419, ""he"", ""en"")"),"#VALUE!")</f>
        <v>#VALUE!</v>
      </c>
    </row>
    <row r="420" ht="15.75" customHeight="1">
      <c r="E420" s="4" t="str">
        <f>IFERROR(__xludf.DUMMYFUNCTION("GOOGLETRANSLATE(D420, ""he"", ""en"")"),"#VALUE!")</f>
        <v>#VALUE!</v>
      </c>
    </row>
    <row r="421" ht="15.75" customHeight="1">
      <c r="E421" s="4" t="str">
        <f>IFERROR(__xludf.DUMMYFUNCTION("GOOGLETRANSLATE(D421, ""he"", ""en"")"),"#VALUE!")</f>
        <v>#VALUE!</v>
      </c>
    </row>
    <row r="422" ht="15.75" customHeight="1">
      <c r="E422" s="4" t="str">
        <f>IFERROR(__xludf.DUMMYFUNCTION("GOOGLETRANSLATE(D422, ""he"", ""en"")"),"#VALUE!")</f>
        <v>#VALUE!</v>
      </c>
    </row>
    <row r="423" ht="15.75" customHeight="1">
      <c r="E423" s="4" t="str">
        <f>IFERROR(__xludf.DUMMYFUNCTION("GOOGLETRANSLATE(D423, ""he"", ""en"")"),"#VALUE!")</f>
        <v>#VALUE!</v>
      </c>
    </row>
    <row r="424" ht="15.75" customHeight="1">
      <c r="E424" s="4" t="str">
        <f>IFERROR(__xludf.DUMMYFUNCTION("GOOGLETRANSLATE(D424, ""he"", ""en"")"),"#VALUE!")</f>
        <v>#VALUE!</v>
      </c>
    </row>
    <row r="425" ht="15.75" customHeight="1">
      <c r="E425" s="4" t="str">
        <f>IFERROR(__xludf.DUMMYFUNCTION("GOOGLETRANSLATE(D425, ""he"", ""en"")"),"#VALUE!")</f>
        <v>#VALUE!</v>
      </c>
    </row>
    <row r="426" ht="15.75" customHeight="1">
      <c r="E426" s="4" t="str">
        <f>IFERROR(__xludf.DUMMYFUNCTION("GOOGLETRANSLATE(D426, ""he"", ""en"")"),"#VALUE!")</f>
        <v>#VALUE!</v>
      </c>
    </row>
    <row r="427" ht="15.75" customHeight="1">
      <c r="E427" s="4" t="str">
        <f>IFERROR(__xludf.DUMMYFUNCTION("GOOGLETRANSLATE(D427, ""he"", ""en"")"),"#VALUE!")</f>
        <v>#VALUE!</v>
      </c>
    </row>
    <row r="428" ht="15.75" customHeight="1">
      <c r="E428" s="4" t="str">
        <f>IFERROR(__xludf.DUMMYFUNCTION("GOOGLETRANSLATE(D428, ""he"", ""en"")"),"#VALUE!")</f>
        <v>#VALUE!</v>
      </c>
    </row>
    <row r="429" ht="15.75" customHeight="1">
      <c r="E429" s="4" t="str">
        <f>IFERROR(__xludf.DUMMYFUNCTION("GOOGLETRANSLATE(D429, ""he"", ""en"")"),"#VALUE!")</f>
        <v>#VALUE!</v>
      </c>
    </row>
    <row r="430" ht="15.75" customHeight="1">
      <c r="E430" s="4" t="str">
        <f>IFERROR(__xludf.DUMMYFUNCTION("GOOGLETRANSLATE(D430, ""he"", ""en"")"),"#VALUE!")</f>
        <v>#VALUE!</v>
      </c>
    </row>
    <row r="431" ht="15.75" customHeight="1">
      <c r="E431" s="4" t="str">
        <f>IFERROR(__xludf.DUMMYFUNCTION("GOOGLETRANSLATE(D431, ""he"", ""en"")"),"#VALUE!")</f>
        <v>#VALUE!</v>
      </c>
    </row>
    <row r="432" ht="15.75" customHeight="1">
      <c r="E432" s="4" t="str">
        <f>IFERROR(__xludf.DUMMYFUNCTION("GOOGLETRANSLATE(D432, ""he"", ""en"")"),"#VALUE!")</f>
        <v>#VALUE!</v>
      </c>
    </row>
    <row r="433" ht="15.75" customHeight="1">
      <c r="E433" s="4" t="str">
        <f>IFERROR(__xludf.DUMMYFUNCTION("GOOGLETRANSLATE(D433, ""he"", ""en"")"),"#VALUE!")</f>
        <v>#VALUE!</v>
      </c>
    </row>
    <row r="434" ht="15.75" customHeight="1">
      <c r="E434" s="4" t="str">
        <f>IFERROR(__xludf.DUMMYFUNCTION("GOOGLETRANSLATE(D434, ""he"", ""en"")"),"#VALUE!")</f>
        <v>#VALUE!</v>
      </c>
    </row>
    <row r="435" ht="15.75" customHeight="1">
      <c r="E435" s="4" t="str">
        <f>IFERROR(__xludf.DUMMYFUNCTION("GOOGLETRANSLATE(D435, ""he"", ""en"")"),"#VALUE!")</f>
        <v>#VALUE!</v>
      </c>
    </row>
    <row r="436" ht="15.75" customHeight="1">
      <c r="E436" s="4" t="str">
        <f>IFERROR(__xludf.DUMMYFUNCTION("GOOGLETRANSLATE(D436, ""he"", ""en"")"),"#VALUE!")</f>
        <v>#VALUE!</v>
      </c>
    </row>
    <row r="437" ht="15.75" customHeight="1">
      <c r="E437" s="4" t="str">
        <f>IFERROR(__xludf.DUMMYFUNCTION("GOOGLETRANSLATE(D437, ""he"", ""en"")"),"#VALUE!")</f>
        <v>#VALUE!</v>
      </c>
    </row>
    <row r="438" ht="15.75" customHeight="1">
      <c r="E438" s="4" t="str">
        <f>IFERROR(__xludf.DUMMYFUNCTION("GOOGLETRANSLATE(D438, ""he"", ""en"")"),"#VALUE!")</f>
        <v>#VALUE!</v>
      </c>
    </row>
    <row r="439" ht="15.75" customHeight="1">
      <c r="E439" s="4" t="str">
        <f>IFERROR(__xludf.DUMMYFUNCTION("GOOGLETRANSLATE(D439, ""he"", ""en"")"),"#VALUE!")</f>
        <v>#VALUE!</v>
      </c>
    </row>
    <row r="440" ht="15.75" customHeight="1">
      <c r="E440" s="4" t="str">
        <f>IFERROR(__xludf.DUMMYFUNCTION("GOOGLETRANSLATE(D440, ""he"", ""en"")"),"#VALUE!")</f>
        <v>#VALUE!</v>
      </c>
    </row>
    <row r="441" ht="15.75" customHeight="1">
      <c r="E441" s="4" t="str">
        <f>IFERROR(__xludf.DUMMYFUNCTION("GOOGLETRANSLATE(D441, ""he"", ""en"")"),"#VALUE!")</f>
        <v>#VALUE!</v>
      </c>
    </row>
    <row r="442" ht="15.75" customHeight="1">
      <c r="E442" s="4" t="str">
        <f>IFERROR(__xludf.DUMMYFUNCTION("GOOGLETRANSLATE(D442, ""he"", ""en"")"),"#VALUE!")</f>
        <v>#VALUE!</v>
      </c>
    </row>
    <row r="443" ht="15.75" customHeight="1">
      <c r="E443" s="4" t="str">
        <f>IFERROR(__xludf.DUMMYFUNCTION("GOOGLETRANSLATE(D443, ""he"", ""en"")"),"#VALUE!")</f>
        <v>#VALUE!</v>
      </c>
    </row>
    <row r="444" ht="15.75" customHeight="1">
      <c r="E444" s="4" t="str">
        <f>IFERROR(__xludf.DUMMYFUNCTION("GOOGLETRANSLATE(D444, ""he"", ""en"")"),"#VALUE!")</f>
        <v>#VALUE!</v>
      </c>
    </row>
    <row r="445" ht="15.75" customHeight="1">
      <c r="E445" s="4" t="str">
        <f>IFERROR(__xludf.DUMMYFUNCTION("GOOGLETRANSLATE(D445, ""he"", ""en"")"),"#VALUE!")</f>
        <v>#VALUE!</v>
      </c>
    </row>
    <row r="446" ht="15.75" customHeight="1">
      <c r="E446" s="4" t="str">
        <f>IFERROR(__xludf.DUMMYFUNCTION("GOOGLETRANSLATE(D446, ""he"", ""en"")"),"#VALUE!")</f>
        <v>#VALUE!</v>
      </c>
    </row>
    <row r="447" ht="15.75" customHeight="1">
      <c r="E447" s="4" t="str">
        <f>IFERROR(__xludf.DUMMYFUNCTION("GOOGLETRANSLATE(D447, ""he"", ""en"")"),"#VALUE!")</f>
        <v>#VALUE!</v>
      </c>
    </row>
    <row r="448" ht="15.75" customHeight="1">
      <c r="E448" s="4" t="str">
        <f>IFERROR(__xludf.DUMMYFUNCTION("GOOGLETRANSLATE(D448, ""he"", ""en"")"),"#VALUE!")</f>
        <v>#VALUE!</v>
      </c>
    </row>
    <row r="449" ht="15.75" customHeight="1">
      <c r="E449" s="4" t="str">
        <f>IFERROR(__xludf.DUMMYFUNCTION("GOOGLETRANSLATE(D449, ""he"", ""en"")"),"#VALUE!")</f>
        <v>#VALUE!</v>
      </c>
    </row>
    <row r="450" ht="15.75" customHeight="1">
      <c r="E450" s="4" t="str">
        <f>IFERROR(__xludf.DUMMYFUNCTION("GOOGLETRANSLATE(D450, ""he"", ""en"")"),"#VALUE!")</f>
        <v>#VALUE!</v>
      </c>
    </row>
    <row r="451" ht="15.75" customHeight="1">
      <c r="E451" s="4" t="str">
        <f>IFERROR(__xludf.DUMMYFUNCTION("GOOGLETRANSLATE(D451, ""he"", ""en"")"),"#VALUE!")</f>
        <v>#VALUE!</v>
      </c>
    </row>
    <row r="452" ht="15.75" customHeight="1">
      <c r="E452" s="4" t="str">
        <f>IFERROR(__xludf.DUMMYFUNCTION("GOOGLETRANSLATE(D452, ""he"", ""en"")"),"#VALUE!")</f>
        <v>#VALUE!</v>
      </c>
    </row>
    <row r="453" ht="15.75" customHeight="1">
      <c r="E453" s="4" t="str">
        <f>IFERROR(__xludf.DUMMYFUNCTION("GOOGLETRANSLATE(D453, ""he"", ""en"")"),"#VALUE!")</f>
        <v>#VALUE!</v>
      </c>
    </row>
    <row r="454" ht="15.75" customHeight="1">
      <c r="E454" s="4" t="str">
        <f>IFERROR(__xludf.DUMMYFUNCTION("GOOGLETRANSLATE(D454, ""he"", ""en"")"),"#VALUE!")</f>
        <v>#VALUE!</v>
      </c>
    </row>
    <row r="455" ht="15.75" customHeight="1">
      <c r="E455" s="4" t="str">
        <f>IFERROR(__xludf.DUMMYFUNCTION("GOOGLETRANSLATE(D455, ""he"", ""en"")"),"#VALUE!")</f>
        <v>#VALUE!</v>
      </c>
    </row>
    <row r="456" ht="15.75" customHeight="1">
      <c r="E456" s="4" t="str">
        <f>IFERROR(__xludf.DUMMYFUNCTION("GOOGLETRANSLATE(D456, ""he"", ""en"")"),"#VALUE!")</f>
        <v>#VALUE!</v>
      </c>
    </row>
    <row r="457" ht="15.75" customHeight="1">
      <c r="E457" s="4" t="str">
        <f>IFERROR(__xludf.DUMMYFUNCTION("GOOGLETRANSLATE(D457, ""he"", ""en"")"),"#VALUE!")</f>
        <v>#VALUE!</v>
      </c>
    </row>
    <row r="458" ht="15.75" customHeight="1">
      <c r="E458" s="4" t="str">
        <f>IFERROR(__xludf.DUMMYFUNCTION("GOOGLETRANSLATE(D458, ""he"", ""en"")"),"#VALUE!")</f>
        <v>#VALUE!</v>
      </c>
    </row>
    <row r="459" ht="15.75" customHeight="1">
      <c r="E459" s="4" t="str">
        <f>IFERROR(__xludf.DUMMYFUNCTION("GOOGLETRANSLATE(D459, ""he"", ""en"")"),"#VALUE!")</f>
        <v>#VALUE!</v>
      </c>
    </row>
    <row r="460" ht="15.75" customHeight="1">
      <c r="E460" s="4" t="str">
        <f>IFERROR(__xludf.DUMMYFUNCTION("GOOGLETRANSLATE(D460, ""he"", ""en"")"),"#VALUE!")</f>
        <v>#VALUE!</v>
      </c>
    </row>
    <row r="461" ht="15.75" customHeight="1">
      <c r="E461" s="4" t="str">
        <f>IFERROR(__xludf.DUMMYFUNCTION("GOOGLETRANSLATE(D461, ""he"", ""en"")"),"#VALUE!")</f>
        <v>#VALUE!</v>
      </c>
    </row>
    <row r="462" ht="15.75" customHeight="1">
      <c r="E462" s="4" t="str">
        <f>IFERROR(__xludf.DUMMYFUNCTION("GOOGLETRANSLATE(D462, ""he"", ""en"")"),"#VALUE!")</f>
        <v>#VALUE!</v>
      </c>
    </row>
    <row r="463" ht="15.75" customHeight="1">
      <c r="E463" s="4" t="str">
        <f>IFERROR(__xludf.DUMMYFUNCTION("GOOGLETRANSLATE(D463, ""he"", ""en"")"),"#VALUE!")</f>
        <v>#VALUE!</v>
      </c>
    </row>
    <row r="464" ht="15.75" customHeight="1">
      <c r="E464" s="4" t="str">
        <f>IFERROR(__xludf.DUMMYFUNCTION("GOOGLETRANSLATE(D464, ""he"", ""en"")"),"#VALUE!")</f>
        <v>#VALUE!</v>
      </c>
    </row>
    <row r="465" ht="15.75" customHeight="1">
      <c r="E465" s="4" t="str">
        <f>IFERROR(__xludf.DUMMYFUNCTION("GOOGLETRANSLATE(D465, ""he"", ""en"")"),"#VALUE!")</f>
        <v>#VALUE!</v>
      </c>
    </row>
    <row r="466" ht="15.75" customHeight="1">
      <c r="E466" s="4" t="str">
        <f>IFERROR(__xludf.DUMMYFUNCTION("GOOGLETRANSLATE(D466, ""he"", ""en"")"),"#VALUE!")</f>
        <v>#VALUE!</v>
      </c>
    </row>
    <row r="467" ht="15.75" customHeight="1">
      <c r="E467" s="4" t="str">
        <f>IFERROR(__xludf.DUMMYFUNCTION("GOOGLETRANSLATE(D467, ""he"", ""en"")"),"#VALUE!")</f>
        <v>#VALUE!</v>
      </c>
    </row>
    <row r="468" ht="15.75" customHeight="1">
      <c r="E468" s="4" t="str">
        <f>IFERROR(__xludf.DUMMYFUNCTION("GOOGLETRANSLATE(D468, ""he"", ""en"")"),"#VALUE!")</f>
        <v>#VALUE!</v>
      </c>
    </row>
    <row r="469" ht="15.75" customHeight="1">
      <c r="E469" s="4" t="str">
        <f>IFERROR(__xludf.DUMMYFUNCTION("GOOGLETRANSLATE(D469, ""he"", ""en"")"),"#VALUE!")</f>
        <v>#VALUE!</v>
      </c>
    </row>
    <row r="470" ht="15.75" customHeight="1">
      <c r="E470" s="4" t="str">
        <f>IFERROR(__xludf.DUMMYFUNCTION("GOOGLETRANSLATE(D470, ""he"", ""en"")"),"#VALUE!")</f>
        <v>#VALUE!</v>
      </c>
    </row>
    <row r="471" ht="15.75" customHeight="1">
      <c r="E471" s="4" t="str">
        <f>IFERROR(__xludf.DUMMYFUNCTION("GOOGLETRANSLATE(D471, ""he"", ""en"")"),"#VALUE!")</f>
        <v>#VALUE!</v>
      </c>
    </row>
    <row r="472" ht="15.75" customHeight="1">
      <c r="E472" s="4" t="str">
        <f>IFERROR(__xludf.DUMMYFUNCTION("GOOGLETRANSLATE(D472, ""he"", ""en"")"),"#VALUE!")</f>
        <v>#VALUE!</v>
      </c>
    </row>
    <row r="473" ht="15.75" customHeight="1">
      <c r="E473" s="4" t="str">
        <f>IFERROR(__xludf.DUMMYFUNCTION("GOOGLETRANSLATE(D473, ""he"", ""en"")"),"#VALUE!")</f>
        <v>#VALUE!</v>
      </c>
    </row>
    <row r="474" ht="15.75" customHeight="1">
      <c r="E474" s="4" t="str">
        <f>IFERROR(__xludf.DUMMYFUNCTION("GOOGLETRANSLATE(D474, ""he"", ""en"")"),"#VALUE!")</f>
        <v>#VALUE!</v>
      </c>
    </row>
    <row r="475" ht="15.75" customHeight="1">
      <c r="E475" s="4" t="str">
        <f>IFERROR(__xludf.DUMMYFUNCTION("GOOGLETRANSLATE(D475, ""he"", ""en"")"),"#VALUE!")</f>
        <v>#VALUE!</v>
      </c>
    </row>
    <row r="476" ht="15.75" customHeight="1">
      <c r="E476" s="4" t="str">
        <f>IFERROR(__xludf.DUMMYFUNCTION("GOOGLETRANSLATE(D476, ""he"", ""en"")"),"#VALUE!")</f>
        <v>#VALUE!</v>
      </c>
    </row>
    <row r="477" ht="15.75" customHeight="1">
      <c r="E477" s="4" t="str">
        <f>IFERROR(__xludf.DUMMYFUNCTION("GOOGLETRANSLATE(D477, ""he"", ""en"")"),"#VALUE!")</f>
        <v>#VALUE!</v>
      </c>
    </row>
    <row r="478" ht="15.75" customHeight="1">
      <c r="E478" s="4" t="str">
        <f>IFERROR(__xludf.DUMMYFUNCTION("GOOGLETRANSLATE(D478, ""he"", ""en"")"),"#VALUE!")</f>
        <v>#VALUE!</v>
      </c>
    </row>
    <row r="479" ht="15.75" customHeight="1">
      <c r="E479" s="4" t="str">
        <f>IFERROR(__xludf.DUMMYFUNCTION("GOOGLETRANSLATE(D479, ""he"", ""en"")"),"#VALUE!")</f>
        <v>#VALUE!</v>
      </c>
    </row>
    <row r="480" ht="15.75" customHeight="1">
      <c r="E480" s="4" t="str">
        <f>IFERROR(__xludf.DUMMYFUNCTION("GOOGLETRANSLATE(D480, ""he"", ""en"")"),"#VALUE!")</f>
        <v>#VALUE!</v>
      </c>
    </row>
    <row r="481" ht="15.75" customHeight="1">
      <c r="E481" s="4" t="str">
        <f>IFERROR(__xludf.DUMMYFUNCTION("GOOGLETRANSLATE(D481, ""he"", ""en"")"),"#VALUE!")</f>
        <v>#VALUE!</v>
      </c>
    </row>
    <row r="482" ht="15.75" customHeight="1">
      <c r="E482" s="4" t="str">
        <f>IFERROR(__xludf.DUMMYFUNCTION("GOOGLETRANSLATE(D482, ""he"", ""en"")"),"#VALUE!")</f>
        <v>#VALUE!</v>
      </c>
    </row>
    <row r="483" ht="15.75" customHeight="1">
      <c r="E483" s="4" t="str">
        <f>IFERROR(__xludf.DUMMYFUNCTION("GOOGLETRANSLATE(D483, ""he"", ""en"")"),"#VALUE!")</f>
        <v>#VALUE!</v>
      </c>
    </row>
    <row r="484" ht="15.75" customHeight="1">
      <c r="E484" s="4" t="str">
        <f>IFERROR(__xludf.DUMMYFUNCTION("GOOGLETRANSLATE(D484, ""he"", ""en"")"),"#VALUE!")</f>
        <v>#VALUE!</v>
      </c>
    </row>
    <row r="485" ht="15.75" customHeight="1">
      <c r="E485" s="4" t="str">
        <f>IFERROR(__xludf.DUMMYFUNCTION("GOOGLETRANSLATE(D485, ""he"", ""en"")"),"#VALUE!")</f>
        <v>#VALUE!</v>
      </c>
    </row>
    <row r="486" ht="15.75" customHeight="1">
      <c r="E486" s="4" t="str">
        <f>IFERROR(__xludf.DUMMYFUNCTION("GOOGLETRANSLATE(D486, ""he"", ""en"")"),"#VALUE!")</f>
        <v>#VALUE!</v>
      </c>
    </row>
    <row r="487" ht="15.75" customHeight="1">
      <c r="E487" s="4" t="str">
        <f>IFERROR(__xludf.DUMMYFUNCTION("GOOGLETRANSLATE(D487, ""he"", ""en"")"),"#VALUE!")</f>
        <v>#VALUE!</v>
      </c>
    </row>
    <row r="488" ht="15.75" customHeight="1">
      <c r="E488" s="4" t="str">
        <f>IFERROR(__xludf.DUMMYFUNCTION("GOOGLETRANSLATE(D488, ""he"", ""en"")"),"#VALUE!")</f>
        <v>#VALUE!</v>
      </c>
    </row>
    <row r="489" ht="15.75" customHeight="1">
      <c r="E489" s="4" t="str">
        <f>IFERROR(__xludf.DUMMYFUNCTION("GOOGLETRANSLATE(D489, ""he"", ""en"")"),"#VALUE!")</f>
        <v>#VALUE!</v>
      </c>
    </row>
    <row r="490" ht="15.75" customHeight="1">
      <c r="E490" s="4" t="str">
        <f>IFERROR(__xludf.DUMMYFUNCTION("GOOGLETRANSLATE(D490, ""he"", ""en"")"),"#VALUE!")</f>
        <v>#VALUE!</v>
      </c>
    </row>
    <row r="491" ht="15.75" customHeight="1">
      <c r="E491" s="4" t="str">
        <f>IFERROR(__xludf.DUMMYFUNCTION("GOOGLETRANSLATE(D491, ""he"", ""en"")"),"#VALUE!")</f>
        <v>#VALUE!</v>
      </c>
    </row>
    <row r="492" ht="15.75" customHeight="1">
      <c r="E492" s="4" t="str">
        <f>IFERROR(__xludf.DUMMYFUNCTION("GOOGLETRANSLATE(D492, ""he"", ""en"")"),"#VALUE!")</f>
        <v>#VALUE!</v>
      </c>
    </row>
    <row r="493" ht="15.75" customHeight="1">
      <c r="E493" s="4" t="str">
        <f>IFERROR(__xludf.DUMMYFUNCTION("GOOGLETRANSLATE(D493, ""he"", ""en"")"),"#VALUE!")</f>
        <v>#VALUE!</v>
      </c>
    </row>
    <row r="494" ht="15.75" customHeight="1">
      <c r="E494" s="4" t="str">
        <f>IFERROR(__xludf.DUMMYFUNCTION("GOOGLETRANSLATE(D494, ""he"", ""en"")"),"#VALUE!")</f>
        <v>#VALUE!</v>
      </c>
    </row>
    <row r="495" ht="15.75" customHeight="1">
      <c r="E495" s="4" t="str">
        <f>IFERROR(__xludf.DUMMYFUNCTION("GOOGLETRANSLATE(D495, ""he"", ""en"")"),"#VALUE!")</f>
        <v>#VALUE!</v>
      </c>
    </row>
    <row r="496" ht="15.75" customHeight="1">
      <c r="E496" s="4" t="str">
        <f>IFERROR(__xludf.DUMMYFUNCTION("GOOGLETRANSLATE(D496, ""he"", ""en"")"),"#VALUE!")</f>
        <v>#VALUE!</v>
      </c>
    </row>
    <row r="497" ht="15.75" customHeight="1">
      <c r="E497" s="4" t="str">
        <f>IFERROR(__xludf.DUMMYFUNCTION("GOOGLETRANSLATE(D497, ""he"", ""en"")"),"#VALUE!")</f>
        <v>#VALUE!</v>
      </c>
    </row>
    <row r="498" ht="15.75" customHeight="1">
      <c r="E498" s="4" t="str">
        <f>IFERROR(__xludf.DUMMYFUNCTION("GOOGLETRANSLATE(D498, ""he"", ""en"")"),"#VALUE!")</f>
        <v>#VALUE!</v>
      </c>
    </row>
    <row r="499" ht="15.75" customHeight="1">
      <c r="E499" s="4" t="str">
        <f>IFERROR(__xludf.DUMMYFUNCTION("GOOGLETRANSLATE(D499, ""he"", ""en"")"),"#VALUE!")</f>
        <v>#VALUE!</v>
      </c>
    </row>
    <row r="500" ht="15.75" customHeight="1">
      <c r="E500" s="4" t="str">
        <f>IFERROR(__xludf.DUMMYFUNCTION("GOOGLETRANSLATE(D500, ""he"", ""en"")"),"#VALUE!")</f>
        <v>#VALUE!</v>
      </c>
    </row>
    <row r="501" ht="15.75" customHeight="1">
      <c r="E501" s="4" t="str">
        <f>IFERROR(__xludf.DUMMYFUNCTION("GOOGLETRANSLATE(D501, ""he"", ""en"")"),"#VALUE!")</f>
        <v>#VALUE!</v>
      </c>
    </row>
    <row r="502" ht="15.75" customHeight="1">
      <c r="E502" s="4" t="str">
        <f>IFERROR(__xludf.DUMMYFUNCTION("GOOGLETRANSLATE(D502, ""he"", ""en"")"),"#VALUE!")</f>
        <v>#VALUE!</v>
      </c>
    </row>
    <row r="503" ht="15.75" customHeight="1">
      <c r="E503" s="4" t="str">
        <f>IFERROR(__xludf.DUMMYFUNCTION("GOOGLETRANSLATE(D503, ""he"", ""en"")"),"#VALUE!")</f>
        <v>#VALUE!</v>
      </c>
    </row>
    <row r="504" ht="15.75" customHeight="1">
      <c r="E504" s="4" t="str">
        <f>IFERROR(__xludf.DUMMYFUNCTION("GOOGLETRANSLATE(D504, ""he"", ""en"")"),"#VALUE!")</f>
        <v>#VALUE!</v>
      </c>
    </row>
    <row r="505" ht="15.75" customHeight="1">
      <c r="E505" s="4" t="str">
        <f>IFERROR(__xludf.DUMMYFUNCTION("GOOGLETRANSLATE(D505, ""he"", ""en"")"),"#VALUE!")</f>
        <v>#VALUE!</v>
      </c>
    </row>
    <row r="506" ht="15.75" customHeight="1">
      <c r="E506" s="4" t="str">
        <f>IFERROR(__xludf.DUMMYFUNCTION("GOOGLETRANSLATE(D506, ""he"", ""en"")"),"#VALUE!")</f>
        <v>#VALUE!</v>
      </c>
    </row>
    <row r="507" ht="15.75" customHeight="1">
      <c r="E507" s="4" t="str">
        <f>IFERROR(__xludf.DUMMYFUNCTION("GOOGLETRANSLATE(D507, ""he"", ""en"")"),"#VALUE!")</f>
        <v>#VALUE!</v>
      </c>
    </row>
    <row r="508" ht="15.75" customHeight="1">
      <c r="E508" s="4" t="str">
        <f>IFERROR(__xludf.DUMMYFUNCTION("GOOGLETRANSLATE(D508, ""he"", ""en"")"),"#VALUE!")</f>
        <v>#VALUE!</v>
      </c>
    </row>
    <row r="509" ht="15.75" customHeight="1">
      <c r="E509" s="4" t="str">
        <f>IFERROR(__xludf.DUMMYFUNCTION("GOOGLETRANSLATE(D509, ""he"", ""en"")"),"#VALUE!")</f>
        <v>#VALUE!</v>
      </c>
    </row>
    <row r="510" ht="15.75" customHeight="1">
      <c r="E510" s="4" t="str">
        <f>IFERROR(__xludf.DUMMYFUNCTION("GOOGLETRANSLATE(D510, ""he"", ""en"")"),"#VALUE!")</f>
        <v>#VALUE!</v>
      </c>
    </row>
    <row r="511" ht="15.75" customHeight="1">
      <c r="E511" s="4" t="str">
        <f>IFERROR(__xludf.DUMMYFUNCTION("GOOGLETRANSLATE(D511, ""he"", ""en"")"),"#VALUE!")</f>
        <v>#VALUE!</v>
      </c>
    </row>
    <row r="512" ht="15.75" customHeight="1">
      <c r="E512" s="4" t="str">
        <f>IFERROR(__xludf.DUMMYFUNCTION("GOOGLETRANSLATE(D512, ""he"", ""en"")"),"#VALUE!")</f>
        <v>#VALUE!</v>
      </c>
    </row>
    <row r="513" ht="15.75" customHeight="1">
      <c r="E513" s="4" t="str">
        <f>IFERROR(__xludf.DUMMYFUNCTION("GOOGLETRANSLATE(D513, ""he"", ""en"")"),"#VALUE!")</f>
        <v>#VALUE!</v>
      </c>
    </row>
    <row r="514" ht="15.75" customHeight="1">
      <c r="E514" s="4" t="str">
        <f>IFERROR(__xludf.DUMMYFUNCTION("GOOGLETRANSLATE(D514, ""he"", ""en"")"),"#VALUE!")</f>
        <v>#VALUE!</v>
      </c>
    </row>
    <row r="515" ht="15.75" customHeight="1">
      <c r="E515" s="4" t="str">
        <f>IFERROR(__xludf.DUMMYFUNCTION("GOOGLETRANSLATE(D515, ""he"", ""en"")"),"#VALUE!")</f>
        <v>#VALUE!</v>
      </c>
    </row>
    <row r="516" ht="15.75" customHeight="1">
      <c r="E516" s="4" t="str">
        <f>IFERROR(__xludf.DUMMYFUNCTION("GOOGLETRANSLATE(D516, ""he"", ""en"")"),"#VALUE!")</f>
        <v>#VALUE!</v>
      </c>
    </row>
    <row r="517" ht="15.75" customHeight="1">
      <c r="E517" s="4" t="str">
        <f>IFERROR(__xludf.DUMMYFUNCTION("GOOGLETRANSLATE(D517, ""he"", ""en"")"),"#VALUE!")</f>
        <v>#VALUE!</v>
      </c>
    </row>
    <row r="518" ht="15.75" customHeight="1">
      <c r="E518" s="4" t="str">
        <f>IFERROR(__xludf.DUMMYFUNCTION("GOOGLETRANSLATE(D518, ""he"", ""en"")"),"#VALUE!")</f>
        <v>#VALUE!</v>
      </c>
    </row>
    <row r="519" ht="15.75" customHeight="1">
      <c r="E519" s="4" t="str">
        <f>IFERROR(__xludf.DUMMYFUNCTION("GOOGLETRANSLATE(D519, ""he"", ""en"")"),"#VALUE!")</f>
        <v>#VALUE!</v>
      </c>
    </row>
    <row r="520" ht="15.75" customHeight="1">
      <c r="E520" s="4" t="str">
        <f>IFERROR(__xludf.DUMMYFUNCTION("GOOGLETRANSLATE(D520, ""he"", ""en"")"),"#VALUE!")</f>
        <v>#VALUE!</v>
      </c>
    </row>
    <row r="521" ht="15.75" customHeight="1">
      <c r="E521" s="4" t="str">
        <f>IFERROR(__xludf.DUMMYFUNCTION("GOOGLETRANSLATE(D521, ""he"", ""en"")"),"#VALUE!")</f>
        <v>#VALUE!</v>
      </c>
    </row>
    <row r="522" ht="15.75" customHeight="1">
      <c r="E522" s="4" t="str">
        <f>IFERROR(__xludf.DUMMYFUNCTION("GOOGLETRANSLATE(D522, ""he"", ""en"")"),"#VALUE!")</f>
        <v>#VALUE!</v>
      </c>
    </row>
    <row r="523" ht="15.75" customHeight="1">
      <c r="E523" s="4" t="str">
        <f>IFERROR(__xludf.DUMMYFUNCTION("GOOGLETRANSLATE(D523, ""he"", ""en"")"),"#VALUE!")</f>
        <v>#VALUE!</v>
      </c>
    </row>
    <row r="524" ht="15.75" customHeight="1">
      <c r="E524" s="4" t="str">
        <f>IFERROR(__xludf.DUMMYFUNCTION("GOOGLETRANSLATE(D524, ""he"", ""en"")"),"#VALUE!")</f>
        <v>#VALUE!</v>
      </c>
    </row>
    <row r="525" ht="15.75" customHeight="1">
      <c r="E525" s="4" t="str">
        <f>IFERROR(__xludf.DUMMYFUNCTION("GOOGLETRANSLATE(D525, ""he"", ""en"")"),"#VALUE!")</f>
        <v>#VALUE!</v>
      </c>
    </row>
    <row r="526" ht="15.75" customHeight="1">
      <c r="E526" s="4" t="str">
        <f>IFERROR(__xludf.DUMMYFUNCTION("GOOGLETRANSLATE(D526, ""he"", ""en"")"),"#VALUE!")</f>
        <v>#VALUE!</v>
      </c>
    </row>
    <row r="527" ht="15.75" customHeight="1">
      <c r="E527" s="4" t="str">
        <f>IFERROR(__xludf.DUMMYFUNCTION("GOOGLETRANSLATE(D527, ""he"", ""en"")"),"#VALUE!")</f>
        <v>#VALUE!</v>
      </c>
    </row>
    <row r="528" ht="15.75" customHeight="1">
      <c r="E528" s="4" t="str">
        <f>IFERROR(__xludf.DUMMYFUNCTION("GOOGLETRANSLATE(D528, ""he"", ""en"")"),"#VALUE!")</f>
        <v>#VALUE!</v>
      </c>
    </row>
    <row r="529" ht="15.75" customHeight="1">
      <c r="E529" s="4" t="str">
        <f>IFERROR(__xludf.DUMMYFUNCTION("GOOGLETRANSLATE(D529, ""he"", ""en"")"),"#VALUE!")</f>
        <v>#VALUE!</v>
      </c>
    </row>
    <row r="530" ht="15.75" customHeight="1">
      <c r="E530" s="4" t="str">
        <f>IFERROR(__xludf.DUMMYFUNCTION("GOOGLETRANSLATE(D530, ""he"", ""en"")"),"#VALUE!")</f>
        <v>#VALUE!</v>
      </c>
    </row>
    <row r="531" ht="15.75" customHeight="1">
      <c r="E531" s="4" t="str">
        <f>IFERROR(__xludf.DUMMYFUNCTION("GOOGLETRANSLATE(D531, ""he"", ""en"")"),"#VALUE!")</f>
        <v>#VALUE!</v>
      </c>
    </row>
    <row r="532" ht="15.75" customHeight="1">
      <c r="E532" s="4" t="str">
        <f>IFERROR(__xludf.DUMMYFUNCTION("GOOGLETRANSLATE(D532, ""he"", ""en"")"),"#VALUE!")</f>
        <v>#VALUE!</v>
      </c>
    </row>
    <row r="533" ht="15.75" customHeight="1">
      <c r="E533" s="4" t="str">
        <f>IFERROR(__xludf.DUMMYFUNCTION("GOOGLETRANSLATE(D533, ""he"", ""en"")"),"#VALUE!")</f>
        <v>#VALUE!</v>
      </c>
    </row>
    <row r="534" ht="15.75" customHeight="1">
      <c r="E534" s="4" t="str">
        <f>IFERROR(__xludf.DUMMYFUNCTION("GOOGLETRANSLATE(D534, ""he"", ""en"")"),"#VALUE!")</f>
        <v>#VALUE!</v>
      </c>
    </row>
    <row r="535" ht="15.75" customHeight="1">
      <c r="E535" s="4" t="str">
        <f>IFERROR(__xludf.DUMMYFUNCTION("GOOGLETRANSLATE(D535, ""he"", ""en"")"),"#VALUE!")</f>
        <v>#VALUE!</v>
      </c>
    </row>
    <row r="536" ht="15.75" customHeight="1">
      <c r="E536" s="4" t="str">
        <f>IFERROR(__xludf.DUMMYFUNCTION("GOOGLETRANSLATE(D536, ""he"", ""en"")"),"#VALUE!")</f>
        <v>#VALUE!</v>
      </c>
    </row>
    <row r="537" ht="15.75" customHeight="1">
      <c r="E537" s="4" t="str">
        <f>IFERROR(__xludf.DUMMYFUNCTION("GOOGLETRANSLATE(D537, ""he"", ""en"")"),"#VALUE!")</f>
        <v>#VALUE!</v>
      </c>
    </row>
    <row r="538" ht="15.75" customHeight="1">
      <c r="E538" s="4" t="str">
        <f>IFERROR(__xludf.DUMMYFUNCTION("GOOGLETRANSLATE(D538, ""he"", ""en"")"),"#VALUE!")</f>
        <v>#VALUE!</v>
      </c>
    </row>
    <row r="539" ht="15.75" customHeight="1">
      <c r="E539" s="4" t="str">
        <f>IFERROR(__xludf.DUMMYFUNCTION("GOOGLETRANSLATE(D539, ""he"", ""en"")"),"#VALUE!")</f>
        <v>#VALUE!</v>
      </c>
    </row>
    <row r="540" ht="15.75" customHeight="1">
      <c r="E540" s="4" t="str">
        <f>IFERROR(__xludf.DUMMYFUNCTION("GOOGLETRANSLATE(D540, ""he"", ""en"")"),"#VALUE!")</f>
        <v>#VALUE!</v>
      </c>
    </row>
    <row r="541" ht="15.75" customHeight="1">
      <c r="E541" s="4" t="str">
        <f>IFERROR(__xludf.DUMMYFUNCTION("GOOGLETRANSLATE(D541, ""he"", ""en"")"),"#VALUE!")</f>
        <v>#VALUE!</v>
      </c>
    </row>
    <row r="542" ht="15.75" customHeight="1">
      <c r="E542" s="4" t="str">
        <f>IFERROR(__xludf.DUMMYFUNCTION("GOOGLETRANSLATE(D542, ""he"", ""en"")"),"#VALUE!")</f>
        <v>#VALUE!</v>
      </c>
    </row>
    <row r="543" ht="15.75" customHeight="1">
      <c r="E543" s="4" t="str">
        <f>IFERROR(__xludf.DUMMYFUNCTION("GOOGLETRANSLATE(D543, ""he"", ""en"")"),"#VALUE!")</f>
        <v>#VALUE!</v>
      </c>
    </row>
    <row r="544" ht="15.75" customHeight="1">
      <c r="E544" s="4" t="str">
        <f>IFERROR(__xludf.DUMMYFUNCTION("GOOGLETRANSLATE(D544, ""he"", ""en"")"),"#VALUE!")</f>
        <v>#VALUE!</v>
      </c>
    </row>
    <row r="545" ht="15.75" customHeight="1">
      <c r="E545" s="4" t="str">
        <f>IFERROR(__xludf.DUMMYFUNCTION("GOOGLETRANSLATE(D545, ""he"", ""en"")"),"#VALUE!")</f>
        <v>#VALUE!</v>
      </c>
    </row>
    <row r="546" ht="15.75" customHeight="1">
      <c r="E546" s="4" t="str">
        <f>IFERROR(__xludf.DUMMYFUNCTION("GOOGLETRANSLATE(D546, ""he"", ""en"")"),"#VALUE!")</f>
        <v>#VALUE!</v>
      </c>
    </row>
    <row r="547" ht="15.75" customHeight="1">
      <c r="E547" s="4" t="str">
        <f>IFERROR(__xludf.DUMMYFUNCTION("GOOGLETRANSLATE(D547, ""he"", ""en"")"),"#VALUE!")</f>
        <v>#VALUE!</v>
      </c>
    </row>
    <row r="548" ht="15.75" customHeight="1">
      <c r="E548" s="4" t="str">
        <f>IFERROR(__xludf.DUMMYFUNCTION("GOOGLETRANSLATE(D548, ""he"", ""en"")"),"#VALUE!")</f>
        <v>#VALUE!</v>
      </c>
    </row>
    <row r="549" ht="15.75" customHeight="1">
      <c r="E549" s="4" t="str">
        <f>IFERROR(__xludf.DUMMYFUNCTION("GOOGLETRANSLATE(D549, ""he"", ""en"")"),"#VALUE!")</f>
        <v>#VALUE!</v>
      </c>
    </row>
    <row r="550" ht="15.75" customHeight="1">
      <c r="E550" s="4" t="str">
        <f>IFERROR(__xludf.DUMMYFUNCTION("GOOGLETRANSLATE(D550, ""he"", ""en"")"),"#VALUE!")</f>
        <v>#VALUE!</v>
      </c>
    </row>
    <row r="551" ht="15.75" customHeight="1">
      <c r="E551" s="4" t="str">
        <f>IFERROR(__xludf.DUMMYFUNCTION("GOOGLETRANSLATE(D551, ""he"", ""en"")"),"#VALUE!")</f>
        <v>#VALUE!</v>
      </c>
    </row>
    <row r="552" ht="15.75" customHeight="1">
      <c r="E552" s="4" t="str">
        <f>IFERROR(__xludf.DUMMYFUNCTION("GOOGLETRANSLATE(D552, ""he"", ""en"")"),"#VALUE!")</f>
        <v>#VALUE!</v>
      </c>
    </row>
    <row r="553" ht="15.75" customHeight="1">
      <c r="E553" s="4" t="str">
        <f>IFERROR(__xludf.DUMMYFUNCTION("GOOGLETRANSLATE(D553, ""he"", ""en"")"),"#VALUE!")</f>
        <v>#VALUE!</v>
      </c>
    </row>
    <row r="554" ht="15.75" customHeight="1">
      <c r="E554" s="4" t="str">
        <f>IFERROR(__xludf.DUMMYFUNCTION("GOOGLETRANSLATE(D554, ""he"", ""en"")"),"#VALUE!")</f>
        <v>#VALUE!</v>
      </c>
    </row>
    <row r="555" ht="15.75" customHeight="1">
      <c r="E555" s="4" t="str">
        <f>IFERROR(__xludf.DUMMYFUNCTION("GOOGLETRANSLATE(D555, ""he"", ""en"")"),"#VALUE!")</f>
        <v>#VALUE!</v>
      </c>
    </row>
    <row r="556" ht="15.75" customHeight="1">
      <c r="E556" s="4" t="str">
        <f>IFERROR(__xludf.DUMMYFUNCTION("GOOGLETRANSLATE(D556, ""he"", ""en"")"),"#VALUE!")</f>
        <v>#VALUE!</v>
      </c>
    </row>
    <row r="557" ht="15.75" customHeight="1">
      <c r="E557" s="4" t="str">
        <f>IFERROR(__xludf.DUMMYFUNCTION("GOOGLETRANSLATE(D557, ""he"", ""en"")"),"#VALUE!")</f>
        <v>#VALUE!</v>
      </c>
    </row>
    <row r="558" ht="15.75" customHeight="1">
      <c r="E558" s="4" t="str">
        <f>IFERROR(__xludf.DUMMYFUNCTION("GOOGLETRANSLATE(D558, ""he"", ""en"")"),"#VALUE!")</f>
        <v>#VALUE!</v>
      </c>
    </row>
    <row r="559" ht="15.75" customHeight="1">
      <c r="E559" s="4" t="str">
        <f>IFERROR(__xludf.DUMMYFUNCTION("GOOGLETRANSLATE(D559, ""he"", ""en"")"),"#VALUE!")</f>
        <v>#VALUE!</v>
      </c>
    </row>
    <row r="560" ht="15.75" customHeight="1">
      <c r="E560" s="4" t="str">
        <f>IFERROR(__xludf.DUMMYFUNCTION("GOOGLETRANSLATE(D560, ""he"", ""en"")"),"#VALUE!")</f>
        <v>#VALUE!</v>
      </c>
    </row>
    <row r="561" ht="15.75" customHeight="1">
      <c r="E561" s="4" t="str">
        <f>IFERROR(__xludf.DUMMYFUNCTION("GOOGLETRANSLATE(D561, ""he"", ""en"")"),"#VALUE!")</f>
        <v>#VALUE!</v>
      </c>
    </row>
    <row r="562" ht="15.75" customHeight="1">
      <c r="E562" s="4" t="str">
        <f>IFERROR(__xludf.DUMMYFUNCTION("GOOGLETRANSLATE(D562, ""he"", ""en"")"),"#VALUE!")</f>
        <v>#VALUE!</v>
      </c>
    </row>
    <row r="563" ht="15.75" customHeight="1">
      <c r="E563" s="4" t="str">
        <f>IFERROR(__xludf.DUMMYFUNCTION("GOOGLETRANSLATE(D563, ""he"", ""en"")"),"#VALUE!")</f>
        <v>#VALUE!</v>
      </c>
    </row>
    <row r="564" ht="15.75" customHeight="1">
      <c r="E564" s="4" t="str">
        <f>IFERROR(__xludf.DUMMYFUNCTION("GOOGLETRANSLATE(D564, ""he"", ""en"")"),"#VALUE!")</f>
        <v>#VALUE!</v>
      </c>
    </row>
    <row r="565" ht="15.75" customHeight="1">
      <c r="E565" s="4" t="str">
        <f>IFERROR(__xludf.DUMMYFUNCTION("GOOGLETRANSLATE(D565, ""he"", ""en"")"),"#VALUE!")</f>
        <v>#VALUE!</v>
      </c>
    </row>
    <row r="566" ht="15.75" customHeight="1">
      <c r="E566" s="4" t="str">
        <f>IFERROR(__xludf.DUMMYFUNCTION("GOOGLETRANSLATE(D566, ""he"", ""en"")"),"#VALUE!")</f>
        <v>#VALUE!</v>
      </c>
    </row>
    <row r="567" ht="15.75" customHeight="1">
      <c r="E567" s="4" t="str">
        <f>IFERROR(__xludf.DUMMYFUNCTION("GOOGLETRANSLATE(D567, ""he"", ""en"")"),"#VALUE!")</f>
        <v>#VALUE!</v>
      </c>
    </row>
    <row r="568" ht="15.75" customHeight="1">
      <c r="E568" s="4" t="str">
        <f>IFERROR(__xludf.DUMMYFUNCTION("GOOGLETRANSLATE(D568, ""he"", ""en"")"),"#VALUE!")</f>
        <v>#VALUE!</v>
      </c>
    </row>
    <row r="569" ht="15.75" customHeight="1">
      <c r="E569" s="4" t="str">
        <f>IFERROR(__xludf.DUMMYFUNCTION("GOOGLETRANSLATE(D569, ""he"", ""en"")"),"#VALUE!")</f>
        <v>#VALUE!</v>
      </c>
    </row>
    <row r="570" ht="15.75" customHeight="1">
      <c r="E570" s="4" t="str">
        <f>IFERROR(__xludf.DUMMYFUNCTION("GOOGLETRANSLATE(D570, ""he"", ""en"")"),"#VALUE!")</f>
        <v>#VALUE!</v>
      </c>
    </row>
    <row r="571" ht="15.75" customHeight="1">
      <c r="E571" s="4" t="str">
        <f>IFERROR(__xludf.DUMMYFUNCTION("GOOGLETRANSLATE(D571, ""he"", ""en"")"),"#VALUE!")</f>
        <v>#VALUE!</v>
      </c>
    </row>
    <row r="572" ht="15.75" customHeight="1">
      <c r="E572" s="4" t="str">
        <f>IFERROR(__xludf.DUMMYFUNCTION("GOOGLETRANSLATE(D572, ""he"", ""en"")"),"#VALUE!")</f>
        <v>#VALUE!</v>
      </c>
    </row>
    <row r="573" ht="15.75" customHeight="1">
      <c r="E573" s="4" t="str">
        <f>IFERROR(__xludf.DUMMYFUNCTION("GOOGLETRANSLATE(D573, ""he"", ""en"")"),"#VALUE!")</f>
        <v>#VALUE!</v>
      </c>
    </row>
    <row r="574" ht="15.75" customHeight="1">
      <c r="E574" s="4" t="str">
        <f>IFERROR(__xludf.DUMMYFUNCTION("GOOGLETRANSLATE(D574, ""he"", ""en"")"),"#VALUE!")</f>
        <v>#VALUE!</v>
      </c>
    </row>
    <row r="575" ht="15.75" customHeight="1">
      <c r="E575" s="4" t="str">
        <f>IFERROR(__xludf.DUMMYFUNCTION("GOOGLETRANSLATE(D575, ""he"", ""en"")"),"#VALUE!")</f>
        <v>#VALUE!</v>
      </c>
    </row>
    <row r="576" ht="15.75" customHeight="1">
      <c r="E576" s="4" t="str">
        <f>IFERROR(__xludf.DUMMYFUNCTION("GOOGLETRANSLATE(D576, ""he"", ""en"")"),"#VALUE!")</f>
        <v>#VALUE!</v>
      </c>
    </row>
    <row r="577" ht="15.75" customHeight="1">
      <c r="E577" s="4" t="str">
        <f>IFERROR(__xludf.DUMMYFUNCTION("GOOGLETRANSLATE(D577, ""he"", ""en"")"),"#VALUE!")</f>
        <v>#VALUE!</v>
      </c>
    </row>
    <row r="578" ht="15.75" customHeight="1">
      <c r="E578" s="4" t="str">
        <f>IFERROR(__xludf.DUMMYFUNCTION("GOOGLETRANSLATE(D578, ""he"", ""en"")"),"#VALUE!")</f>
        <v>#VALUE!</v>
      </c>
    </row>
    <row r="579" ht="15.75" customHeight="1">
      <c r="E579" s="4" t="str">
        <f>IFERROR(__xludf.DUMMYFUNCTION("GOOGLETRANSLATE(D579, ""he"", ""en"")"),"#VALUE!")</f>
        <v>#VALUE!</v>
      </c>
    </row>
    <row r="580" ht="15.75" customHeight="1">
      <c r="E580" s="4" t="str">
        <f>IFERROR(__xludf.DUMMYFUNCTION("GOOGLETRANSLATE(D580, ""he"", ""en"")"),"#VALUE!")</f>
        <v>#VALUE!</v>
      </c>
    </row>
    <row r="581" ht="15.75" customHeight="1">
      <c r="E581" s="4" t="str">
        <f>IFERROR(__xludf.DUMMYFUNCTION("GOOGLETRANSLATE(D581, ""he"", ""en"")"),"#VALUE!")</f>
        <v>#VALUE!</v>
      </c>
    </row>
    <row r="582" ht="15.75" customHeight="1">
      <c r="E582" s="4" t="str">
        <f>IFERROR(__xludf.DUMMYFUNCTION("GOOGLETRANSLATE(D582, ""he"", ""en"")"),"#VALUE!")</f>
        <v>#VALUE!</v>
      </c>
    </row>
    <row r="583" ht="15.75" customHeight="1">
      <c r="E583" s="4" t="str">
        <f>IFERROR(__xludf.DUMMYFUNCTION("GOOGLETRANSLATE(D583, ""he"", ""en"")"),"#VALUE!")</f>
        <v>#VALUE!</v>
      </c>
    </row>
    <row r="584" ht="15.75" customHeight="1">
      <c r="E584" s="4" t="str">
        <f>IFERROR(__xludf.DUMMYFUNCTION("GOOGLETRANSLATE(D584, ""he"", ""en"")"),"#VALUE!")</f>
        <v>#VALUE!</v>
      </c>
    </row>
    <row r="585" ht="15.75" customHeight="1">
      <c r="E585" s="4" t="str">
        <f>IFERROR(__xludf.DUMMYFUNCTION("GOOGLETRANSLATE(D585, ""he"", ""en"")"),"#VALUE!")</f>
        <v>#VALUE!</v>
      </c>
    </row>
    <row r="586" ht="15.75" customHeight="1">
      <c r="E586" s="4" t="str">
        <f>IFERROR(__xludf.DUMMYFUNCTION("GOOGLETRANSLATE(D586, ""he"", ""en"")"),"#VALUE!")</f>
        <v>#VALUE!</v>
      </c>
    </row>
    <row r="587" ht="15.75" customHeight="1">
      <c r="E587" s="4" t="str">
        <f>IFERROR(__xludf.DUMMYFUNCTION("GOOGLETRANSLATE(D587, ""he"", ""en"")"),"#VALUE!")</f>
        <v>#VALUE!</v>
      </c>
    </row>
    <row r="588" ht="15.75" customHeight="1">
      <c r="E588" s="4" t="str">
        <f>IFERROR(__xludf.DUMMYFUNCTION("GOOGLETRANSLATE(D588, ""he"", ""en"")"),"#VALUE!")</f>
        <v>#VALUE!</v>
      </c>
    </row>
    <row r="589" ht="15.75" customHeight="1">
      <c r="E589" s="4" t="str">
        <f>IFERROR(__xludf.DUMMYFUNCTION("GOOGLETRANSLATE(D589, ""he"", ""en"")"),"#VALUE!")</f>
        <v>#VALUE!</v>
      </c>
    </row>
    <row r="590" ht="15.75" customHeight="1">
      <c r="E590" s="4" t="str">
        <f>IFERROR(__xludf.DUMMYFUNCTION("GOOGLETRANSLATE(D590, ""he"", ""en"")"),"#VALUE!")</f>
        <v>#VALUE!</v>
      </c>
    </row>
    <row r="591" ht="15.75" customHeight="1">
      <c r="E591" s="4" t="str">
        <f>IFERROR(__xludf.DUMMYFUNCTION("GOOGLETRANSLATE(D591, ""he"", ""en"")"),"#VALUE!")</f>
        <v>#VALUE!</v>
      </c>
    </row>
    <row r="592" ht="15.75" customHeight="1">
      <c r="E592" s="4" t="str">
        <f>IFERROR(__xludf.DUMMYFUNCTION("GOOGLETRANSLATE(D592, ""he"", ""en"")"),"#VALUE!")</f>
        <v>#VALUE!</v>
      </c>
    </row>
    <row r="593" ht="15.75" customHeight="1">
      <c r="E593" s="4" t="str">
        <f>IFERROR(__xludf.DUMMYFUNCTION("GOOGLETRANSLATE(D593, ""he"", ""en"")"),"#VALUE!")</f>
        <v>#VALUE!</v>
      </c>
    </row>
    <row r="594" ht="15.75" customHeight="1">
      <c r="E594" s="4" t="str">
        <f>IFERROR(__xludf.DUMMYFUNCTION("GOOGLETRANSLATE(D594, ""he"", ""en"")"),"#VALUE!")</f>
        <v>#VALUE!</v>
      </c>
    </row>
    <row r="595" ht="15.75" customHeight="1">
      <c r="E595" s="4" t="str">
        <f>IFERROR(__xludf.DUMMYFUNCTION("GOOGLETRANSLATE(D595, ""he"", ""en"")"),"#VALUE!")</f>
        <v>#VALUE!</v>
      </c>
    </row>
    <row r="596" ht="15.75" customHeight="1">
      <c r="E596" s="4" t="str">
        <f>IFERROR(__xludf.DUMMYFUNCTION("GOOGLETRANSLATE(D596, ""he"", ""en"")"),"#VALUE!")</f>
        <v>#VALUE!</v>
      </c>
    </row>
    <row r="597" ht="15.75" customHeight="1">
      <c r="E597" s="4" t="str">
        <f>IFERROR(__xludf.DUMMYFUNCTION("GOOGLETRANSLATE(D597, ""he"", ""en"")"),"#VALUE!")</f>
        <v>#VALUE!</v>
      </c>
    </row>
    <row r="598" ht="15.75" customHeight="1">
      <c r="E598" s="4" t="str">
        <f>IFERROR(__xludf.DUMMYFUNCTION("GOOGLETRANSLATE(D598, ""he"", ""en"")"),"#VALUE!")</f>
        <v>#VALUE!</v>
      </c>
    </row>
    <row r="599" ht="15.75" customHeight="1">
      <c r="E599" s="4" t="str">
        <f>IFERROR(__xludf.DUMMYFUNCTION("GOOGLETRANSLATE(D599, ""he"", ""en"")"),"#VALUE!")</f>
        <v>#VALUE!</v>
      </c>
    </row>
    <row r="600" ht="15.75" customHeight="1">
      <c r="E600" s="4" t="str">
        <f>IFERROR(__xludf.DUMMYFUNCTION("GOOGLETRANSLATE(D600, ""he"", ""en"")"),"#VALUE!")</f>
        <v>#VALUE!</v>
      </c>
    </row>
    <row r="601" ht="15.75" customHeight="1">
      <c r="E601" s="4" t="str">
        <f>IFERROR(__xludf.DUMMYFUNCTION("GOOGLETRANSLATE(D601, ""he"", ""en"")"),"#VALUE!")</f>
        <v>#VALUE!</v>
      </c>
    </row>
    <row r="602" ht="15.75" customHeight="1">
      <c r="E602" s="4" t="str">
        <f>IFERROR(__xludf.DUMMYFUNCTION("GOOGLETRANSLATE(D602, ""he"", ""en"")"),"#VALUE!")</f>
        <v>#VALUE!</v>
      </c>
    </row>
    <row r="603" ht="15.75" customHeight="1">
      <c r="E603" s="4" t="str">
        <f>IFERROR(__xludf.DUMMYFUNCTION("GOOGLETRANSLATE(D603, ""he"", ""en"")"),"#VALUE!")</f>
        <v>#VALUE!</v>
      </c>
    </row>
    <row r="604" ht="15.75" customHeight="1">
      <c r="E604" s="4" t="str">
        <f>IFERROR(__xludf.DUMMYFUNCTION("GOOGLETRANSLATE(D604, ""he"", ""en"")"),"#VALUE!")</f>
        <v>#VALUE!</v>
      </c>
    </row>
    <row r="605" ht="15.75" customHeight="1">
      <c r="E605" s="4" t="str">
        <f>IFERROR(__xludf.DUMMYFUNCTION("GOOGLETRANSLATE(D605, ""he"", ""en"")"),"#VALUE!")</f>
        <v>#VALUE!</v>
      </c>
    </row>
    <row r="606" ht="15.75" customHeight="1">
      <c r="E606" s="4" t="str">
        <f>IFERROR(__xludf.DUMMYFUNCTION("GOOGLETRANSLATE(D606, ""he"", ""en"")"),"#VALUE!")</f>
        <v>#VALUE!</v>
      </c>
    </row>
    <row r="607" ht="15.75" customHeight="1">
      <c r="E607" s="4" t="str">
        <f>IFERROR(__xludf.DUMMYFUNCTION("GOOGLETRANSLATE(D607, ""he"", ""en"")"),"#VALUE!")</f>
        <v>#VALUE!</v>
      </c>
    </row>
    <row r="608" ht="15.75" customHeight="1">
      <c r="E608" s="4" t="str">
        <f>IFERROR(__xludf.DUMMYFUNCTION("GOOGLETRANSLATE(D608, ""he"", ""en"")"),"#VALUE!")</f>
        <v>#VALUE!</v>
      </c>
    </row>
    <row r="609" ht="15.75" customHeight="1">
      <c r="E609" s="4" t="str">
        <f>IFERROR(__xludf.DUMMYFUNCTION("GOOGLETRANSLATE(D609, ""he"", ""en"")"),"#VALUE!")</f>
        <v>#VALUE!</v>
      </c>
    </row>
    <row r="610" ht="15.75" customHeight="1">
      <c r="E610" s="4" t="str">
        <f>IFERROR(__xludf.DUMMYFUNCTION("GOOGLETRANSLATE(D610, ""he"", ""en"")"),"#VALUE!")</f>
        <v>#VALUE!</v>
      </c>
    </row>
    <row r="611" ht="15.75" customHeight="1">
      <c r="E611" s="4" t="str">
        <f>IFERROR(__xludf.DUMMYFUNCTION("GOOGLETRANSLATE(D611, ""he"", ""en"")"),"#VALUE!")</f>
        <v>#VALUE!</v>
      </c>
    </row>
    <row r="612" ht="15.75" customHeight="1">
      <c r="E612" s="4" t="str">
        <f>IFERROR(__xludf.DUMMYFUNCTION("GOOGLETRANSLATE(D612, ""he"", ""en"")"),"#VALUE!")</f>
        <v>#VALUE!</v>
      </c>
    </row>
    <row r="613" ht="15.75" customHeight="1">
      <c r="E613" s="4" t="str">
        <f>IFERROR(__xludf.DUMMYFUNCTION("GOOGLETRANSLATE(D613, ""he"", ""en"")"),"#VALUE!")</f>
        <v>#VALUE!</v>
      </c>
    </row>
    <row r="614" ht="15.75" customHeight="1">
      <c r="E614" s="4" t="str">
        <f>IFERROR(__xludf.DUMMYFUNCTION("GOOGLETRANSLATE(D614, ""he"", ""en"")"),"#VALUE!")</f>
        <v>#VALUE!</v>
      </c>
    </row>
    <row r="615" ht="15.75" customHeight="1">
      <c r="E615" s="4" t="str">
        <f>IFERROR(__xludf.DUMMYFUNCTION("GOOGLETRANSLATE(D615, ""he"", ""en"")"),"#VALUE!")</f>
        <v>#VALUE!</v>
      </c>
    </row>
    <row r="616" ht="15.75" customHeight="1">
      <c r="E616" s="4" t="str">
        <f>IFERROR(__xludf.DUMMYFUNCTION("GOOGLETRANSLATE(D616, ""he"", ""en"")"),"#VALUE!")</f>
        <v>#VALUE!</v>
      </c>
    </row>
    <row r="617" ht="15.75" customHeight="1">
      <c r="E617" s="4" t="str">
        <f>IFERROR(__xludf.DUMMYFUNCTION("GOOGLETRANSLATE(D617, ""he"", ""en"")"),"#VALUE!")</f>
        <v>#VALUE!</v>
      </c>
    </row>
    <row r="618" ht="15.75" customHeight="1">
      <c r="E618" s="4" t="str">
        <f>IFERROR(__xludf.DUMMYFUNCTION("GOOGLETRANSLATE(D618, ""he"", ""en"")"),"#VALUE!")</f>
        <v>#VALUE!</v>
      </c>
    </row>
    <row r="619" ht="15.75" customHeight="1">
      <c r="E619" s="4" t="str">
        <f>IFERROR(__xludf.DUMMYFUNCTION("GOOGLETRANSLATE(D619, ""he"", ""en"")"),"#VALUE!")</f>
        <v>#VALUE!</v>
      </c>
    </row>
    <row r="620" ht="15.75" customHeight="1">
      <c r="E620" s="4" t="str">
        <f>IFERROR(__xludf.DUMMYFUNCTION("GOOGLETRANSLATE(D620, ""he"", ""en"")"),"#VALUE!")</f>
        <v>#VALUE!</v>
      </c>
    </row>
    <row r="621" ht="15.75" customHeight="1">
      <c r="E621" s="4" t="str">
        <f>IFERROR(__xludf.DUMMYFUNCTION("GOOGLETRANSLATE(D621, ""he"", ""en"")"),"#VALUE!")</f>
        <v>#VALUE!</v>
      </c>
    </row>
    <row r="622" ht="15.75" customHeight="1">
      <c r="E622" s="4" t="str">
        <f>IFERROR(__xludf.DUMMYFUNCTION("GOOGLETRANSLATE(D622, ""he"", ""en"")"),"#VALUE!")</f>
        <v>#VALUE!</v>
      </c>
    </row>
    <row r="623" ht="15.75" customHeight="1">
      <c r="E623" s="4" t="str">
        <f>IFERROR(__xludf.DUMMYFUNCTION("GOOGLETRANSLATE(D623, ""he"", ""en"")"),"#VALUE!")</f>
        <v>#VALUE!</v>
      </c>
    </row>
    <row r="624" ht="15.75" customHeight="1">
      <c r="E624" s="4" t="str">
        <f>IFERROR(__xludf.DUMMYFUNCTION("GOOGLETRANSLATE(D624, ""he"", ""en"")"),"#VALUE!")</f>
        <v>#VALUE!</v>
      </c>
    </row>
    <row r="625" ht="15.75" customHeight="1">
      <c r="E625" s="4" t="str">
        <f>IFERROR(__xludf.DUMMYFUNCTION("GOOGLETRANSLATE(D625, ""he"", ""en"")"),"#VALUE!")</f>
        <v>#VALUE!</v>
      </c>
    </row>
    <row r="626" ht="15.75" customHeight="1">
      <c r="E626" s="4" t="str">
        <f>IFERROR(__xludf.DUMMYFUNCTION("GOOGLETRANSLATE(D626, ""he"", ""en"")"),"#VALUE!")</f>
        <v>#VALUE!</v>
      </c>
    </row>
    <row r="627" ht="15.75" customHeight="1">
      <c r="E627" s="4" t="str">
        <f>IFERROR(__xludf.DUMMYFUNCTION("GOOGLETRANSLATE(D627, ""he"", ""en"")"),"#VALUE!")</f>
        <v>#VALUE!</v>
      </c>
    </row>
    <row r="628" ht="15.75" customHeight="1">
      <c r="E628" s="4" t="str">
        <f>IFERROR(__xludf.DUMMYFUNCTION("GOOGLETRANSLATE(D628, ""he"", ""en"")"),"#VALUE!")</f>
        <v>#VALUE!</v>
      </c>
    </row>
    <row r="629" ht="15.75" customHeight="1">
      <c r="E629" s="4" t="str">
        <f>IFERROR(__xludf.DUMMYFUNCTION("GOOGLETRANSLATE(D629, ""he"", ""en"")"),"#VALUE!")</f>
        <v>#VALUE!</v>
      </c>
    </row>
    <row r="630" ht="15.75" customHeight="1">
      <c r="E630" s="4" t="str">
        <f>IFERROR(__xludf.DUMMYFUNCTION("GOOGLETRANSLATE(D630, ""he"", ""en"")"),"#VALUE!")</f>
        <v>#VALUE!</v>
      </c>
    </row>
    <row r="631" ht="15.75" customHeight="1">
      <c r="E631" s="4" t="str">
        <f>IFERROR(__xludf.DUMMYFUNCTION("GOOGLETRANSLATE(D631, ""he"", ""en"")"),"#VALUE!")</f>
        <v>#VALUE!</v>
      </c>
    </row>
    <row r="632" ht="15.75" customHeight="1">
      <c r="E632" s="4" t="str">
        <f>IFERROR(__xludf.DUMMYFUNCTION("GOOGLETRANSLATE(D632, ""he"", ""en"")"),"#VALUE!")</f>
        <v>#VALUE!</v>
      </c>
    </row>
    <row r="633" ht="15.75" customHeight="1">
      <c r="E633" s="4" t="str">
        <f>IFERROR(__xludf.DUMMYFUNCTION("GOOGLETRANSLATE(D633, ""he"", ""en"")"),"#VALUE!")</f>
        <v>#VALUE!</v>
      </c>
    </row>
    <row r="634" ht="15.75" customHeight="1">
      <c r="E634" s="4" t="str">
        <f>IFERROR(__xludf.DUMMYFUNCTION("GOOGLETRANSLATE(D634, ""he"", ""en"")"),"#VALUE!")</f>
        <v>#VALUE!</v>
      </c>
    </row>
    <row r="635" ht="15.75" customHeight="1">
      <c r="E635" s="4" t="str">
        <f>IFERROR(__xludf.DUMMYFUNCTION("GOOGLETRANSLATE(D635, ""he"", ""en"")"),"#VALUE!")</f>
        <v>#VALUE!</v>
      </c>
    </row>
    <row r="636" ht="15.75" customHeight="1">
      <c r="E636" s="4" t="str">
        <f>IFERROR(__xludf.DUMMYFUNCTION("GOOGLETRANSLATE(D636, ""he"", ""en"")"),"#VALUE!")</f>
        <v>#VALUE!</v>
      </c>
    </row>
    <row r="637" ht="15.75" customHeight="1">
      <c r="E637" s="4" t="str">
        <f>IFERROR(__xludf.DUMMYFUNCTION("GOOGLETRANSLATE(D637, ""he"", ""en"")"),"#VALUE!")</f>
        <v>#VALUE!</v>
      </c>
    </row>
    <row r="638" ht="15.75" customHeight="1">
      <c r="E638" s="4" t="str">
        <f>IFERROR(__xludf.DUMMYFUNCTION("GOOGLETRANSLATE(D638, ""he"", ""en"")"),"#VALUE!")</f>
        <v>#VALUE!</v>
      </c>
    </row>
    <row r="639" ht="15.75" customHeight="1">
      <c r="E639" s="4" t="str">
        <f>IFERROR(__xludf.DUMMYFUNCTION("GOOGLETRANSLATE(D639, ""he"", ""en"")"),"#VALUE!")</f>
        <v>#VALUE!</v>
      </c>
    </row>
    <row r="640" ht="15.75" customHeight="1">
      <c r="E640" s="4" t="str">
        <f>IFERROR(__xludf.DUMMYFUNCTION("GOOGLETRANSLATE(D640, ""he"", ""en"")"),"#VALUE!")</f>
        <v>#VALUE!</v>
      </c>
    </row>
    <row r="641" ht="15.75" customHeight="1">
      <c r="E641" s="4" t="str">
        <f>IFERROR(__xludf.DUMMYFUNCTION("GOOGLETRANSLATE(D641, ""he"", ""en"")"),"#VALUE!")</f>
        <v>#VALUE!</v>
      </c>
    </row>
    <row r="642" ht="15.75" customHeight="1">
      <c r="E642" s="4" t="str">
        <f>IFERROR(__xludf.DUMMYFUNCTION("GOOGLETRANSLATE(D642, ""he"", ""en"")"),"#VALUE!")</f>
        <v>#VALUE!</v>
      </c>
    </row>
    <row r="643" ht="15.75" customHeight="1">
      <c r="E643" s="4" t="str">
        <f>IFERROR(__xludf.DUMMYFUNCTION("GOOGLETRANSLATE(D643, ""he"", ""en"")"),"#VALUE!")</f>
        <v>#VALUE!</v>
      </c>
    </row>
    <row r="644" ht="15.75" customHeight="1">
      <c r="E644" s="4" t="str">
        <f>IFERROR(__xludf.DUMMYFUNCTION("GOOGLETRANSLATE(D644, ""he"", ""en"")"),"#VALUE!")</f>
        <v>#VALUE!</v>
      </c>
    </row>
    <row r="645" ht="15.75" customHeight="1">
      <c r="E645" s="4" t="str">
        <f>IFERROR(__xludf.DUMMYFUNCTION("GOOGLETRANSLATE(D645, ""he"", ""en"")"),"#VALUE!")</f>
        <v>#VALUE!</v>
      </c>
    </row>
    <row r="646" ht="15.75" customHeight="1">
      <c r="E646" s="4" t="str">
        <f>IFERROR(__xludf.DUMMYFUNCTION("GOOGLETRANSLATE(D646, ""he"", ""en"")"),"#VALUE!")</f>
        <v>#VALUE!</v>
      </c>
    </row>
    <row r="647" ht="15.75" customHeight="1">
      <c r="E647" s="4" t="str">
        <f>IFERROR(__xludf.DUMMYFUNCTION("GOOGLETRANSLATE(D647, ""he"", ""en"")"),"#VALUE!")</f>
        <v>#VALUE!</v>
      </c>
    </row>
    <row r="648" ht="15.75" customHeight="1">
      <c r="E648" s="4" t="str">
        <f>IFERROR(__xludf.DUMMYFUNCTION("GOOGLETRANSLATE(D648, ""he"", ""en"")"),"#VALUE!")</f>
        <v>#VALUE!</v>
      </c>
    </row>
    <row r="649" ht="15.75" customHeight="1">
      <c r="E649" s="4" t="str">
        <f>IFERROR(__xludf.DUMMYFUNCTION("GOOGLETRANSLATE(D649, ""he"", ""en"")"),"#VALUE!")</f>
        <v>#VALUE!</v>
      </c>
    </row>
    <row r="650" ht="15.75" customHeight="1">
      <c r="E650" s="4" t="str">
        <f>IFERROR(__xludf.DUMMYFUNCTION("GOOGLETRANSLATE(D650, ""he"", ""en"")"),"#VALUE!")</f>
        <v>#VALUE!</v>
      </c>
    </row>
    <row r="651" ht="15.75" customHeight="1">
      <c r="E651" s="4" t="str">
        <f>IFERROR(__xludf.DUMMYFUNCTION("GOOGLETRANSLATE(D651, ""he"", ""en"")"),"#VALUE!")</f>
        <v>#VALUE!</v>
      </c>
    </row>
    <row r="652" ht="15.75" customHeight="1">
      <c r="E652" s="4" t="str">
        <f>IFERROR(__xludf.DUMMYFUNCTION("GOOGLETRANSLATE(D652, ""he"", ""en"")"),"#VALUE!")</f>
        <v>#VALUE!</v>
      </c>
    </row>
    <row r="653" ht="15.75" customHeight="1">
      <c r="E653" s="4" t="str">
        <f>IFERROR(__xludf.DUMMYFUNCTION("GOOGLETRANSLATE(D653, ""he"", ""en"")"),"#VALUE!")</f>
        <v>#VALUE!</v>
      </c>
    </row>
    <row r="654" ht="15.75" customHeight="1">
      <c r="E654" s="4" t="str">
        <f>IFERROR(__xludf.DUMMYFUNCTION("GOOGLETRANSLATE(D654, ""he"", ""en"")"),"#VALUE!")</f>
        <v>#VALUE!</v>
      </c>
    </row>
    <row r="655" ht="15.75" customHeight="1">
      <c r="E655" s="4" t="str">
        <f>IFERROR(__xludf.DUMMYFUNCTION("GOOGLETRANSLATE(D655, ""he"", ""en"")"),"#VALUE!")</f>
        <v>#VALUE!</v>
      </c>
    </row>
    <row r="656" ht="15.75" customHeight="1">
      <c r="E656" s="4" t="str">
        <f>IFERROR(__xludf.DUMMYFUNCTION("GOOGLETRANSLATE(D656, ""he"", ""en"")"),"#VALUE!")</f>
        <v>#VALUE!</v>
      </c>
    </row>
    <row r="657" ht="15.75" customHeight="1">
      <c r="E657" s="4" t="str">
        <f>IFERROR(__xludf.DUMMYFUNCTION("GOOGLETRANSLATE(D657, ""he"", ""en"")"),"#VALUE!")</f>
        <v>#VALUE!</v>
      </c>
    </row>
    <row r="658" ht="15.75" customHeight="1">
      <c r="E658" s="4" t="str">
        <f>IFERROR(__xludf.DUMMYFUNCTION("GOOGLETRANSLATE(D658, ""he"", ""en"")"),"#VALUE!")</f>
        <v>#VALUE!</v>
      </c>
    </row>
    <row r="659" ht="15.75" customHeight="1">
      <c r="E659" s="4" t="str">
        <f>IFERROR(__xludf.DUMMYFUNCTION("GOOGLETRANSLATE(D659, ""he"", ""en"")"),"#VALUE!")</f>
        <v>#VALUE!</v>
      </c>
    </row>
    <row r="660" ht="15.75" customHeight="1">
      <c r="E660" s="4" t="str">
        <f>IFERROR(__xludf.DUMMYFUNCTION("GOOGLETRANSLATE(D660, ""he"", ""en"")"),"#VALUE!")</f>
        <v>#VALUE!</v>
      </c>
    </row>
    <row r="661" ht="15.75" customHeight="1">
      <c r="E661" s="4" t="str">
        <f>IFERROR(__xludf.DUMMYFUNCTION("GOOGLETRANSLATE(D661, ""he"", ""en"")"),"#VALUE!")</f>
        <v>#VALUE!</v>
      </c>
    </row>
    <row r="662" ht="15.75" customHeight="1">
      <c r="E662" s="4" t="str">
        <f>IFERROR(__xludf.DUMMYFUNCTION("GOOGLETRANSLATE(D662, ""he"", ""en"")"),"#VALUE!")</f>
        <v>#VALUE!</v>
      </c>
    </row>
    <row r="663" ht="15.75" customHeight="1">
      <c r="E663" s="4" t="str">
        <f>IFERROR(__xludf.DUMMYFUNCTION("GOOGLETRANSLATE(D663, ""he"", ""en"")"),"#VALUE!")</f>
        <v>#VALUE!</v>
      </c>
    </row>
    <row r="664" ht="15.75" customHeight="1">
      <c r="E664" s="4" t="str">
        <f>IFERROR(__xludf.DUMMYFUNCTION("GOOGLETRANSLATE(D664, ""he"", ""en"")"),"#VALUE!")</f>
        <v>#VALUE!</v>
      </c>
    </row>
    <row r="665" ht="15.75" customHeight="1">
      <c r="E665" s="4" t="str">
        <f>IFERROR(__xludf.DUMMYFUNCTION("GOOGLETRANSLATE(D665, ""he"", ""en"")"),"#VALUE!")</f>
        <v>#VALUE!</v>
      </c>
    </row>
    <row r="666" ht="15.75" customHeight="1">
      <c r="E666" s="4" t="str">
        <f>IFERROR(__xludf.DUMMYFUNCTION("GOOGLETRANSLATE(D666, ""he"", ""en"")"),"#VALUE!")</f>
        <v>#VALUE!</v>
      </c>
    </row>
    <row r="667" ht="15.75" customHeight="1">
      <c r="E667" s="4" t="str">
        <f>IFERROR(__xludf.DUMMYFUNCTION("GOOGLETRANSLATE(D667, ""he"", ""en"")"),"#VALUE!")</f>
        <v>#VALUE!</v>
      </c>
    </row>
    <row r="668" ht="15.75" customHeight="1">
      <c r="E668" s="4" t="str">
        <f>IFERROR(__xludf.DUMMYFUNCTION("GOOGLETRANSLATE(D668, ""he"", ""en"")"),"#VALUE!")</f>
        <v>#VALUE!</v>
      </c>
    </row>
    <row r="669" ht="15.75" customHeight="1">
      <c r="E669" s="4" t="str">
        <f>IFERROR(__xludf.DUMMYFUNCTION("GOOGLETRANSLATE(D669, ""he"", ""en"")"),"#VALUE!")</f>
        <v>#VALUE!</v>
      </c>
    </row>
    <row r="670" ht="15.75" customHeight="1">
      <c r="E670" s="4" t="str">
        <f>IFERROR(__xludf.DUMMYFUNCTION("GOOGLETRANSLATE(D670, ""he"", ""en"")"),"#VALUE!")</f>
        <v>#VALUE!</v>
      </c>
    </row>
    <row r="671" ht="15.75" customHeight="1">
      <c r="E671" s="4" t="str">
        <f>IFERROR(__xludf.DUMMYFUNCTION("GOOGLETRANSLATE(D671, ""he"", ""en"")"),"#VALUE!")</f>
        <v>#VALUE!</v>
      </c>
    </row>
    <row r="672" ht="15.75" customHeight="1">
      <c r="E672" s="4" t="str">
        <f>IFERROR(__xludf.DUMMYFUNCTION("GOOGLETRANSLATE(D672, ""he"", ""en"")"),"#VALUE!")</f>
        <v>#VALUE!</v>
      </c>
    </row>
    <row r="673" ht="15.75" customHeight="1">
      <c r="E673" s="4" t="str">
        <f>IFERROR(__xludf.DUMMYFUNCTION("GOOGLETRANSLATE(D673, ""he"", ""en"")"),"#VALUE!")</f>
        <v>#VALUE!</v>
      </c>
    </row>
    <row r="674" ht="15.75" customHeight="1">
      <c r="E674" s="4" t="str">
        <f>IFERROR(__xludf.DUMMYFUNCTION("GOOGLETRANSLATE(D674, ""he"", ""en"")"),"#VALUE!")</f>
        <v>#VALUE!</v>
      </c>
    </row>
    <row r="675" ht="15.75" customHeight="1">
      <c r="E675" s="4" t="str">
        <f>IFERROR(__xludf.DUMMYFUNCTION("GOOGLETRANSLATE(D675, ""he"", ""en"")"),"#VALUE!")</f>
        <v>#VALUE!</v>
      </c>
    </row>
    <row r="676" ht="15.75" customHeight="1">
      <c r="E676" s="4" t="str">
        <f>IFERROR(__xludf.DUMMYFUNCTION("GOOGLETRANSLATE(D676, ""he"", ""en"")"),"#VALUE!")</f>
        <v>#VALUE!</v>
      </c>
    </row>
    <row r="677" ht="15.75" customHeight="1">
      <c r="E677" s="4" t="str">
        <f>IFERROR(__xludf.DUMMYFUNCTION("GOOGLETRANSLATE(D677, ""he"", ""en"")"),"#VALUE!")</f>
        <v>#VALUE!</v>
      </c>
    </row>
    <row r="678" ht="15.75" customHeight="1">
      <c r="E678" s="4" t="str">
        <f>IFERROR(__xludf.DUMMYFUNCTION("GOOGLETRANSLATE(D678, ""he"", ""en"")"),"#VALUE!")</f>
        <v>#VALUE!</v>
      </c>
    </row>
    <row r="679" ht="15.75" customHeight="1">
      <c r="E679" s="4" t="str">
        <f>IFERROR(__xludf.DUMMYFUNCTION("GOOGLETRANSLATE(D679, ""he"", ""en"")"),"#VALUE!")</f>
        <v>#VALUE!</v>
      </c>
    </row>
    <row r="680" ht="15.75" customHeight="1">
      <c r="E680" s="4" t="str">
        <f>IFERROR(__xludf.DUMMYFUNCTION("GOOGLETRANSLATE(D680, ""he"", ""en"")"),"#VALUE!")</f>
        <v>#VALUE!</v>
      </c>
    </row>
    <row r="681" ht="15.75" customHeight="1">
      <c r="E681" s="4" t="str">
        <f>IFERROR(__xludf.DUMMYFUNCTION("GOOGLETRANSLATE(D681, ""he"", ""en"")"),"#VALUE!")</f>
        <v>#VALUE!</v>
      </c>
    </row>
    <row r="682" ht="15.75" customHeight="1">
      <c r="E682" s="4" t="str">
        <f>IFERROR(__xludf.DUMMYFUNCTION("GOOGLETRANSLATE(D682, ""he"", ""en"")"),"#VALUE!")</f>
        <v>#VALUE!</v>
      </c>
    </row>
    <row r="683" ht="15.75" customHeight="1">
      <c r="E683" s="4" t="str">
        <f>IFERROR(__xludf.DUMMYFUNCTION("GOOGLETRANSLATE(D683, ""he"", ""en"")"),"#VALUE!")</f>
        <v>#VALUE!</v>
      </c>
    </row>
    <row r="684" ht="15.75" customHeight="1">
      <c r="E684" s="4" t="str">
        <f>IFERROR(__xludf.DUMMYFUNCTION("GOOGLETRANSLATE(D684, ""he"", ""en"")"),"#VALUE!")</f>
        <v>#VALUE!</v>
      </c>
    </row>
    <row r="685" ht="15.75" customHeight="1">
      <c r="E685" s="4" t="str">
        <f>IFERROR(__xludf.DUMMYFUNCTION("GOOGLETRANSLATE(D685, ""he"", ""en"")"),"#VALUE!")</f>
        <v>#VALUE!</v>
      </c>
    </row>
    <row r="686" ht="15.75" customHeight="1">
      <c r="E686" s="4" t="str">
        <f>IFERROR(__xludf.DUMMYFUNCTION("GOOGLETRANSLATE(D686, ""he"", ""en"")"),"#VALUE!")</f>
        <v>#VALUE!</v>
      </c>
    </row>
    <row r="687" ht="15.75" customHeight="1">
      <c r="E687" s="4" t="str">
        <f>IFERROR(__xludf.DUMMYFUNCTION("GOOGLETRANSLATE(D687, ""he"", ""en"")"),"#VALUE!")</f>
        <v>#VALUE!</v>
      </c>
    </row>
    <row r="688" ht="15.75" customHeight="1">
      <c r="E688" s="4" t="str">
        <f>IFERROR(__xludf.DUMMYFUNCTION("GOOGLETRANSLATE(D688, ""he"", ""en"")"),"#VALUE!")</f>
        <v>#VALUE!</v>
      </c>
    </row>
    <row r="689" ht="15.75" customHeight="1">
      <c r="E689" s="4" t="str">
        <f>IFERROR(__xludf.DUMMYFUNCTION("GOOGLETRANSLATE(D689, ""he"", ""en"")"),"#VALUE!")</f>
        <v>#VALUE!</v>
      </c>
    </row>
    <row r="690" ht="15.75" customHeight="1">
      <c r="E690" s="4" t="str">
        <f>IFERROR(__xludf.DUMMYFUNCTION("GOOGLETRANSLATE(D690, ""he"", ""en"")"),"#VALUE!")</f>
        <v>#VALUE!</v>
      </c>
    </row>
    <row r="691" ht="15.75" customHeight="1">
      <c r="E691" s="4" t="str">
        <f>IFERROR(__xludf.DUMMYFUNCTION("GOOGLETRANSLATE(D691, ""he"", ""en"")"),"#VALUE!")</f>
        <v>#VALUE!</v>
      </c>
    </row>
    <row r="692" ht="15.75" customHeight="1">
      <c r="E692" s="4" t="str">
        <f>IFERROR(__xludf.DUMMYFUNCTION("GOOGLETRANSLATE(D692, ""he"", ""en"")"),"#VALUE!")</f>
        <v>#VALUE!</v>
      </c>
    </row>
    <row r="693" ht="15.75" customHeight="1">
      <c r="E693" s="4" t="str">
        <f>IFERROR(__xludf.DUMMYFUNCTION("GOOGLETRANSLATE(D693, ""he"", ""en"")"),"#VALUE!")</f>
        <v>#VALUE!</v>
      </c>
    </row>
    <row r="694" ht="15.75" customHeight="1">
      <c r="E694" s="4" t="str">
        <f>IFERROR(__xludf.DUMMYFUNCTION("GOOGLETRANSLATE(D694, ""he"", ""en"")"),"#VALUE!")</f>
        <v>#VALUE!</v>
      </c>
    </row>
    <row r="695" ht="15.75" customHeight="1">
      <c r="E695" s="4" t="str">
        <f>IFERROR(__xludf.DUMMYFUNCTION("GOOGLETRANSLATE(D695, ""he"", ""en"")"),"#VALUE!")</f>
        <v>#VALUE!</v>
      </c>
    </row>
    <row r="696" ht="15.75" customHeight="1">
      <c r="E696" s="4" t="str">
        <f>IFERROR(__xludf.DUMMYFUNCTION("GOOGLETRANSLATE(D696, ""he"", ""en"")"),"#VALUE!")</f>
        <v>#VALUE!</v>
      </c>
    </row>
    <row r="697" ht="15.75" customHeight="1">
      <c r="E697" s="4" t="str">
        <f>IFERROR(__xludf.DUMMYFUNCTION("GOOGLETRANSLATE(D697, ""he"", ""en"")"),"#VALUE!")</f>
        <v>#VALUE!</v>
      </c>
    </row>
    <row r="698" ht="15.75" customHeight="1">
      <c r="E698" s="4" t="str">
        <f>IFERROR(__xludf.DUMMYFUNCTION("GOOGLETRANSLATE(D698, ""he"", ""en"")"),"#VALUE!")</f>
        <v>#VALUE!</v>
      </c>
    </row>
    <row r="699" ht="15.75" customHeight="1">
      <c r="E699" s="4" t="str">
        <f>IFERROR(__xludf.DUMMYFUNCTION("GOOGLETRANSLATE(D699, ""he"", ""en"")"),"#VALUE!")</f>
        <v>#VALUE!</v>
      </c>
    </row>
    <row r="700" ht="15.75" customHeight="1">
      <c r="E700" s="4" t="str">
        <f>IFERROR(__xludf.DUMMYFUNCTION("GOOGLETRANSLATE(D700, ""he"", ""en"")"),"#VALUE!")</f>
        <v>#VALUE!</v>
      </c>
    </row>
    <row r="701" ht="15.75" customHeight="1">
      <c r="E701" s="4" t="str">
        <f>IFERROR(__xludf.DUMMYFUNCTION("GOOGLETRANSLATE(D701, ""he"", ""en"")"),"#VALUE!")</f>
        <v>#VALUE!</v>
      </c>
    </row>
    <row r="702" ht="15.75" customHeight="1">
      <c r="E702" s="4" t="str">
        <f>IFERROR(__xludf.DUMMYFUNCTION("GOOGLETRANSLATE(D702, ""he"", ""en"")"),"#VALUE!")</f>
        <v>#VALUE!</v>
      </c>
    </row>
    <row r="703" ht="15.75" customHeight="1">
      <c r="E703" s="4" t="str">
        <f>IFERROR(__xludf.DUMMYFUNCTION("GOOGLETRANSLATE(D703, ""he"", ""en"")"),"#VALUE!")</f>
        <v>#VALUE!</v>
      </c>
    </row>
    <row r="704" ht="15.75" customHeight="1">
      <c r="E704" s="4" t="str">
        <f>IFERROR(__xludf.DUMMYFUNCTION("GOOGLETRANSLATE(D704, ""he"", ""en"")"),"#VALUE!")</f>
        <v>#VALUE!</v>
      </c>
    </row>
    <row r="705" ht="15.75" customHeight="1">
      <c r="E705" s="4" t="str">
        <f>IFERROR(__xludf.DUMMYFUNCTION("GOOGLETRANSLATE(D705, ""he"", ""en"")"),"#VALUE!")</f>
        <v>#VALUE!</v>
      </c>
    </row>
    <row r="706" ht="15.75" customHeight="1">
      <c r="E706" s="4" t="str">
        <f>IFERROR(__xludf.DUMMYFUNCTION("GOOGLETRANSLATE(D706, ""he"", ""en"")"),"#VALUE!")</f>
        <v>#VALUE!</v>
      </c>
    </row>
    <row r="707" ht="15.75" customHeight="1">
      <c r="E707" s="4" t="str">
        <f>IFERROR(__xludf.DUMMYFUNCTION("GOOGLETRANSLATE(D707, ""he"", ""en"")"),"#VALUE!")</f>
        <v>#VALUE!</v>
      </c>
    </row>
    <row r="708" ht="15.75" customHeight="1">
      <c r="E708" s="4" t="str">
        <f>IFERROR(__xludf.DUMMYFUNCTION("GOOGLETRANSLATE(D708, ""he"", ""en"")"),"#VALUE!")</f>
        <v>#VALUE!</v>
      </c>
    </row>
    <row r="709" ht="15.75" customHeight="1">
      <c r="E709" s="4" t="str">
        <f>IFERROR(__xludf.DUMMYFUNCTION("GOOGLETRANSLATE(D709, ""he"", ""en"")"),"#VALUE!")</f>
        <v>#VALUE!</v>
      </c>
    </row>
    <row r="710" ht="15.75" customHeight="1">
      <c r="E710" s="4" t="str">
        <f>IFERROR(__xludf.DUMMYFUNCTION("GOOGLETRANSLATE(D710, ""he"", ""en"")"),"#VALUE!")</f>
        <v>#VALUE!</v>
      </c>
    </row>
    <row r="711" ht="15.75" customHeight="1">
      <c r="E711" s="4" t="str">
        <f>IFERROR(__xludf.DUMMYFUNCTION("GOOGLETRANSLATE(D711, ""he"", ""en"")"),"#VALUE!")</f>
        <v>#VALUE!</v>
      </c>
    </row>
    <row r="712" ht="15.75" customHeight="1">
      <c r="E712" s="4" t="str">
        <f>IFERROR(__xludf.DUMMYFUNCTION("GOOGLETRANSLATE(D712, ""he"", ""en"")"),"#VALUE!")</f>
        <v>#VALUE!</v>
      </c>
    </row>
    <row r="713" ht="15.75" customHeight="1">
      <c r="E713" s="4" t="str">
        <f>IFERROR(__xludf.DUMMYFUNCTION("GOOGLETRANSLATE(D713, ""he"", ""en"")"),"#VALUE!")</f>
        <v>#VALUE!</v>
      </c>
    </row>
    <row r="714" ht="15.75" customHeight="1">
      <c r="E714" s="4" t="str">
        <f>IFERROR(__xludf.DUMMYFUNCTION("GOOGLETRANSLATE(D714, ""he"", ""en"")"),"#VALUE!")</f>
        <v>#VALUE!</v>
      </c>
    </row>
    <row r="715" ht="15.75" customHeight="1">
      <c r="E715" s="4" t="str">
        <f>IFERROR(__xludf.DUMMYFUNCTION("GOOGLETRANSLATE(D715, ""he"", ""en"")"),"#VALUE!")</f>
        <v>#VALUE!</v>
      </c>
    </row>
    <row r="716" ht="15.75" customHeight="1">
      <c r="E716" s="4" t="str">
        <f>IFERROR(__xludf.DUMMYFUNCTION("GOOGLETRANSLATE(D716, ""he"", ""en"")"),"#VALUE!")</f>
        <v>#VALUE!</v>
      </c>
    </row>
    <row r="717" ht="15.75" customHeight="1">
      <c r="E717" s="4" t="str">
        <f>IFERROR(__xludf.DUMMYFUNCTION("GOOGLETRANSLATE(D717, ""he"", ""en"")"),"#VALUE!")</f>
        <v>#VALUE!</v>
      </c>
    </row>
    <row r="718" ht="15.75" customHeight="1">
      <c r="E718" s="4" t="str">
        <f>IFERROR(__xludf.DUMMYFUNCTION("GOOGLETRANSLATE(D718, ""he"", ""en"")"),"#VALUE!")</f>
        <v>#VALUE!</v>
      </c>
    </row>
    <row r="719" ht="15.75" customHeight="1">
      <c r="E719" s="4" t="str">
        <f>IFERROR(__xludf.DUMMYFUNCTION("GOOGLETRANSLATE(D719, ""he"", ""en"")"),"#VALUE!")</f>
        <v>#VALUE!</v>
      </c>
    </row>
    <row r="720" ht="15.75" customHeight="1">
      <c r="E720" s="4" t="str">
        <f>IFERROR(__xludf.DUMMYFUNCTION("GOOGLETRANSLATE(D720, ""he"", ""en"")"),"#VALUE!")</f>
        <v>#VALUE!</v>
      </c>
    </row>
    <row r="721" ht="15.75" customHeight="1">
      <c r="E721" s="4" t="str">
        <f>IFERROR(__xludf.DUMMYFUNCTION("GOOGLETRANSLATE(D721, ""he"", ""en"")"),"#VALUE!")</f>
        <v>#VALUE!</v>
      </c>
    </row>
    <row r="722" ht="15.75" customHeight="1">
      <c r="E722" s="4" t="str">
        <f>IFERROR(__xludf.DUMMYFUNCTION("GOOGLETRANSLATE(D722, ""he"", ""en"")"),"#VALUE!")</f>
        <v>#VALUE!</v>
      </c>
    </row>
    <row r="723" ht="15.75" customHeight="1">
      <c r="E723" s="4" t="str">
        <f>IFERROR(__xludf.DUMMYFUNCTION("GOOGLETRANSLATE(D723, ""he"", ""en"")"),"#VALUE!")</f>
        <v>#VALUE!</v>
      </c>
    </row>
    <row r="724" ht="15.75" customHeight="1">
      <c r="E724" s="4" t="str">
        <f>IFERROR(__xludf.DUMMYFUNCTION("GOOGLETRANSLATE(D724, ""he"", ""en"")"),"#VALUE!")</f>
        <v>#VALUE!</v>
      </c>
    </row>
    <row r="725" ht="15.75" customHeight="1">
      <c r="E725" s="4" t="str">
        <f>IFERROR(__xludf.DUMMYFUNCTION("GOOGLETRANSLATE(D725, ""he"", ""en"")"),"#VALUE!")</f>
        <v>#VALUE!</v>
      </c>
    </row>
    <row r="726" ht="15.75" customHeight="1">
      <c r="E726" s="4" t="str">
        <f>IFERROR(__xludf.DUMMYFUNCTION("GOOGLETRANSLATE(D726, ""he"", ""en"")"),"#VALUE!")</f>
        <v>#VALUE!</v>
      </c>
    </row>
    <row r="727" ht="15.75" customHeight="1">
      <c r="E727" s="4" t="str">
        <f>IFERROR(__xludf.DUMMYFUNCTION("GOOGLETRANSLATE(D727, ""he"", ""en"")"),"#VALUE!")</f>
        <v>#VALUE!</v>
      </c>
    </row>
    <row r="728" ht="15.75" customHeight="1">
      <c r="E728" s="4" t="str">
        <f>IFERROR(__xludf.DUMMYFUNCTION("GOOGLETRANSLATE(D728, ""he"", ""en"")"),"#VALUE!")</f>
        <v>#VALUE!</v>
      </c>
    </row>
    <row r="729" ht="15.75" customHeight="1">
      <c r="E729" s="4" t="str">
        <f>IFERROR(__xludf.DUMMYFUNCTION("GOOGLETRANSLATE(D729, ""he"", ""en"")"),"#VALUE!")</f>
        <v>#VALUE!</v>
      </c>
    </row>
    <row r="730" ht="15.75" customHeight="1">
      <c r="E730" s="4" t="str">
        <f>IFERROR(__xludf.DUMMYFUNCTION("GOOGLETRANSLATE(D730, ""he"", ""en"")"),"#VALUE!")</f>
        <v>#VALUE!</v>
      </c>
    </row>
    <row r="731" ht="15.75" customHeight="1">
      <c r="E731" s="4" t="str">
        <f>IFERROR(__xludf.DUMMYFUNCTION("GOOGLETRANSLATE(D731, ""he"", ""en"")"),"#VALUE!")</f>
        <v>#VALUE!</v>
      </c>
    </row>
    <row r="732" ht="15.75" customHeight="1">
      <c r="E732" s="4" t="str">
        <f>IFERROR(__xludf.DUMMYFUNCTION("GOOGLETRANSLATE(D732, ""he"", ""en"")"),"#VALUE!")</f>
        <v>#VALUE!</v>
      </c>
    </row>
    <row r="733" ht="15.75" customHeight="1">
      <c r="E733" s="4" t="str">
        <f>IFERROR(__xludf.DUMMYFUNCTION("GOOGLETRANSLATE(D733, ""he"", ""en"")"),"#VALUE!")</f>
        <v>#VALUE!</v>
      </c>
    </row>
    <row r="734" ht="15.75" customHeight="1">
      <c r="E734" s="4" t="str">
        <f>IFERROR(__xludf.DUMMYFUNCTION("GOOGLETRANSLATE(D734, ""he"", ""en"")"),"#VALUE!")</f>
        <v>#VALUE!</v>
      </c>
    </row>
    <row r="735" ht="15.75" customHeight="1">
      <c r="E735" s="4" t="str">
        <f>IFERROR(__xludf.DUMMYFUNCTION("GOOGLETRANSLATE(D735, ""he"", ""en"")"),"#VALUE!")</f>
        <v>#VALUE!</v>
      </c>
    </row>
    <row r="736" ht="15.75" customHeight="1">
      <c r="E736" s="4" t="str">
        <f>IFERROR(__xludf.DUMMYFUNCTION("GOOGLETRANSLATE(D736, ""he"", ""en"")"),"#VALUE!")</f>
        <v>#VALUE!</v>
      </c>
    </row>
    <row r="737" ht="15.75" customHeight="1">
      <c r="E737" s="4" t="str">
        <f>IFERROR(__xludf.DUMMYFUNCTION("GOOGLETRANSLATE(D737, ""he"", ""en"")"),"#VALUE!")</f>
        <v>#VALUE!</v>
      </c>
    </row>
    <row r="738" ht="15.75" customHeight="1">
      <c r="E738" s="4" t="str">
        <f>IFERROR(__xludf.DUMMYFUNCTION("GOOGLETRANSLATE(D738, ""he"", ""en"")"),"#VALUE!")</f>
        <v>#VALUE!</v>
      </c>
    </row>
    <row r="739" ht="15.75" customHeight="1">
      <c r="E739" s="4" t="str">
        <f>IFERROR(__xludf.DUMMYFUNCTION("GOOGLETRANSLATE(D739, ""he"", ""en"")"),"#VALUE!")</f>
        <v>#VALUE!</v>
      </c>
    </row>
    <row r="740" ht="15.75" customHeight="1">
      <c r="E740" s="4" t="str">
        <f>IFERROR(__xludf.DUMMYFUNCTION("GOOGLETRANSLATE(D740, ""he"", ""en"")"),"#VALUE!")</f>
        <v>#VALUE!</v>
      </c>
    </row>
    <row r="741" ht="15.75" customHeight="1">
      <c r="E741" s="4" t="str">
        <f>IFERROR(__xludf.DUMMYFUNCTION("GOOGLETRANSLATE(D741, ""he"", ""en"")"),"#VALUE!")</f>
        <v>#VALUE!</v>
      </c>
    </row>
    <row r="742" ht="15.75" customHeight="1">
      <c r="E742" s="4" t="str">
        <f>IFERROR(__xludf.DUMMYFUNCTION("GOOGLETRANSLATE(D742, ""he"", ""en"")"),"#VALUE!")</f>
        <v>#VALUE!</v>
      </c>
    </row>
    <row r="743" ht="15.75" customHeight="1">
      <c r="E743" s="4" t="str">
        <f>IFERROR(__xludf.DUMMYFUNCTION("GOOGLETRANSLATE(D743, ""he"", ""en"")"),"#VALUE!")</f>
        <v>#VALUE!</v>
      </c>
    </row>
    <row r="744" ht="15.75" customHeight="1">
      <c r="E744" s="4" t="str">
        <f>IFERROR(__xludf.DUMMYFUNCTION("GOOGLETRANSLATE(D744, ""he"", ""en"")"),"#VALUE!")</f>
        <v>#VALUE!</v>
      </c>
    </row>
    <row r="745" ht="15.75" customHeight="1">
      <c r="E745" s="4" t="str">
        <f>IFERROR(__xludf.DUMMYFUNCTION("GOOGLETRANSLATE(D745, ""he"", ""en"")"),"#VALUE!")</f>
        <v>#VALUE!</v>
      </c>
    </row>
    <row r="746" ht="15.75" customHeight="1">
      <c r="E746" s="4" t="str">
        <f>IFERROR(__xludf.DUMMYFUNCTION("GOOGLETRANSLATE(D746, ""he"", ""en"")"),"#VALUE!")</f>
        <v>#VALUE!</v>
      </c>
    </row>
    <row r="747" ht="15.75" customHeight="1">
      <c r="E747" s="4" t="str">
        <f>IFERROR(__xludf.DUMMYFUNCTION("GOOGLETRANSLATE(D747, ""he"", ""en"")"),"#VALUE!")</f>
        <v>#VALUE!</v>
      </c>
    </row>
    <row r="748" ht="15.75" customHeight="1">
      <c r="E748" s="4" t="str">
        <f>IFERROR(__xludf.DUMMYFUNCTION("GOOGLETRANSLATE(D748, ""he"", ""en"")"),"#VALUE!")</f>
        <v>#VALUE!</v>
      </c>
    </row>
    <row r="749" ht="15.75" customHeight="1">
      <c r="E749" s="4" t="str">
        <f>IFERROR(__xludf.DUMMYFUNCTION("GOOGLETRANSLATE(D749, ""he"", ""en"")"),"#VALUE!")</f>
        <v>#VALUE!</v>
      </c>
    </row>
    <row r="750" ht="15.75" customHeight="1">
      <c r="E750" s="4" t="str">
        <f>IFERROR(__xludf.DUMMYFUNCTION("GOOGLETRANSLATE(D750, ""he"", ""en"")"),"#VALUE!")</f>
        <v>#VALUE!</v>
      </c>
    </row>
    <row r="751" ht="15.75" customHeight="1">
      <c r="E751" s="4" t="str">
        <f>IFERROR(__xludf.DUMMYFUNCTION("GOOGLETRANSLATE(D751, ""he"", ""en"")"),"#VALUE!")</f>
        <v>#VALUE!</v>
      </c>
    </row>
    <row r="752" ht="15.75" customHeight="1">
      <c r="E752" s="4" t="str">
        <f>IFERROR(__xludf.DUMMYFUNCTION("GOOGLETRANSLATE(D752, ""he"", ""en"")"),"#VALUE!")</f>
        <v>#VALUE!</v>
      </c>
    </row>
    <row r="753" ht="15.75" customHeight="1">
      <c r="E753" s="4" t="str">
        <f>IFERROR(__xludf.DUMMYFUNCTION("GOOGLETRANSLATE(D753, ""he"", ""en"")"),"#VALUE!")</f>
        <v>#VALUE!</v>
      </c>
    </row>
    <row r="754" ht="15.75" customHeight="1">
      <c r="E754" s="4" t="str">
        <f>IFERROR(__xludf.DUMMYFUNCTION("GOOGLETRANSLATE(D754, ""he"", ""en"")"),"#VALUE!")</f>
        <v>#VALUE!</v>
      </c>
    </row>
    <row r="755" ht="15.75" customHeight="1">
      <c r="E755" s="4" t="str">
        <f>IFERROR(__xludf.DUMMYFUNCTION("GOOGLETRANSLATE(D755, ""he"", ""en"")"),"#VALUE!")</f>
        <v>#VALUE!</v>
      </c>
    </row>
    <row r="756" ht="15.75" customHeight="1">
      <c r="E756" s="4" t="str">
        <f>IFERROR(__xludf.DUMMYFUNCTION("GOOGLETRANSLATE(D756, ""he"", ""en"")"),"#VALUE!")</f>
        <v>#VALUE!</v>
      </c>
    </row>
    <row r="757" ht="15.75" customHeight="1">
      <c r="E757" s="4" t="str">
        <f>IFERROR(__xludf.DUMMYFUNCTION("GOOGLETRANSLATE(D757, ""he"", ""en"")"),"#VALUE!")</f>
        <v>#VALUE!</v>
      </c>
    </row>
    <row r="758" ht="15.75" customHeight="1">
      <c r="E758" s="4" t="str">
        <f>IFERROR(__xludf.DUMMYFUNCTION("GOOGLETRANSLATE(D758, ""he"", ""en"")"),"#VALUE!")</f>
        <v>#VALUE!</v>
      </c>
    </row>
    <row r="759" ht="15.75" customHeight="1">
      <c r="E759" s="4" t="str">
        <f>IFERROR(__xludf.DUMMYFUNCTION("GOOGLETRANSLATE(D759, ""he"", ""en"")"),"#VALUE!")</f>
        <v>#VALUE!</v>
      </c>
    </row>
    <row r="760" ht="15.75" customHeight="1">
      <c r="E760" s="4" t="str">
        <f>IFERROR(__xludf.DUMMYFUNCTION("GOOGLETRANSLATE(D760, ""he"", ""en"")"),"#VALUE!")</f>
        <v>#VALUE!</v>
      </c>
    </row>
    <row r="761" ht="15.75" customHeight="1">
      <c r="E761" s="4" t="str">
        <f>IFERROR(__xludf.DUMMYFUNCTION("GOOGLETRANSLATE(D761, ""he"", ""en"")"),"#VALUE!")</f>
        <v>#VALUE!</v>
      </c>
    </row>
    <row r="762" ht="15.75" customHeight="1">
      <c r="E762" s="4" t="str">
        <f>IFERROR(__xludf.DUMMYFUNCTION("GOOGLETRANSLATE(D762, ""he"", ""en"")"),"#VALUE!")</f>
        <v>#VALUE!</v>
      </c>
    </row>
    <row r="763" ht="15.75" customHeight="1">
      <c r="E763" s="4" t="str">
        <f>IFERROR(__xludf.DUMMYFUNCTION("GOOGLETRANSLATE(D763, ""he"", ""en"")"),"#VALUE!")</f>
        <v>#VALUE!</v>
      </c>
    </row>
    <row r="764" ht="15.75" customHeight="1">
      <c r="E764" s="4" t="str">
        <f>IFERROR(__xludf.DUMMYFUNCTION("GOOGLETRANSLATE(D764, ""he"", ""en"")"),"#VALUE!")</f>
        <v>#VALUE!</v>
      </c>
    </row>
    <row r="765" ht="15.75" customHeight="1">
      <c r="E765" s="4" t="str">
        <f>IFERROR(__xludf.DUMMYFUNCTION("GOOGLETRANSLATE(D765, ""he"", ""en"")"),"#VALUE!")</f>
        <v>#VALUE!</v>
      </c>
    </row>
    <row r="766" ht="15.75" customHeight="1">
      <c r="E766" s="4" t="str">
        <f>IFERROR(__xludf.DUMMYFUNCTION("GOOGLETRANSLATE(D766, ""he"", ""en"")"),"#VALUE!")</f>
        <v>#VALUE!</v>
      </c>
    </row>
    <row r="767" ht="15.75" customHeight="1">
      <c r="E767" s="4" t="str">
        <f>IFERROR(__xludf.DUMMYFUNCTION("GOOGLETRANSLATE(D767, ""he"", ""en"")"),"#VALUE!")</f>
        <v>#VALUE!</v>
      </c>
    </row>
    <row r="768" ht="15.75" customHeight="1">
      <c r="E768" s="4" t="str">
        <f>IFERROR(__xludf.DUMMYFUNCTION("GOOGLETRANSLATE(D768, ""he"", ""en"")"),"#VALUE!")</f>
        <v>#VALUE!</v>
      </c>
    </row>
    <row r="769" ht="15.75" customHeight="1">
      <c r="E769" s="4" t="str">
        <f>IFERROR(__xludf.DUMMYFUNCTION("GOOGLETRANSLATE(D769, ""he"", ""en"")"),"#VALUE!")</f>
        <v>#VALUE!</v>
      </c>
    </row>
    <row r="770" ht="15.75" customHeight="1">
      <c r="E770" s="4" t="str">
        <f>IFERROR(__xludf.DUMMYFUNCTION("GOOGLETRANSLATE(D770, ""he"", ""en"")"),"#VALUE!")</f>
        <v>#VALUE!</v>
      </c>
    </row>
    <row r="771" ht="15.75" customHeight="1">
      <c r="E771" s="4" t="str">
        <f>IFERROR(__xludf.DUMMYFUNCTION("GOOGLETRANSLATE(D771, ""he"", ""en"")"),"#VALUE!")</f>
        <v>#VALUE!</v>
      </c>
    </row>
    <row r="772" ht="15.75" customHeight="1">
      <c r="E772" s="4" t="str">
        <f>IFERROR(__xludf.DUMMYFUNCTION("GOOGLETRANSLATE(D772, ""he"", ""en"")"),"#VALUE!")</f>
        <v>#VALUE!</v>
      </c>
    </row>
    <row r="773" ht="15.75" customHeight="1">
      <c r="E773" s="4" t="str">
        <f>IFERROR(__xludf.DUMMYFUNCTION("GOOGLETRANSLATE(D773, ""he"", ""en"")"),"#VALUE!")</f>
        <v>#VALUE!</v>
      </c>
    </row>
    <row r="774" ht="15.75" customHeight="1">
      <c r="E774" s="4" t="str">
        <f>IFERROR(__xludf.DUMMYFUNCTION("GOOGLETRANSLATE(D774, ""he"", ""en"")"),"#VALUE!")</f>
        <v>#VALUE!</v>
      </c>
    </row>
    <row r="775" ht="15.75" customHeight="1">
      <c r="E775" s="4" t="str">
        <f>IFERROR(__xludf.DUMMYFUNCTION("GOOGLETRANSLATE(D775, ""he"", ""en"")"),"#VALUE!")</f>
        <v>#VALUE!</v>
      </c>
    </row>
    <row r="776" ht="15.75" customHeight="1">
      <c r="E776" s="4" t="str">
        <f>IFERROR(__xludf.DUMMYFUNCTION("GOOGLETRANSLATE(D776, ""he"", ""en"")"),"#VALUE!")</f>
        <v>#VALUE!</v>
      </c>
    </row>
    <row r="777" ht="15.75" customHeight="1">
      <c r="E777" s="4" t="str">
        <f>IFERROR(__xludf.DUMMYFUNCTION("GOOGLETRANSLATE(D777, ""he"", ""en"")"),"#VALUE!")</f>
        <v>#VALUE!</v>
      </c>
    </row>
    <row r="778" ht="15.75" customHeight="1">
      <c r="E778" s="4" t="str">
        <f>IFERROR(__xludf.DUMMYFUNCTION("GOOGLETRANSLATE(D778, ""he"", ""en"")"),"#VALUE!")</f>
        <v>#VALUE!</v>
      </c>
    </row>
    <row r="779" ht="15.75" customHeight="1">
      <c r="E779" s="4" t="str">
        <f>IFERROR(__xludf.DUMMYFUNCTION("GOOGLETRANSLATE(D779, ""he"", ""en"")"),"#VALUE!")</f>
        <v>#VALUE!</v>
      </c>
    </row>
    <row r="780" ht="15.75" customHeight="1">
      <c r="E780" s="4" t="str">
        <f>IFERROR(__xludf.DUMMYFUNCTION("GOOGLETRANSLATE(D780, ""he"", ""en"")"),"#VALUE!")</f>
        <v>#VALUE!</v>
      </c>
    </row>
    <row r="781" ht="15.75" customHeight="1">
      <c r="E781" s="4" t="str">
        <f>IFERROR(__xludf.DUMMYFUNCTION("GOOGLETRANSLATE(D781, ""he"", ""en"")"),"#VALUE!")</f>
        <v>#VALUE!</v>
      </c>
    </row>
    <row r="782" ht="15.75" customHeight="1">
      <c r="E782" s="4" t="str">
        <f>IFERROR(__xludf.DUMMYFUNCTION("GOOGLETRANSLATE(D782, ""he"", ""en"")"),"#VALUE!")</f>
        <v>#VALUE!</v>
      </c>
    </row>
    <row r="783" ht="15.75" customHeight="1">
      <c r="E783" s="4" t="str">
        <f>IFERROR(__xludf.DUMMYFUNCTION("GOOGLETRANSLATE(D783, ""he"", ""en"")"),"#VALUE!")</f>
        <v>#VALUE!</v>
      </c>
    </row>
    <row r="784" ht="15.75" customHeight="1">
      <c r="E784" s="4" t="str">
        <f>IFERROR(__xludf.DUMMYFUNCTION("GOOGLETRANSLATE(D784, ""he"", ""en"")"),"#VALUE!")</f>
        <v>#VALUE!</v>
      </c>
    </row>
    <row r="785" ht="15.75" customHeight="1">
      <c r="E785" s="4" t="str">
        <f>IFERROR(__xludf.DUMMYFUNCTION("GOOGLETRANSLATE(D785, ""he"", ""en"")"),"#VALUE!")</f>
        <v>#VALUE!</v>
      </c>
    </row>
    <row r="786" ht="15.75" customHeight="1">
      <c r="E786" s="4" t="str">
        <f>IFERROR(__xludf.DUMMYFUNCTION("GOOGLETRANSLATE(D786, ""he"", ""en"")"),"#VALUE!")</f>
        <v>#VALUE!</v>
      </c>
    </row>
    <row r="787" ht="15.75" customHeight="1">
      <c r="E787" s="4" t="str">
        <f>IFERROR(__xludf.DUMMYFUNCTION("GOOGLETRANSLATE(D787, ""he"", ""en"")"),"#VALUE!")</f>
        <v>#VALUE!</v>
      </c>
    </row>
    <row r="788" ht="15.75" customHeight="1">
      <c r="E788" s="4" t="str">
        <f>IFERROR(__xludf.DUMMYFUNCTION("GOOGLETRANSLATE(D788, ""he"", ""en"")"),"#VALUE!")</f>
        <v>#VALUE!</v>
      </c>
    </row>
    <row r="789" ht="15.75" customHeight="1">
      <c r="E789" s="4" t="str">
        <f>IFERROR(__xludf.DUMMYFUNCTION("GOOGLETRANSLATE(D789, ""he"", ""en"")"),"#VALUE!")</f>
        <v>#VALUE!</v>
      </c>
    </row>
    <row r="790" ht="15.75" customHeight="1">
      <c r="E790" s="4" t="str">
        <f>IFERROR(__xludf.DUMMYFUNCTION("GOOGLETRANSLATE(D790, ""he"", ""en"")"),"#VALUE!")</f>
        <v>#VALUE!</v>
      </c>
    </row>
    <row r="791" ht="15.75" customHeight="1">
      <c r="E791" s="4" t="str">
        <f>IFERROR(__xludf.DUMMYFUNCTION("GOOGLETRANSLATE(D791, ""he"", ""en"")"),"#VALUE!")</f>
        <v>#VALUE!</v>
      </c>
    </row>
    <row r="792" ht="15.75" customHeight="1">
      <c r="E792" s="4" t="str">
        <f>IFERROR(__xludf.DUMMYFUNCTION("GOOGLETRANSLATE(D792, ""he"", ""en"")"),"#VALUE!")</f>
        <v>#VALUE!</v>
      </c>
    </row>
    <row r="793" ht="15.75" customHeight="1">
      <c r="E793" s="4" t="str">
        <f>IFERROR(__xludf.DUMMYFUNCTION("GOOGLETRANSLATE(D793, ""he"", ""en"")"),"#VALUE!")</f>
        <v>#VALUE!</v>
      </c>
    </row>
    <row r="794" ht="15.75" customHeight="1">
      <c r="E794" s="4" t="str">
        <f>IFERROR(__xludf.DUMMYFUNCTION("GOOGLETRANSLATE(D794, ""he"", ""en"")"),"#VALUE!")</f>
        <v>#VALUE!</v>
      </c>
    </row>
    <row r="795" ht="15.75" customHeight="1">
      <c r="E795" s="4" t="str">
        <f>IFERROR(__xludf.DUMMYFUNCTION("GOOGLETRANSLATE(D795, ""he"", ""en"")"),"#VALUE!")</f>
        <v>#VALUE!</v>
      </c>
    </row>
    <row r="796" ht="15.75" customHeight="1">
      <c r="E796" s="4" t="str">
        <f>IFERROR(__xludf.DUMMYFUNCTION("GOOGLETRANSLATE(D796, ""he"", ""en"")"),"#VALUE!")</f>
        <v>#VALUE!</v>
      </c>
    </row>
    <row r="797" ht="15.75" customHeight="1">
      <c r="E797" s="4" t="str">
        <f>IFERROR(__xludf.DUMMYFUNCTION("GOOGLETRANSLATE(D797, ""he"", ""en"")"),"#VALUE!")</f>
        <v>#VALUE!</v>
      </c>
    </row>
    <row r="798" ht="15.75" customHeight="1">
      <c r="E798" s="4" t="str">
        <f>IFERROR(__xludf.DUMMYFUNCTION("GOOGLETRANSLATE(D798, ""he"", ""en"")"),"#VALUE!")</f>
        <v>#VALUE!</v>
      </c>
    </row>
    <row r="799" ht="15.75" customHeight="1">
      <c r="E799" s="4" t="str">
        <f>IFERROR(__xludf.DUMMYFUNCTION("GOOGLETRANSLATE(D799, ""he"", ""en"")"),"#VALUE!")</f>
        <v>#VALUE!</v>
      </c>
    </row>
    <row r="800" ht="15.75" customHeight="1">
      <c r="E800" s="4" t="str">
        <f>IFERROR(__xludf.DUMMYFUNCTION("GOOGLETRANSLATE(D800, ""he"", ""en"")"),"#VALUE!")</f>
        <v>#VALUE!</v>
      </c>
    </row>
    <row r="801" ht="15.75" customHeight="1">
      <c r="E801" s="4" t="str">
        <f>IFERROR(__xludf.DUMMYFUNCTION("GOOGLETRANSLATE(D801, ""he"", ""en"")"),"#VALUE!")</f>
        <v>#VALUE!</v>
      </c>
    </row>
    <row r="802" ht="15.75" customHeight="1">
      <c r="E802" s="4" t="str">
        <f>IFERROR(__xludf.DUMMYFUNCTION("GOOGLETRANSLATE(D802, ""he"", ""en"")"),"#VALUE!")</f>
        <v>#VALUE!</v>
      </c>
    </row>
    <row r="803" ht="15.75" customHeight="1">
      <c r="E803" s="4" t="str">
        <f>IFERROR(__xludf.DUMMYFUNCTION("GOOGLETRANSLATE(D803, ""he"", ""en"")"),"#VALUE!")</f>
        <v>#VALUE!</v>
      </c>
    </row>
    <row r="804" ht="15.75" customHeight="1">
      <c r="E804" s="4" t="str">
        <f>IFERROR(__xludf.DUMMYFUNCTION("GOOGLETRANSLATE(D804, ""he"", ""en"")"),"#VALUE!")</f>
        <v>#VALUE!</v>
      </c>
    </row>
    <row r="805" ht="15.75" customHeight="1">
      <c r="E805" s="4" t="str">
        <f>IFERROR(__xludf.DUMMYFUNCTION("GOOGLETRANSLATE(D805, ""he"", ""en"")"),"#VALUE!")</f>
        <v>#VALUE!</v>
      </c>
    </row>
    <row r="806" ht="15.75" customHeight="1">
      <c r="E806" s="4" t="str">
        <f>IFERROR(__xludf.DUMMYFUNCTION("GOOGLETRANSLATE(D806, ""he"", ""en"")"),"#VALUE!")</f>
        <v>#VALUE!</v>
      </c>
    </row>
    <row r="807" ht="15.75" customHeight="1">
      <c r="E807" s="4" t="str">
        <f>IFERROR(__xludf.DUMMYFUNCTION("GOOGLETRANSLATE(D807, ""he"", ""en"")"),"#VALUE!")</f>
        <v>#VALUE!</v>
      </c>
    </row>
    <row r="808" ht="15.75" customHeight="1">
      <c r="E808" s="4" t="str">
        <f>IFERROR(__xludf.DUMMYFUNCTION("GOOGLETRANSLATE(D808, ""he"", ""en"")"),"#VALUE!")</f>
        <v>#VALUE!</v>
      </c>
    </row>
    <row r="809" ht="15.75" customHeight="1">
      <c r="E809" s="4" t="str">
        <f>IFERROR(__xludf.DUMMYFUNCTION("GOOGLETRANSLATE(D809, ""he"", ""en"")"),"#VALUE!")</f>
        <v>#VALUE!</v>
      </c>
    </row>
    <row r="810" ht="15.75" customHeight="1">
      <c r="E810" s="4" t="str">
        <f>IFERROR(__xludf.DUMMYFUNCTION("GOOGLETRANSLATE(D810, ""he"", ""en"")"),"#VALUE!")</f>
        <v>#VALUE!</v>
      </c>
    </row>
    <row r="811" ht="15.75" customHeight="1">
      <c r="E811" s="4" t="str">
        <f>IFERROR(__xludf.DUMMYFUNCTION("GOOGLETRANSLATE(D811, ""he"", ""en"")"),"#VALUE!")</f>
        <v>#VALUE!</v>
      </c>
    </row>
    <row r="812" ht="15.75" customHeight="1">
      <c r="E812" s="4" t="str">
        <f>IFERROR(__xludf.DUMMYFUNCTION("GOOGLETRANSLATE(D812, ""he"", ""en"")"),"#VALUE!")</f>
        <v>#VALUE!</v>
      </c>
    </row>
    <row r="813" ht="15.75" customHeight="1">
      <c r="E813" s="4" t="str">
        <f>IFERROR(__xludf.DUMMYFUNCTION("GOOGLETRANSLATE(D813, ""he"", ""en"")"),"#VALUE!")</f>
        <v>#VALUE!</v>
      </c>
    </row>
    <row r="814" ht="15.75" customHeight="1">
      <c r="E814" s="4" t="str">
        <f>IFERROR(__xludf.DUMMYFUNCTION("GOOGLETRANSLATE(D814, ""he"", ""en"")"),"#VALUE!")</f>
        <v>#VALUE!</v>
      </c>
    </row>
    <row r="815" ht="15.75" customHeight="1">
      <c r="E815" s="4" t="str">
        <f>IFERROR(__xludf.DUMMYFUNCTION("GOOGLETRANSLATE(D815, ""he"", ""en"")"),"#VALUE!")</f>
        <v>#VALUE!</v>
      </c>
    </row>
    <row r="816" ht="15.75" customHeight="1">
      <c r="E816" s="4" t="str">
        <f>IFERROR(__xludf.DUMMYFUNCTION("GOOGLETRANSLATE(D816, ""he"", ""en"")"),"#VALUE!")</f>
        <v>#VALUE!</v>
      </c>
    </row>
    <row r="817" ht="15.75" customHeight="1">
      <c r="E817" s="4" t="str">
        <f>IFERROR(__xludf.DUMMYFUNCTION("GOOGLETRANSLATE(D817, ""he"", ""en"")"),"#VALUE!")</f>
        <v>#VALUE!</v>
      </c>
    </row>
    <row r="818" ht="15.75" customHeight="1">
      <c r="E818" s="4" t="str">
        <f>IFERROR(__xludf.DUMMYFUNCTION("GOOGLETRANSLATE(D818, ""he"", ""en"")"),"#VALUE!")</f>
        <v>#VALUE!</v>
      </c>
    </row>
    <row r="819" ht="15.75" customHeight="1">
      <c r="E819" s="4" t="str">
        <f>IFERROR(__xludf.DUMMYFUNCTION("GOOGLETRANSLATE(D819, ""he"", ""en"")"),"#VALUE!")</f>
        <v>#VALUE!</v>
      </c>
    </row>
    <row r="820" ht="15.75" customHeight="1">
      <c r="E820" s="4" t="str">
        <f>IFERROR(__xludf.DUMMYFUNCTION("GOOGLETRANSLATE(D820, ""he"", ""en"")"),"#VALUE!")</f>
        <v>#VALUE!</v>
      </c>
    </row>
    <row r="821" ht="15.75" customHeight="1">
      <c r="E821" s="4" t="str">
        <f>IFERROR(__xludf.DUMMYFUNCTION("GOOGLETRANSLATE(D821, ""he"", ""en"")"),"#VALUE!")</f>
        <v>#VALUE!</v>
      </c>
    </row>
    <row r="822" ht="15.75" customHeight="1">
      <c r="E822" s="4" t="str">
        <f>IFERROR(__xludf.DUMMYFUNCTION("GOOGLETRANSLATE(D822, ""he"", ""en"")"),"#VALUE!")</f>
        <v>#VALUE!</v>
      </c>
    </row>
    <row r="823" ht="15.75" customHeight="1">
      <c r="E823" s="4" t="str">
        <f>IFERROR(__xludf.DUMMYFUNCTION("GOOGLETRANSLATE(D823, ""he"", ""en"")"),"#VALUE!")</f>
        <v>#VALUE!</v>
      </c>
    </row>
    <row r="824" ht="15.75" customHeight="1">
      <c r="E824" s="4" t="str">
        <f>IFERROR(__xludf.DUMMYFUNCTION("GOOGLETRANSLATE(D824, ""he"", ""en"")"),"#VALUE!")</f>
        <v>#VALUE!</v>
      </c>
    </row>
    <row r="825" ht="15.75" customHeight="1">
      <c r="E825" s="4" t="str">
        <f>IFERROR(__xludf.DUMMYFUNCTION("GOOGLETRANSLATE(D825, ""he"", ""en"")"),"#VALUE!")</f>
        <v>#VALUE!</v>
      </c>
    </row>
    <row r="826" ht="15.75" customHeight="1">
      <c r="E826" s="4" t="str">
        <f>IFERROR(__xludf.DUMMYFUNCTION("GOOGLETRANSLATE(D826, ""he"", ""en"")"),"#VALUE!")</f>
        <v>#VALUE!</v>
      </c>
    </row>
    <row r="827" ht="15.75" customHeight="1">
      <c r="E827" s="4" t="str">
        <f>IFERROR(__xludf.DUMMYFUNCTION("GOOGLETRANSLATE(D827, ""he"", ""en"")"),"#VALUE!")</f>
        <v>#VALUE!</v>
      </c>
    </row>
    <row r="828" ht="15.75" customHeight="1">
      <c r="E828" s="4" t="str">
        <f>IFERROR(__xludf.DUMMYFUNCTION("GOOGLETRANSLATE(D828, ""he"", ""en"")"),"#VALUE!")</f>
        <v>#VALUE!</v>
      </c>
    </row>
    <row r="829" ht="15.75" customHeight="1">
      <c r="E829" s="4" t="str">
        <f>IFERROR(__xludf.DUMMYFUNCTION("GOOGLETRANSLATE(D829, ""he"", ""en"")"),"#VALUE!")</f>
        <v>#VALUE!</v>
      </c>
    </row>
    <row r="830" ht="15.75" customHeight="1">
      <c r="E830" s="4" t="str">
        <f>IFERROR(__xludf.DUMMYFUNCTION("GOOGLETRANSLATE(D830, ""he"", ""en"")"),"#VALUE!")</f>
        <v>#VALUE!</v>
      </c>
    </row>
    <row r="831" ht="15.75" customHeight="1">
      <c r="E831" s="4" t="str">
        <f>IFERROR(__xludf.DUMMYFUNCTION("GOOGLETRANSLATE(D831, ""he"", ""en"")"),"#VALUE!")</f>
        <v>#VALUE!</v>
      </c>
    </row>
    <row r="832" ht="15.75" customHeight="1">
      <c r="E832" s="4" t="str">
        <f>IFERROR(__xludf.DUMMYFUNCTION("GOOGLETRANSLATE(D832, ""he"", ""en"")"),"#VALUE!")</f>
        <v>#VALUE!</v>
      </c>
    </row>
    <row r="833" ht="15.75" customHeight="1">
      <c r="E833" s="4" t="str">
        <f>IFERROR(__xludf.DUMMYFUNCTION("GOOGLETRANSLATE(D833, ""he"", ""en"")"),"#VALUE!")</f>
        <v>#VALUE!</v>
      </c>
    </row>
    <row r="834" ht="15.75" customHeight="1">
      <c r="E834" s="4" t="str">
        <f>IFERROR(__xludf.DUMMYFUNCTION("GOOGLETRANSLATE(D834, ""he"", ""en"")"),"#VALUE!")</f>
        <v>#VALUE!</v>
      </c>
    </row>
    <row r="835" ht="15.75" customHeight="1">
      <c r="E835" s="4" t="str">
        <f>IFERROR(__xludf.DUMMYFUNCTION("GOOGLETRANSLATE(D835, ""he"", ""en"")"),"#VALUE!")</f>
        <v>#VALUE!</v>
      </c>
    </row>
    <row r="836" ht="15.75" customHeight="1">
      <c r="E836" s="4" t="str">
        <f>IFERROR(__xludf.DUMMYFUNCTION("GOOGLETRANSLATE(D836, ""he"", ""en"")"),"#VALUE!")</f>
        <v>#VALUE!</v>
      </c>
    </row>
    <row r="837" ht="15.75" customHeight="1">
      <c r="E837" s="4" t="str">
        <f>IFERROR(__xludf.DUMMYFUNCTION("GOOGLETRANSLATE(D837, ""he"", ""en"")"),"#VALUE!")</f>
        <v>#VALUE!</v>
      </c>
    </row>
    <row r="838" ht="15.75" customHeight="1">
      <c r="E838" s="4" t="str">
        <f>IFERROR(__xludf.DUMMYFUNCTION("GOOGLETRANSLATE(D838, ""he"", ""en"")"),"#VALUE!")</f>
        <v>#VALUE!</v>
      </c>
    </row>
    <row r="839" ht="15.75" customHeight="1">
      <c r="E839" s="4" t="str">
        <f>IFERROR(__xludf.DUMMYFUNCTION("GOOGLETRANSLATE(D839, ""he"", ""en"")"),"#VALUE!")</f>
        <v>#VALUE!</v>
      </c>
    </row>
    <row r="840" ht="15.75" customHeight="1">
      <c r="E840" s="4" t="str">
        <f>IFERROR(__xludf.DUMMYFUNCTION("GOOGLETRANSLATE(D840, ""he"", ""en"")"),"#VALUE!")</f>
        <v>#VALUE!</v>
      </c>
    </row>
    <row r="841" ht="15.75" customHeight="1">
      <c r="E841" s="4" t="str">
        <f>IFERROR(__xludf.DUMMYFUNCTION("GOOGLETRANSLATE(D841, ""he"", ""en"")"),"#VALUE!")</f>
        <v>#VALUE!</v>
      </c>
    </row>
    <row r="842" ht="15.75" customHeight="1">
      <c r="E842" s="4" t="str">
        <f>IFERROR(__xludf.DUMMYFUNCTION("GOOGLETRANSLATE(D842, ""he"", ""en"")"),"#VALUE!")</f>
        <v>#VALUE!</v>
      </c>
    </row>
    <row r="843" ht="15.75" customHeight="1">
      <c r="E843" s="4" t="str">
        <f>IFERROR(__xludf.DUMMYFUNCTION("GOOGLETRANSLATE(D843, ""he"", ""en"")"),"#VALUE!")</f>
        <v>#VALUE!</v>
      </c>
    </row>
    <row r="844" ht="15.75" customHeight="1">
      <c r="E844" s="4" t="str">
        <f>IFERROR(__xludf.DUMMYFUNCTION("GOOGLETRANSLATE(D844, ""he"", ""en"")"),"#VALUE!")</f>
        <v>#VALUE!</v>
      </c>
    </row>
    <row r="845" ht="15.75" customHeight="1">
      <c r="E845" s="4" t="str">
        <f>IFERROR(__xludf.DUMMYFUNCTION("GOOGLETRANSLATE(D845, ""he"", ""en"")"),"#VALUE!")</f>
        <v>#VALUE!</v>
      </c>
    </row>
    <row r="846" ht="15.75" customHeight="1">
      <c r="E846" s="4" t="str">
        <f>IFERROR(__xludf.DUMMYFUNCTION("GOOGLETRANSLATE(D846, ""he"", ""en"")"),"#VALUE!")</f>
        <v>#VALUE!</v>
      </c>
    </row>
    <row r="847" ht="15.75" customHeight="1">
      <c r="E847" s="4" t="str">
        <f>IFERROR(__xludf.DUMMYFUNCTION("GOOGLETRANSLATE(D847, ""he"", ""en"")"),"#VALUE!")</f>
        <v>#VALUE!</v>
      </c>
    </row>
    <row r="848" ht="15.75" customHeight="1">
      <c r="E848" s="4" t="str">
        <f>IFERROR(__xludf.DUMMYFUNCTION("GOOGLETRANSLATE(D848, ""he"", ""en"")"),"#VALUE!")</f>
        <v>#VALUE!</v>
      </c>
    </row>
    <row r="849" ht="15.75" customHeight="1">
      <c r="E849" s="4" t="str">
        <f>IFERROR(__xludf.DUMMYFUNCTION("GOOGLETRANSLATE(D849, ""he"", ""en"")"),"#VALUE!")</f>
        <v>#VALUE!</v>
      </c>
    </row>
    <row r="850" ht="15.75" customHeight="1">
      <c r="E850" s="4" t="str">
        <f>IFERROR(__xludf.DUMMYFUNCTION("GOOGLETRANSLATE(D850, ""he"", ""en"")"),"#VALUE!")</f>
        <v>#VALUE!</v>
      </c>
    </row>
    <row r="851" ht="15.75" customHeight="1">
      <c r="E851" s="4" t="str">
        <f>IFERROR(__xludf.DUMMYFUNCTION("GOOGLETRANSLATE(D851, ""he"", ""en"")"),"#VALUE!")</f>
        <v>#VALUE!</v>
      </c>
    </row>
    <row r="852" ht="15.75" customHeight="1">
      <c r="E852" s="4" t="str">
        <f>IFERROR(__xludf.DUMMYFUNCTION("GOOGLETRANSLATE(D852, ""he"", ""en"")"),"#VALUE!")</f>
        <v>#VALUE!</v>
      </c>
    </row>
    <row r="853" ht="15.75" customHeight="1">
      <c r="E853" s="4" t="str">
        <f>IFERROR(__xludf.DUMMYFUNCTION("GOOGLETRANSLATE(D853, ""he"", ""en"")"),"#VALUE!")</f>
        <v>#VALUE!</v>
      </c>
    </row>
    <row r="854" ht="15.75" customHeight="1">
      <c r="E854" s="4" t="str">
        <f>IFERROR(__xludf.DUMMYFUNCTION("GOOGLETRANSLATE(D854, ""he"", ""en"")"),"#VALUE!")</f>
        <v>#VALUE!</v>
      </c>
    </row>
    <row r="855" ht="15.75" customHeight="1">
      <c r="E855" s="4" t="str">
        <f>IFERROR(__xludf.DUMMYFUNCTION("GOOGLETRANSLATE(D855, ""he"", ""en"")"),"#VALUE!")</f>
        <v>#VALUE!</v>
      </c>
    </row>
    <row r="856" ht="15.75" customHeight="1">
      <c r="E856" s="4" t="str">
        <f>IFERROR(__xludf.DUMMYFUNCTION("GOOGLETRANSLATE(D856, ""he"", ""en"")"),"#VALUE!")</f>
        <v>#VALUE!</v>
      </c>
    </row>
    <row r="857" ht="15.75" customHeight="1">
      <c r="E857" s="4" t="str">
        <f>IFERROR(__xludf.DUMMYFUNCTION("GOOGLETRANSLATE(D857, ""he"", ""en"")"),"#VALUE!")</f>
        <v>#VALUE!</v>
      </c>
    </row>
    <row r="858" ht="15.75" customHeight="1">
      <c r="E858" s="4" t="str">
        <f>IFERROR(__xludf.DUMMYFUNCTION("GOOGLETRANSLATE(D858, ""he"", ""en"")"),"#VALUE!")</f>
        <v>#VALUE!</v>
      </c>
    </row>
    <row r="859" ht="15.75" customHeight="1">
      <c r="E859" s="4" t="str">
        <f>IFERROR(__xludf.DUMMYFUNCTION("GOOGLETRANSLATE(D859, ""he"", ""en"")"),"#VALUE!")</f>
        <v>#VALUE!</v>
      </c>
    </row>
    <row r="860" ht="15.75" customHeight="1">
      <c r="E860" s="4" t="str">
        <f>IFERROR(__xludf.DUMMYFUNCTION("GOOGLETRANSLATE(D860, ""he"", ""en"")"),"#VALUE!")</f>
        <v>#VALUE!</v>
      </c>
    </row>
    <row r="861" ht="15.75" customHeight="1">
      <c r="E861" s="4" t="str">
        <f>IFERROR(__xludf.DUMMYFUNCTION("GOOGLETRANSLATE(D861, ""he"", ""en"")"),"#VALUE!")</f>
        <v>#VALUE!</v>
      </c>
    </row>
    <row r="862" ht="15.75" customHeight="1">
      <c r="E862" s="4" t="str">
        <f>IFERROR(__xludf.DUMMYFUNCTION("GOOGLETRANSLATE(D862, ""he"", ""en"")"),"#VALUE!")</f>
        <v>#VALUE!</v>
      </c>
    </row>
    <row r="863" ht="15.75" customHeight="1">
      <c r="E863" s="4" t="str">
        <f>IFERROR(__xludf.DUMMYFUNCTION("GOOGLETRANSLATE(D863, ""he"", ""en"")"),"#VALUE!")</f>
        <v>#VALUE!</v>
      </c>
    </row>
    <row r="864" ht="15.75" customHeight="1">
      <c r="E864" s="4" t="str">
        <f>IFERROR(__xludf.DUMMYFUNCTION("GOOGLETRANSLATE(D864, ""he"", ""en"")"),"#VALUE!")</f>
        <v>#VALUE!</v>
      </c>
    </row>
    <row r="865" ht="15.75" customHeight="1">
      <c r="E865" s="4" t="str">
        <f>IFERROR(__xludf.DUMMYFUNCTION("GOOGLETRANSLATE(D865, ""he"", ""en"")"),"#VALUE!")</f>
        <v>#VALUE!</v>
      </c>
    </row>
    <row r="866" ht="15.75" customHeight="1">
      <c r="E866" s="4" t="str">
        <f>IFERROR(__xludf.DUMMYFUNCTION("GOOGLETRANSLATE(D866, ""he"", ""en"")"),"#VALUE!")</f>
        <v>#VALUE!</v>
      </c>
    </row>
    <row r="867" ht="15.75" customHeight="1">
      <c r="E867" s="4" t="str">
        <f>IFERROR(__xludf.DUMMYFUNCTION("GOOGLETRANSLATE(D867, ""he"", ""en"")"),"#VALUE!")</f>
        <v>#VALUE!</v>
      </c>
    </row>
    <row r="868" ht="15.75" customHeight="1">
      <c r="E868" s="4" t="str">
        <f>IFERROR(__xludf.DUMMYFUNCTION("GOOGLETRANSLATE(D868, ""he"", ""en"")"),"#VALUE!")</f>
        <v>#VALUE!</v>
      </c>
    </row>
    <row r="869" ht="15.75" customHeight="1">
      <c r="E869" s="4" t="str">
        <f>IFERROR(__xludf.DUMMYFUNCTION("GOOGLETRANSLATE(D869, ""he"", ""en"")"),"#VALUE!")</f>
        <v>#VALUE!</v>
      </c>
    </row>
    <row r="870" ht="15.75" customHeight="1">
      <c r="E870" s="4" t="str">
        <f>IFERROR(__xludf.DUMMYFUNCTION("GOOGLETRANSLATE(D870, ""he"", ""en"")"),"#VALUE!")</f>
        <v>#VALUE!</v>
      </c>
    </row>
    <row r="871" ht="15.75" customHeight="1">
      <c r="E871" s="4" t="str">
        <f>IFERROR(__xludf.DUMMYFUNCTION("GOOGLETRANSLATE(D871, ""he"", ""en"")"),"#VALUE!")</f>
        <v>#VALUE!</v>
      </c>
    </row>
    <row r="872" ht="15.75" customHeight="1">
      <c r="E872" s="4" t="str">
        <f>IFERROR(__xludf.DUMMYFUNCTION("GOOGLETRANSLATE(D872, ""he"", ""en"")"),"#VALUE!")</f>
        <v>#VALUE!</v>
      </c>
    </row>
    <row r="873" ht="15.75" customHeight="1">
      <c r="E873" s="4" t="str">
        <f>IFERROR(__xludf.DUMMYFUNCTION("GOOGLETRANSLATE(D873, ""he"", ""en"")"),"#VALUE!")</f>
        <v>#VALUE!</v>
      </c>
    </row>
    <row r="874" ht="15.75" customHeight="1">
      <c r="E874" s="4" t="str">
        <f>IFERROR(__xludf.DUMMYFUNCTION("GOOGLETRANSLATE(D874, ""he"", ""en"")"),"#VALUE!")</f>
        <v>#VALUE!</v>
      </c>
    </row>
    <row r="875" ht="15.75" customHeight="1">
      <c r="E875" s="4" t="str">
        <f>IFERROR(__xludf.DUMMYFUNCTION("GOOGLETRANSLATE(D875, ""he"", ""en"")"),"#VALUE!")</f>
        <v>#VALUE!</v>
      </c>
    </row>
    <row r="876" ht="15.75" customHeight="1">
      <c r="E876" s="4" t="str">
        <f>IFERROR(__xludf.DUMMYFUNCTION("GOOGLETRANSLATE(D876, ""he"", ""en"")"),"#VALUE!")</f>
        <v>#VALUE!</v>
      </c>
    </row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1.0" footer="0.0" header="0.0" left="0.75" right="0.75" top="1.0"/>
  <pageSetup orientation="landscape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5" width="12.63"/>
    <col customWidth="1" min="6" max="26" width="8.63"/>
  </cols>
  <sheetData>
    <row r="1" ht="15.75" customHeight="1">
      <c r="A1" s="1" t="s">
        <v>0</v>
      </c>
      <c r="B1" s="1" t="s">
        <v>1</v>
      </c>
      <c r="C1" s="2" t="s">
        <v>2</v>
      </c>
      <c r="D1" s="2" t="s">
        <v>3</v>
      </c>
      <c r="E1" s="18" t="s">
        <v>4</v>
      </c>
      <c r="F1" s="2" t="s">
        <v>5</v>
      </c>
      <c r="G1" s="2" t="s">
        <v>6</v>
      </c>
      <c r="H1" s="2" t="s">
        <v>7</v>
      </c>
    </row>
    <row r="2" ht="15.75" customHeight="1">
      <c r="A2" s="3" t="s">
        <v>8</v>
      </c>
      <c r="B2" s="1">
        <v>1.0</v>
      </c>
      <c r="C2" s="4">
        <v>1.0</v>
      </c>
      <c r="D2" s="5" t="s">
        <v>9</v>
      </c>
      <c r="E2" s="4" t="str">
        <f>IFERROR(__xludf.DUMMYFUNCTION("GOOGLETRANSLATE(D2, ""he"", ""en"")"),"{A}")</f>
        <v>{A}</v>
      </c>
      <c r="F2" s="4"/>
      <c r="G2" s="4"/>
      <c r="H2" s="4"/>
    </row>
    <row r="3" ht="15.75" customHeight="1">
      <c r="A3" s="3" t="s">
        <v>3235</v>
      </c>
      <c r="B3" s="1" t="s">
        <v>2899</v>
      </c>
      <c r="C3" s="4">
        <v>2.0</v>
      </c>
      <c r="D3" s="5" t="s">
        <v>3236</v>
      </c>
      <c r="E3" s="4" t="str">
        <f>IFERROR(__xludf.DUMMYFUNCTION("GOOGLETRANSLATE(D3, ""he"", ""en"")"),"song")</f>
        <v>song</v>
      </c>
      <c r="F3" s="4"/>
      <c r="G3" s="4"/>
      <c r="H3" s="4"/>
    </row>
    <row r="4" ht="15.75" customHeight="1">
      <c r="A4" s="3" t="s">
        <v>3237</v>
      </c>
      <c r="B4" s="1" t="s">
        <v>4279</v>
      </c>
      <c r="C4" s="4">
        <v>3.0</v>
      </c>
      <c r="D4" s="5" t="s">
        <v>18</v>
      </c>
      <c r="E4" s="4" t="str">
        <f>IFERROR(__xludf.DUMMYFUNCTION("GOOGLETRANSLATE(D4, ""he"", ""en"")"),"psalm")</f>
        <v>psalm</v>
      </c>
      <c r="F4" s="4"/>
      <c r="G4" s="4"/>
      <c r="H4" s="4"/>
    </row>
    <row r="5" ht="15.75" customHeight="1">
      <c r="A5" s="3" t="s">
        <v>3367</v>
      </c>
      <c r="B5" s="1" t="s">
        <v>843</v>
      </c>
      <c r="C5" s="4">
        <v>4.0</v>
      </c>
      <c r="D5" s="5" t="s">
        <v>3371</v>
      </c>
      <c r="E5" s="4" t="str">
        <f>IFERROR(__xludf.DUMMYFUNCTION("GOOGLETRANSLATE(D5, ""he"", ""en"")"),"My heart")</f>
        <v>My heart</v>
      </c>
      <c r="F5" s="4"/>
      <c r="G5" s="4"/>
      <c r="H5" s="4"/>
    </row>
    <row r="6" ht="15.75" customHeight="1">
      <c r="A6" s="3" t="s">
        <v>4280</v>
      </c>
      <c r="B6" s="1" t="s">
        <v>3780</v>
      </c>
      <c r="C6" s="4">
        <v>5.0</v>
      </c>
      <c r="D6" s="5" t="s">
        <v>3542</v>
      </c>
      <c r="E6" s="4" t="str">
        <f>IFERROR(__xludf.DUMMYFUNCTION("GOOGLETRANSLATE(D6, ""he"", ""en"")"),"ice")</f>
        <v>ice</v>
      </c>
      <c r="F6" s="4"/>
      <c r="G6" s="4"/>
      <c r="H6" s="4"/>
    </row>
    <row r="7" ht="15.75" customHeight="1">
      <c r="A7" s="3" t="s">
        <v>4281</v>
      </c>
      <c r="B7" s="1" t="s">
        <v>2608</v>
      </c>
      <c r="C7" s="4">
        <v>6.0</v>
      </c>
      <c r="D7" s="5" t="s">
        <v>12</v>
      </c>
      <c r="E7" s="4" t="str">
        <f>IFERROR(__xludf.DUMMYFUNCTION("GOOGLETRANSLATE(D7, ""he"", ""en"")"),"to win")</f>
        <v>to win</v>
      </c>
      <c r="F7" s="4"/>
      <c r="G7" s="4"/>
      <c r="H7" s="4"/>
    </row>
    <row r="8" ht="15.75" customHeight="1">
      <c r="A8" s="3" t="s">
        <v>2609</v>
      </c>
      <c r="B8" s="1" t="s">
        <v>2894</v>
      </c>
      <c r="C8" s="4">
        <v>7.0</v>
      </c>
      <c r="D8" s="5" t="s">
        <v>533</v>
      </c>
      <c r="E8" s="4" t="str">
        <f>IFERROR(__xludf.DUMMYFUNCTION("GOOGLETRANSLATE(D8, ""he"", ""en"")"),"on")</f>
        <v>on</v>
      </c>
      <c r="F8" s="4"/>
      <c r="G8" s="4"/>
      <c r="H8" s="4"/>
    </row>
    <row r="9" ht="15.75" customHeight="1">
      <c r="A9" s="3" t="s">
        <v>4282</v>
      </c>
      <c r="B9" s="1" t="s">
        <v>4283</v>
      </c>
      <c r="C9" s="4">
        <v>8.0</v>
      </c>
      <c r="D9" s="5" t="s">
        <v>4284</v>
      </c>
      <c r="E9" s="4" t="str">
        <f>IFERROR(__xludf.DUMMYFUNCTION("GOOGLETRANSLATE(D9, ""he"", ""en"")"),"a disease")</f>
        <v>a disease</v>
      </c>
      <c r="F9" s="4"/>
      <c r="G9" s="4"/>
      <c r="H9" s="4"/>
    </row>
    <row r="10" ht="15.75" customHeight="1">
      <c r="A10" s="3" t="s">
        <v>4285</v>
      </c>
      <c r="B10" s="1" t="s">
        <v>4286</v>
      </c>
      <c r="C10" s="4">
        <v>9.0</v>
      </c>
      <c r="D10" s="5" t="s">
        <v>4287</v>
      </c>
      <c r="E10" s="4" t="str">
        <f>IFERROR(__xludf.DUMMYFUNCTION("GOOGLETRANSLATE(D10, ""he"", ""en"")"),"answer")</f>
        <v>answer</v>
      </c>
      <c r="F10" s="4"/>
      <c r="G10" s="4"/>
      <c r="H10" s="4"/>
    </row>
    <row r="11" ht="15.75" customHeight="1">
      <c r="A11" s="3" t="s">
        <v>4288</v>
      </c>
      <c r="B11" s="1" t="s">
        <v>4289</v>
      </c>
      <c r="C11" s="4">
        <v>10.0</v>
      </c>
      <c r="D11" s="5" t="s">
        <v>1000</v>
      </c>
      <c r="E11" s="4" t="str">
        <f>IFERROR(__xludf.DUMMYFUNCTION("GOOGLETRANSLATE(D11, ""he"", ""en"")"),"intellectual")</f>
        <v>intellectual</v>
      </c>
      <c r="F11" s="4"/>
      <c r="G11" s="4"/>
      <c r="H11" s="4"/>
    </row>
    <row r="12" ht="15.75" customHeight="1">
      <c r="A12" s="3" t="s">
        <v>4290</v>
      </c>
      <c r="B12" s="1" t="s">
        <v>4291</v>
      </c>
      <c r="C12" s="4">
        <v>11.0</v>
      </c>
      <c r="D12" s="5" t="s">
        <v>4292</v>
      </c>
      <c r="E12" s="4" t="str">
        <f>IFERROR(__xludf.DUMMYFUNCTION("GOOGLETRANSLATE(D12, ""he"", ""en"")"),"to trust")</f>
        <v>to trust</v>
      </c>
      <c r="F12" s="4"/>
      <c r="G12" s="4"/>
      <c r="H12" s="4"/>
    </row>
    <row r="13" ht="15.75" customHeight="1">
      <c r="A13" s="3" t="s">
        <v>4293</v>
      </c>
      <c r="B13" s="1" t="s">
        <v>4294</v>
      </c>
      <c r="C13" s="4">
        <v>12.0</v>
      </c>
      <c r="D13" s="5" t="s">
        <v>4295</v>
      </c>
      <c r="E13" s="4" t="str">
        <f>IFERROR(__xludf.DUMMYFUNCTION("GOOGLETRANSLATE(D13, ""he"", ""en"")"),"The citizen:")</f>
        <v>The citizen:</v>
      </c>
      <c r="F13" s="4"/>
      <c r="G13" s="4"/>
      <c r="H13" s="4"/>
    </row>
    <row r="14" ht="15.75" customHeight="1">
      <c r="A14" s="3" t="s">
        <v>25</v>
      </c>
      <c r="B14" s="1">
        <v>2.0</v>
      </c>
      <c r="C14" s="4">
        <v>13.0</v>
      </c>
      <c r="D14" s="5" t="s">
        <v>26</v>
      </c>
      <c r="E14" s="4" t="str">
        <f>IFERROR(__xludf.DUMMYFUNCTION("GOOGLETRANSLATE(D14, ""he"", ""en"")"),"{on}")</f>
        <v>{on}</v>
      </c>
      <c r="F14" s="4"/>
      <c r="G14" s="4"/>
      <c r="H14" s="4"/>
    </row>
    <row r="15" ht="15.75" customHeight="1">
      <c r="A15" s="3" t="s">
        <v>4296</v>
      </c>
      <c r="B15" s="1" t="s">
        <v>2580</v>
      </c>
      <c r="C15" s="4">
        <v>14.0</v>
      </c>
      <c r="D15" s="5" t="s">
        <v>180</v>
      </c>
      <c r="E15" s="4" t="str">
        <f>IFERROR(__xludf.DUMMYFUNCTION("GOOGLETRANSLATE(D15, ""he"", ""en"")"),"Jehovah")</f>
        <v>Jehovah</v>
      </c>
      <c r="F15" s="4"/>
      <c r="G15" s="4"/>
      <c r="H15" s="4"/>
    </row>
    <row r="16" ht="15.75" customHeight="1">
      <c r="A16" s="3" t="s">
        <v>4297</v>
      </c>
      <c r="B16" s="1" t="s">
        <v>2807</v>
      </c>
      <c r="C16" s="4">
        <v>15.0</v>
      </c>
      <c r="D16" s="5" t="s">
        <v>378</v>
      </c>
      <c r="E16" s="4" t="str">
        <f>IFERROR(__xludf.DUMMYFUNCTION("GOOGLETRANSLATE(D16, ""he"", ""en"")"),"divine")</f>
        <v>divine</v>
      </c>
      <c r="F16" s="4"/>
      <c r="G16" s="4"/>
      <c r="H16" s="4"/>
    </row>
    <row r="17" ht="15.75" customHeight="1">
      <c r="A17" s="3" t="s">
        <v>4298</v>
      </c>
      <c r="B17" s="1" t="s">
        <v>4299</v>
      </c>
      <c r="C17" s="4">
        <v>16.0</v>
      </c>
      <c r="D17" s="5" t="s">
        <v>4300</v>
      </c>
      <c r="E17" s="4" t="str">
        <f>IFERROR(__xludf.DUMMYFUNCTION("GOOGLETRANSLATE(D17, ""he"", ""en"")"),"Jesus Christ")</f>
        <v>Jesus Christ</v>
      </c>
      <c r="F17" s="4"/>
      <c r="G17" s="4"/>
      <c r="H17" s="4"/>
    </row>
    <row r="18" ht="15.75" customHeight="1">
      <c r="A18" s="3" t="s">
        <v>4301</v>
      </c>
      <c r="B18" s="1" t="s">
        <v>1236</v>
      </c>
      <c r="C18" s="4">
        <v>17.0</v>
      </c>
      <c r="D18" s="5" t="s">
        <v>1827</v>
      </c>
      <c r="E18" s="4" t="str">
        <f>IFERROR(__xludf.DUMMYFUNCTION("GOOGLETRANSLATE(D18, ""he"", ""en"")"),"day")</f>
        <v>day</v>
      </c>
      <c r="F18" s="4"/>
      <c r="G18" s="4"/>
      <c r="H18" s="4"/>
    </row>
    <row r="19" ht="15.75" customHeight="1">
      <c r="A19" s="3" t="s">
        <v>4302</v>
      </c>
      <c r="B19" s="1" t="s">
        <v>4303</v>
      </c>
      <c r="C19" s="4">
        <v>18.0</v>
      </c>
      <c r="D19" s="5" t="s">
        <v>4304</v>
      </c>
      <c r="E19" s="4" t="str">
        <f>IFERROR(__xludf.DUMMYFUNCTION("GOOGLETRANSLATE(D19, ""he"", ""en"")"),"I shouted")</f>
        <v>I shouted</v>
      </c>
      <c r="F19" s="4"/>
      <c r="G19" s="4"/>
      <c r="H19" s="4"/>
    </row>
    <row r="20" ht="15.75" customHeight="1">
      <c r="A20" s="3" t="s">
        <v>4305</v>
      </c>
      <c r="B20" s="1" t="s">
        <v>578</v>
      </c>
      <c r="C20" s="4">
        <v>19.0</v>
      </c>
      <c r="D20" s="5" t="s">
        <v>4306</v>
      </c>
      <c r="E20" s="4" t="str">
        <f>IFERROR(__xludf.DUMMYFUNCTION("GOOGLETRANSLATE(D20, ""he"", ""en"")"),"at night")</f>
        <v>at night</v>
      </c>
      <c r="F20" s="4"/>
      <c r="G20" s="4"/>
      <c r="H20" s="4"/>
    </row>
    <row r="21" ht="15.75" customHeight="1">
      <c r="A21" s="3" t="s">
        <v>49</v>
      </c>
      <c r="B21" s="1">
        <v>3.0</v>
      </c>
      <c r="C21" s="4">
        <v>20.0</v>
      </c>
      <c r="D21" s="5" t="s">
        <v>4307</v>
      </c>
      <c r="E21" s="4" t="str">
        <f>IFERROR(__xludf.DUMMYFUNCTION("GOOGLETRANSLATE(D21, ""he"", ""en"")"),"against you:")</f>
        <v>against you:</v>
      </c>
      <c r="F21" s="4"/>
      <c r="G21" s="4"/>
      <c r="H21" s="4"/>
    </row>
    <row r="22" ht="15.75" customHeight="1">
      <c r="A22" s="3" t="s">
        <v>4308</v>
      </c>
      <c r="B22" s="1" t="s">
        <v>4309</v>
      </c>
      <c r="C22" s="4">
        <v>21.0</v>
      </c>
      <c r="D22" s="5" t="s">
        <v>50</v>
      </c>
      <c r="E22" s="4" t="str">
        <f>IFERROR(__xludf.DUMMYFUNCTION("GOOGLETRANSLATE(D22, ""he"", ""en"")"),"{third}")</f>
        <v>{third}</v>
      </c>
      <c r="F22" s="4"/>
      <c r="G22" s="4"/>
      <c r="H22" s="4"/>
    </row>
    <row r="23" ht="15.75" customHeight="1">
      <c r="A23" s="3" t="s">
        <v>4310</v>
      </c>
      <c r="B23" s="1" t="s">
        <v>4311</v>
      </c>
      <c r="C23" s="4">
        <v>22.0</v>
      </c>
      <c r="D23" s="5" t="s">
        <v>2574</v>
      </c>
      <c r="E23" s="4" t="str">
        <f>IFERROR(__xludf.DUMMYFUNCTION("GOOGLETRANSLATE(D23, ""he"", ""en"")"),"come")</f>
        <v>come</v>
      </c>
      <c r="F23" s="4"/>
      <c r="G23" s="4"/>
      <c r="H23" s="4"/>
    </row>
    <row r="24" ht="15.75" customHeight="1">
      <c r="A24" s="3" t="s">
        <v>4312</v>
      </c>
      <c r="B24" s="1" t="s">
        <v>4313</v>
      </c>
      <c r="C24" s="4">
        <v>23.0</v>
      </c>
      <c r="D24" s="5" t="s">
        <v>402</v>
      </c>
      <c r="E24" s="4" t="str">
        <f>IFERROR(__xludf.DUMMYFUNCTION("GOOGLETRANSLATE(D24, ""he"", ""en"")"),"in front of you")</f>
        <v>in front of you</v>
      </c>
      <c r="F24" s="4"/>
      <c r="G24" s="4"/>
      <c r="H24" s="4"/>
    </row>
    <row r="25" ht="15.75" customHeight="1">
      <c r="A25" s="3" t="s">
        <v>4314</v>
      </c>
      <c r="B25" s="1" t="s">
        <v>4315</v>
      </c>
      <c r="C25" s="4">
        <v>24.0</v>
      </c>
      <c r="D25" s="5" t="s">
        <v>4023</v>
      </c>
      <c r="E25" s="4" t="str">
        <f>IFERROR(__xludf.DUMMYFUNCTION("GOOGLETRANSLATE(D25, ""he"", ""en"")"),"I prayed")</f>
        <v>I prayed</v>
      </c>
      <c r="F25" s="4"/>
      <c r="G25" s="4"/>
      <c r="H25" s="4"/>
    </row>
    <row r="26" ht="15.75" customHeight="1">
      <c r="A26" s="3" t="s">
        <v>4316</v>
      </c>
      <c r="B26" s="1" t="s">
        <v>3955</v>
      </c>
      <c r="C26" s="4">
        <v>25.0</v>
      </c>
      <c r="D26" s="5" t="s">
        <v>3952</v>
      </c>
      <c r="E26" s="4" t="str">
        <f>IFERROR(__xludf.DUMMYFUNCTION("GOOGLETRANSLATE(D26, ""he"", ""en"")"),"the tilt")</f>
        <v>the tilt</v>
      </c>
      <c r="F26" s="4"/>
      <c r="G26" s="4"/>
      <c r="H26" s="4"/>
    </row>
    <row r="27" ht="15.75" customHeight="1">
      <c r="A27" s="3" t="s">
        <v>4317</v>
      </c>
      <c r="B27" s="1" t="s">
        <v>4318</v>
      </c>
      <c r="C27" s="4">
        <v>26.0</v>
      </c>
      <c r="D27" s="5" t="s">
        <v>3956</v>
      </c>
      <c r="E27" s="4" t="str">
        <f>IFERROR(__xludf.DUMMYFUNCTION("GOOGLETRANSLATE(D27, ""he"", ""en"")"),"your ear")</f>
        <v>your ear</v>
      </c>
      <c r="F27" s="4"/>
      <c r="G27" s="4"/>
      <c r="H27" s="4"/>
    </row>
    <row r="28" ht="15.75" customHeight="1">
      <c r="A28" s="3" t="s">
        <v>69</v>
      </c>
      <c r="B28" s="1">
        <v>4.0</v>
      </c>
      <c r="C28" s="4">
        <v>27.0</v>
      </c>
      <c r="D28" s="5" t="s">
        <v>4319</v>
      </c>
      <c r="E28" s="4" t="str">
        <f>IFERROR(__xludf.DUMMYFUNCTION("GOOGLETRANSLATE(D28, ""he"", ""en"")"),"I told her:")</f>
        <v>I told her:</v>
      </c>
      <c r="F28" s="4"/>
      <c r="G28" s="4"/>
      <c r="H28" s="4"/>
    </row>
    <row r="29" ht="15.75" customHeight="1">
      <c r="A29" s="3" t="s">
        <v>51</v>
      </c>
      <c r="B29" s="1" t="s">
        <v>145</v>
      </c>
      <c r="C29" s="4">
        <v>28.0</v>
      </c>
      <c r="D29" s="5" t="s">
        <v>70</v>
      </c>
      <c r="E29" s="4" t="str">
        <f>IFERROR(__xludf.DUMMYFUNCTION("GOOGLETRANSLATE(D29, ""he"", ""en"")"),"{d}")</f>
        <v>{d}</v>
      </c>
      <c r="F29" s="4"/>
      <c r="G29" s="4"/>
      <c r="H29" s="4"/>
    </row>
    <row r="30" ht="15.75" customHeight="1">
      <c r="A30" s="3" t="s">
        <v>4320</v>
      </c>
      <c r="B30" s="1" t="s">
        <v>4321</v>
      </c>
      <c r="C30" s="4">
        <v>29.0</v>
      </c>
      <c r="D30" s="5" t="s">
        <v>53</v>
      </c>
      <c r="E30" s="4" t="str">
        <f>IFERROR(__xludf.DUMMYFUNCTION("GOOGLETRANSLATE(D30, ""he"", ""en"")"),"that")</f>
        <v>that</v>
      </c>
      <c r="F30" s="4"/>
      <c r="G30" s="4"/>
      <c r="H30" s="4"/>
    </row>
    <row r="31" ht="15.75" customHeight="1">
      <c r="A31" s="3" t="s">
        <v>4322</v>
      </c>
      <c r="B31" s="1" t="s">
        <v>4323</v>
      </c>
      <c r="C31" s="4">
        <v>30.0</v>
      </c>
      <c r="D31" s="5" t="s">
        <v>4324</v>
      </c>
      <c r="E31" s="4" t="str">
        <f>IFERROR(__xludf.DUMMYFUNCTION("GOOGLETRANSLATE(D31, ""he"", ""en"")"),"seven")</f>
        <v>seven</v>
      </c>
      <c r="F31" s="4"/>
      <c r="G31" s="4"/>
      <c r="H31" s="4"/>
    </row>
    <row r="32" ht="15.75" customHeight="1">
      <c r="A32" s="3" t="s">
        <v>3563</v>
      </c>
      <c r="B32" s="1" t="s">
        <v>592</v>
      </c>
      <c r="C32" s="4">
        <v>31.0</v>
      </c>
      <c r="D32" s="5" t="s">
        <v>4325</v>
      </c>
      <c r="E32" s="4" t="str">
        <f>IFERROR(__xludf.DUMMYFUNCTION("GOOGLETRANSLATE(D32, ""he"", ""en"")"),"bad things")</f>
        <v>bad things</v>
      </c>
      <c r="F32" s="4"/>
      <c r="G32" s="4"/>
      <c r="H32" s="4"/>
    </row>
    <row r="33" ht="15.75" customHeight="1">
      <c r="A33" s="3" t="s">
        <v>4326</v>
      </c>
      <c r="B33" s="1" t="s">
        <v>4327</v>
      </c>
      <c r="C33" s="4">
        <v>32.0</v>
      </c>
      <c r="D33" s="5" t="s">
        <v>3564</v>
      </c>
      <c r="E33" s="4" t="str">
        <f>IFERROR(__xludf.DUMMYFUNCTION("GOOGLETRANSLATE(D33, ""he"", ""en"")"),"mental")</f>
        <v>mental</v>
      </c>
      <c r="F33" s="4"/>
      <c r="G33" s="4"/>
      <c r="H33" s="4"/>
    </row>
    <row r="34" ht="15.75" customHeight="1">
      <c r="A34" s="3" t="s">
        <v>4328</v>
      </c>
      <c r="B34" s="1" t="s">
        <v>4329</v>
      </c>
      <c r="C34" s="4">
        <v>33.0</v>
      </c>
      <c r="D34" s="5" t="s">
        <v>4330</v>
      </c>
      <c r="E34" s="4" t="str">
        <f>IFERROR(__xludf.DUMMYFUNCTION("GOOGLETRANSLATE(D34, ""he"", ""en"")"),"and my life")</f>
        <v>and my life</v>
      </c>
      <c r="F34" s="4"/>
      <c r="G34" s="4"/>
      <c r="H34" s="4"/>
    </row>
    <row r="35" ht="15.75" customHeight="1">
      <c r="A35" s="3" t="s">
        <v>4331</v>
      </c>
      <c r="B35" s="1" t="s">
        <v>4332</v>
      </c>
      <c r="C35" s="4">
        <v>34.0</v>
      </c>
      <c r="D35" s="5" t="s">
        <v>4333</v>
      </c>
      <c r="E35" s="4" t="str">
        <f>IFERROR(__xludf.DUMMYFUNCTION("GOOGLETRANSLATE(D35, ""he"", ""en"")"),"ask")</f>
        <v>ask</v>
      </c>
      <c r="F35" s="4"/>
      <c r="G35" s="4"/>
      <c r="H35" s="4"/>
    </row>
    <row r="36" ht="15.75" customHeight="1">
      <c r="A36" s="3" t="s">
        <v>94</v>
      </c>
      <c r="B36" s="1">
        <v>5.0</v>
      </c>
      <c r="C36" s="4">
        <v>35.0</v>
      </c>
      <c r="D36" s="5" t="s">
        <v>4334</v>
      </c>
      <c r="E36" s="4" t="str">
        <f>IFERROR(__xludf.DUMMYFUNCTION("GOOGLETRANSLATE(D36, ""he"", ""en"")"),"arrived:")</f>
        <v>arrived:</v>
      </c>
      <c r="F36" s="4"/>
      <c r="G36" s="4"/>
      <c r="H36" s="4"/>
    </row>
    <row r="37" ht="15.75" customHeight="1">
      <c r="A37" s="3" t="s">
        <v>4335</v>
      </c>
      <c r="B37" s="1" t="s">
        <v>4336</v>
      </c>
      <c r="C37" s="4">
        <v>36.0</v>
      </c>
      <c r="D37" s="5" t="s">
        <v>95</v>
      </c>
      <c r="E37" s="4" t="str">
        <f>IFERROR(__xludf.DUMMYFUNCTION("GOOGLETRANSLATE(D37, ""he"", ""en"")"),"{the}")</f>
        <v>{the}</v>
      </c>
      <c r="F37" s="4"/>
      <c r="G37" s="4"/>
      <c r="H37" s="4"/>
    </row>
    <row r="38" ht="15.75" customHeight="1">
      <c r="A38" s="3" t="s">
        <v>3341</v>
      </c>
      <c r="B38" s="1" t="s">
        <v>546</v>
      </c>
      <c r="C38" s="4">
        <v>37.0</v>
      </c>
      <c r="D38" s="5" t="s">
        <v>4337</v>
      </c>
      <c r="E38" s="4" t="str">
        <f>IFERROR(__xludf.DUMMYFUNCTION("GOOGLETRANSLATE(D38, ""he"", ""en"")"),"I thought")</f>
        <v>I thought</v>
      </c>
      <c r="F38" s="4"/>
      <c r="G38" s="4"/>
      <c r="H38" s="4"/>
    </row>
    <row r="39" ht="15.75" customHeight="1">
      <c r="A39" s="3" t="s">
        <v>4338</v>
      </c>
      <c r="B39" s="1" t="s">
        <v>4339</v>
      </c>
      <c r="C39" s="4">
        <v>38.0</v>
      </c>
      <c r="D39" s="5" t="s">
        <v>672</v>
      </c>
      <c r="E39" s="4" t="str">
        <f>IFERROR(__xludf.DUMMYFUNCTION("GOOGLETRANSLATE(D39, ""he"", ""en"")"),"with")</f>
        <v>with</v>
      </c>
      <c r="F39" s="4"/>
      <c r="G39" s="4"/>
      <c r="H39" s="4"/>
    </row>
    <row r="40" ht="15.75" customHeight="1">
      <c r="A40" s="3" t="s">
        <v>4340</v>
      </c>
      <c r="B40" s="1" t="s">
        <v>4341</v>
      </c>
      <c r="C40" s="4">
        <v>39.0</v>
      </c>
      <c r="D40" s="5" t="s">
        <v>4342</v>
      </c>
      <c r="E40" s="4" t="str">
        <f>IFERROR(__xludf.DUMMYFUNCTION("GOOGLETRANSLATE(D40, ""he"", ""en"")"),"coming down")</f>
        <v>coming down</v>
      </c>
      <c r="F40" s="4"/>
      <c r="G40" s="4"/>
      <c r="H40" s="4"/>
    </row>
    <row r="41" ht="15.75" customHeight="1">
      <c r="A41" s="3" t="s">
        <v>4343</v>
      </c>
      <c r="B41" s="1" t="s">
        <v>4344</v>
      </c>
      <c r="C41" s="4">
        <v>40.0</v>
      </c>
      <c r="D41" s="5" t="s">
        <v>4345</v>
      </c>
      <c r="E41" s="4" t="str">
        <f>IFERROR(__xludf.DUMMYFUNCTION("GOOGLETRANSLATE(D41, ""he"", ""en"")"),"pit")</f>
        <v>pit</v>
      </c>
      <c r="F41" s="4"/>
      <c r="G41" s="4"/>
      <c r="H41" s="4"/>
    </row>
    <row r="42" ht="15.75" customHeight="1">
      <c r="A42" s="3" t="s">
        <v>4346</v>
      </c>
      <c r="B42" s="1" t="s">
        <v>3203</v>
      </c>
      <c r="C42" s="4">
        <v>41.0</v>
      </c>
      <c r="D42" s="5" t="s">
        <v>4347</v>
      </c>
      <c r="E42" s="4" t="str">
        <f>IFERROR(__xludf.DUMMYFUNCTION("GOOGLETRANSLATE(D42, ""he"", ""en"")"),"I was")</f>
        <v>I was</v>
      </c>
      <c r="F42" s="4"/>
      <c r="G42" s="4"/>
      <c r="H42" s="4"/>
    </row>
    <row r="43" ht="15.75" customHeight="1">
      <c r="A43" s="3" t="s">
        <v>4348</v>
      </c>
      <c r="B43" s="1" t="s">
        <v>4349</v>
      </c>
      <c r="C43" s="4">
        <v>42.0</v>
      </c>
      <c r="D43" s="5" t="s">
        <v>4350</v>
      </c>
      <c r="E43" s="4" t="str">
        <f>IFERROR(__xludf.DUMMYFUNCTION("GOOGLETRANSLATE(D43, ""he"", ""en"")"),"as a man")</f>
        <v>as a man</v>
      </c>
      <c r="F43" s="4"/>
      <c r="G43" s="4"/>
      <c r="H43" s="4"/>
    </row>
    <row r="44" ht="15.75" customHeight="1">
      <c r="A44" s="3" t="s">
        <v>4351</v>
      </c>
      <c r="B44" s="1" t="s">
        <v>1979</v>
      </c>
      <c r="C44" s="4">
        <v>43.0</v>
      </c>
      <c r="D44" s="5" t="s">
        <v>4038</v>
      </c>
      <c r="E44" s="4" t="str">
        <f>IFERROR(__xludf.DUMMYFUNCTION("GOOGLETRANSLATE(D44, ""he"", ""en"")"),"nothing")</f>
        <v>nothing</v>
      </c>
      <c r="F44" s="4"/>
      <c r="G44" s="4"/>
      <c r="H44" s="4"/>
    </row>
    <row r="45" ht="15.75" customHeight="1">
      <c r="A45" s="3" t="s">
        <v>112</v>
      </c>
      <c r="B45" s="1">
        <v>6.0</v>
      </c>
      <c r="C45" s="4">
        <v>44.0</v>
      </c>
      <c r="D45" s="5" t="s">
        <v>4352</v>
      </c>
      <c r="E45" s="4" t="str">
        <f>IFERROR(__xludf.DUMMYFUNCTION("GOOGLETRANSLATE(D45, ""he"", ""en"")"),"ram:")</f>
        <v>ram:</v>
      </c>
      <c r="F45" s="4"/>
      <c r="G45" s="4"/>
      <c r="H45" s="4"/>
    </row>
    <row r="46" ht="15.75" customHeight="1">
      <c r="A46" s="3" t="s">
        <v>4353</v>
      </c>
      <c r="B46" s="1" t="s">
        <v>4354</v>
      </c>
      <c r="C46" s="4">
        <v>45.0</v>
      </c>
      <c r="D46" s="5" t="s">
        <v>114</v>
      </c>
      <c r="E46" s="4" t="str">
        <f>IFERROR(__xludf.DUMMYFUNCTION("GOOGLETRANSLATE(D46, ""he"", ""en"")"),"{and}")</f>
        <v>{and}</v>
      </c>
      <c r="F46" s="4"/>
      <c r="G46" s="4"/>
      <c r="H46" s="4"/>
    </row>
    <row r="47" ht="15.75" customHeight="1">
      <c r="A47" s="3" t="s">
        <v>4355</v>
      </c>
      <c r="B47" s="1" t="s">
        <v>4356</v>
      </c>
      <c r="C47" s="4">
        <v>46.0</v>
      </c>
      <c r="D47" s="5" t="s">
        <v>4357</v>
      </c>
      <c r="E47" s="4" t="str">
        <f>IFERROR(__xludf.DUMMYFUNCTION("GOOGLETRANSLATE(D47, ""he"", ""en"")"),"in the dead")</f>
        <v>in the dead</v>
      </c>
      <c r="F47" s="4"/>
      <c r="G47" s="4"/>
      <c r="H47" s="4"/>
    </row>
    <row r="48" ht="15.75" customHeight="1">
      <c r="A48" s="3" t="s">
        <v>4358</v>
      </c>
      <c r="B48" s="1" t="s">
        <v>4359</v>
      </c>
      <c r="C48" s="4">
        <v>47.0</v>
      </c>
      <c r="D48" s="5" t="s">
        <v>4360</v>
      </c>
      <c r="E48" s="4" t="str">
        <f>IFERROR(__xludf.DUMMYFUNCTION("GOOGLETRANSLATE(D48, ""he"", ""en"")"),"search")</f>
        <v>search</v>
      </c>
      <c r="F48" s="4"/>
      <c r="G48" s="4"/>
      <c r="H48" s="4"/>
    </row>
    <row r="49" ht="15.75" customHeight="1">
      <c r="A49" s="3" t="s">
        <v>4361</v>
      </c>
      <c r="B49" s="1" t="s">
        <v>4362</v>
      </c>
      <c r="C49" s="4">
        <v>48.0</v>
      </c>
      <c r="D49" s="5" t="s">
        <v>1250</v>
      </c>
      <c r="E49" s="4" t="str">
        <f>IFERROR(__xludf.DUMMYFUNCTION("GOOGLETRANSLATE(D49, ""he"", ""en"")"),"like")</f>
        <v>like</v>
      </c>
      <c r="F49" s="4"/>
      <c r="G49" s="4"/>
      <c r="H49" s="4"/>
    </row>
    <row r="50" ht="15.75" customHeight="1">
      <c r="A50" s="3" t="s">
        <v>4363</v>
      </c>
      <c r="B50" s="1" t="s">
        <v>4364</v>
      </c>
      <c r="C50" s="4">
        <v>49.0</v>
      </c>
      <c r="D50" s="5" t="s">
        <v>4365</v>
      </c>
      <c r="E50" s="4" t="str">
        <f>IFERROR(__xludf.DUMMYFUNCTION("GOOGLETRANSLATE(D50, ""he"", ""en"")"),"spaces")</f>
        <v>spaces</v>
      </c>
      <c r="F50" s="4"/>
      <c r="G50" s="4"/>
      <c r="H50" s="4"/>
    </row>
    <row r="51" ht="15.75" customHeight="1">
      <c r="A51" s="3" t="s">
        <v>3426</v>
      </c>
      <c r="B51" s="1" t="s">
        <v>4366</v>
      </c>
      <c r="C51" s="4">
        <v>50.0</v>
      </c>
      <c r="D51" s="5" t="s">
        <v>4367</v>
      </c>
      <c r="E51" s="4" t="str">
        <f>IFERROR(__xludf.DUMMYFUNCTION("GOOGLETRANSLATE(D51, ""he"", ""en"")"),"lie down")</f>
        <v>lie down</v>
      </c>
      <c r="F51" s="4"/>
      <c r="G51" s="4"/>
      <c r="H51" s="4"/>
    </row>
    <row r="52" ht="15.75" customHeight="1">
      <c r="A52" s="3" t="s">
        <v>4368</v>
      </c>
      <c r="B52" s="1" t="s">
        <v>14</v>
      </c>
      <c r="C52" s="4">
        <v>51.0</v>
      </c>
      <c r="D52" s="5" t="s">
        <v>4369</v>
      </c>
      <c r="E52" s="4" t="str">
        <f>IFERROR(__xludf.DUMMYFUNCTION("GOOGLETRANSLATE(D52, ""he"", ""en"")"),"grave")</f>
        <v>grave</v>
      </c>
      <c r="F52" s="4"/>
      <c r="G52" s="4"/>
      <c r="H52" s="4"/>
    </row>
    <row r="53" ht="15.75" customHeight="1">
      <c r="A53" s="3" t="s">
        <v>4370</v>
      </c>
      <c r="B53" s="1" t="s">
        <v>4371</v>
      </c>
      <c r="C53" s="4">
        <v>52.0</v>
      </c>
      <c r="D53" s="5" t="s">
        <v>1039</v>
      </c>
      <c r="E53" s="4" t="str">
        <f>IFERROR(__xludf.DUMMYFUNCTION("GOOGLETRANSLATE(D53, ""he"", ""en"")"),"which")</f>
        <v>which</v>
      </c>
      <c r="F53" s="4"/>
      <c r="G53" s="4"/>
      <c r="H53" s="4"/>
    </row>
    <row r="54" ht="15.75" customHeight="1">
      <c r="A54" s="3" t="s">
        <v>4372</v>
      </c>
      <c r="B54" s="1" t="s">
        <v>4373</v>
      </c>
      <c r="C54" s="4">
        <v>53.0</v>
      </c>
      <c r="D54" s="5" t="s">
        <v>132</v>
      </c>
      <c r="E54" s="4" t="str">
        <f>IFERROR(__xludf.DUMMYFUNCTION("GOOGLETRANSLATE(D54, ""he"", ""en"")"),"not")</f>
        <v>not</v>
      </c>
      <c r="F54" s="4"/>
      <c r="G54" s="4"/>
      <c r="H54" s="4"/>
    </row>
    <row r="55" ht="15.75" customHeight="1">
      <c r="A55" s="3" t="s">
        <v>4374</v>
      </c>
      <c r="B55" s="1" t="s">
        <v>4375</v>
      </c>
      <c r="C55" s="4">
        <v>54.0</v>
      </c>
      <c r="D55" s="5" t="s">
        <v>4376</v>
      </c>
      <c r="E55" s="4" t="str">
        <f>IFERROR(__xludf.DUMMYFUNCTION("GOOGLETRANSLATE(D55, ""he"", ""en"")"),"you remembered")</f>
        <v>you remembered</v>
      </c>
      <c r="F55" s="4"/>
      <c r="G55" s="4"/>
      <c r="H55" s="4"/>
    </row>
    <row r="56" ht="15.75" customHeight="1">
      <c r="A56" s="3" t="s">
        <v>4377</v>
      </c>
      <c r="B56" s="1" t="s">
        <v>4378</v>
      </c>
      <c r="C56" s="4">
        <v>55.0</v>
      </c>
      <c r="D56" s="5" t="s">
        <v>692</v>
      </c>
      <c r="E56" s="4" t="str">
        <f>IFERROR(__xludf.DUMMYFUNCTION("GOOGLETRANSLATE(D56, ""he"", ""en"")"),"more")</f>
        <v>more</v>
      </c>
      <c r="F56" s="4"/>
      <c r="G56" s="4"/>
      <c r="H56" s="4"/>
    </row>
    <row r="57" ht="15.75" customHeight="1">
      <c r="A57" s="3" t="s">
        <v>4379</v>
      </c>
      <c r="B57" s="1" t="s">
        <v>4380</v>
      </c>
      <c r="C57" s="4">
        <v>56.0</v>
      </c>
      <c r="D57" s="5" t="s">
        <v>4381</v>
      </c>
      <c r="E57" s="4" t="str">
        <f>IFERROR(__xludf.DUMMYFUNCTION("GOOGLETRANSLATE(D57, ""he"", ""en"")"),"and what")</f>
        <v>and what</v>
      </c>
      <c r="F57" s="4"/>
      <c r="G57" s="4"/>
      <c r="H57" s="4"/>
    </row>
    <row r="58" ht="15.75" customHeight="1">
      <c r="A58" s="3" t="s">
        <v>127</v>
      </c>
      <c r="B58" s="1">
        <v>7.0</v>
      </c>
      <c r="C58" s="4">
        <v>57.0</v>
      </c>
      <c r="D58" s="5" t="s">
        <v>4382</v>
      </c>
      <c r="E58" s="4" t="str">
        <f>IFERROR(__xludf.DUMMYFUNCTION("GOOGLETRANSLATE(D58, ""he"", ""en"")"),"from your hand")</f>
        <v>from your hand</v>
      </c>
      <c r="F58" s="4"/>
      <c r="G58" s="4"/>
      <c r="H58" s="4"/>
    </row>
    <row r="59" ht="15.75" customHeight="1">
      <c r="A59" s="3" t="s">
        <v>4383</v>
      </c>
      <c r="B59" s="1" t="s">
        <v>4384</v>
      </c>
      <c r="C59" s="4">
        <v>58.0</v>
      </c>
      <c r="D59" s="5" t="s">
        <v>4385</v>
      </c>
      <c r="E59" s="4" t="str">
        <f>IFERROR(__xludf.DUMMYFUNCTION("GOOGLETRANSLATE(D59, ""he"", ""en"")"),"were derived:")</f>
        <v>were derived:</v>
      </c>
      <c r="F59" s="4"/>
      <c r="G59" s="4"/>
      <c r="H59" s="4"/>
    </row>
    <row r="60" ht="15.75" customHeight="1">
      <c r="A60" s="3" t="s">
        <v>4386</v>
      </c>
      <c r="B60" s="1" t="s">
        <v>4387</v>
      </c>
      <c r="C60" s="4">
        <v>59.0</v>
      </c>
      <c r="D60" s="5" t="s">
        <v>133</v>
      </c>
      <c r="E60" s="4" t="str">
        <f>IFERROR(__xludf.DUMMYFUNCTION("GOOGLETRANSLATE(D60, ""he"", ""en"")"),"{g}")</f>
        <v>{g}</v>
      </c>
      <c r="F60" s="4"/>
      <c r="G60" s="4"/>
      <c r="H60" s="4"/>
    </row>
    <row r="61" ht="15.75" customHeight="1">
      <c r="A61" s="3" t="s">
        <v>4388</v>
      </c>
      <c r="B61" s="1" t="s">
        <v>4389</v>
      </c>
      <c r="C61" s="4">
        <v>60.0</v>
      </c>
      <c r="D61" s="5" t="s">
        <v>4390</v>
      </c>
      <c r="E61" s="4" t="str">
        <f>IFERROR(__xludf.DUMMYFUNCTION("GOOGLETRANSLATE(D61, ""he"", ""en"")"),"Change me")</f>
        <v>Change me</v>
      </c>
      <c r="F61" s="4"/>
      <c r="G61" s="4"/>
      <c r="H61" s="4"/>
    </row>
    <row r="62" ht="15.75" customHeight="1">
      <c r="A62" s="3" t="s">
        <v>4391</v>
      </c>
      <c r="B62" s="1" t="s">
        <v>4392</v>
      </c>
      <c r="C62" s="4">
        <v>61.0</v>
      </c>
      <c r="D62" s="5" t="s">
        <v>4393</v>
      </c>
      <c r="E62" s="4" t="str">
        <f>IFERROR(__xludf.DUMMYFUNCTION("GOOGLETRANSLATE(D62, ""he"", ""en"")"),"in a hole")</f>
        <v>in a hole</v>
      </c>
      <c r="F62" s="4"/>
      <c r="G62" s="4"/>
      <c r="H62" s="4"/>
    </row>
    <row r="63" ht="15.75" customHeight="1">
      <c r="A63" s="3" t="s">
        <v>4394</v>
      </c>
      <c r="B63" s="1" t="s">
        <v>4395</v>
      </c>
      <c r="C63" s="4">
        <v>62.0</v>
      </c>
      <c r="D63" s="5" t="s">
        <v>4396</v>
      </c>
      <c r="E63" s="4" t="str">
        <f>IFERROR(__xludf.DUMMYFUNCTION("GOOGLETRANSLATE(D63, ""he"", ""en"")"),"saucers")</f>
        <v>saucers</v>
      </c>
      <c r="F63" s="4"/>
      <c r="G63" s="4"/>
      <c r="H63" s="4"/>
    </row>
    <row r="64" ht="15.75" customHeight="1">
      <c r="A64" s="3" t="s">
        <v>143</v>
      </c>
      <c r="B64" s="1">
        <v>8.0</v>
      </c>
      <c r="C64" s="4">
        <v>63.0</v>
      </c>
      <c r="D64" s="5" t="s">
        <v>4397</v>
      </c>
      <c r="E64" s="4" t="str">
        <f>IFERROR(__xludf.DUMMYFUNCTION("GOOGLETRANSLATE(D64, ""he"", ""en"")"),"in the dark")</f>
        <v>in the dark</v>
      </c>
      <c r="F64" s="4"/>
      <c r="G64" s="4"/>
      <c r="H64" s="4"/>
    </row>
    <row r="65" ht="15.75" customHeight="1">
      <c r="A65" s="3" t="s">
        <v>4398</v>
      </c>
      <c r="B65" s="1" t="s">
        <v>4399</v>
      </c>
      <c r="C65" s="4">
        <v>64.0</v>
      </c>
      <c r="D65" s="5" t="s">
        <v>4400</v>
      </c>
      <c r="E65" s="4" t="str">
        <f>IFERROR(__xludf.DUMMYFUNCTION("GOOGLETRANSLATE(D65, ""he"", ""en"")"),"in parentheses:")</f>
        <v>in parentheses:</v>
      </c>
      <c r="F65" s="4"/>
      <c r="G65" s="4"/>
      <c r="H65" s="4"/>
    </row>
    <row r="66" ht="15.75" customHeight="1">
      <c r="A66" s="3" t="s">
        <v>4401</v>
      </c>
      <c r="B66" s="1" t="s">
        <v>4402</v>
      </c>
      <c r="C66" s="4">
        <v>65.0</v>
      </c>
      <c r="D66" s="5" t="s">
        <v>152</v>
      </c>
      <c r="E66" s="4" t="str">
        <f>IFERROR(__xludf.DUMMYFUNCTION("GOOGLETRANSLATE(D66, ""he"", ""en"")"),"{h}")</f>
        <v>{h}</v>
      </c>
      <c r="F66" s="4"/>
      <c r="G66" s="4"/>
      <c r="H66" s="4"/>
    </row>
    <row r="67" ht="15.75" customHeight="1">
      <c r="A67" s="3" t="s">
        <v>4403</v>
      </c>
      <c r="B67" s="1" t="s">
        <v>4404</v>
      </c>
      <c r="C67" s="4">
        <v>66.0</v>
      </c>
      <c r="D67" s="5" t="s">
        <v>4111</v>
      </c>
      <c r="E67" s="4" t="str">
        <f>IFERROR(__xludf.DUMMYFUNCTION("GOOGLETRANSLATE(D67, ""he"", ""en"")"),"pestle")</f>
        <v>pestle</v>
      </c>
      <c r="F67" s="4"/>
      <c r="G67" s="4"/>
      <c r="H67" s="4"/>
    </row>
    <row r="68" ht="15.75" customHeight="1">
      <c r="A68" s="3" t="s">
        <v>77</v>
      </c>
      <c r="B68" s="1" t="s">
        <v>78</v>
      </c>
      <c r="C68" s="4">
        <v>67.0</v>
      </c>
      <c r="D68" s="5" t="s">
        <v>4405</v>
      </c>
      <c r="E68" s="4" t="str">
        <f>IFERROR(__xludf.DUMMYFUNCTION("GOOGLETRANSLATE(D68, ""he"", ""en"")"),"authorized")</f>
        <v>authorized</v>
      </c>
      <c r="F68" s="4"/>
      <c r="G68" s="4"/>
      <c r="H68" s="4"/>
    </row>
    <row r="69" ht="15.75" customHeight="1">
      <c r="A69" s="3" t="s">
        <v>4406</v>
      </c>
      <c r="B69" s="1" t="s">
        <v>4407</v>
      </c>
      <c r="C69" s="4">
        <v>68.0</v>
      </c>
      <c r="D69" s="5" t="s">
        <v>4408</v>
      </c>
      <c r="E69" s="4" t="str">
        <f>IFERROR(__xludf.DUMMYFUNCTION("GOOGLETRANSLATE(D69, ""he"", ""en"")"),"your anger")</f>
        <v>your anger</v>
      </c>
      <c r="F69" s="4"/>
      <c r="G69" s="4"/>
      <c r="H69" s="4"/>
    </row>
    <row r="70" ht="15.75" customHeight="1">
      <c r="A70" s="3" t="s">
        <v>4409</v>
      </c>
      <c r="B70" s="1" t="s">
        <v>4410</v>
      </c>
      <c r="C70" s="4">
        <v>69.0</v>
      </c>
      <c r="D70" s="5" t="s">
        <v>79</v>
      </c>
      <c r="E70" s="4" t="str">
        <f>IFERROR(__xludf.DUMMYFUNCTION("GOOGLETRANSLATE(D70, ""he"", ""en"")"),"and all")</f>
        <v>and all</v>
      </c>
      <c r="F70" s="4"/>
      <c r="G70" s="4"/>
      <c r="H70" s="4"/>
    </row>
    <row r="71" ht="15.75" customHeight="1">
      <c r="A71" s="3" t="s">
        <v>91</v>
      </c>
      <c r="B71" s="1" t="s">
        <v>92</v>
      </c>
      <c r="C71" s="4">
        <v>70.0</v>
      </c>
      <c r="D71" s="5" t="s">
        <v>4411</v>
      </c>
      <c r="E71" s="4" t="str">
        <f>IFERROR(__xludf.DUMMYFUNCTION("GOOGLETRANSLATE(D71, ""he"", ""en"")"),"from your crises")</f>
        <v>from your crises</v>
      </c>
      <c r="F71" s="4"/>
      <c r="G71" s="4"/>
      <c r="H71" s="4"/>
    </row>
    <row r="72" ht="15.75" customHeight="1">
      <c r="A72" s="3" t="s">
        <v>162</v>
      </c>
      <c r="B72" s="1">
        <v>9.0</v>
      </c>
      <c r="C72" s="4">
        <v>71.0</v>
      </c>
      <c r="D72" s="5" t="s">
        <v>4412</v>
      </c>
      <c r="E72" s="4" t="str">
        <f>IFERROR(__xludf.DUMMYFUNCTION("GOOGLETRANSLATE(D72, ""he"", ""en"")"),"you answered")</f>
        <v>you answered</v>
      </c>
      <c r="F72" s="4"/>
      <c r="G72" s="4"/>
      <c r="H72" s="4"/>
    </row>
    <row r="73" ht="15.75" customHeight="1">
      <c r="A73" s="3" t="s">
        <v>4413</v>
      </c>
      <c r="B73" s="1" t="s">
        <v>4414</v>
      </c>
      <c r="C73" s="4">
        <v>72.0</v>
      </c>
      <c r="D73" s="5" t="s">
        <v>93</v>
      </c>
      <c r="E73" s="4" t="str">
        <f>IFERROR(__xludf.DUMMYFUNCTION("GOOGLETRANSLATE(D73, ""he"", ""en"")"),"Sela:")</f>
        <v>Sela:</v>
      </c>
      <c r="F73" s="4"/>
      <c r="G73" s="4"/>
      <c r="H73" s="4"/>
    </row>
    <row r="74" ht="15.75" customHeight="1">
      <c r="A74" s="3" t="s">
        <v>4415</v>
      </c>
      <c r="B74" s="1" t="s">
        <v>4416</v>
      </c>
      <c r="C74" s="4">
        <v>73.0</v>
      </c>
      <c r="D74" s="5" t="s">
        <v>170</v>
      </c>
      <c r="E74" s="4" t="str">
        <f>IFERROR(__xludf.DUMMYFUNCTION("GOOGLETRANSLATE(D74, ""he"", ""en"")"),"{ninth}")</f>
        <v>{ninth}</v>
      </c>
      <c r="F74" s="4"/>
      <c r="G74" s="4"/>
      <c r="H74" s="4"/>
    </row>
    <row r="75" ht="15.75" customHeight="1">
      <c r="A75" s="3" t="s">
        <v>4417</v>
      </c>
      <c r="B75" s="1" t="s">
        <v>4418</v>
      </c>
      <c r="C75" s="4">
        <v>74.0</v>
      </c>
      <c r="D75" s="5" t="s">
        <v>4419</v>
      </c>
      <c r="E75" s="4" t="str">
        <f>IFERROR(__xludf.DUMMYFUNCTION("GOOGLETRANSLATE(D75, ""he"", ""en"")"),"You moved away")</f>
        <v>You moved away</v>
      </c>
      <c r="F75" s="4"/>
      <c r="G75" s="4"/>
      <c r="H75" s="4"/>
    </row>
    <row r="76" ht="15.75" customHeight="1">
      <c r="A76" s="3" t="s">
        <v>4420</v>
      </c>
      <c r="B76" s="1" t="s">
        <v>4421</v>
      </c>
      <c r="C76" s="4">
        <v>75.0</v>
      </c>
      <c r="D76" s="5" t="s">
        <v>4422</v>
      </c>
      <c r="E76" s="4" t="str">
        <f>IFERROR(__xludf.DUMMYFUNCTION("GOOGLETRANSLATE(D76, ""he"", ""en"")"),"Informed")</f>
        <v>Informed</v>
      </c>
      <c r="F76" s="4"/>
      <c r="G76" s="4"/>
      <c r="H76" s="4"/>
    </row>
    <row r="77" ht="15.75" customHeight="1">
      <c r="A77" s="3" t="s">
        <v>4423</v>
      </c>
      <c r="B77" s="1" t="s">
        <v>4424</v>
      </c>
      <c r="C77" s="4">
        <v>76.0</v>
      </c>
      <c r="D77" s="5" t="s">
        <v>4425</v>
      </c>
      <c r="E77" s="4" t="str">
        <f>IFERROR(__xludf.DUMMYFUNCTION("GOOGLETRANSLATE(D77, ""he"", ""en"")"),"from me")</f>
        <v>from me</v>
      </c>
      <c r="F77" s="4"/>
      <c r="G77" s="4"/>
      <c r="H77" s="4"/>
    </row>
    <row r="78" ht="15.75" customHeight="1">
      <c r="A78" s="3" t="s">
        <v>2711</v>
      </c>
      <c r="B78" s="1" t="s">
        <v>4426</v>
      </c>
      <c r="C78" s="4">
        <v>77.0</v>
      </c>
      <c r="D78" s="5" t="s">
        <v>4390</v>
      </c>
      <c r="E78" s="4" t="str">
        <f>IFERROR(__xludf.DUMMYFUNCTION("GOOGLETRANSLATE(D78, ""he"", ""en"")"),"Change me")</f>
        <v>Change me</v>
      </c>
      <c r="F78" s="4"/>
      <c r="G78" s="4"/>
      <c r="H78" s="4"/>
    </row>
    <row r="79" ht="15.75" customHeight="1">
      <c r="A79" s="3" t="s">
        <v>4427</v>
      </c>
      <c r="B79" s="1" t="s">
        <v>4428</v>
      </c>
      <c r="C79" s="4">
        <v>78.0</v>
      </c>
      <c r="D79" s="5" t="s">
        <v>4429</v>
      </c>
      <c r="E79" s="4" t="str">
        <f>IFERROR(__xludf.DUMMYFUNCTION("GOOGLETRANSLATE(D79, ""he"", ""en"")"),"abominations")</f>
        <v>abominations</v>
      </c>
      <c r="F79" s="4"/>
      <c r="G79" s="4"/>
      <c r="H79" s="4"/>
    </row>
    <row r="80" ht="15.75" customHeight="1">
      <c r="A80" s="3" t="s">
        <v>1725</v>
      </c>
      <c r="B80" s="1" t="s">
        <v>137</v>
      </c>
      <c r="C80" s="4">
        <v>79.0</v>
      </c>
      <c r="D80" s="5" t="s">
        <v>4430</v>
      </c>
      <c r="E80" s="4" t="str">
        <f>IFERROR(__xludf.DUMMYFUNCTION("GOOGLETRANSLATE(D80, ""he"", ""en"")"),"why")</f>
        <v>why</v>
      </c>
      <c r="F80" s="4"/>
      <c r="G80" s="4"/>
      <c r="H80" s="4"/>
    </row>
    <row r="81" ht="15.75" customHeight="1">
      <c r="A81" s="3" t="s">
        <v>4431</v>
      </c>
      <c r="B81" s="1" t="s">
        <v>4432</v>
      </c>
      <c r="C81" s="4">
        <v>80.0</v>
      </c>
      <c r="D81" s="5" t="s">
        <v>4433</v>
      </c>
      <c r="E81" s="4" t="str">
        <f>IFERROR(__xludf.DUMMYFUNCTION("GOOGLETRANSLATE(D81, ""he"", ""en"")"),"prison")</f>
        <v>prison</v>
      </c>
      <c r="F81" s="4"/>
      <c r="G81" s="4"/>
      <c r="H81" s="4"/>
    </row>
    <row r="82" ht="15.75" customHeight="1">
      <c r="A82" s="3" t="s">
        <v>197</v>
      </c>
      <c r="B82" s="1">
        <v>10.0</v>
      </c>
      <c r="C82" s="4">
        <v>81.0</v>
      </c>
      <c r="D82" s="5" t="s">
        <v>144</v>
      </c>
      <c r="E82" s="4" t="str">
        <f>IFERROR(__xludf.DUMMYFUNCTION("GOOGLETRANSLATE(D82, ""he"", ""en"")"),"and not")</f>
        <v>and not</v>
      </c>
      <c r="F82" s="4"/>
      <c r="G82" s="4"/>
      <c r="H82" s="4"/>
    </row>
    <row r="83" ht="15.75" customHeight="1">
      <c r="A83" s="3" t="s">
        <v>4434</v>
      </c>
      <c r="B83" s="1" t="s">
        <v>4435</v>
      </c>
      <c r="C83" s="4">
        <v>82.0</v>
      </c>
      <c r="D83" s="5" t="s">
        <v>4436</v>
      </c>
      <c r="E83" s="4" t="str">
        <f>IFERROR(__xludf.DUMMYFUNCTION("GOOGLETRANSLATE(D83, ""he"", ""en"")"),"Exit:")</f>
        <v>Exit:</v>
      </c>
      <c r="F83" s="4"/>
      <c r="G83" s="4"/>
      <c r="H83" s="4"/>
    </row>
    <row r="84" ht="15.75" customHeight="1">
      <c r="A84" s="3" t="s">
        <v>4437</v>
      </c>
      <c r="B84" s="1" t="s">
        <v>4438</v>
      </c>
      <c r="C84" s="4">
        <v>83.0</v>
      </c>
      <c r="D84" s="5" t="s">
        <v>216</v>
      </c>
      <c r="E84" s="4" t="str">
        <f>IFERROR(__xludf.DUMMYFUNCTION("GOOGLETRANSLATE(D84, ""he"", ""en"")"),"{y}")</f>
        <v>{y}</v>
      </c>
      <c r="F84" s="4"/>
      <c r="G84" s="4"/>
      <c r="H84" s="4"/>
    </row>
    <row r="85" ht="15.75" customHeight="1">
      <c r="A85" s="3" t="s">
        <v>1804</v>
      </c>
      <c r="B85" s="1" t="s">
        <v>4439</v>
      </c>
      <c r="C85" s="4">
        <v>84.0</v>
      </c>
      <c r="D85" s="5" t="s">
        <v>4440</v>
      </c>
      <c r="E85" s="4" t="str">
        <f>IFERROR(__xludf.DUMMYFUNCTION("GOOGLETRANSLATE(D85, ""he"", ""en"")"),"my eyes")</f>
        <v>my eyes</v>
      </c>
      <c r="F85" s="4"/>
      <c r="G85" s="4"/>
      <c r="H85" s="4"/>
    </row>
    <row r="86" ht="15.75" customHeight="1">
      <c r="A86" s="3" t="s">
        <v>4441</v>
      </c>
      <c r="B86" s="1" t="s">
        <v>4442</v>
      </c>
      <c r="C86" s="4">
        <v>85.0</v>
      </c>
      <c r="D86" s="5" t="s">
        <v>4443</v>
      </c>
      <c r="E86" s="4" t="str">
        <f>IFERROR(__xludf.DUMMYFUNCTION("GOOGLETRANSLATE(D86, ""he"", ""en"")"),"Daba")</f>
        <v>Daba</v>
      </c>
      <c r="F86" s="4"/>
      <c r="G86" s="4"/>
      <c r="H86" s="4"/>
    </row>
    <row r="87" ht="15.75" customHeight="1">
      <c r="A87" s="3" t="s">
        <v>4444</v>
      </c>
      <c r="B87" s="1" t="s">
        <v>4445</v>
      </c>
      <c r="C87" s="4">
        <v>86.0</v>
      </c>
      <c r="D87" s="5" t="s">
        <v>1033</v>
      </c>
      <c r="E87" s="4" t="str">
        <f>IFERROR(__xludf.DUMMYFUNCTION("GOOGLETRANSLATE(D87, ""he"", ""en"")"),"from me")</f>
        <v>from me</v>
      </c>
      <c r="F87" s="4"/>
      <c r="G87" s="4"/>
      <c r="H87" s="4"/>
    </row>
    <row r="88" ht="15.75" customHeight="1">
      <c r="A88" s="3" t="s">
        <v>4446</v>
      </c>
      <c r="B88" s="1" t="s">
        <v>2580</v>
      </c>
      <c r="C88" s="4">
        <v>87.0</v>
      </c>
      <c r="D88" s="5" t="s">
        <v>4447</v>
      </c>
      <c r="E88" s="4" t="str">
        <f>IFERROR(__xludf.DUMMYFUNCTION("GOOGLETRANSLATE(D88, ""he"", ""en"")"),"poor")</f>
        <v>poor</v>
      </c>
      <c r="F88" s="4"/>
      <c r="G88" s="4"/>
      <c r="H88" s="4"/>
    </row>
    <row r="89" ht="15.75" customHeight="1">
      <c r="A89" s="3" t="s">
        <v>774</v>
      </c>
      <c r="B89" s="1" t="s">
        <v>2784</v>
      </c>
      <c r="C89" s="4">
        <v>88.0</v>
      </c>
      <c r="D89" s="5" t="s">
        <v>4448</v>
      </c>
      <c r="E89" s="4" t="str">
        <f>IFERROR(__xludf.DUMMYFUNCTION("GOOGLETRANSLATE(D89, ""he"", ""en"")"),"I called you")</f>
        <v>I called you</v>
      </c>
      <c r="F89" s="4"/>
      <c r="G89" s="4"/>
      <c r="H89" s="4"/>
    </row>
    <row r="90" ht="15.75" customHeight="1">
      <c r="A90" s="3" t="s">
        <v>4301</v>
      </c>
      <c r="B90" s="1" t="s">
        <v>1798</v>
      </c>
      <c r="C90" s="4">
        <v>89.0</v>
      </c>
      <c r="D90" s="5" t="s">
        <v>180</v>
      </c>
      <c r="E90" s="4" t="str">
        <f>IFERROR(__xludf.DUMMYFUNCTION("GOOGLETRANSLATE(D90, ""he"", ""en"")"),"Jehovah")</f>
        <v>Jehovah</v>
      </c>
      <c r="F90" s="4"/>
      <c r="G90" s="4"/>
      <c r="H90" s="4"/>
    </row>
    <row r="91" ht="15.75" customHeight="1">
      <c r="A91" s="3" t="s">
        <v>4449</v>
      </c>
      <c r="B91" s="1" t="s">
        <v>4450</v>
      </c>
      <c r="C91" s="4">
        <v>90.0</v>
      </c>
      <c r="D91" s="5" t="s">
        <v>1632</v>
      </c>
      <c r="E91" s="4" t="str">
        <f>IFERROR(__xludf.DUMMYFUNCTION("GOOGLETRANSLATE(D91, ""he"", ""en"")"),"at all")</f>
        <v>at all</v>
      </c>
      <c r="F91" s="4"/>
      <c r="G91" s="4"/>
      <c r="H91" s="4"/>
    </row>
    <row r="92" ht="15.75" customHeight="1">
      <c r="A92" s="3" t="s">
        <v>4451</v>
      </c>
      <c r="B92" s="1" t="s">
        <v>3245</v>
      </c>
      <c r="C92" s="4">
        <v>91.0</v>
      </c>
      <c r="D92" s="5" t="s">
        <v>1827</v>
      </c>
      <c r="E92" s="4" t="str">
        <f>IFERROR(__xludf.DUMMYFUNCTION("GOOGLETRANSLATE(D92, ""he"", ""en"")"),"day")</f>
        <v>day</v>
      </c>
      <c r="F92" s="4"/>
      <c r="G92" s="4"/>
      <c r="H92" s="4"/>
    </row>
    <row r="93" ht="15.75" customHeight="1">
      <c r="A93" s="3" t="s">
        <v>4452</v>
      </c>
      <c r="B93" s="1" t="s">
        <v>4453</v>
      </c>
      <c r="C93" s="4">
        <v>92.0</v>
      </c>
      <c r="D93" s="5" t="s">
        <v>4454</v>
      </c>
      <c r="E93" s="4" t="str">
        <f>IFERROR(__xludf.DUMMYFUNCTION("GOOGLETRANSLATE(D93, ""he"", ""en"")"),"I was lying")</f>
        <v>I was lying</v>
      </c>
      <c r="F93" s="4"/>
      <c r="G93" s="4"/>
      <c r="H93" s="4"/>
    </row>
    <row r="94" ht="15.75" customHeight="1">
      <c r="A94" s="3" t="s">
        <v>215</v>
      </c>
      <c r="B94" s="1">
        <v>11.0</v>
      </c>
      <c r="C94" s="4">
        <v>93.0</v>
      </c>
      <c r="D94" s="5" t="s">
        <v>3984</v>
      </c>
      <c r="E94" s="4" t="str">
        <f>IFERROR(__xludf.DUMMYFUNCTION("GOOGLETRANSLATE(D94, ""he"", ""en"")"),"to you")</f>
        <v>to you</v>
      </c>
      <c r="F94" s="4"/>
      <c r="G94" s="4"/>
      <c r="H94" s="4"/>
    </row>
    <row r="95" ht="15.75" customHeight="1">
      <c r="A95" s="3" t="s">
        <v>4455</v>
      </c>
      <c r="B95" s="1" t="s">
        <v>4456</v>
      </c>
      <c r="C95" s="4">
        <v>94.0</v>
      </c>
      <c r="D95" s="5" t="s">
        <v>4457</v>
      </c>
      <c r="E95" s="4" t="str">
        <f>IFERROR(__xludf.DUMMYFUNCTION("GOOGLETRANSLATE(D95, ""he"", ""en"")"),"as:")</f>
        <v>as:</v>
      </c>
      <c r="F95" s="4"/>
      <c r="G95" s="4"/>
      <c r="H95" s="4"/>
    </row>
    <row r="96" ht="15.75" customHeight="1">
      <c r="A96" s="3" t="s">
        <v>4458</v>
      </c>
      <c r="B96" s="1" t="s">
        <v>4459</v>
      </c>
      <c r="C96" s="4">
        <v>95.0</v>
      </c>
      <c r="D96" s="5" t="s">
        <v>233</v>
      </c>
      <c r="E96" s="4" t="str">
        <f>IFERROR(__xludf.DUMMYFUNCTION("GOOGLETRANSLATE(D96, ""he"", ""en"")"),"{y}")</f>
        <v>{y}</v>
      </c>
      <c r="F96" s="4"/>
      <c r="G96" s="4"/>
      <c r="H96" s="4"/>
    </row>
    <row r="97" ht="15.75" customHeight="1">
      <c r="A97" s="3" t="s">
        <v>4460</v>
      </c>
      <c r="B97" s="1" t="s">
        <v>816</v>
      </c>
      <c r="C97" s="4">
        <v>96.0</v>
      </c>
      <c r="D97" s="5" t="s">
        <v>4461</v>
      </c>
      <c r="E97" s="4" t="str">
        <f>IFERROR(__xludf.DUMMYFUNCTION("GOOGLETRANSLATE(D97, ""he"", ""en"")"),"The dead")</f>
        <v>The dead</v>
      </c>
      <c r="F97" s="4"/>
      <c r="G97" s="4"/>
      <c r="H97" s="4"/>
    </row>
    <row r="98" ht="15.75" customHeight="1">
      <c r="A98" s="3" t="s">
        <v>1363</v>
      </c>
      <c r="B98" s="1" t="s">
        <v>4462</v>
      </c>
      <c r="C98" s="4">
        <v>97.0</v>
      </c>
      <c r="D98" s="5" t="s">
        <v>4463</v>
      </c>
      <c r="E98" s="4" t="str">
        <f>IFERROR(__xludf.DUMMYFUNCTION("GOOGLETRANSLATE(D98, ""he"", ""en"")"),"will do")</f>
        <v>will do</v>
      </c>
      <c r="F98" s="4"/>
      <c r="G98" s="4"/>
      <c r="H98" s="4"/>
    </row>
    <row r="99" ht="15.75" customHeight="1">
      <c r="A99" s="3" t="s">
        <v>4464</v>
      </c>
      <c r="B99" s="1" t="s">
        <v>4465</v>
      </c>
      <c r="C99" s="4">
        <v>98.0</v>
      </c>
      <c r="D99" s="5" t="s">
        <v>4466</v>
      </c>
      <c r="E99" s="4" t="str">
        <f>IFERROR(__xludf.DUMMYFUNCTION("GOOGLETRANSLATE(D99, ""he"", ""en"")"),"wonder")</f>
        <v>wonder</v>
      </c>
      <c r="F99" s="4"/>
      <c r="G99" s="4"/>
      <c r="H99" s="4"/>
    </row>
    <row r="100" ht="15.75" customHeight="1">
      <c r="A100" s="3" t="s">
        <v>4467</v>
      </c>
      <c r="B100" s="1" t="s">
        <v>4468</v>
      </c>
      <c r="C100" s="4">
        <v>99.0</v>
      </c>
      <c r="D100" s="5" t="s">
        <v>726</v>
      </c>
      <c r="E100" s="4" t="str">
        <f>IFERROR(__xludf.DUMMYFUNCTION("GOOGLETRANSLATE(D100, ""he"", ""en"")"),"if")</f>
        <v>if</v>
      </c>
      <c r="F100" s="4"/>
      <c r="G100" s="4"/>
      <c r="H100" s="4"/>
    </row>
    <row r="101" ht="15.75" customHeight="1">
      <c r="A101" s="3" t="s">
        <v>4469</v>
      </c>
      <c r="B101" s="1" t="s">
        <v>4470</v>
      </c>
      <c r="C101" s="4">
        <v>100.0</v>
      </c>
      <c r="D101" s="5" t="s">
        <v>4471</v>
      </c>
      <c r="E101" s="4" t="str">
        <f>IFERROR(__xludf.DUMMYFUNCTION("GOOGLETRANSLATE(D101, ""he"", ""en"")"),"ghosts")</f>
        <v>ghosts</v>
      </c>
      <c r="F101" s="4"/>
      <c r="G101" s="4"/>
      <c r="H101" s="4"/>
    </row>
    <row r="102" ht="15.75" customHeight="1">
      <c r="A102" s="3" t="s">
        <v>4472</v>
      </c>
      <c r="B102" s="1" t="s">
        <v>92</v>
      </c>
      <c r="C102" s="4">
        <v>101.0</v>
      </c>
      <c r="D102" s="5" t="s">
        <v>1114</v>
      </c>
      <c r="E102" s="4" t="str">
        <f>IFERROR(__xludf.DUMMYFUNCTION("GOOGLETRANSLATE(D102, ""he"", ""en"")"),"will arise")</f>
        <v>will arise</v>
      </c>
      <c r="F102" s="4"/>
      <c r="G102" s="4"/>
      <c r="H102" s="4"/>
    </row>
    <row r="103" ht="15.75" customHeight="1">
      <c r="A103" s="3" t="s">
        <v>472</v>
      </c>
      <c r="B103" s="1">
        <v>12.0</v>
      </c>
      <c r="C103" s="4">
        <v>102.0</v>
      </c>
      <c r="D103" s="5" t="s">
        <v>4473</v>
      </c>
      <c r="E103" s="4" t="str">
        <f>IFERROR(__xludf.DUMMYFUNCTION("GOOGLETRANSLATE(D103, ""he"", ""en"")"),"thank you")</f>
        <v>thank you</v>
      </c>
      <c r="F103" s="4"/>
      <c r="G103" s="4"/>
      <c r="H103" s="4"/>
    </row>
    <row r="104" ht="15.75" customHeight="1">
      <c r="A104" s="3" t="s">
        <v>4474</v>
      </c>
      <c r="B104" s="1" t="s">
        <v>4475</v>
      </c>
      <c r="C104" s="4">
        <v>103.0</v>
      </c>
      <c r="D104" s="5" t="s">
        <v>93</v>
      </c>
      <c r="E104" s="4" t="str">
        <f>IFERROR(__xludf.DUMMYFUNCTION("GOOGLETRANSLATE(D104, ""he"", ""en"")"),"Sela:")</f>
        <v>Sela:</v>
      </c>
      <c r="F104" s="4"/>
      <c r="G104" s="4"/>
      <c r="H104" s="4"/>
    </row>
    <row r="105" ht="15.75" customHeight="1">
      <c r="A105" s="3" t="s">
        <v>4476</v>
      </c>
      <c r="B105" s="1" t="s">
        <v>4364</v>
      </c>
      <c r="C105" s="4">
        <v>104.0</v>
      </c>
      <c r="D105" s="5" t="s">
        <v>477</v>
      </c>
      <c r="E105" s="4" t="str">
        <f>IFERROR(__xludf.DUMMYFUNCTION("GOOGLETRANSLATE(D105, ""he"", ""en"")"),"{12}")</f>
        <v>{12}</v>
      </c>
      <c r="F105" s="4"/>
      <c r="G105" s="4"/>
      <c r="H105" s="4"/>
    </row>
    <row r="106" ht="15.75" customHeight="1">
      <c r="A106" s="3" t="s">
        <v>4477</v>
      </c>
      <c r="B106" s="1" t="s">
        <v>4478</v>
      </c>
      <c r="C106" s="4">
        <v>105.0</v>
      </c>
      <c r="D106" s="5" t="s">
        <v>4479</v>
      </c>
      <c r="E106" s="4" t="str">
        <f>IFERROR(__xludf.DUMMYFUNCTION("GOOGLETRANSLATE(D106, ""he"", ""en"")"),"the writer")</f>
        <v>the writer</v>
      </c>
      <c r="F106" s="4"/>
      <c r="G106" s="4"/>
      <c r="H106" s="4"/>
    </row>
    <row r="107" ht="15.75" customHeight="1">
      <c r="A107" s="3" t="s">
        <v>4480</v>
      </c>
      <c r="B107" s="1" t="s">
        <v>4481</v>
      </c>
      <c r="C107" s="4">
        <v>106.0</v>
      </c>
      <c r="D107" s="5" t="s">
        <v>4482</v>
      </c>
      <c r="E107" s="4" t="str">
        <f>IFERROR(__xludf.DUMMYFUNCTION("GOOGLETRANSLATE(D107, ""he"", ""en"")"),"in the grave")</f>
        <v>in the grave</v>
      </c>
      <c r="F107" s="4"/>
      <c r="G107" s="4"/>
      <c r="H107" s="4"/>
    </row>
    <row r="108" ht="15.75" customHeight="1">
      <c r="A108" s="3" t="s">
        <v>4483</v>
      </c>
      <c r="B108" s="1" t="s">
        <v>4484</v>
      </c>
      <c r="C108" s="4">
        <v>107.0</v>
      </c>
      <c r="D108" s="5" t="s">
        <v>3857</v>
      </c>
      <c r="E108" s="4" t="str">
        <f>IFERROR(__xludf.DUMMYFUNCTION("GOOGLETRANSLATE(D108, ""he"", ""en"")"),"your grace")</f>
        <v>your grace</v>
      </c>
      <c r="F108" s="4"/>
      <c r="G108" s="4"/>
      <c r="H108" s="4"/>
    </row>
    <row r="109" ht="15.75" customHeight="1">
      <c r="A109" s="3" t="s">
        <v>508</v>
      </c>
      <c r="B109" s="1">
        <v>13.0</v>
      </c>
      <c r="C109" s="4">
        <v>108.0</v>
      </c>
      <c r="D109" s="5" t="s">
        <v>4485</v>
      </c>
      <c r="E109" s="4" t="str">
        <f>IFERROR(__xludf.DUMMYFUNCTION("GOOGLETRANSLATE(D109, ""he"", ""en"")"),"your faith")</f>
        <v>your faith</v>
      </c>
      <c r="F109" s="4"/>
      <c r="G109" s="4"/>
      <c r="H109" s="4"/>
    </row>
    <row r="110" ht="15.75" customHeight="1">
      <c r="A110" s="3" t="s">
        <v>4486</v>
      </c>
      <c r="B110" s="1" t="s">
        <v>4487</v>
      </c>
      <c r="C110" s="4">
        <v>109.0</v>
      </c>
      <c r="D110" s="5" t="s">
        <v>4488</v>
      </c>
      <c r="E110" s="4" t="str">
        <f>IFERROR(__xludf.DUMMYFUNCTION("GOOGLETRANSLATE(D110, ""he"", ""en"")"),"in Abaddon:")</f>
        <v>in Abaddon:</v>
      </c>
      <c r="F110" s="4"/>
      <c r="G110" s="4"/>
      <c r="H110" s="4"/>
    </row>
    <row r="111" ht="15.75" customHeight="1">
      <c r="A111" s="3" t="s">
        <v>4489</v>
      </c>
      <c r="B111" s="1" t="s">
        <v>4490</v>
      </c>
      <c r="C111" s="4">
        <v>110.0</v>
      </c>
      <c r="D111" s="5" t="s">
        <v>513</v>
      </c>
      <c r="E111" s="4" t="str">
        <f>IFERROR(__xludf.DUMMYFUNCTION("GOOGLETRANSLATE(D111, ""he"", ""en"")"),"{13}")</f>
        <v>{13}</v>
      </c>
      <c r="F111" s="4"/>
      <c r="G111" s="4"/>
      <c r="H111" s="4"/>
    </row>
    <row r="112" ht="15.75" customHeight="1">
      <c r="A112" s="3" t="s">
        <v>4491</v>
      </c>
      <c r="B112" s="1" t="s">
        <v>4492</v>
      </c>
      <c r="C112" s="4">
        <v>111.0</v>
      </c>
      <c r="D112" s="5" t="s">
        <v>4493</v>
      </c>
      <c r="E112" s="4" t="str">
        <f>IFERROR(__xludf.DUMMYFUNCTION("GOOGLETRANSLATE(D112, ""he"", ""en"")"),"the known")</f>
        <v>the known</v>
      </c>
      <c r="F112" s="4"/>
      <c r="G112" s="4"/>
      <c r="H112" s="4"/>
    </row>
    <row r="113" ht="15.75" customHeight="1">
      <c r="A113" s="3" t="s">
        <v>4494</v>
      </c>
      <c r="B113" s="1" t="s">
        <v>4495</v>
      </c>
      <c r="C113" s="4">
        <v>112.0</v>
      </c>
      <c r="D113" s="5" t="s">
        <v>4496</v>
      </c>
      <c r="E113" s="4" t="str">
        <f>IFERROR(__xludf.DUMMYFUNCTION("GOOGLETRANSLATE(D113, ""he"", ""en"")"),"in the dark")</f>
        <v>in the dark</v>
      </c>
      <c r="F113" s="4"/>
      <c r="G113" s="4"/>
      <c r="H113" s="4"/>
    </row>
    <row r="114" ht="15.75" customHeight="1">
      <c r="A114" s="3" t="s">
        <v>4497</v>
      </c>
      <c r="B114" s="1" t="s">
        <v>1205</v>
      </c>
      <c r="C114" s="4">
        <v>113.0</v>
      </c>
      <c r="D114" s="5" t="s">
        <v>4498</v>
      </c>
      <c r="E114" s="4" t="str">
        <f>IFERROR(__xludf.DUMMYFUNCTION("GOOGLETRANSLATE(D114, ""he"", ""en"")"),"Falacha")</f>
        <v>Falacha</v>
      </c>
      <c r="F114" s="4"/>
      <c r="G114" s="4"/>
      <c r="H114" s="4"/>
    </row>
    <row r="115" ht="15.75" customHeight="1">
      <c r="A115" s="3" t="s">
        <v>4499</v>
      </c>
      <c r="B115" s="1" t="s">
        <v>4500</v>
      </c>
      <c r="C115" s="4">
        <v>114.0</v>
      </c>
      <c r="D115" s="5" t="s">
        <v>4501</v>
      </c>
      <c r="E115" s="4" t="str">
        <f>IFERROR(__xludf.DUMMYFUNCTION("GOOGLETRANSLATE(D115, ""he"", ""en"")"),"and your righteousness")</f>
        <v>and your righteousness</v>
      </c>
      <c r="F115" s="4"/>
      <c r="G115" s="4"/>
      <c r="H115" s="4"/>
    </row>
    <row r="116" ht="15.75" customHeight="1">
      <c r="A116" s="3" t="s">
        <v>784</v>
      </c>
      <c r="B116" s="1">
        <v>14.0</v>
      </c>
      <c r="C116" s="4">
        <v>115.0</v>
      </c>
      <c r="D116" s="5" t="s">
        <v>1227</v>
      </c>
      <c r="E116" s="4" t="str">
        <f>IFERROR(__xludf.DUMMYFUNCTION("GOOGLETRANSLATE(D116, ""he"", ""en"")"),"in the country")</f>
        <v>in the country</v>
      </c>
      <c r="F116" s="4"/>
      <c r="G116" s="4"/>
      <c r="H116" s="4"/>
    </row>
    <row r="117" ht="15.75" customHeight="1">
      <c r="A117" s="3" t="s">
        <v>4502</v>
      </c>
      <c r="B117" s="1" t="s">
        <v>4503</v>
      </c>
      <c r="C117" s="4">
        <v>116.0</v>
      </c>
      <c r="D117" s="5" t="s">
        <v>4504</v>
      </c>
      <c r="E117" s="4" t="str">
        <f>IFERROR(__xludf.DUMMYFUNCTION("GOOGLETRANSLATE(D117, ""he"", ""en"")"),"oblivion:")</f>
        <v>oblivion:</v>
      </c>
      <c r="F117" s="4"/>
      <c r="G117" s="4"/>
      <c r="H117" s="4"/>
    </row>
    <row r="118" ht="15.75" customHeight="1">
      <c r="A118" s="3" t="s">
        <v>4505</v>
      </c>
      <c r="B118" s="1" t="s">
        <v>3245</v>
      </c>
      <c r="C118" s="4">
        <v>117.0</v>
      </c>
      <c r="D118" s="5" t="s">
        <v>801</v>
      </c>
      <c r="E118" s="4" t="str">
        <f>IFERROR(__xludf.DUMMYFUNCTION("GOOGLETRANSLATE(D118, ""he"", ""en"")"),"{hand}")</f>
        <v>{hand}</v>
      </c>
      <c r="F118" s="4"/>
      <c r="G118" s="4"/>
      <c r="H118" s="4"/>
    </row>
    <row r="119" ht="15.75" customHeight="1">
      <c r="A119" s="3" t="s">
        <v>1379</v>
      </c>
      <c r="B119" s="1" t="s">
        <v>2580</v>
      </c>
      <c r="C119" s="4">
        <v>118.0</v>
      </c>
      <c r="D119" s="5" t="s">
        <v>199</v>
      </c>
      <c r="E119" s="4" t="str">
        <f>IFERROR(__xludf.DUMMYFUNCTION("GOOGLETRANSLATE(D119, ""he"", ""en"")"),"and me")</f>
        <v>and me</v>
      </c>
      <c r="F119" s="4"/>
      <c r="G119" s="4"/>
      <c r="H119" s="4"/>
    </row>
    <row r="120" ht="15.75" customHeight="1">
      <c r="A120" s="3" t="s">
        <v>4506</v>
      </c>
      <c r="B120" s="1" t="s">
        <v>3990</v>
      </c>
      <c r="C120" s="4">
        <v>119.0</v>
      </c>
      <c r="D120" s="5" t="s">
        <v>3984</v>
      </c>
      <c r="E120" s="4" t="str">
        <f>IFERROR(__xludf.DUMMYFUNCTION("GOOGLETRANSLATE(D120, ""he"", ""en"")"),"to you")</f>
        <v>to you</v>
      </c>
      <c r="F120" s="4"/>
      <c r="G120" s="4"/>
      <c r="H120" s="4"/>
    </row>
    <row r="121" ht="15.75" customHeight="1">
      <c r="A121" s="3" t="s">
        <v>4507</v>
      </c>
      <c r="B121" s="1" t="s">
        <v>4508</v>
      </c>
      <c r="C121" s="4">
        <v>120.0</v>
      </c>
      <c r="D121" s="5" t="s">
        <v>180</v>
      </c>
      <c r="E121" s="4" t="str">
        <f>IFERROR(__xludf.DUMMYFUNCTION("GOOGLETRANSLATE(D121, ""he"", ""en"")"),"Jehovah")</f>
        <v>Jehovah</v>
      </c>
      <c r="F121" s="4"/>
      <c r="G121" s="4"/>
      <c r="H121" s="4"/>
    </row>
    <row r="122" ht="15.75" customHeight="1">
      <c r="A122" s="3" t="s">
        <v>4509</v>
      </c>
      <c r="B122" s="1" t="s">
        <v>4313</v>
      </c>
      <c r="C122" s="4">
        <v>121.0</v>
      </c>
      <c r="D122" s="5" t="s">
        <v>4510</v>
      </c>
      <c r="E122" s="4" t="str">
        <f>IFERROR(__xludf.DUMMYFUNCTION("GOOGLETRANSLATE(D122, ""he"", ""en"")"),"I was saved")</f>
        <v>I was saved</v>
      </c>
      <c r="F122" s="4"/>
      <c r="G122" s="4"/>
      <c r="H122" s="4"/>
    </row>
    <row r="123" ht="15.75" customHeight="1">
      <c r="A123" s="3" t="s">
        <v>4511</v>
      </c>
      <c r="B123" s="1" t="s">
        <v>4512</v>
      </c>
      <c r="C123" s="4">
        <v>122.0</v>
      </c>
      <c r="D123" s="5" t="s">
        <v>4513</v>
      </c>
      <c r="E123" s="4" t="str">
        <f>IFERROR(__xludf.DUMMYFUNCTION("GOOGLETRANSLATE(D123, ""he"", ""en"")"),"And in the morning")</f>
        <v>And in the morning</v>
      </c>
      <c r="F123" s="4"/>
      <c r="G123" s="4"/>
      <c r="H123" s="4"/>
    </row>
    <row r="124" ht="15.75" customHeight="1">
      <c r="A124" s="3" t="s">
        <v>808</v>
      </c>
      <c r="B124" s="1">
        <v>15.0</v>
      </c>
      <c r="C124" s="4">
        <v>123.0</v>
      </c>
      <c r="D124" s="5" t="s">
        <v>4023</v>
      </c>
      <c r="E124" s="4" t="str">
        <f>IFERROR(__xludf.DUMMYFUNCTION("GOOGLETRANSLATE(D124, ""he"", ""en"")"),"I prayed")</f>
        <v>I prayed</v>
      </c>
      <c r="F124" s="4"/>
      <c r="G124" s="4"/>
      <c r="H124" s="4"/>
    </row>
    <row r="125" ht="15.75" customHeight="1">
      <c r="A125" s="3" t="s">
        <v>4514</v>
      </c>
      <c r="B125" s="1" t="s">
        <v>4515</v>
      </c>
      <c r="C125" s="4">
        <v>124.0</v>
      </c>
      <c r="D125" s="5" t="s">
        <v>4516</v>
      </c>
      <c r="E125" s="4" t="str">
        <f>IFERROR(__xludf.DUMMYFUNCTION("GOOGLETRANSLATE(D125, ""he"", ""en"")"),"Your progress:")</f>
        <v>Your progress:</v>
      </c>
      <c r="F125" s="4"/>
      <c r="G125" s="4"/>
      <c r="H125" s="4"/>
    </row>
    <row r="126" ht="15.75" customHeight="1">
      <c r="A126" s="3" t="s">
        <v>1379</v>
      </c>
      <c r="B126" s="1" t="s">
        <v>2580</v>
      </c>
      <c r="C126" s="4">
        <v>125.0</v>
      </c>
      <c r="D126" s="5" t="s">
        <v>821</v>
      </c>
      <c r="E126" s="4" t="str">
        <f>IFERROR(__xludf.DUMMYFUNCTION("GOOGLETRANSLATE(D126, ""he"", ""en"")"),"{to}")</f>
        <v>{to}</v>
      </c>
      <c r="F126" s="4"/>
      <c r="G126" s="4"/>
      <c r="H126" s="4"/>
    </row>
    <row r="127" ht="15.75" customHeight="1">
      <c r="A127" s="3" t="s">
        <v>4517</v>
      </c>
      <c r="B127" s="1" t="s">
        <v>4518</v>
      </c>
      <c r="C127" s="4">
        <v>126.0</v>
      </c>
      <c r="D127" s="5" t="s">
        <v>4519</v>
      </c>
      <c r="E127" s="4" t="str">
        <f>IFERROR(__xludf.DUMMYFUNCTION("GOOGLETRANSLATE(D127, ""he"", ""en"")"),"why")</f>
        <v>why</v>
      </c>
      <c r="F127" s="4"/>
      <c r="G127" s="4"/>
      <c r="H127" s="4"/>
    </row>
    <row r="128" ht="15.75" customHeight="1">
      <c r="A128" s="3" t="s">
        <v>3563</v>
      </c>
      <c r="B128" s="1" t="s">
        <v>3970</v>
      </c>
      <c r="C128" s="4">
        <v>127.0</v>
      </c>
      <c r="D128" s="5" t="s">
        <v>180</v>
      </c>
      <c r="E128" s="4" t="str">
        <f>IFERROR(__xludf.DUMMYFUNCTION("GOOGLETRANSLATE(D128, ""he"", ""en"")"),"Jehovah")</f>
        <v>Jehovah</v>
      </c>
      <c r="F128" s="4"/>
      <c r="G128" s="4"/>
      <c r="H128" s="4"/>
    </row>
    <row r="129" ht="15.75" customHeight="1">
      <c r="A129" s="3" t="s">
        <v>4520</v>
      </c>
      <c r="B129" s="1" t="s">
        <v>4521</v>
      </c>
      <c r="C129" s="4">
        <v>128.0</v>
      </c>
      <c r="D129" s="5" t="s">
        <v>4522</v>
      </c>
      <c r="E129" s="4" t="str">
        <f>IFERROR(__xludf.DUMMYFUNCTION("GOOGLETRANSLATE(D129, ""he"", ""en"")"),"abandon")</f>
        <v>abandon</v>
      </c>
      <c r="F129" s="4"/>
      <c r="G129" s="4"/>
      <c r="H129" s="4"/>
    </row>
    <row r="130" ht="15.75" customHeight="1">
      <c r="A130" s="3" t="s">
        <v>4523</v>
      </c>
      <c r="B130" s="1" t="s">
        <v>4524</v>
      </c>
      <c r="C130" s="4">
        <v>129.0</v>
      </c>
      <c r="D130" s="5" t="s">
        <v>3564</v>
      </c>
      <c r="E130" s="4" t="str">
        <f>IFERROR(__xludf.DUMMYFUNCTION("GOOGLETRANSLATE(D130, ""he"", ""en"")"),"mental")</f>
        <v>mental</v>
      </c>
      <c r="F130" s="4"/>
      <c r="G130" s="4"/>
      <c r="H130" s="4"/>
    </row>
    <row r="131" ht="15.75" customHeight="1">
      <c r="A131" s="3" t="s">
        <v>4525</v>
      </c>
      <c r="B131" s="1" t="s">
        <v>4418</v>
      </c>
      <c r="C131" s="4">
        <v>130.0</v>
      </c>
      <c r="D131" s="5" t="s">
        <v>4526</v>
      </c>
      <c r="E131" s="4" t="str">
        <f>IFERROR(__xludf.DUMMYFUNCTION("GOOGLETRANSLATE(D131, ""he"", ""en"")"),"hide")</f>
        <v>hide</v>
      </c>
      <c r="F131" s="4"/>
      <c r="G131" s="4"/>
      <c r="H131" s="4"/>
    </row>
    <row r="132" ht="15.75" customHeight="1">
      <c r="A132" s="3" t="s">
        <v>828</v>
      </c>
      <c r="B132" s="1">
        <v>16.0</v>
      </c>
      <c r="C132" s="4">
        <v>131.0</v>
      </c>
      <c r="D132" s="5" t="s">
        <v>2668</v>
      </c>
      <c r="E132" s="4" t="str">
        <f>IFERROR(__xludf.DUMMYFUNCTION("GOOGLETRANSLATE(D132, ""he"", ""en"")"),"your face")</f>
        <v>your face</v>
      </c>
      <c r="F132" s="4"/>
      <c r="G132" s="4"/>
      <c r="H132" s="4"/>
    </row>
    <row r="133" ht="15.75" customHeight="1">
      <c r="A133" s="3" t="s">
        <v>4527</v>
      </c>
      <c r="B133" s="1" t="s">
        <v>4528</v>
      </c>
      <c r="C133" s="4">
        <v>132.0</v>
      </c>
      <c r="D133" s="5" t="s">
        <v>4529</v>
      </c>
      <c r="E133" s="4" t="str">
        <f>IFERROR(__xludf.DUMMYFUNCTION("GOOGLETRANSLATE(D133, ""he"", ""en"")"),"from me:")</f>
        <v>from me:</v>
      </c>
      <c r="F133" s="4"/>
      <c r="G133" s="4"/>
      <c r="H133" s="4"/>
    </row>
    <row r="134" ht="15.75" customHeight="1">
      <c r="A134" s="3" t="s">
        <v>4530</v>
      </c>
      <c r="B134" s="1" t="s">
        <v>61</v>
      </c>
      <c r="C134" s="4">
        <v>133.0</v>
      </c>
      <c r="D134" s="5" t="s">
        <v>848</v>
      </c>
      <c r="E134" s="4" t="str">
        <f>IFERROR(__xludf.DUMMYFUNCTION("GOOGLETRANSLATE(D134, ""he"", ""en"")"),"{16}")</f>
        <v>{16}</v>
      </c>
      <c r="F134" s="4"/>
      <c r="G134" s="4"/>
      <c r="H134" s="4"/>
    </row>
    <row r="135" ht="15.75" customHeight="1">
      <c r="A135" s="3" t="s">
        <v>4531</v>
      </c>
      <c r="B135" s="1" t="s">
        <v>4532</v>
      </c>
      <c r="C135" s="4">
        <v>134.0</v>
      </c>
      <c r="D135" s="5" t="s">
        <v>3153</v>
      </c>
      <c r="E135" s="4" t="str">
        <f>IFERROR(__xludf.DUMMYFUNCTION("GOOGLETRANSLATE(D135, ""he"", ""en"")"),"poor")</f>
        <v>poor</v>
      </c>
      <c r="F135" s="4"/>
      <c r="G135" s="4"/>
      <c r="H135" s="4"/>
    </row>
    <row r="136" ht="15.75" customHeight="1">
      <c r="A136" s="3" t="s">
        <v>4533</v>
      </c>
      <c r="B136" s="1" t="s">
        <v>4534</v>
      </c>
      <c r="C136" s="4">
        <v>135.0</v>
      </c>
      <c r="D136" s="5" t="s">
        <v>62</v>
      </c>
      <c r="E136" s="4" t="str">
        <f>IFERROR(__xludf.DUMMYFUNCTION("GOOGLETRANSLATE(D136, ""he"", ""en"")"),"I")</f>
        <v>I</v>
      </c>
      <c r="F136" s="4"/>
      <c r="G136" s="4"/>
      <c r="H136" s="4"/>
    </row>
    <row r="137" ht="15.75" customHeight="1">
      <c r="A137" s="3" t="s">
        <v>4535</v>
      </c>
      <c r="B137" s="1" t="s">
        <v>4536</v>
      </c>
      <c r="C137" s="4">
        <v>136.0</v>
      </c>
      <c r="D137" s="5" t="s">
        <v>4537</v>
      </c>
      <c r="E137" s="4" t="str">
        <f>IFERROR(__xludf.DUMMYFUNCTION("GOOGLETRANSLATE(D137, ""he"", ""en"")"),"and drowning")</f>
        <v>and drowning</v>
      </c>
      <c r="F137" s="4"/>
      <c r="G137" s="4"/>
      <c r="H137" s="4"/>
    </row>
    <row r="138" ht="15.75" customHeight="1">
      <c r="A138" s="3" t="s">
        <v>4538</v>
      </c>
      <c r="B138" s="1" t="s">
        <v>4539</v>
      </c>
      <c r="C138" s="4">
        <v>137.0</v>
      </c>
      <c r="D138" s="5" t="s">
        <v>4540</v>
      </c>
      <c r="E138" s="4" t="str">
        <f>IFERROR(__xludf.DUMMYFUNCTION("GOOGLETRANSLATE(D138, ""he"", ""en"")"),"from youth")</f>
        <v>from youth</v>
      </c>
      <c r="F138" s="4"/>
      <c r="G138" s="4"/>
      <c r="H138" s="4"/>
    </row>
    <row r="139" ht="15.75" customHeight="1">
      <c r="A139" s="3" t="s">
        <v>4541</v>
      </c>
      <c r="B139" s="1" t="s">
        <v>4542</v>
      </c>
      <c r="C139" s="4">
        <v>138.0</v>
      </c>
      <c r="D139" s="5" t="s">
        <v>4543</v>
      </c>
      <c r="E139" s="4" t="str">
        <f>IFERROR(__xludf.DUMMYFUNCTION("GOOGLETRANSLATE(D139, ""he"", ""en"")"),"I married")</f>
        <v>I married</v>
      </c>
      <c r="F139" s="4"/>
      <c r="G139" s="4"/>
      <c r="H139" s="4"/>
    </row>
    <row r="140" ht="15.75" customHeight="1">
      <c r="A140" s="3" t="s">
        <v>856</v>
      </c>
      <c r="B140" s="1">
        <v>17.0</v>
      </c>
      <c r="C140" s="4">
        <v>139.0</v>
      </c>
      <c r="D140" s="5" t="s">
        <v>4544</v>
      </c>
      <c r="E140" s="4" t="str">
        <f>IFERROR(__xludf.DUMMYFUNCTION("GOOGLETRANSLATE(D140, ""he"", ""en"")"),"your mother")</f>
        <v>your mother</v>
      </c>
      <c r="F140" s="4"/>
      <c r="G140" s="4"/>
      <c r="H140" s="4"/>
    </row>
    <row r="141" ht="15.75" customHeight="1">
      <c r="A141" s="3" t="s">
        <v>4398</v>
      </c>
      <c r="B141" s="1" t="s">
        <v>4545</v>
      </c>
      <c r="C141" s="4">
        <v>140.0</v>
      </c>
      <c r="D141" s="5" t="s">
        <v>4546</v>
      </c>
      <c r="E141" s="4" t="str">
        <f>IFERROR(__xludf.DUMMYFUNCTION("GOOGLETRANSLATE(D141, ""he"", ""en"")"),"bean:")</f>
        <v>bean:</v>
      </c>
      <c r="F141" s="4"/>
      <c r="G141" s="4"/>
      <c r="H141" s="4"/>
    </row>
    <row r="142" ht="15.75" customHeight="1">
      <c r="A142" s="3" t="s">
        <v>4547</v>
      </c>
      <c r="B142" s="1" t="s">
        <v>4548</v>
      </c>
      <c r="C142" s="4">
        <v>141.0</v>
      </c>
      <c r="D142" s="5" t="s">
        <v>867</v>
      </c>
      <c r="E142" s="4" t="str">
        <f>IFERROR(__xludf.DUMMYFUNCTION("GOOGLETRANSLATE(D142, ""he"", ""en"")"),"{17}")</f>
        <v>{17}</v>
      </c>
      <c r="F142" s="4"/>
      <c r="G142" s="4"/>
      <c r="H142" s="4"/>
    </row>
    <row r="143" ht="15.75" customHeight="1">
      <c r="A143" s="3" t="s">
        <v>4549</v>
      </c>
      <c r="B143" s="1" t="s">
        <v>4550</v>
      </c>
      <c r="C143" s="4">
        <v>142.0</v>
      </c>
      <c r="D143" s="5" t="s">
        <v>4111</v>
      </c>
      <c r="E143" s="4" t="str">
        <f>IFERROR(__xludf.DUMMYFUNCTION("GOOGLETRANSLATE(D143, ""he"", ""en"")"),"pestle")</f>
        <v>pestle</v>
      </c>
      <c r="F143" s="4"/>
      <c r="G143" s="4"/>
      <c r="H143" s="4"/>
    </row>
    <row r="144" ht="15.75" customHeight="1">
      <c r="A144" s="3" t="s">
        <v>4551</v>
      </c>
      <c r="B144" s="1" t="s">
        <v>4552</v>
      </c>
      <c r="C144" s="4">
        <v>143.0</v>
      </c>
      <c r="D144" s="5" t="s">
        <v>4553</v>
      </c>
      <c r="E144" s="4" t="str">
        <f>IFERROR(__xludf.DUMMYFUNCTION("GOOGLETRANSLATE(D144, ""he"", ""en"")"),"passed")</f>
        <v>passed</v>
      </c>
      <c r="F144" s="4"/>
      <c r="G144" s="4"/>
      <c r="H144" s="4"/>
    </row>
    <row r="145" ht="15.75" customHeight="1">
      <c r="A145" s="3" t="s">
        <v>4554</v>
      </c>
      <c r="B145" s="1" t="s">
        <v>4555</v>
      </c>
      <c r="C145" s="4">
        <v>144.0</v>
      </c>
      <c r="D145" s="5" t="s">
        <v>4556</v>
      </c>
      <c r="E145" s="4" t="str">
        <f>IFERROR(__xludf.DUMMYFUNCTION("GOOGLETRANSLATE(D145, ""he"", ""en"")"),"Herons")</f>
        <v>Herons</v>
      </c>
      <c r="F145" s="4"/>
      <c r="G145" s="4"/>
      <c r="H145" s="4"/>
    </row>
    <row r="146" ht="15.75" customHeight="1">
      <c r="A146" s="3" t="s">
        <v>880</v>
      </c>
      <c r="B146" s="1">
        <v>18.0</v>
      </c>
      <c r="C146" s="4">
        <v>145.0</v>
      </c>
      <c r="D146" s="5" t="s">
        <v>4557</v>
      </c>
      <c r="E146" s="4" t="str">
        <f>IFERROR(__xludf.DUMMYFUNCTION("GOOGLETRANSLATE(D146, ""he"", ""en"")"),"your expressions")</f>
        <v>your expressions</v>
      </c>
      <c r="F146" s="4"/>
      <c r="G146" s="4"/>
      <c r="H146" s="4"/>
    </row>
    <row r="147" ht="15.75" customHeight="1">
      <c r="A147" s="3" t="s">
        <v>4558</v>
      </c>
      <c r="B147" s="1" t="s">
        <v>4559</v>
      </c>
      <c r="C147" s="4">
        <v>146.0</v>
      </c>
      <c r="D147" s="5" t="s">
        <v>4560</v>
      </c>
      <c r="E147" s="4" t="str">
        <f>IFERROR(__xludf.DUMMYFUNCTION("GOOGLETRANSLATE(D147, ""he"", ""en"")"),"Crossroads:")</f>
        <v>Crossroads:</v>
      </c>
      <c r="F147" s="4"/>
      <c r="G147" s="4"/>
      <c r="H147" s="4"/>
    </row>
    <row r="148" ht="15.75" customHeight="1">
      <c r="A148" s="3" t="s">
        <v>4561</v>
      </c>
      <c r="B148" s="1" t="s">
        <v>4562</v>
      </c>
      <c r="C148" s="4">
        <v>147.0</v>
      </c>
      <c r="D148" s="5" t="s">
        <v>897</v>
      </c>
      <c r="E148" s="4" t="str">
        <f>IFERROR(__xludf.DUMMYFUNCTION("GOOGLETRANSLATE(D148, ""he"", ""en"")"),"{noun}")</f>
        <v>{noun}</v>
      </c>
      <c r="F148" s="4"/>
      <c r="G148" s="4"/>
      <c r="H148" s="4"/>
    </row>
    <row r="149" ht="15.75" customHeight="1">
      <c r="A149" s="3" t="s">
        <v>491</v>
      </c>
      <c r="B149" s="1" t="s">
        <v>1729</v>
      </c>
      <c r="C149" s="4">
        <v>148.0</v>
      </c>
      <c r="D149" s="5" t="s">
        <v>4563</v>
      </c>
      <c r="E149" s="4" t="str">
        <f>IFERROR(__xludf.DUMMYFUNCTION("GOOGLETRANSLATE(D149, ""he"", ""en"")"),"soapy")</f>
        <v>soapy</v>
      </c>
      <c r="F149" s="4"/>
      <c r="G149" s="4"/>
      <c r="H149" s="4"/>
    </row>
    <row r="150" ht="15.75" customHeight="1">
      <c r="A150" s="3" t="s">
        <v>4564</v>
      </c>
      <c r="B150" s="1" t="s">
        <v>1798</v>
      </c>
      <c r="C150" s="4">
        <v>149.0</v>
      </c>
      <c r="D150" s="5" t="s">
        <v>4565</v>
      </c>
      <c r="E150" s="4" t="str">
        <f>IFERROR(__xludf.DUMMYFUNCTION("GOOGLETRANSLATE(D150, ""he"", ""en"")"),"like water")</f>
        <v>like water</v>
      </c>
      <c r="F150" s="4"/>
      <c r="G150" s="4"/>
      <c r="H150" s="4"/>
    </row>
    <row r="151" ht="15.75" customHeight="1">
      <c r="A151" s="3" t="s">
        <v>4566</v>
      </c>
      <c r="B151" s="1" t="s">
        <v>4567</v>
      </c>
      <c r="C151" s="4">
        <v>150.0</v>
      </c>
      <c r="D151" s="5" t="s">
        <v>448</v>
      </c>
      <c r="E151" s="4" t="str">
        <f>IFERROR(__xludf.DUMMYFUNCTION("GOOGLETRANSLATE(D151, ""he"", ""en"")"),"all")</f>
        <v>all</v>
      </c>
      <c r="F151" s="4"/>
      <c r="G151" s="4"/>
      <c r="H151" s="4"/>
    </row>
    <row r="152" ht="15.75" customHeight="1">
      <c r="A152" s="3" t="s">
        <v>4568</v>
      </c>
      <c r="B152" s="1" t="s">
        <v>3308</v>
      </c>
      <c r="C152" s="4">
        <v>151.0</v>
      </c>
      <c r="D152" s="5" t="s">
        <v>4569</v>
      </c>
      <c r="E152" s="4" t="str">
        <f>IFERROR(__xludf.DUMMYFUNCTION("GOOGLETRANSLATE(D152, ""he"", ""en"")"),"today")</f>
        <v>today</v>
      </c>
      <c r="F152" s="4"/>
      <c r="G152" s="4"/>
      <c r="H152" s="4"/>
    </row>
    <row r="153" ht="15.75" customHeight="1">
      <c r="A153" s="3" t="s">
        <v>909</v>
      </c>
      <c r="B153" s="1">
        <v>19.0</v>
      </c>
      <c r="C153" s="4">
        <v>152.0</v>
      </c>
      <c r="D153" s="5" t="s">
        <v>4570</v>
      </c>
      <c r="E153" s="4" t="str">
        <f>IFERROR(__xludf.DUMMYFUNCTION("GOOGLETRANSLATE(D153, ""he"", ""en"")"),"surround")</f>
        <v>surround</v>
      </c>
      <c r="F153" s="4"/>
      <c r="G153" s="4"/>
      <c r="H153" s="4"/>
    </row>
    <row r="154" ht="15.75" customHeight="1">
      <c r="A154" s="3" t="s">
        <v>4413</v>
      </c>
      <c r="B154" s="1" t="s">
        <v>4414</v>
      </c>
      <c r="C154" s="4">
        <v>153.0</v>
      </c>
      <c r="D154" s="5" t="s">
        <v>4111</v>
      </c>
      <c r="E154" s="4" t="str">
        <f>IFERROR(__xludf.DUMMYFUNCTION("GOOGLETRANSLATE(D154, ""he"", ""en"")"),"pestle")</f>
        <v>pestle</v>
      </c>
      <c r="F154" s="4"/>
      <c r="G154" s="4"/>
      <c r="H154" s="4"/>
    </row>
    <row r="155" ht="15.75" customHeight="1">
      <c r="A155" s="3" t="s">
        <v>4571</v>
      </c>
      <c r="B155" s="1" t="s">
        <v>4418</v>
      </c>
      <c r="C155" s="4">
        <v>154.0</v>
      </c>
      <c r="D155" s="5" t="s">
        <v>4572</v>
      </c>
      <c r="E155" s="4" t="str">
        <f>IFERROR(__xludf.DUMMYFUNCTION("GOOGLETRANSLATE(D155, ""he"", ""en"")"),"together:")</f>
        <v>together:</v>
      </c>
      <c r="F155" s="4"/>
      <c r="G155" s="4"/>
      <c r="H155" s="4"/>
    </row>
    <row r="156" ht="15.75" customHeight="1">
      <c r="A156" s="3" t="s">
        <v>4573</v>
      </c>
      <c r="B156" s="1" t="s">
        <v>4574</v>
      </c>
      <c r="C156" s="4">
        <v>155.0</v>
      </c>
      <c r="D156" s="5" t="s">
        <v>925</v>
      </c>
      <c r="E156" s="4" t="str">
        <f>IFERROR(__xludf.DUMMYFUNCTION("GOOGLETRANSLATE(D156, ""he"", ""en"")"),"{19}")</f>
        <v>{19}</v>
      </c>
      <c r="F156" s="4"/>
      <c r="G156" s="4"/>
      <c r="H156" s="4"/>
    </row>
    <row r="157" ht="15.75" customHeight="1">
      <c r="A157" s="3" t="s">
        <v>4575</v>
      </c>
      <c r="B157" s="1" t="s">
        <v>4576</v>
      </c>
      <c r="C157" s="4">
        <v>156.0</v>
      </c>
      <c r="D157" s="5" t="s">
        <v>4419</v>
      </c>
      <c r="E157" s="4" t="str">
        <f>IFERROR(__xludf.DUMMYFUNCTION("GOOGLETRANSLATE(D157, ""he"", ""en"")"),"You moved away")</f>
        <v>You moved away</v>
      </c>
      <c r="F157" s="4"/>
      <c r="G157" s="4"/>
      <c r="H157" s="4"/>
    </row>
    <row r="158" ht="15.75" customHeight="1">
      <c r="A158" s="3" t="s">
        <v>4577</v>
      </c>
      <c r="B158" s="1" t="s">
        <v>4416</v>
      </c>
      <c r="C158" s="4">
        <v>157.0</v>
      </c>
      <c r="D158" s="5" t="s">
        <v>4425</v>
      </c>
      <c r="E158" s="4" t="str">
        <f>IFERROR(__xludf.DUMMYFUNCTION("GOOGLETRANSLATE(D158, ""he"", ""en"")"),"from me")</f>
        <v>from me</v>
      </c>
      <c r="F158" s="4"/>
      <c r="G158" s="4"/>
      <c r="H158" s="4"/>
    </row>
    <row r="159" ht="15.75" customHeight="1">
      <c r="A159" s="3" t="s">
        <v>4578</v>
      </c>
      <c r="B159" s="1" t="s">
        <v>4579</v>
      </c>
      <c r="C159" s="4">
        <v>158.0</v>
      </c>
      <c r="D159" s="5" t="s">
        <v>4199</v>
      </c>
      <c r="E159" s="4" t="str">
        <f>IFERROR(__xludf.DUMMYFUNCTION("GOOGLETRANSLATE(D159, ""he"", ""en"")"),"love")</f>
        <v>love</v>
      </c>
      <c r="F159" s="4"/>
      <c r="G159" s="4"/>
      <c r="H159" s="4"/>
    </row>
    <row r="160" ht="15.75" customHeight="1">
      <c r="C160" s="4">
        <v>159.0</v>
      </c>
      <c r="D160" s="5" t="s">
        <v>4580</v>
      </c>
      <c r="E160" s="4" t="str">
        <f>IFERROR(__xludf.DUMMYFUNCTION("GOOGLETRANSLATE(D160, ""he"", ""en"")"),"and evil")</f>
        <v>and evil</v>
      </c>
      <c r="F160" s="4"/>
      <c r="G160" s="4"/>
      <c r="H160" s="4"/>
    </row>
    <row r="161" ht="15.75" customHeight="1">
      <c r="C161" s="4">
        <v>160.0</v>
      </c>
      <c r="D161" s="5" t="s">
        <v>4422</v>
      </c>
      <c r="E161" s="4" t="str">
        <f>IFERROR(__xludf.DUMMYFUNCTION("GOOGLETRANSLATE(D161, ""he"", ""en"")"),"Informed")</f>
        <v>Informed</v>
      </c>
      <c r="F161" s="4"/>
      <c r="G161" s="4"/>
      <c r="H161" s="4"/>
    </row>
    <row r="162" ht="15.75" customHeight="1">
      <c r="C162" s="4">
        <v>161.0</v>
      </c>
      <c r="D162" s="5" t="s">
        <v>4581</v>
      </c>
      <c r="E162" s="4" t="str">
        <f>IFERROR(__xludf.DUMMYFUNCTION("GOOGLETRANSLATE(D162, ""he"", ""en"")"),"Darkness:")</f>
        <v>Darkness:</v>
      </c>
      <c r="F162" s="4"/>
      <c r="G162" s="4"/>
      <c r="H162" s="4"/>
    </row>
    <row r="163" ht="15.75" customHeight="1">
      <c r="E163" s="4" t="str">
        <f>IFERROR(__xludf.DUMMYFUNCTION("GOOGLETRANSLATE(D163, ""he"", ""en"")"),"#VALUE!")</f>
        <v>#VALUE!</v>
      </c>
    </row>
    <row r="164" ht="15.75" customHeight="1">
      <c r="E164" s="4" t="str">
        <f>IFERROR(__xludf.DUMMYFUNCTION("GOOGLETRANSLATE(D164, ""he"", ""en"")"),"#VALUE!")</f>
        <v>#VALUE!</v>
      </c>
    </row>
    <row r="165" ht="15.75" customHeight="1">
      <c r="E165" s="4" t="str">
        <f>IFERROR(__xludf.DUMMYFUNCTION("GOOGLETRANSLATE(D165, ""he"", ""en"")"),"#VALUE!")</f>
        <v>#VALUE!</v>
      </c>
    </row>
    <row r="166" ht="15.75" customHeight="1">
      <c r="E166" s="4" t="str">
        <f>IFERROR(__xludf.DUMMYFUNCTION("GOOGLETRANSLATE(D166, ""he"", ""en"")"),"#VALUE!")</f>
        <v>#VALUE!</v>
      </c>
    </row>
    <row r="167" ht="15.75" customHeight="1">
      <c r="E167" s="4" t="str">
        <f>IFERROR(__xludf.DUMMYFUNCTION("GOOGLETRANSLATE(D167, ""he"", ""en"")"),"#VALUE!")</f>
        <v>#VALUE!</v>
      </c>
    </row>
    <row r="168" ht="15.75" customHeight="1">
      <c r="E168" s="4" t="str">
        <f>IFERROR(__xludf.DUMMYFUNCTION("GOOGLETRANSLATE(D168, ""he"", ""en"")"),"#VALUE!")</f>
        <v>#VALUE!</v>
      </c>
    </row>
    <row r="169" ht="15.75" customHeight="1">
      <c r="E169" s="4" t="str">
        <f>IFERROR(__xludf.DUMMYFUNCTION("GOOGLETRANSLATE(D169, ""he"", ""en"")"),"#VALUE!")</f>
        <v>#VALUE!</v>
      </c>
    </row>
    <row r="170" ht="15.75" customHeight="1">
      <c r="E170" s="4" t="str">
        <f>IFERROR(__xludf.DUMMYFUNCTION("GOOGLETRANSLATE(D170, ""he"", ""en"")"),"#VALUE!")</f>
        <v>#VALUE!</v>
      </c>
    </row>
    <row r="171" ht="15.75" customHeight="1">
      <c r="E171" s="4" t="str">
        <f>IFERROR(__xludf.DUMMYFUNCTION("GOOGLETRANSLATE(D171, ""he"", ""en"")"),"#VALUE!")</f>
        <v>#VALUE!</v>
      </c>
    </row>
    <row r="172" ht="15.75" customHeight="1">
      <c r="E172" s="4" t="str">
        <f>IFERROR(__xludf.DUMMYFUNCTION("GOOGLETRANSLATE(D172, ""he"", ""en"")"),"#VALUE!")</f>
        <v>#VALUE!</v>
      </c>
    </row>
    <row r="173" ht="15.75" customHeight="1">
      <c r="E173" s="4" t="str">
        <f>IFERROR(__xludf.DUMMYFUNCTION("GOOGLETRANSLATE(D173, ""he"", ""en"")"),"#VALUE!")</f>
        <v>#VALUE!</v>
      </c>
    </row>
    <row r="174" ht="15.75" customHeight="1">
      <c r="E174" s="4" t="str">
        <f>IFERROR(__xludf.DUMMYFUNCTION("GOOGLETRANSLATE(D174, ""he"", ""en"")"),"#VALUE!")</f>
        <v>#VALUE!</v>
      </c>
    </row>
    <row r="175" ht="15.75" customHeight="1">
      <c r="E175" s="4" t="str">
        <f>IFERROR(__xludf.DUMMYFUNCTION("GOOGLETRANSLATE(D175, ""he"", ""en"")"),"#VALUE!")</f>
        <v>#VALUE!</v>
      </c>
    </row>
    <row r="176" ht="15.75" customHeight="1">
      <c r="E176" s="4" t="str">
        <f>IFERROR(__xludf.DUMMYFUNCTION("GOOGLETRANSLATE(D176, ""he"", ""en"")"),"#VALUE!")</f>
        <v>#VALUE!</v>
      </c>
    </row>
    <row r="177" ht="15.75" customHeight="1">
      <c r="E177" s="4" t="str">
        <f>IFERROR(__xludf.DUMMYFUNCTION("GOOGLETRANSLATE(D177, ""he"", ""en"")"),"#VALUE!")</f>
        <v>#VALUE!</v>
      </c>
    </row>
    <row r="178" ht="15.75" customHeight="1">
      <c r="E178" s="4" t="str">
        <f>IFERROR(__xludf.DUMMYFUNCTION("GOOGLETRANSLATE(D178, ""he"", ""en"")"),"#VALUE!")</f>
        <v>#VALUE!</v>
      </c>
    </row>
    <row r="179" ht="15.75" customHeight="1">
      <c r="E179" s="4" t="str">
        <f>IFERROR(__xludf.DUMMYFUNCTION("GOOGLETRANSLATE(D179, ""he"", ""en"")"),"#VALUE!")</f>
        <v>#VALUE!</v>
      </c>
    </row>
    <row r="180" ht="15.75" customHeight="1">
      <c r="E180" s="4" t="str">
        <f>IFERROR(__xludf.DUMMYFUNCTION("GOOGLETRANSLATE(D180, ""he"", ""en"")"),"#VALUE!")</f>
        <v>#VALUE!</v>
      </c>
    </row>
    <row r="181" ht="15.75" customHeight="1">
      <c r="E181" s="4" t="str">
        <f>IFERROR(__xludf.DUMMYFUNCTION("GOOGLETRANSLATE(D181, ""he"", ""en"")"),"#VALUE!")</f>
        <v>#VALUE!</v>
      </c>
    </row>
    <row r="182" ht="15.75" customHeight="1">
      <c r="E182" s="4" t="str">
        <f>IFERROR(__xludf.DUMMYFUNCTION("GOOGLETRANSLATE(D182, ""he"", ""en"")"),"#VALUE!")</f>
        <v>#VALUE!</v>
      </c>
    </row>
    <row r="183" ht="15.75" customHeight="1">
      <c r="E183" s="4" t="str">
        <f>IFERROR(__xludf.DUMMYFUNCTION("GOOGLETRANSLATE(D183, ""he"", ""en"")"),"#VALUE!")</f>
        <v>#VALUE!</v>
      </c>
    </row>
    <row r="184" ht="15.75" customHeight="1">
      <c r="E184" s="4" t="str">
        <f>IFERROR(__xludf.DUMMYFUNCTION("GOOGLETRANSLATE(D184, ""he"", ""en"")"),"#VALUE!")</f>
        <v>#VALUE!</v>
      </c>
    </row>
    <row r="185" ht="15.75" customHeight="1">
      <c r="E185" s="4" t="str">
        <f>IFERROR(__xludf.DUMMYFUNCTION("GOOGLETRANSLATE(D185, ""he"", ""en"")"),"#VALUE!")</f>
        <v>#VALUE!</v>
      </c>
    </row>
    <row r="186" ht="15.75" customHeight="1">
      <c r="E186" s="4" t="str">
        <f>IFERROR(__xludf.DUMMYFUNCTION("GOOGLETRANSLATE(D186, ""he"", ""en"")"),"#VALUE!")</f>
        <v>#VALUE!</v>
      </c>
    </row>
    <row r="187" ht="15.75" customHeight="1">
      <c r="E187" s="4" t="str">
        <f>IFERROR(__xludf.DUMMYFUNCTION("GOOGLETRANSLATE(D187, ""he"", ""en"")"),"#VALUE!")</f>
        <v>#VALUE!</v>
      </c>
    </row>
    <row r="188" ht="15.75" customHeight="1">
      <c r="E188" s="4" t="str">
        <f>IFERROR(__xludf.DUMMYFUNCTION("GOOGLETRANSLATE(D188, ""he"", ""en"")"),"#VALUE!")</f>
        <v>#VALUE!</v>
      </c>
    </row>
    <row r="189" ht="15.75" customHeight="1">
      <c r="E189" s="4" t="str">
        <f>IFERROR(__xludf.DUMMYFUNCTION("GOOGLETRANSLATE(D189, ""he"", ""en"")"),"#VALUE!")</f>
        <v>#VALUE!</v>
      </c>
    </row>
    <row r="190" ht="15.75" customHeight="1">
      <c r="E190" s="4" t="str">
        <f>IFERROR(__xludf.DUMMYFUNCTION("GOOGLETRANSLATE(D190, ""he"", ""en"")"),"#VALUE!")</f>
        <v>#VALUE!</v>
      </c>
    </row>
    <row r="191" ht="15.75" customHeight="1">
      <c r="E191" s="4" t="str">
        <f>IFERROR(__xludf.DUMMYFUNCTION("GOOGLETRANSLATE(D191, ""he"", ""en"")"),"#VALUE!")</f>
        <v>#VALUE!</v>
      </c>
    </row>
    <row r="192" ht="15.75" customHeight="1">
      <c r="E192" s="4" t="str">
        <f>IFERROR(__xludf.DUMMYFUNCTION("GOOGLETRANSLATE(D192, ""he"", ""en"")"),"#VALUE!")</f>
        <v>#VALUE!</v>
      </c>
    </row>
    <row r="193" ht="15.75" customHeight="1">
      <c r="E193" s="4" t="str">
        <f>IFERROR(__xludf.DUMMYFUNCTION("GOOGLETRANSLATE(D193, ""he"", ""en"")"),"#VALUE!")</f>
        <v>#VALUE!</v>
      </c>
    </row>
    <row r="194" ht="15.75" customHeight="1">
      <c r="E194" s="4" t="str">
        <f>IFERROR(__xludf.DUMMYFUNCTION("GOOGLETRANSLATE(D194, ""he"", ""en"")"),"#VALUE!")</f>
        <v>#VALUE!</v>
      </c>
    </row>
    <row r="195" ht="15.75" customHeight="1">
      <c r="E195" s="4" t="str">
        <f>IFERROR(__xludf.DUMMYFUNCTION("GOOGLETRANSLATE(D195, ""he"", ""en"")"),"#VALUE!")</f>
        <v>#VALUE!</v>
      </c>
    </row>
    <row r="196" ht="15.75" customHeight="1">
      <c r="E196" s="4" t="str">
        <f>IFERROR(__xludf.DUMMYFUNCTION("GOOGLETRANSLATE(D196, ""he"", ""en"")"),"#VALUE!")</f>
        <v>#VALUE!</v>
      </c>
    </row>
    <row r="197" ht="15.75" customHeight="1">
      <c r="E197" s="4" t="str">
        <f>IFERROR(__xludf.DUMMYFUNCTION("GOOGLETRANSLATE(D197, ""he"", ""en"")"),"#VALUE!")</f>
        <v>#VALUE!</v>
      </c>
    </row>
    <row r="198" ht="15.75" customHeight="1">
      <c r="E198" s="4" t="str">
        <f>IFERROR(__xludf.DUMMYFUNCTION("GOOGLETRANSLATE(D198, ""he"", ""en"")"),"#VALUE!")</f>
        <v>#VALUE!</v>
      </c>
    </row>
    <row r="199" ht="15.75" customHeight="1">
      <c r="E199" s="4" t="str">
        <f>IFERROR(__xludf.DUMMYFUNCTION("GOOGLETRANSLATE(D199, ""he"", ""en"")"),"#VALUE!")</f>
        <v>#VALUE!</v>
      </c>
    </row>
    <row r="200" ht="15.75" customHeight="1">
      <c r="E200" s="4" t="str">
        <f>IFERROR(__xludf.DUMMYFUNCTION("GOOGLETRANSLATE(D200, ""he"", ""en"")"),"#VALUE!")</f>
        <v>#VALUE!</v>
      </c>
    </row>
    <row r="201" ht="15.75" customHeight="1">
      <c r="E201" s="4" t="str">
        <f>IFERROR(__xludf.DUMMYFUNCTION("GOOGLETRANSLATE(D201, ""he"", ""en"")"),"#VALUE!")</f>
        <v>#VALUE!</v>
      </c>
    </row>
    <row r="202" ht="15.75" customHeight="1">
      <c r="E202" s="4" t="str">
        <f>IFERROR(__xludf.DUMMYFUNCTION("GOOGLETRANSLATE(D202, ""he"", ""en"")"),"#VALUE!")</f>
        <v>#VALUE!</v>
      </c>
    </row>
    <row r="203" ht="15.75" customHeight="1">
      <c r="E203" s="4" t="str">
        <f>IFERROR(__xludf.DUMMYFUNCTION("GOOGLETRANSLATE(D203, ""he"", ""en"")"),"#VALUE!")</f>
        <v>#VALUE!</v>
      </c>
    </row>
    <row r="204" ht="15.75" customHeight="1">
      <c r="E204" s="4" t="str">
        <f>IFERROR(__xludf.DUMMYFUNCTION("GOOGLETRANSLATE(D204, ""he"", ""en"")"),"#VALUE!")</f>
        <v>#VALUE!</v>
      </c>
    </row>
    <row r="205" ht="15.75" customHeight="1">
      <c r="E205" s="4" t="str">
        <f>IFERROR(__xludf.DUMMYFUNCTION("GOOGLETRANSLATE(D205, ""he"", ""en"")"),"#VALUE!")</f>
        <v>#VALUE!</v>
      </c>
    </row>
    <row r="206" ht="15.75" customHeight="1">
      <c r="E206" s="4" t="str">
        <f>IFERROR(__xludf.DUMMYFUNCTION("GOOGLETRANSLATE(D206, ""he"", ""en"")"),"#VALUE!")</f>
        <v>#VALUE!</v>
      </c>
    </row>
    <row r="207" ht="15.75" customHeight="1">
      <c r="E207" s="4" t="str">
        <f>IFERROR(__xludf.DUMMYFUNCTION("GOOGLETRANSLATE(D207, ""he"", ""en"")"),"#VALUE!")</f>
        <v>#VALUE!</v>
      </c>
    </row>
    <row r="208" ht="15.75" customHeight="1">
      <c r="E208" s="4" t="str">
        <f>IFERROR(__xludf.DUMMYFUNCTION("GOOGLETRANSLATE(D208, ""he"", ""en"")"),"#VALUE!")</f>
        <v>#VALUE!</v>
      </c>
    </row>
    <row r="209" ht="15.75" customHeight="1">
      <c r="E209" s="4" t="str">
        <f>IFERROR(__xludf.DUMMYFUNCTION("GOOGLETRANSLATE(D209, ""he"", ""en"")"),"#VALUE!")</f>
        <v>#VALUE!</v>
      </c>
    </row>
    <row r="210" ht="15.75" customHeight="1">
      <c r="E210" s="4" t="str">
        <f>IFERROR(__xludf.DUMMYFUNCTION("GOOGLETRANSLATE(D210, ""he"", ""en"")"),"#VALUE!")</f>
        <v>#VALUE!</v>
      </c>
    </row>
    <row r="211" ht="15.75" customHeight="1">
      <c r="E211" s="4" t="str">
        <f>IFERROR(__xludf.DUMMYFUNCTION("GOOGLETRANSLATE(D211, ""he"", ""en"")"),"#VALUE!")</f>
        <v>#VALUE!</v>
      </c>
    </row>
    <row r="212" ht="15.75" customHeight="1">
      <c r="E212" s="4" t="str">
        <f>IFERROR(__xludf.DUMMYFUNCTION("GOOGLETRANSLATE(D212, ""he"", ""en"")"),"#VALUE!")</f>
        <v>#VALUE!</v>
      </c>
    </row>
    <row r="213" ht="15.75" customHeight="1">
      <c r="E213" s="4" t="str">
        <f>IFERROR(__xludf.DUMMYFUNCTION("GOOGLETRANSLATE(D213, ""he"", ""en"")"),"#VALUE!")</f>
        <v>#VALUE!</v>
      </c>
    </row>
    <row r="214" ht="15.75" customHeight="1">
      <c r="E214" s="4" t="str">
        <f>IFERROR(__xludf.DUMMYFUNCTION("GOOGLETRANSLATE(D214, ""he"", ""en"")"),"#VALUE!")</f>
        <v>#VALUE!</v>
      </c>
    </row>
    <row r="215" ht="15.75" customHeight="1">
      <c r="E215" s="4" t="str">
        <f>IFERROR(__xludf.DUMMYFUNCTION("GOOGLETRANSLATE(D215, ""he"", ""en"")"),"#VALUE!")</f>
        <v>#VALUE!</v>
      </c>
    </row>
    <row r="216" ht="15.75" customHeight="1">
      <c r="E216" s="4" t="str">
        <f>IFERROR(__xludf.DUMMYFUNCTION("GOOGLETRANSLATE(D216, ""he"", ""en"")"),"#VALUE!")</f>
        <v>#VALUE!</v>
      </c>
    </row>
    <row r="217" ht="15.75" customHeight="1">
      <c r="E217" s="4" t="str">
        <f>IFERROR(__xludf.DUMMYFUNCTION("GOOGLETRANSLATE(D217, ""he"", ""en"")"),"#VALUE!")</f>
        <v>#VALUE!</v>
      </c>
    </row>
    <row r="218" ht="15.75" customHeight="1">
      <c r="E218" s="4" t="str">
        <f>IFERROR(__xludf.DUMMYFUNCTION("GOOGLETRANSLATE(D218, ""he"", ""en"")"),"#VALUE!")</f>
        <v>#VALUE!</v>
      </c>
    </row>
    <row r="219" ht="15.75" customHeight="1">
      <c r="E219" s="4" t="str">
        <f>IFERROR(__xludf.DUMMYFUNCTION("GOOGLETRANSLATE(D219, ""he"", ""en"")"),"#VALUE!")</f>
        <v>#VALUE!</v>
      </c>
    </row>
    <row r="220" ht="15.75" customHeight="1">
      <c r="E220" s="4" t="str">
        <f>IFERROR(__xludf.DUMMYFUNCTION("GOOGLETRANSLATE(D220, ""he"", ""en"")"),"#VALUE!")</f>
        <v>#VALUE!</v>
      </c>
    </row>
    <row r="221" ht="15.75" customHeight="1">
      <c r="E221" s="4" t="str">
        <f>IFERROR(__xludf.DUMMYFUNCTION("GOOGLETRANSLATE(D221, ""he"", ""en"")"),"#VALUE!")</f>
        <v>#VALUE!</v>
      </c>
    </row>
    <row r="222" ht="15.75" customHeight="1">
      <c r="E222" s="4" t="str">
        <f>IFERROR(__xludf.DUMMYFUNCTION("GOOGLETRANSLATE(D222, ""he"", ""en"")"),"#VALUE!")</f>
        <v>#VALUE!</v>
      </c>
    </row>
    <row r="223" ht="15.75" customHeight="1">
      <c r="E223" s="4" t="str">
        <f>IFERROR(__xludf.DUMMYFUNCTION("GOOGLETRANSLATE(D223, ""he"", ""en"")"),"#VALUE!")</f>
        <v>#VALUE!</v>
      </c>
    </row>
    <row r="224" ht="15.75" customHeight="1">
      <c r="E224" s="4" t="str">
        <f>IFERROR(__xludf.DUMMYFUNCTION("GOOGLETRANSLATE(D224, ""he"", ""en"")"),"#VALUE!")</f>
        <v>#VALUE!</v>
      </c>
    </row>
    <row r="225" ht="15.75" customHeight="1">
      <c r="E225" s="4" t="str">
        <f>IFERROR(__xludf.DUMMYFUNCTION("GOOGLETRANSLATE(D225, ""he"", ""en"")"),"#VALUE!")</f>
        <v>#VALUE!</v>
      </c>
    </row>
    <row r="226" ht="15.75" customHeight="1">
      <c r="E226" s="4" t="str">
        <f>IFERROR(__xludf.DUMMYFUNCTION("GOOGLETRANSLATE(D226, ""he"", ""en"")"),"#VALUE!")</f>
        <v>#VALUE!</v>
      </c>
    </row>
    <row r="227" ht="15.75" customHeight="1">
      <c r="E227" s="4" t="str">
        <f>IFERROR(__xludf.DUMMYFUNCTION("GOOGLETRANSLATE(D227, ""he"", ""en"")"),"#VALUE!")</f>
        <v>#VALUE!</v>
      </c>
    </row>
    <row r="228" ht="15.75" customHeight="1">
      <c r="E228" s="4" t="str">
        <f>IFERROR(__xludf.DUMMYFUNCTION("GOOGLETRANSLATE(D228, ""he"", ""en"")"),"#VALUE!")</f>
        <v>#VALUE!</v>
      </c>
    </row>
    <row r="229" ht="15.75" customHeight="1">
      <c r="E229" s="4" t="str">
        <f>IFERROR(__xludf.DUMMYFUNCTION("GOOGLETRANSLATE(D229, ""he"", ""en"")"),"#VALUE!")</f>
        <v>#VALUE!</v>
      </c>
    </row>
    <row r="230" ht="15.75" customHeight="1">
      <c r="E230" s="4" t="str">
        <f>IFERROR(__xludf.DUMMYFUNCTION("GOOGLETRANSLATE(D230, ""he"", ""en"")"),"#VALUE!")</f>
        <v>#VALUE!</v>
      </c>
    </row>
    <row r="231" ht="15.75" customHeight="1">
      <c r="E231" s="4" t="str">
        <f>IFERROR(__xludf.DUMMYFUNCTION("GOOGLETRANSLATE(D231, ""he"", ""en"")"),"#VALUE!")</f>
        <v>#VALUE!</v>
      </c>
    </row>
    <row r="232" ht="15.75" customHeight="1">
      <c r="E232" s="4" t="str">
        <f>IFERROR(__xludf.DUMMYFUNCTION("GOOGLETRANSLATE(D232, ""he"", ""en"")"),"#VALUE!")</f>
        <v>#VALUE!</v>
      </c>
    </row>
    <row r="233" ht="15.75" customHeight="1">
      <c r="E233" s="4" t="str">
        <f>IFERROR(__xludf.DUMMYFUNCTION("GOOGLETRANSLATE(D233, ""he"", ""en"")"),"#VALUE!")</f>
        <v>#VALUE!</v>
      </c>
    </row>
    <row r="234" ht="15.75" customHeight="1">
      <c r="E234" s="4" t="str">
        <f>IFERROR(__xludf.DUMMYFUNCTION("GOOGLETRANSLATE(D234, ""he"", ""en"")"),"#VALUE!")</f>
        <v>#VALUE!</v>
      </c>
    </row>
    <row r="235" ht="15.75" customHeight="1">
      <c r="E235" s="4" t="str">
        <f>IFERROR(__xludf.DUMMYFUNCTION("GOOGLETRANSLATE(D235, ""he"", ""en"")"),"#VALUE!")</f>
        <v>#VALUE!</v>
      </c>
    </row>
    <row r="236" ht="15.75" customHeight="1">
      <c r="E236" s="4" t="str">
        <f>IFERROR(__xludf.DUMMYFUNCTION("GOOGLETRANSLATE(D236, ""he"", ""en"")"),"#VALUE!")</f>
        <v>#VALUE!</v>
      </c>
    </row>
    <row r="237" ht="15.75" customHeight="1">
      <c r="E237" s="4" t="str">
        <f>IFERROR(__xludf.DUMMYFUNCTION("GOOGLETRANSLATE(D237, ""he"", ""en"")"),"#VALUE!")</f>
        <v>#VALUE!</v>
      </c>
    </row>
    <row r="238" ht="15.75" customHeight="1">
      <c r="E238" s="4" t="str">
        <f>IFERROR(__xludf.DUMMYFUNCTION("GOOGLETRANSLATE(D238, ""he"", ""en"")"),"#VALUE!")</f>
        <v>#VALUE!</v>
      </c>
    </row>
    <row r="239" ht="15.75" customHeight="1">
      <c r="E239" s="4" t="str">
        <f>IFERROR(__xludf.DUMMYFUNCTION("GOOGLETRANSLATE(D239, ""he"", ""en"")"),"#VALUE!")</f>
        <v>#VALUE!</v>
      </c>
    </row>
    <row r="240" ht="15.75" customHeight="1">
      <c r="E240" s="4" t="str">
        <f>IFERROR(__xludf.DUMMYFUNCTION("GOOGLETRANSLATE(D240, ""he"", ""en"")"),"#VALUE!")</f>
        <v>#VALUE!</v>
      </c>
    </row>
    <row r="241" ht="15.75" customHeight="1">
      <c r="E241" s="4" t="str">
        <f>IFERROR(__xludf.DUMMYFUNCTION("GOOGLETRANSLATE(D241, ""he"", ""en"")"),"#VALUE!")</f>
        <v>#VALUE!</v>
      </c>
    </row>
    <row r="242" ht="15.75" customHeight="1">
      <c r="E242" s="4" t="str">
        <f>IFERROR(__xludf.DUMMYFUNCTION("GOOGLETRANSLATE(D242, ""he"", ""en"")"),"#VALUE!")</f>
        <v>#VALUE!</v>
      </c>
    </row>
    <row r="243" ht="15.75" customHeight="1">
      <c r="E243" s="4" t="str">
        <f>IFERROR(__xludf.DUMMYFUNCTION("GOOGLETRANSLATE(D243, ""he"", ""en"")"),"#VALUE!")</f>
        <v>#VALUE!</v>
      </c>
    </row>
    <row r="244" ht="15.75" customHeight="1">
      <c r="E244" s="4" t="str">
        <f>IFERROR(__xludf.DUMMYFUNCTION("GOOGLETRANSLATE(D244, ""he"", ""en"")"),"#VALUE!")</f>
        <v>#VALUE!</v>
      </c>
    </row>
    <row r="245" ht="15.75" customHeight="1">
      <c r="E245" s="4" t="str">
        <f>IFERROR(__xludf.DUMMYFUNCTION("GOOGLETRANSLATE(D245, ""he"", ""en"")"),"#VALUE!")</f>
        <v>#VALUE!</v>
      </c>
    </row>
    <row r="246" ht="15.75" customHeight="1">
      <c r="E246" s="4" t="str">
        <f>IFERROR(__xludf.DUMMYFUNCTION("GOOGLETRANSLATE(D246, ""he"", ""en"")"),"#VALUE!")</f>
        <v>#VALUE!</v>
      </c>
    </row>
    <row r="247" ht="15.75" customHeight="1">
      <c r="E247" s="4" t="str">
        <f>IFERROR(__xludf.DUMMYFUNCTION("GOOGLETRANSLATE(D247, ""he"", ""en"")"),"#VALUE!")</f>
        <v>#VALUE!</v>
      </c>
    </row>
    <row r="248" ht="15.75" customHeight="1">
      <c r="E248" s="4" t="str">
        <f>IFERROR(__xludf.DUMMYFUNCTION("GOOGLETRANSLATE(D248, ""he"", ""en"")"),"#VALUE!")</f>
        <v>#VALUE!</v>
      </c>
    </row>
    <row r="249" ht="15.75" customHeight="1">
      <c r="E249" s="4" t="str">
        <f>IFERROR(__xludf.DUMMYFUNCTION("GOOGLETRANSLATE(D249, ""he"", ""en"")"),"#VALUE!")</f>
        <v>#VALUE!</v>
      </c>
    </row>
    <row r="250" ht="15.75" customHeight="1">
      <c r="E250" s="4" t="str">
        <f>IFERROR(__xludf.DUMMYFUNCTION("GOOGLETRANSLATE(D250, ""he"", ""en"")"),"#VALUE!")</f>
        <v>#VALUE!</v>
      </c>
    </row>
    <row r="251" ht="15.75" customHeight="1">
      <c r="E251" s="4" t="str">
        <f>IFERROR(__xludf.DUMMYFUNCTION("GOOGLETRANSLATE(D251, ""he"", ""en"")"),"#VALUE!")</f>
        <v>#VALUE!</v>
      </c>
    </row>
    <row r="252" ht="15.75" customHeight="1">
      <c r="E252" s="4" t="str">
        <f>IFERROR(__xludf.DUMMYFUNCTION("GOOGLETRANSLATE(D252, ""he"", ""en"")"),"#VALUE!")</f>
        <v>#VALUE!</v>
      </c>
    </row>
    <row r="253" ht="15.75" customHeight="1">
      <c r="E253" s="4" t="str">
        <f>IFERROR(__xludf.DUMMYFUNCTION("GOOGLETRANSLATE(D253, ""he"", ""en"")"),"#VALUE!")</f>
        <v>#VALUE!</v>
      </c>
    </row>
    <row r="254" ht="15.75" customHeight="1">
      <c r="E254" s="4" t="str">
        <f>IFERROR(__xludf.DUMMYFUNCTION("GOOGLETRANSLATE(D254, ""he"", ""en"")"),"#VALUE!")</f>
        <v>#VALUE!</v>
      </c>
    </row>
    <row r="255" ht="15.75" customHeight="1">
      <c r="E255" s="4" t="str">
        <f>IFERROR(__xludf.DUMMYFUNCTION("GOOGLETRANSLATE(D255, ""he"", ""en"")"),"#VALUE!")</f>
        <v>#VALUE!</v>
      </c>
    </row>
    <row r="256" ht="15.75" customHeight="1">
      <c r="E256" s="4" t="str">
        <f>IFERROR(__xludf.DUMMYFUNCTION("GOOGLETRANSLATE(D256, ""he"", ""en"")"),"#VALUE!")</f>
        <v>#VALUE!</v>
      </c>
    </row>
    <row r="257" ht="15.75" customHeight="1">
      <c r="E257" s="4" t="str">
        <f>IFERROR(__xludf.DUMMYFUNCTION("GOOGLETRANSLATE(D257, ""he"", ""en"")"),"#VALUE!")</f>
        <v>#VALUE!</v>
      </c>
    </row>
    <row r="258" ht="15.75" customHeight="1">
      <c r="E258" s="4" t="str">
        <f>IFERROR(__xludf.DUMMYFUNCTION("GOOGLETRANSLATE(D258, ""he"", ""en"")"),"#VALUE!")</f>
        <v>#VALUE!</v>
      </c>
    </row>
    <row r="259" ht="15.75" customHeight="1">
      <c r="E259" s="4" t="str">
        <f>IFERROR(__xludf.DUMMYFUNCTION("GOOGLETRANSLATE(D259, ""he"", ""en"")"),"#VALUE!")</f>
        <v>#VALUE!</v>
      </c>
    </row>
    <row r="260" ht="15.75" customHeight="1">
      <c r="E260" s="4" t="str">
        <f>IFERROR(__xludf.DUMMYFUNCTION("GOOGLETRANSLATE(D260, ""he"", ""en"")"),"#VALUE!")</f>
        <v>#VALUE!</v>
      </c>
    </row>
    <row r="261" ht="15.75" customHeight="1">
      <c r="E261" s="4" t="str">
        <f>IFERROR(__xludf.DUMMYFUNCTION("GOOGLETRANSLATE(D261, ""he"", ""en"")"),"#VALUE!")</f>
        <v>#VALUE!</v>
      </c>
    </row>
    <row r="262" ht="15.75" customHeight="1">
      <c r="E262" s="4" t="str">
        <f>IFERROR(__xludf.DUMMYFUNCTION("GOOGLETRANSLATE(D262, ""he"", ""en"")"),"#VALUE!")</f>
        <v>#VALUE!</v>
      </c>
    </row>
    <row r="263" ht="15.75" customHeight="1">
      <c r="E263" s="4" t="str">
        <f>IFERROR(__xludf.DUMMYFUNCTION("GOOGLETRANSLATE(D263, ""he"", ""en"")"),"#VALUE!")</f>
        <v>#VALUE!</v>
      </c>
    </row>
    <row r="264" ht="15.75" customHeight="1">
      <c r="E264" s="4" t="str">
        <f>IFERROR(__xludf.DUMMYFUNCTION("GOOGLETRANSLATE(D264, ""he"", ""en"")"),"#VALUE!")</f>
        <v>#VALUE!</v>
      </c>
    </row>
    <row r="265" ht="15.75" customHeight="1">
      <c r="E265" s="4" t="str">
        <f>IFERROR(__xludf.DUMMYFUNCTION("GOOGLETRANSLATE(D265, ""he"", ""en"")"),"#VALUE!")</f>
        <v>#VALUE!</v>
      </c>
    </row>
    <row r="266" ht="15.75" customHeight="1">
      <c r="E266" s="4" t="str">
        <f>IFERROR(__xludf.DUMMYFUNCTION("GOOGLETRANSLATE(D266, ""he"", ""en"")"),"#VALUE!")</f>
        <v>#VALUE!</v>
      </c>
    </row>
    <row r="267" ht="15.75" customHeight="1">
      <c r="E267" s="4" t="str">
        <f>IFERROR(__xludf.DUMMYFUNCTION("GOOGLETRANSLATE(D267, ""he"", ""en"")"),"#VALUE!")</f>
        <v>#VALUE!</v>
      </c>
    </row>
    <row r="268" ht="15.75" customHeight="1">
      <c r="E268" s="4" t="str">
        <f>IFERROR(__xludf.DUMMYFUNCTION("GOOGLETRANSLATE(D268, ""he"", ""en"")"),"#VALUE!")</f>
        <v>#VALUE!</v>
      </c>
    </row>
    <row r="269" ht="15.75" customHeight="1">
      <c r="E269" s="4" t="str">
        <f>IFERROR(__xludf.DUMMYFUNCTION("GOOGLETRANSLATE(D269, ""he"", ""en"")"),"#VALUE!")</f>
        <v>#VALUE!</v>
      </c>
    </row>
    <row r="270" ht="15.75" customHeight="1">
      <c r="E270" s="4" t="str">
        <f>IFERROR(__xludf.DUMMYFUNCTION("GOOGLETRANSLATE(D270, ""he"", ""en"")"),"#VALUE!")</f>
        <v>#VALUE!</v>
      </c>
    </row>
    <row r="271" ht="15.75" customHeight="1">
      <c r="E271" s="4" t="str">
        <f>IFERROR(__xludf.DUMMYFUNCTION("GOOGLETRANSLATE(D271, ""he"", ""en"")"),"#VALUE!")</f>
        <v>#VALUE!</v>
      </c>
    </row>
    <row r="272" ht="15.75" customHeight="1">
      <c r="E272" s="4" t="str">
        <f>IFERROR(__xludf.DUMMYFUNCTION("GOOGLETRANSLATE(D272, ""he"", ""en"")"),"#VALUE!")</f>
        <v>#VALUE!</v>
      </c>
    </row>
    <row r="273" ht="15.75" customHeight="1">
      <c r="E273" s="4" t="str">
        <f>IFERROR(__xludf.DUMMYFUNCTION("GOOGLETRANSLATE(D273, ""he"", ""en"")"),"#VALUE!")</f>
        <v>#VALUE!</v>
      </c>
    </row>
    <row r="274" ht="15.75" customHeight="1">
      <c r="E274" s="4" t="str">
        <f>IFERROR(__xludf.DUMMYFUNCTION("GOOGLETRANSLATE(D274, ""he"", ""en"")"),"#VALUE!")</f>
        <v>#VALUE!</v>
      </c>
    </row>
    <row r="275" ht="15.75" customHeight="1">
      <c r="E275" s="4" t="str">
        <f>IFERROR(__xludf.DUMMYFUNCTION("GOOGLETRANSLATE(D275, ""he"", ""en"")"),"#VALUE!")</f>
        <v>#VALUE!</v>
      </c>
    </row>
    <row r="276" ht="15.75" customHeight="1">
      <c r="E276" s="4" t="str">
        <f>IFERROR(__xludf.DUMMYFUNCTION("GOOGLETRANSLATE(D276, ""he"", ""en"")"),"#VALUE!")</f>
        <v>#VALUE!</v>
      </c>
    </row>
    <row r="277" ht="15.75" customHeight="1">
      <c r="E277" s="4" t="str">
        <f>IFERROR(__xludf.DUMMYFUNCTION("GOOGLETRANSLATE(D277, ""he"", ""en"")"),"#VALUE!")</f>
        <v>#VALUE!</v>
      </c>
    </row>
    <row r="278" ht="15.75" customHeight="1">
      <c r="E278" s="4" t="str">
        <f>IFERROR(__xludf.DUMMYFUNCTION("GOOGLETRANSLATE(D278, ""he"", ""en"")"),"#VALUE!")</f>
        <v>#VALUE!</v>
      </c>
    </row>
    <row r="279" ht="15.75" customHeight="1">
      <c r="E279" s="4" t="str">
        <f>IFERROR(__xludf.DUMMYFUNCTION("GOOGLETRANSLATE(D279, ""he"", ""en"")"),"#VALUE!")</f>
        <v>#VALUE!</v>
      </c>
    </row>
    <row r="280" ht="15.75" customHeight="1">
      <c r="E280" s="4" t="str">
        <f>IFERROR(__xludf.DUMMYFUNCTION("GOOGLETRANSLATE(D280, ""he"", ""en"")"),"#VALUE!")</f>
        <v>#VALUE!</v>
      </c>
    </row>
    <row r="281" ht="15.75" customHeight="1">
      <c r="E281" s="4" t="str">
        <f>IFERROR(__xludf.DUMMYFUNCTION("GOOGLETRANSLATE(D281, ""he"", ""en"")"),"#VALUE!")</f>
        <v>#VALUE!</v>
      </c>
    </row>
    <row r="282" ht="15.75" customHeight="1">
      <c r="E282" s="4" t="str">
        <f>IFERROR(__xludf.DUMMYFUNCTION("GOOGLETRANSLATE(D282, ""he"", ""en"")"),"#VALUE!")</f>
        <v>#VALUE!</v>
      </c>
    </row>
    <row r="283" ht="15.75" customHeight="1">
      <c r="E283" s="4" t="str">
        <f>IFERROR(__xludf.DUMMYFUNCTION("GOOGLETRANSLATE(D283, ""he"", ""en"")"),"#VALUE!")</f>
        <v>#VALUE!</v>
      </c>
    </row>
    <row r="284" ht="15.75" customHeight="1">
      <c r="E284" s="4" t="str">
        <f>IFERROR(__xludf.DUMMYFUNCTION("GOOGLETRANSLATE(D284, ""he"", ""en"")"),"#VALUE!")</f>
        <v>#VALUE!</v>
      </c>
    </row>
    <row r="285" ht="15.75" customHeight="1">
      <c r="E285" s="4" t="str">
        <f>IFERROR(__xludf.DUMMYFUNCTION("GOOGLETRANSLATE(D285, ""he"", ""en"")"),"#VALUE!")</f>
        <v>#VALUE!</v>
      </c>
    </row>
    <row r="286" ht="15.75" customHeight="1">
      <c r="E286" s="4" t="str">
        <f>IFERROR(__xludf.DUMMYFUNCTION("GOOGLETRANSLATE(D286, ""he"", ""en"")"),"#VALUE!")</f>
        <v>#VALUE!</v>
      </c>
    </row>
    <row r="287" ht="15.75" customHeight="1">
      <c r="E287" s="4" t="str">
        <f>IFERROR(__xludf.DUMMYFUNCTION("GOOGLETRANSLATE(D287, ""he"", ""en"")"),"#VALUE!")</f>
        <v>#VALUE!</v>
      </c>
    </row>
    <row r="288" ht="15.75" customHeight="1">
      <c r="E288" s="4" t="str">
        <f>IFERROR(__xludf.DUMMYFUNCTION("GOOGLETRANSLATE(D288, ""he"", ""en"")"),"#VALUE!")</f>
        <v>#VALUE!</v>
      </c>
    </row>
    <row r="289" ht="15.75" customHeight="1">
      <c r="E289" s="4" t="str">
        <f>IFERROR(__xludf.DUMMYFUNCTION("GOOGLETRANSLATE(D289, ""he"", ""en"")"),"#VALUE!")</f>
        <v>#VALUE!</v>
      </c>
    </row>
    <row r="290" ht="15.75" customHeight="1">
      <c r="E290" s="4" t="str">
        <f>IFERROR(__xludf.DUMMYFUNCTION("GOOGLETRANSLATE(D290, ""he"", ""en"")"),"#VALUE!")</f>
        <v>#VALUE!</v>
      </c>
    </row>
    <row r="291" ht="15.75" customHeight="1">
      <c r="E291" s="4" t="str">
        <f>IFERROR(__xludf.DUMMYFUNCTION("GOOGLETRANSLATE(D291, ""he"", ""en"")"),"#VALUE!")</f>
        <v>#VALUE!</v>
      </c>
    </row>
    <row r="292" ht="15.75" customHeight="1">
      <c r="E292" s="4" t="str">
        <f>IFERROR(__xludf.DUMMYFUNCTION("GOOGLETRANSLATE(D292, ""he"", ""en"")"),"#VALUE!")</f>
        <v>#VALUE!</v>
      </c>
    </row>
    <row r="293" ht="15.75" customHeight="1">
      <c r="E293" s="4" t="str">
        <f>IFERROR(__xludf.DUMMYFUNCTION("GOOGLETRANSLATE(D293, ""he"", ""en"")"),"#VALUE!")</f>
        <v>#VALUE!</v>
      </c>
    </row>
    <row r="294" ht="15.75" customHeight="1">
      <c r="E294" s="4" t="str">
        <f>IFERROR(__xludf.DUMMYFUNCTION("GOOGLETRANSLATE(D294, ""he"", ""en"")"),"#VALUE!")</f>
        <v>#VALUE!</v>
      </c>
    </row>
    <row r="295" ht="15.75" customHeight="1">
      <c r="E295" s="4" t="str">
        <f>IFERROR(__xludf.DUMMYFUNCTION("GOOGLETRANSLATE(D295, ""he"", ""en"")"),"#VALUE!")</f>
        <v>#VALUE!</v>
      </c>
    </row>
    <row r="296" ht="15.75" customHeight="1">
      <c r="E296" s="4" t="str">
        <f>IFERROR(__xludf.DUMMYFUNCTION("GOOGLETRANSLATE(D296, ""he"", ""en"")"),"#VALUE!")</f>
        <v>#VALUE!</v>
      </c>
    </row>
    <row r="297" ht="15.75" customHeight="1">
      <c r="E297" s="4" t="str">
        <f>IFERROR(__xludf.DUMMYFUNCTION("GOOGLETRANSLATE(D297, ""he"", ""en"")"),"#VALUE!")</f>
        <v>#VALUE!</v>
      </c>
    </row>
    <row r="298" ht="15.75" customHeight="1">
      <c r="E298" s="4" t="str">
        <f>IFERROR(__xludf.DUMMYFUNCTION("GOOGLETRANSLATE(D298, ""he"", ""en"")"),"#VALUE!")</f>
        <v>#VALUE!</v>
      </c>
    </row>
    <row r="299" ht="15.75" customHeight="1">
      <c r="E299" s="4" t="str">
        <f>IFERROR(__xludf.DUMMYFUNCTION("GOOGLETRANSLATE(D299, ""he"", ""en"")"),"#VALUE!")</f>
        <v>#VALUE!</v>
      </c>
    </row>
    <row r="300" ht="15.75" customHeight="1">
      <c r="E300" s="4" t="str">
        <f>IFERROR(__xludf.DUMMYFUNCTION("GOOGLETRANSLATE(D300, ""he"", ""en"")"),"#VALUE!")</f>
        <v>#VALUE!</v>
      </c>
    </row>
    <row r="301" ht="15.75" customHeight="1">
      <c r="E301" s="4" t="str">
        <f>IFERROR(__xludf.DUMMYFUNCTION("GOOGLETRANSLATE(D301, ""he"", ""en"")"),"#VALUE!")</f>
        <v>#VALUE!</v>
      </c>
    </row>
    <row r="302" ht="15.75" customHeight="1">
      <c r="E302" s="4" t="str">
        <f>IFERROR(__xludf.DUMMYFUNCTION("GOOGLETRANSLATE(D302, ""he"", ""en"")"),"#VALUE!")</f>
        <v>#VALUE!</v>
      </c>
    </row>
    <row r="303" ht="15.75" customHeight="1">
      <c r="E303" s="4" t="str">
        <f>IFERROR(__xludf.DUMMYFUNCTION("GOOGLETRANSLATE(D303, ""he"", ""en"")"),"#VALUE!")</f>
        <v>#VALUE!</v>
      </c>
    </row>
    <row r="304" ht="15.75" customHeight="1">
      <c r="E304" s="4" t="str">
        <f>IFERROR(__xludf.DUMMYFUNCTION("GOOGLETRANSLATE(D304, ""he"", ""en"")"),"#VALUE!")</f>
        <v>#VALUE!</v>
      </c>
    </row>
    <row r="305" ht="15.75" customHeight="1">
      <c r="E305" s="4" t="str">
        <f>IFERROR(__xludf.DUMMYFUNCTION("GOOGLETRANSLATE(D305, ""he"", ""en"")"),"#VALUE!")</f>
        <v>#VALUE!</v>
      </c>
    </row>
    <row r="306" ht="15.75" customHeight="1">
      <c r="E306" s="4" t="str">
        <f>IFERROR(__xludf.DUMMYFUNCTION("GOOGLETRANSLATE(D306, ""he"", ""en"")"),"#VALUE!")</f>
        <v>#VALUE!</v>
      </c>
    </row>
    <row r="307" ht="15.75" customHeight="1">
      <c r="E307" s="4" t="str">
        <f>IFERROR(__xludf.DUMMYFUNCTION("GOOGLETRANSLATE(D307, ""he"", ""en"")"),"#VALUE!")</f>
        <v>#VALUE!</v>
      </c>
    </row>
    <row r="308" ht="15.75" customHeight="1">
      <c r="E308" s="4" t="str">
        <f>IFERROR(__xludf.DUMMYFUNCTION("GOOGLETRANSLATE(D308, ""he"", ""en"")"),"#VALUE!")</f>
        <v>#VALUE!</v>
      </c>
    </row>
    <row r="309" ht="15.75" customHeight="1">
      <c r="E309" s="4" t="str">
        <f>IFERROR(__xludf.DUMMYFUNCTION("GOOGLETRANSLATE(D309, ""he"", ""en"")"),"#VALUE!")</f>
        <v>#VALUE!</v>
      </c>
    </row>
    <row r="310" ht="15.75" customHeight="1">
      <c r="E310" s="4" t="str">
        <f>IFERROR(__xludf.DUMMYFUNCTION("GOOGLETRANSLATE(D310, ""he"", ""en"")"),"#VALUE!")</f>
        <v>#VALUE!</v>
      </c>
    </row>
    <row r="311" ht="15.75" customHeight="1">
      <c r="E311" s="4" t="str">
        <f>IFERROR(__xludf.DUMMYFUNCTION("GOOGLETRANSLATE(D311, ""he"", ""en"")"),"#VALUE!")</f>
        <v>#VALUE!</v>
      </c>
    </row>
    <row r="312" ht="15.75" customHeight="1">
      <c r="E312" s="4" t="str">
        <f>IFERROR(__xludf.DUMMYFUNCTION("GOOGLETRANSLATE(D312, ""he"", ""en"")"),"#VALUE!")</f>
        <v>#VALUE!</v>
      </c>
    </row>
    <row r="313" ht="15.75" customHeight="1">
      <c r="E313" s="4" t="str">
        <f>IFERROR(__xludf.DUMMYFUNCTION("GOOGLETRANSLATE(D313, ""he"", ""en"")"),"#VALUE!")</f>
        <v>#VALUE!</v>
      </c>
    </row>
    <row r="314" ht="15.75" customHeight="1">
      <c r="E314" s="4" t="str">
        <f>IFERROR(__xludf.DUMMYFUNCTION("GOOGLETRANSLATE(D314, ""he"", ""en"")"),"#VALUE!")</f>
        <v>#VALUE!</v>
      </c>
    </row>
    <row r="315" ht="15.75" customHeight="1">
      <c r="E315" s="4" t="str">
        <f>IFERROR(__xludf.DUMMYFUNCTION("GOOGLETRANSLATE(D315, ""he"", ""en"")"),"#VALUE!")</f>
        <v>#VALUE!</v>
      </c>
    </row>
    <row r="316" ht="15.75" customHeight="1">
      <c r="E316" s="4" t="str">
        <f>IFERROR(__xludf.DUMMYFUNCTION("GOOGLETRANSLATE(D316, ""he"", ""en"")"),"#VALUE!")</f>
        <v>#VALUE!</v>
      </c>
    </row>
    <row r="317" ht="15.75" customHeight="1">
      <c r="E317" s="4" t="str">
        <f>IFERROR(__xludf.DUMMYFUNCTION("GOOGLETRANSLATE(D317, ""he"", ""en"")"),"#VALUE!")</f>
        <v>#VALUE!</v>
      </c>
    </row>
    <row r="318" ht="15.75" customHeight="1">
      <c r="E318" s="4" t="str">
        <f>IFERROR(__xludf.DUMMYFUNCTION("GOOGLETRANSLATE(D318, ""he"", ""en"")"),"#VALUE!")</f>
        <v>#VALUE!</v>
      </c>
    </row>
    <row r="319" ht="15.75" customHeight="1">
      <c r="E319" s="4" t="str">
        <f>IFERROR(__xludf.DUMMYFUNCTION("GOOGLETRANSLATE(D319, ""he"", ""en"")"),"#VALUE!")</f>
        <v>#VALUE!</v>
      </c>
    </row>
    <row r="320" ht="15.75" customHeight="1">
      <c r="E320" s="4" t="str">
        <f>IFERROR(__xludf.DUMMYFUNCTION("GOOGLETRANSLATE(D320, ""he"", ""en"")"),"#VALUE!")</f>
        <v>#VALUE!</v>
      </c>
    </row>
    <row r="321" ht="15.75" customHeight="1">
      <c r="E321" s="4" t="str">
        <f>IFERROR(__xludf.DUMMYFUNCTION("GOOGLETRANSLATE(D321, ""he"", ""en"")"),"#VALUE!")</f>
        <v>#VALUE!</v>
      </c>
    </row>
    <row r="322" ht="15.75" customHeight="1">
      <c r="E322" s="4" t="str">
        <f>IFERROR(__xludf.DUMMYFUNCTION("GOOGLETRANSLATE(D322, ""he"", ""en"")"),"#VALUE!")</f>
        <v>#VALUE!</v>
      </c>
    </row>
    <row r="323" ht="15.75" customHeight="1">
      <c r="E323" s="4" t="str">
        <f>IFERROR(__xludf.DUMMYFUNCTION("GOOGLETRANSLATE(D323, ""he"", ""en"")"),"#VALUE!")</f>
        <v>#VALUE!</v>
      </c>
    </row>
    <row r="324" ht="15.75" customHeight="1">
      <c r="E324" s="4" t="str">
        <f>IFERROR(__xludf.DUMMYFUNCTION("GOOGLETRANSLATE(D324, ""he"", ""en"")"),"#VALUE!")</f>
        <v>#VALUE!</v>
      </c>
    </row>
    <row r="325" ht="15.75" customHeight="1">
      <c r="E325" s="4" t="str">
        <f>IFERROR(__xludf.DUMMYFUNCTION("GOOGLETRANSLATE(D325, ""he"", ""en"")"),"#VALUE!")</f>
        <v>#VALUE!</v>
      </c>
    </row>
    <row r="326" ht="15.75" customHeight="1">
      <c r="E326" s="4" t="str">
        <f>IFERROR(__xludf.DUMMYFUNCTION("GOOGLETRANSLATE(D326, ""he"", ""en"")"),"#VALUE!")</f>
        <v>#VALUE!</v>
      </c>
    </row>
    <row r="327" ht="15.75" customHeight="1">
      <c r="E327" s="4" t="str">
        <f>IFERROR(__xludf.DUMMYFUNCTION("GOOGLETRANSLATE(D327, ""he"", ""en"")"),"#VALUE!")</f>
        <v>#VALUE!</v>
      </c>
    </row>
    <row r="328" ht="15.75" customHeight="1">
      <c r="E328" s="4" t="str">
        <f>IFERROR(__xludf.DUMMYFUNCTION("GOOGLETRANSLATE(D328, ""he"", ""en"")"),"#VALUE!")</f>
        <v>#VALUE!</v>
      </c>
    </row>
    <row r="329" ht="15.75" customHeight="1">
      <c r="E329" s="4" t="str">
        <f>IFERROR(__xludf.DUMMYFUNCTION("GOOGLETRANSLATE(D329, ""he"", ""en"")"),"#VALUE!")</f>
        <v>#VALUE!</v>
      </c>
    </row>
    <row r="330" ht="15.75" customHeight="1">
      <c r="E330" s="4" t="str">
        <f>IFERROR(__xludf.DUMMYFUNCTION("GOOGLETRANSLATE(D330, ""he"", ""en"")"),"#VALUE!")</f>
        <v>#VALUE!</v>
      </c>
    </row>
    <row r="331" ht="15.75" customHeight="1">
      <c r="E331" s="4" t="str">
        <f>IFERROR(__xludf.DUMMYFUNCTION("GOOGLETRANSLATE(D331, ""he"", ""en"")"),"#VALUE!")</f>
        <v>#VALUE!</v>
      </c>
    </row>
    <row r="332" ht="15.75" customHeight="1">
      <c r="E332" s="4" t="str">
        <f>IFERROR(__xludf.DUMMYFUNCTION("GOOGLETRANSLATE(D332, ""he"", ""en"")"),"#VALUE!")</f>
        <v>#VALUE!</v>
      </c>
    </row>
    <row r="333" ht="15.75" customHeight="1">
      <c r="E333" s="4" t="str">
        <f>IFERROR(__xludf.DUMMYFUNCTION("GOOGLETRANSLATE(D333, ""he"", ""en"")"),"#VALUE!")</f>
        <v>#VALUE!</v>
      </c>
    </row>
    <row r="334" ht="15.75" customHeight="1">
      <c r="E334" s="4" t="str">
        <f>IFERROR(__xludf.DUMMYFUNCTION("GOOGLETRANSLATE(D334, ""he"", ""en"")"),"#VALUE!")</f>
        <v>#VALUE!</v>
      </c>
    </row>
    <row r="335" ht="15.75" customHeight="1">
      <c r="E335" s="4" t="str">
        <f>IFERROR(__xludf.DUMMYFUNCTION("GOOGLETRANSLATE(D335, ""he"", ""en"")"),"#VALUE!")</f>
        <v>#VALUE!</v>
      </c>
    </row>
    <row r="336" ht="15.75" customHeight="1">
      <c r="E336" s="4" t="str">
        <f>IFERROR(__xludf.DUMMYFUNCTION("GOOGLETRANSLATE(D336, ""he"", ""en"")"),"#VALUE!")</f>
        <v>#VALUE!</v>
      </c>
    </row>
    <row r="337" ht="15.75" customHeight="1">
      <c r="E337" s="4" t="str">
        <f>IFERROR(__xludf.DUMMYFUNCTION("GOOGLETRANSLATE(D337, ""he"", ""en"")"),"#VALUE!")</f>
        <v>#VALUE!</v>
      </c>
    </row>
    <row r="338" ht="15.75" customHeight="1">
      <c r="E338" s="4" t="str">
        <f>IFERROR(__xludf.DUMMYFUNCTION("GOOGLETRANSLATE(D338, ""he"", ""en"")"),"#VALUE!")</f>
        <v>#VALUE!</v>
      </c>
    </row>
    <row r="339" ht="15.75" customHeight="1">
      <c r="E339" s="4" t="str">
        <f>IFERROR(__xludf.DUMMYFUNCTION("GOOGLETRANSLATE(D339, ""he"", ""en"")"),"#VALUE!")</f>
        <v>#VALUE!</v>
      </c>
    </row>
    <row r="340" ht="15.75" customHeight="1">
      <c r="E340" s="4" t="str">
        <f>IFERROR(__xludf.DUMMYFUNCTION("GOOGLETRANSLATE(D340, ""he"", ""en"")"),"#VALUE!")</f>
        <v>#VALUE!</v>
      </c>
    </row>
    <row r="341" ht="15.75" customHeight="1">
      <c r="E341" s="4" t="str">
        <f>IFERROR(__xludf.DUMMYFUNCTION("GOOGLETRANSLATE(D341, ""he"", ""en"")"),"#VALUE!")</f>
        <v>#VALUE!</v>
      </c>
    </row>
    <row r="342" ht="15.75" customHeight="1">
      <c r="E342" s="4" t="str">
        <f>IFERROR(__xludf.DUMMYFUNCTION("GOOGLETRANSLATE(D342, ""he"", ""en"")"),"#VALUE!")</f>
        <v>#VALUE!</v>
      </c>
    </row>
    <row r="343" ht="15.75" customHeight="1">
      <c r="E343" s="4" t="str">
        <f>IFERROR(__xludf.DUMMYFUNCTION("GOOGLETRANSLATE(D343, ""he"", ""en"")"),"#VALUE!")</f>
        <v>#VALUE!</v>
      </c>
    </row>
    <row r="344" ht="15.75" customHeight="1">
      <c r="E344" s="4" t="str">
        <f>IFERROR(__xludf.DUMMYFUNCTION("GOOGLETRANSLATE(D344, ""he"", ""en"")"),"#VALUE!")</f>
        <v>#VALUE!</v>
      </c>
    </row>
    <row r="345" ht="15.75" customHeight="1">
      <c r="E345" s="4" t="str">
        <f>IFERROR(__xludf.DUMMYFUNCTION("GOOGLETRANSLATE(D345, ""he"", ""en"")"),"#VALUE!")</f>
        <v>#VALUE!</v>
      </c>
    </row>
    <row r="346" ht="15.75" customHeight="1">
      <c r="E346" s="4" t="str">
        <f>IFERROR(__xludf.DUMMYFUNCTION("GOOGLETRANSLATE(D346, ""he"", ""en"")"),"#VALUE!")</f>
        <v>#VALUE!</v>
      </c>
    </row>
    <row r="347" ht="15.75" customHeight="1">
      <c r="E347" s="4" t="str">
        <f>IFERROR(__xludf.DUMMYFUNCTION("GOOGLETRANSLATE(D347, ""he"", ""en"")"),"#VALUE!")</f>
        <v>#VALUE!</v>
      </c>
    </row>
    <row r="348" ht="15.75" customHeight="1">
      <c r="E348" s="4" t="str">
        <f>IFERROR(__xludf.DUMMYFUNCTION("GOOGLETRANSLATE(D348, ""he"", ""en"")"),"#VALUE!")</f>
        <v>#VALUE!</v>
      </c>
    </row>
    <row r="349" ht="15.75" customHeight="1">
      <c r="E349" s="4" t="str">
        <f>IFERROR(__xludf.DUMMYFUNCTION("GOOGLETRANSLATE(D349, ""he"", ""en"")"),"#VALUE!")</f>
        <v>#VALUE!</v>
      </c>
    </row>
    <row r="350" ht="15.75" customHeight="1">
      <c r="E350" s="4" t="str">
        <f>IFERROR(__xludf.DUMMYFUNCTION("GOOGLETRANSLATE(D350, ""he"", ""en"")"),"#VALUE!")</f>
        <v>#VALUE!</v>
      </c>
    </row>
    <row r="351" ht="15.75" customHeight="1">
      <c r="E351" s="4" t="str">
        <f>IFERROR(__xludf.DUMMYFUNCTION("GOOGLETRANSLATE(D351, ""he"", ""en"")"),"#VALUE!")</f>
        <v>#VALUE!</v>
      </c>
    </row>
    <row r="352" ht="15.75" customHeight="1">
      <c r="E352" s="4" t="str">
        <f>IFERROR(__xludf.DUMMYFUNCTION("GOOGLETRANSLATE(D352, ""he"", ""en"")"),"#VALUE!")</f>
        <v>#VALUE!</v>
      </c>
    </row>
    <row r="353" ht="15.75" customHeight="1">
      <c r="E353" s="4" t="str">
        <f>IFERROR(__xludf.DUMMYFUNCTION("GOOGLETRANSLATE(D353, ""he"", ""en"")"),"#VALUE!")</f>
        <v>#VALUE!</v>
      </c>
    </row>
    <row r="354" ht="15.75" customHeight="1">
      <c r="E354" s="4" t="str">
        <f>IFERROR(__xludf.DUMMYFUNCTION("GOOGLETRANSLATE(D354, ""he"", ""en"")"),"#VALUE!")</f>
        <v>#VALUE!</v>
      </c>
    </row>
    <row r="355" ht="15.75" customHeight="1">
      <c r="E355" s="4" t="str">
        <f>IFERROR(__xludf.DUMMYFUNCTION("GOOGLETRANSLATE(D355, ""he"", ""en"")"),"#VALUE!")</f>
        <v>#VALUE!</v>
      </c>
    </row>
    <row r="356" ht="15.75" customHeight="1">
      <c r="E356" s="4" t="str">
        <f>IFERROR(__xludf.DUMMYFUNCTION("GOOGLETRANSLATE(D356, ""he"", ""en"")"),"#VALUE!")</f>
        <v>#VALUE!</v>
      </c>
    </row>
    <row r="357" ht="15.75" customHeight="1">
      <c r="E357" s="4" t="str">
        <f>IFERROR(__xludf.DUMMYFUNCTION("GOOGLETRANSLATE(D357, ""he"", ""en"")"),"#VALUE!")</f>
        <v>#VALUE!</v>
      </c>
    </row>
    <row r="358" ht="15.75" customHeight="1">
      <c r="E358" s="4" t="str">
        <f>IFERROR(__xludf.DUMMYFUNCTION("GOOGLETRANSLATE(D358, ""he"", ""en"")"),"#VALUE!")</f>
        <v>#VALUE!</v>
      </c>
    </row>
    <row r="359" ht="15.75" customHeight="1">
      <c r="E359" s="4" t="str">
        <f>IFERROR(__xludf.DUMMYFUNCTION("GOOGLETRANSLATE(D359, ""he"", ""en"")"),"#VALUE!")</f>
        <v>#VALUE!</v>
      </c>
    </row>
    <row r="360" ht="15.75" customHeight="1">
      <c r="E360" s="4" t="str">
        <f>IFERROR(__xludf.DUMMYFUNCTION("GOOGLETRANSLATE(D360, ""he"", ""en"")"),"#VALUE!")</f>
        <v>#VALUE!</v>
      </c>
    </row>
    <row r="361" ht="15.75" customHeight="1">
      <c r="E361" s="4" t="str">
        <f>IFERROR(__xludf.DUMMYFUNCTION("GOOGLETRANSLATE(D361, ""he"", ""en"")"),"#VALUE!")</f>
        <v>#VALUE!</v>
      </c>
    </row>
    <row r="362" ht="15.75" customHeight="1">
      <c r="E362" s="4" t="str">
        <f>IFERROR(__xludf.DUMMYFUNCTION("GOOGLETRANSLATE(D362, ""he"", ""en"")"),"#VALUE!")</f>
        <v>#VALUE!</v>
      </c>
    </row>
    <row r="363" ht="15.75" customHeight="1">
      <c r="E363" s="4" t="str">
        <f>IFERROR(__xludf.DUMMYFUNCTION("GOOGLETRANSLATE(D363, ""he"", ""en"")"),"#VALUE!")</f>
        <v>#VALUE!</v>
      </c>
    </row>
    <row r="364" ht="15.75" customHeight="1">
      <c r="E364" s="4" t="str">
        <f>IFERROR(__xludf.DUMMYFUNCTION("GOOGLETRANSLATE(D364, ""he"", ""en"")"),"#VALUE!")</f>
        <v>#VALUE!</v>
      </c>
    </row>
    <row r="365" ht="15.75" customHeight="1">
      <c r="E365" s="4" t="str">
        <f>IFERROR(__xludf.DUMMYFUNCTION("GOOGLETRANSLATE(D365, ""he"", ""en"")"),"#VALUE!")</f>
        <v>#VALUE!</v>
      </c>
    </row>
    <row r="366" ht="15.75" customHeight="1">
      <c r="E366" s="4" t="str">
        <f>IFERROR(__xludf.DUMMYFUNCTION("GOOGLETRANSLATE(D366, ""he"", ""en"")"),"#VALUE!")</f>
        <v>#VALUE!</v>
      </c>
    </row>
    <row r="367" ht="15.75" customHeight="1">
      <c r="E367" s="4" t="str">
        <f>IFERROR(__xludf.DUMMYFUNCTION("GOOGLETRANSLATE(D367, ""he"", ""en"")"),"#VALUE!")</f>
        <v>#VALUE!</v>
      </c>
    </row>
    <row r="368" ht="15.75" customHeight="1">
      <c r="E368" s="4" t="str">
        <f>IFERROR(__xludf.DUMMYFUNCTION("GOOGLETRANSLATE(D368, ""he"", ""en"")"),"#VALUE!")</f>
        <v>#VALUE!</v>
      </c>
    </row>
    <row r="369" ht="15.75" customHeight="1">
      <c r="E369" s="4" t="str">
        <f>IFERROR(__xludf.DUMMYFUNCTION("GOOGLETRANSLATE(D369, ""he"", ""en"")"),"#VALUE!")</f>
        <v>#VALUE!</v>
      </c>
    </row>
    <row r="370" ht="15.75" customHeight="1">
      <c r="E370" s="4" t="str">
        <f>IFERROR(__xludf.DUMMYFUNCTION("GOOGLETRANSLATE(D370, ""he"", ""en"")"),"#VALUE!")</f>
        <v>#VALUE!</v>
      </c>
    </row>
    <row r="371" ht="15.75" customHeight="1">
      <c r="E371" s="4" t="str">
        <f>IFERROR(__xludf.DUMMYFUNCTION("GOOGLETRANSLATE(D371, ""he"", ""en"")"),"#VALUE!")</f>
        <v>#VALUE!</v>
      </c>
    </row>
    <row r="372" ht="15.75" customHeight="1">
      <c r="E372" s="4" t="str">
        <f>IFERROR(__xludf.DUMMYFUNCTION("GOOGLETRANSLATE(D372, ""he"", ""en"")"),"#VALUE!")</f>
        <v>#VALUE!</v>
      </c>
    </row>
    <row r="373" ht="15.75" customHeight="1">
      <c r="E373" s="4" t="str">
        <f>IFERROR(__xludf.DUMMYFUNCTION("GOOGLETRANSLATE(D373, ""he"", ""en"")"),"#VALUE!")</f>
        <v>#VALUE!</v>
      </c>
    </row>
    <row r="374" ht="15.75" customHeight="1">
      <c r="E374" s="4" t="str">
        <f>IFERROR(__xludf.DUMMYFUNCTION("GOOGLETRANSLATE(D374, ""he"", ""en"")"),"#VALUE!")</f>
        <v>#VALUE!</v>
      </c>
    </row>
    <row r="375" ht="15.75" customHeight="1">
      <c r="E375" s="4" t="str">
        <f>IFERROR(__xludf.DUMMYFUNCTION("GOOGLETRANSLATE(D375, ""he"", ""en"")"),"#VALUE!")</f>
        <v>#VALUE!</v>
      </c>
    </row>
    <row r="376" ht="15.75" customHeight="1">
      <c r="E376" s="4" t="str">
        <f>IFERROR(__xludf.DUMMYFUNCTION("GOOGLETRANSLATE(D376, ""he"", ""en"")"),"#VALUE!")</f>
        <v>#VALUE!</v>
      </c>
    </row>
    <row r="377" ht="15.75" customHeight="1">
      <c r="E377" s="4" t="str">
        <f>IFERROR(__xludf.DUMMYFUNCTION("GOOGLETRANSLATE(D377, ""he"", ""en"")"),"#VALUE!")</f>
        <v>#VALUE!</v>
      </c>
    </row>
    <row r="378" ht="15.75" customHeight="1">
      <c r="E378" s="4" t="str">
        <f>IFERROR(__xludf.DUMMYFUNCTION("GOOGLETRANSLATE(D378, ""he"", ""en"")"),"#VALUE!")</f>
        <v>#VALUE!</v>
      </c>
    </row>
    <row r="379" ht="15.75" customHeight="1">
      <c r="E379" s="4" t="str">
        <f>IFERROR(__xludf.DUMMYFUNCTION("GOOGLETRANSLATE(D379, ""he"", ""en"")"),"#VALUE!")</f>
        <v>#VALUE!</v>
      </c>
    </row>
    <row r="380" ht="15.75" customHeight="1">
      <c r="E380" s="4" t="str">
        <f>IFERROR(__xludf.DUMMYFUNCTION("GOOGLETRANSLATE(D380, ""he"", ""en"")"),"#VALUE!")</f>
        <v>#VALUE!</v>
      </c>
    </row>
    <row r="381" ht="15.75" customHeight="1">
      <c r="E381" s="4" t="str">
        <f>IFERROR(__xludf.DUMMYFUNCTION("GOOGLETRANSLATE(D381, ""he"", ""en"")"),"#VALUE!")</f>
        <v>#VALUE!</v>
      </c>
    </row>
    <row r="382" ht="15.75" customHeight="1">
      <c r="E382" s="4" t="str">
        <f>IFERROR(__xludf.DUMMYFUNCTION("GOOGLETRANSLATE(D382, ""he"", ""en"")"),"#VALUE!")</f>
        <v>#VALUE!</v>
      </c>
    </row>
    <row r="383" ht="15.75" customHeight="1">
      <c r="E383" s="4" t="str">
        <f>IFERROR(__xludf.DUMMYFUNCTION("GOOGLETRANSLATE(D383, ""he"", ""en"")"),"#VALUE!")</f>
        <v>#VALUE!</v>
      </c>
    </row>
    <row r="384" ht="15.75" customHeight="1">
      <c r="E384" s="4" t="str">
        <f>IFERROR(__xludf.DUMMYFUNCTION("GOOGLETRANSLATE(D384, ""he"", ""en"")"),"#VALUE!")</f>
        <v>#VALUE!</v>
      </c>
    </row>
    <row r="385" ht="15.75" customHeight="1">
      <c r="E385" s="4" t="str">
        <f>IFERROR(__xludf.DUMMYFUNCTION("GOOGLETRANSLATE(D385, ""he"", ""en"")"),"#VALUE!")</f>
        <v>#VALUE!</v>
      </c>
    </row>
    <row r="386" ht="15.75" customHeight="1">
      <c r="E386" s="4" t="str">
        <f>IFERROR(__xludf.DUMMYFUNCTION("GOOGLETRANSLATE(D386, ""he"", ""en"")"),"#VALUE!")</f>
        <v>#VALUE!</v>
      </c>
    </row>
    <row r="387" ht="15.75" customHeight="1">
      <c r="E387" s="4" t="str">
        <f>IFERROR(__xludf.DUMMYFUNCTION("GOOGLETRANSLATE(D387, ""he"", ""en"")"),"#VALUE!")</f>
        <v>#VALUE!</v>
      </c>
    </row>
    <row r="388" ht="15.75" customHeight="1">
      <c r="E388" s="4" t="str">
        <f>IFERROR(__xludf.DUMMYFUNCTION("GOOGLETRANSLATE(D388, ""he"", ""en"")"),"#VALUE!")</f>
        <v>#VALUE!</v>
      </c>
    </row>
    <row r="389" ht="15.75" customHeight="1">
      <c r="E389" s="4" t="str">
        <f>IFERROR(__xludf.DUMMYFUNCTION("GOOGLETRANSLATE(D389, ""he"", ""en"")"),"#VALUE!")</f>
        <v>#VALUE!</v>
      </c>
    </row>
    <row r="390" ht="15.75" customHeight="1">
      <c r="E390" s="4" t="str">
        <f>IFERROR(__xludf.DUMMYFUNCTION("GOOGLETRANSLATE(D390, ""he"", ""en"")"),"#VALUE!")</f>
        <v>#VALUE!</v>
      </c>
    </row>
    <row r="391" ht="15.75" customHeight="1">
      <c r="E391" s="4" t="str">
        <f>IFERROR(__xludf.DUMMYFUNCTION("GOOGLETRANSLATE(D391, ""he"", ""en"")"),"#VALUE!")</f>
        <v>#VALUE!</v>
      </c>
    </row>
    <row r="392" ht="15.75" customHeight="1">
      <c r="E392" s="4" t="str">
        <f>IFERROR(__xludf.DUMMYFUNCTION("GOOGLETRANSLATE(D392, ""he"", ""en"")"),"#VALUE!")</f>
        <v>#VALUE!</v>
      </c>
    </row>
    <row r="393" ht="15.75" customHeight="1">
      <c r="E393" s="4" t="str">
        <f>IFERROR(__xludf.DUMMYFUNCTION("GOOGLETRANSLATE(D393, ""he"", ""en"")"),"#VALUE!")</f>
        <v>#VALUE!</v>
      </c>
    </row>
    <row r="394" ht="15.75" customHeight="1">
      <c r="E394" s="4" t="str">
        <f>IFERROR(__xludf.DUMMYFUNCTION("GOOGLETRANSLATE(D394, ""he"", ""en"")"),"#VALUE!")</f>
        <v>#VALUE!</v>
      </c>
    </row>
    <row r="395" ht="15.75" customHeight="1">
      <c r="E395" s="4" t="str">
        <f>IFERROR(__xludf.DUMMYFUNCTION("GOOGLETRANSLATE(D395, ""he"", ""en"")"),"#VALUE!")</f>
        <v>#VALUE!</v>
      </c>
    </row>
    <row r="396" ht="15.75" customHeight="1">
      <c r="E396" s="4" t="str">
        <f>IFERROR(__xludf.DUMMYFUNCTION("GOOGLETRANSLATE(D396, ""he"", ""en"")"),"#VALUE!")</f>
        <v>#VALUE!</v>
      </c>
    </row>
    <row r="397" ht="15.75" customHeight="1">
      <c r="E397" s="4" t="str">
        <f>IFERROR(__xludf.DUMMYFUNCTION("GOOGLETRANSLATE(D397, ""he"", ""en"")"),"#VALUE!")</f>
        <v>#VALUE!</v>
      </c>
    </row>
    <row r="398" ht="15.75" customHeight="1">
      <c r="E398" s="4" t="str">
        <f>IFERROR(__xludf.DUMMYFUNCTION("GOOGLETRANSLATE(D398, ""he"", ""en"")"),"#VALUE!")</f>
        <v>#VALUE!</v>
      </c>
    </row>
    <row r="399" ht="15.75" customHeight="1">
      <c r="E399" s="4" t="str">
        <f>IFERROR(__xludf.DUMMYFUNCTION("GOOGLETRANSLATE(D399, ""he"", ""en"")"),"#VALUE!")</f>
        <v>#VALUE!</v>
      </c>
    </row>
    <row r="400" ht="15.75" customHeight="1">
      <c r="E400" s="4" t="str">
        <f>IFERROR(__xludf.DUMMYFUNCTION("GOOGLETRANSLATE(D400, ""he"", ""en"")"),"#VALUE!")</f>
        <v>#VALUE!</v>
      </c>
    </row>
    <row r="401" ht="15.75" customHeight="1">
      <c r="E401" s="4" t="str">
        <f>IFERROR(__xludf.DUMMYFUNCTION("GOOGLETRANSLATE(D401, ""he"", ""en"")"),"#VALUE!")</f>
        <v>#VALUE!</v>
      </c>
    </row>
    <row r="402" ht="15.75" customHeight="1">
      <c r="E402" s="4" t="str">
        <f>IFERROR(__xludf.DUMMYFUNCTION("GOOGLETRANSLATE(D402, ""he"", ""en"")"),"#VALUE!")</f>
        <v>#VALUE!</v>
      </c>
    </row>
    <row r="403" ht="15.75" customHeight="1">
      <c r="E403" s="4" t="str">
        <f>IFERROR(__xludf.DUMMYFUNCTION("GOOGLETRANSLATE(D403, ""he"", ""en"")"),"#VALUE!")</f>
        <v>#VALUE!</v>
      </c>
    </row>
    <row r="404" ht="15.75" customHeight="1">
      <c r="E404" s="4" t="str">
        <f>IFERROR(__xludf.DUMMYFUNCTION("GOOGLETRANSLATE(D404, ""he"", ""en"")"),"#VALUE!")</f>
        <v>#VALUE!</v>
      </c>
    </row>
    <row r="405" ht="15.75" customHeight="1">
      <c r="E405" s="4" t="str">
        <f>IFERROR(__xludf.DUMMYFUNCTION("GOOGLETRANSLATE(D405, ""he"", ""en"")"),"#VALUE!")</f>
        <v>#VALUE!</v>
      </c>
    </row>
    <row r="406" ht="15.75" customHeight="1">
      <c r="E406" s="4" t="str">
        <f>IFERROR(__xludf.DUMMYFUNCTION("GOOGLETRANSLATE(D406, ""he"", ""en"")"),"#VALUE!")</f>
        <v>#VALUE!</v>
      </c>
    </row>
    <row r="407" ht="15.75" customHeight="1">
      <c r="E407" s="4" t="str">
        <f>IFERROR(__xludf.DUMMYFUNCTION("GOOGLETRANSLATE(D407, ""he"", ""en"")"),"#VALUE!")</f>
        <v>#VALUE!</v>
      </c>
    </row>
    <row r="408" ht="15.75" customHeight="1">
      <c r="E408" s="4" t="str">
        <f>IFERROR(__xludf.DUMMYFUNCTION("GOOGLETRANSLATE(D408, ""he"", ""en"")"),"#VALUE!")</f>
        <v>#VALUE!</v>
      </c>
    </row>
    <row r="409" ht="15.75" customHeight="1">
      <c r="E409" s="4" t="str">
        <f>IFERROR(__xludf.DUMMYFUNCTION("GOOGLETRANSLATE(D409, ""he"", ""en"")"),"#VALUE!")</f>
        <v>#VALUE!</v>
      </c>
    </row>
    <row r="410" ht="15.75" customHeight="1">
      <c r="E410" s="4" t="str">
        <f>IFERROR(__xludf.DUMMYFUNCTION("GOOGLETRANSLATE(D410, ""he"", ""en"")"),"#VALUE!")</f>
        <v>#VALUE!</v>
      </c>
    </row>
    <row r="411" ht="15.75" customHeight="1">
      <c r="E411" s="4" t="str">
        <f>IFERROR(__xludf.DUMMYFUNCTION("GOOGLETRANSLATE(D411, ""he"", ""en"")"),"#VALUE!")</f>
        <v>#VALUE!</v>
      </c>
    </row>
    <row r="412" ht="15.75" customHeight="1">
      <c r="E412" s="4" t="str">
        <f>IFERROR(__xludf.DUMMYFUNCTION("GOOGLETRANSLATE(D412, ""he"", ""en"")"),"#VALUE!")</f>
        <v>#VALUE!</v>
      </c>
    </row>
    <row r="413" ht="15.75" customHeight="1">
      <c r="E413" s="4" t="str">
        <f>IFERROR(__xludf.DUMMYFUNCTION("GOOGLETRANSLATE(D413, ""he"", ""en"")"),"#VALUE!")</f>
        <v>#VALUE!</v>
      </c>
    </row>
    <row r="414" ht="15.75" customHeight="1">
      <c r="E414" s="4" t="str">
        <f>IFERROR(__xludf.DUMMYFUNCTION("GOOGLETRANSLATE(D414, ""he"", ""en"")"),"#VALUE!")</f>
        <v>#VALUE!</v>
      </c>
    </row>
    <row r="415" ht="15.75" customHeight="1">
      <c r="E415" s="4" t="str">
        <f>IFERROR(__xludf.DUMMYFUNCTION("GOOGLETRANSLATE(D415, ""he"", ""en"")"),"#VALUE!")</f>
        <v>#VALUE!</v>
      </c>
    </row>
    <row r="416" ht="15.75" customHeight="1">
      <c r="E416" s="4" t="str">
        <f>IFERROR(__xludf.DUMMYFUNCTION("GOOGLETRANSLATE(D416, ""he"", ""en"")"),"#VALUE!")</f>
        <v>#VALUE!</v>
      </c>
    </row>
    <row r="417" ht="15.75" customHeight="1">
      <c r="E417" s="4" t="str">
        <f>IFERROR(__xludf.DUMMYFUNCTION("GOOGLETRANSLATE(D417, ""he"", ""en"")"),"#VALUE!")</f>
        <v>#VALUE!</v>
      </c>
    </row>
    <row r="418" ht="15.75" customHeight="1">
      <c r="E418" s="4" t="str">
        <f>IFERROR(__xludf.DUMMYFUNCTION("GOOGLETRANSLATE(D418, ""he"", ""en"")"),"#VALUE!")</f>
        <v>#VALUE!</v>
      </c>
    </row>
    <row r="419" ht="15.75" customHeight="1">
      <c r="E419" s="4" t="str">
        <f>IFERROR(__xludf.DUMMYFUNCTION("GOOGLETRANSLATE(D419, ""he"", ""en"")"),"#VALUE!")</f>
        <v>#VALUE!</v>
      </c>
    </row>
    <row r="420" ht="15.75" customHeight="1">
      <c r="E420" s="4" t="str">
        <f>IFERROR(__xludf.DUMMYFUNCTION("GOOGLETRANSLATE(D420, ""he"", ""en"")"),"#VALUE!")</f>
        <v>#VALUE!</v>
      </c>
    </row>
    <row r="421" ht="15.75" customHeight="1">
      <c r="E421" s="4" t="str">
        <f>IFERROR(__xludf.DUMMYFUNCTION("GOOGLETRANSLATE(D421, ""he"", ""en"")"),"#VALUE!")</f>
        <v>#VALUE!</v>
      </c>
    </row>
    <row r="422" ht="15.75" customHeight="1">
      <c r="E422" s="4" t="str">
        <f>IFERROR(__xludf.DUMMYFUNCTION("GOOGLETRANSLATE(D422, ""he"", ""en"")"),"#VALUE!")</f>
        <v>#VALUE!</v>
      </c>
    </row>
    <row r="423" ht="15.75" customHeight="1">
      <c r="E423" s="4" t="str">
        <f>IFERROR(__xludf.DUMMYFUNCTION("GOOGLETRANSLATE(D423, ""he"", ""en"")"),"#VALUE!")</f>
        <v>#VALUE!</v>
      </c>
    </row>
    <row r="424" ht="15.75" customHeight="1">
      <c r="E424" s="4" t="str">
        <f>IFERROR(__xludf.DUMMYFUNCTION("GOOGLETRANSLATE(D424, ""he"", ""en"")"),"#VALUE!")</f>
        <v>#VALUE!</v>
      </c>
    </row>
    <row r="425" ht="15.75" customHeight="1">
      <c r="E425" s="4" t="str">
        <f>IFERROR(__xludf.DUMMYFUNCTION("GOOGLETRANSLATE(D425, ""he"", ""en"")"),"#VALUE!")</f>
        <v>#VALUE!</v>
      </c>
    </row>
    <row r="426" ht="15.75" customHeight="1">
      <c r="E426" s="4" t="str">
        <f>IFERROR(__xludf.DUMMYFUNCTION("GOOGLETRANSLATE(D426, ""he"", ""en"")"),"#VALUE!")</f>
        <v>#VALUE!</v>
      </c>
    </row>
    <row r="427" ht="15.75" customHeight="1">
      <c r="E427" s="4" t="str">
        <f>IFERROR(__xludf.DUMMYFUNCTION("GOOGLETRANSLATE(D427, ""he"", ""en"")"),"#VALUE!")</f>
        <v>#VALUE!</v>
      </c>
    </row>
    <row r="428" ht="15.75" customHeight="1">
      <c r="E428" s="4" t="str">
        <f>IFERROR(__xludf.DUMMYFUNCTION("GOOGLETRANSLATE(D428, ""he"", ""en"")"),"#VALUE!")</f>
        <v>#VALUE!</v>
      </c>
    </row>
    <row r="429" ht="15.75" customHeight="1">
      <c r="E429" s="4" t="str">
        <f>IFERROR(__xludf.DUMMYFUNCTION("GOOGLETRANSLATE(D429, ""he"", ""en"")"),"#VALUE!")</f>
        <v>#VALUE!</v>
      </c>
    </row>
    <row r="430" ht="15.75" customHeight="1">
      <c r="E430" s="4" t="str">
        <f>IFERROR(__xludf.DUMMYFUNCTION("GOOGLETRANSLATE(D430, ""he"", ""en"")"),"#VALUE!")</f>
        <v>#VALUE!</v>
      </c>
    </row>
    <row r="431" ht="15.75" customHeight="1">
      <c r="E431" s="4" t="str">
        <f>IFERROR(__xludf.DUMMYFUNCTION("GOOGLETRANSLATE(D431, ""he"", ""en"")"),"#VALUE!")</f>
        <v>#VALUE!</v>
      </c>
    </row>
    <row r="432" ht="15.75" customHeight="1">
      <c r="E432" s="4" t="str">
        <f>IFERROR(__xludf.DUMMYFUNCTION("GOOGLETRANSLATE(D432, ""he"", ""en"")"),"#VALUE!")</f>
        <v>#VALUE!</v>
      </c>
    </row>
    <row r="433" ht="15.75" customHeight="1">
      <c r="E433" s="4" t="str">
        <f>IFERROR(__xludf.DUMMYFUNCTION("GOOGLETRANSLATE(D433, ""he"", ""en"")"),"#VALUE!")</f>
        <v>#VALUE!</v>
      </c>
    </row>
    <row r="434" ht="15.75" customHeight="1">
      <c r="E434" s="4" t="str">
        <f>IFERROR(__xludf.DUMMYFUNCTION("GOOGLETRANSLATE(D434, ""he"", ""en"")"),"#VALUE!")</f>
        <v>#VALUE!</v>
      </c>
    </row>
    <row r="435" ht="15.75" customHeight="1">
      <c r="E435" s="4" t="str">
        <f>IFERROR(__xludf.DUMMYFUNCTION("GOOGLETRANSLATE(D435, ""he"", ""en"")"),"#VALUE!")</f>
        <v>#VALUE!</v>
      </c>
    </row>
    <row r="436" ht="15.75" customHeight="1">
      <c r="E436" s="4" t="str">
        <f>IFERROR(__xludf.DUMMYFUNCTION("GOOGLETRANSLATE(D436, ""he"", ""en"")"),"#VALUE!")</f>
        <v>#VALUE!</v>
      </c>
    </row>
    <row r="437" ht="15.75" customHeight="1">
      <c r="E437" s="4" t="str">
        <f>IFERROR(__xludf.DUMMYFUNCTION("GOOGLETRANSLATE(D437, ""he"", ""en"")"),"#VALUE!")</f>
        <v>#VALUE!</v>
      </c>
    </row>
    <row r="438" ht="15.75" customHeight="1">
      <c r="E438" s="4" t="str">
        <f>IFERROR(__xludf.DUMMYFUNCTION("GOOGLETRANSLATE(D438, ""he"", ""en"")"),"#VALUE!")</f>
        <v>#VALUE!</v>
      </c>
    </row>
    <row r="439" ht="15.75" customHeight="1">
      <c r="E439" s="4" t="str">
        <f>IFERROR(__xludf.DUMMYFUNCTION("GOOGLETRANSLATE(D439, ""he"", ""en"")"),"#VALUE!")</f>
        <v>#VALUE!</v>
      </c>
    </row>
    <row r="440" ht="15.75" customHeight="1">
      <c r="E440" s="4" t="str">
        <f>IFERROR(__xludf.DUMMYFUNCTION("GOOGLETRANSLATE(D440, ""he"", ""en"")"),"#VALUE!")</f>
        <v>#VALUE!</v>
      </c>
    </row>
    <row r="441" ht="15.75" customHeight="1">
      <c r="E441" s="4" t="str">
        <f>IFERROR(__xludf.DUMMYFUNCTION("GOOGLETRANSLATE(D441, ""he"", ""en"")"),"#VALUE!")</f>
        <v>#VALUE!</v>
      </c>
    </row>
    <row r="442" ht="15.75" customHeight="1">
      <c r="E442" s="4" t="str">
        <f>IFERROR(__xludf.DUMMYFUNCTION("GOOGLETRANSLATE(D442, ""he"", ""en"")"),"#VALUE!")</f>
        <v>#VALUE!</v>
      </c>
    </row>
    <row r="443" ht="15.75" customHeight="1">
      <c r="E443" s="4" t="str">
        <f>IFERROR(__xludf.DUMMYFUNCTION("GOOGLETRANSLATE(D443, ""he"", ""en"")"),"#VALUE!")</f>
        <v>#VALUE!</v>
      </c>
    </row>
    <row r="444" ht="15.75" customHeight="1">
      <c r="E444" s="4" t="str">
        <f>IFERROR(__xludf.DUMMYFUNCTION("GOOGLETRANSLATE(D444, ""he"", ""en"")"),"#VALUE!")</f>
        <v>#VALUE!</v>
      </c>
    </row>
    <row r="445" ht="15.75" customHeight="1">
      <c r="E445" s="4" t="str">
        <f>IFERROR(__xludf.DUMMYFUNCTION("GOOGLETRANSLATE(D445, ""he"", ""en"")"),"#VALUE!")</f>
        <v>#VALUE!</v>
      </c>
    </row>
    <row r="446" ht="15.75" customHeight="1">
      <c r="E446" s="4" t="str">
        <f>IFERROR(__xludf.DUMMYFUNCTION("GOOGLETRANSLATE(D446, ""he"", ""en"")"),"#VALUE!")</f>
        <v>#VALUE!</v>
      </c>
    </row>
    <row r="447" ht="15.75" customHeight="1">
      <c r="E447" s="4" t="str">
        <f>IFERROR(__xludf.DUMMYFUNCTION("GOOGLETRANSLATE(D447, ""he"", ""en"")"),"#VALUE!")</f>
        <v>#VALUE!</v>
      </c>
    </row>
    <row r="448" ht="15.75" customHeight="1">
      <c r="E448" s="4" t="str">
        <f>IFERROR(__xludf.DUMMYFUNCTION("GOOGLETRANSLATE(D448, ""he"", ""en"")"),"#VALUE!")</f>
        <v>#VALUE!</v>
      </c>
    </row>
    <row r="449" ht="15.75" customHeight="1">
      <c r="E449" s="4" t="str">
        <f>IFERROR(__xludf.DUMMYFUNCTION("GOOGLETRANSLATE(D449, ""he"", ""en"")"),"#VALUE!")</f>
        <v>#VALUE!</v>
      </c>
    </row>
    <row r="450" ht="15.75" customHeight="1">
      <c r="E450" s="4" t="str">
        <f>IFERROR(__xludf.DUMMYFUNCTION("GOOGLETRANSLATE(D450, ""he"", ""en"")"),"#VALUE!")</f>
        <v>#VALUE!</v>
      </c>
    </row>
    <row r="451" ht="15.75" customHeight="1">
      <c r="E451" s="4" t="str">
        <f>IFERROR(__xludf.DUMMYFUNCTION("GOOGLETRANSLATE(D451, ""he"", ""en"")"),"#VALUE!")</f>
        <v>#VALUE!</v>
      </c>
    </row>
    <row r="452" ht="15.75" customHeight="1">
      <c r="E452" s="4" t="str">
        <f>IFERROR(__xludf.DUMMYFUNCTION("GOOGLETRANSLATE(D452, ""he"", ""en"")"),"#VALUE!")</f>
        <v>#VALUE!</v>
      </c>
    </row>
    <row r="453" ht="15.75" customHeight="1">
      <c r="E453" s="4" t="str">
        <f>IFERROR(__xludf.DUMMYFUNCTION("GOOGLETRANSLATE(D453, ""he"", ""en"")"),"#VALUE!")</f>
        <v>#VALUE!</v>
      </c>
    </row>
    <row r="454" ht="15.75" customHeight="1">
      <c r="E454" s="4" t="str">
        <f>IFERROR(__xludf.DUMMYFUNCTION("GOOGLETRANSLATE(D454, ""he"", ""en"")"),"#VALUE!")</f>
        <v>#VALUE!</v>
      </c>
    </row>
    <row r="455" ht="15.75" customHeight="1">
      <c r="E455" s="4" t="str">
        <f>IFERROR(__xludf.DUMMYFUNCTION("GOOGLETRANSLATE(D455, ""he"", ""en"")"),"#VALUE!")</f>
        <v>#VALUE!</v>
      </c>
    </row>
    <row r="456" ht="15.75" customHeight="1">
      <c r="E456" s="4" t="str">
        <f>IFERROR(__xludf.DUMMYFUNCTION("GOOGLETRANSLATE(D456, ""he"", ""en"")"),"#VALUE!")</f>
        <v>#VALUE!</v>
      </c>
    </row>
    <row r="457" ht="15.75" customHeight="1">
      <c r="E457" s="4" t="str">
        <f>IFERROR(__xludf.DUMMYFUNCTION("GOOGLETRANSLATE(D457, ""he"", ""en"")"),"#VALUE!")</f>
        <v>#VALUE!</v>
      </c>
    </row>
    <row r="458" ht="15.75" customHeight="1">
      <c r="E458" s="4" t="str">
        <f>IFERROR(__xludf.DUMMYFUNCTION("GOOGLETRANSLATE(D458, ""he"", ""en"")"),"#VALUE!")</f>
        <v>#VALUE!</v>
      </c>
    </row>
    <row r="459" ht="15.75" customHeight="1">
      <c r="E459" s="4" t="str">
        <f>IFERROR(__xludf.DUMMYFUNCTION("GOOGLETRANSLATE(D459, ""he"", ""en"")"),"#VALUE!")</f>
        <v>#VALUE!</v>
      </c>
    </row>
    <row r="460" ht="15.75" customHeight="1">
      <c r="E460" s="4" t="str">
        <f>IFERROR(__xludf.DUMMYFUNCTION("GOOGLETRANSLATE(D460, ""he"", ""en"")"),"#VALUE!")</f>
        <v>#VALUE!</v>
      </c>
    </row>
    <row r="461" ht="15.75" customHeight="1">
      <c r="E461" s="4" t="str">
        <f>IFERROR(__xludf.DUMMYFUNCTION("GOOGLETRANSLATE(D461, ""he"", ""en"")"),"#VALUE!")</f>
        <v>#VALUE!</v>
      </c>
    </row>
    <row r="462" ht="15.75" customHeight="1">
      <c r="E462" s="4" t="str">
        <f>IFERROR(__xludf.DUMMYFUNCTION("GOOGLETRANSLATE(D462, ""he"", ""en"")"),"#VALUE!")</f>
        <v>#VALUE!</v>
      </c>
    </row>
    <row r="463" ht="15.75" customHeight="1">
      <c r="E463" s="4" t="str">
        <f>IFERROR(__xludf.DUMMYFUNCTION("GOOGLETRANSLATE(D463, ""he"", ""en"")"),"#VALUE!")</f>
        <v>#VALUE!</v>
      </c>
    </row>
    <row r="464" ht="15.75" customHeight="1">
      <c r="E464" s="4" t="str">
        <f>IFERROR(__xludf.DUMMYFUNCTION("GOOGLETRANSLATE(D464, ""he"", ""en"")"),"#VALUE!")</f>
        <v>#VALUE!</v>
      </c>
    </row>
    <row r="465" ht="15.75" customHeight="1">
      <c r="E465" s="4" t="str">
        <f>IFERROR(__xludf.DUMMYFUNCTION("GOOGLETRANSLATE(D465, ""he"", ""en"")"),"#VALUE!")</f>
        <v>#VALUE!</v>
      </c>
    </row>
    <row r="466" ht="15.75" customHeight="1">
      <c r="E466" s="4" t="str">
        <f>IFERROR(__xludf.DUMMYFUNCTION("GOOGLETRANSLATE(D466, ""he"", ""en"")"),"#VALUE!")</f>
        <v>#VALUE!</v>
      </c>
    </row>
    <row r="467" ht="15.75" customHeight="1">
      <c r="E467" s="4" t="str">
        <f>IFERROR(__xludf.DUMMYFUNCTION("GOOGLETRANSLATE(D467, ""he"", ""en"")"),"#VALUE!")</f>
        <v>#VALUE!</v>
      </c>
    </row>
    <row r="468" ht="15.75" customHeight="1">
      <c r="E468" s="4" t="str">
        <f>IFERROR(__xludf.DUMMYFUNCTION("GOOGLETRANSLATE(D468, ""he"", ""en"")"),"#VALUE!")</f>
        <v>#VALUE!</v>
      </c>
    </row>
    <row r="469" ht="15.75" customHeight="1">
      <c r="E469" s="4" t="str">
        <f>IFERROR(__xludf.DUMMYFUNCTION("GOOGLETRANSLATE(D469, ""he"", ""en"")"),"#VALUE!")</f>
        <v>#VALUE!</v>
      </c>
    </row>
    <row r="470" ht="15.75" customHeight="1">
      <c r="E470" s="4" t="str">
        <f>IFERROR(__xludf.DUMMYFUNCTION("GOOGLETRANSLATE(D470, ""he"", ""en"")"),"#VALUE!")</f>
        <v>#VALUE!</v>
      </c>
    </row>
    <row r="471" ht="15.75" customHeight="1">
      <c r="E471" s="4" t="str">
        <f>IFERROR(__xludf.DUMMYFUNCTION("GOOGLETRANSLATE(D471, ""he"", ""en"")"),"#VALUE!")</f>
        <v>#VALUE!</v>
      </c>
    </row>
    <row r="472" ht="15.75" customHeight="1">
      <c r="E472" s="4" t="str">
        <f>IFERROR(__xludf.DUMMYFUNCTION("GOOGLETRANSLATE(D472, ""he"", ""en"")"),"#VALUE!")</f>
        <v>#VALUE!</v>
      </c>
    </row>
    <row r="473" ht="15.75" customHeight="1">
      <c r="E473" s="4" t="str">
        <f>IFERROR(__xludf.DUMMYFUNCTION("GOOGLETRANSLATE(D473, ""he"", ""en"")"),"#VALUE!")</f>
        <v>#VALUE!</v>
      </c>
    </row>
    <row r="474" ht="15.75" customHeight="1">
      <c r="E474" s="4" t="str">
        <f>IFERROR(__xludf.DUMMYFUNCTION("GOOGLETRANSLATE(D474, ""he"", ""en"")"),"#VALUE!")</f>
        <v>#VALUE!</v>
      </c>
    </row>
    <row r="475" ht="15.75" customHeight="1">
      <c r="E475" s="4" t="str">
        <f>IFERROR(__xludf.DUMMYFUNCTION("GOOGLETRANSLATE(D475, ""he"", ""en"")"),"#VALUE!")</f>
        <v>#VALUE!</v>
      </c>
    </row>
    <row r="476" ht="15.75" customHeight="1">
      <c r="E476" s="4" t="str">
        <f>IFERROR(__xludf.DUMMYFUNCTION("GOOGLETRANSLATE(D476, ""he"", ""en"")"),"#VALUE!")</f>
        <v>#VALUE!</v>
      </c>
    </row>
    <row r="477" ht="15.75" customHeight="1">
      <c r="E477" s="4" t="str">
        <f>IFERROR(__xludf.DUMMYFUNCTION("GOOGLETRANSLATE(D477, ""he"", ""en"")"),"#VALUE!")</f>
        <v>#VALUE!</v>
      </c>
    </row>
    <row r="478" ht="15.75" customHeight="1">
      <c r="E478" s="4" t="str">
        <f>IFERROR(__xludf.DUMMYFUNCTION("GOOGLETRANSLATE(D478, ""he"", ""en"")"),"#VALUE!")</f>
        <v>#VALUE!</v>
      </c>
    </row>
    <row r="479" ht="15.75" customHeight="1">
      <c r="E479" s="4" t="str">
        <f>IFERROR(__xludf.DUMMYFUNCTION("GOOGLETRANSLATE(D479, ""he"", ""en"")"),"#VALUE!")</f>
        <v>#VALUE!</v>
      </c>
    </row>
    <row r="480" ht="15.75" customHeight="1">
      <c r="E480" s="4" t="str">
        <f>IFERROR(__xludf.DUMMYFUNCTION("GOOGLETRANSLATE(D480, ""he"", ""en"")"),"#VALUE!")</f>
        <v>#VALUE!</v>
      </c>
    </row>
    <row r="481" ht="15.75" customHeight="1">
      <c r="E481" s="4" t="str">
        <f>IFERROR(__xludf.DUMMYFUNCTION("GOOGLETRANSLATE(D481, ""he"", ""en"")"),"#VALUE!")</f>
        <v>#VALUE!</v>
      </c>
    </row>
    <row r="482" ht="15.75" customHeight="1">
      <c r="E482" s="4" t="str">
        <f>IFERROR(__xludf.DUMMYFUNCTION("GOOGLETRANSLATE(D482, ""he"", ""en"")"),"#VALUE!")</f>
        <v>#VALUE!</v>
      </c>
    </row>
    <row r="483" ht="15.75" customHeight="1">
      <c r="E483" s="4" t="str">
        <f>IFERROR(__xludf.DUMMYFUNCTION("GOOGLETRANSLATE(D483, ""he"", ""en"")"),"#VALUE!")</f>
        <v>#VALUE!</v>
      </c>
    </row>
    <row r="484" ht="15.75" customHeight="1">
      <c r="E484" s="4" t="str">
        <f>IFERROR(__xludf.DUMMYFUNCTION("GOOGLETRANSLATE(D484, ""he"", ""en"")"),"#VALUE!")</f>
        <v>#VALUE!</v>
      </c>
    </row>
    <row r="485" ht="15.75" customHeight="1">
      <c r="E485" s="4" t="str">
        <f>IFERROR(__xludf.DUMMYFUNCTION("GOOGLETRANSLATE(D485, ""he"", ""en"")"),"#VALUE!")</f>
        <v>#VALUE!</v>
      </c>
    </row>
    <row r="486" ht="15.75" customHeight="1">
      <c r="E486" s="4" t="str">
        <f>IFERROR(__xludf.DUMMYFUNCTION("GOOGLETRANSLATE(D486, ""he"", ""en"")"),"#VALUE!")</f>
        <v>#VALUE!</v>
      </c>
    </row>
    <row r="487" ht="15.75" customHeight="1">
      <c r="E487" s="4" t="str">
        <f>IFERROR(__xludf.DUMMYFUNCTION("GOOGLETRANSLATE(D487, ""he"", ""en"")"),"#VALUE!")</f>
        <v>#VALUE!</v>
      </c>
    </row>
    <row r="488" ht="15.75" customHeight="1">
      <c r="E488" s="4" t="str">
        <f>IFERROR(__xludf.DUMMYFUNCTION("GOOGLETRANSLATE(D488, ""he"", ""en"")"),"#VALUE!")</f>
        <v>#VALUE!</v>
      </c>
    </row>
    <row r="489" ht="15.75" customHeight="1">
      <c r="E489" s="4" t="str">
        <f>IFERROR(__xludf.DUMMYFUNCTION("GOOGLETRANSLATE(D489, ""he"", ""en"")"),"#VALUE!")</f>
        <v>#VALUE!</v>
      </c>
    </row>
    <row r="490" ht="15.75" customHeight="1">
      <c r="E490" s="4" t="str">
        <f>IFERROR(__xludf.DUMMYFUNCTION("GOOGLETRANSLATE(D490, ""he"", ""en"")"),"#VALUE!")</f>
        <v>#VALUE!</v>
      </c>
    </row>
    <row r="491" ht="15.75" customHeight="1">
      <c r="E491" s="4" t="str">
        <f>IFERROR(__xludf.DUMMYFUNCTION("GOOGLETRANSLATE(D491, ""he"", ""en"")"),"#VALUE!")</f>
        <v>#VALUE!</v>
      </c>
    </row>
    <row r="492" ht="15.75" customHeight="1">
      <c r="E492" s="4" t="str">
        <f>IFERROR(__xludf.DUMMYFUNCTION("GOOGLETRANSLATE(D492, ""he"", ""en"")"),"#VALUE!")</f>
        <v>#VALUE!</v>
      </c>
    </row>
    <row r="493" ht="15.75" customHeight="1">
      <c r="E493" s="4" t="str">
        <f>IFERROR(__xludf.DUMMYFUNCTION("GOOGLETRANSLATE(D493, ""he"", ""en"")"),"#VALUE!")</f>
        <v>#VALUE!</v>
      </c>
    </row>
    <row r="494" ht="15.75" customHeight="1">
      <c r="E494" s="4" t="str">
        <f>IFERROR(__xludf.DUMMYFUNCTION("GOOGLETRANSLATE(D494, ""he"", ""en"")"),"#VALUE!")</f>
        <v>#VALUE!</v>
      </c>
    </row>
    <row r="495" ht="15.75" customHeight="1">
      <c r="E495" s="4" t="str">
        <f>IFERROR(__xludf.DUMMYFUNCTION("GOOGLETRANSLATE(D495, ""he"", ""en"")"),"#VALUE!")</f>
        <v>#VALUE!</v>
      </c>
    </row>
    <row r="496" ht="15.75" customHeight="1">
      <c r="E496" s="4" t="str">
        <f>IFERROR(__xludf.DUMMYFUNCTION("GOOGLETRANSLATE(D496, ""he"", ""en"")"),"#VALUE!")</f>
        <v>#VALUE!</v>
      </c>
    </row>
    <row r="497" ht="15.75" customHeight="1">
      <c r="E497" s="4" t="str">
        <f>IFERROR(__xludf.DUMMYFUNCTION("GOOGLETRANSLATE(D497, ""he"", ""en"")"),"#VALUE!")</f>
        <v>#VALUE!</v>
      </c>
    </row>
    <row r="498" ht="15.75" customHeight="1">
      <c r="E498" s="4" t="str">
        <f>IFERROR(__xludf.DUMMYFUNCTION("GOOGLETRANSLATE(D498, ""he"", ""en"")"),"#VALUE!")</f>
        <v>#VALUE!</v>
      </c>
    </row>
    <row r="499" ht="15.75" customHeight="1">
      <c r="E499" s="4" t="str">
        <f>IFERROR(__xludf.DUMMYFUNCTION("GOOGLETRANSLATE(D499, ""he"", ""en"")"),"#VALUE!")</f>
        <v>#VALUE!</v>
      </c>
    </row>
    <row r="500" ht="15.75" customHeight="1">
      <c r="E500" s="4" t="str">
        <f>IFERROR(__xludf.DUMMYFUNCTION("GOOGLETRANSLATE(D500, ""he"", ""en"")"),"#VALUE!")</f>
        <v>#VALUE!</v>
      </c>
    </row>
    <row r="501" ht="15.75" customHeight="1">
      <c r="E501" s="4" t="str">
        <f>IFERROR(__xludf.DUMMYFUNCTION("GOOGLETRANSLATE(D501, ""he"", ""en"")"),"#VALUE!")</f>
        <v>#VALUE!</v>
      </c>
    </row>
    <row r="502" ht="15.75" customHeight="1">
      <c r="E502" s="4" t="str">
        <f>IFERROR(__xludf.DUMMYFUNCTION("GOOGLETRANSLATE(D502, ""he"", ""en"")"),"#VALUE!")</f>
        <v>#VALUE!</v>
      </c>
    </row>
    <row r="503" ht="15.75" customHeight="1">
      <c r="E503" s="4" t="str">
        <f>IFERROR(__xludf.DUMMYFUNCTION("GOOGLETRANSLATE(D503, ""he"", ""en"")"),"#VALUE!")</f>
        <v>#VALUE!</v>
      </c>
    </row>
    <row r="504" ht="15.75" customHeight="1">
      <c r="E504" s="4" t="str">
        <f>IFERROR(__xludf.DUMMYFUNCTION("GOOGLETRANSLATE(D504, ""he"", ""en"")"),"#VALUE!")</f>
        <v>#VALUE!</v>
      </c>
    </row>
    <row r="505" ht="15.75" customHeight="1">
      <c r="E505" s="4" t="str">
        <f>IFERROR(__xludf.DUMMYFUNCTION("GOOGLETRANSLATE(D505, ""he"", ""en"")"),"#VALUE!")</f>
        <v>#VALUE!</v>
      </c>
    </row>
    <row r="506" ht="15.75" customHeight="1">
      <c r="E506" s="4" t="str">
        <f>IFERROR(__xludf.DUMMYFUNCTION("GOOGLETRANSLATE(D506, ""he"", ""en"")"),"#VALUE!")</f>
        <v>#VALUE!</v>
      </c>
    </row>
    <row r="507" ht="15.75" customHeight="1">
      <c r="E507" s="4" t="str">
        <f>IFERROR(__xludf.DUMMYFUNCTION("GOOGLETRANSLATE(D507, ""he"", ""en"")"),"#VALUE!")</f>
        <v>#VALUE!</v>
      </c>
    </row>
    <row r="508" ht="15.75" customHeight="1">
      <c r="E508" s="4" t="str">
        <f>IFERROR(__xludf.DUMMYFUNCTION("GOOGLETRANSLATE(D508, ""he"", ""en"")"),"#VALUE!")</f>
        <v>#VALUE!</v>
      </c>
    </row>
    <row r="509" ht="15.75" customHeight="1">
      <c r="E509" s="4" t="str">
        <f>IFERROR(__xludf.DUMMYFUNCTION("GOOGLETRANSLATE(D509, ""he"", ""en"")"),"#VALUE!")</f>
        <v>#VALUE!</v>
      </c>
    </row>
    <row r="510" ht="15.75" customHeight="1">
      <c r="E510" s="4" t="str">
        <f>IFERROR(__xludf.DUMMYFUNCTION("GOOGLETRANSLATE(D510, ""he"", ""en"")"),"#VALUE!")</f>
        <v>#VALUE!</v>
      </c>
    </row>
    <row r="511" ht="15.75" customHeight="1">
      <c r="E511" s="4" t="str">
        <f>IFERROR(__xludf.DUMMYFUNCTION("GOOGLETRANSLATE(D511, ""he"", ""en"")"),"#VALUE!")</f>
        <v>#VALUE!</v>
      </c>
    </row>
    <row r="512" ht="15.75" customHeight="1">
      <c r="E512" s="4" t="str">
        <f>IFERROR(__xludf.DUMMYFUNCTION("GOOGLETRANSLATE(D512, ""he"", ""en"")"),"#VALUE!")</f>
        <v>#VALUE!</v>
      </c>
    </row>
    <row r="513" ht="15.75" customHeight="1">
      <c r="E513" s="4" t="str">
        <f>IFERROR(__xludf.DUMMYFUNCTION("GOOGLETRANSLATE(D513, ""he"", ""en"")"),"#VALUE!")</f>
        <v>#VALUE!</v>
      </c>
    </row>
    <row r="514" ht="15.75" customHeight="1">
      <c r="E514" s="4" t="str">
        <f>IFERROR(__xludf.DUMMYFUNCTION("GOOGLETRANSLATE(D514, ""he"", ""en"")"),"#VALUE!")</f>
        <v>#VALUE!</v>
      </c>
    </row>
    <row r="515" ht="15.75" customHeight="1">
      <c r="E515" s="4" t="str">
        <f>IFERROR(__xludf.DUMMYFUNCTION("GOOGLETRANSLATE(D515, ""he"", ""en"")"),"#VALUE!")</f>
        <v>#VALUE!</v>
      </c>
    </row>
    <row r="516" ht="15.75" customHeight="1">
      <c r="E516" s="4" t="str">
        <f>IFERROR(__xludf.DUMMYFUNCTION("GOOGLETRANSLATE(D516, ""he"", ""en"")"),"#VALUE!")</f>
        <v>#VALUE!</v>
      </c>
    </row>
    <row r="517" ht="15.75" customHeight="1">
      <c r="E517" s="4" t="str">
        <f>IFERROR(__xludf.DUMMYFUNCTION("GOOGLETRANSLATE(D517, ""he"", ""en"")"),"#VALUE!")</f>
        <v>#VALUE!</v>
      </c>
    </row>
    <row r="518" ht="15.75" customHeight="1">
      <c r="E518" s="4" t="str">
        <f>IFERROR(__xludf.DUMMYFUNCTION("GOOGLETRANSLATE(D518, ""he"", ""en"")"),"#VALUE!")</f>
        <v>#VALUE!</v>
      </c>
    </row>
    <row r="519" ht="15.75" customHeight="1">
      <c r="E519" s="4" t="str">
        <f>IFERROR(__xludf.DUMMYFUNCTION("GOOGLETRANSLATE(D519, ""he"", ""en"")"),"#VALUE!")</f>
        <v>#VALUE!</v>
      </c>
    </row>
    <row r="520" ht="15.75" customHeight="1">
      <c r="E520" s="4" t="str">
        <f>IFERROR(__xludf.DUMMYFUNCTION("GOOGLETRANSLATE(D520, ""he"", ""en"")"),"#VALUE!")</f>
        <v>#VALUE!</v>
      </c>
    </row>
    <row r="521" ht="15.75" customHeight="1">
      <c r="E521" s="4" t="str">
        <f>IFERROR(__xludf.DUMMYFUNCTION("GOOGLETRANSLATE(D521, ""he"", ""en"")"),"#VALUE!")</f>
        <v>#VALUE!</v>
      </c>
    </row>
    <row r="522" ht="15.75" customHeight="1">
      <c r="E522" s="4" t="str">
        <f>IFERROR(__xludf.DUMMYFUNCTION("GOOGLETRANSLATE(D522, ""he"", ""en"")"),"#VALUE!")</f>
        <v>#VALUE!</v>
      </c>
    </row>
    <row r="523" ht="15.75" customHeight="1">
      <c r="E523" s="4" t="str">
        <f>IFERROR(__xludf.DUMMYFUNCTION("GOOGLETRANSLATE(D523, ""he"", ""en"")"),"#VALUE!")</f>
        <v>#VALUE!</v>
      </c>
    </row>
    <row r="524" ht="15.75" customHeight="1">
      <c r="E524" s="4" t="str">
        <f>IFERROR(__xludf.DUMMYFUNCTION("GOOGLETRANSLATE(D524, ""he"", ""en"")"),"#VALUE!")</f>
        <v>#VALUE!</v>
      </c>
    </row>
    <row r="525" ht="15.75" customHeight="1">
      <c r="E525" s="4" t="str">
        <f>IFERROR(__xludf.DUMMYFUNCTION("GOOGLETRANSLATE(D525, ""he"", ""en"")"),"#VALUE!")</f>
        <v>#VALUE!</v>
      </c>
    </row>
    <row r="526" ht="15.75" customHeight="1">
      <c r="E526" s="4" t="str">
        <f>IFERROR(__xludf.DUMMYFUNCTION("GOOGLETRANSLATE(D526, ""he"", ""en"")"),"#VALUE!")</f>
        <v>#VALUE!</v>
      </c>
    </row>
    <row r="527" ht="15.75" customHeight="1">
      <c r="E527" s="4" t="str">
        <f>IFERROR(__xludf.DUMMYFUNCTION("GOOGLETRANSLATE(D527, ""he"", ""en"")"),"#VALUE!")</f>
        <v>#VALUE!</v>
      </c>
    </row>
    <row r="528" ht="15.75" customHeight="1">
      <c r="E528" s="4" t="str">
        <f>IFERROR(__xludf.DUMMYFUNCTION("GOOGLETRANSLATE(D528, ""he"", ""en"")"),"#VALUE!")</f>
        <v>#VALUE!</v>
      </c>
    </row>
    <row r="529" ht="15.75" customHeight="1">
      <c r="E529" s="4" t="str">
        <f>IFERROR(__xludf.DUMMYFUNCTION("GOOGLETRANSLATE(D529, ""he"", ""en"")"),"#VALUE!")</f>
        <v>#VALUE!</v>
      </c>
    </row>
    <row r="530" ht="15.75" customHeight="1">
      <c r="E530" s="4" t="str">
        <f>IFERROR(__xludf.DUMMYFUNCTION("GOOGLETRANSLATE(D530, ""he"", ""en"")"),"#VALUE!")</f>
        <v>#VALUE!</v>
      </c>
    </row>
    <row r="531" ht="15.75" customHeight="1">
      <c r="E531" s="4" t="str">
        <f>IFERROR(__xludf.DUMMYFUNCTION("GOOGLETRANSLATE(D531, ""he"", ""en"")"),"#VALUE!")</f>
        <v>#VALUE!</v>
      </c>
    </row>
    <row r="532" ht="15.75" customHeight="1">
      <c r="E532" s="4" t="str">
        <f>IFERROR(__xludf.DUMMYFUNCTION("GOOGLETRANSLATE(D532, ""he"", ""en"")"),"#VALUE!")</f>
        <v>#VALUE!</v>
      </c>
    </row>
    <row r="533" ht="15.75" customHeight="1">
      <c r="E533" s="4" t="str">
        <f>IFERROR(__xludf.DUMMYFUNCTION("GOOGLETRANSLATE(D533, ""he"", ""en"")"),"#VALUE!")</f>
        <v>#VALUE!</v>
      </c>
    </row>
    <row r="534" ht="15.75" customHeight="1">
      <c r="E534" s="4" t="str">
        <f>IFERROR(__xludf.DUMMYFUNCTION("GOOGLETRANSLATE(D534, ""he"", ""en"")"),"#VALUE!")</f>
        <v>#VALUE!</v>
      </c>
    </row>
    <row r="535" ht="15.75" customHeight="1">
      <c r="E535" s="4" t="str">
        <f>IFERROR(__xludf.DUMMYFUNCTION("GOOGLETRANSLATE(D535, ""he"", ""en"")"),"#VALUE!")</f>
        <v>#VALUE!</v>
      </c>
    </row>
    <row r="536" ht="15.75" customHeight="1">
      <c r="E536" s="4" t="str">
        <f>IFERROR(__xludf.DUMMYFUNCTION("GOOGLETRANSLATE(D536, ""he"", ""en"")"),"#VALUE!")</f>
        <v>#VALUE!</v>
      </c>
    </row>
    <row r="537" ht="15.75" customHeight="1">
      <c r="E537" s="4" t="str">
        <f>IFERROR(__xludf.DUMMYFUNCTION("GOOGLETRANSLATE(D537, ""he"", ""en"")"),"#VALUE!")</f>
        <v>#VALUE!</v>
      </c>
    </row>
    <row r="538" ht="15.75" customHeight="1">
      <c r="E538" s="4" t="str">
        <f>IFERROR(__xludf.DUMMYFUNCTION("GOOGLETRANSLATE(D538, ""he"", ""en"")"),"#VALUE!")</f>
        <v>#VALUE!</v>
      </c>
    </row>
    <row r="539" ht="15.75" customHeight="1">
      <c r="E539" s="4" t="str">
        <f>IFERROR(__xludf.DUMMYFUNCTION("GOOGLETRANSLATE(D539, ""he"", ""en"")"),"#VALUE!")</f>
        <v>#VALUE!</v>
      </c>
    </row>
    <row r="540" ht="15.75" customHeight="1">
      <c r="E540" s="4" t="str">
        <f>IFERROR(__xludf.DUMMYFUNCTION("GOOGLETRANSLATE(D540, ""he"", ""en"")"),"#VALUE!")</f>
        <v>#VALUE!</v>
      </c>
    </row>
    <row r="541" ht="15.75" customHeight="1">
      <c r="E541" s="4" t="str">
        <f>IFERROR(__xludf.DUMMYFUNCTION("GOOGLETRANSLATE(D541, ""he"", ""en"")"),"#VALUE!")</f>
        <v>#VALUE!</v>
      </c>
    </row>
    <row r="542" ht="15.75" customHeight="1">
      <c r="E542" s="4" t="str">
        <f>IFERROR(__xludf.DUMMYFUNCTION("GOOGLETRANSLATE(D542, ""he"", ""en"")"),"#VALUE!")</f>
        <v>#VALUE!</v>
      </c>
    </row>
    <row r="543" ht="15.75" customHeight="1">
      <c r="E543" s="4" t="str">
        <f>IFERROR(__xludf.DUMMYFUNCTION("GOOGLETRANSLATE(D543, ""he"", ""en"")"),"#VALUE!")</f>
        <v>#VALUE!</v>
      </c>
    </row>
    <row r="544" ht="15.75" customHeight="1">
      <c r="E544" s="4" t="str">
        <f>IFERROR(__xludf.DUMMYFUNCTION("GOOGLETRANSLATE(D544, ""he"", ""en"")"),"#VALUE!")</f>
        <v>#VALUE!</v>
      </c>
    </row>
    <row r="545" ht="15.75" customHeight="1">
      <c r="E545" s="4" t="str">
        <f>IFERROR(__xludf.DUMMYFUNCTION("GOOGLETRANSLATE(D545, ""he"", ""en"")"),"#VALUE!")</f>
        <v>#VALUE!</v>
      </c>
    </row>
    <row r="546" ht="15.75" customHeight="1">
      <c r="E546" s="4" t="str">
        <f>IFERROR(__xludf.DUMMYFUNCTION("GOOGLETRANSLATE(D546, ""he"", ""en"")"),"#VALUE!")</f>
        <v>#VALUE!</v>
      </c>
    </row>
    <row r="547" ht="15.75" customHeight="1">
      <c r="E547" s="4" t="str">
        <f>IFERROR(__xludf.DUMMYFUNCTION("GOOGLETRANSLATE(D547, ""he"", ""en"")"),"#VALUE!")</f>
        <v>#VALUE!</v>
      </c>
    </row>
    <row r="548" ht="15.75" customHeight="1">
      <c r="E548" s="4" t="str">
        <f>IFERROR(__xludf.DUMMYFUNCTION("GOOGLETRANSLATE(D548, ""he"", ""en"")"),"#VALUE!")</f>
        <v>#VALUE!</v>
      </c>
    </row>
    <row r="549" ht="15.75" customHeight="1">
      <c r="E549" s="4" t="str">
        <f>IFERROR(__xludf.DUMMYFUNCTION("GOOGLETRANSLATE(D549, ""he"", ""en"")"),"#VALUE!")</f>
        <v>#VALUE!</v>
      </c>
    </row>
    <row r="550" ht="15.75" customHeight="1">
      <c r="E550" s="4" t="str">
        <f>IFERROR(__xludf.DUMMYFUNCTION("GOOGLETRANSLATE(D550, ""he"", ""en"")"),"#VALUE!")</f>
        <v>#VALUE!</v>
      </c>
    </row>
    <row r="551" ht="15.75" customHeight="1">
      <c r="E551" s="4" t="str">
        <f>IFERROR(__xludf.DUMMYFUNCTION("GOOGLETRANSLATE(D551, ""he"", ""en"")"),"#VALUE!")</f>
        <v>#VALUE!</v>
      </c>
    </row>
    <row r="552" ht="15.75" customHeight="1">
      <c r="E552" s="4" t="str">
        <f>IFERROR(__xludf.DUMMYFUNCTION("GOOGLETRANSLATE(D552, ""he"", ""en"")"),"#VALUE!")</f>
        <v>#VALUE!</v>
      </c>
    </row>
    <row r="553" ht="15.75" customHeight="1">
      <c r="E553" s="4" t="str">
        <f>IFERROR(__xludf.DUMMYFUNCTION("GOOGLETRANSLATE(D553, ""he"", ""en"")"),"#VALUE!")</f>
        <v>#VALUE!</v>
      </c>
    </row>
    <row r="554" ht="15.75" customHeight="1">
      <c r="E554" s="4" t="str">
        <f>IFERROR(__xludf.DUMMYFUNCTION("GOOGLETRANSLATE(D554, ""he"", ""en"")"),"#VALUE!")</f>
        <v>#VALUE!</v>
      </c>
    </row>
    <row r="555" ht="15.75" customHeight="1">
      <c r="E555" s="4" t="str">
        <f>IFERROR(__xludf.DUMMYFUNCTION("GOOGLETRANSLATE(D555, ""he"", ""en"")"),"#VALUE!")</f>
        <v>#VALUE!</v>
      </c>
    </row>
    <row r="556" ht="15.75" customHeight="1">
      <c r="E556" s="4" t="str">
        <f>IFERROR(__xludf.DUMMYFUNCTION("GOOGLETRANSLATE(D556, ""he"", ""en"")"),"#VALUE!")</f>
        <v>#VALUE!</v>
      </c>
    </row>
    <row r="557" ht="15.75" customHeight="1">
      <c r="E557" s="4" t="str">
        <f>IFERROR(__xludf.DUMMYFUNCTION("GOOGLETRANSLATE(D557, ""he"", ""en"")"),"#VALUE!")</f>
        <v>#VALUE!</v>
      </c>
    </row>
    <row r="558" ht="15.75" customHeight="1">
      <c r="E558" s="4" t="str">
        <f>IFERROR(__xludf.DUMMYFUNCTION("GOOGLETRANSLATE(D558, ""he"", ""en"")"),"#VALUE!")</f>
        <v>#VALUE!</v>
      </c>
    </row>
    <row r="559" ht="15.75" customHeight="1">
      <c r="E559" s="4" t="str">
        <f>IFERROR(__xludf.DUMMYFUNCTION("GOOGLETRANSLATE(D559, ""he"", ""en"")"),"#VALUE!")</f>
        <v>#VALUE!</v>
      </c>
    </row>
    <row r="560" ht="15.75" customHeight="1">
      <c r="E560" s="4" t="str">
        <f>IFERROR(__xludf.DUMMYFUNCTION("GOOGLETRANSLATE(D560, ""he"", ""en"")"),"#VALUE!")</f>
        <v>#VALUE!</v>
      </c>
    </row>
    <row r="561" ht="15.75" customHeight="1">
      <c r="E561" s="4" t="str">
        <f>IFERROR(__xludf.DUMMYFUNCTION("GOOGLETRANSLATE(D561, ""he"", ""en"")"),"#VALUE!")</f>
        <v>#VALUE!</v>
      </c>
    </row>
    <row r="562" ht="15.75" customHeight="1">
      <c r="E562" s="4" t="str">
        <f>IFERROR(__xludf.DUMMYFUNCTION("GOOGLETRANSLATE(D562, ""he"", ""en"")"),"#VALUE!")</f>
        <v>#VALUE!</v>
      </c>
    </row>
    <row r="563" ht="15.75" customHeight="1">
      <c r="E563" s="4" t="str">
        <f>IFERROR(__xludf.DUMMYFUNCTION("GOOGLETRANSLATE(D563, ""he"", ""en"")"),"#VALUE!")</f>
        <v>#VALUE!</v>
      </c>
    </row>
    <row r="564" ht="15.75" customHeight="1">
      <c r="E564" s="4" t="str">
        <f>IFERROR(__xludf.DUMMYFUNCTION("GOOGLETRANSLATE(D564, ""he"", ""en"")"),"#VALUE!")</f>
        <v>#VALUE!</v>
      </c>
    </row>
    <row r="565" ht="15.75" customHeight="1">
      <c r="E565" s="4" t="str">
        <f>IFERROR(__xludf.DUMMYFUNCTION("GOOGLETRANSLATE(D565, ""he"", ""en"")"),"#VALUE!")</f>
        <v>#VALUE!</v>
      </c>
    </row>
    <row r="566" ht="15.75" customHeight="1">
      <c r="E566" s="4" t="str">
        <f>IFERROR(__xludf.DUMMYFUNCTION("GOOGLETRANSLATE(D566, ""he"", ""en"")"),"#VALUE!")</f>
        <v>#VALUE!</v>
      </c>
    </row>
    <row r="567" ht="15.75" customHeight="1">
      <c r="E567" s="4" t="str">
        <f>IFERROR(__xludf.DUMMYFUNCTION("GOOGLETRANSLATE(D567, ""he"", ""en"")"),"#VALUE!")</f>
        <v>#VALUE!</v>
      </c>
    </row>
    <row r="568" ht="15.75" customHeight="1">
      <c r="E568" s="4" t="str">
        <f>IFERROR(__xludf.DUMMYFUNCTION("GOOGLETRANSLATE(D568, ""he"", ""en"")"),"#VALUE!")</f>
        <v>#VALUE!</v>
      </c>
    </row>
    <row r="569" ht="15.75" customHeight="1">
      <c r="E569" s="4" t="str">
        <f>IFERROR(__xludf.DUMMYFUNCTION("GOOGLETRANSLATE(D569, ""he"", ""en"")"),"#VALUE!")</f>
        <v>#VALUE!</v>
      </c>
    </row>
    <row r="570" ht="15.75" customHeight="1">
      <c r="E570" s="4" t="str">
        <f>IFERROR(__xludf.DUMMYFUNCTION("GOOGLETRANSLATE(D570, ""he"", ""en"")"),"#VALUE!")</f>
        <v>#VALUE!</v>
      </c>
    </row>
    <row r="571" ht="15.75" customHeight="1">
      <c r="E571" s="4" t="str">
        <f>IFERROR(__xludf.DUMMYFUNCTION("GOOGLETRANSLATE(D571, ""he"", ""en"")"),"#VALUE!")</f>
        <v>#VALUE!</v>
      </c>
    </row>
    <row r="572" ht="15.75" customHeight="1">
      <c r="E572" s="4" t="str">
        <f>IFERROR(__xludf.DUMMYFUNCTION("GOOGLETRANSLATE(D572, ""he"", ""en"")"),"#VALUE!")</f>
        <v>#VALUE!</v>
      </c>
    </row>
    <row r="573" ht="15.75" customHeight="1">
      <c r="E573" s="4" t="str">
        <f>IFERROR(__xludf.DUMMYFUNCTION("GOOGLETRANSLATE(D573, ""he"", ""en"")"),"#VALUE!")</f>
        <v>#VALUE!</v>
      </c>
    </row>
    <row r="574" ht="15.75" customHeight="1">
      <c r="E574" s="4" t="str">
        <f>IFERROR(__xludf.DUMMYFUNCTION("GOOGLETRANSLATE(D574, ""he"", ""en"")"),"#VALUE!")</f>
        <v>#VALUE!</v>
      </c>
    </row>
    <row r="575" ht="15.75" customHeight="1">
      <c r="E575" s="4" t="str">
        <f>IFERROR(__xludf.DUMMYFUNCTION("GOOGLETRANSLATE(D575, ""he"", ""en"")"),"#VALUE!")</f>
        <v>#VALUE!</v>
      </c>
    </row>
    <row r="576" ht="15.75" customHeight="1">
      <c r="E576" s="4" t="str">
        <f>IFERROR(__xludf.DUMMYFUNCTION("GOOGLETRANSLATE(D576, ""he"", ""en"")"),"#VALUE!")</f>
        <v>#VALUE!</v>
      </c>
    </row>
    <row r="577" ht="15.75" customHeight="1">
      <c r="E577" s="4" t="str">
        <f>IFERROR(__xludf.DUMMYFUNCTION("GOOGLETRANSLATE(D577, ""he"", ""en"")"),"#VALUE!")</f>
        <v>#VALUE!</v>
      </c>
    </row>
    <row r="578" ht="15.75" customHeight="1">
      <c r="E578" s="4" t="str">
        <f>IFERROR(__xludf.DUMMYFUNCTION("GOOGLETRANSLATE(D578, ""he"", ""en"")"),"#VALUE!")</f>
        <v>#VALUE!</v>
      </c>
    </row>
    <row r="579" ht="15.75" customHeight="1">
      <c r="E579" s="4" t="str">
        <f>IFERROR(__xludf.DUMMYFUNCTION("GOOGLETRANSLATE(D579, ""he"", ""en"")"),"#VALUE!")</f>
        <v>#VALUE!</v>
      </c>
    </row>
    <row r="580" ht="15.75" customHeight="1">
      <c r="E580" s="4" t="str">
        <f>IFERROR(__xludf.DUMMYFUNCTION("GOOGLETRANSLATE(D580, ""he"", ""en"")"),"#VALUE!")</f>
        <v>#VALUE!</v>
      </c>
    </row>
    <row r="581" ht="15.75" customHeight="1">
      <c r="E581" s="4" t="str">
        <f>IFERROR(__xludf.DUMMYFUNCTION("GOOGLETRANSLATE(D581, ""he"", ""en"")"),"#VALUE!")</f>
        <v>#VALUE!</v>
      </c>
    </row>
    <row r="582" ht="15.75" customHeight="1">
      <c r="E582" s="4" t="str">
        <f>IFERROR(__xludf.DUMMYFUNCTION("GOOGLETRANSLATE(D582, ""he"", ""en"")"),"#VALUE!")</f>
        <v>#VALUE!</v>
      </c>
    </row>
    <row r="583" ht="15.75" customHeight="1">
      <c r="E583" s="4" t="str">
        <f>IFERROR(__xludf.DUMMYFUNCTION("GOOGLETRANSLATE(D583, ""he"", ""en"")"),"#VALUE!")</f>
        <v>#VALUE!</v>
      </c>
    </row>
    <row r="584" ht="15.75" customHeight="1">
      <c r="E584" s="4" t="str">
        <f>IFERROR(__xludf.DUMMYFUNCTION("GOOGLETRANSLATE(D584, ""he"", ""en"")"),"#VALUE!")</f>
        <v>#VALUE!</v>
      </c>
    </row>
    <row r="585" ht="15.75" customHeight="1">
      <c r="E585" s="4" t="str">
        <f>IFERROR(__xludf.DUMMYFUNCTION("GOOGLETRANSLATE(D585, ""he"", ""en"")"),"#VALUE!")</f>
        <v>#VALUE!</v>
      </c>
    </row>
    <row r="586" ht="15.75" customHeight="1">
      <c r="E586" s="4" t="str">
        <f>IFERROR(__xludf.DUMMYFUNCTION("GOOGLETRANSLATE(D586, ""he"", ""en"")"),"#VALUE!")</f>
        <v>#VALUE!</v>
      </c>
    </row>
    <row r="587" ht="15.75" customHeight="1">
      <c r="E587" s="4" t="str">
        <f>IFERROR(__xludf.DUMMYFUNCTION("GOOGLETRANSLATE(D587, ""he"", ""en"")"),"#VALUE!")</f>
        <v>#VALUE!</v>
      </c>
    </row>
    <row r="588" ht="15.75" customHeight="1">
      <c r="E588" s="4" t="str">
        <f>IFERROR(__xludf.DUMMYFUNCTION("GOOGLETRANSLATE(D588, ""he"", ""en"")"),"#VALUE!")</f>
        <v>#VALUE!</v>
      </c>
    </row>
    <row r="589" ht="15.75" customHeight="1">
      <c r="E589" s="4" t="str">
        <f>IFERROR(__xludf.DUMMYFUNCTION("GOOGLETRANSLATE(D589, ""he"", ""en"")"),"#VALUE!")</f>
        <v>#VALUE!</v>
      </c>
    </row>
    <row r="590" ht="15.75" customHeight="1">
      <c r="E590" s="4" t="str">
        <f>IFERROR(__xludf.DUMMYFUNCTION("GOOGLETRANSLATE(D590, ""he"", ""en"")"),"#VALUE!")</f>
        <v>#VALUE!</v>
      </c>
    </row>
    <row r="591" ht="15.75" customHeight="1">
      <c r="E591" s="4" t="str">
        <f>IFERROR(__xludf.DUMMYFUNCTION("GOOGLETRANSLATE(D591, ""he"", ""en"")"),"#VALUE!")</f>
        <v>#VALUE!</v>
      </c>
    </row>
    <row r="592" ht="15.75" customHeight="1">
      <c r="E592" s="4" t="str">
        <f>IFERROR(__xludf.DUMMYFUNCTION("GOOGLETRANSLATE(D592, ""he"", ""en"")"),"#VALUE!")</f>
        <v>#VALUE!</v>
      </c>
    </row>
    <row r="593" ht="15.75" customHeight="1">
      <c r="E593" s="4" t="str">
        <f>IFERROR(__xludf.DUMMYFUNCTION("GOOGLETRANSLATE(D593, ""he"", ""en"")"),"#VALUE!")</f>
        <v>#VALUE!</v>
      </c>
    </row>
    <row r="594" ht="15.75" customHeight="1">
      <c r="E594" s="4" t="str">
        <f>IFERROR(__xludf.DUMMYFUNCTION("GOOGLETRANSLATE(D594, ""he"", ""en"")"),"#VALUE!")</f>
        <v>#VALUE!</v>
      </c>
    </row>
    <row r="595" ht="15.75" customHeight="1">
      <c r="E595" s="4" t="str">
        <f>IFERROR(__xludf.DUMMYFUNCTION("GOOGLETRANSLATE(D595, ""he"", ""en"")"),"#VALUE!")</f>
        <v>#VALUE!</v>
      </c>
    </row>
    <row r="596" ht="15.75" customHeight="1">
      <c r="E596" s="4" t="str">
        <f>IFERROR(__xludf.DUMMYFUNCTION("GOOGLETRANSLATE(D596, ""he"", ""en"")"),"#VALUE!")</f>
        <v>#VALUE!</v>
      </c>
    </row>
    <row r="597" ht="15.75" customHeight="1">
      <c r="E597" s="4" t="str">
        <f>IFERROR(__xludf.DUMMYFUNCTION("GOOGLETRANSLATE(D597, ""he"", ""en"")"),"#VALUE!")</f>
        <v>#VALUE!</v>
      </c>
    </row>
    <row r="598" ht="15.75" customHeight="1">
      <c r="E598" s="4" t="str">
        <f>IFERROR(__xludf.DUMMYFUNCTION("GOOGLETRANSLATE(D598, ""he"", ""en"")"),"#VALUE!")</f>
        <v>#VALUE!</v>
      </c>
    </row>
    <row r="599" ht="15.75" customHeight="1">
      <c r="E599" s="4" t="str">
        <f>IFERROR(__xludf.DUMMYFUNCTION("GOOGLETRANSLATE(D599, ""he"", ""en"")"),"#VALUE!")</f>
        <v>#VALUE!</v>
      </c>
    </row>
    <row r="600" ht="15.75" customHeight="1">
      <c r="E600" s="4" t="str">
        <f>IFERROR(__xludf.DUMMYFUNCTION("GOOGLETRANSLATE(D600, ""he"", ""en"")"),"#VALUE!")</f>
        <v>#VALUE!</v>
      </c>
    </row>
    <row r="601" ht="15.75" customHeight="1">
      <c r="E601" s="4" t="str">
        <f>IFERROR(__xludf.DUMMYFUNCTION("GOOGLETRANSLATE(D601, ""he"", ""en"")"),"#VALUE!")</f>
        <v>#VALUE!</v>
      </c>
    </row>
    <row r="602" ht="15.75" customHeight="1">
      <c r="E602" s="4" t="str">
        <f>IFERROR(__xludf.DUMMYFUNCTION("GOOGLETRANSLATE(D602, ""he"", ""en"")"),"#VALUE!")</f>
        <v>#VALUE!</v>
      </c>
    </row>
    <row r="603" ht="15.75" customHeight="1">
      <c r="E603" s="4" t="str">
        <f>IFERROR(__xludf.DUMMYFUNCTION("GOOGLETRANSLATE(D603, ""he"", ""en"")"),"#VALUE!")</f>
        <v>#VALUE!</v>
      </c>
    </row>
    <row r="604" ht="15.75" customHeight="1">
      <c r="E604" s="4" t="str">
        <f>IFERROR(__xludf.DUMMYFUNCTION("GOOGLETRANSLATE(D604, ""he"", ""en"")"),"#VALUE!")</f>
        <v>#VALUE!</v>
      </c>
    </row>
    <row r="605" ht="15.75" customHeight="1">
      <c r="E605" s="4" t="str">
        <f>IFERROR(__xludf.DUMMYFUNCTION("GOOGLETRANSLATE(D605, ""he"", ""en"")"),"#VALUE!")</f>
        <v>#VALUE!</v>
      </c>
    </row>
    <row r="606" ht="15.75" customHeight="1">
      <c r="E606" s="4" t="str">
        <f>IFERROR(__xludf.DUMMYFUNCTION("GOOGLETRANSLATE(D606, ""he"", ""en"")"),"#VALUE!")</f>
        <v>#VALUE!</v>
      </c>
    </row>
    <row r="607" ht="15.75" customHeight="1">
      <c r="E607" s="4" t="str">
        <f>IFERROR(__xludf.DUMMYFUNCTION("GOOGLETRANSLATE(D607, ""he"", ""en"")"),"#VALUE!")</f>
        <v>#VALUE!</v>
      </c>
    </row>
    <row r="608" ht="15.75" customHeight="1">
      <c r="E608" s="4" t="str">
        <f>IFERROR(__xludf.DUMMYFUNCTION("GOOGLETRANSLATE(D608, ""he"", ""en"")"),"#VALUE!")</f>
        <v>#VALUE!</v>
      </c>
    </row>
    <row r="609" ht="15.75" customHeight="1">
      <c r="E609" s="4" t="str">
        <f>IFERROR(__xludf.DUMMYFUNCTION("GOOGLETRANSLATE(D609, ""he"", ""en"")"),"#VALUE!")</f>
        <v>#VALUE!</v>
      </c>
    </row>
    <row r="610" ht="15.75" customHeight="1">
      <c r="E610" s="4" t="str">
        <f>IFERROR(__xludf.DUMMYFUNCTION("GOOGLETRANSLATE(D610, ""he"", ""en"")"),"#VALUE!")</f>
        <v>#VALUE!</v>
      </c>
    </row>
    <row r="611" ht="15.75" customHeight="1">
      <c r="E611" s="4" t="str">
        <f>IFERROR(__xludf.DUMMYFUNCTION("GOOGLETRANSLATE(D611, ""he"", ""en"")"),"#VALUE!")</f>
        <v>#VALUE!</v>
      </c>
    </row>
    <row r="612" ht="15.75" customHeight="1">
      <c r="E612" s="4" t="str">
        <f>IFERROR(__xludf.DUMMYFUNCTION("GOOGLETRANSLATE(D612, ""he"", ""en"")"),"#VALUE!")</f>
        <v>#VALUE!</v>
      </c>
    </row>
    <row r="613" ht="15.75" customHeight="1">
      <c r="E613" s="4" t="str">
        <f>IFERROR(__xludf.DUMMYFUNCTION("GOOGLETRANSLATE(D613, ""he"", ""en"")"),"#VALUE!")</f>
        <v>#VALUE!</v>
      </c>
    </row>
    <row r="614" ht="15.75" customHeight="1">
      <c r="E614" s="4" t="str">
        <f>IFERROR(__xludf.DUMMYFUNCTION("GOOGLETRANSLATE(D614, ""he"", ""en"")"),"#VALUE!")</f>
        <v>#VALUE!</v>
      </c>
    </row>
    <row r="615" ht="15.75" customHeight="1">
      <c r="E615" s="4" t="str">
        <f>IFERROR(__xludf.DUMMYFUNCTION("GOOGLETRANSLATE(D615, ""he"", ""en"")"),"#VALUE!")</f>
        <v>#VALUE!</v>
      </c>
    </row>
    <row r="616" ht="15.75" customHeight="1">
      <c r="E616" s="4" t="str">
        <f>IFERROR(__xludf.DUMMYFUNCTION("GOOGLETRANSLATE(D616, ""he"", ""en"")"),"#VALUE!")</f>
        <v>#VALUE!</v>
      </c>
    </row>
    <row r="617" ht="15.75" customHeight="1">
      <c r="E617" s="4" t="str">
        <f>IFERROR(__xludf.DUMMYFUNCTION("GOOGLETRANSLATE(D617, ""he"", ""en"")"),"#VALUE!")</f>
        <v>#VALUE!</v>
      </c>
    </row>
    <row r="618" ht="15.75" customHeight="1">
      <c r="E618" s="4" t="str">
        <f>IFERROR(__xludf.DUMMYFUNCTION("GOOGLETRANSLATE(D618, ""he"", ""en"")"),"#VALUE!")</f>
        <v>#VALUE!</v>
      </c>
    </row>
    <row r="619" ht="15.75" customHeight="1">
      <c r="E619" s="4" t="str">
        <f>IFERROR(__xludf.DUMMYFUNCTION("GOOGLETRANSLATE(D619, ""he"", ""en"")"),"#VALUE!")</f>
        <v>#VALUE!</v>
      </c>
    </row>
    <row r="620" ht="15.75" customHeight="1">
      <c r="E620" s="4" t="str">
        <f>IFERROR(__xludf.DUMMYFUNCTION("GOOGLETRANSLATE(D620, ""he"", ""en"")"),"#VALUE!")</f>
        <v>#VALUE!</v>
      </c>
    </row>
    <row r="621" ht="15.75" customHeight="1">
      <c r="E621" s="4" t="str">
        <f>IFERROR(__xludf.DUMMYFUNCTION("GOOGLETRANSLATE(D621, ""he"", ""en"")"),"#VALUE!")</f>
        <v>#VALUE!</v>
      </c>
    </row>
    <row r="622" ht="15.75" customHeight="1">
      <c r="E622" s="4" t="str">
        <f>IFERROR(__xludf.DUMMYFUNCTION("GOOGLETRANSLATE(D622, ""he"", ""en"")"),"#VALUE!")</f>
        <v>#VALUE!</v>
      </c>
    </row>
    <row r="623" ht="15.75" customHeight="1">
      <c r="E623" s="4" t="str">
        <f>IFERROR(__xludf.DUMMYFUNCTION("GOOGLETRANSLATE(D623, ""he"", ""en"")"),"#VALUE!")</f>
        <v>#VALUE!</v>
      </c>
    </row>
    <row r="624" ht="15.75" customHeight="1">
      <c r="E624" s="4" t="str">
        <f>IFERROR(__xludf.DUMMYFUNCTION("GOOGLETRANSLATE(D624, ""he"", ""en"")"),"#VALUE!")</f>
        <v>#VALUE!</v>
      </c>
    </row>
    <row r="625" ht="15.75" customHeight="1">
      <c r="E625" s="4" t="str">
        <f>IFERROR(__xludf.DUMMYFUNCTION("GOOGLETRANSLATE(D625, ""he"", ""en"")"),"#VALUE!")</f>
        <v>#VALUE!</v>
      </c>
    </row>
    <row r="626" ht="15.75" customHeight="1">
      <c r="E626" s="4" t="str">
        <f>IFERROR(__xludf.DUMMYFUNCTION("GOOGLETRANSLATE(D626, ""he"", ""en"")"),"#VALUE!")</f>
        <v>#VALUE!</v>
      </c>
    </row>
    <row r="627" ht="15.75" customHeight="1">
      <c r="E627" s="4" t="str">
        <f>IFERROR(__xludf.DUMMYFUNCTION("GOOGLETRANSLATE(D627, ""he"", ""en"")"),"#VALUE!")</f>
        <v>#VALUE!</v>
      </c>
    </row>
    <row r="628" ht="15.75" customHeight="1">
      <c r="E628" s="4" t="str">
        <f>IFERROR(__xludf.DUMMYFUNCTION("GOOGLETRANSLATE(D628, ""he"", ""en"")"),"#VALUE!")</f>
        <v>#VALUE!</v>
      </c>
    </row>
    <row r="629" ht="15.75" customHeight="1">
      <c r="E629" s="4" t="str">
        <f>IFERROR(__xludf.DUMMYFUNCTION("GOOGLETRANSLATE(D629, ""he"", ""en"")"),"#VALUE!")</f>
        <v>#VALUE!</v>
      </c>
    </row>
    <row r="630" ht="15.75" customHeight="1">
      <c r="E630" s="4" t="str">
        <f>IFERROR(__xludf.DUMMYFUNCTION("GOOGLETRANSLATE(D630, ""he"", ""en"")"),"#VALUE!")</f>
        <v>#VALUE!</v>
      </c>
    </row>
    <row r="631" ht="15.75" customHeight="1">
      <c r="E631" s="4" t="str">
        <f>IFERROR(__xludf.DUMMYFUNCTION("GOOGLETRANSLATE(D631, ""he"", ""en"")"),"#VALUE!")</f>
        <v>#VALUE!</v>
      </c>
    </row>
    <row r="632" ht="15.75" customHeight="1">
      <c r="E632" s="4" t="str">
        <f>IFERROR(__xludf.DUMMYFUNCTION("GOOGLETRANSLATE(D632, ""he"", ""en"")"),"#VALUE!")</f>
        <v>#VALUE!</v>
      </c>
    </row>
    <row r="633" ht="15.75" customHeight="1">
      <c r="E633" s="4" t="str">
        <f>IFERROR(__xludf.DUMMYFUNCTION("GOOGLETRANSLATE(D633, ""he"", ""en"")"),"#VALUE!")</f>
        <v>#VALUE!</v>
      </c>
    </row>
    <row r="634" ht="15.75" customHeight="1">
      <c r="E634" s="4" t="str">
        <f>IFERROR(__xludf.DUMMYFUNCTION("GOOGLETRANSLATE(D634, ""he"", ""en"")"),"#VALUE!")</f>
        <v>#VALUE!</v>
      </c>
    </row>
    <row r="635" ht="15.75" customHeight="1">
      <c r="E635" s="4" t="str">
        <f>IFERROR(__xludf.DUMMYFUNCTION("GOOGLETRANSLATE(D635, ""he"", ""en"")"),"#VALUE!")</f>
        <v>#VALUE!</v>
      </c>
    </row>
    <row r="636" ht="15.75" customHeight="1">
      <c r="E636" s="4" t="str">
        <f>IFERROR(__xludf.DUMMYFUNCTION("GOOGLETRANSLATE(D636, ""he"", ""en"")"),"#VALUE!")</f>
        <v>#VALUE!</v>
      </c>
    </row>
    <row r="637" ht="15.75" customHeight="1">
      <c r="E637" s="4" t="str">
        <f>IFERROR(__xludf.DUMMYFUNCTION("GOOGLETRANSLATE(D637, ""he"", ""en"")"),"#VALUE!")</f>
        <v>#VALUE!</v>
      </c>
    </row>
    <row r="638" ht="15.75" customHeight="1">
      <c r="E638" s="4" t="str">
        <f>IFERROR(__xludf.DUMMYFUNCTION("GOOGLETRANSLATE(D638, ""he"", ""en"")"),"#VALUE!")</f>
        <v>#VALUE!</v>
      </c>
    </row>
    <row r="639" ht="15.75" customHeight="1">
      <c r="E639" s="4" t="str">
        <f>IFERROR(__xludf.DUMMYFUNCTION("GOOGLETRANSLATE(D639, ""he"", ""en"")"),"#VALUE!")</f>
        <v>#VALUE!</v>
      </c>
    </row>
    <row r="640" ht="15.75" customHeight="1">
      <c r="E640" s="4" t="str">
        <f>IFERROR(__xludf.DUMMYFUNCTION("GOOGLETRANSLATE(D640, ""he"", ""en"")"),"#VALUE!")</f>
        <v>#VALUE!</v>
      </c>
    </row>
    <row r="641" ht="15.75" customHeight="1">
      <c r="E641" s="4" t="str">
        <f>IFERROR(__xludf.DUMMYFUNCTION("GOOGLETRANSLATE(D641, ""he"", ""en"")"),"#VALUE!")</f>
        <v>#VALUE!</v>
      </c>
    </row>
    <row r="642" ht="15.75" customHeight="1">
      <c r="E642" s="4" t="str">
        <f>IFERROR(__xludf.DUMMYFUNCTION("GOOGLETRANSLATE(D642, ""he"", ""en"")"),"#VALUE!")</f>
        <v>#VALUE!</v>
      </c>
    </row>
    <row r="643" ht="15.75" customHeight="1">
      <c r="E643" s="4" t="str">
        <f>IFERROR(__xludf.DUMMYFUNCTION("GOOGLETRANSLATE(D643, ""he"", ""en"")"),"#VALUE!")</f>
        <v>#VALUE!</v>
      </c>
    </row>
    <row r="644" ht="15.75" customHeight="1">
      <c r="E644" s="4" t="str">
        <f>IFERROR(__xludf.DUMMYFUNCTION("GOOGLETRANSLATE(D644, ""he"", ""en"")"),"#VALUE!")</f>
        <v>#VALUE!</v>
      </c>
    </row>
    <row r="645" ht="15.75" customHeight="1">
      <c r="E645" s="4" t="str">
        <f>IFERROR(__xludf.DUMMYFUNCTION("GOOGLETRANSLATE(D645, ""he"", ""en"")"),"#VALUE!")</f>
        <v>#VALUE!</v>
      </c>
    </row>
    <row r="646" ht="15.75" customHeight="1">
      <c r="E646" s="4" t="str">
        <f>IFERROR(__xludf.DUMMYFUNCTION("GOOGLETRANSLATE(D646, ""he"", ""en"")"),"#VALUE!")</f>
        <v>#VALUE!</v>
      </c>
    </row>
    <row r="647" ht="15.75" customHeight="1">
      <c r="E647" s="4" t="str">
        <f>IFERROR(__xludf.DUMMYFUNCTION("GOOGLETRANSLATE(D647, ""he"", ""en"")"),"#VALUE!")</f>
        <v>#VALUE!</v>
      </c>
    </row>
    <row r="648" ht="15.75" customHeight="1">
      <c r="E648" s="4" t="str">
        <f>IFERROR(__xludf.DUMMYFUNCTION("GOOGLETRANSLATE(D648, ""he"", ""en"")"),"#VALUE!")</f>
        <v>#VALUE!</v>
      </c>
    </row>
    <row r="649" ht="15.75" customHeight="1">
      <c r="E649" s="4" t="str">
        <f>IFERROR(__xludf.DUMMYFUNCTION("GOOGLETRANSLATE(D649, ""he"", ""en"")"),"#VALUE!")</f>
        <v>#VALUE!</v>
      </c>
    </row>
    <row r="650" ht="15.75" customHeight="1">
      <c r="E650" s="4" t="str">
        <f>IFERROR(__xludf.DUMMYFUNCTION("GOOGLETRANSLATE(D650, ""he"", ""en"")"),"#VALUE!")</f>
        <v>#VALUE!</v>
      </c>
    </row>
    <row r="651" ht="15.75" customHeight="1">
      <c r="E651" s="4" t="str">
        <f>IFERROR(__xludf.DUMMYFUNCTION("GOOGLETRANSLATE(D651, ""he"", ""en"")"),"#VALUE!")</f>
        <v>#VALUE!</v>
      </c>
    </row>
    <row r="652" ht="15.75" customHeight="1">
      <c r="E652" s="4" t="str">
        <f>IFERROR(__xludf.DUMMYFUNCTION("GOOGLETRANSLATE(D652, ""he"", ""en"")"),"#VALUE!")</f>
        <v>#VALUE!</v>
      </c>
    </row>
    <row r="653" ht="15.75" customHeight="1">
      <c r="E653" s="4" t="str">
        <f>IFERROR(__xludf.DUMMYFUNCTION("GOOGLETRANSLATE(D653, ""he"", ""en"")"),"#VALUE!")</f>
        <v>#VALUE!</v>
      </c>
    </row>
    <row r="654" ht="15.75" customHeight="1">
      <c r="E654" s="4" t="str">
        <f>IFERROR(__xludf.DUMMYFUNCTION("GOOGLETRANSLATE(D654, ""he"", ""en"")"),"#VALUE!")</f>
        <v>#VALUE!</v>
      </c>
    </row>
    <row r="655" ht="15.75" customHeight="1">
      <c r="E655" s="4" t="str">
        <f>IFERROR(__xludf.DUMMYFUNCTION("GOOGLETRANSLATE(D655, ""he"", ""en"")"),"#VALUE!")</f>
        <v>#VALUE!</v>
      </c>
    </row>
    <row r="656" ht="15.75" customHeight="1">
      <c r="E656" s="4" t="str">
        <f>IFERROR(__xludf.DUMMYFUNCTION("GOOGLETRANSLATE(D656, ""he"", ""en"")"),"#VALUE!")</f>
        <v>#VALUE!</v>
      </c>
    </row>
    <row r="657" ht="15.75" customHeight="1">
      <c r="E657" s="4" t="str">
        <f>IFERROR(__xludf.DUMMYFUNCTION("GOOGLETRANSLATE(D657, ""he"", ""en"")"),"#VALUE!")</f>
        <v>#VALUE!</v>
      </c>
    </row>
    <row r="658" ht="15.75" customHeight="1">
      <c r="E658" s="4" t="str">
        <f>IFERROR(__xludf.DUMMYFUNCTION("GOOGLETRANSLATE(D658, ""he"", ""en"")"),"#VALUE!")</f>
        <v>#VALUE!</v>
      </c>
    </row>
    <row r="659" ht="15.75" customHeight="1">
      <c r="E659" s="4" t="str">
        <f>IFERROR(__xludf.DUMMYFUNCTION("GOOGLETRANSLATE(D659, ""he"", ""en"")"),"#VALUE!")</f>
        <v>#VALUE!</v>
      </c>
    </row>
    <row r="660" ht="15.75" customHeight="1">
      <c r="E660" s="4" t="str">
        <f>IFERROR(__xludf.DUMMYFUNCTION("GOOGLETRANSLATE(D660, ""he"", ""en"")"),"#VALUE!")</f>
        <v>#VALUE!</v>
      </c>
    </row>
    <row r="661" ht="15.75" customHeight="1">
      <c r="E661" s="4" t="str">
        <f>IFERROR(__xludf.DUMMYFUNCTION("GOOGLETRANSLATE(D661, ""he"", ""en"")"),"#VALUE!")</f>
        <v>#VALUE!</v>
      </c>
    </row>
    <row r="662" ht="15.75" customHeight="1">
      <c r="E662" s="4" t="str">
        <f>IFERROR(__xludf.DUMMYFUNCTION("GOOGLETRANSLATE(D662, ""he"", ""en"")"),"#VALUE!")</f>
        <v>#VALUE!</v>
      </c>
    </row>
    <row r="663" ht="15.75" customHeight="1">
      <c r="E663" s="4" t="str">
        <f>IFERROR(__xludf.DUMMYFUNCTION("GOOGLETRANSLATE(D663, ""he"", ""en"")"),"#VALUE!")</f>
        <v>#VALUE!</v>
      </c>
    </row>
    <row r="664" ht="15.75" customHeight="1">
      <c r="E664" s="4" t="str">
        <f>IFERROR(__xludf.DUMMYFUNCTION("GOOGLETRANSLATE(D664, ""he"", ""en"")"),"#VALUE!")</f>
        <v>#VALUE!</v>
      </c>
    </row>
    <row r="665" ht="15.75" customHeight="1">
      <c r="E665" s="4" t="str">
        <f>IFERROR(__xludf.DUMMYFUNCTION("GOOGLETRANSLATE(D665, ""he"", ""en"")"),"#VALUE!")</f>
        <v>#VALUE!</v>
      </c>
    </row>
    <row r="666" ht="15.75" customHeight="1">
      <c r="E666" s="4" t="str">
        <f>IFERROR(__xludf.DUMMYFUNCTION("GOOGLETRANSLATE(D666, ""he"", ""en"")"),"#VALUE!")</f>
        <v>#VALUE!</v>
      </c>
    </row>
    <row r="667" ht="15.75" customHeight="1">
      <c r="E667" s="4" t="str">
        <f>IFERROR(__xludf.DUMMYFUNCTION("GOOGLETRANSLATE(D667, ""he"", ""en"")"),"#VALUE!")</f>
        <v>#VALUE!</v>
      </c>
    </row>
    <row r="668" ht="15.75" customHeight="1">
      <c r="E668" s="4" t="str">
        <f>IFERROR(__xludf.DUMMYFUNCTION("GOOGLETRANSLATE(D668, ""he"", ""en"")"),"#VALUE!")</f>
        <v>#VALUE!</v>
      </c>
    </row>
    <row r="669" ht="15.75" customHeight="1">
      <c r="E669" s="4" t="str">
        <f>IFERROR(__xludf.DUMMYFUNCTION("GOOGLETRANSLATE(D669, ""he"", ""en"")"),"#VALUE!")</f>
        <v>#VALUE!</v>
      </c>
    </row>
    <row r="670" ht="15.75" customHeight="1">
      <c r="E670" s="4" t="str">
        <f>IFERROR(__xludf.DUMMYFUNCTION("GOOGLETRANSLATE(D670, ""he"", ""en"")"),"#VALUE!")</f>
        <v>#VALUE!</v>
      </c>
    </row>
    <row r="671" ht="15.75" customHeight="1">
      <c r="E671" s="4" t="str">
        <f>IFERROR(__xludf.DUMMYFUNCTION("GOOGLETRANSLATE(D671, ""he"", ""en"")"),"#VALUE!")</f>
        <v>#VALUE!</v>
      </c>
    </row>
    <row r="672" ht="15.75" customHeight="1">
      <c r="E672" s="4" t="str">
        <f>IFERROR(__xludf.DUMMYFUNCTION("GOOGLETRANSLATE(D672, ""he"", ""en"")"),"#VALUE!")</f>
        <v>#VALUE!</v>
      </c>
    </row>
    <row r="673" ht="15.75" customHeight="1">
      <c r="E673" s="4" t="str">
        <f>IFERROR(__xludf.DUMMYFUNCTION("GOOGLETRANSLATE(D673, ""he"", ""en"")"),"#VALUE!")</f>
        <v>#VALUE!</v>
      </c>
    </row>
    <row r="674" ht="15.75" customHeight="1">
      <c r="E674" s="4" t="str">
        <f>IFERROR(__xludf.DUMMYFUNCTION("GOOGLETRANSLATE(D674, ""he"", ""en"")"),"#VALUE!")</f>
        <v>#VALUE!</v>
      </c>
    </row>
    <row r="675" ht="15.75" customHeight="1">
      <c r="E675" s="4" t="str">
        <f>IFERROR(__xludf.DUMMYFUNCTION("GOOGLETRANSLATE(D675, ""he"", ""en"")"),"#VALUE!")</f>
        <v>#VALUE!</v>
      </c>
    </row>
    <row r="676" ht="15.75" customHeight="1">
      <c r="E676" s="4" t="str">
        <f>IFERROR(__xludf.DUMMYFUNCTION("GOOGLETRANSLATE(D676, ""he"", ""en"")"),"#VALUE!")</f>
        <v>#VALUE!</v>
      </c>
    </row>
    <row r="677" ht="15.75" customHeight="1">
      <c r="E677" s="4" t="str">
        <f>IFERROR(__xludf.DUMMYFUNCTION("GOOGLETRANSLATE(D677, ""he"", ""en"")"),"#VALUE!")</f>
        <v>#VALUE!</v>
      </c>
    </row>
    <row r="678" ht="15.75" customHeight="1">
      <c r="E678" s="4" t="str">
        <f>IFERROR(__xludf.DUMMYFUNCTION("GOOGLETRANSLATE(D678, ""he"", ""en"")"),"#VALUE!")</f>
        <v>#VALUE!</v>
      </c>
    </row>
    <row r="679" ht="15.75" customHeight="1">
      <c r="E679" s="4" t="str">
        <f>IFERROR(__xludf.DUMMYFUNCTION("GOOGLETRANSLATE(D679, ""he"", ""en"")"),"#VALUE!")</f>
        <v>#VALUE!</v>
      </c>
    </row>
    <row r="680" ht="15.75" customHeight="1">
      <c r="E680" s="4" t="str">
        <f>IFERROR(__xludf.DUMMYFUNCTION("GOOGLETRANSLATE(D680, ""he"", ""en"")"),"#VALUE!")</f>
        <v>#VALUE!</v>
      </c>
    </row>
    <row r="681" ht="15.75" customHeight="1">
      <c r="E681" s="4" t="str">
        <f>IFERROR(__xludf.DUMMYFUNCTION("GOOGLETRANSLATE(D681, ""he"", ""en"")"),"#VALUE!")</f>
        <v>#VALUE!</v>
      </c>
    </row>
    <row r="682" ht="15.75" customHeight="1">
      <c r="E682" s="4" t="str">
        <f>IFERROR(__xludf.DUMMYFUNCTION("GOOGLETRANSLATE(D682, ""he"", ""en"")"),"#VALUE!")</f>
        <v>#VALUE!</v>
      </c>
    </row>
    <row r="683" ht="15.75" customHeight="1">
      <c r="E683" s="4" t="str">
        <f>IFERROR(__xludf.DUMMYFUNCTION("GOOGLETRANSLATE(D683, ""he"", ""en"")"),"#VALUE!")</f>
        <v>#VALUE!</v>
      </c>
    </row>
    <row r="684" ht="15.75" customHeight="1">
      <c r="E684" s="4" t="str">
        <f>IFERROR(__xludf.DUMMYFUNCTION("GOOGLETRANSLATE(D684, ""he"", ""en"")"),"#VALUE!")</f>
        <v>#VALUE!</v>
      </c>
    </row>
    <row r="685" ht="15.75" customHeight="1">
      <c r="E685" s="4" t="str">
        <f>IFERROR(__xludf.DUMMYFUNCTION("GOOGLETRANSLATE(D685, ""he"", ""en"")"),"#VALUE!")</f>
        <v>#VALUE!</v>
      </c>
    </row>
    <row r="686" ht="15.75" customHeight="1">
      <c r="E686" s="4" t="str">
        <f>IFERROR(__xludf.DUMMYFUNCTION("GOOGLETRANSLATE(D686, ""he"", ""en"")"),"#VALUE!")</f>
        <v>#VALUE!</v>
      </c>
    </row>
    <row r="687" ht="15.75" customHeight="1">
      <c r="E687" s="4" t="str">
        <f>IFERROR(__xludf.DUMMYFUNCTION("GOOGLETRANSLATE(D687, ""he"", ""en"")"),"#VALUE!")</f>
        <v>#VALUE!</v>
      </c>
    </row>
    <row r="688" ht="15.75" customHeight="1">
      <c r="E688" s="4" t="str">
        <f>IFERROR(__xludf.DUMMYFUNCTION("GOOGLETRANSLATE(D688, ""he"", ""en"")"),"#VALUE!")</f>
        <v>#VALUE!</v>
      </c>
    </row>
    <row r="689" ht="15.75" customHeight="1">
      <c r="E689" s="4" t="str">
        <f>IFERROR(__xludf.DUMMYFUNCTION("GOOGLETRANSLATE(D689, ""he"", ""en"")"),"#VALUE!")</f>
        <v>#VALUE!</v>
      </c>
    </row>
    <row r="690" ht="15.75" customHeight="1">
      <c r="E690" s="4" t="str">
        <f>IFERROR(__xludf.DUMMYFUNCTION("GOOGLETRANSLATE(D690, ""he"", ""en"")"),"#VALUE!")</f>
        <v>#VALUE!</v>
      </c>
    </row>
    <row r="691" ht="15.75" customHeight="1">
      <c r="E691" s="4" t="str">
        <f>IFERROR(__xludf.DUMMYFUNCTION("GOOGLETRANSLATE(D691, ""he"", ""en"")"),"#VALUE!")</f>
        <v>#VALUE!</v>
      </c>
    </row>
    <row r="692" ht="15.75" customHeight="1">
      <c r="E692" s="4" t="str">
        <f>IFERROR(__xludf.DUMMYFUNCTION("GOOGLETRANSLATE(D692, ""he"", ""en"")"),"#VALUE!")</f>
        <v>#VALUE!</v>
      </c>
    </row>
    <row r="693" ht="15.75" customHeight="1">
      <c r="E693" s="4" t="str">
        <f>IFERROR(__xludf.DUMMYFUNCTION("GOOGLETRANSLATE(D693, ""he"", ""en"")"),"#VALUE!")</f>
        <v>#VALUE!</v>
      </c>
    </row>
    <row r="694" ht="15.75" customHeight="1">
      <c r="E694" s="4" t="str">
        <f>IFERROR(__xludf.DUMMYFUNCTION("GOOGLETRANSLATE(D694, ""he"", ""en"")"),"#VALUE!")</f>
        <v>#VALUE!</v>
      </c>
    </row>
    <row r="695" ht="15.75" customHeight="1">
      <c r="E695" s="4" t="str">
        <f>IFERROR(__xludf.DUMMYFUNCTION("GOOGLETRANSLATE(D695, ""he"", ""en"")"),"#VALUE!")</f>
        <v>#VALUE!</v>
      </c>
    </row>
    <row r="696" ht="15.75" customHeight="1">
      <c r="E696" s="4" t="str">
        <f>IFERROR(__xludf.DUMMYFUNCTION("GOOGLETRANSLATE(D696, ""he"", ""en"")"),"#VALUE!")</f>
        <v>#VALUE!</v>
      </c>
    </row>
    <row r="697" ht="15.75" customHeight="1">
      <c r="E697" s="4" t="str">
        <f>IFERROR(__xludf.DUMMYFUNCTION("GOOGLETRANSLATE(D697, ""he"", ""en"")"),"#VALUE!")</f>
        <v>#VALUE!</v>
      </c>
    </row>
    <row r="698" ht="15.75" customHeight="1">
      <c r="E698" s="4" t="str">
        <f>IFERROR(__xludf.DUMMYFUNCTION("GOOGLETRANSLATE(D698, ""he"", ""en"")"),"#VALUE!")</f>
        <v>#VALUE!</v>
      </c>
    </row>
    <row r="699" ht="15.75" customHeight="1">
      <c r="E699" s="4" t="str">
        <f>IFERROR(__xludf.DUMMYFUNCTION("GOOGLETRANSLATE(D699, ""he"", ""en"")"),"#VALUE!")</f>
        <v>#VALUE!</v>
      </c>
    </row>
    <row r="700" ht="15.75" customHeight="1">
      <c r="E700" s="4" t="str">
        <f>IFERROR(__xludf.DUMMYFUNCTION("GOOGLETRANSLATE(D700, ""he"", ""en"")"),"#VALUE!")</f>
        <v>#VALUE!</v>
      </c>
    </row>
    <row r="701" ht="15.75" customHeight="1">
      <c r="E701" s="4" t="str">
        <f>IFERROR(__xludf.DUMMYFUNCTION("GOOGLETRANSLATE(D701, ""he"", ""en"")"),"#VALUE!")</f>
        <v>#VALUE!</v>
      </c>
    </row>
    <row r="702" ht="15.75" customHeight="1">
      <c r="E702" s="4" t="str">
        <f>IFERROR(__xludf.DUMMYFUNCTION("GOOGLETRANSLATE(D702, ""he"", ""en"")"),"#VALUE!")</f>
        <v>#VALUE!</v>
      </c>
    </row>
    <row r="703" ht="15.75" customHeight="1">
      <c r="E703" s="4" t="str">
        <f>IFERROR(__xludf.DUMMYFUNCTION("GOOGLETRANSLATE(D703, ""he"", ""en"")"),"#VALUE!")</f>
        <v>#VALUE!</v>
      </c>
    </row>
    <row r="704" ht="15.75" customHeight="1">
      <c r="E704" s="4" t="str">
        <f>IFERROR(__xludf.DUMMYFUNCTION("GOOGLETRANSLATE(D704, ""he"", ""en"")"),"#VALUE!")</f>
        <v>#VALUE!</v>
      </c>
    </row>
    <row r="705" ht="15.75" customHeight="1">
      <c r="E705" s="4" t="str">
        <f>IFERROR(__xludf.DUMMYFUNCTION("GOOGLETRANSLATE(D705, ""he"", ""en"")"),"#VALUE!")</f>
        <v>#VALUE!</v>
      </c>
    </row>
    <row r="706" ht="15.75" customHeight="1">
      <c r="E706" s="4" t="str">
        <f>IFERROR(__xludf.DUMMYFUNCTION("GOOGLETRANSLATE(D706, ""he"", ""en"")"),"#VALUE!")</f>
        <v>#VALUE!</v>
      </c>
    </row>
    <row r="707" ht="15.75" customHeight="1">
      <c r="E707" s="4" t="str">
        <f>IFERROR(__xludf.DUMMYFUNCTION("GOOGLETRANSLATE(D707, ""he"", ""en"")"),"#VALUE!")</f>
        <v>#VALUE!</v>
      </c>
    </row>
    <row r="708" ht="15.75" customHeight="1">
      <c r="E708" s="4" t="str">
        <f>IFERROR(__xludf.DUMMYFUNCTION("GOOGLETRANSLATE(D708, ""he"", ""en"")"),"#VALUE!")</f>
        <v>#VALUE!</v>
      </c>
    </row>
    <row r="709" ht="15.75" customHeight="1">
      <c r="E709" s="4" t="str">
        <f>IFERROR(__xludf.DUMMYFUNCTION("GOOGLETRANSLATE(D709, ""he"", ""en"")"),"#VALUE!")</f>
        <v>#VALUE!</v>
      </c>
    </row>
    <row r="710" ht="15.75" customHeight="1">
      <c r="E710" s="4" t="str">
        <f>IFERROR(__xludf.DUMMYFUNCTION("GOOGLETRANSLATE(D710, ""he"", ""en"")"),"#VALUE!")</f>
        <v>#VALUE!</v>
      </c>
    </row>
    <row r="711" ht="15.75" customHeight="1">
      <c r="E711" s="4" t="str">
        <f>IFERROR(__xludf.DUMMYFUNCTION("GOOGLETRANSLATE(D711, ""he"", ""en"")"),"#VALUE!")</f>
        <v>#VALUE!</v>
      </c>
    </row>
    <row r="712" ht="15.75" customHeight="1">
      <c r="E712" s="4" t="str">
        <f>IFERROR(__xludf.DUMMYFUNCTION("GOOGLETRANSLATE(D712, ""he"", ""en"")"),"#VALUE!")</f>
        <v>#VALUE!</v>
      </c>
    </row>
    <row r="713" ht="15.75" customHeight="1">
      <c r="E713" s="4" t="str">
        <f>IFERROR(__xludf.DUMMYFUNCTION("GOOGLETRANSLATE(D713, ""he"", ""en"")"),"#VALUE!")</f>
        <v>#VALUE!</v>
      </c>
    </row>
    <row r="714" ht="15.75" customHeight="1">
      <c r="E714" s="4" t="str">
        <f>IFERROR(__xludf.DUMMYFUNCTION("GOOGLETRANSLATE(D714, ""he"", ""en"")"),"#VALUE!")</f>
        <v>#VALUE!</v>
      </c>
    </row>
    <row r="715" ht="15.75" customHeight="1">
      <c r="E715" s="4" t="str">
        <f>IFERROR(__xludf.DUMMYFUNCTION("GOOGLETRANSLATE(D715, ""he"", ""en"")"),"#VALUE!")</f>
        <v>#VALUE!</v>
      </c>
    </row>
    <row r="716" ht="15.75" customHeight="1">
      <c r="E716" s="4" t="str">
        <f>IFERROR(__xludf.DUMMYFUNCTION("GOOGLETRANSLATE(D716, ""he"", ""en"")"),"#VALUE!")</f>
        <v>#VALUE!</v>
      </c>
    </row>
    <row r="717" ht="15.75" customHeight="1">
      <c r="E717" s="4" t="str">
        <f>IFERROR(__xludf.DUMMYFUNCTION("GOOGLETRANSLATE(D717, ""he"", ""en"")"),"#VALUE!")</f>
        <v>#VALUE!</v>
      </c>
    </row>
    <row r="718" ht="15.75" customHeight="1">
      <c r="E718" s="4" t="str">
        <f>IFERROR(__xludf.DUMMYFUNCTION("GOOGLETRANSLATE(D718, ""he"", ""en"")"),"#VALUE!")</f>
        <v>#VALUE!</v>
      </c>
    </row>
    <row r="719" ht="15.75" customHeight="1">
      <c r="E719" s="4" t="str">
        <f>IFERROR(__xludf.DUMMYFUNCTION("GOOGLETRANSLATE(D719, ""he"", ""en"")"),"#VALUE!")</f>
        <v>#VALUE!</v>
      </c>
    </row>
    <row r="720" ht="15.75" customHeight="1">
      <c r="E720" s="4" t="str">
        <f>IFERROR(__xludf.DUMMYFUNCTION("GOOGLETRANSLATE(D720, ""he"", ""en"")"),"#VALUE!")</f>
        <v>#VALUE!</v>
      </c>
    </row>
    <row r="721" ht="15.75" customHeight="1">
      <c r="E721" s="4" t="str">
        <f>IFERROR(__xludf.DUMMYFUNCTION("GOOGLETRANSLATE(D721, ""he"", ""en"")"),"#VALUE!")</f>
        <v>#VALUE!</v>
      </c>
    </row>
    <row r="722" ht="15.75" customHeight="1">
      <c r="E722" s="4" t="str">
        <f>IFERROR(__xludf.DUMMYFUNCTION("GOOGLETRANSLATE(D722, ""he"", ""en"")"),"#VALUE!")</f>
        <v>#VALUE!</v>
      </c>
    </row>
    <row r="723" ht="15.75" customHeight="1">
      <c r="E723" s="4" t="str">
        <f>IFERROR(__xludf.DUMMYFUNCTION("GOOGLETRANSLATE(D723, ""he"", ""en"")"),"#VALUE!")</f>
        <v>#VALUE!</v>
      </c>
    </row>
    <row r="724" ht="15.75" customHeight="1">
      <c r="E724" s="4" t="str">
        <f>IFERROR(__xludf.DUMMYFUNCTION("GOOGLETRANSLATE(D724, ""he"", ""en"")"),"#VALUE!")</f>
        <v>#VALUE!</v>
      </c>
    </row>
    <row r="725" ht="15.75" customHeight="1">
      <c r="E725" s="4" t="str">
        <f>IFERROR(__xludf.DUMMYFUNCTION("GOOGLETRANSLATE(D725, ""he"", ""en"")"),"#VALUE!")</f>
        <v>#VALUE!</v>
      </c>
    </row>
    <row r="726" ht="15.75" customHeight="1">
      <c r="E726" s="4" t="str">
        <f>IFERROR(__xludf.DUMMYFUNCTION("GOOGLETRANSLATE(D726, ""he"", ""en"")"),"#VALUE!")</f>
        <v>#VALUE!</v>
      </c>
    </row>
    <row r="727" ht="15.75" customHeight="1">
      <c r="E727" s="4" t="str">
        <f>IFERROR(__xludf.DUMMYFUNCTION("GOOGLETRANSLATE(D727, ""he"", ""en"")"),"#VALUE!")</f>
        <v>#VALUE!</v>
      </c>
    </row>
    <row r="728" ht="15.75" customHeight="1">
      <c r="E728" s="4" t="str">
        <f>IFERROR(__xludf.DUMMYFUNCTION("GOOGLETRANSLATE(D728, ""he"", ""en"")"),"#VALUE!")</f>
        <v>#VALUE!</v>
      </c>
    </row>
    <row r="729" ht="15.75" customHeight="1">
      <c r="E729" s="4" t="str">
        <f>IFERROR(__xludf.DUMMYFUNCTION("GOOGLETRANSLATE(D729, ""he"", ""en"")"),"#VALUE!")</f>
        <v>#VALUE!</v>
      </c>
    </row>
    <row r="730" ht="15.75" customHeight="1">
      <c r="E730" s="4" t="str">
        <f>IFERROR(__xludf.DUMMYFUNCTION("GOOGLETRANSLATE(D730, ""he"", ""en"")"),"#VALUE!")</f>
        <v>#VALUE!</v>
      </c>
    </row>
    <row r="731" ht="15.75" customHeight="1">
      <c r="E731" s="4" t="str">
        <f>IFERROR(__xludf.DUMMYFUNCTION("GOOGLETRANSLATE(D731, ""he"", ""en"")"),"#VALUE!")</f>
        <v>#VALUE!</v>
      </c>
    </row>
    <row r="732" ht="15.75" customHeight="1">
      <c r="E732" s="4" t="str">
        <f>IFERROR(__xludf.DUMMYFUNCTION("GOOGLETRANSLATE(D732, ""he"", ""en"")"),"#VALUE!")</f>
        <v>#VALUE!</v>
      </c>
    </row>
    <row r="733" ht="15.75" customHeight="1">
      <c r="E733" s="4" t="str">
        <f>IFERROR(__xludf.DUMMYFUNCTION("GOOGLETRANSLATE(D733, ""he"", ""en"")"),"#VALUE!")</f>
        <v>#VALUE!</v>
      </c>
    </row>
    <row r="734" ht="15.75" customHeight="1">
      <c r="E734" s="4" t="str">
        <f>IFERROR(__xludf.DUMMYFUNCTION("GOOGLETRANSLATE(D734, ""he"", ""en"")"),"#VALUE!")</f>
        <v>#VALUE!</v>
      </c>
    </row>
    <row r="735" ht="15.75" customHeight="1">
      <c r="E735" s="4" t="str">
        <f>IFERROR(__xludf.DUMMYFUNCTION("GOOGLETRANSLATE(D735, ""he"", ""en"")"),"#VALUE!")</f>
        <v>#VALUE!</v>
      </c>
    </row>
    <row r="736" ht="15.75" customHeight="1">
      <c r="E736" s="4" t="str">
        <f>IFERROR(__xludf.DUMMYFUNCTION("GOOGLETRANSLATE(D736, ""he"", ""en"")"),"#VALUE!")</f>
        <v>#VALUE!</v>
      </c>
    </row>
    <row r="737" ht="15.75" customHeight="1">
      <c r="E737" s="4" t="str">
        <f>IFERROR(__xludf.DUMMYFUNCTION("GOOGLETRANSLATE(D737, ""he"", ""en"")"),"#VALUE!")</f>
        <v>#VALUE!</v>
      </c>
    </row>
    <row r="738" ht="15.75" customHeight="1">
      <c r="E738" s="4" t="str">
        <f>IFERROR(__xludf.DUMMYFUNCTION("GOOGLETRANSLATE(D738, ""he"", ""en"")"),"#VALUE!")</f>
        <v>#VALUE!</v>
      </c>
    </row>
    <row r="739" ht="15.75" customHeight="1">
      <c r="E739" s="4" t="str">
        <f>IFERROR(__xludf.DUMMYFUNCTION("GOOGLETRANSLATE(D739, ""he"", ""en"")"),"#VALUE!")</f>
        <v>#VALUE!</v>
      </c>
    </row>
    <row r="740" ht="15.75" customHeight="1">
      <c r="E740" s="4" t="str">
        <f>IFERROR(__xludf.DUMMYFUNCTION("GOOGLETRANSLATE(D740, ""he"", ""en"")"),"#VALUE!")</f>
        <v>#VALUE!</v>
      </c>
    </row>
    <row r="741" ht="15.75" customHeight="1">
      <c r="E741" s="4" t="str">
        <f>IFERROR(__xludf.DUMMYFUNCTION("GOOGLETRANSLATE(D741, ""he"", ""en"")"),"#VALUE!")</f>
        <v>#VALUE!</v>
      </c>
    </row>
    <row r="742" ht="15.75" customHeight="1">
      <c r="E742" s="4" t="str">
        <f>IFERROR(__xludf.DUMMYFUNCTION("GOOGLETRANSLATE(D742, ""he"", ""en"")"),"#VALUE!")</f>
        <v>#VALUE!</v>
      </c>
    </row>
    <row r="743" ht="15.75" customHeight="1">
      <c r="E743" s="4" t="str">
        <f>IFERROR(__xludf.DUMMYFUNCTION("GOOGLETRANSLATE(D743, ""he"", ""en"")"),"#VALUE!")</f>
        <v>#VALUE!</v>
      </c>
    </row>
    <row r="744" ht="15.75" customHeight="1">
      <c r="E744" s="4" t="str">
        <f>IFERROR(__xludf.DUMMYFUNCTION("GOOGLETRANSLATE(D744, ""he"", ""en"")"),"#VALUE!")</f>
        <v>#VALUE!</v>
      </c>
    </row>
    <row r="745" ht="15.75" customHeight="1">
      <c r="E745" s="4" t="str">
        <f>IFERROR(__xludf.DUMMYFUNCTION("GOOGLETRANSLATE(D745, ""he"", ""en"")"),"#VALUE!")</f>
        <v>#VALUE!</v>
      </c>
    </row>
    <row r="746" ht="15.75" customHeight="1">
      <c r="E746" s="4" t="str">
        <f>IFERROR(__xludf.DUMMYFUNCTION("GOOGLETRANSLATE(D746, ""he"", ""en"")"),"#VALUE!")</f>
        <v>#VALUE!</v>
      </c>
    </row>
    <row r="747" ht="15.75" customHeight="1">
      <c r="E747" s="4" t="str">
        <f>IFERROR(__xludf.DUMMYFUNCTION("GOOGLETRANSLATE(D747, ""he"", ""en"")"),"#VALUE!")</f>
        <v>#VALUE!</v>
      </c>
    </row>
    <row r="748" ht="15.75" customHeight="1">
      <c r="E748" s="4" t="str">
        <f>IFERROR(__xludf.DUMMYFUNCTION("GOOGLETRANSLATE(D748, ""he"", ""en"")"),"#VALUE!")</f>
        <v>#VALUE!</v>
      </c>
    </row>
    <row r="749" ht="15.75" customHeight="1">
      <c r="E749" s="4" t="str">
        <f>IFERROR(__xludf.DUMMYFUNCTION("GOOGLETRANSLATE(D749, ""he"", ""en"")"),"#VALUE!")</f>
        <v>#VALUE!</v>
      </c>
    </row>
    <row r="750" ht="15.75" customHeight="1">
      <c r="E750" s="4" t="str">
        <f>IFERROR(__xludf.DUMMYFUNCTION("GOOGLETRANSLATE(D750, ""he"", ""en"")"),"#VALUE!")</f>
        <v>#VALUE!</v>
      </c>
    </row>
    <row r="751" ht="15.75" customHeight="1">
      <c r="E751" s="4" t="str">
        <f>IFERROR(__xludf.DUMMYFUNCTION("GOOGLETRANSLATE(D751, ""he"", ""en"")"),"#VALUE!")</f>
        <v>#VALUE!</v>
      </c>
    </row>
    <row r="752" ht="15.75" customHeight="1">
      <c r="E752" s="4" t="str">
        <f>IFERROR(__xludf.DUMMYFUNCTION("GOOGLETRANSLATE(D752, ""he"", ""en"")"),"#VALUE!")</f>
        <v>#VALUE!</v>
      </c>
    </row>
    <row r="753" ht="15.75" customHeight="1">
      <c r="E753" s="4" t="str">
        <f>IFERROR(__xludf.DUMMYFUNCTION("GOOGLETRANSLATE(D753, ""he"", ""en"")"),"#VALUE!")</f>
        <v>#VALUE!</v>
      </c>
    </row>
    <row r="754" ht="15.75" customHeight="1">
      <c r="E754" s="4" t="str">
        <f>IFERROR(__xludf.DUMMYFUNCTION("GOOGLETRANSLATE(D754, ""he"", ""en"")"),"#VALUE!")</f>
        <v>#VALUE!</v>
      </c>
    </row>
    <row r="755" ht="15.75" customHeight="1">
      <c r="E755" s="4" t="str">
        <f>IFERROR(__xludf.DUMMYFUNCTION("GOOGLETRANSLATE(D755, ""he"", ""en"")"),"#VALUE!")</f>
        <v>#VALUE!</v>
      </c>
    </row>
    <row r="756" ht="15.75" customHeight="1">
      <c r="E756" s="4" t="str">
        <f>IFERROR(__xludf.DUMMYFUNCTION("GOOGLETRANSLATE(D756, ""he"", ""en"")"),"#VALUE!")</f>
        <v>#VALUE!</v>
      </c>
    </row>
    <row r="757" ht="15.75" customHeight="1">
      <c r="E757" s="4" t="str">
        <f>IFERROR(__xludf.DUMMYFUNCTION("GOOGLETRANSLATE(D757, ""he"", ""en"")"),"#VALUE!")</f>
        <v>#VALUE!</v>
      </c>
    </row>
    <row r="758" ht="15.75" customHeight="1">
      <c r="E758" s="4" t="str">
        <f>IFERROR(__xludf.DUMMYFUNCTION("GOOGLETRANSLATE(D758, ""he"", ""en"")"),"#VALUE!")</f>
        <v>#VALUE!</v>
      </c>
    </row>
    <row r="759" ht="15.75" customHeight="1">
      <c r="E759" s="4" t="str">
        <f>IFERROR(__xludf.DUMMYFUNCTION("GOOGLETRANSLATE(D759, ""he"", ""en"")"),"#VALUE!")</f>
        <v>#VALUE!</v>
      </c>
    </row>
    <row r="760" ht="15.75" customHeight="1">
      <c r="E760" s="4" t="str">
        <f>IFERROR(__xludf.DUMMYFUNCTION("GOOGLETRANSLATE(D760, ""he"", ""en"")"),"#VALUE!")</f>
        <v>#VALUE!</v>
      </c>
    </row>
    <row r="761" ht="15.75" customHeight="1">
      <c r="E761" s="4" t="str">
        <f>IFERROR(__xludf.DUMMYFUNCTION("GOOGLETRANSLATE(D761, ""he"", ""en"")"),"#VALUE!")</f>
        <v>#VALUE!</v>
      </c>
    </row>
    <row r="762" ht="15.75" customHeight="1">
      <c r="E762" s="4" t="str">
        <f>IFERROR(__xludf.DUMMYFUNCTION("GOOGLETRANSLATE(D762, ""he"", ""en"")"),"#VALUE!")</f>
        <v>#VALUE!</v>
      </c>
    </row>
    <row r="763" ht="15.75" customHeight="1">
      <c r="E763" s="4" t="str">
        <f>IFERROR(__xludf.DUMMYFUNCTION("GOOGLETRANSLATE(D763, ""he"", ""en"")"),"#VALUE!")</f>
        <v>#VALUE!</v>
      </c>
    </row>
    <row r="764" ht="15.75" customHeight="1">
      <c r="E764" s="4" t="str">
        <f>IFERROR(__xludf.DUMMYFUNCTION("GOOGLETRANSLATE(D764, ""he"", ""en"")"),"#VALUE!")</f>
        <v>#VALUE!</v>
      </c>
    </row>
    <row r="765" ht="15.75" customHeight="1">
      <c r="E765" s="4" t="str">
        <f>IFERROR(__xludf.DUMMYFUNCTION("GOOGLETRANSLATE(D765, ""he"", ""en"")"),"#VALUE!")</f>
        <v>#VALUE!</v>
      </c>
    </row>
    <row r="766" ht="15.75" customHeight="1">
      <c r="E766" s="4" t="str">
        <f>IFERROR(__xludf.DUMMYFUNCTION("GOOGLETRANSLATE(D766, ""he"", ""en"")"),"#VALUE!")</f>
        <v>#VALUE!</v>
      </c>
    </row>
    <row r="767" ht="15.75" customHeight="1">
      <c r="E767" s="4" t="str">
        <f>IFERROR(__xludf.DUMMYFUNCTION("GOOGLETRANSLATE(D767, ""he"", ""en"")"),"#VALUE!")</f>
        <v>#VALUE!</v>
      </c>
    </row>
    <row r="768" ht="15.75" customHeight="1">
      <c r="E768" s="4" t="str">
        <f>IFERROR(__xludf.DUMMYFUNCTION("GOOGLETRANSLATE(D768, ""he"", ""en"")"),"#VALUE!")</f>
        <v>#VALUE!</v>
      </c>
    </row>
    <row r="769" ht="15.75" customHeight="1">
      <c r="E769" s="4" t="str">
        <f>IFERROR(__xludf.DUMMYFUNCTION("GOOGLETRANSLATE(D769, ""he"", ""en"")"),"#VALUE!")</f>
        <v>#VALUE!</v>
      </c>
    </row>
    <row r="770" ht="15.75" customHeight="1">
      <c r="E770" s="4" t="str">
        <f>IFERROR(__xludf.DUMMYFUNCTION("GOOGLETRANSLATE(D770, ""he"", ""en"")"),"#VALUE!")</f>
        <v>#VALUE!</v>
      </c>
    </row>
    <row r="771" ht="15.75" customHeight="1">
      <c r="E771" s="4" t="str">
        <f>IFERROR(__xludf.DUMMYFUNCTION("GOOGLETRANSLATE(D771, ""he"", ""en"")"),"#VALUE!")</f>
        <v>#VALUE!</v>
      </c>
    </row>
    <row r="772" ht="15.75" customHeight="1">
      <c r="E772" s="4" t="str">
        <f>IFERROR(__xludf.DUMMYFUNCTION("GOOGLETRANSLATE(D772, ""he"", ""en"")"),"#VALUE!")</f>
        <v>#VALUE!</v>
      </c>
    </row>
    <row r="773" ht="15.75" customHeight="1">
      <c r="E773" s="4" t="str">
        <f>IFERROR(__xludf.DUMMYFUNCTION("GOOGLETRANSLATE(D773, ""he"", ""en"")"),"#VALUE!")</f>
        <v>#VALUE!</v>
      </c>
    </row>
    <row r="774" ht="15.75" customHeight="1">
      <c r="E774" s="4" t="str">
        <f>IFERROR(__xludf.DUMMYFUNCTION("GOOGLETRANSLATE(D774, ""he"", ""en"")"),"#VALUE!")</f>
        <v>#VALUE!</v>
      </c>
    </row>
    <row r="775" ht="15.75" customHeight="1">
      <c r="E775" s="4" t="str">
        <f>IFERROR(__xludf.DUMMYFUNCTION("GOOGLETRANSLATE(D775, ""he"", ""en"")"),"#VALUE!")</f>
        <v>#VALUE!</v>
      </c>
    </row>
    <row r="776" ht="15.75" customHeight="1">
      <c r="E776" s="4" t="str">
        <f>IFERROR(__xludf.DUMMYFUNCTION("GOOGLETRANSLATE(D776, ""he"", ""en"")"),"#VALUE!")</f>
        <v>#VALUE!</v>
      </c>
    </row>
    <row r="777" ht="15.75" customHeight="1">
      <c r="E777" s="4" t="str">
        <f>IFERROR(__xludf.DUMMYFUNCTION("GOOGLETRANSLATE(D777, ""he"", ""en"")"),"#VALUE!")</f>
        <v>#VALUE!</v>
      </c>
    </row>
    <row r="778" ht="15.75" customHeight="1">
      <c r="E778" s="4" t="str">
        <f>IFERROR(__xludf.DUMMYFUNCTION("GOOGLETRANSLATE(D778, ""he"", ""en"")"),"#VALUE!")</f>
        <v>#VALUE!</v>
      </c>
    </row>
    <row r="779" ht="15.75" customHeight="1">
      <c r="E779" s="4" t="str">
        <f>IFERROR(__xludf.DUMMYFUNCTION("GOOGLETRANSLATE(D779, ""he"", ""en"")"),"#VALUE!")</f>
        <v>#VALUE!</v>
      </c>
    </row>
    <row r="780" ht="15.75" customHeight="1">
      <c r="E780" s="4" t="str">
        <f>IFERROR(__xludf.DUMMYFUNCTION("GOOGLETRANSLATE(D780, ""he"", ""en"")"),"#VALUE!")</f>
        <v>#VALUE!</v>
      </c>
    </row>
    <row r="781" ht="15.75" customHeight="1">
      <c r="E781" s="4" t="str">
        <f>IFERROR(__xludf.DUMMYFUNCTION("GOOGLETRANSLATE(D781, ""he"", ""en"")"),"#VALUE!")</f>
        <v>#VALUE!</v>
      </c>
    </row>
    <row r="782" ht="15.75" customHeight="1">
      <c r="E782" s="4" t="str">
        <f>IFERROR(__xludf.DUMMYFUNCTION("GOOGLETRANSLATE(D782, ""he"", ""en"")"),"#VALUE!")</f>
        <v>#VALUE!</v>
      </c>
    </row>
    <row r="783" ht="15.75" customHeight="1">
      <c r="E783" s="4" t="str">
        <f>IFERROR(__xludf.DUMMYFUNCTION("GOOGLETRANSLATE(D783, ""he"", ""en"")"),"#VALUE!")</f>
        <v>#VALUE!</v>
      </c>
    </row>
    <row r="784" ht="15.75" customHeight="1">
      <c r="E784" s="4" t="str">
        <f>IFERROR(__xludf.DUMMYFUNCTION("GOOGLETRANSLATE(D784, ""he"", ""en"")"),"#VALUE!")</f>
        <v>#VALUE!</v>
      </c>
    </row>
    <row r="785" ht="15.75" customHeight="1">
      <c r="E785" s="4" t="str">
        <f>IFERROR(__xludf.DUMMYFUNCTION("GOOGLETRANSLATE(D785, ""he"", ""en"")"),"#VALUE!")</f>
        <v>#VALUE!</v>
      </c>
    </row>
    <row r="786" ht="15.75" customHeight="1">
      <c r="E786" s="4" t="str">
        <f>IFERROR(__xludf.DUMMYFUNCTION("GOOGLETRANSLATE(D786, ""he"", ""en"")"),"#VALUE!")</f>
        <v>#VALUE!</v>
      </c>
    </row>
    <row r="787" ht="15.75" customHeight="1">
      <c r="E787" s="4" t="str">
        <f>IFERROR(__xludf.DUMMYFUNCTION("GOOGLETRANSLATE(D787, ""he"", ""en"")"),"#VALUE!")</f>
        <v>#VALUE!</v>
      </c>
    </row>
    <row r="788" ht="15.75" customHeight="1">
      <c r="E788" s="4" t="str">
        <f>IFERROR(__xludf.DUMMYFUNCTION("GOOGLETRANSLATE(D788, ""he"", ""en"")"),"#VALUE!")</f>
        <v>#VALUE!</v>
      </c>
    </row>
    <row r="789" ht="15.75" customHeight="1">
      <c r="E789" s="4" t="str">
        <f>IFERROR(__xludf.DUMMYFUNCTION("GOOGLETRANSLATE(D789, ""he"", ""en"")"),"#VALUE!")</f>
        <v>#VALUE!</v>
      </c>
    </row>
    <row r="790" ht="15.75" customHeight="1">
      <c r="E790" s="4" t="str">
        <f>IFERROR(__xludf.DUMMYFUNCTION("GOOGLETRANSLATE(D790, ""he"", ""en"")"),"#VALUE!")</f>
        <v>#VALUE!</v>
      </c>
    </row>
    <row r="791" ht="15.75" customHeight="1">
      <c r="E791" s="4" t="str">
        <f>IFERROR(__xludf.DUMMYFUNCTION("GOOGLETRANSLATE(D791, ""he"", ""en"")"),"#VALUE!")</f>
        <v>#VALUE!</v>
      </c>
    </row>
    <row r="792" ht="15.75" customHeight="1">
      <c r="E792" s="4" t="str">
        <f>IFERROR(__xludf.DUMMYFUNCTION("GOOGLETRANSLATE(D792, ""he"", ""en"")"),"#VALUE!")</f>
        <v>#VALUE!</v>
      </c>
    </row>
    <row r="793" ht="15.75" customHeight="1">
      <c r="E793" s="4" t="str">
        <f>IFERROR(__xludf.DUMMYFUNCTION("GOOGLETRANSLATE(D793, ""he"", ""en"")"),"#VALUE!")</f>
        <v>#VALUE!</v>
      </c>
    </row>
    <row r="794" ht="15.75" customHeight="1">
      <c r="E794" s="4" t="str">
        <f>IFERROR(__xludf.DUMMYFUNCTION("GOOGLETRANSLATE(D794, ""he"", ""en"")"),"#VALUE!")</f>
        <v>#VALUE!</v>
      </c>
    </row>
    <row r="795" ht="15.75" customHeight="1">
      <c r="E795" s="4" t="str">
        <f>IFERROR(__xludf.DUMMYFUNCTION("GOOGLETRANSLATE(D795, ""he"", ""en"")"),"#VALUE!")</f>
        <v>#VALUE!</v>
      </c>
    </row>
    <row r="796" ht="15.75" customHeight="1">
      <c r="E796" s="4" t="str">
        <f>IFERROR(__xludf.DUMMYFUNCTION("GOOGLETRANSLATE(D796, ""he"", ""en"")"),"#VALUE!")</f>
        <v>#VALUE!</v>
      </c>
    </row>
    <row r="797" ht="15.75" customHeight="1">
      <c r="E797" s="4" t="str">
        <f>IFERROR(__xludf.DUMMYFUNCTION("GOOGLETRANSLATE(D797, ""he"", ""en"")"),"#VALUE!")</f>
        <v>#VALUE!</v>
      </c>
    </row>
    <row r="798" ht="15.75" customHeight="1">
      <c r="E798" s="4" t="str">
        <f>IFERROR(__xludf.DUMMYFUNCTION("GOOGLETRANSLATE(D798, ""he"", ""en"")"),"#VALUE!")</f>
        <v>#VALUE!</v>
      </c>
    </row>
    <row r="799" ht="15.75" customHeight="1">
      <c r="E799" s="4" t="str">
        <f>IFERROR(__xludf.DUMMYFUNCTION("GOOGLETRANSLATE(D799, ""he"", ""en"")"),"#VALUE!")</f>
        <v>#VALUE!</v>
      </c>
    </row>
    <row r="800" ht="15.75" customHeight="1">
      <c r="E800" s="4" t="str">
        <f>IFERROR(__xludf.DUMMYFUNCTION("GOOGLETRANSLATE(D800, ""he"", ""en"")"),"#VALUE!")</f>
        <v>#VALUE!</v>
      </c>
    </row>
    <row r="801" ht="15.75" customHeight="1">
      <c r="E801" s="4" t="str">
        <f>IFERROR(__xludf.DUMMYFUNCTION("GOOGLETRANSLATE(D801, ""he"", ""en"")"),"#VALUE!")</f>
        <v>#VALUE!</v>
      </c>
    </row>
    <row r="802" ht="15.75" customHeight="1">
      <c r="E802" s="4" t="str">
        <f>IFERROR(__xludf.DUMMYFUNCTION("GOOGLETRANSLATE(D802, ""he"", ""en"")"),"#VALUE!")</f>
        <v>#VALUE!</v>
      </c>
    </row>
    <row r="803" ht="15.75" customHeight="1">
      <c r="E803" s="4" t="str">
        <f>IFERROR(__xludf.DUMMYFUNCTION("GOOGLETRANSLATE(D803, ""he"", ""en"")"),"#VALUE!")</f>
        <v>#VALUE!</v>
      </c>
    </row>
    <row r="804" ht="15.75" customHeight="1">
      <c r="E804" s="4" t="str">
        <f>IFERROR(__xludf.DUMMYFUNCTION("GOOGLETRANSLATE(D804, ""he"", ""en"")"),"#VALUE!")</f>
        <v>#VALUE!</v>
      </c>
    </row>
    <row r="805" ht="15.75" customHeight="1">
      <c r="E805" s="4" t="str">
        <f>IFERROR(__xludf.DUMMYFUNCTION("GOOGLETRANSLATE(D805, ""he"", ""en"")"),"#VALUE!")</f>
        <v>#VALUE!</v>
      </c>
    </row>
    <row r="806" ht="15.75" customHeight="1">
      <c r="E806" s="4" t="str">
        <f>IFERROR(__xludf.DUMMYFUNCTION("GOOGLETRANSLATE(D806, ""he"", ""en"")"),"#VALUE!")</f>
        <v>#VALUE!</v>
      </c>
    </row>
    <row r="807" ht="15.75" customHeight="1">
      <c r="E807" s="4" t="str">
        <f>IFERROR(__xludf.DUMMYFUNCTION("GOOGLETRANSLATE(D807, ""he"", ""en"")"),"#VALUE!")</f>
        <v>#VALUE!</v>
      </c>
    </row>
    <row r="808" ht="15.75" customHeight="1">
      <c r="E808" s="4" t="str">
        <f>IFERROR(__xludf.DUMMYFUNCTION("GOOGLETRANSLATE(D808, ""he"", ""en"")"),"#VALUE!")</f>
        <v>#VALUE!</v>
      </c>
    </row>
    <row r="809" ht="15.75" customHeight="1">
      <c r="E809" s="4" t="str">
        <f>IFERROR(__xludf.DUMMYFUNCTION("GOOGLETRANSLATE(D809, ""he"", ""en"")"),"#VALUE!")</f>
        <v>#VALUE!</v>
      </c>
    </row>
    <row r="810" ht="15.75" customHeight="1">
      <c r="E810" s="4" t="str">
        <f>IFERROR(__xludf.DUMMYFUNCTION("GOOGLETRANSLATE(D810, ""he"", ""en"")"),"#VALUE!")</f>
        <v>#VALUE!</v>
      </c>
    </row>
    <row r="811" ht="15.75" customHeight="1">
      <c r="E811" s="4" t="str">
        <f>IFERROR(__xludf.DUMMYFUNCTION("GOOGLETRANSLATE(D811, ""he"", ""en"")"),"#VALUE!")</f>
        <v>#VALUE!</v>
      </c>
    </row>
    <row r="812" ht="15.75" customHeight="1">
      <c r="E812" s="4" t="str">
        <f>IFERROR(__xludf.DUMMYFUNCTION("GOOGLETRANSLATE(D812, ""he"", ""en"")"),"#VALUE!")</f>
        <v>#VALUE!</v>
      </c>
    </row>
    <row r="813" ht="15.75" customHeight="1">
      <c r="E813" s="4" t="str">
        <f>IFERROR(__xludf.DUMMYFUNCTION("GOOGLETRANSLATE(D813, ""he"", ""en"")"),"#VALUE!")</f>
        <v>#VALUE!</v>
      </c>
    </row>
    <row r="814" ht="15.75" customHeight="1">
      <c r="E814" s="4" t="str">
        <f>IFERROR(__xludf.DUMMYFUNCTION("GOOGLETRANSLATE(D814, ""he"", ""en"")"),"#VALUE!")</f>
        <v>#VALUE!</v>
      </c>
    </row>
    <row r="815" ht="15.75" customHeight="1">
      <c r="E815" s="4" t="str">
        <f>IFERROR(__xludf.DUMMYFUNCTION("GOOGLETRANSLATE(D815, ""he"", ""en"")"),"#VALUE!")</f>
        <v>#VALUE!</v>
      </c>
    </row>
    <row r="816" ht="15.75" customHeight="1">
      <c r="E816" s="4" t="str">
        <f>IFERROR(__xludf.DUMMYFUNCTION("GOOGLETRANSLATE(D816, ""he"", ""en"")"),"#VALUE!")</f>
        <v>#VALUE!</v>
      </c>
    </row>
    <row r="817" ht="15.75" customHeight="1">
      <c r="E817" s="4" t="str">
        <f>IFERROR(__xludf.DUMMYFUNCTION("GOOGLETRANSLATE(D817, ""he"", ""en"")"),"#VALUE!")</f>
        <v>#VALUE!</v>
      </c>
    </row>
    <row r="818" ht="15.75" customHeight="1">
      <c r="E818" s="4" t="str">
        <f>IFERROR(__xludf.DUMMYFUNCTION("GOOGLETRANSLATE(D818, ""he"", ""en"")"),"#VALUE!")</f>
        <v>#VALUE!</v>
      </c>
    </row>
    <row r="819" ht="15.75" customHeight="1">
      <c r="E819" s="4" t="str">
        <f>IFERROR(__xludf.DUMMYFUNCTION("GOOGLETRANSLATE(D819, ""he"", ""en"")"),"#VALUE!")</f>
        <v>#VALUE!</v>
      </c>
    </row>
    <row r="820" ht="15.75" customHeight="1">
      <c r="E820" s="4" t="str">
        <f>IFERROR(__xludf.DUMMYFUNCTION("GOOGLETRANSLATE(D820, ""he"", ""en"")"),"#VALUE!")</f>
        <v>#VALUE!</v>
      </c>
    </row>
    <row r="821" ht="15.75" customHeight="1">
      <c r="E821" s="4" t="str">
        <f>IFERROR(__xludf.DUMMYFUNCTION("GOOGLETRANSLATE(D821, ""he"", ""en"")"),"#VALUE!")</f>
        <v>#VALUE!</v>
      </c>
    </row>
    <row r="822" ht="15.75" customHeight="1">
      <c r="E822" s="4" t="str">
        <f>IFERROR(__xludf.DUMMYFUNCTION("GOOGLETRANSLATE(D822, ""he"", ""en"")"),"#VALUE!")</f>
        <v>#VALUE!</v>
      </c>
    </row>
    <row r="823" ht="15.75" customHeight="1">
      <c r="E823" s="4" t="str">
        <f>IFERROR(__xludf.DUMMYFUNCTION("GOOGLETRANSLATE(D823, ""he"", ""en"")"),"#VALUE!")</f>
        <v>#VALUE!</v>
      </c>
    </row>
    <row r="824" ht="15.75" customHeight="1">
      <c r="E824" s="4" t="str">
        <f>IFERROR(__xludf.DUMMYFUNCTION("GOOGLETRANSLATE(D824, ""he"", ""en"")"),"#VALUE!")</f>
        <v>#VALUE!</v>
      </c>
    </row>
    <row r="825" ht="15.75" customHeight="1">
      <c r="E825" s="4" t="str">
        <f>IFERROR(__xludf.DUMMYFUNCTION("GOOGLETRANSLATE(D825, ""he"", ""en"")"),"#VALUE!")</f>
        <v>#VALUE!</v>
      </c>
    </row>
    <row r="826" ht="15.75" customHeight="1">
      <c r="E826" s="4" t="str">
        <f>IFERROR(__xludf.DUMMYFUNCTION("GOOGLETRANSLATE(D826, ""he"", ""en"")"),"#VALUE!")</f>
        <v>#VALUE!</v>
      </c>
    </row>
    <row r="827" ht="15.75" customHeight="1">
      <c r="E827" s="4" t="str">
        <f>IFERROR(__xludf.DUMMYFUNCTION("GOOGLETRANSLATE(D827, ""he"", ""en"")"),"#VALUE!")</f>
        <v>#VALUE!</v>
      </c>
    </row>
    <row r="828" ht="15.75" customHeight="1">
      <c r="E828" s="4" t="str">
        <f>IFERROR(__xludf.DUMMYFUNCTION("GOOGLETRANSLATE(D828, ""he"", ""en"")"),"#VALUE!")</f>
        <v>#VALUE!</v>
      </c>
    </row>
    <row r="829" ht="15.75" customHeight="1">
      <c r="E829" s="4" t="str">
        <f>IFERROR(__xludf.DUMMYFUNCTION("GOOGLETRANSLATE(D829, ""he"", ""en"")"),"#VALUE!")</f>
        <v>#VALUE!</v>
      </c>
    </row>
    <row r="830" ht="15.75" customHeight="1">
      <c r="E830" s="4" t="str">
        <f>IFERROR(__xludf.DUMMYFUNCTION("GOOGLETRANSLATE(D830, ""he"", ""en"")"),"#VALUE!")</f>
        <v>#VALUE!</v>
      </c>
    </row>
    <row r="831" ht="15.75" customHeight="1">
      <c r="E831" s="4" t="str">
        <f>IFERROR(__xludf.DUMMYFUNCTION("GOOGLETRANSLATE(D831, ""he"", ""en"")"),"#VALUE!")</f>
        <v>#VALUE!</v>
      </c>
    </row>
    <row r="832" ht="15.75" customHeight="1">
      <c r="E832" s="4" t="str">
        <f>IFERROR(__xludf.DUMMYFUNCTION("GOOGLETRANSLATE(D832, ""he"", ""en"")"),"#VALUE!")</f>
        <v>#VALUE!</v>
      </c>
    </row>
    <row r="833" ht="15.75" customHeight="1">
      <c r="E833" s="4" t="str">
        <f>IFERROR(__xludf.DUMMYFUNCTION("GOOGLETRANSLATE(D833, ""he"", ""en"")"),"#VALUE!")</f>
        <v>#VALUE!</v>
      </c>
    </row>
    <row r="834" ht="15.75" customHeight="1">
      <c r="E834" s="4" t="str">
        <f>IFERROR(__xludf.DUMMYFUNCTION("GOOGLETRANSLATE(D834, ""he"", ""en"")"),"#VALUE!")</f>
        <v>#VALUE!</v>
      </c>
    </row>
    <row r="835" ht="15.75" customHeight="1">
      <c r="E835" s="4" t="str">
        <f>IFERROR(__xludf.DUMMYFUNCTION("GOOGLETRANSLATE(D835, ""he"", ""en"")"),"#VALUE!")</f>
        <v>#VALUE!</v>
      </c>
    </row>
    <row r="836" ht="15.75" customHeight="1">
      <c r="E836" s="4" t="str">
        <f>IFERROR(__xludf.DUMMYFUNCTION("GOOGLETRANSLATE(D836, ""he"", ""en"")"),"#VALUE!")</f>
        <v>#VALUE!</v>
      </c>
    </row>
    <row r="837" ht="15.75" customHeight="1">
      <c r="E837" s="4" t="str">
        <f>IFERROR(__xludf.DUMMYFUNCTION("GOOGLETRANSLATE(D837, ""he"", ""en"")"),"#VALUE!")</f>
        <v>#VALUE!</v>
      </c>
    </row>
    <row r="838" ht="15.75" customHeight="1">
      <c r="E838" s="4" t="str">
        <f>IFERROR(__xludf.DUMMYFUNCTION("GOOGLETRANSLATE(D838, ""he"", ""en"")"),"#VALUE!")</f>
        <v>#VALUE!</v>
      </c>
    </row>
    <row r="839" ht="15.75" customHeight="1">
      <c r="E839" s="4" t="str">
        <f>IFERROR(__xludf.DUMMYFUNCTION("GOOGLETRANSLATE(D839, ""he"", ""en"")"),"#VALUE!")</f>
        <v>#VALUE!</v>
      </c>
    </row>
    <row r="840" ht="15.75" customHeight="1">
      <c r="E840" s="4" t="str">
        <f>IFERROR(__xludf.DUMMYFUNCTION("GOOGLETRANSLATE(D840, ""he"", ""en"")"),"#VALUE!")</f>
        <v>#VALUE!</v>
      </c>
    </row>
    <row r="841" ht="15.75" customHeight="1">
      <c r="E841" s="4" t="str">
        <f>IFERROR(__xludf.DUMMYFUNCTION("GOOGLETRANSLATE(D841, ""he"", ""en"")"),"#VALUE!")</f>
        <v>#VALUE!</v>
      </c>
    </row>
    <row r="842" ht="15.75" customHeight="1">
      <c r="E842" s="4" t="str">
        <f>IFERROR(__xludf.DUMMYFUNCTION("GOOGLETRANSLATE(D842, ""he"", ""en"")"),"#VALUE!")</f>
        <v>#VALUE!</v>
      </c>
    </row>
    <row r="843" ht="15.75" customHeight="1">
      <c r="E843" s="4" t="str">
        <f>IFERROR(__xludf.DUMMYFUNCTION("GOOGLETRANSLATE(D843, ""he"", ""en"")"),"#VALUE!")</f>
        <v>#VALUE!</v>
      </c>
    </row>
    <row r="844" ht="15.75" customHeight="1">
      <c r="E844" s="4" t="str">
        <f>IFERROR(__xludf.DUMMYFUNCTION("GOOGLETRANSLATE(D844, ""he"", ""en"")"),"#VALUE!")</f>
        <v>#VALUE!</v>
      </c>
    </row>
    <row r="845" ht="15.75" customHeight="1">
      <c r="E845" s="4" t="str">
        <f>IFERROR(__xludf.DUMMYFUNCTION("GOOGLETRANSLATE(D845, ""he"", ""en"")"),"#VALUE!")</f>
        <v>#VALUE!</v>
      </c>
    </row>
    <row r="846" ht="15.75" customHeight="1">
      <c r="E846" s="4" t="str">
        <f>IFERROR(__xludf.DUMMYFUNCTION("GOOGLETRANSLATE(D846, ""he"", ""en"")"),"#VALUE!")</f>
        <v>#VALUE!</v>
      </c>
    </row>
    <row r="847" ht="15.75" customHeight="1">
      <c r="E847" s="4" t="str">
        <f>IFERROR(__xludf.DUMMYFUNCTION("GOOGLETRANSLATE(D847, ""he"", ""en"")"),"#VALUE!")</f>
        <v>#VALUE!</v>
      </c>
    </row>
    <row r="848" ht="15.75" customHeight="1">
      <c r="E848" s="4" t="str">
        <f>IFERROR(__xludf.DUMMYFUNCTION("GOOGLETRANSLATE(D848, ""he"", ""en"")"),"#VALUE!")</f>
        <v>#VALUE!</v>
      </c>
    </row>
    <row r="849" ht="15.75" customHeight="1">
      <c r="E849" s="4" t="str">
        <f>IFERROR(__xludf.DUMMYFUNCTION("GOOGLETRANSLATE(D849, ""he"", ""en"")"),"#VALUE!")</f>
        <v>#VALUE!</v>
      </c>
    </row>
    <row r="850" ht="15.75" customHeight="1">
      <c r="E850" s="4" t="str">
        <f>IFERROR(__xludf.DUMMYFUNCTION("GOOGLETRANSLATE(D850, ""he"", ""en"")"),"#VALUE!")</f>
        <v>#VALUE!</v>
      </c>
    </row>
    <row r="851" ht="15.75" customHeight="1">
      <c r="E851" s="4" t="str">
        <f>IFERROR(__xludf.DUMMYFUNCTION("GOOGLETRANSLATE(D851, ""he"", ""en"")"),"#VALUE!")</f>
        <v>#VALUE!</v>
      </c>
    </row>
    <row r="852" ht="15.75" customHeight="1">
      <c r="E852" s="4" t="str">
        <f>IFERROR(__xludf.DUMMYFUNCTION("GOOGLETRANSLATE(D852, ""he"", ""en"")"),"#VALUE!")</f>
        <v>#VALUE!</v>
      </c>
    </row>
    <row r="853" ht="15.75" customHeight="1">
      <c r="E853" s="4" t="str">
        <f>IFERROR(__xludf.DUMMYFUNCTION("GOOGLETRANSLATE(D853, ""he"", ""en"")"),"#VALUE!")</f>
        <v>#VALUE!</v>
      </c>
    </row>
    <row r="854" ht="15.75" customHeight="1">
      <c r="E854" s="4" t="str">
        <f>IFERROR(__xludf.DUMMYFUNCTION("GOOGLETRANSLATE(D854, ""he"", ""en"")"),"#VALUE!")</f>
        <v>#VALUE!</v>
      </c>
    </row>
    <row r="855" ht="15.75" customHeight="1">
      <c r="E855" s="4" t="str">
        <f>IFERROR(__xludf.DUMMYFUNCTION("GOOGLETRANSLATE(D855, ""he"", ""en"")"),"#VALUE!")</f>
        <v>#VALUE!</v>
      </c>
    </row>
    <row r="856" ht="15.75" customHeight="1">
      <c r="E856" s="4" t="str">
        <f>IFERROR(__xludf.DUMMYFUNCTION("GOOGLETRANSLATE(D856, ""he"", ""en"")"),"#VALUE!")</f>
        <v>#VALUE!</v>
      </c>
    </row>
    <row r="857" ht="15.75" customHeight="1">
      <c r="E857" s="4" t="str">
        <f>IFERROR(__xludf.DUMMYFUNCTION("GOOGLETRANSLATE(D857, ""he"", ""en"")"),"#VALUE!")</f>
        <v>#VALUE!</v>
      </c>
    </row>
    <row r="858" ht="15.75" customHeight="1">
      <c r="E858" s="4" t="str">
        <f>IFERROR(__xludf.DUMMYFUNCTION("GOOGLETRANSLATE(D858, ""he"", ""en"")"),"#VALUE!")</f>
        <v>#VALUE!</v>
      </c>
    </row>
    <row r="859" ht="15.75" customHeight="1">
      <c r="E859" s="4" t="str">
        <f>IFERROR(__xludf.DUMMYFUNCTION("GOOGLETRANSLATE(D859, ""he"", ""en"")"),"#VALUE!")</f>
        <v>#VALUE!</v>
      </c>
    </row>
    <row r="860" ht="15.75" customHeight="1">
      <c r="E860" s="4" t="str">
        <f>IFERROR(__xludf.DUMMYFUNCTION("GOOGLETRANSLATE(D860, ""he"", ""en"")"),"#VALUE!")</f>
        <v>#VALUE!</v>
      </c>
    </row>
    <row r="861" ht="15.75" customHeight="1">
      <c r="E861" s="4" t="str">
        <f>IFERROR(__xludf.DUMMYFUNCTION("GOOGLETRANSLATE(D861, ""he"", ""en"")"),"#VALUE!")</f>
        <v>#VALUE!</v>
      </c>
    </row>
    <row r="862" ht="15.75" customHeight="1">
      <c r="E862" s="4" t="str">
        <f>IFERROR(__xludf.DUMMYFUNCTION("GOOGLETRANSLATE(D862, ""he"", ""en"")"),"#VALUE!")</f>
        <v>#VALUE!</v>
      </c>
    </row>
    <row r="863" ht="15.75" customHeight="1">
      <c r="E863" s="4" t="str">
        <f>IFERROR(__xludf.DUMMYFUNCTION("GOOGLETRANSLATE(D863, ""he"", ""en"")"),"#VALUE!")</f>
        <v>#VALUE!</v>
      </c>
    </row>
    <row r="864" ht="15.75" customHeight="1">
      <c r="E864" s="4" t="str">
        <f>IFERROR(__xludf.DUMMYFUNCTION("GOOGLETRANSLATE(D864, ""he"", ""en"")"),"#VALUE!")</f>
        <v>#VALUE!</v>
      </c>
    </row>
    <row r="865" ht="15.75" customHeight="1">
      <c r="E865" s="4" t="str">
        <f>IFERROR(__xludf.DUMMYFUNCTION("GOOGLETRANSLATE(D865, ""he"", ""en"")"),"#VALUE!")</f>
        <v>#VALUE!</v>
      </c>
    </row>
    <row r="866" ht="15.75" customHeight="1">
      <c r="E866" s="4" t="str">
        <f>IFERROR(__xludf.DUMMYFUNCTION("GOOGLETRANSLATE(D866, ""he"", ""en"")"),"#VALUE!")</f>
        <v>#VALUE!</v>
      </c>
    </row>
    <row r="867" ht="15.75" customHeight="1">
      <c r="E867" s="4" t="str">
        <f>IFERROR(__xludf.DUMMYFUNCTION("GOOGLETRANSLATE(D867, ""he"", ""en"")"),"#VALUE!")</f>
        <v>#VALUE!</v>
      </c>
    </row>
    <row r="868" ht="15.75" customHeight="1">
      <c r="E868" s="4" t="str">
        <f>IFERROR(__xludf.DUMMYFUNCTION("GOOGLETRANSLATE(D868, ""he"", ""en"")"),"#VALUE!")</f>
        <v>#VALUE!</v>
      </c>
    </row>
    <row r="869" ht="15.75" customHeight="1">
      <c r="E869" s="4" t="str">
        <f>IFERROR(__xludf.DUMMYFUNCTION("GOOGLETRANSLATE(D869, ""he"", ""en"")"),"#VALUE!")</f>
        <v>#VALUE!</v>
      </c>
    </row>
    <row r="870" ht="15.75" customHeight="1">
      <c r="E870" s="4" t="str">
        <f>IFERROR(__xludf.DUMMYFUNCTION("GOOGLETRANSLATE(D870, ""he"", ""en"")"),"#VALUE!")</f>
        <v>#VALUE!</v>
      </c>
    </row>
    <row r="871" ht="15.75" customHeight="1">
      <c r="E871" s="4" t="str">
        <f>IFERROR(__xludf.DUMMYFUNCTION("GOOGLETRANSLATE(D871, ""he"", ""en"")"),"#VALUE!")</f>
        <v>#VALUE!</v>
      </c>
    </row>
    <row r="872" ht="15.75" customHeight="1">
      <c r="E872" s="4" t="str">
        <f>IFERROR(__xludf.DUMMYFUNCTION("GOOGLETRANSLATE(D872, ""he"", ""en"")"),"#VALUE!")</f>
        <v>#VALUE!</v>
      </c>
    </row>
    <row r="873" ht="15.75" customHeight="1">
      <c r="E873" s="4" t="str">
        <f>IFERROR(__xludf.DUMMYFUNCTION("GOOGLETRANSLATE(D873, ""he"", ""en"")"),"#VALUE!")</f>
        <v>#VALUE!</v>
      </c>
    </row>
    <row r="874" ht="15.75" customHeight="1">
      <c r="E874" s="4" t="str">
        <f>IFERROR(__xludf.DUMMYFUNCTION("GOOGLETRANSLATE(D874, ""he"", ""en"")"),"#VALUE!")</f>
        <v>#VALUE!</v>
      </c>
    </row>
    <row r="875" ht="15.75" customHeight="1">
      <c r="E875" s="4" t="str">
        <f>IFERROR(__xludf.DUMMYFUNCTION("GOOGLETRANSLATE(D875, ""he"", ""en"")"),"#VALUE!")</f>
        <v>#VALUE!</v>
      </c>
    </row>
    <row r="876" ht="15.75" customHeight="1">
      <c r="E876" s="4" t="str">
        <f>IFERROR(__xludf.DUMMYFUNCTION("GOOGLETRANSLATE(D876, ""he"", ""en"")"),"#VALUE!")</f>
        <v>#VALUE!</v>
      </c>
    </row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1.0" footer="0.0" header="0.0" left="0.75" right="0.75" top="1.0"/>
  <pageSetup orientation="landscape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5" width="12.63"/>
    <col customWidth="1" min="6" max="26" width="8.63"/>
  </cols>
  <sheetData>
    <row r="1" ht="15.75" customHeight="1">
      <c r="A1" s="1" t="s">
        <v>0</v>
      </c>
      <c r="B1" s="1" t="s">
        <v>1</v>
      </c>
      <c r="C1" s="2" t="s">
        <v>2</v>
      </c>
      <c r="D1" s="2" t="s">
        <v>3</v>
      </c>
      <c r="E1" s="18" t="s">
        <v>4</v>
      </c>
      <c r="F1" s="2" t="s">
        <v>5</v>
      </c>
      <c r="G1" s="2" t="s">
        <v>6</v>
      </c>
      <c r="H1" s="2" t="s">
        <v>7</v>
      </c>
    </row>
    <row r="2" ht="15.75" customHeight="1">
      <c r="A2" s="3" t="s">
        <v>8</v>
      </c>
      <c r="B2" s="1">
        <v>1.0</v>
      </c>
      <c r="C2" s="4">
        <v>1.0</v>
      </c>
      <c r="D2" s="5" t="s">
        <v>9</v>
      </c>
      <c r="E2" s="4" t="str">
        <f>IFERROR(__xludf.DUMMYFUNCTION("GOOGLETRANSLATE(D2, ""he"", ""en"")"),"{A}")</f>
        <v>{A}</v>
      </c>
      <c r="F2" s="4"/>
      <c r="G2" s="4"/>
      <c r="H2" s="4"/>
    </row>
    <row r="3" ht="15.75" customHeight="1">
      <c r="A3" s="8" t="s">
        <v>4582</v>
      </c>
      <c r="B3" s="1" t="s">
        <v>4583</v>
      </c>
      <c r="C3" s="4">
        <v>2.0</v>
      </c>
      <c r="D3" s="5" t="s">
        <v>1000</v>
      </c>
      <c r="E3" s="4" t="str">
        <f>IFERROR(__xludf.DUMMYFUNCTION("GOOGLETRANSLATE(D3, ""he"", ""en"")"),"intellectual")</f>
        <v>intellectual</v>
      </c>
      <c r="F3" s="4"/>
      <c r="G3" s="4"/>
      <c r="H3" s="4"/>
    </row>
    <row r="4" ht="15.75" customHeight="1">
      <c r="A4" s="6" t="s">
        <v>4584</v>
      </c>
      <c r="B4" s="7" t="s">
        <v>4585</v>
      </c>
      <c r="C4" s="4">
        <v>3.0</v>
      </c>
      <c r="D4" s="5" t="s">
        <v>4584</v>
      </c>
      <c r="E4" s="4" t="str">
        <f>IFERROR(__xludf.DUMMYFUNCTION("GOOGLETRANSLATE(D4, ""he"", ""en"")"),"to Ethan")</f>
        <v>to Ethan</v>
      </c>
      <c r="F4" s="4"/>
      <c r="G4" s="4"/>
      <c r="H4" s="4"/>
    </row>
    <row r="5" ht="15.75" customHeight="1">
      <c r="A5" s="6" t="s">
        <v>4586</v>
      </c>
      <c r="B5" s="7" t="s">
        <v>4587</v>
      </c>
      <c r="C5" s="4">
        <v>4.0</v>
      </c>
      <c r="D5" s="5" t="s">
        <v>4295</v>
      </c>
      <c r="E5" s="4" t="str">
        <f>IFERROR(__xludf.DUMMYFUNCTION("GOOGLETRANSLATE(D5, ""he"", ""en"")"),"The citizen:")</f>
        <v>The citizen:</v>
      </c>
      <c r="F5" s="4"/>
      <c r="G5" s="4"/>
      <c r="H5" s="4"/>
    </row>
    <row r="6" ht="15.75" customHeight="1">
      <c r="A6" s="8" t="s">
        <v>25</v>
      </c>
      <c r="B6" s="1">
        <v>2.0</v>
      </c>
      <c r="C6" s="4">
        <v>5.0</v>
      </c>
      <c r="D6" s="5" t="s">
        <v>26</v>
      </c>
      <c r="E6" s="4" t="str">
        <f>IFERROR(__xludf.DUMMYFUNCTION("GOOGLETRANSLATE(D6, ""he"", ""en"")"),"{on}")</f>
        <v>{on}</v>
      </c>
      <c r="F6" s="4"/>
      <c r="G6" s="4"/>
      <c r="H6" s="4"/>
    </row>
    <row r="7" ht="15.75" customHeight="1">
      <c r="A7" s="6" t="s">
        <v>4588</v>
      </c>
      <c r="B7" s="7" t="s">
        <v>720</v>
      </c>
      <c r="C7" s="4">
        <v>6.0</v>
      </c>
      <c r="D7" s="5" t="s">
        <v>4588</v>
      </c>
      <c r="E7" s="4" t="str">
        <f>IFERROR(__xludf.DUMMYFUNCTION("GOOGLETRANSLATE(D7, ""he"", ""en"")"),"Merciful")</f>
        <v>Merciful</v>
      </c>
      <c r="F7" s="4"/>
      <c r="G7" s="4"/>
      <c r="H7" s="4"/>
    </row>
    <row r="8" ht="15.75" customHeight="1">
      <c r="A8" s="6" t="s">
        <v>180</v>
      </c>
      <c r="B8" s="7" t="s">
        <v>1066</v>
      </c>
      <c r="C8" s="4">
        <v>7.0</v>
      </c>
      <c r="D8" s="5" t="s">
        <v>180</v>
      </c>
      <c r="E8" s="4" t="str">
        <f>IFERROR(__xludf.DUMMYFUNCTION("GOOGLETRANSLATE(D8, ""he"", ""en"")"),"Jehovah")</f>
        <v>Jehovah</v>
      </c>
      <c r="F8" s="4"/>
      <c r="G8" s="4"/>
      <c r="H8" s="4"/>
    </row>
    <row r="9" ht="15.75" customHeight="1">
      <c r="A9" s="6" t="s">
        <v>2275</v>
      </c>
      <c r="B9" s="7" t="s">
        <v>2438</v>
      </c>
      <c r="C9" s="4">
        <v>8.0</v>
      </c>
      <c r="D9" s="5" t="s">
        <v>2275</v>
      </c>
      <c r="E9" s="4" t="str">
        <f>IFERROR(__xludf.DUMMYFUNCTION("GOOGLETRANSLATE(D9, ""he"", ""en"")"),"world")</f>
        <v>world</v>
      </c>
      <c r="F9" s="4"/>
      <c r="G9" s="4"/>
      <c r="H9" s="4"/>
    </row>
    <row r="10" ht="15.75" customHeight="1">
      <c r="A10" s="6" t="s">
        <v>4589</v>
      </c>
      <c r="B10" s="7" t="s">
        <v>207</v>
      </c>
      <c r="C10" s="4">
        <v>9.0</v>
      </c>
      <c r="D10" s="5" t="s">
        <v>4590</v>
      </c>
      <c r="E10" s="4" t="str">
        <f>IFERROR(__xludf.DUMMYFUNCTION("GOOGLETRANSLATE(D10, ""he"", ""en"")"),"wealth")</f>
        <v>wealth</v>
      </c>
      <c r="F10" s="4"/>
      <c r="G10" s="4"/>
      <c r="H10" s="4"/>
    </row>
    <row r="11" ht="15.75" customHeight="1">
      <c r="A11" s="6" t="s">
        <v>4591</v>
      </c>
      <c r="B11" s="7" t="s">
        <v>4592</v>
      </c>
      <c r="C11" s="4">
        <v>10.0</v>
      </c>
      <c r="D11" s="5" t="s">
        <v>721</v>
      </c>
      <c r="E11" s="4" t="str">
        <f>IFERROR(__xludf.DUMMYFUNCTION("GOOGLETRANSLATE(D11, ""he"", ""en"")"),"for a generation")</f>
        <v>for a generation</v>
      </c>
      <c r="F11" s="4"/>
      <c r="G11" s="4"/>
      <c r="H11" s="4"/>
    </row>
    <row r="12" ht="15.75" customHeight="1">
      <c r="A12" s="6" t="s">
        <v>4593</v>
      </c>
      <c r="B12" s="7" t="s">
        <v>4594</v>
      </c>
      <c r="C12" s="4">
        <v>11.0</v>
      </c>
      <c r="D12" s="5" t="s">
        <v>711</v>
      </c>
      <c r="E12" s="4" t="str">
        <f>IFERROR(__xludf.DUMMYFUNCTION("GOOGLETRANSLATE(D12, ""he"", ""en"")"),"and dore")</f>
        <v>and dore</v>
      </c>
      <c r="F12" s="4"/>
      <c r="G12" s="4"/>
      <c r="H12" s="4"/>
    </row>
    <row r="13" ht="15.75" customHeight="1">
      <c r="A13" s="6" t="s">
        <v>4485</v>
      </c>
      <c r="B13" s="7" t="s">
        <v>4595</v>
      </c>
      <c r="C13" s="4">
        <v>12.0</v>
      </c>
      <c r="D13" s="5" t="s">
        <v>4593</v>
      </c>
      <c r="E13" s="4" t="str">
        <f>IFERROR(__xludf.DUMMYFUNCTION("GOOGLETRANSLATE(D13, ""he"", ""en"")"),"I will inform")</f>
        <v>I will inform</v>
      </c>
      <c r="F13" s="4"/>
      <c r="G13" s="4"/>
      <c r="H13" s="4"/>
    </row>
    <row r="14" ht="15.75" customHeight="1">
      <c r="A14" s="6" t="s">
        <v>4596</v>
      </c>
      <c r="B14" s="7" t="s">
        <v>4597</v>
      </c>
      <c r="C14" s="4">
        <v>13.0</v>
      </c>
      <c r="D14" s="5" t="s">
        <v>4485</v>
      </c>
      <c r="E14" s="4" t="str">
        <f>IFERROR(__xludf.DUMMYFUNCTION("GOOGLETRANSLATE(D14, ""he"", ""en"")"),"your faith")</f>
        <v>your faith</v>
      </c>
      <c r="F14" s="4"/>
      <c r="G14" s="4"/>
      <c r="H14" s="4"/>
    </row>
    <row r="15" ht="15.75" customHeight="1">
      <c r="A15" s="8" t="s">
        <v>49</v>
      </c>
      <c r="B15" s="1">
        <v>3.0</v>
      </c>
      <c r="C15" s="4">
        <v>14.0</v>
      </c>
      <c r="D15" s="5" t="s">
        <v>4598</v>
      </c>
      <c r="E15" s="4" t="str">
        <f>IFERROR(__xludf.DUMMYFUNCTION("GOOGLETRANSLATE(D15, ""he"", ""en"")"),"in my mouth:")</f>
        <v>in my mouth:</v>
      </c>
      <c r="F15" s="4"/>
      <c r="G15" s="4"/>
      <c r="H15" s="4"/>
    </row>
    <row r="16" ht="15.75" customHeight="1">
      <c r="A16" s="6" t="s">
        <v>129</v>
      </c>
      <c r="B16" s="7" t="s">
        <v>130</v>
      </c>
      <c r="C16" s="4">
        <v>15.0</v>
      </c>
      <c r="D16" s="5" t="s">
        <v>50</v>
      </c>
      <c r="E16" s="4" t="str">
        <f>IFERROR(__xludf.DUMMYFUNCTION("GOOGLETRANSLATE(D16, ""he"", ""en"")"),"{third}")</f>
        <v>{third}</v>
      </c>
      <c r="F16" s="4"/>
      <c r="G16" s="4"/>
      <c r="H16" s="4"/>
    </row>
    <row r="17" ht="15.75" customHeight="1">
      <c r="A17" s="6" t="s">
        <v>96</v>
      </c>
      <c r="B17" s="7" t="s">
        <v>4599</v>
      </c>
      <c r="C17" s="4">
        <v>16.0</v>
      </c>
      <c r="D17" s="5" t="s">
        <v>53</v>
      </c>
      <c r="E17" s="4" t="str">
        <f>IFERROR(__xludf.DUMMYFUNCTION("GOOGLETRANSLATE(D17, ""he"", ""en"")"),"that")</f>
        <v>that</v>
      </c>
      <c r="F17" s="4"/>
      <c r="G17" s="4"/>
      <c r="H17" s="4"/>
    </row>
    <row r="18" ht="15.75" customHeight="1">
      <c r="A18" s="6" t="s">
        <v>2275</v>
      </c>
      <c r="B18" s="7" t="s">
        <v>2438</v>
      </c>
      <c r="C18" s="4">
        <v>17.0</v>
      </c>
      <c r="D18" s="5" t="s">
        <v>98</v>
      </c>
      <c r="E18" s="4" t="str">
        <f>IFERROR(__xludf.DUMMYFUNCTION("GOOGLETRANSLATE(D18, ""he"", ""en"")"),"I said")</f>
        <v>I said</v>
      </c>
      <c r="F18" s="4"/>
      <c r="G18" s="4"/>
      <c r="H18" s="4"/>
    </row>
    <row r="19" ht="15.75" customHeight="1">
      <c r="A19" s="6" t="s">
        <v>3895</v>
      </c>
      <c r="B19" s="7" t="s">
        <v>720</v>
      </c>
      <c r="C19" s="4">
        <v>18.0</v>
      </c>
      <c r="D19" s="5" t="s">
        <v>2275</v>
      </c>
      <c r="E19" s="4" t="str">
        <f>IFERROR(__xludf.DUMMYFUNCTION("GOOGLETRANSLATE(D19, ""he"", ""en"")"),"world")</f>
        <v>world</v>
      </c>
      <c r="F19" s="4"/>
      <c r="G19" s="4"/>
      <c r="H19" s="4"/>
    </row>
    <row r="20" ht="15.75" customHeight="1">
      <c r="A20" s="6" t="s">
        <v>4600</v>
      </c>
      <c r="B20" s="7" t="s">
        <v>4601</v>
      </c>
      <c r="C20" s="4">
        <v>19.0</v>
      </c>
      <c r="D20" s="5" t="s">
        <v>3895</v>
      </c>
      <c r="E20" s="4" t="str">
        <f>IFERROR(__xludf.DUMMYFUNCTION("GOOGLETRANSLATE(D20, ""he"", ""en"")"),"grace")</f>
        <v>grace</v>
      </c>
      <c r="F20" s="4"/>
      <c r="G20" s="4"/>
      <c r="H20" s="4"/>
    </row>
    <row r="21" ht="15.75" customHeight="1">
      <c r="A21" s="6" t="s">
        <v>4602</v>
      </c>
      <c r="B21" s="7" t="s">
        <v>900</v>
      </c>
      <c r="C21" s="4">
        <v>20.0</v>
      </c>
      <c r="D21" s="5" t="s">
        <v>4603</v>
      </c>
      <c r="E21" s="4" t="str">
        <f>IFERROR(__xludf.DUMMYFUNCTION("GOOGLETRANSLATE(D21, ""he"", ""en"")"),"will build")</f>
        <v>will build</v>
      </c>
      <c r="F21" s="4"/>
      <c r="G21" s="4"/>
      <c r="H21" s="4"/>
    </row>
    <row r="22" ht="15.75" customHeight="1">
      <c r="A22" s="6" t="s">
        <v>4604</v>
      </c>
      <c r="B22" s="7" t="s">
        <v>4605</v>
      </c>
      <c r="C22" s="4">
        <v>21.0</v>
      </c>
      <c r="D22" s="5" t="s">
        <v>1462</v>
      </c>
      <c r="E22" s="4" t="str">
        <f>IFERROR(__xludf.DUMMYFUNCTION("GOOGLETRANSLATE(D22, ""he"", ""en"")"),"sky")</f>
        <v>sky</v>
      </c>
      <c r="F22" s="4"/>
      <c r="G22" s="4"/>
      <c r="H22" s="4"/>
    </row>
    <row r="23" ht="15.75" customHeight="1">
      <c r="A23" s="6" t="s">
        <v>4485</v>
      </c>
      <c r="B23" s="7" t="s">
        <v>4595</v>
      </c>
      <c r="C23" s="4">
        <v>22.0</v>
      </c>
      <c r="D23" s="5" t="s">
        <v>4606</v>
      </c>
      <c r="E23" s="4" t="str">
        <f>IFERROR(__xludf.DUMMYFUNCTION("GOOGLETRANSLATE(D23, ""he"", ""en"")"),"design")</f>
        <v>design</v>
      </c>
      <c r="F23" s="4"/>
      <c r="G23" s="4"/>
      <c r="H23" s="4"/>
    </row>
    <row r="24" ht="15.75" customHeight="1">
      <c r="A24" s="6" t="s">
        <v>4607</v>
      </c>
      <c r="B24" s="7" t="s">
        <v>4608</v>
      </c>
      <c r="C24" s="4">
        <v>23.0</v>
      </c>
      <c r="D24" s="5" t="s">
        <v>4485</v>
      </c>
      <c r="E24" s="4" t="str">
        <f>IFERROR(__xludf.DUMMYFUNCTION("GOOGLETRANSLATE(D24, ""he"", ""en"")"),"your faith")</f>
        <v>your faith</v>
      </c>
      <c r="F24" s="4"/>
      <c r="G24" s="4"/>
      <c r="H24" s="4"/>
    </row>
    <row r="25" ht="15.75" customHeight="1">
      <c r="A25" s="8" t="s">
        <v>69</v>
      </c>
      <c r="B25" s="1">
        <v>4.0</v>
      </c>
      <c r="C25" s="4">
        <v>24.0</v>
      </c>
      <c r="D25" s="5" t="s">
        <v>4609</v>
      </c>
      <c r="E25" s="4" t="str">
        <f>IFERROR(__xludf.DUMMYFUNCTION("GOOGLETRANSLATE(D25, ""he"", ""en"")"),"in which:")</f>
        <v>in which:</v>
      </c>
      <c r="F25" s="4"/>
      <c r="G25" s="4"/>
      <c r="H25" s="4"/>
    </row>
    <row r="26" ht="15.75" customHeight="1">
      <c r="A26" s="6" t="s">
        <v>4610</v>
      </c>
      <c r="B26" s="7" t="s">
        <v>4611</v>
      </c>
      <c r="C26" s="4">
        <v>25.0</v>
      </c>
      <c r="D26" s="5" t="s">
        <v>70</v>
      </c>
      <c r="E26" s="4" t="str">
        <f>IFERROR(__xludf.DUMMYFUNCTION("GOOGLETRANSLATE(D26, ""he"", ""en"")"),"{d}")</f>
        <v>{d}</v>
      </c>
      <c r="F26" s="4"/>
      <c r="G26" s="4"/>
      <c r="H26" s="4"/>
    </row>
    <row r="27" ht="15.75" customHeight="1">
      <c r="A27" s="6" t="s">
        <v>4612</v>
      </c>
      <c r="B27" s="7" t="s">
        <v>4613</v>
      </c>
      <c r="C27" s="4">
        <v>26.0</v>
      </c>
      <c r="D27" s="5" t="s">
        <v>4614</v>
      </c>
      <c r="E27" s="4" t="str">
        <f>IFERROR(__xludf.DUMMYFUNCTION("GOOGLETRANSLATE(D27, ""he"", ""en"")"),"Crete")</f>
        <v>Crete</v>
      </c>
      <c r="F27" s="4"/>
      <c r="G27" s="4"/>
      <c r="H27" s="4"/>
    </row>
    <row r="28" ht="15.75" customHeight="1">
      <c r="A28" s="6" t="s">
        <v>4615</v>
      </c>
      <c r="B28" s="7" t="s">
        <v>4616</v>
      </c>
      <c r="C28" s="4">
        <v>27.0</v>
      </c>
      <c r="D28" s="5" t="s">
        <v>4612</v>
      </c>
      <c r="E28" s="4" t="str">
        <f>IFERROR(__xludf.DUMMYFUNCTION("GOOGLETRANSLATE(D28, ""he"", ""en"")"),"alliance")</f>
        <v>alliance</v>
      </c>
      <c r="F28" s="4"/>
      <c r="G28" s="4"/>
      <c r="H28" s="4"/>
    </row>
    <row r="29" ht="15.75" customHeight="1">
      <c r="A29" s="6" t="s">
        <v>4617</v>
      </c>
      <c r="B29" s="7" t="s">
        <v>4618</v>
      </c>
      <c r="C29" s="4">
        <v>28.0</v>
      </c>
      <c r="D29" s="5" t="s">
        <v>4615</v>
      </c>
      <c r="E29" s="4" t="str">
        <f>IFERROR(__xludf.DUMMYFUNCTION("GOOGLETRANSLATE(D29, ""he"", ""en"")"),"for my choice")</f>
        <v>for my choice</v>
      </c>
      <c r="F29" s="4"/>
      <c r="G29" s="4"/>
      <c r="H29" s="4"/>
    </row>
    <row r="30" ht="15.75" customHeight="1">
      <c r="A30" s="6" t="s">
        <v>3949</v>
      </c>
      <c r="B30" s="7" t="s">
        <v>4619</v>
      </c>
      <c r="C30" s="4">
        <v>29.0</v>
      </c>
      <c r="D30" s="5" t="s">
        <v>4620</v>
      </c>
      <c r="E30" s="4" t="str">
        <f>IFERROR(__xludf.DUMMYFUNCTION("GOOGLETRANSLATE(D30, ""he"", ""en"")"),"I swore")</f>
        <v>I swore</v>
      </c>
      <c r="F30" s="4"/>
      <c r="G30" s="4"/>
      <c r="H30" s="4"/>
    </row>
    <row r="31" ht="15.75" customHeight="1">
      <c r="A31" s="6" t="s">
        <v>4621</v>
      </c>
      <c r="B31" s="7" t="s">
        <v>4622</v>
      </c>
      <c r="C31" s="4">
        <v>30.0</v>
      </c>
      <c r="D31" s="5" t="s">
        <v>3949</v>
      </c>
      <c r="E31" s="4" t="str">
        <f>IFERROR(__xludf.DUMMYFUNCTION("GOOGLETRANSLATE(D31, ""he"", ""en"")"),"David")</f>
        <v>David</v>
      </c>
      <c r="F31" s="4"/>
      <c r="G31" s="4"/>
      <c r="H31" s="4"/>
    </row>
    <row r="32" ht="15.75" customHeight="1">
      <c r="A32" s="8" t="s">
        <v>94</v>
      </c>
      <c r="B32" s="1">
        <v>5.0</v>
      </c>
      <c r="C32" s="4">
        <v>31.0</v>
      </c>
      <c r="D32" s="5" t="s">
        <v>4623</v>
      </c>
      <c r="E32" s="4" t="str">
        <f>IFERROR(__xludf.DUMMYFUNCTION("GOOGLETRANSLATE(D32, ""he"", ""en"")"),"Abdi:")</f>
        <v>Abdi:</v>
      </c>
      <c r="F32" s="4"/>
      <c r="G32" s="4"/>
      <c r="H32" s="4"/>
    </row>
    <row r="33" ht="15.75" customHeight="1">
      <c r="A33" s="6" t="s">
        <v>4624</v>
      </c>
      <c r="B33" s="7" t="s">
        <v>4625</v>
      </c>
      <c r="C33" s="4">
        <v>32.0</v>
      </c>
      <c r="D33" s="5" t="s">
        <v>95</v>
      </c>
      <c r="E33" s="4" t="str">
        <f>IFERROR(__xludf.DUMMYFUNCTION("GOOGLETRANSLATE(D33, ""he"", ""en"")"),"{the}")</f>
        <v>{the}</v>
      </c>
      <c r="F33" s="4"/>
      <c r="G33" s="4"/>
      <c r="H33" s="4"/>
    </row>
    <row r="34" ht="15.75" customHeight="1">
      <c r="A34" s="6" t="s">
        <v>4626</v>
      </c>
      <c r="B34" s="7" t="s">
        <v>4627</v>
      </c>
      <c r="C34" s="4">
        <v>33.0</v>
      </c>
      <c r="D34" s="5" t="s">
        <v>2434</v>
      </c>
      <c r="E34" s="4" t="str">
        <f>IFERROR(__xludf.DUMMYFUNCTION("GOOGLETRANSLATE(D34, ""he"", ""en"")"),"to")</f>
        <v>to</v>
      </c>
      <c r="F34" s="4"/>
      <c r="G34" s="4"/>
      <c r="H34" s="4"/>
    </row>
    <row r="35" ht="15.75" customHeight="1">
      <c r="A35" s="6" t="s">
        <v>4628</v>
      </c>
      <c r="B35" s="7" t="s">
        <v>4629</v>
      </c>
      <c r="C35" s="4">
        <v>34.0</v>
      </c>
      <c r="D35" s="5" t="s">
        <v>2275</v>
      </c>
      <c r="E35" s="4" t="str">
        <f>IFERROR(__xludf.DUMMYFUNCTION("GOOGLETRANSLATE(D35, ""he"", ""en"")"),"world")</f>
        <v>world</v>
      </c>
      <c r="F35" s="4"/>
      <c r="G35" s="4"/>
      <c r="H35" s="4"/>
    </row>
    <row r="36" ht="15.75" customHeight="1">
      <c r="A36" s="6" t="s">
        <v>4630</v>
      </c>
      <c r="B36" s="7" t="s">
        <v>4631</v>
      </c>
      <c r="C36" s="4">
        <v>35.0</v>
      </c>
      <c r="D36" s="5" t="s">
        <v>4626</v>
      </c>
      <c r="E36" s="4" t="str">
        <f>IFERROR(__xludf.DUMMYFUNCTION("GOOGLETRANSLATE(D36, ""he"", ""en"")"),"cook")</f>
        <v>cook</v>
      </c>
      <c r="F36" s="4"/>
      <c r="G36" s="4"/>
      <c r="H36" s="4"/>
    </row>
    <row r="37" ht="15.75" customHeight="1">
      <c r="A37" s="6" t="s">
        <v>4632</v>
      </c>
      <c r="B37" s="7" t="s">
        <v>4633</v>
      </c>
      <c r="C37" s="4">
        <v>36.0</v>
      </c>
      <c r="D37" s="5" t="s">
        <v>4634</v>
      </c>
      <c r="E37" s="4" t="str">
        <f>IFERROR(__xludf.DUMMYFUNCTION("GOOGLETRANSLATE(D37, ""he"", ""en"")"),"your seed")</f>
        <v>your seed</v>
      </c>
      <c r="F37" s="4"/>
      <c r="G37" s="4"/>
      <c r="H37" s="4"/>
    </row>
    <row r="38" ht="15.75" customHeight="1">
      <c r="A38" s="6" t="s">
        <v>4635</v>
      </c>
      <c r="B38" s="7" t="s">
        <v>4636</v>
      </c>
      <c r="C38" s="4">
        <v>37.0</v>
      </c>
      <c r="D38" s="5" t="s">
        <v>4630</v>
      </c>
      <c r="E38" s="4" t="str">
        <f>IFERROR(__xludf.DUMMYFUNCTION("GOOGLETRANSLATE(D38, ""he"", ""en"")"),"And I built")</f>
        <v>And I built</v>
      </c>
      <c r="F38" s="4"/>
      <c r="G38" s="4"/>
      <c r="H38" s="4"/>
    </row>
    <row r="39" ht="15.75" customHeight="1">
      <c r="A39" s="6" t="s">
        <v>3002</v>
      </c>
      <c r="B39" s="7" t="s">
        <v>92</v>
      </c>
      <c r="C39" s="4">
        <v>38.0</v>
      </c>
      <c r="D39" s="5" t="s">
        <v>721</v>
      </c>
      <c r="E39" s="4" t="str">
        <f>IFERROR(__xludf.DUMMYFUNCTION("GOOGLETRANSLATE(D39, ""he"", ""en"")"),"for a generation")</f>
        <v>for a generation</v>
      </c>
      <c r="F39" s="4"/>
      <c r="G39" s="4"/>
      <c r="H39" s="4"/>
    </row>
    <row r="40" ht="15.75" customHeight="1">
      <c r="A40" s="8" t="s">
        <v>112</v>
      </c>
      <c r="B40" s="1">
        <v>6.0</v>
      </c>
      <c r="C40" s="4">
        <v>39.0</v>
      </c>
      <c r="D40" s="5" t="s">
        <v>4637</v>
      </c>
      <c r="E40" s="4" t="str">
        <f>IFERROR(__xludf.DUMMYFUNCTION("GOOGLETRANSLATE(D40, ""he"", ""en"")"),"and air")</f>
        <v>and air</v>
      </c>
      <c r="F40" s="4"/>
      <c r="G40" s="4"/>
      <c r="H40" s="4"/>
    </row>
    <row r="41" ht="15.75" customHeight="1">
      <c r="A41" s="6" t="s">
        <v>4638</v>
      </c>
      <c r="B41" s="7" t="s">
        <v>4639</v>
      </c>
      <c r="C41" s="4">
        <v>40.0</v>
      </c>
      <c r="D41" s="5" t="s">
        <v>4640</v>
      </c>
      <c r="E41" s="4" t="str">
        <f>IFERROR(__xludf.DUMMYFUNCTION("GOOGLETRANSLATE(D41, ""he"", ""en"")"),"your throne")</f>
        <v>your throne</v>
      </c>
      <c r="F41" s="4"/>
      <c r="G41" s="4"/>
      <c r="H41" s="4"/>
    </row>
    <row r="42" ht="15.75" customHeight="1">
      <c r="A42" s="6" t="s">
        <v>4602</v>
      </c>
      <c r="B42" s="7" t="s">
        <v>900</v>
      </c>
      <c r="C42" s="4">
        <v>41.0</v>
      </c>
      <c r="D42" s="5" t="s">
        <v>315</v>
      </c>
      <c r="E42" s="4" t="str">
        <f>IFERROR(__xludf.DUMMYFUNCTION("GOOGLETRANSLATE(D42, ""he"", ""en"")"),"Cela:")</f>
        <v>Cela:</v>
      </c>
      <c r="F42" s="4"/>
      <c r="G42" s="4"/>
      <c r="H42" s="4"/>
    </row>
    <row r="43" ht="15.75" customHeight="1">
      <c r="A43" s="6" t="s">
        <v>4641</v>
      </c>
      <c r="B43" s="7" t="s">
        <v>770</v>
      </c>
      <c r="C43" s="4">
        <v>42.0</v>
      </c>
      <c r="D43" s="5" t="s">
        <v>114</v>
      </c>
      <c r="E43" s="4" t="str">
        <f>IFERROR(__xludf.DUMMYFUNCTION("GOOGLETRANSLATE(D43, ""he"", ""en"")"),"{and}")</f>
        <v>{and}</v>
      </c>
      <c r="F43" s="4"/>
      <c r="G43" s="4"/>
      <c r="H43" s="4"/>
    </row>
    <row r="44" ht="15.75" customHeight="1">
      <c r="A44" s="6" t="s">
        <v>180</v>
      </c>
      <c r="B44" s="7" t="s">
        <v>2580</v>
      </c>
      <c r="C44" s="4">
        <v>43.0</v>
      </c>
      <c r="D44" s="5" t="s">
        <v>4638</v>
      </c>
      <c r="E44" s="4" t="str">
        <f>IFERROR(__xludf.DUMMYFUNCTION("GOOGLETRANSLATE(D44, ""he"", ""en"")"),"and iodine")</f>
        <v>and iodine</v>
      </c>
      <c r="F44" s="4"/>
      <c r="G44" s="4"/>
      <c r="H44" s="4"/>
    </row>
    <row r="45" ht="15.75" customHeight="1">
      <c r="A45" s="6" t="s">
        <v>872</v>
      </c>
      <c r="B45" s="7" t="s">
        <v>4642</v>
      </c>
      <c r="C45" s="4">
        <v>44.0</v>
      </c>
      <c r="D45" s="5" t="s">
        <v>1462</v>
      </c>
      <c r="E45" s="4" t="str">
        <f>IFERROR(__xludf.DUMMYFUNCTION("GOOGLETRANSLATE(D45, ""he"", ""en"")"),"sky")</f>
        <v>sky</v>
      </c>
      <c r="F45" s="4"/>
      <c r="G45" s="4"/>
      <c r="H45" s="4"/>
    </row>
    <row r="46" ht="15.75" customHeight="1">
      <c r="A46" s="6" t="s">
        <v>4485</v>
      </c>
      <c r="B46" s="7" t="s">
        <v>4643</v>
      </c>
      <c r="C46" s="4">
        <v>45.0</v>
      </c>
      <c r="D46" s="5" t="s">
        <v>4644</v>
      </c>
      <c r="E46" s="4" t="str">
        <f>IFERROR(__xludf.DUMMYFUNCTION("GOOGLETRANSLATE(D46, ""he"", ""en"")"),"You will be surprised")</f>
        <v>You will be surprised</v>
      </c>
      <c r="F46" s="4"/>
      <c r="G46" s="4"/>
      <c r="H46" s="4"/>
    </row>
    <row r="47" ht="15.75" customHeight="1">
      <c r="A47" s="6" t="s">
        <v>4645</v>
      </c>
      <c r="B47" s="7" t="s">
        <v>4646</v>
      </c>
      <c r="C47" s="4">
        <v>46.0</v>
      </c>
      <c r="D47" s="5" t="s">
        <v>180</v>
      </c>
      <c r="E47" s="4" t="str">
        <f>IFERROR(__xludf.DUMMYFUNCTION("GOOGLETRANSLATE(D47, ""he"", ""en"")"),"Jehovah")</f>
        <v>Jehovah</v>
      </c>
      <c r="F47" s="4"/>
      <c r="G47" s="4"/>
      <c r="H47" s="4"/>
    </row>
    <row r="48" ht="15.75" customHeight="1">
      <c r="A48" s="6" t="s">
        <v>4647</v>
      </c>
      <c r="B48" s="7" t="s">
        <v>4194</v>
      </c>
      <c r="C48" s="4">
        <v>47.0</v>
      </c>
      <c r="D48" s="5" t="s">
        <v>872</v>
      </c>
      <c r="E48" s="4" t="str">
        <f>IFERROR(__xludf.DUMMYFUNCTION("GOOGLETRANSLATE(D48, ""he"", ""en"")"),"even")</f>
        <v>even</v>
      </c>
      <c r="F48" s="4"/>
      <c r="G48" s="4"/>
      <c r="H48" s="4"/>
    </row>
    <row r="49" ht="15.75" customHeight="1">
      <c r="A49" s="8" t="s">
        <v>127</v>
      </c>
      <c r="B49" s="1">
        <v>7.0</v>
      </c>
      <c r="C49" s="4">
        <v>48.0</v>
      </c>
      <c r="D49" s="5" t="s">
        <v>4485</v>
      </c>
      <c r="E49" s="4" t="str">
        <f>IFERROR(__xludf.DUMMYFUNCTION("GOOGLETRANSLATE(D49, ""he"", ""en"")"),"your faith")</f>
        <v>your faith</v>
      </c>
      <c r="F49" s="4"/>
      <c r="G49" s="4"/>
      <c r="H49" s="4"/>
    </row>
    <row r="50" ht="15.75" customHeight="1">
      <c r="A50" s="6" t="s">
        <v>129</v>
      </c>
      <c r="B50" s="7" t="s">
        <v>130</v>
      </c>
      <c r="C50" s="4">
        <v>49.0</v>
      </c>
      <c r="D50" s="5" t="s">
        <v>4648</v>
      </c>
      <c r="E50" s="4" t="str">
        <f>IFERROR(__xludf.DUMMYFUNCTION("GOOGLETRANSLATE(D50, ""he"", ""en"")"),"in the crowd")</f>
        <v>in the crowd</v>
      </c>
      <c r="F50" s="4"/>
      <c r="G50" s="4"/>
      <c r="H50" s="4"/>
    </row>
    <row r="51" ht="15.75" customHeight="1">
      <c r="A51" s="6" t="s">
        <v>797</v>
      </c>
      <c r="B51" s="7" t="s">
        <v>4649</v>
      </c>
      <c r="C51" s="4">
        <v>50.0</v>
      </c>
      <c r="D51" s="5" t="s">
        <v>4650</v>
      </c>
      <c r="E51" s="4" t="str">
        <f>IFERROR(__xludf.DUMMYFUNCTION("GOOGLETRANSLATE(D51, ""he"", ""en"")"),"Saints:")</f>
        <v>Saints:</v>
      </c>
      <c r="F51" s="4"/>
      <c r="G51" s="4"/>
      <c r="H51" s="4"/>
    </row>
    <row r="52" ht="15.75" customHeight="1">
      <c r="A52" s="6" t="s">
        <v>4651</v>
      </c>
      <c r="B52" s="7" t="s">
        <v>1491</v>
      </c>
      <c r="C52" s="4">
        <v>51.0</v>
      </c>
      <c r="D52" s="5" t="s">
        <v>133</v>
      </c>
      <c r="E52" s="4" t="str">
        <f>IFERROR(__xludf.DUMMYFUNCTION("GOOGLETRANSLATE(D52, ""he"", ""en"")"),"{g}")</f>
        <v>{g}</v>
      </c>
      <c r="F52" s="4"/>
      <c r="G52" s="4"/>
      <c r="H52" s="4"/>
    </row>
    <row r="53" ht="15.75" customHeight="1">
      <c r="A53" s="6" t="s">
        <v>4652</v>
      </c>
      <c r="B53" s="7" t="s">
        <v>4653</v>
      </c>
      <c r="C53" s="4">
        <v>52.0</v>
      </c>
      <c r="D53" s="5" t="s">
        <v>53</v>
      </c>
      <c r="E53" s="4" t="str">
        <f>IFERROR(__xludf.DUMMYFUNCTION("GOOGLETRANSLATE(D53, ""he"", ""en"")"),"that")</f>
        <v>that</v>
      </c>
      <c r="F53" s="4"/>
      <c r="G53" s="4"/>
      <c r="H53" s="4"/>
    </row>
    <row r="54" ht="15.75" customHeight="1">
      <c r="A54" s="6" t="s">
        <v>489</v>
      </c>
      <c r="B54" s="7" t="s">
        <v>4654</v>
      </c>
      <c r="C54" s="4">
        <v>53.0</v>
      </c>
      <c r="D54" s="5" t="s">
        <v>797</v>
      </c>
      <c r="E54" s="4" t="str">
        <f>IFERROR(__xludf.DUMMYFUNCTION("GOOGLETRANSLATE(D54, ""he"", ""en"")"),"who")</f>
        <v>who</v>
      </c>
      <c r="F54" s="4"/>
      <c r="G54" s="4"/>
      <c r="H54" s="4"/>
    </row>
    <row r="55" ht="15.75" customHeight="1">
      <c r="A55" s="6" t="s">
        <v>4655</v>
      </c>
      <c r="B55" s="7" t="s">
        <v>4656</v>
      </c>
      <c r="C55" s="4">
        <v>54.0</v>
      </c>
      <c r="D55" s="5" t="s">
        <v>4657</v>
      </c>
      <c r="E55" s="4" t="str">
        <f>IFERROR(__xludf.DUMMYFUNCTION("GOOGLETRANSLATE(D55, ""he"", ""en"")"),"in the game")</f>
        <v>in the game</v>
      </c>
      <c r="F55" s="4"/>
      <c r="G55" s="4"/>
      <c r="H55" s="4"/>
    </row>
    <row r="56" ht="15.75" customHeight="1">
      <c r="A56" s="6" t="s">
        <v>489</v>
      </c>
      <c r="B56" s="7" t="s">
        <v>484</v>
      </c>
      <c r="C56" s="4">
        <v>55.0</v>
      </c>
      <c r="D56" s="5" t="s">
        <v>4652</v>
      </c>
      <c r="E56" s="4" t="str">
        <f>IFERROR(__xludf.DUMMYFUNCTION("GOOGLETRANSLATE(D56, ""he"", ""en"")"),"will edit")</f>
        <v>will edit</v>
      </c>
      <c r="F56" s="4"/>
      <c r="G56" s="4"/>
      <c r="H56" s="4"/>
    </row>
    <row r="57" ht="15.75" customHeight="1">
      <c r="A57" s="6" t="s">
        <v>4658</v>
      </c>
      <c r="B57" s="7" t="s">
        <v>4659</v>
      </c>
      <c r="C57" s="4">
        <v>56.0</v>
      </c>
      <c r="D57" s="5" t="s">
        <v>489</v>
      </c>
      <c r="E57" s="4" t="str">
        <f>IFERROR(__xludf.DUMMYFUNCTION("GOOGLETRANSLATE(D57, ""he"", ""en"")"),"to Jehovah")</f>
        <v>to Jehovah</v>
      </c>
      <c r="F57" s="4"/>
      <c r="G57" s="4"/>
      <c r="H57" s="4"/>
    </row>
    <row r="58" ht="15.75" customHeight="1">
      <c r="A58" s="6" t="s">
        <v>4660</v>
      </c>
      <c r="B58" s="7" t="s">
        <v>4661</v>
      </c>
      <c r="C58" s="4">
        <v>57.0</v>
      </c>
      <c r="D58" s="5" t="s">
        <v>4655</v>
      </c>
      <c r="E58" s="4" t="str">
        <f>IFERROR(__xludf.DUMMYFUNCTION("GOOGLETRANSLATE(D58, ""he"", ""en"")"),"will resemble")</f>
        <v>will resemble</v>
      </c>
      <c r="F58" s="4"/>
      <c r="G58" s="4"/>
      <c r="H58" s="4"/>
    </row>
    <row r="59" ht="15.75" customHeight="1">
      <c r="A59" s="8" t="s">
        <v>143</v>
      </c>
      <c r="B59" s="1">
        <v>8.0</v>
      </c>
      <c r="C59" s="4">
        <v>58.0</v>
      </c>
      <c r="D59" s="5" t="s">
        <v>489</v>
      </c>
      <c r="E59" s="4" t="str">
        <f>IFERROR(__xludf.DUMMYFUNCTION("GOOGLETRANSLATE(D59, ""he"", ""en"")"),"to Jehovah")</f>
        <v>to Jehovah</v>
      </c>
      <c r="F59" s="4"/>
      <c r="G59" s="4"/>
      <c r="H59" s="4"/>
    </row>
    <row r="60" ht="15.75" customHeight="1">
      <c r="A60" s="8" t="s">
        <v>4662</v>
      </c>
      <c r="B60" s="1" t="s">
        <v>148</v>
      </c>
      <c r="C60" s="4">
        <v>59.0</v>
      </c>
      <c r="D60" s="5" t="s">
        <v>4663</v>
      </c>
      <c r="E60" s="4" t="str">
        <f>IFERROR(__xludf.DUMMYFUNCTION("GOOGLETRANSLATE(D60, ""he"", ""en"")"),"in my son")</f>
        <v>in my son</v>
      </c>
      <c r="F60" s="4"/>
      <c r="G60" s="4"/>
      <c r="H60" s="4"/>
    </row>
    <row r="61" ht="15.75" customHeight="1">
      <c r="A61" s="6" t="s">
        <v>4664</v>
      </c>
      <c r="B61" s="7" t="s">
        <v>4665</v>
      </c>
      <c r="C61" s="4">
        <v>60.0</v>
      </c>
      <c r="D61" s="5" t="s">
        <v>4666</v>
      </c>
      <c r="E61" s="4" t="str">
        <f>IFERROR(__xludf.DUMMYFUNCTION("GOOGLETRANSLATE(D61, ""he"", ""en"")"),"violent:")</f>
        <v>violent:</v>
      </c>
      <c r="F61" s="4"/>
      <c r="G61" s="4"/>
      <c r="H61" s="4"/>
    </row>
    <row r="62" ht="15.75" customHeight="1">
      <c r="A62" s="6" t="s">
        <v>4667</v>
      </c>
      <c r="B62" s="7" t="s">
        <v>4668</v>
      </c>
      <c r="C62" s="4">
        <v>61.0</v>
      </c>
      <c r="D62" s="5" t="s">
        <v>152</v>
      </c>
      <c r="E62" s="4" t="str">
        <f>IFERROR(__xludf.DUMMYFUNCTION("GOOGLETRANSLATE(D62, ""he"", ""en"")"),"{h}")</f>
        <v>{h}</v>
      </c>
      <c r="F62" s="4"/>
      <c r="G62" s="4"/>
      <c r="H62" s="4"/>
    </row>
    <row r="63" ht="15.75" customHeight="1">
      <c r="A63" s="6" t="s">
        <v>4647</v>
      </c>
      <c r="B63" s="7" t="s">
        <v>4194</v>
      </c>
      <c r="C63" s="4">
        <v>62.0</v>
      </c>
      <c r="D63" s="5" t="s">
        <v>723</v>
      </c>
      <c r="E63" s="4" t="str">
        <f>IFERROR(__xludf.DUMMYFUNCTION("GOOGLETRANSLATE(D63, ""he"", ""en"")"),"to")</f>
        <v>to</v>
      </c>
      <c r="F63" s="4"/>
      <c r="G63" s="4"/>
      <c r="H63" s="4"/>
    </row>
    <row r="64" ht="15.75" customHeight="1">
      <c r="A64" s="6" t="s">
        <v>4669</v>
      </c>
      <c r="B64" s="7" t="s">
        <v>803</v>
      </c>
      <c r="C64" s="4">
        <v>63.0</v>
      </c>
      <c r="D64" s="5" t="s">
        <v>4664</v>
      </c>
      <c r="E64" s="4" t="str">
        <f>IFERROR(__xludf.DUMMYFUNCTION("GOOGLETRANSLATE(D64, ""he"", ""en"")"),"revered")</f>
        <v>revered</v>
      </c>
      <c r="F64" s="4"/>
      <c r="G64" s="4"/>
      <c r="H64" s="4"/>
    </row>
    <row r="65" ht="15.75" customHeight="1">
      <c r="A65" s="6" t="s">
        <v>4670</v>
      </c>
      <c r="B65" s="7" t="s">
        <v>4671</v>
      </c>
      <c r="C65" s="4">
        <v>64.0</v>
      </c>
      <c r="D65" s="5" t="s">
        <v>4672</v>
      </c>
      <c r="E65" s="4" t="str">
        <f>IFERROR(__xludf.DUMMYFUNCTION("GOOGLETRANSLATE(D65, ""he"", ""en"")"),"in secret")</f>
        <v>in secret</v>
      </c>
      <c r="F65" s="4"/>
      <c r="G65" s="4"/>
      <c r="H65" s="4"/>
    </row>
    <row r="66" ht="15.75" customHeight="1">
      <c r="A66" s="6" t="s">
        <v>4673</v>
      </c>
      <c r="B66" s="7" t="s">
        <v>4674</v>
      </c>
      <c r="C66" s="4">
        <v>65.0</v>
      </c>
      <c r="D66" s="5" t="s">
        <v>4675</v>
      </c>
      <c r="E66" s="4" t="str">
        <f>IFERROR(__xludf.DUMMYFUNCTION("GOOGLETRANSLATE(D66, ""he"", ""en"")"),"saints")</f>
        <v>saints</v>
      </c>
      <c r="F66" s="4"/>
      <c r="G66" s="4"/>
      <c r="H66" s="4"/>
    </row>
    <row r="67" ht="15.75" customHeight="1">
      <c r="A67" s="6" t="s">
        <v>498</v>
      </c>
      <c r="B67" s="7" t="s">
        <v>4676</v>
      </c>
      <c r="C67" s="4">
        <v>66.0</v>
      </c>
      <c r="D67" s="5" t="s">
        <v>4677</v>
      </c>
      <c r="E67" s="4" t="str">
        <f>IFERROR(__xludf.DUMMYFUNCTION("GOOGLETRANSLATE(D67, ""he"", ""en"")"),"a lot")</f>
        <v>a lot</v>
      </c>
      <c r="F67" s="4"/>
      <c r="G67" s="4"/>
      <c r="H67" s="4"/>
    </row>
    <row r="68" ht="15.75" customHeight="1">
      <c r="A68" s="8" t="s">
        <v>162</v>
      </c>
      <c r="B68" s="1">
        <v>9.0</v>
      </c>
      <c r="C68" s="4">
        <v>67.0</v>
      </c>
      <c r="D68" s="5" t="s">
        <v>4670</v>
      </c>
      <c r="E68" s="4" t="str">
        <f>IFERROR(__xludf.DUMMYFUNCTION("GOOGLETRANSLATE(D68, ""he"", ""en"")"),"And terrible")</f>
        <v>And terrible</v>
      </c>
      <c r="F68" s="4"/>
      <c r="G68" s="4"/>
      <c r="H68" s="4"/>
    </row>
    <row r="69" ht="15.75" customHeight="1">
      <c r="A69" s="6" t="s">
        <v>180</v>
      </c>
      <c r="B69" s="7" t="s">
        <v>2580</v>
      </c>
      <c r="C69" s="4">
        <v>68.0</v>
      </c>
      <c r="D69" s="5" t="s">
        <v>533</v>
      </c>
      <c r="E69" s="4" t="str">
        <f>IFERROR(__xludf.DUMMYFUNCTION("GOOGLETRANSLATE(D69, ""he"", ""en"")"),"on")</f>
        <v>on</v>
      </c>
      <c r="F69" s="4"/>
      <c r="G69" s="4"/>
      <c r="H69" s="4"/>
    </row>
    <row r="70" ht="15.75" customHeight="1">
      <c r="A70" s="6" t="s">
        <v>378</v>
      </c>
      <c r="B70" s="7" t="s">
        <v>148</v>
      </c>
      <c r="C70" s="4">
        <v>69.0</v>
      </c>
      <c r="D70" s="5" t="s">
        <v>448</v>
      </c>
      <c r="E70" s="4" t="str">
        <f>IFERROR(__xludf.DUMMYFUNCTION("GOOGLETRANSLATE(D70, ""he"", ""en"")"),"all")</f>
        <v>all</v>
      </c>
      <c r="F70" s="4"/>
      <c r="G70" s="4"/>
      <c r="H70" s="4"/>
    </row>
    <row r="71" ht="15.75" customHeight="1">
      <c r="A71" s="6" t="s">
        <v>2671</v>
      </c>
      <c r="B71" s="7" t="s">
        <v>4678</v>
      </c>
      <c r="C71" s="4">
        <v>70.0</v>
      </c>
      <c r="D71" s="5" t="s">
        <v>4679</v>
      </c>
      <c r="E71" s="4" t="str">
        <f>IFERROR(__xludf.DUMMYFUNCTION("GOOGLETRANSLATE(D71, ""he"", ""en"")"),"around him:")</f>
        <v>around him:</v>
      </c>
      <c r="F71" s="4"/>
      <c r="G71" s="4"/>
      <c r="H71" s="4"/>
    </row>
    <row r="72" ht="15.75" customHeight="1">
      <c r="A72" s="6" t="s">
        <v>4680</v>
      </c>
      <c r="B72" s="7" t="s">
        <v>4681</v>
      </c>
      <c r="C72" s="4">
        <v>71.0</v>
      </c>
      <c r="D72" s="5" t="s">
        <v>170</v>
      </c>
      <c r="E72" s="4" t="str">
        <f>IFERROR(__xludf.DUMMYFUNCTION("GOOGLETRANSLATE(D72, ""he"", ""en"")"),"{ninth}")</f>
        <v>{ninth}</v>
      </c>
      <c r="F72" s="4"/>
      <c r="G72" s="4"/>
      <c r="H72" s="4"/>
    </row>
    <row r="73" ht="15.75" customHeight="1">
      <c r="A73" s="6" t="s">
        <v>4682</v>
      </c>
      <c r="B73" s="7" t="s">
        <v>4683</v>
      </c>
      <c r="C73" s="4">
        <v>72.0</v>
      </c>
      <c r="D73" s="5" t="s">
        <v>180</v>
      </c>
      <c r="E73" s="4" t="str">
        <f>IFERROR(__xludf.DUMMYFUNCTION("GOOGLETRANSLATE(D73, ""he"", ""en"")"),"Jehovah")</f>
        <v>Jehovah</v>
      </c>
      <c r="F73" s="4"/>
      <c r="G73" s="4"/>
      <c r="H73" s="4"/>
    </row>
    <row r="74" ht="15.75" customHeight="1">
      <c r="A74" s="6" t="s">
        <v>761</v>
      </c>
      <c r="B74" s="7" t="s">
        <v>4684</v>
      </c>
      <c r="C74" s="4">
        <v>73.0</v>
      </c>
      <c r="D74" s="5" t="s">
        <v>378</v>
      </c>
      <c r="E74" s="4" t="str">
        <f>IFERROR(__xludf.DUMMYFUNCTION("GOOGLETRANSLATE(D74, ""he"", ""en"")"),"divine")</f>
        <v>divine</v>
      </c>
      <c r="F74" s="4"/>
      <c r="G74" s="4"/>
      <c r="H74" s="4"/>
    </row>
    <row r="75" ht="15.75" customHeight="1">
      <c r="A75" s="6" t="s">
        <v>4685</v>
      </c>
      <c r="B75" s="7" t="s">
        <v>4686</v>
      </c>
      <c r="C75" s="4">
        <v>74.0</v>
      </c>
      <c r="D75" s="5" t="s">
        <v>2671</v>
      </c>
      <c r="E75" s="4" t="str">
        <f>IFERROR(__xludf.DUMMYFUNCTION("GOOGLETRANSLATE(D75, ""he"", ""en"")"),"armies")</f>
        <v>armies</v>
      </c>
      <c r="F75" s="4"/>
      <c r="G75" s="4"/>
      <c r="H75" s="4"/>
    </row>
    <row r="76" ht="15.75" customHeight="1">
      <c r="A76" s="6" t="s">
        <v>4687</v>
      </c>
      <c r="B76" s="7" t="s">
        <v>4688</v>
      </c>
      <c r="C76" s="4">
        <v>75.0</v>
      </c>
      <c r="D76" s="5" t="s">
        <v>797</v>
      </c>
      <c r="E76" s="4" t="str">
        <f>IFERROR(__xludf.DUMMYFUNCTION("GOOGLETRANSLATE(D76, ""he"", ""en"")"),"who")</f>
        <v>who</v>
      </c>
      <c r="F76" s="4"/>
      <c r="G76" s="4"/>
      <c r="H76" s="4"/>
    </row>
    <row r="77" ht="15.75" customHeight="1">
      <c r="A77" s="8" t="s">
        <v>197</v>
      </c>
      <c r="B77" s="1">
        <v>10.0</v>
      </c>
      <c r="C77" s="4">
        <v>76.0</v>
      </c>
      <c r="D77" s="5" t="s">
        <v>4689</v>
      </c>
      <c r="E77" s="4" t="str">
        <f>IFERROR(__xludf.DUMMYFUNCTION("GOOGLETRANSLATE(D77, ""he"", ""en"")"),"like you")</f>
        <v>like you</v>
      </c>
      <c r="F77" s="4"/>
      <c r="G77" s="4"/>
      <c r="H77" s="4"/>
    </row>
    <row r="78" ht="15.75" customHeight="1">
      <c r="A78" s="6" t="s">
        <v>321</v>
      </c>
      <c r="B78" s="7" t="s">
        <v>3526</v>
      </c>
      <c r="C78" s="4">
        <v>77.0</v>
      </c>
      <c r="D78" s="5" t="s">
        <v>4682</v>
      </c>
      <c r="E78" s="4" t="str">
        <f>IFERROR(__xludf.DUMMYFUNCTION("GOOGLETRANSLATE(D78, ""he"", ""en"")"),"immune")</f>
        <v>immune</v>
      </c>
      <c r="F78" s="4"/>
      <c r="G78" s="4"/>
      <c r="H78" s="4"/>
    </row>
    <row r="79" ht="15.75" customHeight="1">
      <c r="A79" s="6" t="s">
        <v>4690</v>
      </c>
      <c r="B79" s="7" t="s">
        <v>4691</v>
      </c>
      <c r="C79" s="4">
        <v>78.0</v>
      </c>
      <c r="D79" s="5" t="s">
        <v>761</v>
      </c>
      <c r="E79" s="4" t="str">
        <f>IFERROR(__xludf.DUMMYFUNCTION("GOOGLETRANSLATE(D79, ""he"", ""en"")"),"she")</f>
        <v>she</v>
      </c>
      <c r="F79" s="4"/>
      <c r="G79" s="4"/>
      <c r="H79" s="4"/>
    </row>
    <row r="80" ht="15.75" customHeight="1">
      <c r="A80" s="6" t="s">
        <v>4692</v>
      </c>
      <c r="B80" s="7" t="s">
        <v>4693</v>
      </c>
      <c r="C80" s="4">
        <v>79.0</v>
      </c>
      <c r="D80" s="5" t="s">
        <v>4685</v>
      </c>
      <c r="E80" s="4" t="str">
        <f>IFERROR(__xludf.DUMMYFUNCTION("GOOGLETRANSLATE(D80, ""he"", ""en"")"),"and your faith")</f>
        <v>and your faith</v>
      </c>
      <c r="F80" s="4"/>
      <c r="G80" s="4"/>
      <c r="H80" s="4"/>
    </row>
    <row r="81" ht="15.75" customHeight="1">
      <c r="A81" s="6" t="s">
        <v>4694</v>
      </c>
      <c r="B81" s="7" t="s">
        <v>2766</v>
      </c>
      <c r="C81" s="4">
        <v>80.0</v>
      </c>
      <c r="D81" s="5" t="s">
        <v>4695</v>
      </c>
      <c r="E81" s="4" t="str">
        <f>IFERROR(__xludf.DUMMYFUNCTION("GOOGLETRANSLATE(D81, ""he"", ""en"")"),"Your surroundings:")</f>
        <v>Your surroundings:</v>
      </c>
      <c r="F81" s="4"/>
      <c r="G81" s="4"/>
      <c r="H81" s="4"/>
    </row>
    <row r="82" ht="15.75" customHeight="1">
      <c r="A82" s="6" t="s">
        <v>4696</v>
      </c>
      <c r="B82" s="7" t="s">
        <v>4697</v>
      </c>
      <c r="C82" s="4">
        <v>81.0</v>
      </c>
      <c r="D82" s="5" t="s">
        <v>216</v>
      </c>
      <c r="E82" s="4" t="str">
        <f>IFERROR(__xludf.DUMMYFUNCTION("GOOGLETRANSLATE(D82, ""he"", ""en"")"),"{y}")</f>
        <v>{y}</v>
      </c>
      <c r="F82" s="4"/>
      <c r="G82" s="4"/>
      <c r="H82" s="4"/>
    </row>
    <row r="83" ht="15.75" customHeight="1">
      <c r="A83" s="6" t="s">
        <v>4698</v>
      </c>
      <c r="B83" s="7" t="s">
        <v>4699</v>
      </c>
      <c r="C83" s="4">
        <v>82.0</v>
      </c>
      <c r="D83" s="5" t="s">
        <v>322</v>
      </c>
      <c r="E83" s="4" t="str">
        <f>IFERROR(__xludf.DUMMYFUNCTION("GOOGLETRANSLATE(D83, ""he"", ""en"")"),"you")</f>
        <v>you</v>
      </c>
      <c r="F83" s="4"/>
      <c r="G83" s="4"/>
      <c r="H83" s="4"/>
    </row>
    <row r="84" ht="15.75" customHeight="1">
      <c r="A84" s="6" t="s">
        <v>321</v>
      </c>
      <c r="B84" s="7" t="s">
        <v>3526</v>
      </c>
      <c r="C84" s="4">
        <v>83.0</v>
      </c>
      <c r="D84" s="5" t="s">
        <v>4700</v>
      </c>
      <c r="E84" s="4" t="str">
        <f>IFERROR(__xludf.DUMMYFUNCTION("GOOGLETRANSLATE(D84, ""he"", ""en"")"),"governor")</f>
        <v>governor</v>
      </c>
      <c r="F84" s="4"/>
      <c r="G84" s="4"/>
      <c r="H84" s="4"/>
    </row>
    <row r="85" ht="15.75" customHeight="1">
      <c r="A85" s="6" t="s">
        <v>4701</v>
      </c>
      <c r="B85" s="7" t="s">
        <v>4702</v>
      </c>
      <c r="C85" s="4">
        <v>84.0</v>
      </c>
      <c r="D85" s="5" t="s">
        <v>4703</v>
      </c>
      <c r="E85" s="4" t="str">
        <f>IFERROR(__xludf.DUMMYFUNCTION("GOOGLETRANSLATE(D85, ""he"", ""en"")"),"at high tide")</f>
        <v>at high tide</v>
      </c>
      <c r="F85" s="4"/>
      <c r="G85" s="4"/>
      <c r="H85" s="4"/>
    </row>
    <row r="86" ht="15.75" customHeight="1">
      <c r="A86" s="8" t="s">
        <v>215</v>
      </c>
      <c r="B86" s="1">
        <v>11.0</v>
      </c>
      <c r="C86" s="4">
        <v>85.0</v>
      </c>
      <c r="D86" s="5" t="s">
        <v>4704</v>
      </c>
      <c r="E86" s="4" t="str">
        <f>IFERROR(__xludf.DUMMYFUNCTION("GOOGLETRANSLATE(D86, ""he"", ""en"")"),"the sea")</f>
        <v>the sea</v>
      </c>
      <c r="F86" s="4"/>
      <c r="G86" s="4"/>
      <c r="H86" s="4"/>
    </row>
    <row r="87" ht="15.75" customHeight="1">
      <c r="A87" s="6" t="s">
        <v>321</v>
      </c>
      <c r="B87" s="7" t="s">
        <v>3526</v>
      </c>
      <c r="C87" s="4">
        <v>86.0</v>
      </c>
      <c r="D87" s="5" t="s">
        <v>4705</v>
      </c>
      <c r="E87" s="4" t="str">
        <f>IFERROR(__xludf.DUMMYFUNCTION("GOOGLETRANSLATE(D87, ""he"", ""en"")"),"in the holocaust")</f>
        <v>in the holocaust</v>
      </c>
      <c r="F87" s="4"/>
      <c r="G87" s="4"/>
      <c r="H87" s="4"/>
    </row>
    <row r="88" ht="15.75" customHeight="1">
      <c r="A88" s="6" t="s">
        <v>4706</v>
      </c>
      <c r="B88" s="7" t="s">
        <v>4707</v>
      </c>
      <c r="C88" s="4">
        <v>87.0</v>
      </c>
      <c r="D88" s="5" t="s">
        <v>4708</v>
      </c>
      <c r="E88" s="4" t="str">
        <f>IFERROR(__xludf.DUMMYFUNCTION("GOOGLETRANSLATE(D88, ""he"", ""en"")"),"Gallio")</f>
        <v>Gallio</v>
      </c>
      <c r="F88" s="4"/>
      <c r="G88" s="4"/>
      <c r="H88" s="4"/>
    </row>
    <row r="89" ht="15.75" customHeight="1">
      <c r="A89" s="6" t="s">
        <v>4709</v>
      </c>
      <c r="B89" s="7" t="s">
        <v>4710</v>
      </c>
      <c r="C89" s="4">
        <v>88.0</v>
      </c>
      <c r="D89" s="5" t="s">
        <v>322</v>
      </c>
      <c r="E89" s="4" t="str">
        <f>IFERROR(__xludf.DUMMYFUNCTION("GOOGLETRANSLATE(D89, ""he"", ""en"")"),"you")</f>
        <v>you</v>
      </c>
      <c r="F89" s="4"/>
      <c r="G89" s="4"/>
      <c r="H89" s="4"/>
    </row>
    <row r="90" ht="15.75" customHeight="1">
      <c r="A90" s="6" t="s">
        <v>4711</v>
      </c>
      <c r="B90" s="7" t="s">
        <v>4712</v>
      </c>
      <c r="C90" s="4">
        <v>89.0</v>
      </c>
      <c r="D90" s="5" t="s">
        <v>4713</v>
      </c>
      <c r="E90" s="4" t="str">
        <f>IFERROR(__xludf.DUMMYFUNCTION("GOOGLETRANSLATE(D90, ""he"", ""en"")"),"Praise:")</f>
        <v>Praise:</v>
      </c>
      <c r="F90" s="4"/>
      <c r="G90" s="4"/>
      <c r="H90" s="4"/>
    </row>
    <row r="91" ht="15.75" customHeight="1">
      <c r="A91" s="6" t="s">
        <v>834</v>
      </c>
      <c r="B91" s="7" t="s">
        <v>4714</v>
      </c>
      <c r="C91" s="4">
        <v>90.0</v>
      </c>
      <c r="D91" s="5" t="s">
        <v>233</v>
      </c>
      <c r="E91" s="4" t="str">
        <f>IFERROR(__xludf.DUMMYFUNCTION("GOOGLETRANSLATE(D91, ""he"", ""en"")"),"{y}")</f>
        <v>{y}</v>
      </c>
      <c r="F91" s="4"/>
      <c r="G91" s="4"/>
      <c r="H91" s="4"/>
    </row>
    <row r="92" ht="15.75" customHeight="1">
      <c r="A92" s="6" t="s">
        <v>4147</v>
      </c>
      <c r="B92" s="7" t="s">
        <v>4714</v>
      </c>
      <c r="C92" s="4">
        <v>91.0</v>
      </c>
      <c r="D92" s="5" t="s">
        <v>322</v>
      </c>
      <c r="E92" s="4" t="str">
        <f>IFERROR(__xludf.DUMMYFUNCTION("GOOGLETRANSLATE(D92, ""he"", ""en"")"),"you")</f>
        <v>you</v>
      </c>
      <c r="F92" s="4"/>
      <c r="G92" s="4"/>
      <c r="H92" s="4"/>
    </row>
    <row r="93" ht="15.75" customHeight="1">
      <c r="A93" s="6" t="s">
        <v>4715</v>
      </c>
      <c r="B93" s="7" t="s">
        <v>4716</v>
      </c>
      <c r="C93" s="4">
        <v>92.0</v>
      </c>
      <c r="D93" s="5" t="s">
        <v>4717</v>
      </c>
      <c r="E93" s="4" t="str">
        <f>IFERROR(__xludf.DUMMYFUNCTION("GOOGLETRANSLATE(D93, ""he"", ""en"")"),"you oppressed")</f>
        <v>you oppressed</v>
      </c>
      <c r="F93" s="4"/>
      <c r="G93" s="4"/>
      <c r="H93" s="4"/>
    </row>
    <row r="94" ht="15.75" customHeight="1">
      <c r="A94" s="6" t="s">
        <v>3259</v>
      </c>
      <c r="B94" s="7" t="s">
        <v>4718</v>
      </c>
      <c r="C94" s="4">
        <v>93.0</v>
      </c>
      <c r="D94" s="5" t="s">
        <v>4719</v>
      </c>
      <c r="E94" s="4" t="str">
        <f>IFERROR(__xludf.DUMMYFUNCTION("GOOGLETRANSLATE(D94, ""he"", ""en"")"),"as space")</f>
        <v>as space</v>
      </c>
      <c r="F94" s="4"/>
      <c r="G94" s="4"/>
      <c r="H94" s="4"/>
    </row>
    <row r="95" ht="15.75" customHeight="1">
      <c r="A95" s="8" t="s">
        <v>472</v>
      </c>
      <c r="B95" s="1">
        <v>12.0</v>
      </c>
      <c r="C95" s="4">
        <v>94.0</v>
      </c>
      <c r="D95" s="5" t="s">
        <v>4711</v>
      </c>
      <c r="E95" s="4" t="str">
        <f>IFERROR(__xludf.DUMMYFUNCTION("GOOGLETRANSLATE(D95, ""he"", ""en"")"),"arrogance")</f>
        <v>arrogance</v>
      </c>
      <c r="F95" s="4"/>
      <c r="G95" s="4"/>
      <c r="H95" s="4"/>
    </row>
    <row r="96" ht="15.75" customHeight="1">
      <c r="A96" s="6" t="s">
        <v>2593</v>
      </c>
      <c r="B96" s="7" t="s">
        <v>4720</v>
      </c>
      <c r="C96" s="4">
        <v>95.0</v>
      </c>
      <c r="D96" s="5" t="s">
        <v>854</v>
      </c>
      <c r="E96" s="4" t="str">
        <f>IFERROR(__xludf.DUMMYFUNCTION("GOOGLETRANSLATE(D96, ""he"", ""en"")"),"in the arm")</f>
        <v>in the arm</v>
      </c>
      <c r="F96" s="4"/>
      <c r="G96" s="4"/>
      <c r="H96" s="4"/>
    </row>
    <row r="97" ht="15.75" customHeight="1">
      <c r="A97" s="6" t="s">
        <v>4602</v>
      </c>
      <c r="B97" s="7" t="s">
        <v>900</v>
      </c>
      <c r="C97" s="4">
        <v>96.0</v>
      </c>
      <c r="D97" s="5" t="s">
        <v>4159</v>
      </c>
      <c r="E97" s="4" t="str">
        <f>IFERROR(__xludf.DUMMYFUNCTION("GOOGLETRANSLATE(D97, ""he"", ""en"")"),"your strength")</f>
        <v>your strength</v>
      </c>
      <c r="F97" s="4"/>
      <c r="G97" s="4"/>
      <c r="H97" s="4"/>
    </row>
    <row r="98" ht="15.75" customHeight="1">
      <c r="A98" s="6" t="s">
        <v>872</v>
      </c>
      <c r="B98" s="7" t="s">
        <v>2474</v>
      </c>
      <c r="C98" s="4">
        <v>97.0</v>
      </c>
      <c r="D98" s="5" t="s">
        <v>4721</v>
      </c>
      <c r="E98" s="4" t="str">
        <f>IFERROR(__xludf.DUMMYFUNCTION("GOOGLETRANSLATE(D98, ""he"", ""en"")"),"you scattered")</f>
        <v>you scattered</v>
      </c>
      <c r="F98" s="4"/>
      <c r="G98" s="4"/>
      <c r="H98" s="4"/>
    </row>
    <row r="99" ht="15.75" customHeight="1">
      <c r="A99" s="6" t="s">
        <v>2593</v>
      </c>
      <c r="B99" s="7" t="s">
        <v>4720</v>
      </c>
      <c r="C99" s="4">
        <v>98.0</v>
      </c>
      <c r="D99" s="5" t="s">
        <v>4722</v>
      </c>
      <c r="E99" s="4" t="str">
        <f>IFERROR(__xludf.DUMMYFUNCTION("GOOGLETRANSLATE(D99, ""he"", ""en"")"),"your enemies:")</f>
        <v>your enemies:</v>
      </c>
      <c r="F99" s="4"/>
      <c r="G99" s="4"/>
      <c r="H99" s="4"/>
    </row>
    <row r="100" ht="15.75" customHeight="1">
      <c r="A100" s="6" t="s">
        <v>194</v>
      </c>
      <c r="B100" s="7" t="s">
        <v>75</v>
      </c>
      <c r="C100" s="4">
        <v>99.0</v>
      </c>
      <c r="D100" s="5" t="s">
        <v>477</v>
      </c>
      <c r="E100" s="4" t="str">
        <f>IFERROR(__xludf.DUMMYFUNCTION("GOOGLETRANSLATE(D100, ""he"", ""en"")"),"{12}")</f>
        <v>{12}</v>
      </c>
      <c r="F100" s="4"/>
      <c r="G100" s="4"/>
      <c r="H100" s="4"/>
    </row>
    <row r="101" ht="15.75" customHeight="1">
      <c r="A101" s="6" t="s">
        <v>927</v>
      </c>
      <c r="B101" s="7" t="s">
        <v>4723</v>
      </c>
      <c r="C101" s="4">
        <v>100.0</v>
      </c>
      <c r="D101" s="5" t="s">
        <v>2593</v>
      </c>
      <c r="E101" s="4" t="str">
        <f>IFERROR(__xludf.DUMMYFUNCTION("GOOGLETRANSLATE(D101, ""he"", ""en"")"),"to you")</f>
        <v>to you</v>
      </c>
      <c r="F101" s="4"/>
      <c r="G101" s="4"/>
      <c r="H101" s="4"/>
    </row>
    <row r="102" ht="15.75" customHeight="1">
      <c r="A102" s="6" t="s">
        <v>4724</v>
      </c>
      <c r="B102" s="7" t="s">
        <v>4725</v>
      </c>
      <c r="C102" s="4">
        <v>101.0</v>
      </c>
      <c r="D102" s="5" t="s">
        <v>1462</v>
      </c>
      <c r="E102" s="4" t="str">
        <f>IFERROR(__xludf.DUMMYFUNCTION("GOOGLETRANSLATE(D102, ""he"", ""en"")"),"sky")</f>
        <v>sky</v>
      </c>
      <c r="F102" s="4"/>
      <c r="G102" s="4"/>
      <c r="H102" s="4"/>
    </row>
    <row r="103" ht="15.75" customHeight="1">
      <c r="A103" s="6" t="s">
        <v>321</v>
      </c>
      <c r="B103" s="7" t="s">
        <v>3526</v>
      </c>
      <c r="C103" s="4">
        <v>102.0</v>
      </c>
      <c r="D103" s="5" t="s">
        <v>872</v>
      </c>
      <c r="E103" s="4" t="str">
        <f>IFERROR(__xludf.DUMMYFUNCTION("GOOGLETRANSLATE(D103, ""he"", ""en"")"),"even")</f>
        <v>even</v>
      </c>
      <c r="F103" s="4"/>
      <c r="G103" s="4"/>
      <c r="H103" s="4"/>
    </row>
    <row r="104" ht="15.75" customHeight="1">
      <c r="A104" s="6" t="s">
        <v>4726</v>
      </c>
      <c r="B104" s="7" t="s">
        <v>4727</v>
      </c>
      <c r="C104" s="4">
        <v>103.0</v>
      </c>
      <c r="D104" s="5" t="s">
        <v>2593</v>
      </c>
      <c r="E104" s="4" t="str">
        <f>IFERROR(__xludf.DUMMYFUNCTION("GOOGLETRANSLATE(D104, ""he"", ""en"")"),"to you")</f>
        <v>to you</v>
      </c>
      <c r="F104" s="4"/>
      <c r="G104" s="4"/>
      <c r="H104" s="4"/>
    </row>
    <row r="105" ht="15.75" customHeight="1">
      <c r="A105" s="8" t="s">
        <v>508</v>
      </c>
      <c r="B105" s="1">
        <v>13.0</v>
      </c>
      <c r="C105" s="4">
        <v>104.0</v>
      </c>
      <c r="D105" s="5" t="s">
        <v>194</v>
      </c>
      <c r="E105" s="4" t="str">
        <f>IFERROR(__xludf.DUMMYFUNCTION("GOOGLETRANSLATE(D105, ""he"", ""en"")"),"country")</f>
        <v>country</v>
      </c>
      <c r="F105" s="4"/>
      <c r="G105" s="4"/>
      <c r="H105" s="4"/>
    </row>
    <row r="106" ht="15.75" customHeight="1">
      <c r="A106" s="6" t="s">
        <v>4728</v>
      </c>
      <c r="B106" s="7" t="s">
        <v>4729</v>
      </c>
      <c r="C106" s="4">
        <v>105.0</v>
      </c>
      <c r="D106" s="5" t="s">
        <v>943</v>
      </c>
      <c r="E106" s="4" t="str">
        <f>IFERROR(__xludf.DUMMYFUNCTION("GOOGLETRANSLATE(D106, ""he"", ""en"")"),"world")</f>
        <v>world</v>
      </c>
      <c r="F106" s="4"/>
      <c r="G106" s="4"/>
      <c r="H106" s="4"/>
    </row>
    <row r="107" ht="15.75" customHeight="1">
      <c r="A107" s="6" t="s">
        <v>4730</v>
      </c>
      <c r="B107" s="7" t="s">
        <v>4731</v>
      </c>
      <c r="C107" s="4">
        <v>106.0</v>
      </c>
      <c r="D107" s="5" t="s">
        <v>4724</v>
      </c>
      <c r="E107" s="4" t="str">
        <f>IFERROR(__xludf.DUMMYFUNCTION("GOOGLETRANSLATE(D107, ""he"", ""en"")"),"and full")</f>
        <v>and full</v>
      </c>
      <c r="F107" s="4"/>
      <c r="G107" s="4"/>
      <c r="H107" s="4"/>
    </row>
    <row r="108" ht="15.75" customHeight="1">
      <c r="A108" s="6" t="s">
        <v>321</v>
      </c>
      <c r="B108" s="7" t="s">
        <v>3526</v>
      </c>
      <c r="C108" s="4">
        <v>107.0</v>
      </c>
      <c r="D108" s="5" t="s">
        <v>322</v>
      </c>
      <c r="E108" s="4" t="str">
        <f>IFERROR(__xludf.DUMMYFUNCTION("GOOGLETRANSLATE(D108, ""he"", ""en"")"),"you")</f>
        <v>you</v>
      </c>
      <c r="F108" s="4"/>
      <c r="G108" s="4"/>
      <c r="H108" s="4"/>
    </row>
    <row r="109" ht="15.75" customHeight="1">
      <c r="A109" s="6" t="s">
        <v>4732</v>
      </c>
      <c r="B109" s="7" t="s">
        <v>4733</v>
      </c>
      <c r="C109" s="4">
        <v>108.0</v>
      </c>
      <c r="D109" s="5" t="s">
        <v>4734</v>
      </c>
      <c r="E109" s="4" t="str">
        <f>IFERROR(__xludf.DUMMYFUNCTION("GOOGLETRANSLATE(D109, ""he"", ""en"")"),"your foundation:")</f>
        <v>your foundation:</v>
      </c>
      <c r="F109" s="4"/>
      <c r="G109" s="4"/>
      <c r="H109" s="4"/>
    </row>
    <row r="110" ht="15.75" customHeight="1">
      <c r="A110" s="6" t="s">
        <v>4735</v>
      </c>
      <c r="B110" s="7" t="s">
        <v>4736</v>
      </c>
      <c r="C110" s="4">
        <v>109.0</v>
      </c>
      <c r="D110" s="5" t="s">
        <v>513</v>
      </c>
      <c r="E110" s="4" t="str">
        <f>IFERROR(__xludf.DUMMYFUNCTION("GOOGLETRANSLATE(D110, ""he"", ""en"")"),"{13}")</f>
        <v>{13}</v>
      </c>
      <c r="F110" s="4"/>
      <c r="G110" s="4"/>
      <c r="H110" s="4"/>
    </row>
    <row r="111" ht="15.75" customHeight="1">
      <c r="A111" s="6" t="s">
        <v>4737</v>
      </c>
      <c r="B111" s="7" t="s">
        <v>4738</v>
      </c>
      <c r="C111" s="4">
        <v>110.0</v>
      </c>
      <c r="D111" s="5" t="s">
        <v>4728</v>
      </c>
      <c r="E111" s="4" t="str">
        <f>IFERROR(__xludf.DUMMYFUNCTION("GOOGLETRANSLATE(D111, ""he"", ""en"")"),"north")</f>
        <v>north</v>
      </c>
      <c r="F111" s="4"/>
      <c r="G111" s="4"/>
      <c r="H111" s="4"/>
    </row>
    <row r="112" ht="15.75" customHeight="1">
      <c r="A112" s="6" t="s">
        <v>2463</v>
      </c>
      <c r="B112" s="7" t="s">
        <v>2464</v>
      </c>
      <c r="C112" s="4">
        <v>111.0</v>
      </c>
      <c r="D112" s="5" t="s">
        <v>4730</v>
      </c>
      <c r="E112" s="4" t="str">
        <f>IFERROR(__xludf.DUMMYFUNCTION("GOOGLETRANSLATE(D112, ""he"", ""en"")"),"and right")</f>
        <v>and right</v>
      </c>
      <c r="F112" s="4"/>
      <c r="G112" s="4"/>
      <c r="H112" s="4"/>
    </row>
    <row r="113" ht="15.75" customHeight="1">
      <c r="A113" s="6" t="s">
        <v>4739</v>
      </c>
      <c r="B113" s="7" t="s">
        <v>4740</v>
      </c>
      <c r="C113" s="4">
        <v>112.0</v>
      </c>
      <c r="D113" s="5" t="s">
        <v>322</v>
      </c>
      <c r="E113" s="4" t="str">
        <f>IFERROR(__xludf.DUMMYFUNCTION("GOOGLETRANSLATE(D113, ""he"", ""en"")"),"you")</f>
        <v>you</v>
      </c>
      <c r="F113" s="4"/>
      <c r="G113" s="4"/>
      <c r="H113" s="4"/>
    </row>
    <row r="114" ht="15.75" customHeight="1">
      <c r="A114" s="8" t="s">
        <v>784</v>
      </c>
      <c r="B114" s="1">
        <v>14.0</v>
      </c>
      <c r="C114" s="4">
        <v>113.0</v>
      </c>
      <c r="D114" s="5" t="s">
        <v>4732</v>
      </c>
      <c r="E114" s="4" t="str">
        <f>IFERROR(__xludf.DUMMYFUNCTION("GOOGLETRANSLATE(D114, ""he"", ""en"")"),"You created them")</f>
        <v>You created them</v>
      </c>
      <c r="F114" s="4"/>
      <c r="G114" s="4"/>
      <c r="H114" s="4"/>
    </row>
    <row r="115" ht="15.75" customHeight="1">
      <c r="A115" s="6" t="s">
        <v>2593</v>
      </c>
      <c r="B115" s="7" t="s">
        <v>4720</v>
      </c>
      <c r="C115" s="4">
        <v>114.0</v>
      </c>
      <c r="D115" s="5" t="s">
        <v>4741</v>
      </c>
      <c r="E115" s="4" t="str">
        <f>IFERROR(__xludf.DUMMYFUNCTION("GOOGLETRANSLATE(D115, ""he"", ""en"")"),"circumcised")</f>
        <v>circumcised</v>
      </c>
      <c r="F115" s="4"/>
      <c r="G115" s="4"/>
      <c r="H115" s="4"/>
    </row>
    <row r="116" ht="15.75" customHeight="1">
      <c r="A116" s="6" t="s">
        <v>3368</v>
      </c>
      <c r="B116" s="7" t="s">
        <v>4742</v>
      </c>
      <c r="C116" s="4">
        <v>115.0</v>
      </c>
      <c r="D116" s="5" t="s">
        <v>4737</v>
      </c>
      <c r="E116" s="4" t="str">
        <f>IFERROR(__xludf.DUMMYFUNCTION("GOOGLETRANSLATE(D116, ""he"", ""en"")"),"and horny")</f>
        <v>and horny</v>
      </c>
      <c r="F116" s="4"/>
      <c r="G116" s="4"/>
      <c r="H116" s="4"/>
    </row>
    <row r="117" ht="15.75" customHeight="1">
      <c r="A117" s="6" t="s">
        <v>4743</v>
      </c>
      <c r="B117" s="7" t="s">
        <v>4744</v>
      </c>
      <c r="C117" s="4">
        <v>116.0</v>
      </c>
      <c r="D117" s="5" t="s">
        <v>2471</v>
      </c>
      <c r="E117" s="4" t="str">
        <f>IFERROR(__xludf.DUMMYFUNCTION("GOOGLETRANSLATE(D117, ""he"", ""en"")"),"in your name")</f>
        <v>in your name</v>
      </c>
      <c r="F117" s="4"/>
      <c r="G117" s="4"/>
      <c r="H117" s="4"/>
    </row>
    <row r="118" ht="15.75" customHeight="1">
      <c r="A118" s="6" t="s">
        <v>4745</v>
      </c>
      <c r="B118" s="7" t="s">
        <v>4746</v>
      </c>
      <c r="C118" s="4">
        <v>117.0</v>
      </c>
      <c r="D118" s="5" t="s">
        <v>4747</v>
      </c>
      <c r="E118" s="4" t="str">
        <f>IFERROR(__xludf.DUMMYFUNCTION("GOOGLETRANSLATE(D118, ""he"", ""en"")"),"We will say:")</f>
        <v>We will say:</v>
      </c>
      <c r="F118" s="4"/>
      <c r="G118" s="4"/>
      <c r="H118" s="4"/>
    </row>
    <row r="119" ht="15.75" customHeight="1">
      <c r="A119" s="6" t="s">
        <v>2861</v>
      </c>
      <c r="B119" s="7" t="s">
        <v>4748</v>
      </c>
      <c r="C119" s="4">
        <v>118.0</v>
      </c>
      <c r="D119" s="5" t="s">
        <v>801</v>
      </c>
      <c r="E119" s="4" t="str">
        <f>IFERROR(__xludf.DUMMYFUNCTION("GOOGLETRANSLATE(D119, ""he"", ""en"")"),"{hand}")</f>
        <v>{hand}</v>
      </c>
      <c r="F119" s="4"/>
      <c r="G119" s="4"/>
      <c r="H119" s="4"/>
    </row>
    <row r="120" ht="15.75" customHeight="1">
      <c r="A120" s="6" t="s">
        <v>4749</v>
      </c>
      <c r="B120" s="7" t="s">
        <v>4750</v>
      </c>
      <c r="C120" s="4">
        <v>119.0</v>
      </c>
      <c r="D120" s="5" t="s">
        <v>2593</v>
      </c>
      <c r="E120" s="4" t="str">
        <f>IFERROR(__xludf.DUMMYFUNCTION("GOOGLETRANSLATE(D120, ""he"", ""en"")"),"to you")</f>
        <v>to you</v>
      </c>
      <c r="F120" s="4"/>
      <c r="G120" s="4"/>
      <c r="H120" s="4"/>
    </row>
    <row r="121" ht="15.75" customHeight="1">
      <c r="A121" s="6" t="s">
        <v>2828</v>
      </c>
      <c r="B121" s="7" t="s">
        <v>4751</v>
      </c>
      <c r="C121" s="4">
        <v>120.0</v>
      </c>
      <c r="D121" s="5" t="s">
        <v>3368</v>
      </c>
      <c r="E121" s="4" t="str">
        <f>IFERROR(__xludf.DUMMYFUNCTION("GOOGLETRANSLATE(D121, ""he"", ""en"")"),"arm")</f>
        <v>arm</v>
      </c>
      <c r="F121" s="4"/>
      <c r="G121" s="4"/>
      <c r="H121" s="4"/>
    </row>
    <row r="122" ht="15.75" customHeight="1">
      <c r="A122" s="8" t="s">
        <v>808</v>
      </c>
      <c r="B122" s="1">
        <v>15.0</v>
      </c>
      <c r="C122" s="4">
        <v>121.0</v>
      </c>
      <c r="D122" s="5" t="s">
        <v>672</v>
      </c>
      <c r="E122" s="4" t="str">
        <f>IFERROR(__xludf.DUMMYFUNCTION("GOOGLETRANSLATE(D122, ""he"", ""en"")"),"with")</f>
        <v>with</v>
      </c>
      <c r="F122" s="4"/>
      <c r="G122" s="4"/>
      <c r="H122" s="4"/>
    </row>
    <row r="123" ht="15.75" customHeight="1">
      <c r="A123" s="6" t="s">
        <v>3900</v>
      </c>
      <c r="B123" s="7" t="s">
        <v>4752</v>
      </c>
      <c r="C123" s="4">
        <v>122.0</v>
      </c>
      <c r="D123" s="5" t="s">
        <v>4753</v>
      </c>
      <c r="E123" s="4" t="str">
        <f>IFERROR(__xludf.DUMMYFUNCTION("GOOGLETRANSLATE(D123, ""he"", ""en"")"),"heroism")</f>
        <v>heroism</v>
      </c>
      <c r="F123" s="4"/>
      <c r="G123" s="4"/>
      <c r="H123" s="4"/>
    </row>
    <row r="124" ht="15.75" customHeight="1">
      <c r="A124" s="6" t="s">
        <v>4754</v>
      </c>
      <c r="B124" s="7" t="s">
        <v>3914</v>
      </c>
      <c r="C124" s="4">
        <v>123.0</v>
      </c>
      <c r="D124" s="5" t="s">
        <v>4755</v>
      </c>
      <c r="E124" s="4" t="str">
        <f>IFERROR(__xludf.DUMMYFUNCTION("GOOGLETRANSLATE(D124, ""he"", ""en"")"),"dare")</f>
        <v>dare</v>
      </c>
      <c r="F124" s="4"/>
      <c r="G124" s="4"/>
      <c r="H124" s="4"/>
    </row>
    <row r="125" ht="15.75" customHeight="1">
      <c r="A125" s="6" t="s">
        <v>4756</v>
      </c>
      <c r="B125" s="7" t="s">
        <v>4757</v>
      </c>
      <c r="C125" s="4">
        <v>124.0</v>
      </c>
      <c r="D125" s="5" t="s">
        <v>2861</v>
      </c>
      <c r="E125" s="4" t="str">
        <f>IFERROR(__xludf.DUMMYFUNCTION("GOOGLETRANSLATE(D125, ""he"", ""en"")"),"your hand")</f>
        <v>your hand</v>
      </c>
      <c r="F125" s="4"/>
      <c r="G125" s="4"/>
      <c r="H125" s="4"/>
    </row>
    <row r="126" ht="15.75" customHeight="1">
      <c r="A126" s="6" t="s">
        <v>4758</v>
      </c>
      <c r="B126" s="7" t="s">
        <v>4759</v>
      </c>
      <c r="C126" s="4">
        <v>125.0</v>
      </c>
      <c r="D126" s="5" t="s">
        <v>4760</v>
      </c>
      <c r="E126" s="4" t="str">
        <f>IFERROR(__xludf.DUMMYFUNCTION("GOOGLETRANSLATE(D126, ""he"", ""en"")"),"Donate")</f>
        <v>Donate</v>
      </c>
      <c r="F126" s="4"/>
      <c r="G126" s="4"/>
      <c r="H126" s="4"/>
    </row>
    <row r="127" ht="15.75" customHeight="1">
      <c r="A127" s="6" t="s">
        <v>3895</v>
      </c>
      <c r="B127" s="7" t="s">
        <v>720</v>
      </c>
      <c r="C127" s="4">
        <v>126.0</v>
      </c>
      <c r="D127" s="5" t="s">
        <v>4761</v>
      </c>
      <c r="E127" s="4" t="str">
        <f>IFERROR(__xludf.DUMMYFUNCTION("GOOGLETRANSLATE(D127, ""he"", ""en"")"),"your right:")</f>
        <v>your right:</v>
      </c>
      <c r="F127" s="4"/>
      <c r="G127" s="4"/>
      <c r="H127" s="4"/>
    </row>
    <row r="128" ht="15.75" customHeight="1">
      <c r="A128" s="6" t="s">
        <v>3896</v>
      </c>
      <c r="B128" s="7" t="s">
        <v>3897</v>
      </c>
      <c r="C128" s="4">
        <v>127.0</v>
      </c>
      <c r="D128" s="5" t="s">
        <v>821</v>
      </c>
      <c r="E128" s="4" t="str">
        <f>IFERROR(__xludf.DUMMYFUNCTION("GOOGLETRANSLATE(D128, ""he"", ""en"")"),"{to}")</f>
        <v>{to}</v>
      </c>
      <c r="F128" s="4"/>
      <c r="G128" s="4"/>
      <c r="H128" s="4"/>
    </row>
    <row r="129" ht="15.75" customHeight="1">
      <c r="A129" s="6" t="s">
        <v>4762</v>
      </c>
      <c r="B129" s="7" t="s">
        <v>4763</v>
      </c>
      <c r="C129" s="4">
        <v>128.0</v>
      </c>
      <c r="D129" s="5" t="s">
        <v>3900</v>
      </c>
      <c r="E129" s="4" t="str">
        <f>IFERROR(__xludf.DUMMYFUNCTION("GOOGLETRANSLATE(D129, ""he"", ""en"")"),"justice")</f>
        <v>justice</v>
      </c>
      <c r="F129" s="4"/>
      <c r="G129" s="4"/>
      <c r="H129" s="4"/>
    </row>
    <row r="130" ht="15.75" customHeight="1">
      <c r="A130" s="6" t="s">
        <v>4764</v>
      </c>
      <c r="B130" s="7" t="s">
        <v>4765</v>
      </c>
      <c r="C130" s="4">
        <v>129.0</v>
      </c>
      <c r="D130" s="5" t="s">
        <v>4766</v>
      </c>
      <c r="E130" s="4" t="str">
        <f>IFERROR(__xludf.DUMMYFUNCTION("GOOGLETRANSLATE(D130, ""he"", ""en"")"),"and judgment")</f>
        <v>and judgment</v>
      </c>
      <c r="F130" s="4"/>
      <c r="G130" s="4"/>
      <c r="H130" s="4"/>
    </row>
    <row r="131" ht="15.75" customHeight="1">
      <c r="A131" s="8" t="s">
        <v>828</v>
      </c>
      <c r="B131" s="1">
        <v>16.0</v>
      </c>
      <c r="C131" s="4">
        <v>130.0</v>
      </c>
      <c r="D131" s="5" t="s">
        <v>4756</v>
      </c>
      <c r="E131" s="4" t="str">
        <f>IFERROR(__xludf.DUMMYFUNCTION("GOOGLETRANSLATE(D131, ""he"", ""en"")"),"institute")</f>
        <v>institute</v>
      </c>
      <c r="F131" s="4"/>
      <c r="G131" s="4"/>
      <c r="H131" s="4"/>
    </row>
    <row r="132" ht="15.75" customHeight="1">
      <c r="A132" s="6" t="s">
        <v>4767</v>
      </c>
      <c r="B132" s="7" t="s">
        <v>4768</v>
      </c>
      <c r="C132" s="4">
        <v>131.0</v>
      </c>
      <c r="D132" s="5" t="s">
        <v>4769</v>
      </c>
      <c r="E132" s="4" t="str">
        <f>IFERROR(__xludf.DUMMYFUNCTION("GOOGLETRANSLATE(D132, ""he"", ""en"")"),"a throne")</f>
        <v>a throne</v>
      </c>
      <c r="F132" s="4"/>
      <c r="G132" s="4"/>
      <c r="H132" s="4"/>
    </row>
    <row r="133" ht="15.75" customHeight="1">
      <c r="A133" s="6" t="s">
        <v>4770</v>
      </c>
      <c r="B133" s="7" t="s">
        <v>4771</v>
      </c>
      <c r="C133" s="4">
        <v>132.0</v>
      </c>
      <c r="D133" s="5" t="s">
        <v>3895</v>
      </c>
      <c r="E133" s="4" t="str">
        <f>IFERROR(__xludf.DUMMYFUNCTION("GOOGLETRANSLATE(D133, ""he"", ""en"")"),"grace")</f>
        <v>grace</v>
      </c>
      <c r="F133" s="4"/>
      <c r="G133" s="4"/>
      <c r="H133" s="4"/>
    </row>
    <row r="134" ht="15.75" customHeight="1">
      <c r="A134" s="6" t="s">
        <v>4772</v>
      </c>
      <c r="B134" s="7" t="s">
        <v>4773</v>
      </c>
      <c r="C134" s="4">
        <v>133.0</v>
      </c>
      <c r="D134" s="5" t="s">
        <v>3896</v>
      </c>
      <c r="E134" s="4" t="str">
        <f>IFERROR(__xludf.DUMMYFUNCTION("GOOGLETRANSLATE(D134, ""he"", ""en"")"),"and truth")</f>
        <v>and truth</v>
      </c>
      <c r="F134" s="4"/>
      <c r="G134" s="4"/>
      <c r="H134" s="4"/>
    </row>
    <row r="135" ht="15.75" customHeight="1">
      <c r="A135" s="6" t="s">
        <v>4774</v>
      </c>
      <c r="B135" s="7" t="s">
        <v>4775</v>
      </c>
      <c r="C135" s="4">
        <v>134.0</v>
      </c>
      <c r="D135" s="5" t="s">
        <v>4776</v>
      </c>
      <c r="E135" s="4" t="str">
        <f>IFERROR(__xludf.DUMMYFUNCTION("GOOGLETRANSLATE(D135, ""he"", ""en"")"),"advance")</f>
        <v>advance</v>
      </c>
      <c r="F135" s="4"/>
      <c r="G135" s="4"/>
      <c r="H135" s="4"/>
    </row>
    <row r="136" ht="15.75" customHeight="1">
      <c r="A136" s="6" t="s">
        <v>180</v>
      </c>
      <c r="B136" s="7" t="s">
        <v>2580</v>
      </c>
      <c r="C136" s="4">
        <v>135.0</v>
      </c>
      <c r="D136" s="5" t="s">
        <v>4777</v>
      </c>
      <c r="E136" s="4" t="str">
        <f>IFERROR(__xludf.DUMMYFUNCTION("GOOGLETRANSLATE(D136, ""he"", ""en"")"),"your face:")</f>
        <v>your face:</v>
      </c>
      <c r="F136" s="4"/>
      <c r="G136" s="4"/>
      <c r="H136" s="4"/>
    </row>
    <row r="137" ht="15.75" customHeight="1">
      <c r="A137" s="6" t="s">
        <v>4778</v>
      </c>
      <c r="B137" s="7" t="s">
        <v>4779</v>
      </c>
      <c r="C137" s="4">
        <v>136.0</v>
      </c>
      <c r="D137" s="5" t="s">
        <v>848</v>
      </c>
      <c r="E137" s="4" t="str">
        <f>IFERROR(__xludf.DUMMYFUNCTION("GOOGLETRANSLATE(D137, ""he"", ""en"")"),"{16}")</f>
        <v>{16}</v>
      </c>
      <c r="F137" s="4"/>
      <c r="G137" s="4"/>
      <c r="H137" s="4"/>
    </row>
    <row r="138" ht="15.75" customHeight="1">
      <c r="A138" s="6" t="s">
        <v>4780</v>
      </c>
      <c r="B138" s="7" t="s">
        <v>4781</v>
      </c>
      <c r="C138" s="4">
        <v>137.0</v>
      </c>
      <c r="D138" s="5" t="s">
        <v>3620</v>
      </c>
      <c r="E138" s="4" t="str">
        <f>IFERROR(__xludf.DUMMYFUNCTION("GOOGLETRANSLATE(D138, ""he"", ""en"")"),"Asheri")</f>
        <v>Asheri</v>
      </c>
      <c r="F138" s="4"/>
      <c r="G138" s="4"/>
      <c r="H138" s="4"/>
    </row>
    <row r="139" ht="15.75" customHeight="1">
      <c r="A139" s="8" t="s">
        <v>856</v>
      </c>
      <c r="B139" s="1">
        <v>17.0</v>
      </c>
      <c r="C139" s="4">
        <v>138.0</v>
      </c>
      <c r="D139" s="5" t="s">
        <v>4770</v>
      </c>
      <c r="E139" s="4" t="str">
        <f>IFERROR(__xludf.DUMMYFUNCTION("GOOGLETRANSLATE(D139, ""he"", ""en"")"),"the people")</f>
        <v>the people</v>
      </c>
      <c r="F139" s="4"/>
      <c r="G139" s="4"/>
      <c r="H139" s="4"/>
    </row>
    <row r="140" ht="15.75" customHeight="1">
      <c r="A140" s="6" t="s">
        <v>2463</v>
      </c>
      <c r="B140" s="7" t="s">
        <v>4782</v>
      </c>
      <c r="C140" s="4">
        <v>139.0</v>
      </c>
      <c r="D140" s="5" t="s">
        <v>4772</v>
      </c>
      <c r="E140" s="4" t="str">
        <f>IFERROR(__xludf.DUMMYFUNCTION("GOOGLETRANSLATE(D140, ""he"", ""en"")"),"I know")</f>
        <v>I know</v>
      </c>
      <c r="F140" s="4"/>
      <c r="G140" s="4"/>
      <c r="H140" s="4"/>
    </row>
    <row r="141" ht="15.75" customHeight="1">
      <c r="A141" s="6" t="s">
        <v>4783</v>
      </c>
      <c r="B141" s="7" t="s">
        <v>4784</v>
      </c>
      <c r="C141" s="4">
        <v>140.0</v>
      </c>
      <c r="D141" s="5" t="s">
        <v>4774</v>
      </c>
      <c r="E141" s="4" t="str">
        <f>IFERROR(__xludf.DUMMYFUNCTION("GOOGLETRANSLATE(D141, ""he"", ""en"")"),"cheer")</f>
        <v>cheer</v>
      </c>
      <c r="F141" s="4"/>
      <c r="G141" s="4"/>
      <c r="H141" s="4"/>
    </row>
    <row r="142" ht="15.75" customHeight="1">
      <c r="A142" s="6" t="s">
        <v>3991</v>
      </c>
      <c r="B142" s="7" t="s">
        <v>3992</v>
      </c>
      <c r="C142" s="4">
        <v>141.0</v>
      </c>
      <c r="D142" s="5" t="s">
        <v>180</v>
      </c>
      <c r="E142" s="4" t="str">
        <f>IFERROR(__xludf.DUMMYFUNCTION("GOOGLETRANSLATE(D142, ""he"", ""en"")"),"Jehovah")</f>
        <v>Jehovah</v>
      </c>
      <c r="F142" s="4"/>
      <c r="G142" s="4"/>
      <c r="H142" s="4"/>
    </row>
    <row r="143" ht="15.75" customHeight="1">
      <c r="A143" s="6" t="s">
        <v>4785</v>
      </c>
      <c r="B143" s="7" t="s">
        <v>4786</v>
      </c>
      <c r="C143" s="4">
        <v>142.0</v>
      </c>
      <c r="D143" s="5" t="s">
        <v>1270</v>
      </c>
      <c r="E143" s="4" t="str">
        <f>IFERROR(__xludf.DUMMYFUNCTION("GOOGLETRANSLATE(D143, ""he"", ""en"")"),"in the light")</f>
        <v>in the light</v>
      </c>
      <c r="F143" s="4"/>
      <c r="G143" s="4"/>
      <c r="H143" s="4"/>
    </row>
    <row r="144" ht="15.75" customHeight="1">
      <c r="A144" s="6" t="s">
        <v>4787</v>
      </c>
      <c r="B144" s="7" t="s">
        <v>141</v>
      </c>
      <c r="C144" s="4">
        <v>143.0</v>
      </c>
      <c r="D144" s="5" t="s">
        <v>2668</v>
      </c>
      <c r="E144" s="4" t="str">
        <f>IFERROR(__xludf.DUMMYFUNCTION("GOOGLETRANSLATE(D144, ""he"", ""en"")"),"your face")</f>
        <v>your face</v>
      </c>
      <c r="F144" s="4"/>
      <c r="G144" s="4"/>
      <c r="H144" s="4"/>
    </row>
    <row r="145" ht="15.75" customHeight="1">
      <c r="A145" s="8" t="s">
        <v>880</v>
      </c>
      <c r="B145" s="1">
        <v>18.0</v>
      </c>
      <c r="C145" s="4">
        <v>144.0</v>
      </c>
      <c r="D145" s="5" t="s">
        <v>4788</v>
      </c>
      <c r="E145" s="4" t="str">
        <f>IFERROR(__xludf.DUMMYFUNCTION("GOOGLETRANSLATE(D145, ""he"", ""en"")"),"They will walk:")</f>
        <v>They will walk:</v>
      </c>
      <c r="F145" s="4"/>
      <c r="G145" s="4"/>
      <c r="H145" s="4"/>
    </row>
    <row r="146" ht="15.75" customHeight="1">
      <c r="A146" s="6" t="s">
        <v>129</v>
      </c>
      <c r="B146" s="7" t="s">
        <v>130</v>
      </c>
      <c r="C146" s="4">
        <v>145.0</v>
      </c>
      <c r="D146" s="5" t="s">
        <v>867</v>
      </c>
      <c r="E146" s="4" t="str">
        <f>IFERROR(__xludf.DUMMYFUNCTION("GOOGLETRANSLATE(D146, ""he"", ""en"")"),"{17}")</f>
        <v>{17}</v>
      </c>
      <c r="F146" s="4"/>
      <c r="G146" s="4"/>
      <c r="H146" s="4"/>
    </row>
    <row r="147" ht="15.75" customHeight="1">
      <c r="A147" s="6" t="s">
        <v>4789</v>
      </c>
      <c r="B147" s="7" t="s">
        <v>4790</v>
      </c>
      <c r="C147" s="4">
        <v>146.0</v>
      </c>
      <c r="D147" s="5" t="s">
        <v>2471</v>
      </c>
      <c r="E147" s="4" t="str">
        <f>IFERROR(__xludf.DUMMYFUNCTION("GOOGLETRANSLATE(D147, ""he"", ""en"")"),"in your name")</f>
        <v>in your name</v>
      </c>
      <c r="F147" s="4"/>
      <c r="G147" s="4"/>
      <c r="H147" s="4"/>
    </row>
    <row r="148" ht="15.75" customHeight="1">
      <c r="A148" s="6" t="s">
        <v>4791</v>
      </c>
      <c r="B148" s="7" t="s">
        <v>4792</v>
      </c>
      <c r="C148" s="4">
        <v>147.0</v>
      </c>
      <c r="D148" s="5" t="s">
        <v>4793</v>
      </c>
      <c r="E148" s="4" t="str">
        <f>IFERROR(__xludf.DUMMYFUNCTION("GOOGLETRANSLATE(D148, ""he"", ""en"")"),"Yagilun")</f>
        <v>Yagilun</v>
      </c>
      <c r="F148" s="4"/>
      <c r="G148" s="4"/>
      <c r="H148" s="4"/>
    </row>
    <row r="149" ht="15.75" customHeight="1">
      <c r="A149" s="6" t="s">
        <v>4794</v>
      </c>
      <c r="B149" s="7" t="s">
        <v>3526</v>
      </c>
      <c r="C149" s="4">
        <v>148.0</v>
      </c>
      <c r="D149" s="5" t="s">
        <v>448</v>
      </c>
      <c r="E149" s="4" t="str">
        <f>IFERROR(__xludf.DUMMYFUNCTION("GOOGLETRANSLATE(D149, ""he"", ""en"")"),"all")</f>
        <v>all</v>
      </c>
      <c r="F149" s="4"/>
      <c r="G149" s="4"/>
      <c r="H149" s="4"/>
    </row>
    <row r="150" ht="15.75" customHeight="1">
      <c r="A150" s="6" t="s">
        <v>4795</v>
      </c>
      <c r="B150" s="7" t="s">
        <v>4796</v>
      </c>
      <c r="C150" s="4">
        <v>149.0</v>
      </c>
      <c r="D150" s="5" t="s">
        <v>4569</v>
      </c>
      <c r="E150" s="4" t="str">
        <f>IFERROR(__xludf.DUMMYFUNCTION("GOOGLETRANSLATE(D150, ""he"", ""en"")"),"today")</f>
        <v>today</v>
      </c>
      <c r="F150" s="4"/>
      <c r="G150" s="4"/>
      <c r="H150" s="4"/>
    </row>
    <row r="151" ht="15.75" customHeight="1">
      <c r="A151" s="6" t="s">
        <v>4749</v>
      </c>
      <c r="B151" s="7" t="s">
        <v>4750</v>
      </c>
      <c r="C151" s="4">
        <v>150.0</v>
      </c>
      <c r="D151" s="5" t="s">
        <v>4785</v>
      </c>
      <c r="E151" s="4" t="str">
        <f>IFERROR(__xludf.DUMMYFUNCTION("GOOGLETRANSLATE(D151, ""he"", ""en"")"),"And in your favor")</f>
        <v>And in your favor</v>
      </c>
      <c r="F151" s="4"/>
      <c r="G151" s="4"/>
      <c r="H151" s="4"/>
    </row>
    <row r="152" ht="15.75" customHeight="1">
      <c r="A152" s="6" t="s">
        <v>4797</v>
      </c>
      <c r="B152" s="7" t="s">
        <v>4798</v>
      </c>
      <c r="C152" s="4">
        <v>151.0</v>
      </c>
      <c r="D152" s="5" t="s">
        <v>4799</v>
      </c>
      <c r="E152" s="4" t="str">
        <f>IFERROR(__xludf.DUMMYFUNCTION("GOOGLETRANSLATE(D152, ""he"", ""en"")"),"Yerumu:")</f>
        <v>Yerumu:</v>
      </c>
      <c r="F152" s="4"/>
      <c r="G152" s="4"/>
      <c r="H152" s="4"/>
    </row>
    <row r="153" ht="15.75" customHeight="1">
      <c r="A153" s="8" t="s">
        <v>909</v>
      </c>
      <c r="B153" s="1">
        <v>19.0</v>
      </c>
      <c r="C153" s="4">
        <v>152.0</v>
      </c>
      <c r="D153" s="5" t="s">
        <v>897</v>
      </c>
      <c r="E153" s="4" t="str">
        <f>IFERROR(__xludf.DUMMYFUNCTION("GOOGLETRANSLATE(D153, ""he"", ""en"")"),"{noun}")</f>
        <v>{noun}</v>
      </c>
      <c r="F153" s="4"/>
      <c r="G153" s="4"/>
      <c r="H153" s="4"/>
    </row>
    <row r="154" ht="15.75" customHeight="1">
      <c r="A154" s="6" t="s">
        <v>129</v>
      </c>
      <c r="B154" s="7" t="s">
        <v>130</v>
      </c>
      <c r="C154" s="4">
        <v>153.0</v>
      </c>
      <c r="D154" s="5" t="s">
        <v>53</v>
      </c>
      <c r="E154" s="4" t="str">
        <f>IFERROR(__xludf.DUMMYFUNCTION("GOOGLETRANSLATE(D154, ""he"", ""en"")"),"that")</f>
        <v>that</v>
      </c>
      <c r="F154" s="4"/>
      <c r="G154" s="4"/>
      <c r="H154" s="4"/>
    </row>
    <row r="155" ht="15.75" customHeight="1">
      <c r="A155" s="6" t="s">
        <v>489</v>
      </c>
      <c r="B155" s="7" t="s">
        <v>1380</v>
      </c>
      <c r="C155" s="4">
        <v>154.0</v>
      </c>
      <c r="D155" s="5" t="s">
        <v>4800</v>
      </c>
      <c r="E155" s="4" t="str">
        <f>IFERROR(__xludf.DUMMYFUNCTION("GOOGLETRANSLATE(D155, ""he"", ""en"")"),"glory")</f>
        <v>glory</v>
      </c>
      <c r="F155" s="4"/>
      <c r="G155" s="4"/>
      <c r="H155" s="4"/>
    </row>
    <row r="156" ht="15.75" customHeight="1">
      <c r="A156" s="6" t="s">
        <v>4801</v>
      </c>
      <c r="B156" s="7" t="s">
        <v>3698</v>
      </c>
      <c r="C156" s="4">
        <v>155.0</v>
      </c>
      <c r="D156" s="5" t="s">
        <v>4802</v>
      </c>
      <c r="E156" s="4" t="str">
        <f>IFERROR(__xludf.DUMMYFUNCTION("GOOGLETRANSLATE(D156, ""he"", ""en"")"),"his strength")</f>
        <v>his strength</v>
      </c>
      <c r="F156" s="4"/>
      <c r="G156" s="4"/>
      <c r="H156" s="4"/>
    </row>
    <row r="157" ht="15.75" customHeight="1">
      <c r="A157" s="6" t="s">
        <v>4803</v>
      </c>
      <c r="B157" s="7" t="s">
        <v>4804</v>
      </c>
      <c r="C157" s="4">
        <v>156.0</v>
      </c>
      <c r="D157" s="5" t="s">
        <v>4805</v>
      </c>
      <c r="E157" s="4" t="str">
        <f>IFERROR(__xludf.DUMMYFUNCTION("GOOGLETRANSLATE(D157, ""he"", ""en"")"),"you")</f>
        <v>you</v>
      </c>
      <c r="F157" s="4"/>
      <c r="G157" s="4"/>
      <c r="H157" s="4"/>
    </row>
    <row r="158" ht="15.75" customHeight="1">
      <c r="A158" s="6" t="s">
        <v>2131</v>
      </c>
      <c r="B158" s="7" t="s">
        <v>1593</v>
      </c>
      <c r="C158" s="4">
        <v>157.0</v>
      </c>
      <c r="D158" s="5" t="s">
        <v>4806</v>
      </c>
      <c r="E158" s="4" t="str">
        <f>IFERROR(__xludf.DUMMYFUNCTION("GOOGLETRANSLATE(D158, ""he"", ""en"")"),"And with your will")</f>
        <v>And with your will</v>
      </c>
      <c r="F158" s="4"/>
      <c r="G158" s="4"/>
      <c r="H158" s="4"/>
    </row>
    <row r="159" ht="15.75" customHeight="1">
      <c r="A159" s="6" t="s">
        <v>4807</v>
      </c>
      <c r="B159" s="7" t="s">
        <v>4808</v>
      </c>
      <c r="C159" s="4">
        <v>158.0</v>
      </c>
      <c r="D159" s="5" t="s">
        <v>4809</v>
      </c>
      <c r="E159" s="4" t="str">
        <f>IFERROR(__xludf.DUMMYFUNCTION("GOOGLETRANSLATE(D159, ""he"", ""en"")"),"(pick up)")</f>
        <v>(pick up)</v>
      </c>
      <c r="F159" s="4"/>
      <c r="G159" s="4"/>
      <c r="H159" s="4"/>
    </row>
    <row r="160" ht="15.75" customHeight="1">
      <c r="A160" s="8" t="s">
        <v>938</v>
      </c>
      <c r="B160" s="1">
        <v>20.0</v>
      </c>
      <c r="C160" s="4">
        <v>159.0</v>
      </c>
      <c r="D160" s="5" t="s">
        <v>4760</v>
      </c>
      <c r="E160" s="4" t="str">
        <f>IFERROR(__xludf.DUMMYFUNCTION("GOOGLETRANSLATE(D160, ""he"", ""en"")"),"Donate")</f>
        <v>Donate</v>
      </c>
      <c r="F160" s="4"/>
      <c r="G160" s="4"/>
      <c r="H160" s="4"/>
    </row>
    <row r="161" ht="15.75" customHeight="1">
      <c r="A161" s="6" t="s">
        <v>4810</v>
      </c>
      <c r="B161" s="7" t="s">
        <v>4811</v>
      </c>
      <c r="C161" s="4">
        <v>160.0</v>
      </c>
      <c r="D161" s="5" t="s">
        <v>4812</v>
      </c>
      <c r="E161" s="4" t="str">
        <f>IFERROR(__xludf.DUMMYFUNCTION("GOOGLETRANSLATE(D161, ""he"", ""en"")"),"We projected:")</f>
        <v>We projected:</v>
      </c>
      <c r="F161" s="4"/>
      <c r="G161" s="4"/>
      <c r="H161" s="4"/>
    </row>
    <row r="162" ht="15.75" customHeight="1">
      <c r="A162" s="6" t="s">
        <v>4813</v>
      </c>
      <c r="B162" s="7" t="s">
        <v>4814</v>
      </c>
      <c r="C162" s="4">
        <v>161.0</v>
      </c>
      <c r="D162" s="5" t="s">
        <v>925</v>
      </c>
      <c r="E162" s="4" t="str">
        <f>IFERROR(__xludf.DUMMYFUNCTION("GOOGLETRANSLATE(D162, ""he"", ""en"")"),"{19}")</f>
        <v>{19}</v>
      </c>
      <c r="F162" s="4"/>
      <c r="G162" s="4"/>
      <c r="H162" s="4"/>
    </row>
    <row r="163" ht="15.75" customHeight="1">
      <c r="A163" s="6" t="s">
        <v>4815</v>
      </c>
      <c r="B163" s="7" t="s">
        <v>4816</v>
      </c>
      <c r="C163" s="4">
        <v>162.0</v>
      </c>
      <c r="D163" s="5" t="s">
        <v>53</v>
      </c>
      <c r="E163" s="4" t="str">
        <f>IFERROR(__xludf.DUMMYFUNCTION("GOOGLETRANSLATE(D163, ""he"", ""en"")"),"that")</f>
        <v>that</v>
      </c>
      <c r="F163" s="4"/>
      <c r="G163" s="4"/>
      <c r="H163" s="4"/>
    </row>
    <row r="164" ht="15.75" customHeight="1">
      <c r="A164" s="6" t="s">
        <v>4817</v>
      </c>
      <c r="B164" s="7" t="s">
        <v>4818</v>
      </c>
      <c r="C164" s="4">
        <v>163.0</v>
      </c>
      <c r="D164" s="5" t="s">
        <v>489</v>
      </c>
      <c r="E164" s="4" t="str">
        <f>IFERROR(__xludf.DUMMYFUNCTION("GOOGLETRANSLATE(D164, ""he"", ""en"")"),"to Jehovah")</f>
        <v>to Jehovah</v>
      </c>
      <c r="F164" s="4"/>
      <c r="G164" s="4"/>
      <c r="H164" s="4"/>
    </row>
    <row r="165" ht="15.75" customHeight="1">
      <c r="A165" s="6" t="s">
        <v>4819</v>
      </c>
      <c r="B165" s="7" t="s">
        <v>4820</v>
      </c>
      <c r="C165" s="4">
        <v>164.0</v>
      </c>
      <c r="D165" s="5" t="s">
        <v>3699</v>
      </c>
      <c r="E165" s="4" t="str">
        <f>IFERROR(__xludf.DUMMYFUNCTION("GOOGLETRANSLATE(D165, ""he"", ""en"")"),"Protect us")</f>
        <v>Protect us</v>
      </c>
      <c r="F165" s="4"/>
      <c r="G165" s="4"/>
      <c r="H165" s="4"/>
    </row>
    <row r="166" ht="15.75" customHeight="1">
      <c r="A166" s="6" t="s">
        <v>4821</v>
      </c>
      <c r="B166" s="7" t="s">
        <v>4822</v>
      </c>
      <c r="C166" s="4">
        <v>165.0</v>
      </c>
      <c r="D166" s="5" t="s">
        <v>4803</v>
      </c>
      <c r="E166" s="4" t="str">
        <f>IFERROR(__xludf.DUMMYFUNCTION("GOOGLETRANSLATE(D166, ""he"", ""en"")"),"and sanctify")</f>
        <v>and sanctify</v>
      </c>
      <c r="F166" s="4"/>
      <c r="G166" s="4"/>
      <c r="H166" s="4"/>
    </row>
    <row r="167" ht="15.75" customHeight="1">
      <c r="A167" s="6" t="s">
        <v>4823</v>
      </c>
      <c r="B167" s="7" t="s">
        <v>4822</v>
      </c>
      <c r="C167" s="4">
        <v>166.0</v>
      </c>
      <c r="D167" s="5" t="s">
        <v>1624</v>
      </c>
      <c r="E167" s="4" t="str">
        <f>IFERROR(__xludf.DUMMYFUNCTION("GOOGLETRANSLATE(D167, ""he"", ""en"")"),"Israel")</f>
        <v>Israel</v>
      </c>
      <c r="F167" s="4"/>
      <c r="G167" s="4"/>
      <c r="H167" s="4"/>
    </row>
    <row r="168" ht="15.75" customHeight="1">
      <c r="A168" s="6" t="s">
        <v>4824</v>
      </c>
      <c r="B168" s="7" t="s">
        <v>4825</v>
      </c>
      <c r="C168" s="4">
        <v>167.0</v>
      </c>
      <c r="D168" s="5" t="s">
        <v>4826</v>
      </c>
      <c r="E168" s="4" t="str">
        <f>IFERROR(__xludf.DUMMYFUNCTION("GOOGLETRANSLATE(D168, ""he"", ""en"")"),"King:")</f>
        <v>King:</v>
      </c>
      <c r="F168" s="4"/>
      <c r="G168" s="4"/>
      <c r="H168" s="4"/>
    </row>
    <row r="169" ht="15.75" customHeight="1">
      <c r="A169" s="6" t="s">
        <v>4827</v>
      </c>
      <c r="B169" s="7" t="s">
        <v>1089</v>
      </c>
      <c r="C169" s="4">
        <v>168.0</v>
      </c>
      <c r="D169" s="5" t="s">
        <v>956</v>
      </c>
      <c r="E169" s="4" t="str">
        <f>IFERROR(__xludf.DUMMYFUNCTION("GOOGLETRANSLATE(D169, ""he"", ""en"")"),"{about}")</f>
        <v>{about}</v>
      </c>
      <c r="F169" s="4"/>
      <c r="G169" s="4"/>
      <c r="H169" s="4"/>
    </row>
    <row r="170" ht="15.75" customHeight="1">
      <c r="A170" s="6" t="s">
        <v>4828</v>
      </c>
      <c r="B170" s="7" t="s">
        <v>4829</v>
      </c>
      <c r="C170" s="4">
        <v>169.0</v>
      </c>
      <c r="D170" s="5" t="s">
        <v>4810</v>
      </c>
      <c r="E170" s="4" t="str">
        <f>IFERROR(__xludf.DUMMYFUNCTION("GOOGLETRANSLATE(D170, ""he"", ""en"")"),"then")</f>
        <v>then</v>
      </c>
      <c r="F170" s="4"/>
      <c r="G170" s="4"/>
      <c r="H170" s="4"/>
    </row>
    <row r="171" ht="15.75" customHeight="1">
      <c r="A171" s="6" t="s">
        <v>4830</v>
      </c>
      <c r="B171" s="7" t="s">
        <v>4831</v>
      </c>
      <c r="C171" s="4">
        <v>170.0</v>
      </c>
      <c r="D171" s="5" t="s">
        <v>4832</v>
      </c>
      <c r="E171" s="4" t="str">
        <f>IFERROR(__xludf.DUMMYFUNCTION("GOOGLETRANSLATE(D171, ""he"", ""en"")"),"you spoke")</f>
        <v>you spoke</v>
      </c>
      <c r="F171" s="4"/>
      <c r="G171" s="4"/>
      <c r="H171" s="4"/>
    </row>
    <row r="172" ht="15.75" customHeight="1">
      <c r="A172" s="8" t="s">
        <v>962</v>
      </c>
      <c r="B172" s="1">
        <v>21.0</v>
      </c>
      <c r="C172" s="4">
        <v>171.0</v>
      </c>
      <c r="D172" s="5" t="s">
        <v>4815</v>
      </c>
      <c r="E172" s="4" t="str">
        <f>IFERROR(__xludf.DUMMYFUNCTION("GOOGLETRANSLATE(D172, ""he"", ""en"")"),"in vision")</f>
        <v>in vision</v>
      </c>
      <c r="F172" s="4"/>
      <c r="G172" s="4"/>
      <c r="H172" s="4"/>
    </row>
    <row r="173" ht="15.75" customHeight="1">
      <c r="A173" s="6" t="s">
        <v>4833</v>
      </c>
      <c r="B173" s="7" t="s">
        <v>4834</v>
      </c>
      <c r="C173" s="4">
        <v>172.0</v>
      </c>
      <c r="D173" s="5" t="s">
        <v>4817</v>
      </c>
      <c r="E173" s="4" t="str">
        <f>IFERROR(__xludf.DUMMYFUNCTION("GOOGLETRANSLATE(D173, ""he"", ""en"")"),"to your followers")</f>
        <v>to your followers</v>
      </c>
      <c r="F173" s="4"/>
      <c r="G173" s="4"/>
      <c r="H173" s="4"/>
    </row>
    <row r="174" ht="15.75" customHeight="1">
      <c r="A174" s="6" t="s">
        <v>4835</v>
      </c>
      <c r="B174" s="7" t="s">
        <v>3948</v>
      </c>
      <c r="C174" s="4">
        <v>173.0</v>
      </c>
      <c r="D174" s="5" t="s">
        <v>4836</v>
      </c>
      <c r="E174" s="4" t="str">
        <f>IFERROR(__xludf.DUMMYFUNCTION("GOOGLETRANSLATE(D174, ""he"", ""en"")"),"And she said")</f>
        <v>And she said</v>
      </c>
      <c r="F174" s="4"/>
      <c r="G174" s="4"/>
      <c r="H174" s="4"/>
    </row>
    <row r="175" ht="15.75" customHeight="1">
      <c r="A175" s="6" t="s">
        <v>4621</v>
      </c>
      <c r="B175" s="7" t="s">
        <v>4837</v>
      </c>
      <c r="C175" s="4">
        <v>174.0</v>
      </c>
      <c r="D175" s="5" t="s">
        <v>4838</v>
      </c>
      <c r="E175" s="4" t="str">
        <f>IFERROR(__xludf.DUMMYFUNCTION("GOOGLETRANSLATE(D175, ""he"", ""en"")"),"I have been")</f>
        <v>I have been</v>
      </c>
      <c r="F175" s="4"/>
      <c r="G175" s="4"/>
      <c r="H175" s="4"/>
    </row>
    <row r="176" ht="15.75" customHeight="1">
      <c r="A176" s="6" t="s">
        <v>4839</v>
      </c>
      <c r="B176" s="7" t="s">
        <v>4840</v>
      </c>
      <c r="C176" s="4">
        <v>175.0</v>
      </c>
      <c r="D176" s="5" t="s">
        <v>4823</v>
      </c>
      <c r="E176" s="4" t="str">
        <f>IFERROR(__xludf.DUMMYFUNCTION("GOOGLETRANSLATE(D176, ""he"", ""en"")"),"help")</f>
        <v>help</v>
      </c>
      <c r="F176" s="4"/>
      <c r="G176" s="4"/>
      <c r="H176" s="4"/>
    </row>
    <row r="177" ht="15.75" customHeight="1">
      <c r="A177" s="6" t="s">
        <v>4841</v>
      </c>
      <c r="B177" s="7" t="s">
        <v>4840</v>
      </c>
      <c r="C177" s="4">
        <v>176.0</v>
      </c>
      <c r="D177" s="5" t="s">
        <v>533</v>
      </c>
      <c r="E177" s="4" t="str">
        <f>IFERROR(__xludf.DUMMYFUNCTION("GOOGLETRANSLATE(D177, ""he"", ""en"")"),"on")</f>
        <v>on</v>
      </c>
      <c r="F177" s="4"/>
      <c r="G177" s="4"/>
      <c r="H177" s="4"/>
    </row>
    <row r="178" ht="15.75" customHeight="1">
      <c r="A178" s="6" t="s">
        <v>4842</v>
      </c>
      <c r="B178" s="7" t="s">
        <v>4843</v>
      </c>
      <c r="C178" s="4">
        <v>177.0</v>
      </c>
      <c r="D178" s="5" t="s">
        <v>4844</v>
      </c>
      <c r="E178" s="4" t="str">
        <f>IFERROR(__xludf.DUMMYFUNCTION("GOOGLETRANSLATE(D178, ""he"", ""en"")"),"hero")</f>
        <v>hero</v>
      </c>
      <c r="F178" s="4"/>
      <c r="G178" s="4"/>
      <c r="H178" s="4"/>
    </row>
    <row r="179" ht="15.75" customHeight="1">
      <c r="A179" s="8" t="s">
        <v>1403</v>
      </c>
      <c r="B179" s="1">
        <v>22.0</v>
      </c>
      <c r="C179" s="4">
        <v>178.0</v>
      </c>
      <c r="D179" s="5" t="s">
        <v>4827</v>
      </c>
      <c r="E179" s="4" t="str">
        <f>IFERROR(__xludf.DUMMYFUNCTION("GOOGLETRANSLATE(D179, ""he"", ""en"")"),"my lifts")</f>
        <v>my lifts</v>
      </c>
      <c r="F179" s="4"/>
      <c r="G179" s="4"/>
      <c r="H179" s="4"/>
    </row>
    <row r="180" ht="15.75" customHeight="1">
      <c r="A180" s="6" t="s">
        <v>1035</v>
      </c>
      <c r="B180" s="7" t="s">
        <v>4845</v>
      </c>
      <c r="C180" s="4">
        <v>179.0</v>
      </c>
      <c r="D180" s="5" t="s">
        <v>4828</v>
      </c>
      <c r="E180" s="4" t="str">
        <f>IFERROR(__xludf.DUMMYFUNCTION("GOOGLETRANSLATE(D180, ""he"", ""en"")"),"guy")</f>
        <v>guy</v>
      </c>
      <c r="F180" s="4"/>
      <c r="G180" s="4"/>
      <c r="H180" s="4"/>
    </row>
    <row r="181" ht="15.75" customHeight="1">
      <c r="A181" s="6" t="s">
        <v>574</v>
      </c>
      <c r="B181" s="7" t="s">
        <v>575</v>
      </c>
      <c r="C181" s="4">
        <v>180.0</v>
      </c>
      <c r="D181" s="5" t="s">
        <v>4846</v>
      </c>
      <c r="E181" s="4" t="str">
        <f>IFERROR(__xludf.DUMMYFUNCTION("GOOGLETRANSLATE(D181, ""he"", ""en"")"),"from:")</f>
        <v>from:</v>
      </c>
      <c r="F181" s="4"/>
      <c r="G181" s="4"/>
      <c r="H181" s="4"/>
    </row>
    <row r="182" ht="15.75" customHeight="1">
      <c r="A182" s="6" t="s">
        <v>4847</v>
      </c>
      <c r="B182" s="7" t="s">
        <v>4848</v>
      </c>
      <c r="C182" s="4">
        <v>181.0</v>
      </c>
      <c r="D182" s="5" t="s">
        <v>988</v>
      </c>
      <c r="E182" s="4" t="str">
        <f>IFERROR(__xludf.DUMMYFUNCTION("GOOGLETRANSLATE(D182, ""he"", ""en"")"),"{2}")</f>
        <v>{2}</v>
      </c>
      <c r="F182" s="4"/>
      <c r="G182" s="4"/>
      <c r="H182" s="4"/>
    </row>
    <row r="183" ht="15.75" customHeight="1">
      <c r="A183" s="6" t="s">
        <v>1724</v>
      </c>
      <c r="B183" s="7" t="s">
        <v>4849</v>
      </c>
      <c r="C183" s="4">
        <v>182.0</v>
      </c>
      <c r="D183" s="5" t="s">
        <v>4833</v>
      </c>
      <c r="E183" s="4" t="str">
        <f>IFERROR(__xludf.DUMMYFUNCTION("GOOGLETRANSLATE(D183, ""he"", ""en"")"),"I found")</f>
        <v>I found</v>
      </c>
      <c r="F183" s="4"/>
      <c r="G183" s="4"/>
      <c r="H183" s="4"/>
    </row>
    <row r="184" ht="15.75" customHeight="1">
      <c r="A184" s="6" t="s">
        <v>4850</v>
      </c>
      <c r="B184" s="7" t="s">
        <v>4851</v>
      </c>
      <c r="C184" s="4">
        <v>183.0</v>
      </c>
      <c r="D184" s="5" t="s">
        <v>4852</v>
      </c>
      <c r="E184" s="4" t="str">
        <f>IFERROR(__xludf.DUMMYFUNCTION("GOOGLETRANSLATE(D184, ""he"", ""en"")"),"uncle")</f>
        <v>uncle</v>
      </c>
      <c r="F184" s="4"/>
      <c r="G184" s="4"/>
      <c r="H184" s="4"/>
    </row>
    <row r="185" ht="15.75" customHeight="1">
      <c r="A185" s="6" t="s">
        <v>4853</v>
      </c>
      <c r="B185" s="7" t="s">
        <v>4854</v>
      </c>
      <c r="C185" s="4">
        <v>184.0</v>
      </c>
      <c r="D185" s="5" t="s">
        <v>4855</v>
      </c>
      <c r="E185" s="4" t="str">
        <f>IFERROR(__xludf.DUMMYFUNCTION("GOOGLETRANSLATE(D185, ""he"", ""en"")"),"my servant")</f>
        <v>my servant</v>
      </c>
      <c r="F185" s="4"/>
      <c r="G185" s="4"/>
      <c r="H185" s="4"/>
    </row>
    <row r="186" ht="15.75" customHeight="1">
      <c r="A186" s="8" t="s">
        <v>1420</v>
      </c>
      <c r="B186" s="1">
        <v>23.0</v>
      </c>
      <c r="C186" s="4">
        <v>185.0</v>
      </c>
      <c r="D186" s="5" t="s">
        <v>4856</v>
      </c>
      <c r="E186" s="4" t="str">
        <f>IFERROR(__xludf.DUMMYFUNCTION("GOOGLETRANSLATE(D186, ""he"", ""en"")"),"in oil")</f>
        <v>in oil</v>
      </c>
      <c r="F186" s="4"/>
      <c r="G186" s="4"/>
      <c r="H186" s="4"/>
    </row>
    <row r="187" ht="15.75" customHeight="1">
      <c r="A187" s="8" t="s">
        <v>1405</v>
      </c>
      <c r="B187" s="1" t="s">
        <v>1557</v>
      </c>
      <c r="C187" s="4">
        <v>186.0</v>
      </c>
      <c r="D187" s="5" t="s">
        <v>4857</v>
      </c>
      <c r="E187" s="4" t="str">
        <f>IFERROR(__xludf.DUMMYFUNCTION("GOOGLETRANSLATE(D187, ""he"", ""en"")"),"holy")</f>
        <v>holy</v>
      </c>
      <c r="F187" s="4"/>
      <c r="G187" s="4"/>
      <c r="H187" s="4"/>
    </row>
    <row r="188" ht="15.75" customHeight="1">
      <c r="A188" s="8" t="s">
        <v>4858</v>
      </c>
      <c r="B188" s="1" t="s">
        <v>4859</v>
      </c>
      <c r="C188" s="4">
        <v>187.0</v>
      </c>
      <c r="D188" s="5" t="s">
        <v>4860</v>
      </c>
      <c r="E188" s="4" t="str">
        <f>IFERROR(__xludf.DUMMYFUNCTION("GOOGLETRANSLATE(D188, ""he"", ""en"")"),"His enemies:")</f>
        <v>His enemies:</v>
      </c>
      <c r="F188" s="4"/>
      <c r="G188" s="4"/>
      <c r="H188" s="4"/>
    </row>
    <row r="189" ht="15.75" customHeight="1">
      <c r="A189" s="8" t="s">
        <v>4861</v>
      </c>
      <c r="B189" s="1" t="s">
        <v>4862</v>
      </c>
      <c r="C189" s="4">
        <v>188.0</v>
      </c>
      <c r="D189" s="5" t="s">
        <v>1432</v>
      </c>
      <c r="E189" s="4" t="str">
        <f>IFERROR(__xludf.DUMMYFUNCTION("GOOGLETRANSLATE(D189, ""he"", ""en"")"),"{2nd}")</f>
        <v>{2nd}</v>
      </c>
      <c r="F189" s="4"/>
      <c r="G189" s="4"/>
      <c r="H189" s="4"/>
    </row>
    <row r="190" ht="15.75" customHeight="1">
      <c r="A190" s="8" t="s">
        <v>4863</v>
      </c>
      <c r="B190" s="1" t="s">
        <v>4864</v>
      </c>
      <c r="C190" s="4">
        <v>189.0</v>
      </c>
      <c r="D190" s="5" t="s">
        <v>1039</v>
      </c>
      <c r="E190" s="4" t="str">
        <f>IFERROR(__xludf.DUMMYFUNCTION("GOOGLETRANSLATE(D190, ""he"", ""en"")"),"which")</f>
        <v>which</v>
      </c>
      <c r="F190" s="4"/>
      <c r="G190" s="4"/>
      <c r="H190" s="4"/>
    </row>
    <row r="191" ht="15.75" customHeight="1">
      <c r="A191" s="8" t="s">
        <v>4865</v>
      </c>
      <c r="B191" s="1" t="s">
        <v>4866</v>
      </c>
      <c r="C191" s="4">
        <v>190.0</v>
      </c>
      <c r="D191" s="5" t="s">
        <v>574</v>
      </c>
      <c r="E191" s="4" t="str">
        <f>IFERROR(__xludf.DUMMYFUNCTION("GOOGLETRANSLATE(D191, ""he"", ""en"")"),"my hand")</f>
        <v>my hand</v>
      </c>
      <c r="F191" s="4"/>
      <c r="G191" s="4"/>
      <c r="H191" s="4"/>
    </row>
    <row r="192" ht="15.75" customHeight="1">
      <c r="A192" s="8" t="s">
        <v>4867</v>
      </c>
      <c r="B192" s="1" t="s">
        <v>4868</v>
      </c>
      <c r="C192" s="4">
        <v>191.0</v>
      </c>
      <c r="D192" s="5" t="s">
        <v>4869</v>
      </c>
      <c r="E192" s="4" t="str">
        <f>IFERROR(__xludf.DUMMYFUNCTION("GOOGLETRANSLATE(D192, ""he"", ""en"")"),"be prepared")</f>
        <v>be prepared</v>
      </c>
      <c r="F192" s="4"/>
      <c r="G192" s="4"/>
      <c r="H192" s="4"/>
    </row>
    <row r="193" ht="15.75" customHeight="1">
      <c r="A193" s="8" t="s">
        <v>1405</v>
      </c>
      <c r="B193" s="1" t="s">
        <v>14</v>
      </c>
      <c r="C193" s="4">
        <v>192.0</v>
      </c>
      <c r="D193" s="5" t="s">
        <v>1724</v>
      </c>
      <c r="E193" s="4" t="str">
        <f>IFERROR(__xludf.DUMMYFUNCTION("GOOGLETRANSLATE(D193, ""he"", ""en"")"),"with him")</f>
        <v>with him</v>
      </c>
      <c r="F193" s="4"/>
      <c r="G193" s="4"/>
      <c r="H193" s="4"/>
    </row>
    <row r="194" ht="15.75" customHeight="1">
      <c r="A194" s="8" t="s">
        <v>4870</v>
      </c>
      <c r="B194" s="1" t="s">
        <v>4871</v>
      </c>
      <c r="C194" s="4">
        <v>193.0</v>
      </c>
      <c r="D194" s="5" t="s">
        <v>872</v>
      </c>
      <c r="E194" s="4" t="str">
        <f>IFERROR(__xludf.DUMMYFUNCTION("GOOGLETRANSLATE(D194, ""he"", ""en"")"),"even")</f>
        <v>even</v>
      </c>
      <c r="F194" s="4"/>
      <c r="G194" s="4"/>
      <c r="H194" s="4"/>
    </row>
    <row r="195" ht="15.75" customHeight="1">
      <c r="A195" s="8" t="s">
        <v>1437</v>
      </c>
      <c r="B195" s="1">
        <v>24.0</v>
      </c>
      <c r="C195" s="4">
        <v>194.0</v>
      </c>
      <c r="D195" s="5" t="s">
        <v>4872</v>
      </c>
      <c r="E195" s="4" t="str">
        <f>IFERROR(__xludf.DUMMYFUNCTION("GOOGLETRANSLATE(D195, ""he"", ""en"")"),"my arm")</f>
        <v>my arm</v>
      </c>
      <c r="F195" s="4"/>
      <c r="G195" s="4"/>
      <c r="H195" s="4"/>
    </row>
    <row r="196" ht="15.75" customHeight="1">
      <c r="A196" s="6" t="s">
        <v>4873</v>
      </c>
      <c r="B196" s="7" t="s">
        <v>4874</v>
      </c>
      <c r="C196" s="4">
        <v>195.0</v>
      </c>
      <c r="D196" s="5" t="s">
        <v>4875</v>
      </c>
      <c r="E196" s="4" t="str">
        <f>IFERROR(__xludf.DUMMYFUNCTION("GOOGLETRANSLATE(D196, ""he"", ""en"")"),"take advantage of:")</f>
        <v>take advantage of:</v>
      </c>
      <c r="F196" s="4"/>
      <c r="G196" s="4"/>
      <c r="H196" s="4"/>
    </row>
    <row r="197" ht="15.75" customHeight="1">
      <c r="A197" s="6" t="s">
        <v>4876</v>
      </c>
      <c r="B197" s="7" t="s">
        <v>2731</v>
      </c>
      <c r="C197" s="4">
        <v>196.0</v>
      </c>
      <c r="D197" s="5" t="s">
        <v>1451</v>
      </c>
      <c r="E197" s="4" t="str">
        <f>IFERROR(__xludf.DUMMYFUNCTION("GOOGLETRANSLATE(D197, ""he"", ""en"")"),"{23}")</f>
        <v>{23}</v>
      </c>
      <c r="F197" s="4"/>
      <c r="G197" s="4"/>
      <c r="H197" s="4"/>
    </row>
    <row r="198" ht="15.75" customHeight="1">
      <c r="A198" s="6" t="s">
        <v>2223</v>
      </c>
      <c r="B198" s="7" t="s">
        <v>2224</v>
      </c>
      <c r="C198" s="4">
        <v>197.0</v>
      </c>
      <c r="D198" s="5" t="s">
        <v>132</v>
      </c>
      <c r="E198" s="4" t="str">
        <f>IFERROR(__xludf.DUMMYFUNCTION("GOOGLETRANSLATE(D198, ""he"", ""en"")"),"not")</f>
        <v>not</v>
      </c>
      <c r="F198" s="4"/>
      <c r="G198" s="4"/>
      <c r="H198" s="4"/>
    </row>
    <row r="199" ht="15.75" customHeight="1">
      <c r="A199" s="6" t="s">
        <v>4877</v>
      </c>
      <c r="B199" s="7" t="s">
        <v>4878</v>
      </c>
      <c r="C199" s="4">
        <v>198.0</v>
      </c>
      <c r="D199" s="5" t="s">
        <v>4879</v>
      </c>
      <c r="E199" s="4" t="str">
        <f>IFERROR(__xludf.DUMMYFUNCTION("GOOGLETRANSLATE(D199, ""he"", ""en"")"),"Yesha")</f>
        <v>Yesha</v>
      </c>
      <c r="F199" s="4"/>
      <c r="G199" s="4"/>
      <c r="H199" s="4"/>
    </row>
    <row r="200" ht="15.75" customHeight="1">
      <c r="A200" s="6" t="s">
        <v>4880</v>
      </c>
      <c r="B200" s="7" t="s">
        <v>4881</v>
      </c>
      <c r="C200" s="4">
        <v>199.0</v>
      </c>
      <c r="D200" s="5" t="s">
        <v>4882</v>
      </c>
      <c r="E200" s="4" t="str">
        <f>IFERROR(__xludf.DUMMYFUNCTION("GOOGLETRANSLATE(D200, ""he"", ""en"")"),"enemy")</f>
        <v>enemy</v>
      </c>
      <c r="F200" s="4"/>
      <c r="G200" s="4"/>
      <c r="H200" s="4"/>
    </row>
    <row r="201" ht="15.75" customHeight="1">
      <c r="A201" s="8" t="s">
        <v>1459</v>
      </c>
      <c r="B201" s="1">
        <v>25.0</v>
      </c>
      <c r="C201" s="4">
        <v>200.0</v>
      </c>
      <c r="D201" s="5" t="s">
        <v>4883</v>
      </c>
      <c r="E201" s="4" t="str">
        <f>IFERROR(__xludf.DUMMYFUNCTION("GOOGLETRANSLATE(D201, ""he"", ""en"")"),"Bo")</f>
        <v>Bo</v>
      </c>
      <c r="F201" s="4"/>
      <c r="G201" s="4"/>
      <c r="H201" s="4"/>
    </row>
    <row r="202" ht="15.75" customHeight="1">
      <c r="A202" s="6" t="s">
        <v>4884</v>
      </c>
      <c r="B202" s="7" t="s">
        <v>4885</v>
      </c>
      <c r="C202" s="4">
        <v>201.0</v>
      </c>
      <c r="D202" s="5" t="s">
        <v>4886</v>
      </c>
      <c r="E202" s="4" t="str">
        <f>IFERROR(__xludf.DUMMYFUNCTION("GOOGLETRANSLATE(D202, ""he"", ""en"")"),"And Ben")</f>
        <v>And Ben</v>
      </c>
      <c r="F202" s="4"/>
      <c r="G202" s="4"/>
      <c r="H202" s="4"/>
    </row>
    <row r="203" ht="15.75" customHeight="1">
      <c r="A203" s="6" t="s">
        <v>4887</v>
      </c>
      <c r="B203" s="7" t="s">
        <v>4888</v>
      </c>
      <c r="C203" s="4">
        <v>202.0</v>
      </c>
      <c r="D203" s="5" t="s">
        <v>4889</v>
      </c>
      <c r="E203" s="4" t="str">
        <f>IFERROR(__xludf.DUMMYFUNCTION("GOOGLETRANSLATE(D203, ""he"", ""en"")"),"rising")</f>
        <v>rising</v>
      </c>
      <c r="F203" s="4"/>
      <c r="G203" s="4"/>
      <c r="H203" s="4"/>
    </row>
    <row r="204" ht="15.75" customHeight="1">
      <c r="A204" s="6" t="s">
        <v>1724</v>
      </c>
      <c r="B204" s="7" t="s">
        <v>4849</v>
      </c>
      <c r="C204" s="4">
        <v>203.0</v>
      </c>
      <c r="D204" s="5" t="s">
        <v>132</v>
      </c>
      <c r="E204" s="4" t="str">
        <f>IFERROR(__xludf.DUMMYFUNCTION("GOOGLETRANSLATE(D204, ""he"", ""en"")"),"not")</f>
        <v>not</v>
      </c>
      <c r="F204" s="4"/>
      <c r="G204" s="4"/>
      <c r="H204" s="4"/>
    </row>
    <row r="205" ht="15.75" customHeight="1">
      <c r="A205" s="6" t="s">
        <v>4890</v>
      </c>
      <c r="B205" s="7" t="s">
        <v>4891</v>
      </c>
      <c r="C205" s="4">
        <v>204.0</v>
      </c>
      <c r="D205" s="5" t="s">
        <v>4892</v>
      </c>
      <c r="E205" s="4" t="str">
        <f>IFERROR(__xludf.DUMMYFUNCTION("GOOGLETRANSLATE(D205, ""he"", ""en"")"),"They will answer:")</f>
        <v>They will answer:</v>
      </c>
      <c r="F205" s="4"/>
      <c r="G205" s="4"/>
      <c r="H205" s="4"/>
    </row>
    <row r="206" ht="15.75" customHeight="1">
      <c r="A206" s="6" t="s">
        <v>4749</v>
      </c>
      <c r="B206" s="7" t="s">
        <v>4893</v>
      </c>
      <c r="C206" s="4">
        <v>205.0</v>
      </c>
      <c r="D206" s="5" t="s">
        <v>1468</v>
      </c>
      <c r="E206" s="4" t="str">
        <f>IFERROR(__xludf.DUMMYFUNCTION("GOOGLETRANSLATE(D206, ""he"", ""en"")"),"{jug}")</f>
        <v>{jug}</v>
      </c>
      <c r="F206" s="4"/>
      <c r="G206" s="4"/>
      <c r="H206" s="4"/>
    </row>
    <row r="207" ht="15.75" customHeight="1">
      <c r="A207" s="6" t="s">
        <v>4894</v>
      </c>
      <c r="B207" s="7" t="s">
        <v>4895</v>
      </c>
      <c r="C207" s="4">
        <v>206.0</v>
      </c>
      <c r="D207" s="5" t="s">
        <v>4896</v>
      </c>
      <c r="E207" s="4" t="str">
        <f>IFERROR(__xludf.DUMMYFUNCTION("GOOGLETRANSLATE(D207, ""he"", ""en"")"),"and so on")</f>
        <v>and so on</v>
      </c>
      <c r="F207" s="4"/>
      <c r="G207" s="4"/>
      <c r="H207" s="4"/>
    </row>
    <row r="208" ht="15.75" customHeight="1">
      <c r="A208" s="8" t="s">
        <v>1483</v>
      </c>
      <c r="B208" s="1">
        <v>26.0</v>
      </c>
      <c r="C208" s="4">
        <v>207.0</v>
      </c>
      <c r="D208" s="5" t="s">
        <v>4897</v>
      </c>
      <c r="E208" s="4" t="str">
        <f>IFERROR(__xludf.DUMMYFUNCTION("GOOGLETRANSLATE(D208, ""he"", ""en"")"),"from his face")</f>
        <v>from his face</v>
      </c>
      <c r="F208" s="4"/>
      <c r="G208" s="4"/>
      <c r="H208" s="4"/>
    </row>
    <row r="209" ht="15.75" customHeight="1">
      <c r="A209" s="6" t="s">
        <v>4898</v>
      </c>
      <c r="B209" s="7" t="s">
        <v>4899</v>
      </c>
      <c r="C209" s="4">
        <v>208.0</v>
      </c>
      <c r="D209" s="5" t="s">
        <v>2223</v>
      </c>
      <c r="E209" s="4" t="str">
        <f>IFERROR(__xludf.DUMMYFUNCTION("GOOGLETRANSLATE(D209, ""he"", ""en"")"),"His servants")</f>
        <v>His servants</v>
      </c>
      <c r="F209" s="4"/>
      <c r="G209" s="4"/>
      <c r="H209" s="4"/>
    </row>
    <row r="210" ht="15.75" customHeight="1">
      <c r="A210" s="6" t="s">
        <v>4900</v>
      </c>
      <c r="B210" s="7" t="s">
        <v>4901</v>
      </c>
      <c r="C210" s="4">
        <v>209.0</v>
      </c>
      <c r="D210" s="5" t="s">
        <v>4902</v>
      </c>
      <c r="E210" s="4" t="str">
        <f>IFERROR(__xludf.DUMMYFUNCTION("GOOGLETRANSLATE(D210, ""he"", ""en"")"),"and his enemies")</f>
        <v>and his enemies</v>
      </c>
      <c r="F210" s="4"/>
      <c r="G210" s="4"/>
      <c r="H210" s="4"/>
    </row>
    <row r="211" ht="15.75" customHeight="1">
      <c r="A211" s="6" t="s">
        <v>1824</v>
      </c>
      <c r="B211" s="7" t="s">
        <v>4903</v>
      </c>
      <c r="C211" s="4">
        <v>210.0</v>
      </c>
      <c r="D211" s="5" t="s">
        <v>4904</v>
      </c>
      <c r="E211" s="4" t="str">
        <f>IFERROR(__xludf.DUMMYFUNCTION("GOOGLETRANSLATE(D211, ""he"", ""en"")"),"Division:")</f>
        <v>Division:</v>
      </c>
      <c r="F211" s="4"/>
      <c r="G211" s="4"/>
      <c r="H211" s="4"/>
    </row>
    <row r="212" ht="15.75" customHeight="1">
      <c r="A212" s="6" t="s">
        <v>4905</v>
      </c>
      <c r="B212" s="7" t="s">
        <v>4906</v>
      </c>
      <c r="C212" s="4">
        <v>211.0</v>
      </c>
      <c r="D212" s="5" t="s">
        <v>1492</v>
      </c>
      <c r="E212" s="4" t="str">
        <f>IFERROR(__xludf.DUMMYFUNCTION("GOOGLETRANSLATE(D212, ""he"", ""en"")"),"{so}")</f>
        <v>{so}</v>
      </c>
      <c r="F212" s="4"/>
      <c r="G212" s="4"/>
      <c r="H212" s="4"/>
    </row>
    <row r="213" ht="15.75" customHeight="1">
      <c r="A213" s="6" t="s">
        <v>4907</v>
      </c>
      <c r="B213" s="7" t="s">
        <v>4908</v>
      </c>
      <c r="C213" s="4">
        <v>212.0</v>
      </c>
      <c r="D213" s="5" t="s">
        <v>4909</v>
      </c>
      <c r="E213" s="4" t="str">
        <f>IFERROR(__xludf.DUMMYFUNCTION("GOOGLETRANSLATE(D213, ""he"", ""en"")"),"and my faith")</f>
        <v>and my faith</v>
      </c>
      <c r="F213" s="4"/>
      <c r="G213" s="4"/>
      <c r="H213" s="4"/>
    </row>
    <row r="214" ht="15.75" customHeight="1">
      <c r="A214" s="8" t="s">
        <v>1501</v>
      </c>
      <c r="B214" s="1">
        <v>27.0</v>
      </c>
      <c r="C214" s="4">
        <v>213.0</v>
      </c>
      <c r="D214" s="5" t="s">
        <v>4910</v>
      </c>
      <c r="E214" s="4" t="str">
        <f>IFERROR(__xludf.DUMMYFUNCTION("GOOGLETRANSLATE(D214, ""he"", ""en"")"),"and my mercy")</f>
        <v>and my mercy</v>
      </c>
      <c r="F214" s="4"/>
      <c r="G214" s="4"/>
      <c r="H214" s="4"/>
    </row>
    <row r="215" ht="15.75" customHeight="1">
      <c r="A215" s="6" t="s">
        <v>2943</v>
      </c>
      <c r="B215" s="7" t="s">
        <v>2944</v>
      </c>
      <c r="C215" s="4">
        <v>214.0</v>
      </c>
      <c r="D215" s="5" t="s">
        <v>1724</v>
      </c>
      <c r="E215" s="4" t="str">
        <f>IFERROR(__xludf.DUMMYFUNCTION("GOOGLETRANSLATE(D215, ""he"", ""en"")"),"with him")</f>
        <v>with him</v>
      </c>
      <c r="F215" s="4"/>
      <c r="G215" s="4"/>
      <c r="H215" s="4"/>
    </row>
    <row r="216" ht="15.75" customHeight="1">
      <c r="A216" s="6" t="s">
        <v>4911</v>
      </c>
      <c r="B216" s="7" t="s">
        <v>4912</v>
      </c>
      <c r="C216" s="4">
        <v>215.0</v>
      </c>
      <c r="D216" s="5" t="s">
        <v>4913</v>
      </c>
      <c r="E216" s="4" t="str">
        <f>IFERROR(__xludf.DUMMYFUNCTION("GOOGLETRANSLATE(D216, ""he"", ""en"")"),"And in my name")</f>
        <v>And in my name</v>
      </c>
      <c r="F216" s="4"/>
      <c r="G216" s="4"/>
      <c r="H216" s="4"/>
    </row>
    <row r="217" ht="15.75" customHeight="1">
      <c r="A217" s="6" t="s">
        <v>4914</v>
      </c>
      <c r="B217" s="7" t="s">
        <v>4915</v>
      </c>
      <c r="C217" s="4">
        <v>216.0</v>
      </c>
      <c r="D217" s="5" t="s">
        <v>4760</v>
      </c>
      <c r="E217" s="4" t="str">
        <f>IFERROR(__xludf.DUMMYFUNCTION("GOOGLETRANSLATE(D217, ""he"", ""en"")"),"Donate")</f>
        <v>Donate</v>
      </c>
      <c r="F217" s="4"/>
      <c r="G217" s="4"/>
      <c r="H217" s="4"/>
    </row>
    <row r="218" ht="15.75" customHeight="1">
      <c r="A218" s="6" t="s">
        <v>4794</v>
      </c>
      <c r="B218" s="7" t="s">
        <v>3526</v>
      </c>
      <c r="C218" s="4">
        <v>217.0</v>
      </c>
      <c r="D218" s="5" t="s">
        <v>4916</v>
      </c>
      <c r="E218" s="4" t="str">
        <f>IFERROR(__xludf.DUMMYFUNCTION("GOOGLETRANSLATE(D218, ""he"", ""en"")"),"Carnot:")</f>
        <v>Carnot:</v>
      </c>
      <c r="F218" s="4"/>
      <c r="G218" s="4"/>
      <c r="H218" s="4"/>
    </row>
    <row r="219" ht="15.75" customHeight="1">
      <c r="A219" s="6" t="s">
        <v>4917</v>
      </c>
      <c r="B219" s="7" t="s">
        <v>3981</v>
      </c>
      <c r="C219" s="4">
        <v>218.0</v>
      </c>
      <c r="D219" s="5" t="s">
        <v>1514</v>
      </c>
      <c r="E219" s="4" t="str">
        <f>IFERROR(__xludf.DUMMYFUNCTION("GOOGLETRANSLATE(D219, ""he"", ""en"")"),"{about}")</f>
        <v>{about}</v>
      </c>
      <c r="F219" s="4"/>
      <c r="G219" s="4"/>
      <c r="H219" s="4"/>
    </row>
    <row r="220" ht="15.75" customHeight="1">
      <c r="A220" s="6" t="s">
        <v>4918</v>
      </c>
      <c r="B220" s="7" t="s">
        <v>4919</v>
      </c>
      <c r="C220" s="4">
        <v>219.0</v>
      </c>
      <c r="D220" s="5" t="s">
        <v>4920</v>
      </c>
      <c r="E220" s="4" t="str">
        <f>IFERROR(__xludf.DUMMYFUNCTION("GOOGLETRANSLATE(D220, ""he"", ""en"")"),"and I put")</f>
        <v>and I put</v>
      </c>
      <c r="F220" s="4"/>
      <c r="G220" s="4"/>
      <c r="H220" s="4"/>
    </row>
    <row r="221" ht="15.75" customHeight="1">
      <c r="A221" s="6" t="s">
        <v>4300</v>
      </c>
      <c r="B221" s="7" t="s">
        <v>4299</v>
      </c>
      <c r="C221" s="4">
        <v>220.0</v>
      </c>
      <c r="D221" s="5" t="s">
        <v>4921</v>
      </c>
      <c r="E221" s="4" t="str">
        <f>IFERROR(__xludf.DUMMYFUNCTION("GOOGLETRANSLATE(D221, ""he"", ""en"")"),"in the sea")</f>
        <v>in the sea</v>
      </c>
      <c r="F221" s="4"/>
      <c r="G221" s="4"/>
      <c r="H221" s="4"/>
    </row>
    <row r="222" ht="15.75" customHeight="1">
      <c r="A222" s="8" t="s">
        <v>1524</v>
      </c>
      <c r="B222" s="1">
        <v>28.0</v>
      </c>
      <c r="C222" s="4">
        <v>221.0</v>
      </c>
      <c r="D222" s="5" t="s">
        <v>1824</v>
      </c>
      <c r="E222" s="4" t="str">
        <f>IFERROR(__xludf.DUMMYFUNCTION("GOOGLETRANSLATE(D222, ""he"", ""en"")"),"his hand")</f>
        <v>his hand</v>
      </c>
      <c r="F222" s="4"/>
      <c r="G222" s="4"/>
      <c r="H222" s="4"/>
    </row>
    <row r="223" ht="15.75" customHeight="1">
      <c r="A223" s="6" t="s">
        <v>4922</v>
      </c>
      <c r="B223" s="7" t="s">
        <v>4923</v>
      </c>
      <c r="C223" s="4">
        <v>222.0</v>
      </c>
      <c r="D223" s="5" t="s">
        <v>4924</v>
      </c>
      <c r="E223" s="4" t="str">
        <f>IFERROR(__xludf.DUMMYFUNCTION("GOOGLETRANSLATE(D223, ""he"", ""en"")"),"and in rivers")</f>
        <v>and in rivers</v>
      </c>
      <c r="F223" s="4"/>
      <c r="G223" s="4"/>
      <c r="H223" s="4"/>
    </row>
    <row r="224" ht="15.75" customHeight="1">
      <c r="A224" s="6" t="s">
        <v>4925</v>
      </c>
      <c r="B224" s="7" t="s">
        <v>4926</v>
      </c>
      <c r="C224" s="4">
        <v>223.0</v>
      </c>
      <c r="D224" s="5" t="s">
        <v>2081</v>
      </c>
      <c r="E224" s="4" t="str">
        <f>IFERROR(__xludf.DUMMYFUNCTION("GOOGLETRANSLATE(D224, ""he"", ""en"")"),"his right:")</f>
        <v>his right:</v>
      </c>
      <c r="F224" s="4"/>
      <c r="G224" s="4"/>
      <c r="H224" s="4"/>
    </row>
    <row r="225" ht="15.75" customHeight="1">
      <c r="A225" s="6" t="s">
        <v>4927</v>
      </c>
      <c r="B225" s="7" t="s">
        <v>4928</v>
      </c>
      <c r="C225" s="4">
        <v>224.0</v>
      </c>
      <c r="D225" s="5" t="s">
        <v>1534</v>
      </c>
      <c r="E225" s="4" t="str">
        <f>IFERROR(__xludf.DUMMYFUNCTION("GOOGLETRANSLATE(D225, ""he"", ""en"")"),"{27}")</f>
        <v>{27}</v>
      </c>
      <c r="F225" s="4"/>
      <c r="G225" s="4"/>
      <c r="H225" s="4"/>
    </row>
    <row r="226" ht="15.75" customHeight="1">
      <c r="A226" s="6" t="s">
        <v>751</v>
      </c>
      <c r="B226" s="7" t="s">
        <v>4929</v>
      </c>
      <c r="C226" s="4">
        <v>225.0</v>
      </c>
      <c r="D226" s="5" t="s">
        <v>2943</v>
      </c>
      <c r="E226" s="4" t="str">
        <f>IFERROR(__xludf.DUMMYFUNCTION("GOOGLETRANSLATE(D226, ""he"", ""en"")"),"he")</f>
        <v>he</v>
      </c>
      <c r="F226" s="4"/>
      <c r="G226" s="4"/>
      <c r="H226" s="4"/>
    </row>
    <row r="227" ht="15.75" customHeight="1">
      <c r="A227" s="8" t="s">
        <v>527</v>
      </c>
      <c r="B227" s="1" t="s">
        <v>4930</v>
      </c>
      <c r="C227" s="4">
        <v>226.0</v>
      </c>
      <c r="D227" s="5" t="s">
        <v>4911</v>
      </c>
      <c r="E227" s="4" t="str">
        <f>IFERROR(__xludf.DUMMYFUNCTION("GOOGLETRANSLATE(D227, ""he"", ""en"")"),"Ukrainian")</f>
        <v>Ukrainian</v>
      </c>
      <c r="F227" s="4"/>
      <c r="G227" s="4"/>
      <c r="H227" s="4"/>
    </row>
    <row r="228" ht="15.75" customHeight="1">
      <c r="A228" s="8" t="s">
        <v>2742</v>
      </c>
      <c r="B228" s="1" t="s">
        <v>195</v>
      </c>
      <c r="C228" s="4">
        <v>227.0</v>
      </c>
      <c r="D228" s="5" t="s">
        <v>4914</v>
      </c>
      <c r="E228" s="4" t="str">
        <f>IFERROR(__xludf.DUMMYFUNCTION("GOOGLETRANSLATE(D228, ""he"", ""en"")"),"my father")</f>
        <v>my father</v>
      </c>
      <c r="F228" s="4"/>
      <c r="G228" s="4"/>
      <c r="H228" s="4"/>
    </row>
    <row r="229" ht="15.75" customHeight="1">
      <c r="A229" s="8" t="s">
        <v>1539</v>
      </c>
      <c r="B229" s="1">
        <v>29.0</v>
      </c>
      <c r="C229" s="4">
        <v>228.0</v>
      </c>
      <c r="D229" s="5" t="s">
        <v>4805</v>
      </c>
      <c r="E229" s="4" t="str">
        <f>IFERROR(__xludf.DUMMYFUNCTION("GOOGLETRANSLATE(D229, ""he"", ""en"")"),"you")</f>
        <v>you</v>
      </c>
      <c r="F229" s="4"/>
      <c r="G229" s="4"/>
      <c r="H229" s="4"/>
    </row>
    <row r="230" ht="15.75" customHeight="1">
      <c r="A230" s="6" t="s">
        <v>203</v>
      </c>
      <c r="B230" s="7" t="s">
        <v>2438</v>
      </c>
      <c r="C230" s="4">
        <v>229.0</v>
      </c>
      <c r="D230" s="5" t="s">
        <v>4917</v>
      </c>
      <c r="E230" s="4" t="str">
        <f>IFERROR(__xludf.DUMMYFUNCTION("GOOGLETRANSLATE(D230, ""he"", ""en"")"),"to me")</f>
        <v>to me</v>
      </c>
      <c r="F230" s="4"/>
      <c r="G230" s="4"/>
      <c r="H230" s="4"/>
    </row>
    <row r="231" ht="15.75" customHeight="1">
      <c r="A231" s="6" t="s">
        <v>4931</v>
      </c>
      <c r="B231" s="7" t="s">
        <v>4932</v>
      </c>
      <c r="C231" s="4">
        <v>230.0</v>
      </c>
      <c r="D231" s="5" t="s">
        <v>4918</v>
      </c>
      <c r="E231" s="4" t="str">
        <f>IFERROR(__xludf.DUMMYFUNCTION("GOOGLETRANSLATE(D231, ""he"", ""en"")"),"and form")</f>
        <v>and form</v>
      </c>
      <c r="F231" s="4"/>
      <c r="G231" s="4"/>
      <c r="H231" s="4"/>
    </row>
    <row r="232" ht="15.75" customHeight="1">
      <c r="A232" s="6" t="s">
        <v>4933</v>
      </c>
      <c r="B232" s="7" t="s">
        <v>4934</v>
      </c>
      <c r="C232" s="4">
        <v>231.0</v>
      </c>
      <c r="D232" s="5" t="s">
        <v>4935</v>
      </c>
      <c r="E232" s="4" t="str">
        <f>IFERROR(__xludf.DUMMYFUNCTION("GOOGLETRANSLATE(D232, ""he"", ""en"")"),"Jesuit:")</f>
        <v>Jesuit:</v>
      </c>
      <c r="F232" s="4"/>
      <c r="G232" s="4"/>
      <c r="H232" s="4"/>
    </row>
    <row r="233" ht="15.75" customHeight="1">
      <c r="A233" s="6" t="s">
        <v>4936</v>
      </c>
      <c r="B233" s="7" t="s">
        <v>4937</v>
      </c>
      <c r="C233" s="4">
        <v>232.0</v>
      </c>
      <c r="D233" s="5" t="s">
        <v>1555</v>
      </c>
      <c r="E233" s="4" t="str">
        <f>IFERROR(__xludf.DUMMYFUNCTION("GOOGLETRANSLATE(D233, ""he"", ""en"")"),"{power}")</f>
        <v>{power}</v>
      </c>
      <c r="F233" s="4"/>
      <c r="G233" s="4"/>
      <c r="H233" s="4"/>
    </row>
    <row r="234" ht="15.75" customHeight="1">
      <c r="A234" s="8" t="s">
        <v>4938</v>
      </c>
      <c r="B234" s="1" t="s">
        <v>4939</v>
      </c>
      <c r="C234" s="4">
        <v>233.0</v>
      </c>
      <c r="D234" s="5" t="s">
        <v>872</v>
      </c>
      <c r="E234" s="4" t="str">
        <f>IFERROR(__xludf.DUMMYFUNCTION("GOOGLETRANSLATE(D234, ""he"", ""en"")"),"even")</f>
        <v>even</v>
      </c>
      <c r="F234" s="4"/>
      <c r="G234" s="4"/>
      <c r="H234" s="4"/>
    </row>
    <row r="235" ht="15.75" customHeight="1">
      <c r="A235" s="8" t="s">
        <v>4940</v>
      </c>
      <c r="B235" s="1" t="s">
        <v>3099</v>
      </c>
      <c r="C235" s="4">
        <v>234.0</v>
      </c>
      <c r="D235" s="5" t="s">
        <v>3974</v>
      </c>
      <c r="E235" s="4" t="str">
        <f>IFERROR(__xludf.DUMMYFUNCTION("GOOGLETRANSLATE(D235, ""he"", ""en"")"),"I")</f>
        <v>I</v>
      </c>
      <c r="F235" s="4"/>
      <c r="G235" s="4"/>
      <c r="H235" s="4"/>
    </row>
    <row r="236" ht="15.75" customHeight="1">
      <c r="A236" s="8" t="s">
        <v>1554</v>
      </c>
      <c r="B236" s="1">
        <v>30.0</v>
      </c>
      <c r="C236" s="4">
        <v>235.0</v>
      </c>
      <c r="D236" s="5" t="s">
        <v>2006</v>
      </c>
      <c r="E236" s="4" t="str">
        <f>IFERROR(__xludf.DUMMYFUNCTION("GOOGLETRANSLATE(D236, ""he"", ""en"")"),"first born")</f>
        <v>first born</v>
      </c>
      <c r="F236" s="4"/>
      <c r="G236" s="4"/>
      <c r="H236" s="4"/>
    </row>
    <row r="237" ht="15.75" customHeight="1">
      <c r="A237" s="6" t="s">
        <v>4898</v>
      </c>
      <c r="B237" s="7" t="s">
        <v>4941</v>
      </c>
      <c r="C237" s="4">
        <v>236.0</v>
      </c>
      <c r="D237" s="5" t="s">
        <v>4942</v>
      </c>
      <c r="E237" s="4" t="str">
        <f>IFERROR(__xludf.DUMMYFUNCTION("GOOGLETRANSLATE(D237, ""he"", ""en"")"),"I will give")</f>
        <v>I will give</v>
      </c>
      <c r="F237" s="4"/>
      <c r="G237" s="4"/>
      <c r="H237" s="4"/>
    </row>
    <row r="238" ht="15.75" customHeight="1">
      <c r="A238" s="6" t="s">
        <v>4943</v>
      </c>
      <c r="B238" s="7" t="s">
        <v>2438</v>
      </c>
      <c r="C238" s="4">
        <v>237.0</v>
      </c>
      <c r="D238" s="5" t="s">
        <v>751</v>
      </c>
      <c r="E238" s="4" t="str">
        <f>IFERROR(__xludf.DUMMYFUNCTION("GOOGLETRANSLATE(D238, ""he"", ""en"")"),"upper")</f>
        <v>upper</v>
      </c>
      <c r="F238" s="4"/>
      <c r="G238" s="4"/>
      <c r="H238" s="4"/>
    </row>
    <row r="239" ht="15.75" customHeight="1">
      <c r="A239" s="6" t="s">
        <v>4944</v>
      </c>
      <c r="B239" s="7" t="s">
        <v>4945</v>
      </c>
      <c r="C239" s="4">
        <v>238.0</v>
      </c>
      <c r="D239" s="5" t="s">
        <v>530</v>
      </c>
      <c r="E239" s="4" t="str">
        <f>IFERROR(__xludf.DUMMYFUNCTION("GOOGLETRANSLATE(D239, ""he"", ""en"")"),"to my kings")</f>
        <v>to my kings</v>
      </c>
      <c r="F239" s="4"/>
      <c r="G239" s="4"/>
      <c r="H239" s="4"/>
    </row>
    <row r="240" ht="15.75" customHeight="1">
      <c r="A240" s="6" t="s">
        <v>4946</v>
      </c>
      <c r="B240" s="7" t="s">
        <v>4947</v>
      </c>
      <c r="C240" s="4">
        <v>239.0</v>
      </c>
      <c r="D240" s="5" t="s">
        <v>214</v>
      </c>
      <c r="E240" s="4" t="str">
        <f>IFERROR(__xludf.DUMMYFUNCTION("GOOGLETRANSLATE(D240, ""he"", ""en"")"),"country:")</f>
        <v>country:</v>
      </c>
      <c r="F240" s="4"/>
      <c r="G240" s="4"/>
      <c r="H240" s="4"/>
    </row>
    <row r="241" ht="15.75" customHeight="1">
      <c r="A241" s="6" t="s">
        <v>4948</v>
      </c>
      <c r="B241" s="7" t="s">
        <v>4949</v>
      </c>
      <c r="C241" s="4">
        <v>240.0</v>
      </c>
      <c r="D241" s="5" t="s">
        <v>1572</v>
      </c>
      <c r="E241" s="4" t="str">
        <f>IFERROR(__xludf.DUMMYFUNCTION("GOOGLETRANSLATE(D241, ""he"", ""en"")"),"{ninety}")</f>
        <v>{ninety}</v>
      </c>
      <c r="F241" s="4"/>
      <c r="G241" s="4"/>
      <c r="H241" s="4"/>
    </row>
    <row r="242" ht="15.75" customHeight="1">
      <c r="A242" s="6" t="s">
        <v>4950</v>
      </c>
      <c r="B242" s="7" t="s">
        <v>1434</v>
      </c>
      <c r="C242" s="4">
        <v>241.0</v>
      </c>
      <c r="D242" s="5" t="s">
        <v>203</v>
      </c>
      <c r="E242" s="4" t="str">
        <f>IFERROR(__xludf.DUMMYFUNCTION("GOOGLETRANSLATE(D242, ""he"", ""en"")"),"forever")</f>
        <v>forever</v>
      </c>
      <c r="F242" s="4"/>
      <c r="G242" s="4"/>
      <c r="H242" s="4"/>
    </row>
    <row r="243" ht="15.75" customHeight="1">
      <c r="A243" s="8" t="s">
        <v>1573</v>
      </c>
      <c r="B243" s="1">
        <v>31.0</v>
      </c>
      <c r="C243" s="4">
        <v>242.0</v>
      </c>
      <c r="D243" s="5" t="s">
        <v>4951</v>
      </c>
      <c r="E243" s="4" t="str">
        <f>IFERROR(__xludf.DUMMYFUNCTION("GOOGLETRANSLATE(D243, ""he"", ""en"")"),"(I will keep)")</f>
        <v>(I will keep)</v>
      </c>
      <c r="F243" s="4"/>
      <c r="G243" s="4"/>
      <c r="H243" s="4"/>
    </row>
    <row r="244" ht="15.75" customHeight="1">
      <c r="A244" s="6" t="s">
        <v>4952</v>
      </c>
      <c r="B244" s="7" t="s">
        <v>4953</v>
      </c>
      <c r="C244" s="4">
        <v>243.0</v>
      </c>
      <c r="D244" s="5" t="s">
        <v>4954</v>
      </c>
      <c r="E244" s="4" t="str">
        <f>IFERROR(__xludf.DUMMYFUNCTION("GOOGLETRANSLATE(D244, ""he"", ""en"")"),"I will keep")</f>
        <v>I will keep</v>
      </c>
      <c r="F244" s="4"/>
      <c r="G244" s="4"/>
      <c r="H244" s="4"/>
    </row>
    <row r="245" ht="15.75" customHeight="1">
      <c r="A245" s="6" t="s">
        <v>4955</v>
      </c>
      <c r="B245" s="7" t="s">
        <v>4956</v>
      </c>
      <c r="C245" s="4">
        <v>244.0</v>
      </c>
      <c r="D245" s="5" t="s">
        <v>1317</v>
      </c>
      <c r="E245" s="4" t="str">
        <f>IFERROR(__xludf.DUMMYFUNCTION("GOOGLETRANSLATE(D245, ""he"", ""en"")"),"him")</f>
        <v>him</v>
      </c>
      <c r="F245" s="4"/>
      <c r="G245" s="4"/>
      <c r="H245" s="4"/>
    </row>
    <row r="246" ht="15.75" customHeight="1">
      <c r="A246" s="6" t="s">
        <v>1006</v>
      </c>
      <c r="B246" s="7" t="s">
        <v>1007</v>
      </c>
      <c r="C246" s="4">
        <v>245.0</v>
      </c>
      <c r="D246" s="5" t="s">
        <v>4957</v>
      </c>
      <c r="E246" s="4" t="str">
        <f>IFERROR(__xludf.DUMMYFUNCTION("GOOGLETRANSLATE(D246, ""he"", ""en"")"),"my grace")</f>
        <v>my grace</v>
      </c>
      <c r="F246" s="4"/>
      <c r="G246" s="4"/>
      <c r="H246" s="4"/>
    </row>
    <row r="247" ht="15.75" customHeight="1">
      <c r="A247" s="6" t="s">
        <v>4958</v>
      </c>
      <c r="B247" s="7" t="s">
        <v>4959</v>
      </c>
      <c r="C247" s="4">
        <v>246.0</v>
      </c>
      <c r="D247" s="5" t="s">
        <v>4936</v>
      </c>
      <c r="E247" s="4" t="str">
        <f>IFERROR(__xludf.DUMMYFUNCTION("GOOGLETRANSLATE(D247, ""he"", ""en"")"),"and my alliance")</f>
        <v>and my alliance</v>
      </c>
      <c r="F247" s="4"/>
      <c r="G247" s="4"/>
      <c r="H247" s="4"/>
    </row>
    <row r="248" ht="15.75" customHeight="1">
      <c r="A248" s="6" t="s">
        <v>132</v>
      </c>
      <c r="B248" s="7" t="s">
        <v>14</v>
      </c>
      <c r="C248" s="4">
        <v>247.0</v>
      </c>
      <c r="D248" s="5" t="s">
        <v>4960</v>
      </c>
      <c r="E248" s="4" t="str">
        <f>IFERROR(__xludf.DUMMYFUNCTION("GOOGLETRANSLATE(D248, ""he"", ""en"")"),"Faithful")</f>
        <v>Faithful</v>
      </c>
      <c r="F248" s="4"/>
      <c r="G248" s="4"/>
      <c r="H248" s="4"/>
    </row>
    <row r="249" ht="15.75" customHeight="1">
      <c r="A249" s="6" t="s">
        <v>4961</v>
      </c>
      <c r="B249" s="7" t="s">
        <v>4962</v>
      </c>
      <c r="C249" s="4">
        <v>248.0</v>
      </c>
      <c r="D249" s="5" t="s">
        <v>1711</v>
      </c>
      <c r="E249" s="4" t="str">
        <f>IFERROR(__xludf.DUMMYFUNCTION("GOOGLETRANSLATE(D249, ""he"", ""en"")"),"him:")</f>
        <v>him:</v>
      </c>
      <c r="F249" s="4"/>
      <c r="G249" s="4"/>
      <c r="H249" s="4"/>
    </row>
    <row r="250" ht="15.75" customHeight="1">
      <c r="A250" s="8" t="s">
        <v>1598</v>
      </c>
      <c r="B250" s="1">
        <v>32.0</v>
      </c>
      <c r="C250" s="4">
        <v>249.0</v>
      </c>
      <c r="D250" s="5" t="s">
        <v>1589</v>
      </c>
      <c r="E250" s="4" t="str">
        <f>IFERROR(__xludf.DUMMYFUNCTION("GOOGLETRANSLATE(D250, ""he"", ""en"")"),"{to}")</f>
        <v>{to}</v>
      </c>
      <c r="F250" s="4"/>
      <c r="G250" s="4"/>
      <c r="H250" s="4"/>
    </row>
    <row r="251" ht="15.75" customHeight="1">
      <c r="A251" s="8" t="s">
        <v>1363</v>
      </c>
      <c r="B251" s="1" t="s">
        <v>4963</v>
      </c>
      <c r="C251" s="4">
        <v>250.0</v>
      </c>
      <c r="D251" s="5" t="s">
        <v>4920</v>
      </c>
      <c r="E251" s="4" t="str">
        <f>IFERROR(__xludf.DUMMYFUNCTION("GOOGLETRANSLATE(D251, ""he"", ""en"")"),"and I put")</f>
        <v>and I put</v>
      </c>
      <c r="F251" s="4"/>
      <c r="G251" s="4"/>
      <c r="H251" s="4"/>
    </row>
    <row r="252" ht="15.75" customHeight="1">
      <c r="A252" s="8" t="s">
        <v>4964</v>
      </c>
      <c r="B252" s="1" t="s">
        <v>4965</v>
      </c>
      <c r="C252" s="4">
        <v>251.0</v>
      </c>
      <c r="D252" s="5" t="s">
        <v>4943</v>
      </c>
      <c r="E252" s="4" t="str">
        <f>IFERROR(__xludf.DUMMYFUNCTION("GOOGLETRANSLATE(D252, ""he"", ""en"")"),"forever")</f>
        <v>forever</v>
      </c>
      <c r="F252" s="4"/>
      <c r="G252" s="4"/>
      <c r="H252" s="4"/>
    </row>
    <row r="253" ht="15.75" customHeight="1">
      <c r="A253" s="6" t="s">
        <v>4966</v>
      </c>
      <c r="B253" s="7" t="s">
        <v>4967</v>
      </c>
      <c r="C253" s="4">
        <v>252.0</v>
      </c>
      <c r="D253" s="5" t="s">
        <v>4944</v>
      </c>
      <c r="E253" s="4" t="str">
        <f>IFERROR(__xludf.DUMMYFUNCTION("GOOGLETRANSLATE(D253, ""he"", ""en"")"),"his seed")</f>
        <v>his seed</v>
      </c>
      <c r="F253" s="4"/>
      <c r="G253" s="4"/>
      <c r="H253" s="4"/>
    </row>
    <row r="254" ht="15.75" customHeight="1">
      <c r="A254" s="6" t="s">
        <v>4968</v>
      </c>
      <c r="B254" s="7" t="s">
        <v>4969</v>
      </c>
      <c r="C254" s="4">
        <v>253.0</v>
      </c>
      <c r="D254" s="5" t="s">
        <v>4946</v>
      </c>
      <c r="E254" s="4" t="str">
        <f>IFERROR(__xludf.DUMMYFUNCTION("GOOGLETRANSLATE(D254, ""he"", ""en"")"),"and his seat")</f>
        <v>and his seat</v>
      </c>
      <c r="F254" s="4"/>
      <c r="G254" s="4"/>
      <c r="H254" s="4"/>
    </row>
    <row r="255" ht="15.75" customHeight="1">
      <c r="A255" s="6" t="s">
        <v>132</v>
      </c>
      <c r="B255" s="7" t="s">
        <v>14</v>
      </c>
      <c r="C255" s="4">
        <v>254.0</v>
      </c>
      <c r="D255" s="5" t="s">
        <v>4970</v>
      </c>
      <c r="E255" s="4" t="str">
        <f>IFERROR(__xludf.DUMMYFUNCTION("GOOGLETRANSLATE(D255, ""he"", ""en"")"),"chemical")</f>
        <v>chemical</v>
      </c>
      <c r="F255" s="4"/>
      <c r="G255" s="4"/>
      <c r="H255" s="4"/>
    </row>
    <row r="256" ht="15.75" customHeight="1">
      <c r="A256" s="6" t="s">
        <v>4971</v>
      </c>
      <c r="B256" s="7" t="s">
        <v>4972</v>
      </c>
      <c r="C256" s="4">
        <v>255.0</v>
      </c>
      <c r="D256" s="5" t="s">
        <v>4973</v>
      </c>
      <c r="E256" s="4" t="str">
        <f>IFERROR(__xludf.DUMMYFUNCTION("GOOGLETRANSLATE(D256, ""he"", ""en"")"),"sky:")</f>
        <v>sky:</v>
      </c>
      <c r="F256" s="4"/>
      <c r="G256" s="4"/>
      <c r="H256" s="4"/>
    </row>
    <row r="257" ht="15.75" customHeight="1">
      <c r="A257" s="8" t="s">
        <v>1614</v>
      </c>
      <c r="B257" s="1">
        <v>33.0</v>
      </c>
      <c r="C257" s="4">
        <v>256.0</v>
      </c>
      <c r="D257" s="5" t="s">
        <v>1606</v>
      </c>
      <c r="E257" s="4" t="str">
        <f>IFERROR(__xludf.DUMMYFUNCTION("GOOGLETRANSLATE(D257, ""he"", ""en"")"),"{not}")</f>
        <v>{not}</v>
      </c>
      <c r="F257" s="4"/>
      <c r="G257" s="4"/>
      <c r="H257" s="4"/>
    </row>
    <row r="258" ht="15.75" customHeight="1">
      <c r="A258" s="6" t="s">
        <v>4974</v>
      </c>
      <c r="B258" s="7" t="s">
        <v>4975</v>
      </c>
      <c r="C258" s="4">
        <v>257.0</v>
      </c>
      <c r="D258" s="5" t="s">
        <v>726</v>
      </c>
      <c r="E258" s="4" t="str">
        <f>IFERROR(__xludf.DUMMYFUNCTION("GOOGLETRANSLATE(D258, ""he"", ""en"")"),"if")</f>
        <v>if</v>
      </c>
      <c r="F258" s="4"/>
      <c r="G258" s="4"/>
      <c r="H258" s="4"/>
    </row>
    <row r="259" ht="15.75" customHeight="1">
      <c r="A259" s="6" t="s">
        <v>4976</v>
      </c>
      <c r="B259" s="7" t="s">
        <v>4977</v>
      </c>
      <c r="C259" s="4">
        <v>258.0</v>
      </c>
      <c r="D259" s="5" t="s">
        <v>4978</v>
      </c>
      <c r="E259" s="4" t="str">
        <f>IFERROR(__xludf.DUMMYFUNCTION("GOOGLETRANSLATE(D259, ""he"", ""en"")"),"will leave")</f>
        <v>will leave</v>
      </c>
      <c r="F259" s="4"/>
      <c r="G259" s="4"/>
      <c r="H259" s="4"/>
    </row>
    <row r="260" ht="15.75" customHeight="1">
      <c r="A260" s="6" t="s">
        <v>4979</v>
      </c>
      <c r="B260" s="7" t="s">
        <v>4980</v>
      </c>
      <c r="C260" s="4">
        <v>259.0</v>
      </c>
      <c r="D260" s="5" t="s">
        <v>4955</v>
      </c>
      <c r="E260" s="4" t="str">
        <f>IFERROR(__xludf.DUMMYFUNCTION("GOOGLETRANSLATE(D260, ""he"", ""en"")"),"his sons")</f>
        <v>his sons</v>
      </c>
      <c r="F260" s="4"/>
      <c r="G260" s="4"/>
      <c r="H260" s="4"/>
    </row>
    <row r="261" ht="15.75" customHeight="1">
      <c r="A261" s="6" t="s">
        <v>4981</v>
      </c>
      <c r="B261" s="7" t="s">
        <v>4982</v>
      </c>
      <c r="C261" s="4">
        <v>260.0</v>
      </c>
      <c r="D261" s="5" t="s">
        <v>1006</v>
      </c>
      <c r="E261" s="4" t="str">
        <f>IFERROR(__xludf.DUMMYFUNCTION("GOOGLETRANSLATE(D261, ""he"", ""en"")"),"theoretical")</f>
        <v>theoretical</v>
      </c>
      <c r="F261" s="4"/>
      <c r="G261" s="4"/>
      <c r="H261" s="4"/>
    </row>
    <row r="262" ht="15.75" customHeight="1">
      <c r="A262" s="6" t="s">
        <v>4983</v>
      </c>
      <c r="B262" s="7" t="s">
        <v>4984</v>
      </c>
      <c r="C262" s="4">
        <v>261.0</v>
      </c>
      <c r="D262" s="5" t="s">
        <v>4985</v>
      </c>
      <c r="E262" s="4" t="str">
        <f>IFERROR(__xludf.DUMMYFUNCTION("GOOGLETRANSLATE(D262, ""he"", ""en"")"),"And in my judgments")</f>
        <v>And in my judgments</v>
      </c>
      <c r="F262" s="4"/>
      <c r="G262" s="4"/>
      <c r="H262" s="4"/>
    </row>
    <row r="263" ht="15.75" customHeight="1">
      <c r="A263" s="8" t="s">
        <v>1631</v>
      </c>
      <c r="B263" s="1">
        <v>34.0</v>
      </c>
      <c r="C263" s="4">
        <v>262.0</v>
      </c>
      <c r="D263" s="5" t="s">
        <v>132</v>
      </c>
      <c r="E263" s="4" t="str">
        <f>IFERROR(__xludf.DUMMYFUNCTION("GOOGLETRANSLATE(D263, ""he"", ""en"")"),"not")</f>
        <v>not</v>
      </c>
      <c r="F263" s="4"/>
      <c r="G263" s="4"/>
      <c r="H263" s="4"/>
    </row>
    <row r="264" ht="15.75" customHeight="1">
      <c r="A264" s="6" t="s">
        <v>4887</v>
      </c>
      <c r="B264" s="7" t="s">
        <v>4986</v>
      </c>
      <c r="C264" s="4">
        <v>263.0</v>
      </c>
      <c r="D264" s="5" t="s">
        <v>4987</v>
      </c>
      <c r="E264" s="4" t="str">
        <f>IFERROR(__xludf.DUMMYFUNCTION("GOOGLETRANSLATE(D264, ""he"", ""en"")"),"will walk:")</f>
        <v>will walk:</v>
      </c>
      <c r="F264" s="4"/>
      <c r="G264" s="4"/>
      <c r="H264" s="4"/>
    </row>
    <row r="265" ht="15.75" customHeight="1">
      <c r="A265" s="6" t="s">
        <v>132</v>
      </c>
      <c r="B265" s="7" t="s">
        <v>14</v>
      </c>
      <c r="C265" s="4">
        <v>264.0</v>
      </c>
      <c r="D265" s="5" t="s">
        <v>1630</v>
      </c>
      <c r="E265" s="4" t="str">
        <f>IFERROR(__xludf.DUMMYFUNCTION("GOOGLETRANSLATE(D265, ""he"", ""en"")"),"{heart}")</f>
        <v>{heart}</v>
      </c>
      <c r="F265" s="4"/>
      <c r="G265" s="4"/>
      <c r="H265" s="4"/>
    </row>
    <row r="266" ht="15.75" customHeight="1">
      <c r="A266" s="6" t="s">
        <v>4988</v>
      </c>
      <c r="B266" s="7" t="s">
        <v>4989</v>
      </c>
      <c r="C266" s="4">
        <v>265.0</v>
      </c>
      <c r="D266" s="5" t="s">
        <v>726</v>
      </c>
      <c r="E266" s="4" t="str">
        <f>IFERROR(__xludf.DUMMYFUNCTION("GOOGLETRANSLATE(D266, ""he"", ""en"")"),"if")</f>
        <v>if</v>
      </c>
      <c r="F266" s="4"/>
      <c r="G266" s="4"/>
      <c r="H266" s="4"/>
    </row>
    <row r="267" ht="15.75" customHeight="1">
      <c r="A267" s="6" t="s">
        <v>4990</v>
      </c>
      <c r="B267" s="7" t="s">
        <v>4991</v>
      </c>
      <c r="C267" s="4">
        <v>266.0</v>
      </c>
      <c r="D267" s="5" t="s">
        <v>4992</v>
      </c>
      <c r="E267" s="4" t="str">
        <f>IFERROR(__xludf.DUMMYFUNCTION("GOOGLETRANSLATE(D267, ""he"", ""en"")"),"my constitution")</f>
        <v>my constitution</v>
      </c>
      <c r="F267" s="4"/>
      <c r="G267" s="4"/>
      <c r="H267" s="4"/>
    </row>
    <row r="268" ht="15.75" customHeight="1">
      <c r="A268" s="6" t="s">
        <v>4993</v>
      </c>
      <c r="B268" s="7" t="s">
        <v>4994</v>
      </c>
      <c r="C268" s="4">
        <v>267.0</v>
      </c>
      <c r="D268" s="5" t="s">
        <v>4995</v>
      </c>
      <c r="E268" s="4" t="str">
        <f>IFERROR(__xludf.DUMMYFUNCTION("GOOGLETRANSLATE(D268, ""he"", ""en"")"),"will spoil")</f>
        <v>will spoil</v>
      </c>
      <c r="F268" s="4"/>
      <c r="G268" s="4"/>
      <c r="H268" s="4"/>
    </row>
    <row r="269" ht="15.75" customHeight="1">
      <c r="A269" s="6" t="s">
        <v>4996</v>
      </c>
      <c r="B269" s="7" t="s">
        <v>4997</v>
      </c>
      <c r="C269" s="4">
        <v>268.0</v>
      </c>
      <c r="D269" s="5" t="s">
        <v>4968</v>
      </c>
      <c r="E269" s="4" t="str">
        <f>IFERROR(__xludf.DUMMYFUNCTION("GOOGLETRANSLATE(D269, ""he"", ""en"")"),"And my ways")</f>
        <v>And my ways</v>
      </c>
      <c r="F269" s="4"/>
      <c r="G269" s="4"/>
      <c r="H269" s="4"/>
    </row>
    <row r="270" ht="15.75" customHeight="1">
      <c r="A270" s="8" t="s">
        <v>1645</v>
      </c>
      <c r="B270" s="1">
        <v>35.0</v>
      </c>
      <c r="C270" s="4">
        <v>269.0</v>
      </c>
      <c r="D270" s="5" t="s">
        <v>132</v>
      </c>
      <c r="E270" s="4" t="str">
        <f>IFERROR(__xludf.DUMMYFUNCTION("GOOGLETRANSLATE(D270, ""he"", ""en"")"),"not")</f>
        <v>not</v>
      </c>
      <c r="F270" s="4"/>
      <c r="G270" s="4"/>
      <c r="H270" s="4"/>
    </row>
    <row r="271" ht="15.75" customHeight="1">
      <c r="A271" s="6" t="s">
        <v>4998</v>
      </c>
      <c r="B271" s="7" t="s">
        <v>4999</v>
      </c>
      <c r="C271" s="4">
        <v>270.0</v>
      </c>
      <c r="D271" s="5" t="s">
        <v>5000</v>
      </c>
      <c r="E271" s="4" t="str">
        <f>IFERROR(__xludf.DUMMYFUNCTION("GOOGLETRANSLATE(D271, ""he"", ""en"")"),"will keep:")</f>
        <v>will keep:</v>
      </c>
      <c r="F271" s="4"/>
      <c r="G271" s="4"/>
      <c r="H271" s="4"/>
    </row>
    <row r="272" ht="15.75" customHeight="1">
      <c r="A272" s="6" t="s">
        <v>5001</v>
      </c>
      <c r="B272" s="7" t="s">
        <v>5002</v>
      </c>
      <c r="C272" s="4">
        <v>271.0</v>
      </c>
      <c r="D272" s="5" t="s">
        <v>1646</v>
      </c>
      <c r="E272" s="4" t="str">
        <f>IFERROR(__xludf.DUMMYFUNCTION("GOOGLETRANSLATE(D272, ""he"", ""en"")"),"{LG}")</f>
        <v>{LG}</v>
      </c>
      <c r="F272" s="4"/>
      <c r="G272" s="4"/>
      <c r="H272" s="4"/>
    </row>
    <row r="273" ht="15.75" customHeight="1">
      <c r="A273" s="6" t="s">
        <v>5003</v>
      </c>
      <c r="B273" s="7" t="s">
        <v>4994</v>
      </c>
      <c r="C273" s="4">
        <v>272.0</v>
      </c>
      <c r="D273" s="5" t="s">
        <v>5004</v>
      </c>
      <c r="E273" s="4" t="str">
        <f>IFERROR(__xludf.DUMMYFUNCTION("GOOGLETRANSLATE(D273, ""he"", ""en"")"),"And I ordered")</f>
        <v>And I ordered</v>
      </c>
      <c r="F273" s="4"/>
      <c r="G273" s="4"/>
      <c r="H273" s="4"/>
    </row>
    <row r="274" ht="15.75" customHeight="1">
      <c r="A274" s="6" t="s">
        <v>5005</v>
      </c>
      <c r="B274" s="7" t="s">
        <v>5006</v>
      </c>
      <c r="C274" s="4">
        <v>273.0</v>
      </c>
      <c r="D274" s="5" t="s">
        <v>5007</v>
      </c>
      <c r="E274" s="4" t="str">
        <f>IFERROR(__xludf.DUMMYFUNCTION("GOOGLETRANSLATE(D274, ""he"", ""en"")"),"in the tribe")</f>
        <v>in the tribe</v>
      </c>
      <c r="F274" s="4"/>
      <c r="G274" s="4"/>
      <c r="H274" s="4"/>
    </row>
    <row r="275" ht="15.75" customHeight="1">
      <c r="A275" s="6" t="s">
        <v>5008</v>
      </c>
      <c r="B275" s="7" t="s">
        <v>5009</v>
      </c>
      <c r="C275" s="4">
        <v>274.0</v>
      </c>
      <c r="D275" s="5" t="s">
        <v>5010</v>
      </c>
      <c r="E275" s="4" t="str">
        <f>IFERROR(__xludf.DUMMYFUNCTION("GOOGLETRANSLATE(D275, ""he"", ""en"")"),"Pesha'am")</f>
        <v>Pesha'am</v>
      </c>
      <c r="F275" s="4"/>
      <c r="G275" s="4"/>
      <c r="H275" s="4"/>
    </row>
    <row r="276" ht="15.75" customHeight="1">
      <c r="A276" s="8" t="s">
        <v>1664</v>
      </c>
      <c r="B276" s="1">
        <v>36.0</v>
      </c>
      <c r="C276" s="4">
        <v>275.0</v>
      </c>
      <c r="D276" s="5" t="s">
        <v>4981</v>
      </c>
      <c r="E276" s="4" t="str">
        <f>IFERROR(__xludf.DUMMYFUNCTION("GOOGLETRANSLATE(D276, ""he"", ""en"")"),"and in diseases")</f>
        <v>and in diseases</v>
      </c>
      <c r="F276" s="4"/>
      <c r="G276" s="4"/>
      <c r="H276" s="4"/>
    </row>
    <row r="277" ht="15.75" customHeight="1">
      <c r="A277" s="6" t="s">
        <v>5011</v>
      </c>
      <c r="B277" s="7" t="s">
        <v>5012</v>
      </c>
      <c r="C277" s="4">
        <v>276.0</v>
      </c>
      <c r="D277" s="5" t="s">
        <v>5013</v>
      </c>
      <c r="E277" s="4" t="str">
        <f>IFERROR(__xludf.DUMMYFUNCTION("GOOGLETRANSLATE(D277, ""he"", ""en"")"),"Onam:")</f>
        <v>Onam:</v>
      </c>
      <c r="F277" s="4"/>
      <c r="G277" s="4"/>
      <c r="H277" s="4"/>
    </row>
    <row r="278" ht="15.75" customHeight="1">
      <c r="A278" s="6" t="s">
        <v>4617</v>
      </c>
      <c r="B278" s="7" t="s">
        <v>5014</v>
      </c>
      <c r="C278" s="4">
        <v>277.0</v>
      </c>
      <c r="D278" s="5" t="s">
        <v>1661</v>
      </c>
      <c r="E278" s="4" t="str">
        <f>IFERROR(__xludf.DUMMYFUNCTION("GOOGLETRANSLATE(D278, ""he"", ""en"")"),"{LED}")</f>
        <v>{LED}</v>
      </c>
      <c r="F278" s="4"/>
      <c r="G278" s="4"/>
      <c r="H278" s="4"/>
    </row>
    <row r="279" ht="15.75" customHeight="1">
      <c r="A279" s="6" t="s">
        <v>5015</v>
      </c>
      <c r="B279" s="7" t="s">
        <v>5016</v>
      </c>
      <c r="C279" s="4">
        <v>278.0</v>
      </c>
      <c r="D279" s="5" t="s">
        <v>4910</v>
      </c>
      <c r="E279" s="4" t="str">
        <f>IFERROR(__xludf.DUMMYFUNCTION("GOOGLETRANSLATE(D279, ""he"", ""en"")"),"and my mercy")</f>
        <v>and my mercy</v>
      </c>
      <c r="F279" s="4"/>
      <c r="G279" s="4"/>
      <c r="H279" s="4"/>
    </row>
    <row r="280" ht="15.75" customHeight="1">
      <c r="A280" s="8" t="s">
        <v>1363</v>
      </c>
      <c r="B280" s="1" t="s">
        <v>4462</v>
      </c>
      <c r="C280" s="4">
        <v>279.0</v>
      </c>
      <c r="D280" s="5" t="s">
        <v>132</v>
      </c>
      <c r="E280" s="4" t="str">
        <f>IFERROR(__xludf.DUMMYFUNCTION("GOOGLETRANSLATE(D280, ""he"", ""en"")"),"not")</f>
        <v>not</v>
      </c>
      <c r="F280" s="4"/>
      <c r="G280" s="4"/>
      <c r="H280" s="4"/>
    </row>
    <row r="281" ht="15.75" customHeight="1">
      <c r="A281" s="8" t="s">
        <v>5017</v>
      </c>
      <c r="B281" s="1" t="s">
        <v>4619</v>
      </c>
      <c r="C281" s="4">
        <v>280.0</v>
      </c>
      <c r="D281" s="5" t="s">
        <v>4988</v>
      </c>
      <c r="E281" s="4" t="str">
        <f>IFERROR(__xludf.DUMMYFUNCTION("GOOGLETRANSLATE(D281, ""he"", ""en"")"),"Ofir")</f>
        <v>Ofir</v>
      </c>
      <c r="F281" s="4"/>
      <c r="G281" s="4"/>
      <c r="H281" s="4"/>
    </row>
    <row r="282" ht="15.75" customHeight="1">
      <c r="A282" s="8" t="s">
        <v>5018</v>
      </c>
      <c r="B282" s="1" t="s">
        <v>5019</v>
      </c>
      <c r="C282" s="4">
        <v>281.0</v>
      </c>
      <c r="D282" s="5" t="s">
        <v>4990</v>
      </c>
      <c r="E282" s="4" t="str">
        <f>IFERROR(__xludf.DUMMYFUNCTION("GOOGLETRANSLATE(D282, ""he"", ""en"")"),"from him")</f>
        <v>from him</v>
      </c>
      <c r="F282" s="4"/>
      <c r="G282" s="4"/>
      <c r="H282" s="4"/>
    </row>
    <row r="283" ht="15.75" customHeight="1">
      <c r="A283" s="8" t="s">
        <v>1680</v>
      </c>
      <c r="B283" s="1">
        <v>37.0</v>
      </c>
      <c r="C283" s="4">
        <v>282.0</v>
      </c>
      <c r="D283" s="5" t="s">
        <v>144</v>
      </c>
      <c r="E283" s="4" t="str">
        <f>IFERROR(__xludf.DUMMYFUNCTION("GOOGLETRANSLATE(D283, ""he"", ""en"")"),"and not")</f>
        <v>and not</v>
      </c>
      <c r="F283" s="4"/>
      <c r="G283" s="4"/>
      <c r="H283" s="4"/>
    </row>
    <row r="284" ht="15.75" customHeight="1">
      <c r="A284" s="6" t="s">
        <v>4944</v>
      </c>
      <c r="B284" s="7" t="s">
        <v>4945</v>
      </c>
      <c r="C284" s="4">
        <v>283.0</v>
      </c>
      <c r="D284" s="5" t="s">
        <v>5020</v>
      </c>
      <c r="E284" s="4" t="str">
        <f>IFERROR(__xludf.DUMMYFUNCTION("GOOGLETRANSLATE(D284, ""he"", ""en"")"),"I will lie")</f>
        <v>I will lie</v>
      </c>
      <c r="F284" s="4"/>
      <c r="G284" s="4"/>
      <c r="H284" s="4"/>
    </row>
    <row r="285" ht="15.75" customHeight="1">
      <c r="A285" s="6" t="s">
        <v>203</v>
      </c>
      <c r="B285" s="7" t="s">
        <v>2438</v>
      </c>
      <c r="C285" s="4">
        <v>284.0</v>
      </c>
      <c r="D285" s="5" t="s">
        <v>5021</v>
      </c>
      <c r="E285" s="4" t="str">
        <f>IFERROR(__xludf.DUMMYFUNCTION("GOOGLETRANSLATE(D285, ""he"", ""en"")"),"In my belief:")</f>
        <v>In my belief:</v>
      </c>
      <c r="F285" s="4"/>
      <c r="G285" s="4"/>
      <c r="H285" s="4"/>
    </row>
    <row r="286" ht="15.75" customHeight="1">
      <c r="A286" s="6" t="s">
        <v>3017</v>
      </c>
      <c r="B286" s="7" t="s">
        <v>3018</v>
      </c>
      <c r="C286" s="4">
        <v>285.0</v>
      </c>
      <c r="D286" s="5" t="s">
        <v>1679</v>
      </c>
      <c r="E286" s="4" t="str">
        <f>IFERROR(__xludf.DUMMYFUNCTION("GOOGLETRANSLATE(D286, ""he"", ""en"")"),"{her}")</f>
        <v>{her}</v>
      </c>
      <c r="F286" s="4"/>
      <c r="G286" s="4"/>
      <c r="H286" s="4"/>
    </row>
    <row r="287" ht="15.75" customHeight="1">
      <c r="A287" s="6" t="s">
        <v>4946</v>
      </c>
      <c r="B287" s="7" t="s">
        <v>4947</v>
      </c>
      <c r="C287" s="4">
        <v>286.0</v>
      </c>
      <c r="D287" s="5" t="s">
        <v>132</v>
      </c>
      <c r="E287" s="4" t="str">
        <f>IFERROR(__xludf.DUMMYFUNCTION("GOOGLETRANSLATE(D287, ""he"", ""en"")"),"not")</f>
        <v>not</v>
      </c>
      <c r="F287" s="4"/>
      <c r="G287" s="4"/>
      <c r="H287" s="4"/>
    </row>
    <row r="288" ht="15.75" customHeight="1">
      <c r="A288" s="6" t="s">
        <v>5022</v>
      </c>
      <c r="B288" s="7" t="s">
        <v>5023</v>
      </c>
      <c r="C288" s="4">
        <v>287.0</v>
      </c>
      <c r="D288" s="5" t="s">
        <v>5024</v>
      </c>
      <c r="E288" s="4" t="str">
        <f>IFERROR(__xludf.DUMMYFUNCTION("GOOGLETRANSLATE(D288, ""he"", ""en"")"),"I'm sorry")</f>
        <v>I'm sorry</v>
      </c>
      <c r="F288" s="4"/>
      <c r="G288" s="4"/>
      <c r="H288" s="4"/>
    </row>
    <row r="289" ht="15.75" customHeight="1">
      <c r="A289" s="6" t="s">
        <v>5025</v>
      </c>
      <c r="B289" s="7" t="s">
        <v>5026</v>
      </c>
      <c r="C289" s="4">
        <v>288.0</v>
      </c>
      <c r="D289" s="5" t="s">
        <v>5027</v>
      </c>
      <c r="E289" s="4" t="str">
        <f>IFERROR(__xludf.DUMMYFUNCTION("GOOGLETRANSLATE(D289, ""he"", ""en"")"),"alliance")</f>
        <v>alliance</v>
      </c>
      <c r="F289" s="4"/>
      <c r="G289" s="4"/>
      <c r="H289" s="4"/>
    </row>
    <row r="290" ht="15.75" customHeight="1">
      <c r="A290" s="8" t="s">
        <v>1698</v>
      </c>
      <c r="B290" s="1">
        <v>38.0</v>
      </c>
      <c r="C290" s="4">
        <v>289.0</v>
      </c>
      <c r="D290" s="5" t="s">
        <v>5003</v>
      </c>
      <c r="E290" s="4" t="str">
        <f>IFERROR(__xludf.DUMMYFUNCTION("GOOGLETRANSLATE(D290, ""he"", ""en"")"),"and origin")</f>
        <v>and origin</v>
      </c>
      <c r="F290" s="4"/>
      <c r="G290" s="4"/>
      <c r="H290" s="4"/>
    </row>
    <row r="291" ht="15.75" customHeight="1">
      <c r="A291" s="6" t="s">
        <v>5028</v>
      </c>
      <c r="B291" s="7" t="s">
        <v>5029</v>
      </c>
      <c r="C291" s="4">
        <v>290.0</v>
      </c>
      <c r="D291" s="5" t="s">
        <v>5030</v>
      </c>
      <c r="E291" s="4" t="str">
        <f>IFERROR(__xludf.DUMMYFUNCTION("GOOGLETRANSLATE(D291, ""he"", ""en"")"),"my lips")</f>
        <v>my lips</v>
      </c>
      <c r="F291" s="4"/>
      <c r="G291" s="4"/>
      <c r="H291" s="4"/>
    </row>
    <row r="292" ht="15.75" customHeight="1">
      <c r="A292" s="6" t="s">
        <v>5031</v>
      </c>
      <c r="B292" s="7" t="s">
        <v>5032</v>
      </c>
      <c r="C292" s="4">
        <v>291.0</v>
      </c>
      <c r="D292" s="5" t="s">
        <v>132</v>
      </c>
      <c r="E292" s="4" t="str">
        <f>IFERROR(__xludf.DUMMYFUNCTION("GOOGLETRANSLATE(D292, ""he"", ""en"")"),"not")</f>
        <v>not</v>
      </c>
      <c r="F292" s="4"/>
      <c r="G292" s="4"/>
      <c r="H292" s="4"/>
    </row>
    <row r="293" ht="15.75" customHeight="1">
      <c r="A293" s="6" t="s">
        <v>2275</v>
      </c>
      <c r="B293" s="7" t="s">
        <v>2438</v>
      </c>
      <c r="C293" s="4">
        <v>292.0</v>
      </c>
      <c r="D293" s="5" t="s">
        <v>5033</v>
      </c>
      <c r="E293" s="4" t="str">
        <f>IFERROR(__xludf.DUMMYFUNCTION("GOOGLETRANSLATE(D293, ""he"", ""en"")"),"I will:")</f>
        <v>I will:</v>
      </c>
      <c r="F293" s="4"/>
      <c r="G293" s="4"/>
      <c r="H293" s="4"/>
    </row>
    <row r="294" ht="15.75" customHeight="1">
      <c r="A294" s="6" t="s">
        <v>5034</v>
      </c>
      <c r="B294" s="7" t="s">
        <v>5035</v>
      </c>
      <c r="C294" s="4">
        <v>293.0</v>
      </c>
      <c r="D294" s="5" t="s">
        <v>1697</v>
      </c>
      <c r="E294" s="4" t="str">
        <f>IFERROR(__xludf.DUMMYFUNCTION("GOOGLETRANSLATE(D294, ""he"", ""en"")"),"{him}")</f>
        <v>{him}</v>
      </c>
      <c r="F294" s="4"/>
      <c r="G294" s="4"/>
      <c r="H294" s="4"/>
    </row>
    <row r="295" ht="15.75" customHeight="1">
      <c r="A295" s="6" t="s">
        <v>5036</v>
      </c>
      <c r="B295" s="7" t="s">
        <v>5037</v>
      </c>
      <c r="C295" s="4">
        <v>294.0</v>
      </c>
      <c r="D295" s="5" t="s">
        <v>5011</v>
      </c>
      <c r="E295" s="4" t="str">
        <f>IFERROR(__xludf.DUMMYFUNCTION("GOOGLETRANSLATE(D295, ""he"", ""en"")"),"one")</f>
        <v>one</v>
      </c>
      <c r="F295" s="4"/>
      <c r="G295" s="4"/>
      <c r="H295" s="4"/>
    </row>
    <row r="296" ht="15.75" customHeight="1">
      <c r="A296" s="6" t="s">
        <v>5038</v>
      </c>
      <c r="B296" s="7" t="s">
        <v>5039</v>
      </c>
      <c r="C296" s="4">
        <v>295.0</v>
      </c>
      <c r="D296" s="5" t="s">
        <v>4620</v>
      </c>
      <c r="E296" s="4" t="str">
        <f>IFERROR(__xludf.DUMMYFUNCTION("GOOGLETRANSLATE(D296, ""he"", ""en"")"),"I swore")</f>
        <v>I swore</v>
      </c>
      <c r="F296" s="4"/>
      <c r="G296" s="4"/>
      <c r="H296" s="4"/>
    </row>
    <row r="297" ht="15.75" customHeight="1">
      <c r="A297" s="6" t="s">
        <v>3002</v>
      </c>
      <c r="B297" s="7" t="s">
        <v>92</v>
      </c>
      <c r="C297" s="4">
        <v>296.0</v>
      </c>
      <c r="D297" s="5" t="s">
        <v>5040</v>
      </c>
      <c r="E297" s="4" t="str">
        <f>IFERROR(__xludf.DUMMYFUNCTION("GOOGLETRANSLATE(D297, ""he"", ""en"")"),"in my heart")</f>
        <v>in my heart</v>
      </c>
      <c r="F297" s="4"/>
      <c r="G297" s="4"/>
      <c r="H297" s="4"/>
    </row>
    <row r="298" ht="15.75" customHeight="1">
      <c r="A298" s="8" t="s">
        <v>1733</v>
      </c>
      <c r="B298" s="1">
        <v>39.0</v>
      </c>
      <c r="C298" s="4">
        <v>297.0</v>
      </c>
      <c r="D298" s="5" t="s">
        <v>726</v>
      </c>
      <c r="E298" s="4" t="str">
        <f>IFERROR(__xludf.DUMMYFUNCTION("GOOGLETRANSLATE(D298, ""he"", ""en"")"),"if")</f>
        <v>if</v>
      </c>
      <c r="F298" s="4"/>
      <c r="G298" s="4"/>
      <c r="H298" s="4"/>
    </row>
    <row r="299" ht="15.75" customHeight="1">
      <c r="A299" s="6" t="s">
        <v>4125</v>
      </c>
      <c r="B299" s="7" t="s">
        <v>4126</v>
      </c>
      <c r="C299" s="4">
        <v>298.0</v>
      </c>
      <c r="D299" s="5" t="s">
        <v>3949</v>
      </c>
      <c r="E299" s="4" t="str">
        <f>IFERROR(__xludf.DUMMYFUNCTION("GOOGLETRANSLATE(D299, ""he"", ""en"")"),"David")</f>
        <v>David</v>
      </c>
      <c r="F299" s="4"/>
      <c r="G299" s="4"/>
      <c r="H299" s="4"/>
    </row>
    <row r="300" ht="15.75" customHeight="1">
      <c r="A300" s="6" t="s">
        <v>5041</v>
      </c>
      <c r="B300" s="7" t="s">
        <v>5042</v>
      </c>
      <c r="C300" s="4">
        <v>299.0</v>
      </c>
      <c r="D300" s="5" t="s">
        <v>5043</v>
      </c>
      <c r="E300" s="4" t="str">
        <f>IFERROR(__xludf.DUMMYFUNCTION("GOOGLETRANSLATE(D300, ""he"", ""en"")"),"disappointing:")</f>
        <v>disappointing:</v>
      </c>
      <c r="F300" s="4"/>
      <c r="G300" s="4"/>
      <c r="H300" s="4"/>
    </row>
    <row r="301" ht="15.75" customHeight="1">
      <c r="A301" s="6" t="s">
        <v>5044</v>
      </c>
      <c r="B301" s="7" t="s">
        <v>5045</v>
      </c>
      <c r="C301" s="4">
        <v>300.0</v>
      </c>
      <c r="D301" s="5" t="s">
        <v>1713</v>
      </c>
      <c r="E301" s="4" t="str">
        <f>IFERROR(__xludf.DUMMYFUNCTION("GOOGLETRANSLATE(D301, ""he"", ""en"")"),"{lez}")</f>
        <v>{lez}</v>
      </c>
      <c r="F301" s="4"/>
      <c r="G301" s="4"/>
      <c r="H301" s="4"/>
    </row>
    <row r="302" ht="15.75" customHeight="1">
      <c r="A302" s="6" t="s">
        <v>5046</v>
      </c>
      <c r="B302" s="7" t="s">
        <v>5047</v>
      </c>
      <c r="C302" s="4">
        <v>301.0</v>
      </c>
      <c r="D302" s="5" t="s">
        <v>4944</v>
      </c>
      <c r="E302" s="4" t="str">
        <f>IFERROR(__xludf.DUMMYFUNCTION("GOOGLETRANSLATE(D302, ""he"", ""en"")"),"his seed")</f>
        <v>his seed</v>
      </c>
      <c r="F302" s="4"/>
      <c r="G302" s="4"/>
      <c r="H302" s="4"/>
    </row>
    <row r="303" ht="15.75" customHeight="1">
      <c r="A303" s="6" t="s">
        <v>672</v>
      </c>
      <c r="B303" s="7" t="s">
        <v>534</v>
      </c>
      <c r="C303" s="4">
        <v>302.0</v>
      </c>
      <c r="D303" s="5" t="s">
        <v>203</v>
      </c>
      <c r="E303" s="4" t="str">
        <f>IFERROR(__xludf.DUMMYFUNCTION("GOOGLETRANSLATE(D303, ""he"", ""en"")"),"forever")</f>
        <v>forever</v>
      </c>
      <c r="F303" s="4"/>
      <c r="G303" s="4"/>
      <c r="H303" s="4"/>
    </row>
    <row r="304" ht="15.75" customHeight="1">
      <c r="A304" s="6" t="s">
        <v>5048</v>
      </c>
      <c r="B304" s="7" t="s">
        <v>3711</v>
      </c>
      <c r="C304" s="4">
        <v>303.0</v>
      </c>
      <c r="D304" s="5" t="s">
        <v>3017</v>
      </c>
      <c r="E304" s="4" t="str">
        <f>IFERROR(__xludf.DUMMYFUNCTION("GOOGLETRANSLATE(D304, ""he"", ""en"")"),"will be")</f>
        <v>will be</v>
      </c>
      <c r="F304" s="4"/>
      <c r="G304" s="4"/>
      <c r="H304" s="4"/>
    </row>
    <row r="305" ht="15.75" customHeight="1">
      <c r="A305" s="8" t="s">
        <v>1755</v>
      </c>
      <c r="B305" s="1">
        <v>40.0</v>
      </c>
      <c r="C305" s="4">
        <v>304.0</v>
      </c>
      <c r="D305" s="5" t="s">
        <v>4946</v>
      </c>
      <c r="E305" s="4" t="str">
        <f>IFERROR(__xludf.DUMMYFUNCTION("GOOGLETRANSLATE(D305, ""he"", ""en"")"),"and his seat")</f>
        <v>and his seat</v>
      </c>
      <c r="F305" s="4"/>
      <c r="G305" s="4"/>
      <c r="H305" s="4"/>
    </row>
    <row r="306" ht="15.75" customHeight="1">
      <c r="A306" s="6" t="s">
        <v>5049</v>
      </c>
      <c r="B306" s="7" t="s">
        <v>5050</v>
      </c>
      <c r="C306" s="4">
        <v>305.0</v>
      </c>
      <c r="D306" s="5" t="s">
        <v>5051</v>
      </c>
      <c r="E306" s="4" t="str">
        <f>IFERROR(__xludf.DUMMYFUNCTION("GOOGLETRANSLATE(D306, ""he"", ""en"")"),"like the sun")</f>
        <v>like the sun</v>
      </c>
      <c r="F306" s="4"/>
      <c r="G306" s="4"/>
      <c r="H306" s="4"/>
    </row>
    <row r="307" ht="15.75" customHeight="1">
      <c r="A307" s="6" t="s">
        <v>3312</v>
      </c>
      <c r="B307" s="7" t="s">
        <v>4613</v>
      </c>
      <c r="C307" s="4">
        <v>306.0</v>
      </c>
      <c r="D307" s="5" t="s">
        <v>5052</v>
      </c>
      <c r="E307" s="4" t="str">
        <f>IFERROR(__xludf.DUMMYFUNCTION("GOOGLETRANSLATE(D307, ""he"", ""en"")"),"counter:")</f>
        <v>counter:</v>
      </c>
      <c r="F307" s="4"/>
      <c r="G307" s="4"/>
      <c r="H307" s="4"/>
    </row>
    <row r="308" ht="15.75" customHeight="1">
      <c r="A308" s="6" t="s">
        <v>3999</v>
      </c>
      <c r="B308" s="7" t="s">
        <v>5053</v>
      </c>
      <c r="C308" s="4">
        <v>307.0</v>
      </c>
      <c r="D308" s="5" t="s">
        <v>1732</v>
      </c>
      <c r="E308" s="4" t="str">
        <f>IFERROR(__xludf.DUMMYFUNCTION("GOOGLETRANSLATE(D308, ""he"", ""en"")"),"{damp}")</f>
        <v>{damp}</v>
      </c>
      <c r="F308" s="4"/>
      <c r="G308" s="4"/>
      <c r="H308" s="4"/>
    </row>
    <row r="309" ht="15.75" customHeight="1">
      <c r="A309" s="6" t="s">
        <v>5054</v>
      </c>
      <c r="B309" s="7" t="s">
        <v>5055</v>
      </c>
      <c r="C309" s="4">
        <v>308.0</v>
      </c>
      <c r="D309" s="5" t="s">
        <v>5056</v>
      </c>
      <c r="E309" s="4" t="str">
        <f>IFERROR(__xludf.DUMMYFUNCTION("GOOGLETRANSLATE(D309, ""he"", ""en"")"),"Necessary")</f>
        <v>Necessary</v>
      </c>
      <c r="F309" s="4"/>
      <c r="G309" s="4"/>
      <c r="H309" s="4"/>
    </row>
    <row r="310" ht="15.75" customHeight="1">
      <c r="A310" s="6" t="s">
        <v>5057</v>
      </c>
      <c r="B310" s="7" t="s">
        <v>5058</v>
      </c>
      <c r="C310" s="4">
        <v>309.0</v>
      </c>
      <c r="D310" s="5" t="s">
        <v>5031</v>
      </c>
      <c r="E310" s="4" t="str">
        <f>IFERROR(__xludf.DUMMYFUNCTION("GOOGLETRANSLATE(D310, ""he"", ""en"")"),"will prepare")</f>
        <v>will prepare</v>
      </c>
      <c r="F310" s="4"/>
      <c r="G310" s="4"/>
      <c r="H310" s="4"/>
    </row>
    <row r="311" ht="15.75" customHeight="1">
      <c r="A311" s="6" t="s">
        <v>5059</v>
      </c>
      <c r="B311" s="7" t="s">
        <v>5060</v>
      </c>
      <c r="C311" s="4">
        <v>310.0</v>
      </c>
      <c r="D311" s="5" t="s">
        <v>2275</v>
      </c>
      <c r="E311" s="4" t="str">
        <f>IFERROR(__xludf.DUMMYFUNCTION("GOOGLETRANSLATE(D311, ""he"", ""en"")"),"world")</f>
        <v>world</v>
      </c>
      <c r="F311" s="4"/>
      <c r="G311" s="4"/>
      <c r="H311" s="4"/>
    </row>
    <row r="312" ht="15.75" customHeight="1">
      <c r="A312" s="8" t="s">
        <v>1769</v>
      </c>
      <c r="B312" s="1">
        <v>41.0</v>
      </c>
      <c r="C312" s="4">
        <v>311.0</v>
      </c>
      <c r="D312" s="5" t="s">
        <v>5034</v>
      </c>
      <c r="E312" s="4" t="str">
        <f>IFERROR(__xludf.DUMMYFUNCTION("GOOGLETRANSLATE(D312, ""he"", ""en"")"),"committee")</f>
        <v>committee</v>
      </c>
      <c r="F312" s="4"/>
      <c r="G312" s="4"/>
      <c r="H312" s="4"/>
    </row>
    <row r="313" ht="15.75" customHeight="1">
      <c r="A313" s="6" t="s">
        <v>5061</v>
      </c>
      <c r="B313" s="7" t="s">
        <v>2778</v>
      </c>
      <c r="C313" s="4">
        <v>312.0</v>
      </c>
      <c r="D313" s="5" t="s">
        <v>5062</v>
      </c>
      <c r="E313" s="4" t="str">
        <f>IFERROR(__xludf.DUMMYFUNCTION("GOOGLETRANSLATE(D313, ""he"", ""en"")"),"in the game")</f>
        <v>in the game</v>
      </c>
      <c r="F313" s="4"/>
      <c r="G313" s="4"/>
      <c r="H313" s="4"/>
    </row>
    <row r="314" ht="15.75" customHeight="1">
      <c r="A314" s="6" t="s">
        <v>5063</v>
      </c>
      <c r="B314" s="7" t="s">
        <v>5064</v>
      </c>
      <c r="C314" s="4">
        <v>313.0</v>
      </c>
      <c r="D314" s="5" t="s">
        <v>5038</v>
      </c>
      <c r="E314" s="4" t="str">
        <f>IFERROR(__xludf.DUMMYFUNCTION("GOOGLETRANSLATE(D314, ""he"", ""en"")"),"loyal")</f>
        <v>loyal</v>
      </c>
      <c r="F314" s="4"/>
      <c r="G314" s="4"/>
      <c r="H314" s="4"/>
    </row>
    <row r="315" ht="15.75" customHeight="1">
      <c r="A315" s="6" t="s">
        <v>5065</v>
      </c>
      <c r="B315" s="7" t="s">
        <v>5066</v>
      </c>
      <c r="C315" s="4">
        <v>314.0</v>
      </c>
      <c r="D315" s="5" t="s">
        <v>315</v>
      </c>
      <c r="E315" s="4" t="str">
        <f>IFERROR(__xludf.DUMMYFUNCTION("GOOGLETRANSLATE(D315, ""he"", ""en"")"),"Cela:")</f>
        <v>Cela:</v>
      </c>
      <c r="F315" s="4"/>
      <c r="G315" s="4"/>
      <c r="H315" s="4"/>
    </row>
    <row r="316" ht="15.75" customHeight="1">
      <c r="A316" s="6" t="s">
        <v>5067</v>
      </c>
      <c r="B316" s="7" t="s">
        <v>5066</v>
      </c>
      <c r="C316" s="4">
        <v>315.0</v>
      </c>
      <c r="D316" s="5" t="s">
        <v>1764</v>
      </c>
      <c r="E316" s="4" t="str">
        <f>IFERROR(__xludf.DUMMYFUNCTION("GOOGLETRANSLATE(D316, ""he"", ""en"")"),"{lat}")</f>
        <v>{lat}</v>
      </c>
      <c r="F316" s="4"/>
      <c r="G316" s="4"/>
      <c r="H316" s="4"/>
    </row>
    <row r="317" ht="15.75" customHeight="1">
      <c r="A317" s="6" t="s">
        <v>5068</v>
      </c>
      <c r="B317" s="7" t="s">
        <v>5069</v>
      </c>
      <c r="C317" s="4">
        <v>316.0</v>
      </c>
      <c r="D317" s="5" t="s">
        <v>4130</v>
      </c>
      <c r="E317" s="4" t="str">
        <f>IFERROR(__xludf.DUMMYFUNCTION("GOOGLETRANSLATE(D317, ""he"", ""en"")"),"and you")</f>
        <v>and you</v>
      </c>
      <c r="F317" s="4"/>
      <c r="G317" s="4"/>
      <c r="H317" s="4"/>
    </row>
    <row r="318" ht="15.75" customHeight="1">
      <c r="A318" s="8" t="s">
        <v>1785</v>
      </c>
      <c r="B318" s="1">
        <v>42.0</v>
      </c>
      <c r="C318" s="4">
        <v>317.0</v>
      </c>
      <c r="D318" s="5" t="s">
        <v>5070</v>
      </c>
      <c r="E318" s="4" t="str">
        <f>IFERROR(__xludf.DUMMYFUNCTION("GOOGLETRANSLATE(D318, ""he"", ""en"")"),"you abandoned")</f>
        <v>you abandoned</v>
      </c>
      <c r="F318" s="4"/>
      <c r="G318" s="4"/>
      <c r="H318" s="4"/>
    </row>
    <row r="319" ht="15.75" customHeight="1">
      <c r="A319" s="6" t="s">
        <v>5071</v>
      </c>
      <c r="B319" s="7" t="s">
        <v>5072</v>
      </c>
      <c r="C319" s="4">
        <v>318.0</v>
      </c>
      <c r="D319" s="5" t="s">
        <v>5073</v>
      </c>
      <c r="E319" s="4" t="str">
        <f>IFERROR(__xludf.DUMMYFUNCTION("GOOGLETRANSLATE(D319, ""he"", ""en"")"),"and dissolved")</f>
        <v>and dissolved</v>
      </c>
      <c r="F319" s="4"/>
      <c r="G319" s="4"/>
      <c r="H319" s="4"/>
    </row>
    <row r="320" ht="15.75" customHeight="1">
      <c r="A320" s="6" t="s">
        <v>5074</v>
      </c>
      <c r="B320" s="7" t="s">
        <v>5075</v>
      </c>
      <c r="C320" s="4">
        <v>319.0</v>
      </c>
      <c r="D320" s="5" t="s">
        <v>5076</v>
      </c>
      <c r="E320" s="4" t="str">
        <f>IFERROR(__xludf.DUMMYFUNCTION("GOOGLETRANSLATE(D320, ""he"", ""en"")"),"You got pregnant")</f>
        <v>You got pregnant</v>
      </c>
      <c r="F320" s="4"/>
      <c r="G320" s="4"/>
      <c r="H320" s="4"/>
    </row>
    <row r="321" ht="15.75" customHeight="1">
      <c r="A321" s="6" t="s">
        <v>5077</v>
      </c>
      <c r="B321" s="7" t="s">
        <v>5078</v>
      </c>
      <c r="C321" s="4">
        <v>320.0</v>
      </c>
      <c r="D321" s="5" t="s">
        <v>672</v>
      </c>
      <c r="E321" s="4" t="str">
        <f>IFERROR(__xludf.DUMMYFUNCTION("GOOGLETRANSLATE(D321, ""he"", ""en"")"),"with")</f>
        <v>with</v>
      </c>
      <c r="F321" s="4"/>
      <c r="G321" s="4"/>
      <c r="H321" s="4"/>
    </row>
    <row r="322" ht="15.75" customHeight="1">
      <c r="A322" s="6" t="s">
        <v>2418</v>
      </c>
      <c r="B322" s="7" t="s">
        <v>5079</v>
      </c>
      <c r="C322" s="4">
        <v>321.0</v>
      </c>
      <c r="D322" s="5" t="s">
        <v>3709</v>
      </c>
      <c r="E322" s="4" t="str">
        <f>IFERROR(__xludf.DUMMYFUNCTION("GOOGLETRANSLATE(D322, ""he"", ""en"")"),"Christ:")</f>
        <v>Christ:</v>
      </c>
      <c r="F322" s="4"/>
      <c r="G322" s="4"/>
      <c r="H322" s="4"/>
    </row>
    <row r="323" ht="15.75" customHeight="1">
      <c r="A323" s="6" t="s">
        <v>5080</v>
      </c>
      <c r="B323" s="7" t="s">
        <v>5081</v>
      </c>
      <c r="C323" s="4">
        <v>322.0</v>
      </c>
      <c r="D323" s="5" t="s">
        <v>1784</v>
      </c>
      <c r="E323" s="4" t="str">
        <f>IFERROR(__xludf.DUMMYFUNCTION("GOOGLETRANSLATE(D323, ""he"", ""en"")"),"{from}")</f>
        <v>{from}</v>
      </c>
      <c r="F323" s="4"/>
      <c r="G323" s="4"/>
      <c r="H323" s="4"/>
    </row>
    <row r="324" ht="15.75" customHeight="1">
      <c r="A324" s="8" t="s">
        <v>1808</v>
      </c>
      <c r="B324" s="1">
        <v>43.0</v>
      </c>
      <c r="C324" s="4">
        <v>323.0</v>
      </c>
      <c r="D324" s="5" t="s">
        <v>5082</v>
      </c>
      <c r="E324" s="4" t="str">
        <f>IFERROR(__xludf.DUMMYFUNCTION("GOOGLETRANSLATE(D324, ""he"", ""en"")"),"Naratha")</f>
        <v>Naratha</v>
      </c>
      <c r="F324" s="4"/>
      <c r="G324" s="4"/>
      <c r="H324" s="4"/>
    </row>
    <row r="325" ht="15.75" customHeight="1">
      <c r="A325" s="8" t="s">
        <v>5083</v>
      </c>
      <c r="B325" s="7" t="s">
        <v>5084</v>
      </c>
      <c r="C325" s="4">
        <v>324.0</v>
      </c>
      <c r="D325" s="5" t="s">
        <v>1194</v>
      </c>
      <c r="E325" s="4" t="str">
        <f>IFERROR(__xludf.DUMMYFUNCTION("GOOGLETRANSLATE(D325, ""he"", ""en"")"),"alliance")</f>
        <v>alliance</v>
      </c>
      <c r="F325" s="4"/>
      <c r="G325" s="4"/>
      <c r="H325" s="4"/>
    </row>
    <row r="326" ht="15.75" customHeight="1">
      <c r="A326" s="8" t="s">
        <v>5085</v>
      </c>
      <c r="B326" s="7" t="s">
        <v>5086</v>
      </c>
      <c r="C326" s="4">
        <v>325.0</v>
      </c>
      <c r="D326" s="5" t="s">
        <v>4000</v>
      </c>
      <c r="E326" s="4" t="str">
        <f>IFERROR(__xludf.DUMMYFUNCTION("GOOGLETRANSLATE(D326, ""he"", ""en"")"),"your servant")</f>
        <v>your servant</v>
      </c>
      <c r="F326" s="4"/>
      <c r="G326" s="4"/>
      <c r="H326" s="4"/>
    </row>
    <row r="327" ht="15.75" customHeight="1">
      <c r="A327" s="8" t="s">
        <v>5087</v>
      </c>
      <c r="B327" s="7" t="s">
        <v>2224</v>
      </c>
      <c r="C327" s="4">
        <v>326.0</v>
      </c>
      <c r="D327" s="5" t="s">
        <v>5088</v>
      </c>
      <c r="E327" s="4" t="str">
        <f>IFERROR(__xludf.DUMMYFUNCTION("GOOGLETRANSLATE(D327, ""he"", ""en"")"),"you have sinned")</f>
        <v>you have sinned</v>
      </c>
      <c r="F327" s="4"/>
      <c r="G327" s="4"/>
      <c r="H327" s="4"/>
    </row>
    <row r="328" ht="15.75" customHeight="1">
      <c r="A328" s="8" t="s">
        <v>5089</v>
      </c>
      <c r="B328" s="7" t="s">
        <v>5090</v>
      </c>
      <c r="C328" s="4">
        <v>327.0</v>
      </c>
      <c r="D328" s="5" t="s">
        <v>5057</v>
      </c>
      <c r="E328" s="4" t="str">
        <f>IFERROR(__xludf.DUMMYFUNCTION("GOOGLETRANSLATE(D328, ""he"", ""en"")"),"to the country")</f>
        <v>to the country</v>
      </c>
      <c r="F328" s="4"/>
      <c r="G328" s="4"/>
      <c r="H328" s="4"/>
    </row>
    <row r="329" ht="15.75" customHeight="1">
      <c r="A329" s="8" t="s">
        <v>491</v>
      </c>
      <c r="B329" s="1" t="s">
        <v>1967</v>
      </c>
      <c r="C329" s="4">
        <v>328.0</v>
      </c>
      <c r="D329" s="5" t="s">
        <v>5091</v>
      </c>
      <c r="E329" s="4" t="str">
        <f>IFERROR(__xludf.DUMMYFUNCTION("GOOGLETRANSLATE(D329, ""he"", ""en"")"),"Nezro:")</f>
        <v>Nezro:</v>
      </c>
      <c r="F329" s="4"/>
      <c r="G329" s="4"/>
      <c r="H329" s="4"/>
    </row>
    <row r="330" ht="15.75" customHeight="1">
      <c r="A330" s="8" t="s">
        <v>5092</v>
      </c>
      <c r="B330" s="1" t="s">
        <v>5093</v>
      </c>
      <c r="C330" s="4">
        <v>329.0</v>
      </c>
      <c r="D330" s="5" t="s">
        <v>1799</v>
      </c>
      <c r="E330" s="4" t="str">
        <f>IFERROR(__xludf.DUMMYFUNCTION("GOOGLETRANSLATE(D330, ""he"", ""en"")"),"{from}")</f>
        <v>{from}</v>
      </c>
      <c r="F330" s="4"/>
      <c r="G330" s="4"/>
      <c r="H330" s="4"/>
    </row>
    <row r="331" ht="15.75" customHeight="1">
      <c r="A331" s="8" t="s">
        <v>1828</v>
      </c>
      <c r="B331" s="1">
        <v>44.0</v>
      </c>
      <c r="C331" s="4">
        <v>330.0</v>
      </c>
      <c r="D331" s="5" t="s">
        <v>2781</v>
      </c>
      <c r="E331" s="4" t="str">
        <f>IFERROR(__xludf.DUMMYFUNCTION("GOOGLETRANSLATE(D331, ""he"", ""en"")"),"You broke out")</f>
        <v>You broke out</v>
      </c>
      <c r="F331" s="4"/>
      <c r="G331" s="4"/>
      <c r="H331" s="4"/>
    </row>
    <row r="332" ht="15.75" customHeight="1">
      <c r="A332" s="8" t="s">
        <v>902</v>
      </c>
      <c r="B332" s="1" t="s">
        <v>3583</v>
      </c>
      <c r="C332" s="4">
        <v>331.0</v>
      </c>
      <c r="D332" s="5" t="s">
        <v>360</v>
      </c>
      <c r="E332" s="4" t="str">
        <f>IFERROR(__xludf.DUMMYFUNCTION("GOOGLETRANSLATE(D332, ""he"", ""en"")"),"all")</f>
        <v>all</v>
      </c>
      <c r="F332" s="4"/>
      <c r="G332" s="4"/>
      <c r="H332" s="4"/>
    </row>
    <row r="333" ht="15.75" customHeight="1">
      <c r="A333" s="8" t="s">
        <v>5094</v>
      </c>
      <c r="B333" s="1" t="s">
        <v>5095</v>
      </c>
      <c r="C333" s="4">
        <v>332.0</v>
      </c>
      <c r="D333" s="5" t="s">
        <v>5096</v>
      </c>
      <c r="E333" s="4" t="str">
        <f>IFERROR(__xludf.DUMMYFUNCTION("GOOGLETRANSLATE(D333, ""he"", ""en"")"),"his fences")</f>
        <v>his fences</v>
      </c>
      <c r="F333" s="4"/>
      <c r="G333" s="4"/>
      <c r="H333" s="4"/>
    </row>
    <row r="334" ht="15.75" customHeight="1">
      <c r="A334" s="8" t="s">
        <v>5097</v>
      </c>
      <c r="B334" s="1" t="s">
        <v>5098</v>
      </c>
      <c r="C334" s="4">
        <v>333.0</v>
      </c>
      <c r="D334" s="5" t="s">
        <v>5099</v>
      </c>
      <c r="E334" s="4" t="str">
        <f>IFERROR(__xludf.DUMMYFUNCTION("GOOGLETRANSLATE(D334, ""he"", ""en"")"),"You are dead")</f>
        <v>You are dead</v>
      </c>
      <c r="F334" s="4"/>
      <c r="G334" s="4"/>
      <c r="H334" s="4"/>
    </row>
    <row r="335" ht="15.75" customHeight="1">
      <c r="A335" s="8" t="s">
        <v>5100</v>
      </c>
      <c r="B335" s="1" t="s">
        <v>5101</v>
      </c>
      <c r="C335" s="4">
        <v>334.0</v>
      </c>
      <c r="D335" s="5" t="s">
        <v>5067</v>
      </c>
      <c r="E335" s="4" t="str">
        <f>IFERROR(__xludf.DUMMYFUNCTION("GOOGLETRANSLATE(D335, ""he"", ""en"")"),"from his forts")</f>
        <v>from his forts</v>
      </c>
      <c r="F335" s="4"/>
      <c r="G335" s="4"/>
      <c r="H335" s="4"/>
    </row>
    <row r="336" ht="15.75" customHeight="1">
      <c r="A336" s="8" t="s">
        <v>1725</v>
      </c>
      <c r="B336" s="1" t="s">
        <v>137</v>
      </c>
      <c r="C336" s="4">
        <v>335.0</v>
      </c>
      <c r="D336" s="5" t="s">
        <v>5102</v>
      </c>
      <c r="E336" s="4" t="str">
        <f>IFERROR(__xludf.DUMMYFUNCTION("GOOGLETRANSLATE(D336, ""he"", ""en"")"),"protest:")</f>
        <v>protest:</v>
      </c>
      <c r="F336" s="4"/>
      <c r="G336" s="4"/>
      <c r="H336" s="4"/>
    </row>
    <row r="337" ht="15.75" customHeight="1">
      <c r="A337" s="8" t="s">
        <v>5103</v>
      </c>
      <c r="B337" s="1" t="s">
        <v>5104</v>
      </c>
      <c r="C337" s="4">
        <v>336.0</v>
      </c>
      <c r="D337" s="5" t="s">
        <v>1814</v>
      </c>
      <c r="E337" s="4" t="str">
        <f>IFERROR(__xludf.DUMMYFUNCTION("GOOGLETRANSLATE(D337, ""he"", ""en"")"),"{from}")</f>
        <v>{from}</v>
      </c>
      <c r="F337" s="4"/>
      <c r="G337" s="4"/>
      <c r="H337" s="4"/>
    </row>
    <row r="338" ht="15.75" customHeight="1">
      <c r="A338" s="8" t="s">
        <v>5105</v>
      </c>
      <c r="B338" s="1" t="s">
        <v>5106</v>
      </c>
      <c r="C338" s="4">
        <v>337.0</v>
      </c>
      <c r="D338" s="5" t="s">
        <v>5107</v>
      </c>
      <c r="E338" s="4" t="str">
        <f>IFERROR(__xludf.DUMMYFUNCTION("GOOGLETRANSLATE(D338, ""he"", ""en"")"),"Shasuhu")</f>
        <v>Shasuhu</v>
      </c>
      <c r="F338" s="4"/>
      <c r="G338" s="4"/>
      <c r="H338" s="4"/>
    </row>
    <row r="339" ht="15.75" customHeight="1">
      <c r="A339" s="8" t="s">
        <v>1842</v>
      </c>
      <c r="B339" s="1">
        <v>45.0</v>
      </c>
      <c r="C339" s="4">
        <v>338.0</v>
      </c>
      <c r="D339" s="5" t="s">
        <v>448</v>
      </c>
      <c r="E339" s="4" t="str">
        <f>IFERROR(__xludf.DUMMYFUNCTION("GOOGLETRANSLATE(D339, ""he"", ""en"")"),"all")</f>
        <v>all</v>
      </c>
      <c r="F339" s="4"/>
      <c r="G339" s="4"/>
      <c r="H339" s="4"/>
    </row>
    <row r="340" ht="15.75" customHeight="1">
      <c r="A340" s="6" t="s">
        <v>5108</v>
      </c>
      <c r="B340" s="7" t="s">
        <v>5109</v>
      </c>
      <c r="C340" s="4">
        <v>339.0</v>
      </c>
      <c r="D340" s="5" t="s">
        <v>2785</v>
      </c>
      <c r="E340" s="4" t="str">
        <f>IFERROR(__xludf.DUMMYFUNCTION("GOOGLETRANSLATE(D340, ""he"", ""en"")"),"Hebrew")</f>
        <v>Hebrew</v>
      </c>
      <c r="F340" s="4"/>
      <c r="G340" s="4"/>
      <c r="H340" s="4"/>
    </row>
    <row r="341" ht="15.75" customHeight="1">
      <c r="A341" s="6" t="s">
        <v>5110</v>
      </c>
      <c r="B341" s="7" t="s">
        <v>5111</v>
      </c>
      <c r="C341" s="4">
        <v>340.0</v>
      </c>
      <c r="D341" s="5" t="s">
        <v>5112</v>
      </c>
      <c r="E341" s="4" t="str">
        <f>IFERROR(__xludf.DUMMYFUNCTION("GOOGLETRANSLATE(D341, ""he"", ""en"")"),"way")</f>
        <v>way</v>
      </c>
      <c r="F341" s="4"/>
      <c r="G341" s="4"/>
      <c r="H341" s="4"/>
    </row>
    <row r="342" ht="15.75" customHeight="1">
      <c r="A342" s="6" t="s">
        <v>4946</v>
      </c>
      <c r="B342" s="7" t="s">
        <v>4947</v>
      </c>
      <c r="C342" s="4">
        <v>341.0</v>
      </c>
      <c r="D342" s="5" t="s">
        <v>5077</v>
      </c>
      <c r="E342" s="4" t="str">
        <f>IFERROR(__xludf.DUMMYFUNCTION("GOOGLETRANSLATE(D342, ""he"", ""en"")"),"was")</f>
        <v>was</v>
      </c>
      <c r="F342" s="4"/>
      <c r="G342" s="4"/>
      <c r="H342" s="4"/>
    </row>
    <row r="343" ht="15.75" customHeight="1">
      <c r="A343" s="6" t="s">
        <v>5057</v>
      </c>
      <c r="B343" s="7" t="s">
        <v>5058</v>
      </c>
      <c r="C343" s="4">
        <v>342.0</v>
      </c>
      <c r="D343" s="5" t="s">
        <v>2422</v>
      </c>
      <c r="E343" s="4" t="str">
        <f>IFERROR(__xludf.DUMMYFUNCTION("GOOGLETRANSLATE(D343, ""he"", ""en"")"),"disgrace")</f>
        <v>disgrace</v>
      </c>
      <c r="F343" s="4"/>
      <c r="G343" s="4"/>
      <c r="H343" s="4"/>
    </row>
    <row r="344" ht="15.75" customHeight="1">
      <c r="A344" s="6" t="s">
        <v>5113</v>
      </c>
      <c r="B344" s="7" t="s">
        <v>5114</v>
      </c>
      <c r="C344" s="4">
        <v>343.0</v>
      </c>
      <c r="D344" s="5" t="s">
        <v>5115</v>
      </c>
      <c r="E344" s="4" t="str">
        <f>IFERROR(__xludf.DUMMYFUNCTION("GOOGLETRANSLATE(D344, ""he"", ""en"")"),"to his neighbors:")</f>
        <v>to his neighbors:</v>
      </c>
      <c r="F344" s="4"/>
      <c r="G344" s="4"/>
      <c r="H344" s="4"/>
    </row>
    <row r="345" ht="15.75" customHeight="1">
      <c r="A345" s="8" t="s">
        <v>1859</v>
      </c>
      <c r="B345" s="1">
        <v>46.0</v>
      </c>
      <c r="C345" s="4">
        <v>344.0</v>
      </c>
      <c r="D345" s="5" t="s">
        <v>1839</v>
      </c>
      <c r="E345" s="4" t="str">
        <f>IFERROR(__xludf.DUMMYFUNCTION("GOOGLETRANSLATE(D345, ""he"", ""en"")"),"{mag}")</f>
        <v>{mag}</v>
      </c>
      <c r="F345" s="4"/>
      <c r="G345" s="4"/>
      <c r="H345" s="4"/>
    </row>
    <row r="346" ht="15.75" customHeight="1">
      <c r="A346" s="6" t="s">
        <v>5116</v>
      </c>
      <c r="B346" s="7" t="s">
        <v>5117</v>
      </c>
      <c r="C346" s="4">
        <v>345.0</v>
      </c>
      <c r="D346" s="5" t="s">
        <v>5118</v>
      </c>
      <c r="E346" s="4" t="str">
        <f>IFERROR(__xludf.DUMMYFUNCTION("GOOGLETRANSLATE(D346, ""he"", ""en"")"),"the maggots")</f>
        <v>the maggots</v>
      </c>
      <c r="F346" s="4"/>
      <c r="G346" s="4"/>
      <c r="H346" s="4"/>
    </row>
    <row r="347" ht="15.75" customHeight="1">
      <c r="A347" s="6" t="s">
        <v>5119</v>
      </c>
      <c r="B347" s="7" t="s">
        <v>644</v>
      </c>
      <c r="C347" s="4">
        <v>346.0</v>
      </c>
      <c r="D347" s="5" t="s">
        <v>749</v>
      </c>
      <c r="E347" s="4" t="str">
        <f>IFERROR(__xludf.DUMMYFUNCTION("GOOGLETRANSLATE(D347, ""he"", ""en"")"),"right")</f>
        <v>right</v>
      </c>
      <c r="F347" s="4"/>
      <c r="G347" s="4"/>
      <c r="H347" s="4"/>
    </row>
    <row r="348" ht="15.75" customHeight="1">
      <c r="A348" s="6" t="s">
        <v>5120</v>
      </c>
      <c r="B348" s="7" t="s">
        <v>5121</v>
      </c>
      <c r="C348" s="4">
        <v>347.0</v>
      </c>
      <c r="D348" s="5" t="s">
        <v>2223</v>
      </c>
      <c r="E348" s="4" t="str">
        <f>IFERROR(__xludf.DUMMYFUNCTION("GOOGLETRANSLATE(D348, ""he"", ""en"")"),"His servants")</f>
        <v>His servants</v>
      </c>
      <c r="F348" s="4"/>
      <c r="G348" s="4"/>
      <c r="H348" s="4"/>
    </row>
    <row r="349" ht="15.75" customHeight="1">
      <c r="A349" s="6" t="s">
        <v>5122</v>
      </c>
      <c r="B349" s="7" t="s">
        <v>3799</v>
      </c>
      <c r="C349" s="4">
        <v>348.0</v>
      </c>
      <c r="D349" s="5" t="s">
        <v>5123</v>
      </c>
      <c r="E349" s="4" t="str">
        <f>IFERROR(__xludf.DUMMYFUNCTION("GOOGLETRANSLATE(D349, ""he"", ""en"")"),"Be happy")</f>
        <v>Be happy</v>
      </c>
      <c r="F349" s="4"/>
      <c r="G349" s="4"/>
      <c r="H349" s="4"/>
    </row>
    <row r="350" ht="15.75" customHeight="1">
      <c r="A350" s="6" t="s">
        <v>5124</v>
      </c>
      <c r="B350" s="7" t="s">
        <v>4864</v>
      </c>
      <c r="C350" s="4">
        <v>349.0</v>
      </c>
      <c r="D350" s="5" t="s">
        <v>448</v>
      </c>
      <c r="E350" s="4" t="str">
        <f>IFERROR(__xludf.DUMMYFUNCTION("GOOGLETRANSLATE(D350, ""he"", ""en"")"),"all")</f>
        <v>all</v>
      </c>
      <c r="F350" s="4"/>
      <c r="G350" s="4"/>
      <c r="H350" s="4"/>
    </row>
    <row r="351" ht="15.75" customHeight="1">
      <c r="A351" s="6" t="s">
        <v>5125</v>
      </c>
      <c r="B351" s="7" t="s">
        <v>3497</v>
      </c>
      <c r="C351" s="4">
        <v>350.0</v>
      </c>
      <c r="D351" s="5" t="s">
        <v>5126</v>
      </c>
      <c r="E351" s="4" t="str">
        <f>IFERROR(__xludf.DUMMYFUNCTION("GOOGLETRANSLATE(D351, ""he"", ""en"")"),"his enemies:")</f>
        <v>his enemies:</v>
      </c>
      <c r="F351" s="4"/>
      <c r="G351" s="4"/>
      <c r="H351" s="4"/>
    </row>
    <row r="352" ht="15.75" customHeight="1">
      <c r="A352" s="6" t="s">
        <v>3002</v>
      </c>
      <c r="B352" s="7" t="s">
        <v>92</v>
      </c>
      <c r="C352" s="4">
        <v>351.0</v>
      </c>
      <c r="D352" s="5" t="s">
        <v>1858</v>
      </c>
      <c r="E352" s="4" t="str">
        <f>IFERROR(__xludf.DUMMYFUNCTION("GOOGLETRANSLATE(D352, ""he"", ""en"")"),"{gauge}")</f>
        <v>{gauge}</v>
      </c>
      <c r="F352" s="4"/>
      <c r="G352" s="4"/>
      <c r="H352" s="4"/>
    </row>
    <row r="353" ht="15.75" customHeight="1">
      <c r="A353" s="8" t="s">
        <v>1876</v>
      </c>
      <c r="B353" s="1">
        <v>47.0</v>
      </c>
      <c r="C353" s="4">
        <v>352.0</v>
      </c>
      <c r="D353" s="5" t="s">
        <v>872</v>
      </c>
      <c r="E353" s="4" t="str">
        <f>IFERROR(__xludf.DUMMYFUNCTION("GOOGLETRANSLATE(D353, ""he"", ""en"")"),"even")</f>
        <v>even</v>
      </c>
      <c r="F353" s="4"/>
      <c r="G353" s="4"/>
      <c r="H353" s="4"/>
    </row>
    <row r="354" ht="15.75" customHeight="1">
      <c r="A354" s="6" t="s">
        <v>5127</v>
      </c>
      <c r="B354" s="7" t="s">
        <v>2432</v>
      </c>
      <c r="C354" s="4">
        <v>353.0</v>
      </c>
      <c r="D354" s="5" t="s">
        <v>5128</v>
      </c>
      <c r="E354" s="4" t="str">
        <f>IFERROR(__xludf.DUMMYFUNCTION("GOOGLETRANSLATE(D354, ""he"", ""en"")"),"you will answer")</f>
        <v>you will answer</v>
      </c>
      <c r="F354" s="4"/>
      <c r="G354" s="4"/>
      <c r="H354" s="4"/>
    </row>
    <row r="355" ht="15.75" customHeight="1">
      <c r="A355" s="6" t="s">
        <v>180</v>
      </c>
      <c r="B355" s="7" t="s">
        <v>2580</v>
      </c>
      <c r="C355" s="4">
        <v>354.0</v>
      </c>
      <c r="D355" s="5" t="s">
        <v>1372</v>
      </c>
      <c r="E355" s="4" t="str">
        <f>IFERROR(__xludf.DUMMYFUNCTION("GOOGLETRANSLATE(D355, ""he"", ""en"")"),"flint")</f>
        <v>flint</v>
      </c>
      <c r="F355" s="4"/>
      <c r="G355" s="4"/>
      <c r="H355" s="4"/>
    </row>
    <row r="356" ht="15.75" customHeight="1">
      <c r="A356" s="6" t="s">
        <v>5129</v>
      </c>
      <c r="B356" s="7" t="s">
        <v>5130</v>
      </c>
      <c r="C356" s="4">
        <v>355.0</v>
      </c>
      <c r="D356" s="5" t="s">
        <v>5131</v>
      </c>
      <c r="E356" s="4" t="str">
        <f>IFERROR(__xludf.DUMMYFUNCTION("GOOGLETRANSLATE(D356, ""he"", ""en"")"),"his sword")</f>
        <v>his sword</v>
      </c>
      <c r="F356" s="4"/>
      <c r="G356" s="4"/>
      <c r="H356" s="4"/>
    </row>
    <row r="357" ht="15.75" customHeight="1">
      <c r="A357" s="6" t="s">
        <v>697</v>
      </c>
      <c r="B357" s="7" t="s">
        <v>2438</v>
      </c>
      <c r="C357" s="4">
        <v>356.0</v>
      </c>
      <c r="D357" s="5" t="s">
        <v>144</v>
      </c>
      <c r="E357" s="4" t="str">
        <f>IFERROR(__xludf.DUMMYFUNCTION("GOOGLETRANSLATE(D357, ""he"", ""en"")"),"and not")</f>
        <v>and not</v>
      </c>
      <c r="F357" s="4"/>
      <c r="G357" s="4"/>
      <c r="H357" s="4"/>
    </row>
    <row r="358" ht="15.75" customHeight="1">
      <c r="A358" s="6" t="s">
        <v>2439</v>
      </c>
      <c r="B358" s="7" t="s">
        <v>5132</v>
      </c>
      <c r="C358" s="4">
        <v>357.0</v>
      </c>
      <c r="D358" s="5" t="s">
        <v>5133</v>
      </c>
      <c r="E358" s="4" t="str">
        <f>IFERROR(__xludf.DUMMYFUNCTION("GOOGLETRANSLATE(D358, ""he"", ""en"")"),"its establishment")</f>
        <v>its establishment</v>
      </c>
      <c r="F358" s="4"/>
      <c r="G358" s="4"/>
      <c r="H358" s="4"/>
    </row>
    <row r="359" ht="15.75" customHeight="1">
      <c r="A359" s="6" t="s">
        <v>2442</v>
      </c>
      <c r="B359" s="7" t="s">
        <v>2443</v>
      </c>
      <c r="C359" s="4">
        <v>358.0</v>
      </c>
      <c r="D359" s="5" t="s">
        <v>5134</v>
      </c>
      <c r="E359" s="4" t="str">
        <f>IFERROR(__xludf.DUMMYFUNCTION("GOOGLETRANSLATE(D359, ""he"", ""en"")"),"in war:")</f>
        <v>in war:</v>
      </c>
      <c r="F359" s="4"/>
      <c r="G359" s="4"/>
      <c r="H359" s="4"/>
    </row>
    <row r="360" ht="15.75" customHeight="1">
      <c r="A360" s="6" t="s">
        <v>4408</v>
      </c>
      <c r="B360" s="7" t="s">
        <v>4404</v>
      </c>
      <c r="C360" s="4">
        <v>359.0</v>
      </c>
      <c r="D360" s="5" t="s">
        <v>1877</v>
      </c>
      <c r="E360" s="4" t="str">
        <f>IFERROR(__xludf.DUMMYFUNCTION("GOOGLETRANSLATE(D360, ""he"", ""en"")"),"{what}")</f>
        <v>{what}</v>
      </c>
      <c r="F360" s="4"/>
      <c r="G360" s="4"/>
      <c r="H360" s="4"/>
    </row>
    <row r="361" ht="15.75" customHeight="1">
      <c r="A361" s="8" t="s">
        <v>1893</v>
      </c>
      <c r="B361" s="1">
        <v>48.0</v>
      </c>
      <c r="C361" s="4">
        <v>360.0</v>
      </c>
      <c r="D361" s="5" t="s">
        <v>5135</v>
      </c>
      <c r="E361" s="4" t="str">
        <f>IFERROR(__xludf.DUMMYFUNCTION("GOOGLETRANSLATE(D361, ""he"", ""en"")"),"the Sabbath")</f>
        <v>the Sabbath</v>
      </c>
      <c r="F361" s="4"/>
      <c r="G361" s="4"/>
      <c r="H361" s="4"/>
    </row>
    <row r="362" ht="15.75" customHeight="1">
      <c r="A362" s="8" t="s">
        <v>5136</v>
      </c>
      <c r="B362" s="1" t="s">
        <v>5137</v>
      </c>
      <c r="C362" s="4">
        <v>361.0</v>
      </c>
      <c r="D362" s="5" t="s">
        <v>5138</v>
      </c>
      <c r="E362" s="4" t="str">
        <f>IFERROR(__xludf.DUMMYFUNCTION("GOOGLETRANSLATE(D362, ""he"", ""en"")"),"purified")</f>
        <v>purified</v>
      </c>
      <c r="F362" s="4"/>
      <c r="G362" s="4"/>
      <c r="H362" s="4"/>
    </row>
    <row r="363" ht="15.75" customHeight="1">
      <c r="A363" s="8" t="s">
        <v>5139</v>
      </c>
      <c r="B363" s="1" t="s">
        <v>798</v>
      </c>
      <c r="C363" s="4">
        <v>362.0</v>
      </c>
      <c r="D363" s="5" t="s">
        <v>4946</v>
      </c>
      <c r="E363" s="4" t="str">
        <f>IFERROR(__xludf.DUMMYFUNCTION("GOOGLETRANSLATE(D363, ""he"", ""en"")"),"and his seat")</f>
        <v>and his seat</v>
      </c>
      <c r="F363" s="4"/>
      <c r="G363" s="4"/>
      <c r="H363" s="4"/>
    </row>
    <row r="364" ht="15.75" customHeight="1">
      <c r="A364" s="8" t="s">
        <v>5140</v>
      </c>
      <c r="B364" s="1" t="s">
        <v>5141</v>
      </c>
      <c r="C364" s="4">
        <v>363.0</v>
      </c>
      <c r="D364" s="5" t="s">
        <v>5057</v>
      </c>
      <c r="E364" s="4" t="str">
        <f>IFERROR(__xludf.DUMMYFUNCTION("GOOGLETRANSLATE(D364, ""he"", ""en"")"),"to the country")</f>
        <v>to the country</v>
      </c>
      <c r="F364" s="4"/>
      <c r="G364" s="4"/>
      <c r="H364" s="4"/>
    </row>
    <row r="365" ht="15.75" customHeight="1">
      <c r="A365" s="8" t="s">
        <v>5142</v>
      </c>
      <c r="B365" s="1" t="s">
        <v>5143</v>
      </c>
      <c r="C365" s="4">
        <v>364.0</v>
      </c>
      <c r="D365" s="5" t="s">
        <v>5144</v>
      </c>
      <c r="E365" s="4" t="str">
        <f>IFERROR(__xludf.DUMMYFUNCTION("GOOGLETRANSLATE(D365, ""he"", ""en"")"),"Scratching:")</f>
        <v>Scratching:</v>
      </c>
      <c r="F365" s="4"/>
      <c r="G365" s="4"/>
      <c r="H365" s="4"/>
    </row>
    <row r="366" ht="15.75" customHeight="1">
      <c r="A366" s="8" t="s">
        <v>2609</v>
      </c>
      <c r="B366" s="1" t="s">
        <v>3434</v>
      </c>
      <c r="C366" s="4">
        <v>365.0</v>
      </c>
      <c r="D366" s="5" t="s">
        <v>1897</v>
      </c>
      <c r="E366" s="4" t="str">
        <f>IFERROR(__xludf.DUMMYFUNCTION("GOOGLETRANSLATE(D366, ""he"", ""en"")"),"{mu}")</f>
        <v>{mu}</v>
      </c>
      <c r="F366" s="4"/>
      <c r="G366" s="4"/>
      <c r="H366" s="4"/>
    </row>
    <row r="367" ht="15.75" customHeight="1">
      <c r="A367" s="8" t="s">
        <v>5145</v>
      </c>
      <c r="B367" s="1" t="s">
        <v>5146</v>
      </c>
      <c r="C367" s="4">
        <v>366.0</v>
      </c>
      <c r="D367" s="5" t="s">
        <v>5147</v>
      </c>
      <c r="E367" s="4" t="str">
        <f>IFERROR(__xludf.DUMMYFUNCTION("GOOGLETRANSLATE(D367, ""he"", ""en"")"),"You shortened it")</f>
        <v>You shortened it</v>
      </c>
      <c r="F367" s="4"/>
      <c r="G367" s="4"/>
      <c r="H367" s="4"/>
    </row>
    <row r="368" ht="15.75" customHeight="1">
      <c r="A368" s="8" t="s">
        <v>5148</v>
      </c>
      <c r="B368" s="1" t="s">
        <v>5149</v>
      </c>
      <c r="C368" s="4">
        <v>367.0</v>
      </c>
      <c r="D368" s="5" t="s">
        <v>5119</v>
      </c>
      <c r="E368" s="4" t="str">
        <f>IFERROR(__xludf.DUMMYFUNCTION("GOOGLETRANSLATE(D368, ""he"", ""en"")"),"maritime")</f>
        <v>maritime</v>
      </c>
      <c r="F368" s="4"/>
      <c r="G368" s="4"/>
      <c r="H368" s="4"/>
    </row>
    <row r="369" ht="15.75" customHeight="1">
      <c r="A369" s="8" t="s">
        <v>5150</v>
      </c>
      <c r="B369" s="1" t="s">
        <v>5151</v>
      </c>
      <c r="C369" s="4">
        <v>368.0</v>
      </c>
      <c r="D369" s="5" t="s">
        <v>5120</v>
      </c>
      <c r="E369" s="4" t="str">
        <f>IFERROR(__xludf.DUMMYFUNCTION("GOOGLETRANSLATE(D369, ""he"", ""en"")"),"His ignorance")</f>
        <v>His ignorance</v>
      </c>
      <c r="F369" s="4"/>
      <c r="G369" s="4"/>
      <c r="H369" s="4"/>
    </row>
    <row r="370" ht="15.75" customHeight="1">
      <c r="A370" s="8" t="s">
        <v>491</v>
      </c>
      <c r="B370" s="1" t="s">
        <v>1967</v>
      </c>
      <c r="C370" s="4">
        <v>369.0</v>
      </c>
      <c r="D370" s="5" t="s">
        <v>5152</v>
      </c>
      <c r="E370" s="4" t="str">
        <f>IFERROR(__xludf.DUMMYFUNCTION("GOOGLETRANSLATE(D370, ""he"", ""en"")"),"you have been")</f>
        <v>you have been</v>
      </c>
      <c r="F370" s="4"/>
      <c r="G370" s="4"/>
      <c r="H370" s="4"/>
    </row>
    <row r="371" ht="15.75" customHeight="1">
      <c r="A371" s="8" t="s">
        <v>5153</v>
      </c>
      <c r="B371" s="1" t="s">
        <v>843</v>
      </c>
      <c r="C371" s="4">
        <v>370.0</v>
      </c>
      <c r="D371" s="5" t="s">
        <v>5124</v>
      </c>
      <c r="E371" s="4" t="str">
        <f>IFERROR(__xludf.DUMMYFUNCTION("GOOGLETRANSLATE(D371, ""he"", ""en"")"),"on him")</f>
        <v>on him</v>
      </c>
      <c r="F371" s="4"/>
      <c r="G371" s="4"/>
      <c r="H371" s="4"/>
    </row>
    <row r="372" ht="15.75" customHeight="1">
      <c r="A372" s="8" t="s">
        <v>5154</v>
      </c>
      <c r="B372" s="1" t="s">
        <v>5155</v>
      </c>
      <c r="C372" s="4">
        <v>371.0</v>
      </c>
      <c r="D372" s="5" t="s">
        <v>5156</v>
      </c>
      <c r="E372" s="4" t="str">
        <f>IFERROR(__xludf.DUMMYFUNCTION("GOOGLETRANSLATE(D372, ""he"", ""en"")"),"shame")</f>
        <v>shame</v>
      </c>
      <c r="F372" s="4"/>
      <c r="G372" s="4"/>
      <c r="H372" s="4"/>
    </row>
    <row r="373" ht="15.75" customHeight="1">
      <c r="A373" s="8" t="s">
        <v>1910</v>
      </c>
      <c r="B373" s="1">
        <v>49.0</v>
      </c>
      <c r="C373" s="4">
        <v>372.0</v>
      </c>
      <c r="D373" s="5" t="s">
        <v>315</v>
      </c>
      <c r="E373" s="4" t="str">
        <f>IFERROR(__xludf.DUMMYFUNCTION("GOOGLETRANSLATE(D373, ""he"", ""en"")"),"Cela:")</f>
        <v>Cela:</v>
      </c>
      <c r="F373" s="4"/>
      <c r="G373" s="4"/>
      <c r="H373" s="4"/>
    </row>
    <row r="374" ht="15.75" customHeight="1">
      <c r="A374" s="6" t="s">
        <v>5157</v>
      </c>
      <c r="B374" s="7" t="s">
        <v>5158</v>
      </c>
      <c r="C374" s="4">
        <v>373.0</v>
      </c>
      <c r="D374" s="5" t="s">
        <v>1912</v>
      </c>
      <c r="E374" s="4" t="str">
        <f>IFERROR(__xludf.DUMMYFUNCTION("GOOGLETRANSLATE(D374, ""he"", ""en"")"),"{from}")</f>
        <v>{from}</v>
      </c>
      <c r="F374" s="4"/>
      <c r="G374" s="4"/>
      <c r="H374" s="4"/>
    </row>
    <row r="375" ht="15.75" customHeight="1">
      <c r="A375" s="6" t="s">
        <v>5159</v>
      </c>
      <c r="B375" s="7" t="s">
        <v>5160</v>
      </c>
      <c r="C375" s="4">
        <v>374.0</v>
      </c>
      <c r="D375" s="5" t="s">
        <v>2434</v>
      </c>
      <c r="E375" s="4" t="str">
        <f>IFERROR(__xludf.DUMMYFUNCTION("GOOGLETRANSLATE(D375, ""he"", ""en"")"),"to")</f>
        <v>to</v>
      </c>
      <c r="F375" s="4"/>
      <c r="G375" s="4"/>
      <c r="H375" s="4"/>
    </row>
    <row r="376" ht="15.75" customHeight="1">
      <c r="A376" s="6" t="s">
        <v>144</v>
      </c>
      <c r="B376" s="7" t="s">
        <v>137</v>
      </c>
      <c r="C376" s="4">
        <v>375.0</v>
      </c>
      <c r="D376" s="5" t="s">
        <v>2437</v>
      </c>
      <c r="E376" s="4" t="str">
        <f>IFERROR(__xludf.DUMMYFUNCTION("GOOGLETRANSLATE(D376, ""he"", ""en"")"),"what")</f>
        <v>what</v>
      </c>
      <c r="F376" s="4"/>
      <c r="G376" s="4"/>
      <c r="H376" s="4"/>
    </row>
    <row r="377" ht="15.75" customHeight="1">
      <c r="A377" s="6" t="s">
        <v>5161</v>
      </c>
      <c r="B377" s="7" t="s">
        <v>5162</v>
      </c>
      <c r="C377" s="4">
        <v>376.0</v>
      </c>
      <c r="D377" s="5" t="s">
        <v>180</v>
      </c>
      <c r="E377" s="4" t="str">
        <f>IFERROR(__xludf.DUMMYFUNCTION("GOOGLETRANSLATE(D377, ""he"", ""en"")"),"Jehovah")</f>
        <v>Jehovah</v>
      </c>
      <c r="F377" s="4"/>
      <c r="G377" s="4"/>
      <c r="H377" s="4"/>
    </row>
    <row r="378" ht="15.75" customHeight="1">
      <c r="A378" s="6" t="s">
        <v>5163</v>
      </c>
      <c r="B378" s="7" t="s">
        <v>5164</v>
      </c>
      <c r="C378" s="4">
        <v>377.0</v>
      </c>
      <c r="D378" s="5" t="s">
        <v>5165</v>
      </c>
      <c r="E378" s="4" t="str">
        <f>IFERROR(__xludf.DUMMYFUNCTION("GOOGLETRANSLATE(D378, ""he"", ""en"")"),"hide")</f>
        <v>hide</v>
      </c>
      <c r="F378" s="4"/>
      <c r="G378" s="4"/>
      <c r="H378" s="4"/>
    </row>
    <row r="379" ht="15.75" customHeight="1">
      <c r="A379" s="6" t="s">
        <v>5166</v>
      </c>
      <c r="B379" s="7" t="s">
        <v>5167</v>
      </c>
      <c r="C379" s="4">
        <v>378.0</v>
      </c>
      <c r="D379" s="5" t="s">
        <v>697</v>
      </c>
      <c r="E379" s="4" t="str">
        <f>IFERROR(__xludf.DUMMYFUNCTION("GOOGLETRANSLATE(D379, ""he"", ""en"")"),"win")</f>
        <v>win</v>
      </c>
      <c r="F379" s="4"/>
      <c r="G379" s="4"/>
      <c r="H379" s="4"/>
    </row>
    <row r="380" ht="15.75" customHeight="1">
      <c r="A380" s="6" t="s">
        <v>5168</v>
      </c>
      <c r="B380" s="7" t="s">
        <v>3167</v>
      </c>
      <c r="C380" s="4">
        <v>379.0</v>
      </c>
      <c r="D380" s="5" t="s">
        <v>2446</v>
      </c>
      <c r="E380" s="4" t="str">
        <f>IFERROR(__xludf.DUMMYFUNCTION("GOOGLETRANSLATE(D380, ""he"", ""en"")"),"will burn")</f>
        <v>will burn</v>
      </c>
      <c r="F380" s="4"/>
      <c r="G380" s="4"/>
      <c r="H380" s="4"/>
    </row>
    <row r="381" ht="15.75" customHeight="1">
      <c r="A381" s="6" t="s">
        <v>5169</v>
      </c>
      <c r="B381" s="7" t="s">
        <v>5170</v>
      </c>
      <c r="C381" s="4">
        <v>380.0</v>
      </c>
      <c r="D381" s="5" t="s">
        <v>1250</v>
      </c>
      <c r="E381" s="4" t="str">
        <f>IFERROR(__xludf.DUMMYFUNCTION("GOOGLETRANSLATE(D381, ""he"", ""en"")"),"like")</f>
        <v>like</v>
      </c>
      <c r="F381" s="4"/>
      <c r="G381" s="4"/>
      <c r="H381" s="4"/>
    </row>
    <row r="382" ht="15.75" customHeight="1">
      <c r="A382" s="6" t="s">
        <v>3002</v>
      </c>
      <c r="B382" s="7" t="s">
        <v>92</v>
      </c>
      <c r="C382" s="4">
        <v>381.0</v>
      </c>
      <c r="D382" s="5" t="s">
        <v>2225</v>
      </c>
      <c r="E382" s="4" t="str">
        <f>IFERROR(__xludf.DUMMYFUNCTION("GOOGLETRANSLATE(D382, ""he"", ""en"")"),"fire")</f>
        <v>fire</v>
      </c>
      <c r="F382" s="4"/>
      <c r="G382" s="4"/>
      <c r="H382" s="4"/>
    </row>
    <row r="383" ht="15.75" customHeight="1">
      <c r="A383" s="8" t="s">
        <v>1937</v>
      </c>
      <c r="B383" s="1">
        <v>50.0</v>
      </c>
      <c r="C383" s="4">
        <v>382.0</v>
      </c>
      <c r="D383" s="5" t="s">
        <v>5171</v>
      </c>
      <c r="E383" s="4" t="str">
        <f>IFERROR(__xludf.DUMMYFUNCTION("GOOGLETRANSLATE(D383, ""he"", ""en"")"),"Your mother-in-law:")</f>
        <v>Your mother-in-law:</v>
      </c>
      <c r="F383" s="4"/>
      <c r="G383" s="4"/>
      <c r="H383" s="4"/>
    </row>
    <row r="384" ht="15.75" customHeight="1">
      <c r="A384" s="6" t="s">
        <v>2526</v>
      </c>
      <c r="B384" s="7" t="s">
        <v>2527</v>
      </c>
      <c r="C384" s="4">
        <v>383.0</v>
      </c>
      <c r="D384" s="5" t="s">
        <v>1928</v>
      </c>
      <c r="E384" s="4" t="str">
        <f>IFERROR(__xludf.DUMMYFUNCTION("GOOGLETRANSLATE(D384, ""he"", ""en"")"),"{mech}")</f>
        <v>{mech}</v>
      </c>
      <c r="F384" s="4"/>
      <c r="G384" s="4"/>
      <c r="H384" s="4"/>
    </row>
    <row r="385" ht="15.75" customHeight="1">
      <c r="A385" s="6" t="s">
        <v>5172</v>
      </c>
      <c r="B385" s="7" t="s">
        <v>5173</v>
      </c>
      <c r="C385" s="4">
        <v>384.0</v>
      </c>
      <c r="D385" s="5" t="s">
        <v>5174</v>
      </c>
      <c r="E385" s="4" t="str">
        <f>IFERROR(__xludf.DUMMYFUNCTION("GOOGLETRANSLATE(D385, ""he"", ""en"")"),"male")</f>
        <v>male</v>
      </c>
      <c r="F385" s="4"/>
      <c r="G385" s="4"/>
      <c r="H385" s="4"/>
    </row>
    <row r="386" ht="15.75" customHeight="1">
      <c r="A386" s="6" t="s">
        <v>5175</v>
      </c>
      <c r="B386" s="7" t="s">
        <v>5176</v>
      </c>
      <c r="C386" s="4">
        <v>385.0</v>
      </c>
      <c r="D386" s="5" t="s">
        <v>62</v>
      </c>
      <c r="E386" s="4" t="str">
        <f>IFERROR(__xludf.DUMMYFUNCTION("GOOGLETRANSLATE(D386, ""he"", ""en"")"),"I")</f>
        <v>I</v>
      </c>
      <c r="F386" s="4"/>
      <c r="G386" s="4"/>
      <c r="H386" s="4"/>
    </row>
    <row r="387" ht="15.75" customHeight="1">
      <c r="A387" s="6" t="s">
        <v>567</v>
      </c>
      <c r="B387" s="7" t="s">
        <v>1380</v>
      </c>
      <c r="C387" s="4">
        <v>386.0</v>
      </c>
      <c r="D387" s="5" t="s">
        <v>5177</v>
      </c>
      <c r="E387" s="4" t="str">
        <f>IFERROR(__xludf.DUMMYFUNCTION("GOOGLETRANSLATE(D387, ""he"", ""en"")"),"what")</f>
        <v>what</v>
      </c>
      <c r="F387" s="4"/>
      <c r="G387" s="4"/>
      <c r="H387" s="4"/>
    </row>
    <row r="388" ht="15.75" customHeight="1">
      <c r="A388" s="6" t="s">
        <v>5178</v>
      </c>
      <c r="B388" s="7" t="s">
        <v>5179</v>
      </c>
      <c r="C388" s="4">
        <v>387.0</v>
      </c>
      <c r="D388" s="5" t="s">
        <v>5180</v>
      </c>
      <c r="E388" s="4" t="str">
        <f>IFERROR(__xludf.DUMMYFUNCTION("GOOGLETRANSLATE(D388, ""he"", ""en"")"),"rust")</f>
        <v>rust</v>
      </c>
      <c r="F388" s="4"/>
      <c r="G388" s="4"/>
      <c r="H388" s="4"/>
    </row>
    <row r="389" ht="15.75" customHeight="1">
      <c r="A389" s="6" t="s">
        <v>3949</v>
      </c>
      <c r="B389" s="7" t="s">
        <v>4619</v>
      </c>
      <c r="C389" s="4">
        <v>388.0</v>
      </c>
      <c r="D389" s="5" t="s">
        <v>533</v>
      </c>
      <c r="E389" s="4" t="str">
        <f>IFERROR(__xludf.DUMMYFUNCTION("GOOGLETRANSLATE(D389, ""he"", ""en"")"),"on")</f>
        <v>on</v>
      </c>
      <c r="F389" s="4"/>
      <c r="G389" s="4"/>
      <c r="H389" s="4"/>
    </row>
    <row r="390" ht="15.75" customHeight="1">
      <c r="A390" s="6" t="s">
        <v>5181</v>
      </c>
      <c r="B390" s="7" t="s">
        <v>5182</v>
      </c>
      <c r="C390" s="4">
        <v>389.0</v>
      </c>
      <c r="D390" s="5" t="s">
        <v>3545</v>
      </c>
      <c r="E390" s="4" t="str">
        <f>IFERROR(__xludf.DUMMYFUNCTION("GOOGLETRANSLATE(D390, ""he"", ""en"")"),"what")</f>
        <v>what</v>
      </c>
      <c r="F390" s="4"/>
      <c r="G390" s="4"/>
      <c r="H390" s="4"/>
    </row>
    <row r="391" ht="15.75" customHeight="1">
      <c r="A391" s="8" t="s">
        <v>1962</v>
      </c>
      <c r="B391" s="1">
        <v>51.0</v>
      </c>
      <c r="C391" s="4">
        <v>390.0</v>
      </c>
      <c r="D391" s="5" t="s">
        <v>5183</v>
      </c>
      <c r="E391" s="4" t="str">
        <f>IFERROR(__xludf.DUMMYFUNCTION("GOOGLETRANSLATE(D391, ""he"", ""en"")"),"vain")</f>
        <v>vain</v>
      </c>
      <c r="F391" s="4"/>
      <c r="G391" s="4"/>
      <c r="H391" s="4"/>
    </row>
    <row r="392" ht="15.75" customHeight="1">
      <c r="A392" s="6" t="s">
        <v>5184</v>
      </c>
      <c r="B392" s="7" t="s">
        <v>5185</v>
      </c>
      <c r="C392" s="4">
        <v>391.0</v>
      </c>
      <c r="D392" s="5" t="s">
        <v>5186</v>
      </c>
      <c r="E392" s="4" t="str">
        <f>IFERROR(__xludf.DUMMYFUNCTION("GOOGLETRANSLATE(D392, ""he"", ""en"")"),"you created")</f>
        <v>you created</v>
      </c>
      <c r="F392" s="4"/>
      <c r="G392" s="4"/>
      <c r="H392" s="4"/>
    </row>
    <row r="393" ht="15.75" customHeight="1">
      <c r="A393" s="6" t="s">
        <v>567</v>
      </c>
      <c r="B393" s="7" t="s">
        <v>1380</v>
      </c>
      <c r="C393" s="4">
        <v>392.0</v>
      </c>
      <c r="D393" s="5" t="s">
        <v>360</v>
      </c>
      <c r="E393" s="4" t="str">
        <f>IFERROR(__xludf.DUMMYFUNCTION("GOOGLETRANSLATE(D393, ""he"", ""en"")"),"all")</f>
        <v>all</v>
      </c>
      <c r="F393" s="4"/>
      <c r="G393" s="4"/>
      <c r="H393" s="4"/>
    </row>
    <row r="394" ht="15.75" customHeight="1">
      <c r="A394" s="6" t="s">
        <v>5187</v>
      </c>
      <c r="B394" s="7" t="s">
        <v>2419</v>
      </c>
      <c r="C394" s="4">
        <v>393.0</v>
      </c>
      <c r="D394" s="5" t="s">
        <v>861</v>
      </c>
      <c r="E394" s="4" t="str">
        <f>IFERROR(__xludf.DUMMYFUNCTION("GOOGLETRANSLATE(D394, ""he"", ""en"")"),"my son")</f>
        <v>my son</v>
      </c>
      <c r="F394" s="4"/>
      <c r="G394" s="4"/>
      <c r="H394" s="4"/>
    </row>
    <row r="395" ht="15.75" customHeight="1">
      <c r="A395" s="6" t="s">
        <v>2383</v>
      </c>
      <c r="B395" s="7" t="s">
        <v>5188</v>
      </c>
      <c r="C395" s="4">
        <v>394.0</v>
      </c>
      <c r="D395" s="5" t="s">
        <v>5189</v>
      </c>
      <c r="E395" s="4" t="str">
        <f>IFERROR(__xludf.DUMMYFUNCTION("GOOGLETRANSLATE(D395, ""he"", ""en"")"),"person:")</f>
        <v>person:</v>
      </c>
      <c r="F395" s="4"/>
      <c r="G395" s="4"/>
      <c r="H395" s="4"/>
    </row>
    <row r="396" ht="15.75" customHeight="1">
      <c r="A396" s="6" t="s">
        <v>5190</v>
      </c>
      <c r="B396" s="7" t="s">
        <v>5191</v>
      </c>
      <c r="C396" s="4">
        <v>395.0</v>
      </c>
      <c r="D396" s="5" t="s">
        <v>1944</v>
      </c>
      <c r="E396" s="4" t="str">
        <f>IFERROR(__xludf.DUMMYFUNCTION("GOOGLETRANSLATE(D396, ""he"", ""en"")"),"{mat}")</f>
        <v>{mat}</v>
      </c>
      <c r="F396" s="4"/>
      <c r="G396" s="4"/>
      <c r="H396" s="4"/>
    </row>
    <row r="397" ht="15.75" customHeight="1">
      <c r="A397" s="6" t="s">
        <v>5192</v>
      </c>
      <c r="B397" s="7" t="s">
        <v>5193</v>
      </c>
      <c r="C397" s="4">
        <v>396.0</v>
      </c>
      <c r="D397" s="5" t="s">
        <v>797</v>
      </c>
      <c r="E397" s="4" t="str">
        <f>IFERROR(__xludf.DUMMYFUNCTION("GOOGLETRANSLATE(D397, ""he"", ""en"")"),"who")</f>
        <v>who</v>
      </c>
      <c r="F397" s="4"/>
      <c r="G397" s="4"/>
      <c r="H397" s="4"/>
    </row>
    <row r="398" ht="15.75" customHeight="1">
      <c r="A398" s="6" t="s">
        <v>5194</v>
      </c>
      <c r="B398" s="7" t="s">
        <v>5195</v>
      </c>
      <c r="C398" s="4">
        <v>397.0</v>
      </c>
      <c r="D398" s="5" t="s">
        <v>5196</v>
      </c>
      <c r="E398" s="4" t="str">
        <f>IFERROR(__xludf.DUMMYFUNCTION("GOOGLETRANSLATE(D398, ""he"", ""en"")"),"man")</f>
        <v>man</v>
      </c>
      <c r="F398" s="4"/>
      <c r="G398" s="4"/>
      <c r="H398" s="4"/>
    </row>
    <row r="399" ht="15.75" customHeight="1">
      <c r="A399" s="6" t="s">
        <v>4260</v>
      </c>
      <c r="B399" s="7" t="s">
        <v>4261</v>
      </c>
      <c r="C399" s="4">
        <v>398.0</v>
      </c>
      <c r="D399" s="5" t="s">
        <v>5159</v>
      </c>
      <c r="E399" s="4" t="str">
        <f>IFERROR(__xludf.DUMMYFUNCTION("GOOGLETRANSLATE(D399, ""he"", ""en"")"),"live")</f>
        <v>live</v>
      </c>
      <c r="F399" s="4"/>
      <c r="G399" s="4"/>
      <c r="H399" s="4"/>
    </row>
    <row r="400" ht="15.75" customHeight="1">
      <c r="A400" s="8" t="s">
        <v>1986</v>
      </c>
      <c r="B400" s="1">
        <v>52.0</v>
      </c>
      <c r="C400" s="4">
        <v>399.0</v>
      </c>
      <c r="D400" s="5" t="s">
        <v>144</v>
      </c>
      <c r="E400" s="4" t="str">
        <f>IFERROR(__xludf.DUMMYFUNCTION("GOOGLETRANSLATE(D400, ""he"", ""en"")"),"and not")</f>
        <v>and not</v>
      </c>
      <c r="F400" s="4"/>
      <c r="G400" s="4"/>
      <c r="H400" s="4"/>
    </row>
    <row r="401" ht="15.75" customHeight="1">
      <c r="A401" s="6" t="s">
        <v>1035</v>
      </c>
      <c r="B401" s="7" t="s">
        <v>798</v>
      </c>
      <c r="C401" s="4">
        <v>400.0</v>
      </c>
      <c r="D401" s="5" t="s">
        <v>5197</v>
      </c>
      <c r="E401" s="4" t="str">
        <f>IFERROR(__xludf.DUMMYFUNCTION("GOOGLETRANSLATE(D401, ""he"", ""en"")"),"fear")</f>
        <v>fear</v>
      </c>
      <c r="F401" s="4"/>
      <c r="G401" s="4"/>
      <c r="H401" s="4"/>
    </row>
    <row r="402" ht="15.75" customHeight="1">
      <c r="A402" s="6" t="s">
        <v>5198</v>
      </c>
      <c r="B402" s="7" t="s">
        <v>5199</v>
      </c>
      <c r="C402" s="4">
        <v>401.0</v>
      </c>
      <c r="D402" s="5" t="s">
        <v>5200</v>
      </c>
      <c r="E402" s="4" t="str">
        <f>IFERROR(__xludf.DUMMYFUNCTION("GOOGLETRANSLATE(D402, ""he"", ""en"")"),"death")</f>
        <v>death</v>
      </c>
      <c r="F402" s="4"/>
      <c r="G402" s="4"/>
      <c r="H402" s="4"/>
    </row>
    <row r="403" ht="15.75" customHeight="1">
      <c r="A403" s="6" t="s">
        <v>3259</v>
      </c>
      <c r="B403" s="7" t="s">
        <v>3258</v>
      </c>
      <c r="C403" s="4">
        <v>402.0</v>
      </c>
      <c r="D403" s="5" t="s">
        <v>5201</v>
      </c>
      <c r="E403" s="4" t="str">
        <f>IFERROR(__xludf.DUMMYFUNCTION("GOOGLETRANSLATE(D403, ""he"", ""en"")"),"will fly")</f>
        <v>will fly</v>
      </c>
      <c r="F403" s="4"/>
      <c r="G403" s="4"/>
      <c r="H403" s="4"/>
    </row>
    <row r="404" ht="15.75" customHeight="1">
      <c r="A404" s="6" t="s">
        <v>180</v>
      </c>
      <c r="B404" s="7" t="s">
        <v>2580</v>
      </c>
      <c r="C404" s="4">
        <v>403.0</v>
      </c>
      <c r="D404" s="5" t="s">
        <v>5166</v>
      </c>
      <c r="E404" s="4" t="str">
        <f>IFERROR(__xludf.DUMMYFUNCTION("GOOGLETRANSLATE(D404, ""he"", ""en"")"),"his soul")</f>
        <v>his soul</v>
      </c>
      <c r="F404" s="4"/>
      <c r="G404" s="4"/>
      <c r="H404" s="4"/>
    </row>
    <row r="405" ht="15.75" customHeight="1">
      <c r="A405" s="6" t="s">
        <v>1035</v>
      </c>
      <c r="B405" s="7" t="s">
        <v>798</v>
      </c>
      <c r="C405" s="4">
        <v>404.0</v>
      </c>
      <c r="D405" s="5" t="s">
        <v>3168</v>
      </c>
      <c r="E405" s="4" t="str">
        <f>IFERROR(__xludf.DUMMYFUNCTION("GOOGLETRANSLATE(D405, ""he"", ""en"")"),"immediately")</f>
        <v>immediately</v>
      </c>
      <c r="F405" s="4"/>
      <c r="G405" s="4"/>
      <c r="H405" s="4"/>
    </row>
    <row r="406" ht="15.75" customHeight="1">
      <c r="A406" s="6" t="s">
        <v>5198</v>
      </c>
      <c r="B406" s="7" t="s">
        <v>5199</v>
      </c>
      <c r="C406" s="4">
        <v>405.0</v>
      </c>
      <c r="D406" s="5" t="s">
        <v>5202</v>
      </c>
      <c r="E406" s="4" t="str">
        <f>IFERROR(__xludf.DUMMYFUNCTION("GOOGLETRANSLATE(D406, ""he"", ""en"")"),"borrowed")</f>
        <v>borrowed</v>
      </c>
      <c r="F406" s="4"/>
      <c r="G406" s="4"/>
      <c r="H406" s="4"/>
    </row>
    <row r="407" ht="15.75" customHeight="1">
      <c r="A407" s="6" t="s">
        <v>5203</v>
      </c>
      <c r="B407" s="7" t="s">
        <v>5204</v>
      </c>
      <c r="C407" s="4">
        <v>406.0</v>
      </c>
      <c r="D407" s="5" t="s">
        <v>315</v>
      </c>
      <c r="E407" s="4" t="str">
        <f>IFERROR(__xludf.DUMMYFUNCTION("GOOGLETRANSLATE(D407, ""he"", ""en"")"),"Cela:")</f>
        <v>Cela:</v>
      </c>
      <c r="F407" s="4"/>
      <c r="G407" s="4"/>
      <c r="H407" s="4"/>
    </row>
    <row r="408" ht="15.75" customHeight="1">
      <c r="A408" s="6" t="s">
        <v>5048</v>
      </c>
      <c r="B408" s="7" t="s">
        <v>3711</v>
      </c>
      <c r="C408" s="4">
        <v>407.0</v>
      </c>
      <c r="D408" s="5" t="s">
        <v>1971</v>
      </c>
      <c r="E408" s="4" t="str">
        <f>IFERROR(__xludf.DUMMYFUNCTION("GOOGLETRANSLATE(D408, ""he"", ""en"")"),"{n}")</f>
        <v>{n}</v>
      </c>
      <c r="F408" s="4"/>
      <c r="G408" s="4"/>
      <c r="H408" s="4"/>
    </row>
    <row r="409" ht="15.75" customHeight="1">
      <c r="A409" s="3" t="s">
        <v>2004</v>
      </c>
      <c r="B409" s="1">
        <v>53.0</v>
      </c>
      <c r="C409" s="4">
        <v>408.0</v>
      </c>
      <c r="D409" s="5" t="s">
        <v>2550</v>
      </c>
      <c r="E409" s="4" t="str">
        <f>IFERROR(__xludf.DUMMYFUNCTION("GOOGLETRANSLATE(D409, ""he"", ""en"")"),"Aye")</f>
        <v>Aye</v>
      </c>
      <c r="F409" s="4"/>
      <c r="G409" s="4"/>
      <c r="H409" s="4"/>
    </row>
    <row r="410" ht="15.75" customHeight="1">
      <c r="A410" s="3" t="s">
        <v>5205</v>
      </c>
      <c r="B410" s="7" t="s">
        <v>5206</v>
      </c>
      <c r="C410" s="4">
        <v>409.0</v>
      </c>
      <c r="D410" s="5" t="s">
        <v>5172</v>
      </c>
      <c r="E410" s="4" t="str">
        <f>IFERROR(__xludf.DUMMYFUNCTION("GOOGLETRANSLATE(D410, ""he"", ""en"")"),"your grace")</f>
        <v>your grace</v>
      </c>
      <c r="F410" s="4"/>
      <c r="G410" s="4"/>
      <c r="H410" s="4"/>
    </row>
    <row r="411" ht="15.75" customHeight="1">
      <c r="A411" s="3" t="s">
        <v>3612</v>
      </c>
      <c r="B411" s="7" t="s">
        <v>1380</v>
      </c>
      <c r="C411" s="4">
        <v>410.0</v>
      </c>
      <c r="D411" s="5" t="s">
        <v>5207</v>
      </c>
      <c r="E411" s="4" t="str">
        <f>IFERROR(__xludf.DUMMYFUNCTION("GOOGLETRANSLATE(D411, ""he"", ""en"")"),"the first ones")</f>
        <v>the first ones</v>
      </c>
      <c r="F411" s="4"/>
      <c r="G411" s="4"/>
      <c r="H411" s="4"/>
    </row>
    <row r="412" ht="15.75" customHeight="1">
      <c r="A412" s="3" t="s">
        <v>5208</v>
      </c>
      <c r="B412" s="7" t="s">
        <v>2438</v>
      </c>
      <c r="C412" s="4">
        <v>411.0</v>
      </c>
      <c r="D412" s="5" t="s">
        <v>567</v>
      </c>
      <c r="E412" s="4" t="str">
        <f>IFERROR(__xludf.DUMMYFUNCTION("GOOGLETRANSLATE(D412, ""he"", ""en"")"),"sir")</f>
        <v>sir</v>
      </c>
      <c r="F412" s="4"/>
      <c r="G412" s="4"/>
      <c r="H412" s="4"/>
    </row>
    <row r="413" ht="15.75" customHeight="1">
      <c r="A413" s="3" t="s">
        <v>5209</v>
      </c>
      <c r="B413" s="7" t="s">
        <v>5210</v>
      </c>
      <c r="C413" s="4">
        <v>412.0</v>
      </c>
      <c r="D413" s="5" t="s">
        <v>5211</v>
      </c>
      <c r="E413" s="4" t="str">
        <f>IFERROR(__xludf.DUMMYFUNCTION("GOOGLETRANSLATE(D413, ""he"", ""en"")"),"you swore")</f>
        <v>you swore</v>
      </c>
      <c r="F413" s="4"/>
      <c r="G413" s="4"/>
      <c r="H413" s="4"/>
    </row>
    <row r="414" ht="15.75" customHeight="1">
      <c r="A414" s="3" t="s">
        <v>5212</v>
      </c>
      <c r="B414" s="7" t="s">
        <v>5213</v>
      </c>
      <c r="C414" s="4">
        <v>413.0</v>
      </c>
      <c r="D414" s="5" t="s">
        <v>3949</v>
      </c>
      <c r="E414" s="4" t="str">
        <f>IFERROR(__xludf.DUMMYFUNCTION("GOOGLETRANSLATE(D414, ""he"", ""en"")"),"David")</f>
        <v>David</v>
      </c>
      <c r="F414" s="4"/>
      <c r="G414" s="4"/>
      <c r="H414" s="4"/>
    </row>
    <row r="415" ht="15.75" customHeight="1">
      <c r="C415" s="4">
        <v>414.0</v>
      </c>
      <c r="D415" s="5" t="s">
        <v>5214</v>
      </c>
      <c r="E415" s="4" t="str">
        <f>IFERROR(__xludf.DUMMYFUNCTION("GOOGLETRANSLATE(D415, ""he"", ""en"")"),"in your faith:")</f>
        <v>in your faith:</v>
      </c>
      <c r="F415" s="4"/>
      <c r="G415" s="4"/>
      <c r="H415" s="4"/>
    </row>
    <row r="416" ht="15.75" customHeight="1">
      <c r="C416" s="4">
        <v>415.0</v>
      </c>
      <c r="D416" s="5" t="s">
        <v>2002</v>
      </c>
      <c r="E416" s="4" t="str">
        <f>IFERROR(__xludf.DUMMYFUNCTION("GOOGLETRANSLATE(D416, ""he"", ""en"")"),"{please}")</f>
        <v>{please}</v>
      </c>
      <c r="F416" s="4"/>
      <c r="G416" s="4"/>
      <c r="H416" s="4"/>
    </row>
    <row r="417" ht="15.75" customHeight="1">
      <c r="C417" s="4">
        <v>416.0</v>
      </c>
      <c r="D417" s="5" t="s">
        <v>5184</v>
      </c>
      <c r="E417" s="4" t="str">
        <f>IFERROR(__xludf.DUMMYFUNCTION("GOOGLETRANSLATE(D417, ""he"", ""en"")"),"male")</f>
        <v>male</v>
      </c>
      <c r="F417" s="4"/>
      <c r="G417" s="4"/>
      <c r="H417" s="4"/>
    </row>
    <row r="418" ht="15.75" customHeight="1">
      <c r="C418" s="4">
        <v>417.0</v>
      </c>
      <c r="D418" s="5" t="s">
        <v>567</v>
      </c>
      <c r="E418" s="4" t="str">
        <f>IFERROR(__xludf.DUMMYFUNCTION("GOOGLETRANSLATE(D418, ""he"", ""en"")"),"sir")</f>
        <v>sir</v>
      </c>
      <c r="F418" s="4"/>
      <c r="G418" s="4"/>
      <c r="H418" s="4"/>
    </row>
    <row r="419" ht="15.75" customHeight="1">
      <c r="C419" s="4">
        <v>418.0</v>
      </c>
      <c r="D419" s="5" t="s">
        <v>2272</v>
      </c>
      <c r="E419" s="4" t="str">
        <f>IFERROR(__xludf.DUMMYFUNCTION("GOOGLETRANSLATE(D419, ""he"", ""en"")"),"disgrace")</f>
        <v>disgrace</v>
      </c>
      <c r="F419" s="4"/>
      <c r="G419" s="4"/>
      <c r="H419" s="4"/>
    </row>
    <row r="420" ht="15.75" customHeight="1">
      <c r="C420" s="4">
        <v>419.0</v>
      </c>
      <c r="D420" s="5" t="s">
        <v>2383</v>
      </c>
      <c r="E420" s="4" t="str">
        <f>IFERROR(__xludf.DUMMYFUNCTION("GOOGLETRANSLATE(D420, ""he"", ""en"")"),"your servants")</f>
        <v>your servants</v>
      </c>
      <c r="F420" s="4"/>
      <c r="G420" s="4"/>
      <c r="H420" s="4"/>
    </row>
    <row r="421" ht="15.75" customHeight="1">
      <c r="C421" s="4">
        <v>420.0</v>
      </c>
      <c r="D421" s="5" t="s">
        <v>5215</v>
      </c>
      <c r="E421" s="4" t="str">
        <f>IFERROR(__xludf.DUMMYFUNCTION("GOOGLETRANSLATE(D421, ""he"", ""en"")"),"I asked")</f>
        <v>I asked</v>
      </c>
      <c r="F421" s="4"/>
      <c r="G421" s="4"/>
      <c r="H421" s="4"/>
    </row>
    <row r="422" ht="15.75" customHeight="1">
      <c r="C422" s="4">
        <v>421.0</v>
      </c>
      <c r="D422" s="5" t="s">
        <v>5192</v>
      </c>
      <c r="E422" s="4" t="str">
        <f>IFERROR(__xludf.DUMMYFUNCTION("GOOGLETRANSLATE(D422, ""he"", ""en"")"),"in my lap")</f>
        <v>in my lap</v>
      </c>
      <c r="F422" s="4"/>
      <c r="G422" s="4"/>
      <c r="H422" s="4"/>
    </row>
    <row r="423" ht="15.75" customHeight="1">
      <c r="C423" s="4">
        <v>422.0</v>
      </c>
      <c r="D423" s="5" t="s">
        <v>448</v>
      </c>
      <c r="E423" s="4" t="str">
        <f>IFERROR(__xludf.DUMMYFUNCTION("GOOGLETRANSLATE(D423, ""he"", ""en"")"),"all")</f>
        <v>all</v>
      </c>
      <c r="F423" s="4"/>
      <c r="G423" s="4"/>
      <c r="H423" s="4"/>
    </row>
    <row r="424" ht="15.75" customHeight="1">
      <c r="C424" s="4">
        <v>423.0</v>
      </c>
      <c r="D424" s="5" t="s">
        <v>977</v>
      </c>
      <c r="E424" s="4" t="str">
        <f>IFERROR(__xludf.DUMMYFUNCTION("GOOGLETRANSLATE(D424, ""he"", ""en"")"),"many")</f>
        <v>many</v>
      </c>
      <c r="F424" s="4"/>
      <c r="G424" s="4"/>
      <c r="H424" s="4"/>
    </row>
    <row r="425" ht="15.75" customHeight="1">
      <c r="C425" s="4">
        <v>424.0</v>
      </c>
      <c r="D425" s="5" t="s">
        <v>5216</v>
      </c>
      <c r="E425" s="4" t="str">
        <f>IFERROR(__xludf.DUMMYFUNCTION("GOOGLETRANSLATE(D425, ""he"", ""en"")"),"Peoples:")</f>
        <v>Peoples:</v>
      </c>
      <c r="F425" s="4"/>
      <c r="G425" s="4"/>
      <c r="H425" s="4"/>
    </row>
    <row r="426" ht="15.75" customHeight="1">
      <c r="C426" s="4">
        <v>425.0</v>
      </c>
      <c r="D426" s="5" t="s">
        <v>2022</v>
      </c>
      <c r="E426" s="4" t="str">
        <f>IFERROR(__xludf.DUMMYFUNCTION("GOOGLETRANSLATE(D426, ""he"", ""en"")"),"{nev}")</f>
        <v>{nev}</v>
      </c>
      <c r="F426" s="4"/>
      <c r="G426" s="4"/>
      <c r="H426" s="4"/>
    </row>
    <row r="427" ht="15.75" customHeight="1">
      <c r="C427" s="4">
        <v>426.0</v>
      </c>
      <c r="D427" s="5" t="s">
        <v>1039</v>
      </c>
      <c r="E427" s="4" t="str">
        <f>IFERROR(__xludf.DUMMYFUNCTION("GOOGLETRANSLATE(D427, ""he"", ""en"")"),"which")</f>
        <v>which</v>
      </c>
      <c r="F427" s="4"/>
      <c r="G427" s="4"/>
      <c r="H427" s="4"/>
    </row>
    <row r="428" ht="15.75" customHeight="1">
      <c r="C428" s="4">
        <v>427.0</v>
      </c>
      <c r="D428" s="5" t="s">
        <v>5198</v>
      </c>
      <c r="E428" s="4" t="str">
        <f>IFERROR(__xludf.DUMMYFUNCTION("GOOGLETRANSLATE(D428, ""he"", ""en"")"),"Shame on you")</f>
        <v>Shame on you</v>
      </c>
      <c r="F428" s="4"/>
      <c r="G428" s="4"/>
      <c r="H428" s="4"/>
    </row>
    <row r="429" ht="15.75" customHeight="1">
      <c r="C429" s="4">
        <v>428.0</v>
      </c>
      <c r="D429" s="5" t="s">
        <v>3259</v>
      </c>
      <c r="E429" s="4" t="str">
        <f>IFERROR(__xludf.DUMMYFUNCTION("GOOGLETRANSLATE(D429, ""he"", ""en"")"),"your enemies")</f>
        <v>your enemies</v>
      </c>
      <c r="F429" s="4"/>
      <c r="G429" s="4"/>
      <c r="H429" s="4"/>
    </row>
    <row r="430" ht="15.75" customHeight="1">
      <c r="C430" s="4">
        <v>429.0</v>
      </c>
      <c r="D430" s="5" t="s">
        <v>180</v>
      </c>
      <c r="E430" s="4" t="str">
        <f>IFERROR(__xludf.DUMMYFUNCTION("GOOGLETRANSLATE(D430, ""he"", ""en"")"),"Jehovah")</f>
        <v>Jehovah</v>
      </c>
      <c r="F430" s="4"/>
      <c r="G430" s="4"/>
      <c r="H430" s="4"/>
    </row>
    <row r="431" ht="15.75" customHeight="1">
      <c r="C431" s="4">
        <v>430.0</v>
      </c>
      <c r="D431" s="5" t="s">
        <v>1039</v>
      </c>
      <c r="E431" s="4" t="str">
        <f>IFERROR(__xludf.DUMMYFUNCTION("GOOGLETRANSLATE(D431, ""he"", ""en"")"),"which")</f>
        <v>which</v>
      </c>
      <c r="F431" s="4"/>
      <c r="G431" s="4"/>
      <c r="H431" s="4"/>
    </row>
    <row r="432" ht="15.75" customHeight="1">
      <c r="C432" s="4">
        <v>431.0</v>
      </c>
      <c r="D432" s="5" t="s">
        <v>5198</v>
      </c>
      <c r="E432" s="4" t="str">
        <f>IFERROR(__xludf.DUMMYFUNCTION("GOOGLETRANSLATE(D432, ""he"", ""en"")"),"Shame on you")</f>
        <v>Shame on you</v>
      </c>
      <c r="F432" s="4"/>
      <c r="G432" s="4"/>
      <c r="H432" s="4"/>
    </row>
    <row r="433" ht="15.75" customHeight="1">
      <c r="C433" s="4">
        <v>432.0</v>
      </c>
      <c r="D433" s="5" t="s">
        <v>5217</v>
      </c>
      <c r="E433" s="4" t="str">
        <f>IFERROR(__xludf.DUMMYFUNCTION("GOOGLETRANSLATE(D433, ""he"", ""en"")"),"trail")</f>
        <v>trail</v>
      </c>
      <c r="F433" s="4"/>
      <c r="G433" s="4"/>
      <c r="H433" s="4"/>
    </row>
    <row r="434" ht="15.75" customHeight="1">
      <c r="C434" s="4">
        <v>433.0</v>
      </c>
      <c r="D434" s="5" t="s">
        <v>3709</v>
      </c>
      <c r="E434" s="4" t="str">
        <f>IFERROR(__xludf.DUMMYFUNCTION("GOOGLETRANSLATE(D434, ""he"", ""en"")"),"Christ:")</f>
        <v>Christ:</v>
      </c>
      <c r="F434" s="4"/>
      <c r="G434" s="4"/>
      <c r="H434" s="4"/>
    </row>
    <row r="435" ht="15.75" customHeight="1">
      <c r="C435" s="4">
        <v>434.0</v>
      </c>
      <c r="D435" s="5" t="s">
        <v>2040</v>
      </c>
      <c r="E435" s="4" t="str">
        <f>IFERROR(__xludf.DUMMYFUNCTION("GOOGLETRANSLATE(D435, ""he"", ""en"")"),"{n}")</f>
        <v>{n}</v>
      </c>
      <c r="F435" s="4"/>
      <c r="G435" s="4"/>
      <c r="H435" s="4"/>
    </row>
    <row r="436" ht="15.75" customHeight="1">
      <c r="C436" s="4">
        <v>435.0</v>
      </c>
      <c r="D436" s="5" t="s">
        <v>5218</v>
      </c>
      <c r="E436" s="4" t="str">
        <f>IFERROR(__xludf.DUMMYFUNCTION("GOOGLETRANSLATE(D436, ""he"", ""en"")"),"blessed")</f>
        <v>blessed</v>
      </c>
      <c r="F436" s="4"/>
      <c r="G436" s="4"/>
      <c r="H436" s="4"/>
    </row>
    <row r="437" ht="15.75" customHeight="1">
      <c r="C437" s="4">
        <v>436.0</v>
      </c>
      <c r="D437" s="5" t="s">
        <v>180</v>
      </c>
      <c r="E437" s="4" t="str">
        <f>IFERROR(__xludf.DUMMYFUNCTION("GOOGLETRANSLATE(D437, ""he"", ""en"")"),"Jehovah")</f>
        <v>Jehovah</v>
      </c>
      <c r="F437" s="4"/>
      <c r="G437" s="4"/>
      <c r="H437" s="4"/>
    </row>
    <row r="438" ht="15.75" customHeight="1">
      <c r="C438" s="4">
        <v>437.0</v>
      </c>
      <c r="D438" s="5" t="s">
        <v>203</v>
      </c>
      <c r="E438" s="4" t="str">
        <f>IFERROR(__xludf.DUMMYFUNCTION("GOOGLETRANSLATE(D438, ""he"", ""en"")"),"forever")</f>
        <v>forever</v>
      </c>
      <c r="F438" s="4"/>
      <c r="G438" s="4"/>
      <c r="H438" s="4"/>
    </row>
    <row r="439" ht="15.75" customHeight="1">
      <c r="C439" s="4">
        <v>438.0</v>
      </c>
      <c r="D439" s="5" t="s">
        <v>5219</v>
      </c>
      <c r="E439" s="4" t="str">
        <f>IFERROR(__xludf.DUMMYFUNCTION("GOOGLETRANSLATE(D439, ""he"", ""en"")"),"artist")</f>
        <v>artist</v>
      </c>
      <c r="F439" s="4"/>
      <c r="G439" s="4"/>
      <c r="H439" s="4"/>
    </row>
    <row r="440" ht="15.75" customHeight="1">
      <c r="C440" s="4">
        <v>439.0</v>
      </c>
      <c r="D440" s="5" t="s">
        <v>5220</v>
      </c>
      <c r="E440" s="4" t="str">
        <f>IFERROR(__xludf.DUMMYFUNCTION("GOOGLETRANSLATE(D440, ""he"", ""en"")"),"And of course:")</f>
        <v>And of course:</v>
      </c>
      <c r="F440" s="4"/>
      <c r="G440" s="4"/>
      <c r="H440" s="4"/>
    </row>
    <row r="441" ht="15.75" customHeight="1">
      <c r="E441" s="4" t="str">
        <f>IFERROR(__xludf.DUMMYFUNCTION("GOOGLETRANSLATE(D441, ""he"", ""en"")"),"#VALUE!")</f>
        <v>#VALUE!</v>
      </c>
    </row>
    <row r="442" ht="15.75" customHeight="1">
      <c r="E442" s="4" t="str">
        <f>IFERROR(__xludf.DUMMYFUNCTION("GOOGLETRANSLATE(D442, ""he"", ""en"")"),"#VALUE!")</f>
        <v>#VALUE!</v>
      </c>
    </row>
    <row r="443" ht="15.75" customHeight="1">
      <c r="E443" s="4" t="str">
        <f>IFERROR(__xludf.DUMMYFUNCTION("GOOGLETRANSLATE(D443, ""he"", ""en"")"),"#VALUE!")</f>
        <v>#VALUE!</v>
      </c>
    </row>
    <row r="444" ht="15.75" customHeight="1">
      <c r="E444" s="4" t="str">
        <f>IFERROR(__xludf.DUMMYFUNCTION("GOOGLETRANSLATE(D444, ""he"", ""en"")"),"#VALUE!")</f>
        <v>#VALUE!</v>
      </c>
    </row>
    <row r="445" ht="15.75" customHeight="1">
      <c r="E445" s="4" t="str">
        <f>IFERROR(__xludf.DUMMYFUNCTION("GOOGLETRANSLATE(D445, ""he"", ""en"")"),"#VALUE!")</f>
        <v>#VALUE!</v>
      </c>
    </row>
    <row r="446" ht="15.75" customHeight="1">
      <c r="E446" s="4" t="str">
        <f>IFERROR(__xludf.DUMMYFUNCTION("GOOGLETRANSLATE(D446, ""he"", ""en"")"),"#VALUE!")</f>
        <v>#VALUE!</v>
      </c>
    </row>
    <row r="447" ht="15.75" customHeight="1">
      <c r="E447" s="4" t="str">
        <f>IFERROR(__xludf.DUMMYFUNCTION("GOOGLETRANSLATE(D447, ""he"", ""en"")"),"#VALUE!")</f>
        <v>#VALUE!</v>
      </c>
    </row>
    <row r="448" ht="15.75" customHeight="1">
      <c r="E448" s="4" t="str">
        <f>IFERROR(__xludf.DUMMYFUNCTION("GOOGLETRANSLATE(D448, ""he"", ""en"")"),"#VALUE!")</f>
        <v>#VALUE!</v>
      </c>
    </row>
    <row r="449" ht="15.75" customHeight="1">
      <c r="E449" s="4" t="str">
        <f>IFERROR(__xludf.DUMMYFUNCTION("GOOGLETRANSLATE(D449, ""he"", ""en"")"),"#VALUE!")</f>
        <v>#VALUE!</v>
      </c>
    </row>
    <row r="450" ht="15.75" customHeight="1">
      <c r="E450" s="4" t="str">
        <f>IFERROR(__xludf.DUMMYFUNCTION("GOOGLETRANSLATE(D450, ""he"", ""en"")"),"#VALUE!")</f>
        <v>#VALUE!</v>
      </c>
    </row>
    <row r="451" ht="15.75" customHeight="1">
      <c r="E451" s="4" t="str">
        <f>IFERROR(__xludf.DUMMYFUNCTION("GOOGLETRANSLATE(D451, ""he"", ""en"")"),"#VALUE!")</f>
        <v>#VALUE!</v>
      </c>
    </row>
    <row r="452" ht="15.75" customHeight="1">
      <c r="E452" s="4" t="str">
        <f>IFERROR(__xludf.DUMMYFUNCTION("GOOGLETRANSLATE(D452, ""he"", ""en"")"),"#VALUE!")</f>
        <v>#VALUE!</v>
      </c>
    </row>
    <row r="453" ht="15.75" customHeight="1">
      <c r="E453" s="4" t="str">
        <f>IFERROR(__xludf.DUMMYFUNCTION("GOOGLETRANSLATE(D453, ""he"", ""en"")"),"#VALUE!")</f>
        <v>#VALUE!</v>
      </c>
    </row>
    <row r="454" ht="15.75" customHeight="1">
      <c r="E454" s="4" t="str">
        <f>IFERROR(__xludf.DUMMYFUNCTION("GOOGLETRANSLATE(D454, ""he"", ""en"")"),"#VALUE!")</f>
        <v>#VALUE!</v>
      </c>
    </row>
    <row r="455" ht="15.75" customHeight="1">
      <c r="E455" s="4" t="str">
        <f>IFERROR(__xludf.DUMMYFUNCTION("GOOGLETRANSLATE(D455, ""he"", ""en"")"),"#VALUE!")</f>
        <v>#VALUE!</v>
      </c>
    </row>
    <row r="456" ht="15.75" customHeight="1">
      <c r="E456" s="4" t="str">
        <f>IFERROR(__xludf.DUMMYFUNCTION("GOOGLETRANSLATE(D456, ""he"", ""en"")"),"#VALUE!")</f>
        <v>#VALUE!</v>
      </c>
    </row>
    <row r="457" ht="15.75" customHeight="1">
      <c r="E457" s="4" t="str">
        <f>IFERROR(__xludf.DUMMYFUNCTION("GOOGLETRANSLATE(D457, ""he"", ""en"")"),"#VALUE!")</f>
        <v>#VALUE!</v>
      </c>
    </row>
    <row r="458" ht="15.75" customHeight="1">
      <c r="E458" s="4" t="str">
        <f>IFERROR(__xludf.DUMMYFUNCTION("GOOGLETRANSLATE(D458, ""he"", ""en"")"),"#VALUE!")</f>
        <v>#VALUE!</v>
      </c>
    </row>
    <row r="459" ht="15.75" customHeight="1">
      <c r="E459" s="4" t="str">
        <f>IFERROR(__xludf.DUMMYFUNCTION("GOOGLETRANSLATE(D459, ""he"", ""en"")"),"#VALUE!")</f>
        <v>#VALUE!</v>
      </c>
    </row>
    <row r="460" ht="15.75" customHeight="1">
      <c r="E460" s="4" t="str">
        <f>IFERROR(__xludf.DUMMYFUNCTION("GOOGLETRANSLATE(D460, ""he"", ""en"")"),"#VALUE!")</f>
        <v>#VALUE!</v>
      </c>
    </row>
    <row r="461" ht="15.75" customHeight="1">
      <c r="E461" s="4" t="str">
        <f>IFERROR(__xludf.DUMMYFUNCTION("GOOGLETRANSLATE(D461, ""he"", ""en"")"),"#VALUE!")</f>
        <v>#VALUE!</v>
      </c>
    </row>
    <row r="462" ht="15.75" customHeight="1">
      <c r="E462" s="4" t="str">
        <f>IFERROR(__xludf.DUMMYFUNCTION("GOOGLETRANSLATE(D462, ""he"", ""en"")"),"#VALUE!")</f>
        <v>#VALUE!</v>
      </c>
    </row>
    <row r="463" ht="15.75" customHeight="1">
      <c r="E463" s="4" t="str">
        <f>IFERROR(__xludf.DUMMYFUNCTION("GOOGLETRANSLATE(D463, ""he"", ""en"")"),"#VALUE!")</f>
        <v>#VALUE!</v>
      </c>
    </row>
    <row r="464" ht="15.75" customHeight="1">
      <c r="E464" s="4" t="str">
        <f>IFERROR(__xludf.DUMMYFUNCTION("GOOGLETRANSLATE(D464, ""he"", ""en"")"),"#VALUE!")</f>
        <v>#VALUE!</v>
      </c>
    </row>
    <row r="465" ht="15.75" customHeight="1">
      <c r="E465" s="4" t="str">
        <f>IFERROR(__xludf.DUMMYFUNCTION("GOOGLETRANSLATE(D465, ""he"", ""en"")"),"#VALUE!")</f>
        <v>#VALUE!</v>
      </c>
    </row>
    <row r="466" ht="15.75" customHeight="1">
      <c r="E466" s="4" t="str">
        <f>IFERROR(__xludf.DUMMYFUNCTION("GOOGLETRANSLATE(D466, ""he"", ""en"")"),"#VALUE!")</f>
        <v>#VALUE!</v>
      </c>
    </row>
    <row r="467" ht="15.75" customHeight="1">
      <c r="E467" s="4" t="str">
        <f>IFERROR(__xludf.DUMMYFUNCTION("GOOGLETRANSLATE(D467, ""he"", ""en"")"),"#VALUE!")</f>
        <v>#VALUE!</v>
      </c>
    </row>
    <row r="468" ht="15.75" customHeight="1">
      <c r="E468" s="4" t="str">
        <f>IFERROR(__xludf.DUMMYFUNCTION("GOOGLETRANSLATE(D468, ""he"", ""en"")"),"#VALUE!")</f>
        <v>#VALUE!</v>
      </c>
    </row>
    <row r="469" ht="15.75" customHeight="1">
      <c r="E469" s="4" t="str">
        <f>IFERROR(__xludf.DUMMYFUNCTION("GOOGLETRANSLATE(D469, ""he"", ""en"")"),"#VALUE!")</f>
        <v>#VALUE!</v>
      </c>
    </row>
    <row r="470" ht="15.75" customHeight="1">
      <c r="E470" s="4" t="str">
        <f>IFERROR(__xludf.DUMMYFUNCTION("GOOGLETRANSLATE(D470, ""he"", ""en"")"),"#VALUE!")</f>
        <v>#VALUE!</v>
      </c>
    </row>
    <row r="471" ht="15.75" customHeight="1">
      <c r="E471" s="4" t="str">
        <f>IFERROR(__xludf.DUMMYFUNCTION("GOOGLETRANSLATE(D471, ""he"", ""en"")"),"#VALUE!")</f>
        <v>#VALUE!</v>
      </c>
    </row>
    <row r="472" ht="15.75" customHeight="1">
      <c r="E472" s="4" t="str">
        <f>IFERROR(__xludf.DUMMYFUNCTION("GOOGLETRANSLATE(D472, ""he"", ""en"")"),"#VALUE!")</f>
        <v>#VALUE!</v>
      </c>
    </row>
    <row r="473" ht="15.75" customHeight="1">
      <c r="E473" s="4" t="str">
        <f>IFERROR(__xludf.DUMMYFUNCTION("GOOGLETRANSLATE(D473, ""he"", ""en"")"),"#VALUE!")</f>
        <v>#VALUE!</v>
      </c>
    </row>
    <row r="474" ht="15.75" customHeight="1">
      <c r="E474" s="4" t="str">
        <f>IFERROR(__xludf.DUMMYFUNCTION("GOOGLETRANSLATE(D474, ""he"", ""en"")"),"#VALUE!")</f>
        <v>#VALUE!</v>
      </c>
    </row>
    <row r="475" ht="15.75" customHeight="1">
      <c r="E475" s="4" t="str">
        <f>IFERROR(__xludf.DUMMYFUNCTION("GOOGLETRANSLATE(D475, ""he"", ""en"")"),"#VALUE!")</f>
        <v>#VALUE!</v>
      </c>
    </row>
    <row r="476" ht="15.75" customHeight="1">
      <c r="E476" s="4" t="str">
        <f>IFERROR(__xludf.DUMMYFUNCTION("GOOGLETRANSLATE(D476, ""he"", ""en"")"),"#VALUE!")</f>
        <v>#VALUE!</v>
      </c>
    </row>
    <row r="477" ht="15.75" customHeight="1">
      <c r="E477" s="4" t="str">
        <f>IFERROR(__xludf.DUMMYFUNCTION("GOOGLETRANSLATE(D477, ""he"", ""en"")"),"#VALUE!")</f>
        <v>#VALUE!</v>
      </c>
    </row>
    <row r="478" ht="15.75" customHeight="1">
      <c r="E478" s="4" t="str">
        <f>IFERROR(__xludf.DUMMYFUNCTION("GOOGLETRANSLATE(D478, ""he"", ""en"")"),"#VALUE!")</f>
        <v>#VALUE!</v>
      </c>
    </row>
    <row r="479" ht="15.75" customHeight="1">
      <c r="E479" s="4" t="str">
        <f>IFERROR(__xludf.DUMMYFUNCTION("GOOGLETRANSLATE(D479, ""he"", ""en"")"),"#VALUE!")</f>
        <v>#VALUE!</v>
      </c>
    </row>
    <row r="480" ht="15.75" customHeight="1">
      <c r="E480" s="4" t="str">
        <f>IFERROR(__xludf.DUMMYFUNCTION("GOOGLETRANSLATE(D480, ""he"", ""en"")"),"#VALUE!")</f>
        <v>#VALUE!</v>
      </c>
    </row>
    <row r="481" ht="15.75" customHeight="1">
      <c r="E481" s="4" t="str">
        <f>IFERROR(__xludf.DUMMYFUNCTION("GOOGLETRANSLATE(D481, ""he"", ""en"")"),"#VALUE!")</f>
        <v>#VALUE!</v>
      </c>
    </row>
    <row r="482" ht="15.75" customHeight="1">
      <c r="E482" s="4" t="str">
        <f>IFERROR(__xludf.DUMMYFUNCTION("GOOGLETRANSLATE(D482, ""he"", ""en"")"),"#VALUE!")</f>
        <v>#VALUE!</v>
      </c>
    </row>
    <row r="483" ht="15.75" customHeight="1">
      <c r="E483" s="4" t="str">
        <f>IFERROR(__xludf.DUMMYFUNCTION("GOOGLETRANSLATE(D483, ""he"", ""en"")"),"#VALUE!")</f>
        <v>#VALUE!</v>
      </c>
    </row>
    <row r="484" ht="15.75" customHeight="1">
      <c r="E484" s="4" t="str">
        <f>IFERROR(__xludf.DUMMYFUNCTION("GOOGLETRANSLATE(D484, ""he"", ""en"")"),"#VALUE!")</f>
        <v>#VALUE!</v>
      </c>
    </row>
    <row r="485" ht="15.75" customHeight="1">
      <c r="E485" s="4" t="str">
        <f>IFERROR(__xludf.DUMMYFUNCTION("GOOGLETRANSLATE(D485, ""he"", ""en"")"),"#VALUE!")</f>
        <v>#VALUE!</v>
      </c>
    </row>
    <row r="486" ht="15.75" customHeight="1">
      <c r="E486" s="4" t="str">
        <f>IFERROR(__xludf.DUMMYFUNCTION("GOOGLETRANSLATE(D486, ""he"", ""en"")"),"#VALUE!")</f>
        <v>#VALUE!</v>
      </c>
    </row>
    <row r="487" ht="15.75" customHeight="1">
      <c r="E487" s="4" t="str">
        <f>IFERROR(__xludf.DUMMYFUNCTION("GOOGLETRANSLATE(D487, ""he"", ""en"")"),"#VALUE!")</f>
        <v>#VALUE!</v>
      </c>
    </row>
    <row r="488" ht="15.75" customHeight="1">
      <c r="E488" s="4" t="str">
        <f>IFERROR(__xludf.DUMMYFUNCTION("GOOGLETRANSLATE(D488, ""he"", ""en"")"),"#VALUE!")</f>
        <v>#VALUE!</v>
      </c>
    </row>
    <row r="489" ht="15.75" customHeight="1">
      <c r="E489" s="4" t="str">
        <f>IFERROR(__xludf.DUMMYFUNCTION("GOOGLETRANSLATE(D489, ""he"", ""en"")"),"#VALUE!")</f>
        <v>#VALUE!</v>
      </c>
    </row>
    <row r="490" ht="15.75" customHeight="1">
      <c r="E490" s="4" t="str">
        <f>IFERROR(__xludf.DUMMYFUNCTION("GOOGLETRANSLATE(D490, ""he"", ""en"")"),"#VALUE!")</f>
        <v>#VALUE!</v>
      </c>
    </row>
    <row r="491" ht="15.75" customHeight="1">
      <c r="E491" s="4" t="str">
        <f>IFERROR(__xludf.DUMMYFUNCTION("GOOGLETRANSLATE(D491, ""he"", ""en"")"),"#VALUE!")</f>
        <v>#VALUE!</v>
      </c>
    </row>
    <row r="492" ht="15.75" customHeight="1">
      <c r="E492" s="4" t="str">
        <f>IFERROR(__xludf.DUMMYFUNCTION("GOOGLETRANSLATE(D492, ""he"", ""en"")"),"#VALUE!")</f>
        <v>#VALUE!</v>
      </c>
    </row>
    <row r="493" ht="15.75" customHeight="1">
      <c r="E493" s="4" t="str">
        <f>IFERROR(__xludf.DUMMYFUNCTION("GOOGLETRANSLATE(D493, ""he"", ""en"")"),"#VALUE!")</f>
        <v>#VALUE!</v>
      </c>
    </row>
    <row r="494" ht="15.75" customHeight="1">
      <c r="E494" s="4" t="str">
        <f>IFERROR(__xludf.DUMMYFUNCTION("GOOGLETRANSLATE(D494, ""he"", ""en"")"),"#VALUE!")</f>
        <v>#VALUE!</v>
      </c>
    </row>
    <row r="495" ht="15.75" customHeight="1">
      <c r="E495" s="4" t="str">
        <f>IFERROR(__xludf.DUMMYFUNCTION("GOOGLETRANSLATE(D495, ""he"", ""en"")"),"#VALUE!")</f>
        <v>#VALUE!</v>
      </c>
    </row>
    <row r="496" ht="15.75" customHeight="1">
      <c r="E496" s="4" t="str">
        <f>IFERROR(__xludf.DUMMYFUNCTION("GOOGLETRANSLATE(D496, ""he"", ""en"")"),"#VALUE!")</f>
        <v>#VALUE!</v>
      </c>
    </row>
    <row r="497" ht="15.75" customHeight="1">
      <c r="E497" s="4" t="str">
        <f>IFERROR(__xludf.DUMMYFUNCTION("GOOGLETRANSLATE(D497, ""he"", ""en"")"),"#VALUE!")</f>
        <v>#VALUE!</v>
      </c>
    </row>
    <row r="498" ht="15.75" customHeight="1">
      <c r="E498" s="4" t="str">
        <f>IFERROR(__xludf.DUMMYFUNCTION("GOOGLETRANSLATE(D498, ""he"", ""en"")"),"#VALUE!")</f>
        <v>#VALUE!</v>
      </c>
    </row>
    <row r="499" ht="15.75" customHeight="1">
      <c r="E499" s="4" t="str">
        <f>IFERROR(__xludf.DUMMYFUNCTION("GOOGLETRANSLATE(D499, ""he"", ""en"")"),"#VALUE!")</f>
        <v>#VALUE!</v>
      </c>
    </row>
    <row r="500" ht="15.75" customHeight="1">
      <c r="E500" s="4" t="str">
        <f>IFERROR(__xludf.DUMMYFUNCTION("GOOGLETRANSLATE(D500, ""he"", ""en"")"),"#VALUE!")</f>
        <v>#VALUE!</v>
      </c>
    </row>
    <row r="501" ht="15.75" customHeight="1">
      <c r="E501" s="4" t="str">
        <f>IFERROR(__xludf.DUMMYFUNCTION("GOOGLETRANSLATE(D501, ""he"", ""en"")"),"#VALUE!")</f>
        <v>#VALUE!</v>
      </c>
    </row>
    <row r="502" ht="15.75" customHeight="1">
      <c r="E502" s="4" t="str">
        <f>IFERROR(__xludf.DUMMYFUNCTION("GOOGLETRANSLATE(D502, ""he"", ""en"")"),"#VALUE!")</f>
        <v>#VALUE!</v>
      </c>
    </row>
    <row r="503" ht="15.75" customHeight="1">
      <c r="E503" s="4" t="str">
        <f>IFERROR(__xludf.DUMMYFUNCTION("GOOGLETRANSLATE(D503, ""he"", ""en"")"),"#VALUE!")</f>
        <v>#VALUE!</v>
      </c>
    </row>
    <row r="504" ht="15.75" customHeight="1">
      <c r="E504" s="4" t="str">
        <f>IFERROR(__xludf.DUMMYFUNCTION("GOOGLETRANSLATE(D504, ""he"", ""en"")"),"#VALUE!")</f>
        <v>#VALUE!</v>
      </c>
    </row>
    <row r="505" ht="15.75" customHeight="1">
      <c r="E505" s="4" t="str">
        <f>IFERROR(__xludf.DUMMYFUNCTION("GOOGLETRANSLATE(D505, ""he"", ""en"")"),"#VALUE!")</f>
        <v>#VALUE!</v>
      </c>
    </row>
    <row r="506" ht="15.75" customHeight="1">
      <c r="E506" s="4" t="str">
        <f>IFERROR(__xludf.DUMMYFUNCTION("GOOGLETRANSLATE(D506, ""he"", ""en"")"),"#VALUE!")</f>
        <v>#VALUE!</v>
      </c>
    </row>
    <row r="507" ht="15.75" customHeight="1">
      <c r="E507" s="4" t="str">
        <f>IFERROR(__xludf.DUMMYFUNCTION("GOOGLETRANSLATE(D507, ""he"", ""en"")"),"#VALUE!")</f>
        <v>#VALUE!</v>
      </c>
    </row>
    <row r="508" ht="15.75" customHeight="1">
      <c r="E508" s="4" t="str">
        <f>IFERROR(__xludf.DUMMYFUNCTION("GOOGLETRANSLATE(D508, ""he"", ""en"")"),"#VALUE!")</f>
        <v>#VALUE!</v>
      </c>
    </row>
    <row r="509" ht="15.75" customHeight="1">
      <c r="E509" s="4" t="str">
        <f>IFERROR(__xludf.DUMMYFUNCTION("GOOGLETRANSLATE(D509, ""he"", ""en"")"),"#VALUE!")</f>
        <v>#VALUE!</v>
      </c>
    </row>
    <row r="510" ht="15.75" customHeight="1">
      <c r="E510" s="4" t="str">
        <f>IFERROR(__xludf.DUMMYFUNCTION("GOOGLETRANSLATE(D510, ""he"", ""en"")"),"#VALUE!")</f>
        <v>#VALUE!</v>
      </c>
    </row>
    <row r="511" ht="15.75" customHeight="1">
      <c r="E511" s="4" t="str">
        <f>IFERROR(__xludf.DUMMYFUNCTION("GOOGLETRANSLATE(D511, ""he"", ""en"")"),"#VALUE!")</f>
        <v>#VALUE!</v>
      </c>
    </row>
    <row r="512" ht="15.75" customHeight="1">
      <c r="E512" s="4" t="str">
        <f>IFERROR(__xludf.DUMMYFUNCTION("GOOGLETRANSLATE(D512, ""he"", ""en"")"),"#VALUE!")</f>
        <v>#VALUE!</v>
      </c>
    </row>
    <row r="513" ht="15.75" customHeight="1">
      <c r="E513" s="4" t="str">
        <f>IFERROR(__xludf.DUMMYFUNCTION("GOOGLETRANSLATE(D513, ""he"", ""en"")"),"#VALUE!")</f>
        <v>#VALUE!</v>
      </c>
    </row>
    <row r="514" ht="15.75" customHeight="1">
      <c r="E514" s="4" t="str">
        <f>IFERROR(__xludf.DUMMYFUNCTION("GOOGLETRANSLATE(D514, ""he"", ""en"")"),"#VALUE!")</f>
        <v>#VALUE!</v>
      </c>
    </row>
    <row r="515" ht="15.75" customHeight="1">
      <c r="E515" s="4" t="str">
        <f>IFERROR(__xludf.DUMMYFUNCTION("GOOGLETRANSLATE(D515, ""he"", ""en"")"),"#VALUE!")</f>
        <v>#VALUE!</v>
      </c>
    </row>
    <row r="516" ht="15.75" customHeight="1">
      <c r="E516" s="4" t="str">
        <f>IFERROR(__xludf.DUMMYFUNCTION("GOOGLETRANSLATE(D516, ""he"", ""en"")"),"#VALUE!")</f>
        <v>#VALUE!</v>
      </c>
    </row>
    <row r="517" ht="15.75" customHeight="1">
      <c r="E517" s="4" t="str">
        <f>IFERROR(__xludf.DUMMYFUNCTION("GOOGLETRANSLATE(D517, ""he"", ""en"")"),"#VALUE!")</f>
        <v>#VALUE!</v>
      </c>
    </row>
    <row r="518" ht="15.75" customHeight="1">
      <c r="E518" s="4" t="str">
        <f>IFERROR(__xludf.DUMMYFUNCTION("GOOGLETRANSLATE(D518, ""he"", ""en"")"),"#VALUE!")</f>
        <v>#VALUE!</v>
      </c>
    </row>
    <row r="519" ht="15.75" customHeight="1">
      <c r="E519" s="4" t="str">
        <f>IFERROR(__xludf.DUMMYFUNCTION("GOOGLETRANSLATE(D519, ""he"", ""en"")"),"#VALUE!")</f>
        <v>#VALUE!</v>
      </c>
    </row>
    <row r="520" ht="15.75" customHeight="1">
      <c r="E520" s="4" t="str">
        <f>IFERROR(__xludf.DUMMYFUNCTION("GOOGLETRANSLATE(D520, ""he"", ""en"")"),"#VALUE!")</f>
        <v>#VALUE!</v>
      </c>
    </row>
    <row r="521" ht="15.75" customHeight="1">
      <c r="E521" s="4" t="str">
        <f>IFERROR(__xludf.DUMMYFUNCTION("GOOGLETRANSLATE(D521, ""he"", ""en"")"),"#VALUE!")</f>
        <v>#VALUE!</v>
      </c>
    </row>
    <row r="522" ht="15.75" customHeight="1">
      <c r="E522" s="4" t="str">
        <f>IFERROR(__xludf.DUMMYFUNCTION("GOOGLETRANSLATE(D522, ""he"", ""en"")"),"#VALUE!")</f>
        <v>#VALUE!</v>
      </c>
    </row>
    <row r="523" ht="15.75" customHeight="1">
      <c r="E523" s="4" t="str">
        <f>IFERROR(__xludf.DUMMYFUNCTION("GOOGLETRANSLATE(D523, ""he"", ""en"")"),"#VALUE!")</f>
        <v>#VALUE!</v>
      </c>
    </row>
    <row r="524" ht="15.75" customHeight="1">
      <c r="E524" s="4" t="str">
        <f>IFERROR(__xludf.DUMMYFUNCTION("GOOGLETRANSLATE(D524, ""he"", ""en"")"),"#VALUE!")</f>
        <v>#VALUE!</v>
      </c>
    </row>
    <row r="525" ht="15.75" customHeight="1">
      <c r="E525" s="4" t="str">
        <f>IFERROR(__xludf.DUMMYFUNCTION("GOOGLETRANSLATE(D525, ""he"", ""en"")"),"#VALUE!")</f>
        <v>#VALUE!</v>
      </c>
    </row>
    <row r="526" ht="15.75" customHeight="1">
      <c r="E526" s="4" t="str">
        <f>IFERROR(__xludf.DUMMYFUNCTION("GOOGLETRANSLATE(D526, ""he"", ""en"")"),"#VALUE!")</f>
        <v>#VALUE!</v>
      </c>
    </row>
    <row r="527" ht="15.75" customHeight="1">
      <c r="E527" s="4" t="str">
        <f>IFERROR(__xludf.DUMMYFUNCTION("GOOGLETRANSLATE(D527, ""he"", ""en"")"),"#VALUE!")</f>
        <v>#VALUE!</v>
      </c>
    </row>
    <row r="528" ht="15.75" customHeight="1">
      <c r="E528" s="4" t="str">
        <f>IFERROR(__xludf.DUMMYFUNCTION("GOOGLETRANSLATE(D528, ""he"", ""en"")"),"#VALUE!")</f>
        <v>#VALUE!</v>
      </c>
    </row>
    <row r="529" ht="15.75" customHeight="1">
      <c r="E529" s="4" t="str">
        <f>IFERROR(__xludf.DUMMYFUNCTION("GOOGLETRANSLATE(D529, ""he"", ""en"")"),"#VALUE!")</f>
        <v>#VALUE!</v>
      </c>
    </row>
    <row r="530" ht="15.75" customHeight="1">
      <c r="E530" s="4" t="str">
        <f>IFERROR(__xludf.DUMMYFUNCTION("GOOGLETRANSLATE(D530, ""he"", ""en"")"),"#VALUE!")</f>
        <v>#VALUE!</v>
      </c>
    </row>
    <row r="531" ht="15.75" customHeight="1">
      <c r="E531" s="4" t="str">
        <f>IFERROR(__xludf.DUMMYFUNCTION("GOOGLETRANSLATE(D531, ""he"", ""en"")"),"#VALUE!")</f>
        <v>#VALUE!</v>
      </c>
    </row>
    <row r="532" ht="15.75" customHeight="1">
      <c r="E532" s="4" t="str">
        <f>IFERROR(__xludf.DUMMYFUNCTION("GOOGLETRANSLATE(D532, ""he"", ""en"")"),"#VALUE!")</f>
        <v>#VALUE!</v>
      </c>
    </row>
    <row r="533" ht="15.75" customHeight="1">
      <c r="E533" s="4" t="str">
        <f>IFERROR(__xludf.DUMMYFUNCTION("GOOGLETRANSLATE(D533, ""he"", ""en"")"),"#VALUE!")</f>
        <v>#VALUE!</v>
      </c>
    </row>
    <row r="534" ht="15.75" customHeight="1">
      <c r="E534" s="4" t="str">
        <f>IFERROR(__xludf.DUMMYFUNCTION("GOOGLETRANSLATE(D534, ""he"", ""en"")"),"#VALUE!")</f>
        <v>#VALUE!</v>
      </c>
    </row>
    <row r="535" ht="15.75" customHeight="1">
      <c r="E535" s="4" t="str">
        <f>IFERROR(__xludf.DUMMYFUNCTION("GOOGLETRANSLATE(D535, ""he"", ""en"")"),"#VALUE!")</f>
        <v>#VALUE!</v>
      </c>
    </row>
    <row r="536" ht="15.75" customHeight="1">
      <c r="E536" s="4" t="str">
        <f>IFERROR(__xludf.DUMMYFUNCTION("GOOGLETRANSLATE(D536, ""he"", ""en"")"),"#VALUE!")</f>
        <v>#VALUE!</v>
      </c>
    </row>
    <row r="537" ht="15.75" customHeight="1">
      <c r="E537" s="4" t="str">
        <f>IFERROR(__xludf.DUMMYFUNCTION("GOOGLETRANSLATE(D537, ""he"", ""en"")"),"#VALUE!")</f>
        <v>#VALUE!</v>
      </c>
    </row>
    <row r="538" ht="15.75" customHeight="1">
      <c r="E538" s="4" t="str">
        <f>IFERROR(__xludf.DUMMYFUNCTION("GOOGLETRANSLATE(D538, ""he"", ""en"")"),"#VALUE!")</f>
        <v>#VALUE!</v>
      </c>
    </row>
    <row r="539" ht="15.75" customHeight="1">
      <c r="E539" s="4" t="str">
        <f>IFERROR(__xludf.DUMMYFUNCTION("GOOGLETRANSLATE(D539, ""he"", ""en"")"),"#VALUE!")</f>
        <v>#VALUE!</v>
      </c>
    </row>
    <row r="540" ht="15.75" customHeight="1">
      <c r="E540" s="4" t="str">
        <f>IFERROR(__xludf.DUMMYFUNCTION("GOOGLETRANSLATE(D540, ""he"", ""en"")"),"#VALUE!")</f>
        <v>#VALUE!</v>
      </c>
    </row>
    <row r="541" ht="15.75" customHeight="1">
      <c r="E541" s="4" t="str">
        <f>IFERROR(__xludf.DUMMYFUNCTION("GOOGLETRANSLATE(D541, ""he"", ""en"")"),"#VALUE!")</f>
        <v>#VALUE!</v>
      </c>
    </row>
    <row r="542" ht="15.75" customHeight="1">
      <c r="E542" s="4" t="str">
        <f>IFERROR(__xludf.DUMMYFUNCTION("GOOGLETRANSLATE(D542, ""he"", ""en"")"),"#VALUE!")</f>
        <v>#VALUE!</v>
      </c>
    </row>
    <row r="543" ht="15.75" customHeight="1">
      <c r="E543" s="4" t="str">
        <f>IFERROR(__xludf.DUMMYFUNCTION("GOOGLETRANSLATE(D543, ""he"", ""en"")"),"#VALUE!")</f>
        <v>#VALUE!</v>
      </c>
    </row>
    <row r="544" ht="15.75" customHeight="1">
      <c r="E544" s="4" t="str">
        <f>IFERROR(__xludf.DUMMYFUNCTION("GOOGLETRANSLATE(D544, ""he"", ""en"")"),"#VALUE!")</f>
        <v>#VALUE!</v>
      </c>
    </row>
    <row r="545" ht="15.75" customHeight="1">
      <c r="E545" s="4" t="str">
        <f>IFERROR(__xludf.DUMMYFUNCTION("GOOGLETRANSLATE(D545, ""he"", ""en"")"),"#VALUE!")</f>
        <v>#VALUE!</v>
      </c>
    </row>
    <row r="546" ht="15.75" customHeight="1">
      <c r="E546" s="4" t="str">
        <f>IFERROR(__xludf.DUMMYFUNCTION("GOOGLETRANSLATE(D546, ""he"", ""en"")"),"#VALUE!")</f>
        <v>#VALUE!</v>
      </c>
    </row>
    <row r="547" ht="15.75" customHeight="1">
      <c r="E547" s="4" t="str">
        <f>IFERROR(__xludf.DUMMYFUNCTION("GOOGLETRANSLATE(D547, ""he"", ""en"")"),"#VALUE!")</f>
        <v>#VALUE!</v>
      </c>
    </row>
    <row r="548" ht="15.75" customHeight="1">
      <c r="E548" s="4" t="str">
        <f>IFERROR(__xludf.DUMMYFUNCTION("GOOGLETRANSLATE(D548, ""he"", ""en"")"),"#VALUE!")</f>
        <v>#VALUE!</v>
      </c>
    </row>
    <row r="549" ht="15.75" customHeight="1">
      <c r="E549" s="4" t="str">
        <f>IFERROR(__xludf.DUMMYFUNCTION("GOOGLETRANSLATE(D549, ""he"", ""en"")"),"#VALUE!")</f>
        <v>#VALUE!</v>
      </c>
    </row>
    <row r="550" ht="15.75" customHeight="1">
      <c r="E550" s="4" t="str">
        <f>IFERROR(__xludf.DUMMYFUNCTION("GOOGLETRANSLATE(D550, ""he"", ""en"")"),"#VALUE!")</f>
        <v>#VALUE!</v>
      </c>
    </row>
    <row r="551" ht="15.75" customHeight="1">
      <c r="E551" s="4" t="str">
        <f>IFERROR(__xludf.DUMMYFUNCTION("GOOGLETRANSLATE(D551, ""he"", ""en"")"),"#VALUE!")</f>
        <v>#VALUE!</v>
      </c>
    </row>
    <row r="552" ht="15.75" customHeight="1">
      <c r="E552" s="4" t="str">
        <f>IFERROR(__xludf.DUMMYFUNCTION("GOOGLETRANSLATE(D552, ""he"", ""en"")"),"#VALUE!")</f>
        <v>#VALUE!</v>
      </c>
    </row>
    <row r="553" ht="15.75" customHeight="1">
      <c r="E553" s="4" t="str">
        <f>IFERROR(__xludf.DUMMYFUNCTION("GOOGLETRANSLATE(D553, ""he"", ""en"")"),"#VALUE!")</f>
        <v>#VALUE!</v>
      </c>
    </row>
    <row r="554" ht="15.75" customHeight="1">
      <c r="E554" s="4" t="str">
        <f>IFERROR(__xludf.DUMMYFUNCTION("GOOGLETRANSLATE(D554, ""he"", ""en"")"),"#VALUE!")</f>
        <v>#VALUE!</v>
      </c>
    </row>
    <row r="555" ht="15.75" customHeight="1">
      <c r="E555" s="4" t="str">
        <f>IFERROR(__xludf.DUMMYFUNCTION("GOOGLETRANSLATE(D555, ""he"", ""en"")"),"#VALUE!")</f>
        <v>#VALUE!</v>
      </c>
    </row>
    <row r="556" ht="15.75" customHeight="1">
      <c r="E556" s="4" t="str">
        <f>IFERROR(__xludf.DUMMYFUNCTION("GOOGLETRANSLATE(D556, ""he"", ""en"")"),"#VALUE!")</f>
        <v>#VALUE!</v>
      </c>
    </row>
    <row r="557" ht="15.75" customHeight="1">
      <c r="E557" s="4" t="str">
        <f>IFERROR(__xludf.DUMMYFUNCTION("GOOGLETRANSLATE(D557, ""he"", ""en"")"),"#VALUE!")</f>
        <v>#VALUE!</v>
      </c>
    </row>
    <row r="558" ht="15.75" customHeight="1">
      <c r="E558" s="4" t="str">
        <f>IFERROR(__xludf.DUMMYFUNCTION("GOOGLETRANSLATE(D558, ""he"", ""en"")"),"#VALUE!")</f>
        <v>#VALUE!</v>
      </c>
    </row>
    <row r="559" ht="15.75" customHeight="1">
      <c r="E559" s="4" t="str">
        <f>IFERROR(__xludf.DUMMYFUNCTION("GOOGLETRANSLATE(D559, ""he"", ""en"")"),"#VALUE!")</f>
        <v>#VALUE!</v>
      </c>
    </row>
    <row r="560" ht="15.75" customHeight="1">
      <c r="E560" s="4" t="str">
        <f>IFERROR(__xludf.DUMMYFUNCTION("GOOGLETRANSLATE(D560, ""he"", ""en"")"),"#VALUE!")</f>
        <v>#VALUE!</v>
      </c>
    </row>
    <row r="561" ht="15.75" customHeight="1">
      <c r="E561" s="4" t="str">
        <f>IFERROR(__xludf.DUMMYFUNCTION("GOOGLETRANSLATE(D561, ""he"", ""en"")"),"#VALUE!")</f>
        <v>#VALUE!</v>
      </c>
    </row>
    <row r="562" ht="15.75" customHeight="1">
      <c r="E562" s="4" t="str">
        <f>IFERROR(__xludf.DUMMYFUNCTION("GOOGLETRANSLATE(D562, ""he"", ""en"")"),"#VALUE!")</f>
        <v>#VALUE!</v>
      </c>
    </row>
    <row r="563" ht="15.75" customHeight="1">
      <c r="E563" s="4" t="str">
        <f>IFERROR(__xludf.DUMMYFUNCTION("GOOGLETRANSLATE(D563, ""he"", ""en"")"),"#VALUE!")</f>
        <v>#VALUE!</v>
      </c>
    </row>
    <row r="564" ht="15.75" customHeight="1">
      <c r="E564" s="4" t="str">
        <f>IFERROR(__xludf.DUMMYFUNCTION("GOOGLETRANSLATE(D564, ""he"", ""en"")"),"#VALUE!")</f>
        <v>#VALUE!</v>
      </c>
    </row>
    <row r="565" ht="15.75" customHeight="1">
      <c r="E565" s="4" t="str">
        <f>IFERROR(__xludf.DUMMYFUNCTION("GOOGLETRANSLATE(D565, ""he"", ""en"")"),"#VALUE!")</f>
        <v>#VALUE!</v>
      </c>
    </row>
    <row r="566" ht="15.75" customHeight="1">
      <c r="E566" s="4" t="str">
        <f>IFERROR(__xludf.DUMMYFUNCTION("GOOGLETRANSLATE(D566, ""he"", ""en"")"),"#VALUE!")</f>
        <v>#VALUE!</v>
      </c>
    </row>
    <row r="567" ht="15.75" customHeight="1">
      <c r="E567" s="4" t="str">
        <f>IFERROR(__xludf.DUMMYFUNCTION("GOOGLETRANSLATE(D567, ""he"", ""en"")"),"#VALUE!")</f>
        <v>#VALUE!</v>
      </c>
    </row>
    <row r="568" ht="15.75" customHeight="1">
      <c r="E568" s="4" t="str">
        <f>IFERROR(__xludf.DUMMYFUNCTION("GOOGLETRANSLATE(D568, ""he"", ""en"")"),"#VALUE!")</f>
        <v>#VALUE!</v>
      </c>
    </row>
    <row r="569" ht="15.75" customHeight="1">
      <c r="E569" s="4" t="str">
        <f>IFERROR(__xludf.DUMMYFUNCTION("GOOGLETRANSLATE(D569, ""he"", ""en"")"),"#VALUE!")</f>
        <v>#VALUE!</v>
      </c>
    </row>
    <row r="570" ht="15.75" customHeight="1">
      <c r="E570" s="4" t="str">
        <f>IFERROR(__xludf.DUMMYFUNCTION("GOOGLETRANSLATE(D570, ""he"", ""en"")"),"#VALUE!")</f>
        <v>#VALUE!</v>
      </c>
    </row>
    <row r="571" ht="15.75" customHeight="1">
      <c r="E571" s="4" t="str">
        <f>IFERROR(__xludf.DUMMYFUNCTION("GOOGLETRANSLATE(D571, ""he"", ""en"")"),"#VALUE!")</f>
        <v>#VALUE!</v>
      </c>
    </row>
    <row r="572" ht="15.75" customHeight="1">
      <c r="E572" s="4" t="str">
        <f>IFERROR(__xludf.DUMMYFUNCTION("GOOGLETRANSLATE(D572, ""he"", ""en"")"),"#VALUE!")</f>
        <v>#VALUE!</v>
      </c>
    </row>
    <row r="573" ht="15.75" customHeight="1">
      <c r="E573" s="4" t="str">
        <f>IFERROR(__xludf.DUMMYFUNCTION("GOOGLETRANSLATE(D573, ""he"", ""en"")"),"#VALUE!")</f>
        <v>#VALUE!</v>
      </c>
    </row>
    <row r="574" ht="15.75" customHeight="1">
      <c r="E574" s="4" t="str">
        <f>IFERROR(__xludf.DUMMYFUNCTION("GOOGLETRANSLATE(D574, ""he"", ""en"")"),"#VALUE!")</f>
        <v>#VALUE!</v>
      </c>
    </row>
    <row r="575" ht="15.75" customHeight="1">
      <c r="E575" s="4" t="str">
        <f>IFERROR(__xludf.DUMMYFUNCTION("GOOGLETRANSLATE(D575, ""he"", ""en"")"),"#VALUE!")</f>
        <v>#VALUE!</v>
      </c>
    </row>
    <row r="576" ht="15.75" customHeight="1">
      <c r="E576" s="4" t="str">
        <f>IFERROR(__xludf.DUMMYFUNCTION("GOOGLETRANSLATE(D576, ""he"", ""en"")"),"#VALUE!")</f>
        <v>#VALUE!</v>
      </c>
    </row>
    <row r="577" ht="15.75" customHeight="1">
      <c r="E577" s="4" t="str">
        <f>IFERROR(__xludf.DUMMYFUNCTION("GOOGLETRANSLATE(D577, ""he"", ""en"")"),"#VALUE!")</f>
        <v>#VALUE!</v>
      </c>
    </row>
    <row r="578" ht="15.75" customHeight="1">
      <c r="E578" s="4" t="str">
        <f>IFERROR(__xludf.DUMMYFUNCTION("GOOGLETRANSLATE(D578, ""he"", ""en"")"),"#VALUE!")</f>
        <v>#VALUE!</v>
      </c>
    </row>
    <row r="579" ht="15.75" customHeight="1">
      <c r="E579" s="4" t="str">
        <f>IFERROR(__xludf.DUMMYFUNCTION("GOOGLETRANSLATE(D579, ""he"", ""en"")"),"#VALUE!")</f>
        <v>#VALUE!</v>
      </c>
    </row>
    <row r="580" ht="15.75" customHeight="1">
      <c r="E580" s="4" t="str">
        <f>IFERROR(__xludf.DUMMYFUNCTION("GOOGLETRANSLATE(D580, ""he"", ""en"")"),"#VALUE!")</f>
        <v>#VALUE!</v>
      </c>
    </row>
    <row r="581" ht="15.75" customHeight="1">
      <c r="E581" s="4" t="str">
        <f>IFERROR(__xludf.DUMMYFUNCTION("GOOGLETRANSLATE(D581, ""he"", ""en"")"),"#VALUE!")</f>
        <v>#VALUE!</v>
      </c>
    </row>
    <row r="582" ht="15.75" customHeight="1">
      <c r="E582" s="4" t="str">
        <f>IFERROR(__xludf.DUMMYFUNCTION("GOOGLETRANSLATE(D582, ""he"", ""en"")"),"#VALUE!")</f>
        <v>#VALUE!</v>
      </c>
    </row>
    <row r="583" ht="15.75" customHeight="1">
      <c r="E583" s="4" t="str">
        <f>IFERROR(__xludf.DUMMYFUNCTION("GOOGLETRANSLATE(D583, ""he"", ""en"")"),"#VALUE!")</f>
        <v>#VALUE!</v>
      </c>
    </row>
    <row r="584" ht="15.75" customHeight="1">
      <c r="E584" s="4" t="str">
        <f>IFERROR(__xludf.DUMMYFUNCTION("GOOGLETRANSLATE(D584, ""he"", ""en"")"),"#VALUE!")</f>
        <v>#VALUE!</v>
      </c>
    </row>
    <row r="585" ht="15.75" customHeight="1">
      <c r="E585" s="4" t="str">
        <f>IFERROR(__xludf.DUMMYFUNCTION("GOOGLETRANSLATE(D585, ""he"", ""en"")"),"#VALUE!")</f>
        <v>#VALUE!</v>
      </c>
    </row>
    <row r="586" ht="15.75" customHeight="1">
      <c r="E586" s="4" t="str">
        <f>IFERROR(__xludf.DUMMYFUNCTION("GOOGLETRANSLATE(D586, ""he"", ""en"")"),"#VALUE!")</f>
        <v>#VALUE!</v>
      </c>
    </row>
    <row r="587" ht="15.75" customHeight="1">
      <c r="E587" s="4" t="str">
        <f>IFERROR(__xludf.DUMMYFUNCTION("GOOGLETRANSLATE(D587, ""he"", ""en"")"),"#VALUE!")</f>
        <v>#VALUE!</v>
      </c>
    </row>
    <row r="588" ht="15.75" customHeight="1">
      <c r="E588" s="4" t="str">
        <f>IFERROR(__xludf.DUMMYFUNCTION("GOOGLETRANSLATE(D588, ""he"", ""en"")"),"#VALUE!")</f>
        <v>#VALUE!</v>
      </c>
    </row>
    <row r="589" ht="15.75" customHeight="1">
      <c r="E589" s="4" t="str">
        <f>IFERROR(__xludf.DUMMYFUNCTION("GOOGLETRANSLATE(D589, ""he"", ""en"")"),"#VALUE!")</f>
        <v>#VALUE!</v>
      </c>
    </row>
    <row r="590" ht="15.75" customHeight="1">
      <c r="E590" s="4" t="str">
        <f>IFERROR(__xludf.DUMMYFUNCTION("GOOGLETRANSLATE(D590, ""he"", ""en"")"),"#VALUE!")</f>
        <v>#VALUE!</v>
      </c>
    </row>
    <row r="591" ht="15.75" customHeight="1">
      <c r="E591" s="4" t="str">
        <f>IFERROR(__xludf.DUMMYFUNCTION("GOOGLETRANSLATE(D591, ""he"", ""en"")"),"#VALUE!")</f>
        <v>#VALUE!</v>
      </c>
    </row>
    <row r="592" ht="15.75" customHeight="1">
      <c r="E592" s="4" t="str">
        <f>IFERROR(__xludf.DUMMYFUNCTION("GOOGLETRANSLATE(D592, ""he"", ""en"")"),"#VALUE!")</f>
        <v>#VALUE!</v>
      </c>
    </row>
    <row r="593" ht="15.75" customHeight="1">
      <c r="E593" s="4" t="str">
        <f>IFERROR(__xludf.DUMMYFUNCTION("GOOGLETRANSLATE(D593, ""he"", ""en"")"),"#VALUE!")</f>
        <v>#VALUE!</v>
      </c>
    </row>
    <row r="594" ht="15.75" customHeight="1">
      <c r="E594" s="4" t="str">
        <f>IFERROR(__xludf.DUMMYFUNCTION("GOOGLETRANSLATE(D594, ""he"", ""en"")"),"#VALUE!")</f>
        <v>#VALUE!</v>
      </c>
    </row>
    <row r="595" ht="15.75" customHeight="1">
      <c r="E595" s="4" t="str">
        <f>IFERROR(__xludf.DUMMYFUNCTION("GOOGLETRANSLATE(D595, ""he"", ""en"")"),"#VALUE!")</f>
        <v>#VALUE!</v>
      </c>
    </row>
    <row r="596" ht="15.75" customHeight="1">
      <c r="E596" s="4" t="str">
        <f>IFERROR(__xludf.DUMMYFUNCTION("GOOGLETRANSLATE(D596, ""he"", ""en"")"),"#VALUE!")</f>
        <v>#VALUE!</v>
      </c>
    </row>
    <row r="597" ht="15.75" customHeight="1">
      <c r="E597" s="4" t="str">
        <f>IFERROR(__xludf.DUMMYFUNCTION("GOOGLETRANSLATE(D597, ""he"", ""en"")"),"#VALUE!")</f>
        <v>#VALUE!</v>
      </c>
    </row>
    <row r="598" ht="15.75" customHeight="1">
      <c r="E598" s="4" t="str">
        <f>IFERROR(__xludf.DUMMYFUNCTION("GOOGLETRANSLATE(D598, ""he"", ""en"")"),"#VALUE!")</f>
        <v>#VALUE!</v>
      </c>
    </row>
    <row r="599" ht="15.75" customHeight="1">
      <c r="E599" s="4" t="str">
        <f>IFERROR(__xludf.DUMMYFUNCTION("GOOGLETRANSLATE(D599, ""he"", ""en"")"),"#VALUE!")</f>
        <v>#VALUE!</v>
      </c>
    </row>
    <row r="600" ht="15.75" customHeight="1">
      <c r="E600" s="4" t="str">
        <f>IFERROR(__xludf.DUMMYFUNCTION("GOOGLETRANSLATE(D600, ""he"", ""en"")"),"#VALUE!")</f>
        <v>#VALUE!</v>
      </c>
    </row>
    <row r="601" ht="15.75" customHeight="1">
      <c r="E601" s="4" t="str">
        <f>IFERROR(__xludf.DUMMYFUNCTION("GOOGLETRANSLATE(D601, ""he"", ""en"")"),"#VALUE!")</f>
        <v>#VALUE!</v>
      </c>
    </row>
    <row r="602" ht="15.75" customHeight="1">
      <c r="E602" s="4" t="str">
        <f>IFERROR(__xludf.DUMMYFUNCTION("GOOGLETRANSLATE(D602, ""he"", ""en"")"),"#VALUE!")</f>
        <v>#VALUE!</v>
      </c>
    </row>
    <row r="603" ht="15.75" customHeight="1">
      <c r="E603" s="4" t="str">
        <f>IFERROR(__xludf.DUMMYFUNCTION("GOOGLETRANSLATE(D603, ""he"", ""en"")"),"#VALUE!")</f>
        <v>#VALUE!</v>
      </c>
    </row>
    <row r="604" ht="15.75" customHeight="1">
      <c r="E604" s="4" t="str">
        <f>IFERROR(__xludf.DUMMYFUNCTION("GOOGLETRANSLATE(D604, ""he"", ""en"")"),"#VALUE!")</f>
        <v>#VALUE!</v>
      </c>
    </row>
    <row r="605" ht="15.75" customHeight="1">
      <c r="E605" s="4" t="str">
        <f>IFERROR(__xludf.DUMMYFUNCTION("GOOGLETRANSLATE(D605, ""he"", ""en"")"),"#VALUE!")</f>
        <v>#VALUE!</v>
      </c>
    </row>
    <row r="606" ht="15.75" customHeight="1">
      <c r="E606" s="4" t="str">
        <f>IFERROR(__xludf.DUMMYFUNCTION("GOOGLETRANSLATE(D606, ""he"", ""en"")"),"#VALUE!")</f>
        <v>#VALUE!</v>
      </c>
    </row>
    <row r="607" ht="15.75" customHeight="1">
      <c r="E607" s="4" t="str">
        <f>IFERROR(__xludf.DUMMYFUNCTION("GOOGLETRANSLATE(D607, ""he"", ""en"")"),"#VALUE!")</f>
        <v>#VALUE!</v>
      </c>
    </row>
    <row r="608" ht="15.75" customHeight="1">
      <c r="E608" s="4" t="str">
        <f>IFERROR(__xludf.DUMMYFUNCTION("GOOGLETRANSLATE(D608, ""he"", ""en"")"),"#VALUE!")</f>
        <v>#VALUE!</v>
      </c>
    </row>
    <row r="609" ht="15.75" customHeight="1">
      <c r="E609" s="4" t="str">
        <f>IFERROR(__xludf.DUMMYFUNCTION("GOOGLETRANSLATE(D609, ""he"", ""en"")"),"#VALUE!")</f>
        <v>#VALUE!</v>
      </c>
    </row>
    <row r="610" ht="15.75" customHeight="1">
      <c r="E610" s="4" t="str">
        <f>IFERROR(__xludf.DUMMYFUNCTION("GOOGLETRANSLATE(D610, ""he"", ""en"")"),"#VALUE!")</f>
        <v>#VALUE!</v>
      </c>
    </row>
    <row r="611" ht="15.75" customHeight="1">
      <c r="E611" s="4" t="str">
        <f>IFERROR(__xludf.DUMMYFUNCTION("GOOGLETRANSLATE(D611, ""he"", ""en"")"),"#VALUE!")</f>
        <v>#VALUE!</v>
      </c>
    </row>
    <row r="612" ht="15.75" customHeight="1">
      <c r="E612" s="4" t="str">
        <f>IFERROR(__xludf.DUMMYFUNCTION("GOOGLETRANSLATE(D612, ""he"", ""en"")"),"#VALUE!")</f>
        <v>#VALUE!</v>
      </c>
    </row>
    <row r="613" ht="15.75" customHeight="1">
      <c r="E613" s="4" t="str">
        <f>IFERROR(__xludf.DUMMYFUNCTION("GOOGLETRANSLATE(D613, ""he"", ""en"")"),"#VALUE!")</f>
        <v>#VALUE!</v>
      </c>
    </row>
    <row r="614" ht="15.75" customHeight="1">
      <c r="E614" s="4" t="str">
        <f>IFERROR(__xludf.DUMMYFUNCTION("GOOGLETRANSLATE(D614, ""he"", ""en"")"),"#VALUE!")</f>
        <v>#VALUE!</v>
      </c>
    </row>
    <row r="615" ht="15.75" customHeight="1">
      <c r="E615" s="4" t="str">
        <f>IFERROR(__xludf.DUMMYFUNCTION("GOOGLETRANSLATE(D615, ""he"", ""en"")"),"#VALUE!")</f>
        <v>#VALUE!</v>
      </c>
    </row>
    <row r="616" ht="15.75" customHeight="1">
      <c r="E616" s="4" t="str">
        <f>IFERROR(__xludf.DUMMYFUNCTION("GOOGLETRANSLATE(D616, ""he"", ""en"")"),"#VALUE!")</f>
        <v>#VALUE!</v>
      </c>
    </row>
    <row r="617" ht="15.75" customHeight="1">
      <c r="E617" s="4" t="str">
        <f>IFERROR(__xludf.DUMMYFUNCTION("GOOGLETRANSLATE(D617, ""he"", ""en"")"),"#VALUE!")</f>
        <v>#VALUE!</v>
      </c>
    </row>
    <row r="618" ht="15.75" customHeight="1">
      <c r="E618" s="4" t="str">
        <f>IFERROR(__xludf.DUMMYFUNCTION("GOOGLETRANSLATE(D618, ""he"", ""en"")"),"#VALUE!")</f>
        <v>#VALUE!</v>
      </c>
    </row>
    <row r="619" ht="15.75" customHeight="1">
      <c r="E619" s="4" t="str">
        <f>IFERROR(__xludf.DUMMYFUNCTION("GOOGLETRANSLATE(D619, ""he"", ""en"")"),"#VALUE!")</f>
        <v>#VALUE!</v>
      </c>
    </row>
    <row r="620" ht="15.75" customHeight="1">
      <c r="E620" s="4" t="str">
        <f>IFERROR(__xludf.DUMMYFUNCTION("GOOGLETRANSLATE(D620, ""he"", ""en"")"),"#VALUE!")</f>
        <v>#VALUE!</v>
      </c>
    </row>
    <row r="621" ht="15.75" customHeight="1">
      <c r="E621" s="4" t="str">
        <f>IFERROR(__xludf.DUMMYFUNCTION("GOOGLETRANSLATE(D621, ""he"", ""en"")"),"#VALUE!")</f>
        <v>#VALUE!</v>
      </c>
    </row>
    <row r="622" ht="15.75" customHeight="1">
      <c r="E622" s="4" t="str">
        <f>IFERROR(__xludf.DUMMYFUNCTION("GOOGLETRANSLATE(D622, ""he"", ""en"")"),"#VALUE!")</f>
        <v>#VALUE!</v>
      </c>
    </row>
    <row r="623" ht="15.75" customHeight="1">
      <c r="E623" s="4" t="str">
        <f>IFERROR(__xludf.DUMMYFUNCTION("GOOGLETRANSLATE(D623, ""he"", ""en"")"),"#VALUE!")</f>
        <v>#VALUE!</v>
      </c>
    </row>
    <row r="624" ht="15.75" customHeight="1">
      <c r="E624" s="4" t="str">
        <f>IFERROR(__xludf.DUMMYFUNCTION("GOOGLETRANSLATE(D624, ""he"", ""en"")"),"#VALUE!")</f>
        <v>#VALUE!</v>
      </c>
    </row>
    <row r="625" ht="15.75" customHeight="1">
      <c r="E625" s="4" t="str">
        <f>IFERROR(__xludf.DUMMYFUNCTION("GOOGLETRANSLATE(D625, ""he"", ""en"")"),"#VALUE!")</f>
        <v>#VALUE!</v>
      </c>
    </row>
    <row r="626" ht="15.75" customHeight="1">
      <c r="E626" s="4" t="str">
        <f>IFERROR(__xludf.DUMMYFUNCTION("GOOGLETRANSLATE(D626, ""he"", ""en"")"),"#VALUE!")</f>
        <v>#VALUE!</v>
      </c>
    </row>
    <row r="627" ht="15.75" customHeight="1">
      <c r="E627" s="4" t="str">
        <f>IFERROR(__xludf.DUMMYFUNCTION("GOOGLETRANSLATE(D627, ""he"", ""en"")"),"#VALUE!")</f>
        <v>#VALUE!</v>
      </c>
    </row>
    <row r="628" ht="15.75" customHeight="1">
      <c r="E628" s="4" t="str">
        <f>IFERROR(__xludf.DUMMYFUNCTION("GOOGLETRANSLATE(D628, ""he"", ""en"")"),"#VALUE!")</f>
        <v>#VALUE!</v>
      </c>
    </row>
    <row r="629" ht="15.75" customHeight="1">
      <c r="E629" s="4" t="str">
        <f>IFERROR(__xludf.DUMMYFUNCTION("GOOGLETRANSLATE(D629, ""he"", ""en"")"),"#VALUE!")</f>
        <v>#VALUE!</v>
      </c>
    </row>
    <row r="630" ht="15.75" customHeight="1">
      <c r="E630" s="4" t="str">
        <f>IFERROR(__xludf.DUMMYFUNCTION("GOOGLETRANSLATE(D630, ""he"", ""en"")"),"#VALUE!")</f>
        <v>#VALUE!</v>
      </c>
    </row>
    <row r="631" ht="15.75" customHeight="1">
      <c r="E631" s="4" t="str">
        <f>IFERROR(__xludf.DUMMYFUNCTION("GOOGLETRANSLATE(D631, ""he"", ""en"")"),"#VALUE!")</f>
        <v>#VALUE!</v>
      </c>
    </row>
    <row r="632" ht="15.75" customHeight="1">
      <c r="E632" s="4" t="str">
        <f>IFERROR(__xludf.DUMMYFUNCTION("GOOGLETRANSLATE(D632, ""he"", ""en"")"),"#VALUE!")</f>
        <v>#VALUE!</v>
      </c>
    </row>
    <row r="633" ht="15.75" customHeight="1">
      <c r="E633" s="4" t="str">
        <f>IFERROR(__xludf.DUMMYFUNCTION("GOOGLETRANSLATE(D633, ""he"", ""en"")"),"#VALUE!")</f>
        <v>#VALUE!</v>
      </c>
    </row>
    <row r="634" ht="15.75" customHeight="1">
      <c r="E634" s="4" t="str">
        <f>IFERROR(__xludf.DUMMYFUNCTION("GOOGLETRANSLATE(D634, ""he"", ""en"")"),"#VALUE!")</f>
        <v>#VALUE!</v>
      </c>
    </row>
    <row r="635" ht="15.75" customHeight="1">
      <c r="E635" s="4" t="str">
        <f>IFERROR(__xludf.DUMMYFUNCTION("GOOGLETRANSLATE(D635, ""he"", ""en"")"),"#VALUE!")</f>
        <v>#VALUE!</v>
      </c>
    </row>
    <row r="636" ht="15.75" customHeight="1">
      <c r="E636" s="4" t="str">
        <f>IFERROR(__xludf.DUMMYFUNCTION("GOOGLETRANSLATE(D636, ""he"", ""en"")"),"#VALUE!")</f>
        <v>#VALUE!</v>
      </c>
    </row>
    <row r="637" ht="15.75" customHeight="1">
      <c r="E637" s="4" t="str">
        <f>IFERROR(__xludf.DUMMYFUNCTION("GOOGLETRANSLATE(D637, ""he"", ""en"")"),"#VALUE!")</f>
        <v>#VALUE!</v>
      </c>
    </row>
    <row r="638" ht="15.75" customHeight="1">
      <c r="E638" s="4" t="str">
        <f>IFERROR(__xludf.DUMMYFUNCTION("GOOGLETRANSLATE(D638, ""he"", ""en"")"),"#VALUE!")</f>
        <v>#VALUE!</v>
      </c>
    </row>
    <row r="639" ht="15.75" customHeight="1">
      <c r="E639" s="4" t="str">
        <f>IFERROR(__xludf.DUMMYFUNCTION("GOOGLETRANSLATE(D639, ""he"", ""en"")"),"#VALUE!")</f>
        <v>#VALUE!</v>
      </c>
    </row>
    <row r="640" ht="15.75" customHeight="1">
      <c r="E640" s="4" t="str">
        <f>IFERROR(__xludf.DUMMYFUNCTION("GOOGLETRANSLATE(D640, ""he"", ""en"")"),"#VALUE!")</f>
        <v>#VALUE!</v>
      </c>
    </row>
    <row r="641" ht="15.75" customHeight="1">
      <c r="E641" s="4" t="str">
        <f>IFERROR(__xludf.DUMMYFUNCTION("GOOGLETRANSLATE(D641, ""he"", ""en"")"),"#VALUE!")</f>
        <v>#VALUE!</v>
      </c>
    </row>
    <row r="642" ht="15.75" customHeight="1">
      <c r="E642" s="4" t="str">
        <f>IFERROR(__xludf.DUMMYFUNCTION("GOOGLETRANSLATE(D642, ""he"", ""en"")"),"#VALUE!")</f>
        <v>#VALUE!</v>
      </c>
    </row>
    <row r="643" ht="15.75" customHeight="1">
      <c r="E643" s="4" t="str">
        <f>IFERROR(__xludf.DUMMYFUNCTION("GOOGLETRANSLATE(D643, ""he"", ""en"")"),"#VALUE!")</f>
        <v>#VALUE!</v>
      </c>
    </row>
    <row r="644" ht="15.75" customHeight="1">
      <c r="E644" s="4" t="str">
        <f>IFERROR(__xludf.DUMMYFUNCTION("GOOGLETRANSLATE(D644, ""he"", ""en"")"),"#VALUE!")</f>
        <v>#VALUE!</v>
      </c>
    </row>
    <row r="645" ht="15.75" customHeight="1">
      <c r="E645" s="4" t="str">
        <f>IFERROR(__xludf.DUMMYFUNCTION("GOOGLETRANSLATE(D645, ""he"", ""en"")"),"#VALUE!")</f>
        <v>#VALUE!</v>
      </c>
    </row>
    <row r="646" ht="15.75" customHeight="1">
      <c r="E646" s="4" t="str">
        <f>IFERROR(__xludf.DUMMYFUNCTION("GOOGLETRANSLATE(D646, ""he"", ""en"")"),"#VALUE!")</f>
        <v>#VALUE!</v>
      </c>
    </row>
    <row r="647" ht="15.75" customHeight="1">
      <c r="E647" s="4" t="str">
        <f>IFERROR(__xludf.DUMMYFUNCTION("GOOGLETRANSLATE(D647, ""he"", ""en"")"),"#VALUE!")</f>
        <v>#VALUE!</v>
      </c>
    </row>
    <row r="648" ht="15.75" customHeight="1">
      <c r="E648" s="4" t="str">
        <f>IFERROR(__xludf.DUMMYFUNCTION("GOOGLETRANSLATE(D648, ""he"", ""en"")"),"#VALUE!")</f>
        <v>#VALUE!</v>
      </c>
    </row>
    <row r="649" ht="15.75" customHeight="1">
      <c r="E649" s="4" t="str">
        <f>IFERROR(__xludf.DUMMYFUNCTION("GOOGLETRANSLATE(D649, ""he"", ""en"")"),"#VALUE!")</f>
        <v>#VALUE!</v>
      </c>
    </row>
    <row r="650" ht="15.75" customHeight="1">
      <c r="E650" s="4" t="str">
        <f>IFERROR(__xludf.DUMMYFUNCTION("GOOGLETRANSLATE(D650, ""he"", ""en"")"),"#VALUE!")</f>
        <v>#VALUE!</v>
      </c>
    </row>
    <row r="651" ht="15.75" customHeight="1">
      <c r="E651" s="4" t="str">
        <f>IFERROR(__xludf.DUMMYFUNCTION("GOOGLETRANSLATE(D651, ""he"", ""en"")"),"#VALUE!")</f>
        <v>#VALUE!</v>
      </c>
    </row>
    <row r="652" ht="15.75" customHeight="1">
      <c r="E652" s="4" t="str">
        <f>IFERROR(__xludf.DUMMYFUNCTION("GOOGLETRANSLATE(D652, ""he"", ""en"")"),"#VALUE!")</f>
        <v>#VALUE!</v>
      </c>
    </row>
    <row r="653" ht="15.75" customHeight="1">
      <c r="E653" s="4" t="str">
        <f>IFERROR(__xludf.DUMMYFUNCTION("GOOGLETRANSLATE(D653, ""he"", ""en"")"),"#VALUE!")</f>
        <v>#VALUE!</v>
      </c>
    </row>
    <row r="654" ht="15.75" customHeight="1">
      <c r="E654" s="4" t="str">
        <f>IFERROR(__xludf.DUMMYFUNCTION("GOOGLETRANSLATE(D654, ""he"", ""en"")"),"#VALUE!")</f>
        <v>#VALUE!</v>
      </c>
    </row>
    <row r="655" ht="15.75" customHeight="1">
      <c r="E655" s="4" t="str">
        <f>IFERROR(__xludf.DUMMYFUNCTION("GOOGLETRANSLATE(D655, ""he"", ""en"")"),"#VALUE!")</f>
        <v>#VALUE!</v>
      </c>
    </row>
    <row r="656" ht="15.75" customHeight="1">
      <c r="E656" s="4" t="str">
        <f>IFERROR(__xludf.DUMMYFUNCTION("GOOGLETRANSLATE(D656, ""he"", ""en"")"),"#VALUE!")</f>
        <v>#VALUE!</v>
      </c>
    </row>
    <row r="657" ht="15.75" customHeight="1">
      <c r="E657" s="4" t="str">
        <f>IFERROR(__xludf.DUMMYFUNCTION("GOOGLETRANSLATE(D657, ""he"", ""en"")"),"#VALUE!")</f>
        <v>#VALUE!</v>
      </c>
    </row>
    <row r="658" ht="15.75" customHeight="1">
      <c r="E658" s="4" t="str">
        <f>IFERROR(__xludf.DUMMYFUNCTION("GOOGLETRANSLATE(D658, ""he"", ""en"")"),"#VALUE!")</f>
        <v>#VALUE!</v>
      </c>
    </row>
    <row r="659" ht="15.75" customHeight="1">
      <c r="E659" s="4" t="str">
        <f>IFERROR(__xludf.DUMMYFUNCTION("GOOGLETRANSLATE(D659, ""he"", ""en"")"),"#VALUE!")</f>
        <v>#VALUE!</v>
      </c>
    </row>
    <row r="660" ht="15.75" customHeight="1">
      <c r="E660" s="4" t="str">
        <f>IFERROR(__xludf.DUMMYFUNCTION("GOOGLETRANSLATE(D660, ""he"", ""en"")"),"#VALUE!")</f>
        <v>#VALUE!</v>
      </c>
    </row>
    <row r="661" ht="15.75" customHeight="1">
      <c r="E661" s="4" t="str">
        <f>IFERROR(__xludf.DUMMYFUNCTION("GOOGLETRANSLATE(D661, ""he"", ""en"")"),"#VALUE!")</f>
        <v>#VALUE!</v>
      </c>
    </row>
    <row r="662" ht="15.75" customHeight="1">
      <c r="E662" s="4" t="str">
        <f>IFERROR(__xludf.DUMMYFUNCTION("GOOGLETRANSLATE(D662, ""he"", ""en"")"),"#VALUE!")</f>
        <v>#VALUE!</v>
      </c>
    </row>
    <row r="663" ht="15.75" customHeight="1">
      <c r="E663" s="4" t="str">
        <f>IFERROR(__xludf.DUMMYFUNCTION("GOOGLETRANSLATE(D663, ""he"", ""en"")"),"#VALUE!")</f>
        <v>#VALUE!</v>
      </c>
    </row>
    <row r="664" ht="15.75" customHeight="1">
      <c r="E664" s="4" t="str">
        <f>IFERROR(__xludf.DUMMYFUNCTION("GOOGLETRANSLATE(D664, ""he"", ""en"")"),"#VALUE!")</f>
        <v>#VALUE!</v>
      </c>
    </row>
    <row r="665" ht="15.75" customHeight="1">
      <c r="E665" s="4" t="str">
        <f>IFERROR(__xludf.DUMMYFUNCTION("GOOGLETRANSLATE(D665, ""he"", ""en"")"),"#VALUE!")</f>
        <v>#VALUE!</v>
      </c>
    </row>
    <row r="666" ht="15.75" customHeight="1">
      <c r="E666" s="4" t="str">
        <f>IFERROR(__xludf.DUMMYFUNCTION("GOOGLETRANSLATE(D666, ""he"", ""en"")"),"#VALUE!")</f>
        <v>#VALUE!</v>
      </c>
    </row>
    <row r="667" ht="15.75" customHeight="1">
      <c r="E667" s="4" t="str">
        <f>IFERROR(__xludf.DUMMYFUNCTION("GOOGLETRANSLATE(D667, ""he"", ""en"")"),"#VALUE!")</f>
        <v>#VALUE!</v>
      </c>
    </row>
    <row r="668" ht="15.75" customHeight="1">
      <c r="E668" s="4" t="str">
        <f>IFERROR(__xludf.DUMMYFUNCTION("GOOGLETRANSLATE(D668, ""he"", ""en"")"),"#VALUE!")</f>
        <v>#VALUE!</v>
      </c>
    </row>
    <row r="669" ht="15.75" customHeight="1">
      <c r="E669" s="4" t="str">
        <f>IFERROR(__xludf.DUMMYFUNCTION("GOOGLETRANSLATE(D669, ""he"", ""en"")"),"#VALUE!")</f>
        <v>#VALUE!</v>
      </c>
    </row>
    <row r="670" ht="15.75" customHeight="1">
      <c r="E670" s="4" t="str">
        <f>IFERROR(__xludf.DUMMYFUNCTION("GOOGLETRANSLATE(D670, ""he"", ""en"")"),"#VALUE!")</f>
        <v>#VALUE!</v>
      </c>
    </row>
    <row r="671" ht="15.75" customHeight="1">
      <c r="E671" s="4" t="str">
        <f>IFERROR(__xludf.DUMMYFUNCTION("GOOGLETRANSLATE(D671, ""he"", ""en"")"),"#VALUE!")</f>
        <v>#VALUE!</v>
      </c>
    </row>
    <row r="672" ht="15.75" customHeight="1">
      <c r="E672" s="4" t="str">
        <f>IFERROR(__xludf.DUMMYFUNCTION("GOOGLETRANSLATE(D672, ""he"", ""en"")"),"#VALUE!")</f>
        <v>#VALUE!</v>
      </c>
    </row>
    <row r="673" ht="15.75" customHeight="1">
      <c r="E673" s="4" t="str">
        <f>IFERROR(__xludf.DUMMYFUNCTION("GOOGLETRANSLATE(D673, ""he"", ""en"")"),"#VALUE!")</f>
        <v>#VALUE!</v>
      </c>
    </row>
    <row r="674" ht="15.75" customHeight="1">
      <c r="E674" s="4" t="str">
        <f>IFERROR(__xludf.DUMMYFUNCTION("GOOGLETRANSLATE(D674, ""he"", ""en"")"),"#VALUE!")</f>
        <v>#VALUE!</v>
      </c>
    </row>
    <row r="675" ht="15.75" customHeight="1">
      <c r="E675" s="4" t="str">
        <f>IFERROR(__xludf.DUMMYFUNCTION("GOOGLETRANSLATE(D675, ""he"", ""en"")"),"#VALUE!")</f>
        <v>#VALUE!</v>
      </c>
    </row>
    <row r="676" ht="15.75" customHeight="1">
      <c r="E676" s="4" t="str">
        <f>IFERROR(__xludf.DUMMYFUNCTION("GOOGLETRANSLATE(D676, ""he"", ""en"")"),"#VALUE!")</f>
        <v>#VALUE!</v>
      </c>
    </row>
    <row r="677" ht="15.75" customHeight="1">
      <c r="E677" s="4" t="str">
        <f>IFERROR(__xludf.DUMMYFUNCTION("GOOGLETRANSLATE(D677, ""he"", ""en"")"),"#VALUE!")</f>
        <v>#VALUE!</v>
      </c>
    </row>
    <row r="678" ht="15.75" customHeight="1">
      <c r="E678" s="4" t="str">
        <f>IFERROR(__xludf.DUMMYFUNCTION("GOOGLETRANSLATE(D678, ""he"", ""en"")"),"#VALUE!")</f>
        <v>#VALUE!</v>
      </c>
    </row>
    <row r="679" ht="15.75" customHeight="1">
      <c r="E679" s="4" t="str">
        <f>IFERROR(__xludf.DUMMYFUNCTION("GOOGLETRANSLATE(D679, ""he"", ""en"")"),"#VALUE!")</f>
        <v>#VALUE!</v>
      </c>
    </row>
    <row r="680" ht="15.75" customHeight="1">
      <c r="E680" s="4" t="str">
        <f>IFERROR(__xludf.DUMMYFUNCTION("GOOGLETRANSLATE(D680, ""he"", ""en"")"),"#VALUE!")</f>
        <v>#VALUE!</v>
      </c>
    </row>
    <row r="681" ht="15.75" customHeight="1">
      <c r="E681" s="4" t="str">
        <f>IFERROR(__xludf.DUMMYFUNCTION("GOOGLETRANSLATE(D681, ""he"", ""en"")"),"#VALUE!")</f>
        <v>#VALUE!</v>
      </c>
    </row>
    <row r="682" ht="15.75" customHeight="1">
      <c r="E682" s="4" t="str">
        <f>IFERROR(__xludf.DUMMYFUNCTION("GOOGLETRANSLATE(D682, ""he"", ""en"")"),"#VALUE!")</f>
        <v>#VALUE!</v>
      </c>
    </row>
    <row r="683" ht="15.75" customHeight="1">
      <c r="E683" s="4" t="str">
        <f>IFERROR(__xludf.DUMMYFUNCTION("GOOGLETRANSLATE(D683, ""he"", ""en"")"),"#VALUE!")</f>
        <v>#VALUE!</v>
      </c>
    </row>
    <row r="684" ht="15.75" customHeight="1">
      <c r="E684" s="4" t="str">
        <f>IFERROR(__xludf.DUMMYFUNCTION("GOOGLETRANSLATE(D684, ""he"", ""en"")"),"#VALUE!")</f>
        <v>#VALUE!</v>
      </c>
    </row>
    <row r="685" ht="15.75" customHeight="1">
      <c r="E685" s="4" t="str">
        <f>IFERROR(__xludf.DUMMYFUNCTION("GOOGLETRANSLATE(D685, ""he"", ""en"")"),"#VALUE!")</f>
        <v>#VALUE!</v>
      </c>
    </row>
    <row r="686" ht="15.75" customHeight="1">
      <c r="E686" s="4" t="str">
        <f>IFERROR(__xludf.DUMMYFUNCTION("GOOGLETRANSLATE(D686, ""he"", ""en"")"),"#VALUE!")</f>
        <v>#VALUE!</v>
      </c>
    </row>
    <row r="687" ht="15.75" customHeight="1">
      <c r="E687" s="4" t="str">
        <f>IFERROR(__xludf.DUMMYFUNCTION("GOOGLETRANSLATE(D687, ""he"", ""en"")"),"#VALUE!")</f>
        <v>#VALUE!</v>
      </c>
    </row>
    <row r="688" ht="15.75" customHeight="1">
      <c r="E688" s="4" t="str">
        <f>IFERROR(__xludf.DUMMYFUNCTION("GOOGLETRANSLATE(D688, ""he"", ""en"")"),"#VALUE!")</f>
        <v>#VALUE!</v>
      </c>
    </row>
    <row r="689" ht="15.75" customHeight="1">
      <c r="E689" s="4" t="str">
        <f>IFERROR(__xludf.DUMMYFUNCTION("GOOGLETRANSLATE(D689, ""he"", ""en"")"),"#VALUE!")</f>
        <v>#VALUE!</v>
      </c>
    </row>
    <row r="690" ht="15.75" customHeight="1">
      <c r="E690" s="4" t="str">
        <f>IFERROR(__xludf.DUMMYFUNCTION("GOOGLETRANSLATE(D690, ""he"", ""en"")"),"#VALUE!")</f>
        <v>#VALUE!</v>
      </c>
    </row>
    <row r="691" ht="15.75" customHeight="1">
      <c r="E691" s="4" t="str">
        <f>IFERROR(__xludf.DUMMYFUNCTION("GOOGLETRANSLATE(D691, ""he"", ""en"")"),"#VALUE!")</f>
        <v>#VALUE!</v>
      </c>
    </row>
    <row r="692" ht="15.75" customHeight="1">
      <c r="E692" s="4" t="str">
        <f>IFERROR(__xludf.DUMMYFUNCTION("GOOGLETRANSLATE(D692, ""he"", ""en"")"),"#VALUE!")</f>
        <v>#VALUE!</v>
      </c>
    </row>
    <row r="693" ht="15.75" customHeight="1">
      <c r="E693" s="4" t="str">
        <f>IFERROR(__xludf.DUMMYFUNCTION("GOOGLETRANSLATE(D693, ""he"", ""en"")"),"#VALUE!")</f>
        <v>#VALUE!</v>
      </c>
    </row>
    <row r="694" ht="15.75" customHeight="1">
      <c r="E694" s="4" t="str">
        <f>IFERROR(__xludf.DUMMYFUNCTION("GOOGLETRANSLATE(D694, ""he"", ""en"")"),"#VALUE!")</f>
        <v>#VALUE!</v>
      </c>
    </row>
    <row r="695" ht="15.75" customHeight="1">
      <c r="E695" s="4" t="str">
        <f>IFERROR(__xludf.DUMMYFUNCTION("GOOGLETRANSLATE(D695, ""he"", ""en"")"),"#VALUE!")</f>
        <v>#VALUE!</v>
      </c>
    </row>
    <row r="696" ht="15.75" customHeight="1">
      <c r="E696" s="4" t="str">
        <f>IFERROR(__xludf.DUMMYFUNCTION("GOOGLETRANSLATE(D696, ""he"", ""en"")"),"#VALUE!")</f>
        <v>#VALUE!</v>
      </c>
    </row>
    <row r="697" ht="15.75" customHeight="1">
      <c r="E697" s="4" t="str">
        <f>IFERROR(__xludf.DUMMYFUNCTION("GOOGLETRANSLATE(D697, ""he"", ""en"")"),"#VALUE!")</f>
        <v>#VALUE!</v>
      </c>
    </row>
    <row r="698" ht="15.75" customHeight="1">
      <c r="E698" s="4" t="str">
        <f>IFERROR(__xludf.DUMMYFUNCTION("GOOGLETRANSLATE(D698, ""he"", ""en"")"),"#VALUE!")</f>
        <v>#VALUE!</v>
      </c>
    </row>
    <row r="699" ht="15.75" customHeight="1">
      <c r="E699" s="4" t="str">
        <f>IFERROR(__xludf.DUMMYFUNCTION("GOOGLETRANSLATE(D699, ""he"", ""en"")"),"#VALUE!")</f>
        <v>#VALUE!</v>
      </c>
    </row>
    <row r="700" ht="15.75" customHeight="1">
      <c r="E700" s="4" t="str">
        <f>IFERROR(__xludf.DUMMYFUNCTION("GOOGLETRANSLATE(D700, ""he"", ""en"")"),"#VALUE!")</f>
        <v>#VALUE!</v>
      </c>
    </row>
    <row r="701" ht="15.75" customHeight="1">
      <c r="E701" s="4" t="str">
        <f>IFERROR(__xludf.DUMMYFUNCTION("GOOGLETRANSLATE(D701, ""he"", ""en"")"),"#VALUE!")</f>
        <v>#VALUE!</v>
      </c>
    </row>
    <row r="702" ht="15.75" customHeight="1">
      <c r="E702" s="4" t="str">
        <f>IFERROR(__xludf.DUMMYFUNCTION("GOOGLETRANSLATE(D702, ""he"", ""en"")"),"#VALUE!")</f>
        <v>#VALUE!</v>
      </c>
    </row>
    <row r="703" ht="15.75" customHeight="1">
      <c r="E703" s="4" t="str">
        <f>IFERROR(__xludf.DUMMYFUNCTION("GOOGLETRANSLATE(D703, ""he"", ""en"")"),"#VALUE!")</f>
        <v>#VALUE!</v>
      </c>
    </row>
    <row r="704" ht="15.75" customHeight="1">
      <c r="E704" s="4" t="str">
        <f>IFERROR(__xludf.DUMMYFUNCTION("GOOGLETRANSLATE(D704, ""he"", ""en"")"),"#VALUE!")</f>
        <v>#VALUE!</v>
      </c>
    </row>
    <row r="705" ht="15.75" customHeight="1">
      <c r="E705" s="4" t="str">
        <f>IFERROR(__xludf.DUMMYFUNCTION("GOOGLETRANSLATE(D705, ""he"", ""en"")"),"#VALUE!")</f>
        <v>#VALUE!</v>
      </c>
    </row>
    <row r="706" ht="15.75" customHeight="1">
      <c r="E706" s="4" t="str">
        <f>IFERROR(__xludf.DUMMYFUNCTION("GOOGLETRANSLATE(D706, ""he"", ""en"")"),"#VALUE!")</f>
        <v>#VALUE!</v>
      </c>
    </row>
    <row r="707" ht="15.75" customHeight="1">
      <c r="E707" s="4" t="str">
        <f>IFERROR(__xludf.DUMMYFUNCTION("GOOGLETRANSLATE(D707, ""he"", ""en"")"),"#VALUE!")</f>
        <v>#VALUE!</v>
      </c>
    </row>
    <row r="708" ht="15.75" customHeight="1">
      <c r="E708" s="4" t="str">
        <f>IFERROR(__xludf.DUMMYFUNCTION("GOOGLETRANSLATE(D708, ""he"", ""en"")"),"#VALUE!")</f>
        <v>#VALUE!</v>
      </c>
    </row>
    <row r="709" ht="15.75" customHeight="1">
      <c r="E709" s="4" t="str">
        <f>IFERROR(__xludf.DUMMYFUNCTION("GOOGLETRANSLATE(D709, ""he"", ""en"")"),"#VALUE!")</f>
        <v>#VALUE!</v>
      </c>
    </row>
    <row r="710" ht="15.75" customHeight="1">
      <c r="E710" s="4" t="str">
        <f>IFERROR(__xludf.DUMMYFUNCTION("GOOGLETRANSLATE(D710, ""he"", ""en"")"),"#VALUE!")</f>
        <v>#VALUE!</v>
      </c>
    </row>
    <row r="711" ht="15.75" customHeight="1">
      <c r="E711" s="4" t="str">
        <f>IFERROR(__xludf.DUMMYFUNCTION("GOOGLETRANSLATE(D711, ""he"", ""en"")"),"#VALUE!")</f>
        <v>#VALUE!</v>
      </c>
    </row>
    <row r="712" ht="15.75" customHeight="1">
      <c r="E712" s="4" t="str">
        <f>IFERROR(__xludf.DUMMYFUNCTION("GOOGLETRANSLATE(D712, ""he"", ""en"")"),"#VALUE!")</f>
        <v>#VALUE!</v>
      </c>
    </row>
    <row r="713" ht="15.75" customHeight="1">
      <c r="E713" s="4" t="str">
        <f>IFERROR(__xludf.DUMMYFUNCTION("GOOGLETRANSLATE(D713, ""he"", ""en"")"),"#VALUE!")</f>
        <v>#VALUE!</v>
      </c>
    </row>
    <row r="714" ht="15.75" customHeight="1">
      <c r="E714" s="4" t="str">
        <f>IFERROR(__xludf.DUMMYFUNCTION("GOOGLETRANSLATE(D714, ""he"", ""en"")"),"#VALUE!")</f>
        <v>#VALUE!</v>
      </c>
    </row>
    <row r="715" ht="15.75" customHeight="1">
      <c r="E715" s="4" t="str">
        <f>IFERROR(__xludf.DUMMYFUNCTION("GOOGLETRANSLATE(D715, ""he"", ""en"")"),"#VALUE!")</f>
        <v>#VALUE!</v>
      </c>
    </row>
    <row r="716" ht="15.75" customHeight="1">
      <c r="E716" s="4" t="str">
        <f>IFERROR(__xludf.DUMMYFUNCTION("GOOGLETRANSLATE(D716, ""he"", ""en"")"),"#VALUE!")</f>
        <v>#VALUE!</v>
      </c>
    </row>
    <row r="717" ht="15.75" customHeight="1">
      <c r="E717" s="4" t="str">
        <f>IFERROR(__xludf.DUMMYFUNCTION("GOOGLETRANSLATE(D717, ""he"", ""en"")"),"#VALUE!")</f>
        <v>#VALUE!</v>
      </c>
    </row>
    <row r="718" ht="15.75" customHeight="1">
      <c r="E718" s="4" t="str">
        <f>IFERROR(__xludf.DUMMYFUNCTION("GOOGLETRANSLATE(D718, ""he"", ""en"")"),"#VALUE!")</f>
        <v>#VALUE!</v>
      </c>
    </row>
    <row r="719" ht="15.75" customHeight="1">
      <c r="E719" s="4" t="str">
        <f>IFERROR(__xludf.DUMMYFUNCTION("GOOGLETRANSLATE(D719, ""he"", ""en"")"),"#VALUE!")</f>
        <v>#VALUE!</v>
      </c>
    </row>
    <row r="720" ht="15.75" customHeight="1">
      <c r="E720" s="4" t="str">
        <f>IFERROR(__xludf.DUMMYFUNCTION("GOOGLETRANSLATE(D720, ""he"", ""en"")"),"#VALUE!")</f>
        <v>#VALUE!</v>
      </c>
    </row>
    <row r="721" ht="15.75" customHeight="1">
      <c r="E721" s="4" t="str">
        <f>IFERROR(__xludf.DUMMYFUNCTION("GOOGLETRANSLATE(D721, ""he"", ""en"")"),"#VALUE!")</f>
        <v>#VALUE!</v>
      </c>
    </row>
    <row r="722" ht="15.75" customHeight="1">
      <c r="E722" s="4" t="str">
        <f>IFERROR(__xludf.DUMMYFUNCTION("GOOGLETRANSLATE(D722, ""he"", ""en"")"),"#VALUE!")</f>
        <v>#VALUE!</v>
      </c>
    </row>
    <row r="723" ht="15.75" customHeight="1">
      <c r="E723" s="4" t="str">
        <f>IFERROR(__xludf.DUMMYFUNCTION("GOOGLETRANSLATE(D723, ""he"", ""en"")"),"#VALUE!")</f>
        <v>#VALUE!</v>
      </c>
    </row>
    <row r="724" ht="15.75" customHeight="1">
      <c r="E724" s="4" t="str">
        <f>IFERROR(__xludf.DUMMYFUNCTION("GOOGLETRANSLATE(D724, ""he"", ""en"")"),"#VALUE!")</f>
        <v>#VALUE!</v>
      </c>
    </row>
    <row r="725" ht="15.75" customHeight="1">
      <c r="E725" s="4" t="str">
        <f>IFERROR(__xludf.DUMMYFUNCTION("GOOGLETRANSLATE(D725, ""he"", ""en"")"),"#VALUE!")</f>
        <v>#VALUE!</v>
      </c>
    </row>
    <row r="726" ht="15.75" customHeight="1">
      <c r="E726" s="4" t="str">
        <f>IFERROR(__xludf.DUMMYFUNCTION("GOOGLETRANSLATE(D726, ""he"", ""en"")"),"#VALUE!")</f>
        <v>#VALUE!</v>
      </c>
    </row>
    <row r="727" ht="15.75" customHeight="1">
      <c r="E727" s="4" t="str">
        <f>IFERROR(__xludf.DUMMYFUNCTION("GOOGLETRANSLATE(D727, ""he"", ""en"")"),"#VALUE!")</f>
        <v>#VALUE!</v>
      </c>
    </row>
    <row r="728" ht="15.75" customHeight="1">
      <c r="E728" s="4" t="str">
        <f>IFERROR(__xludf.DUMMYFUNCTION("GOOGLETRANSLATE(D728, ""he"", ""en"")"),"#VALUE!")</f>
        <v>#VALUE!</v>
      </c>
    </row>
    <row r="729" ht="15.75" customHeight="1">
      <c r="E729" s="4" t="str">
        <f>IFERROR(__xludf.DUMMYFUNCTION("GOOGLETRANSLATE(D729, ""he"", ""en"")"),"#VALUE!")</f>
        <v>#VALUE!</v>
      </c>
    </row>
    <row r="730" ht="15.75" customHeight="1">
      <c r="E730" s="4" t="str">
        <f>IFERROR(__xludf.DUMMYFUNCTION("GOOGLETRANSLATE(D730, ""he"", ""en"")"),"#VALUE!")</f>
        <v>#VALUE!</v>
      </c>
    </row>
    <row r="731" ht="15.75" customHeight="1">
      <c r="E731" s="4" t="str">
        <f>IFERROR(__xludf.DUMMYFUNCTION("GOOGLETRANSLATE(D731, ""he"", ""en"")"),"#VALUE!")</f>
        <v>#VALUE!</v>
      </c>
    </row>
    <row r="732" ht="15.75" customHeight="1">
      <c r="E732" s="4" t="str">
        <f>IFERROR(__xludf.DUMMYFUNCTION("GOOGLETRANSLATE(D732, ""he"", ""en"")"),"#VALUE!")</f>
        <v>#VALUE!</v>
      </c>
    </row>
    <row r="733" ht="15.75" customHeight="1">
      <c r="E733" s="4" t="str">
        <f>IFERROR(__xludf.DUMMYFUNCTION("GOOGLETRANSLATE(D733, ""he"", ""en"")"),"#VALUE!")</f>
        <v>#VALUE!</v>
      </c>
    </row>
    <row r="734" ht="15.75" customHeight="1">
      <c r="E734" s="4" t="str">
        <f>IFERROR(__xludf.DUMMYFUNCTION("GOOGLETRANSLATE(D734, ""he"", ""en"")"),"#VALUE!")</f>
        <v>#VALUE!</v>
      </c>
    </row>
    <row r="735" ht="15.75" customHeight="1">
      <c r="E735" s="4" t="str">
        <f>IFERROR(__xludf.DUMMYFUNCTION("GOOGLETRANSLATE(D735, ""he"", ""en"")"),"#VALUE!")</f>
        <v>#VALUE!</v>
      </c>
    </row>
    <row r="736" ht="15.75" customHeight="1">
      <c r="E736" s="4" t="str">
        <f>IFERROR(__xludf.DUMMYFUNCTION("GOOGLETRANSLATE(D736, ""he"", ""en"")"),"#VALUE!")</f>
        <v>#VALUE!</v>
      </c>
    </row>
    <row r="737" ht="15.75" customHeight="1">
      <c r="E737" s="4" t="str">
        <f>IFERROR(__xludf.DUMMYFUNCTION("GOOGLETRANSLATE(D737, ""he"", ""en"")"),"#VALUE!")</f>
        <v>#VALUE!</v>
      </c>
    </row>
    <row r="738" ht="15.75" customHeight="1">
      <c r="E738" s="4" t="str">
        <f>IFERROR(__xludf.DUMMYFUNCTION("GOOGLETRANSLATE(D738, ""he"", ""en"")"),"#VALUE!")</f>
        <v>#VALUE!</v>
      </c>
    </row>
    <row r="739" ht="15.75" customHeight="1">
      <c r="E739" s="4" t="str">
        <f>IFERROR(__xludf.DUMMYFUNCTION("GOOGLETRANSLATE(D739, ""he"", ""en"")"),"#VALUE!")</f>
        <v>#VALUE!</v>
      </c>
    </row>
    <row r="740" ht="15.75" customHeight="1">
      <c r="E740" s="4" t="str">
        <f>IFERROR(__xludf.DUMMYFUNCTION("GOOGLETRANSLATE(D740, ""he"", ""en"")"),"#VALUE!")</f>
        <v>#VALUE!</v>
      </c>
    </row>
    <row r="741" ht="15.75" customHeight="1">
      <c r="E741" s="4" t="str">
        <f>IFERROR(__xludf.DUMMYFUNCTION("GOOGLETRANSLATE(D741, ""he"", ""en"")"),"#VALUE!")</f>
        <v>#VALUE!</v>
      </c>
    </row>
    <row r="742" ht="15.75" customHeight="1">
      <c r="E742" s="4" t="str">
        <f>IFERROR(__xludf.DUMMYFUNCTION("GOOGLETRANSLATE(D742, ""he"", ""en"")"),"#VALUE!")</f>
        <v>#VALUE!</v>
      </c>
    </row>
    <row r="743" ht="15.75" customHeight="1">
      <c r="E743" s="4" t="str">
        <f>IFERROR(__xludf.DUMMYFUNCTION("GOOGLETRANSLATE(D743, ""he"", ""en"")"),"#VALUE!")</f>
        <v>#VALUE!</v>
      </c>
    </row>
    <row r="744" ht="15.75" customHeight="1">
      <c r="E744" s="4" t="str">
        <f>IFERROR(__xludf.DUMMYFUNCTION("GOOGLETRANSLATE(D744, ""he"", ""en"")"),"#VALUE!")</f>
        <v>#VALUE!</v>
      </c>
    </row>
    <row r="745" ht="15.75" customHeight="1">
      <c r="E745" s="4" t="str">
        <f>IFERROR(__xludf.DUMMYFUNCTION("GOOGLETRANSLATE(D745, ""he"", ""en"")"),"#VALUE!")</f>
        <v>#VALUE!</v>
      </c>
    </row>
    <row r="746" ht="15.75" customHeight="1">
      <c r="E746" s="4" t="str">
        <f>IFERROR(__xludf.DUMMYFUNCTION("GOOGLETRANSLATE(D746, ""he"", ""en"")"),"#VALUE!")</f>
        <v>#VALUE!</v>
      </c>
    </row>
    <row r="747" ht="15.75" customHeight="1">
      <c r="E747" s="4" t="str">
        <f>IFERROR(__xludf.DUMMYFUNCTION("GOOGLETRANSLATE(D747, ""he"", ""en"")"),"#VALUE!")</f>
        <v>#VALUE!</v>
      </c>
    </row>
    <row r="748" ht="15.75" customHeight="1">
      <c r="E748" s="4" t="str">
        <f>IFERROR(__xludf.DUMMYFUNCTION("GOOGLETRANSLATE(D748, ""he"", ""en"")"),"#VALUE!")</f>
        <v>#VALUE!</v>
      </c>
    </row>
    <row r="749" ht="15.75" customHeight="1">
      <c r="E749" s="4" t="str">
        <f>IFERROR(__xludf.DUMMYFUNCTION("GOOGLETRANSLATE(D749, ""he"", ""en"")"),"#VALUE!")</f>
        <v>#VALUE!</v>
      </c>
    </row>
    <row r="750" ht="15.75" customHeight="1">
      <c r="E750" s="4" t="str">
        <f>IFERROR(__xludf.DUMMYFUNCTION("GOOGLETRANSLATE(D750, ""he"", ""en"")"),"#VALUE!")</f>
        <v>#VALUE!</v>
      </c>
    </row>
    <row r="751" ht="15.75" customHeight="1">
      <c r="E751" s="4" t="str">
        <f>IFERROR(__xludf.DUMMYFUNCTION("GOOGLETRANSLATE(D751, ""he"", ""en"")"),"#VALUE!")</f>
        <v>#VALUE!</v>
      </c>
    </row>
    <row r="752" ht="15.75" customHeight="1">
      <c r="E752" s="4" t="str">
        <f>IFERROR(__xludf.DUMMYFUNCTION("GOOGLETRANSLATE(D752, ""he"", ""en"")"),"#VALUE!")</f>
        <v>#VALUE!</v>
      </c>
    </row>
    <row r="753" ht="15.75" customHeight="1">
      <c r="E753" s="4" t="str">
        <f>IFERROR(__xludf.DUMMYFUNCTION("GOOGLETRANSLATE(D753, ""he"", ""en"")"),"#VALUE!")</f>
        <v>#VALUE!</v>
      </c>
    </row>
    <row r="754" ht="15.75" customHeight="1">
      <c r="E754" s="4" t="str">
        <f>IFERROR(__xludf.DUMMYFUNCTION("GOOGLETRANSLATE(D754, ""he"", ""en"")"),"#VALUE!")</f>
        <v>#VALUE!</v>
      </c>
    </row>
    <row r="755" ht="15.75" customHeight="1">
      <c r="E755" s="4" t="str">
        <f>IFERROR(__xludf.DUMMYFUNCTION("GOOGLETRANSLATE(D755, ""he"", ""en"")"),"#VALUE!")</f>
        <v>#VALUE!</v>
      </c>
    </row>
    <row r="756" ht="15.75" customHeight="1">
      <c r="E756" s="4" t="str">
        <f>IFERROR(__xludf.DUMMYFUNCTION("GOOGLETRANSLATE(D756, ""he"", ""en"")"),"#VALUE!")</f>
        <v>#VALUE!</v>
      </c>
    </row>
    <row r="757" ht="15.75" customHeight="1">
      <c r="E757" s="4" t="str">
        <f>IFERROR(__xludf.DUMMYFUNCTION("GOOGLETRANSLATE(D757, ""he"", ""en"")"),"#VALUE!")</f>
        <v>#VALUE!</v>
      </c>
    </row>
    <row r="758" ht="15.75" customHeight="1">
      <c r="E758" s="4" t="str">
        <f>IFERROR(__xludf.DUMMYFUNCTION("GOOGLETRANSLATE(D758, ""he"", ""en"")"),"#VALUE!")</f>
        <v>#VALUE!</v>
      </c>
    </row>
    <row r="759" ht="15.75" customHeight="1">
      <c r="E759" s="4" t="str">
        <f>IFERROR(__xludf.DUMMYFUNCTION("GOOGLETRANSLATE(D759, ""he"", ""en"")"),"#VALUE!")</f>
        <v>#VALUE!</v>
      </c>
    </row>
    <row r="760" ht="15.75" customHeight="1">
      <c r="E760" s="4" t="str">
        <f>IFERROR(__xludf.DUMMYFUNCTION("GOOGLETRANSLATE(D760, ""he"", ""en"")"),"#VALUE!")</f>
        <v>#VALUE!</v>
      </c>
    </row>
    <row r="761" ht="15.75" customHeight="1">
      <c r="E761" s="4" t="str">
        <f>IFERROR(__xludf.DUMMYFUNCTION("GOOGLETRANSLATE(D761, ""he"", ""en"")"),"#VALUE!")</f>
        <v>#VALUE!</v>
      </c>
    </row>
    <row r="762" ht="15.75" customHeight="1">
      <c r="E762" s="4" t="str">
        <f>IFERROR(__xludf.DUMMYFUNCTION("GOOGLETRANSLATE(D762, ""he"", ""en"")"),"#VALUE!")</f>
        <v>#VALUE!</v>
      </c>
    </row>
    <row r="763" ht="15.75" customHeight="1">
      <c r="E763" s="4" t="str">
        <f>IFERROR(__xludf.DUMMYFUNCTION("GOOGLETRANSLATE(D763, ""he"", ""en"")"),"#VALUE!")</f>
        <v>#VALUE!</v>
      </c>
    </row>
    <row r="764" ht="15.75" customHeight="1">
      <c r="E764" s="4" t="str">
        <f>IFERROR(__xludf.DUMMYFUNCTION("GOOGLETRANSLATE(D764, ""he"", ""en"")"),"#VALUE!")</f>
        <v>#VALUE!</v>
      </c>
    </row>
    <row r="765" ht="15.75" customHeight="1">
      <c r="E765" s="4" t="str">
        <f>IFERROR(__xludf.DUMMYFUNCTION("GOOGLETRANSLATE(D765, ""he"", ""en"")"),"#VALUE!")</f>
        <v>#VALUE!</v>
      </c>
    </row>
    <row r="766" ht="15.75" customHeight="1">
      <c r="E766" s="4" t="str">
        <f>IFERROR(__xludf.DUMMYFUNCTION("GOOGLETRANSLATE(D766, ""he"", ""en"")"),"#VALUE!")</f>
        <v>#VALUE!</v>
      </c>
    </row>
    <row r="767" ht="15.75" customHeight="1">
      <c r="E767" s="4" t="str">
        <f>IFERROR(__xludf.DUMMYFUNCTION("GOOGLETRANSLATE(D767, ""he"", ""en"")"),"#VALUE!")</f>
        <v>#VALUE!</v>
      </c>
    </row>
    <row r="768" ht="15.75" customHeight="1">
      <c r="E768" s="4" t="str">
        <f>IFERROR(__xludf.DUMMYFUNCTION("GOOGLETRANSLATE(D768, ""he"", ""en"")"),"#VALUE!")</f>
        <v>#VALUE!</v>
      </c>
    </row>
    <row r="769" ht="15.75" customHeight="1">
      <c r="E769" s="4" t="str">
        <f>IFERROR(__xludf.DUMMYFUNCTION("GOOGLETRANSLATE(D769, ""he"", ""en"")"),"#VALUE!")</f>
        <v>#VALUE!</v>
      </c>
    </row>
    <row r="770" ht="15.75" customHeight="1">
      <c r="E770" s="4" t="str">
        <f>IFERROR(__xludf.DUMMYFUNCTION("GOOGLETRANSLATE(D770, ""he"", ""en"")"),"#VALUE!")</f>
        <v>#VALUE!</v>
      </c>
    </row>
    <row r="771" ht="15.75" customHeight="1">
      <c r="E771" s="4" t="str">
        <f>IFERROR(__xludf.DUMMYFUNCTION("GOOGLETRANSLATE(D771, ""he"", ""en"")"),"#VALUE!")</f>
        <v>#VALUE!</v>
      </c>
    </row>
    <row r="772" ht="15.75" customHeight="1">
      <c r="E772" s="4" t="str">
        <f>IFERROR(__xludf.DUMMYFUNCTION("GOOGLETRANSLATE(D772, ""he"", ""en"")"),"#VALUE!")</f>
        <v>#VALUE!</v>
      </c>
    </row>
    <row r="773" ht="15.75" customHeight="1">
      <c r="E773" s="4" t="str">
        <f>IFERROR(__xludf.DUMMYFUNCTION("GOOGLETRANSLATE(D773, ""he"", ""en"")"),"#VALUE!")</f>
        <v>#VALUE!</v>
      </c>
    </row>
    <row r="774" ht="15.75" customHeight="1">
      <c r="E774" s="4" t="str">
        <f>IFERROR(__xludf.DUMMYFUNCTION("GOOGLETRANSLATE(D774, ""he"", ""en"")"),"#VALUE!")</f>
        <v>#VALUE!</v>
      </c>
    </row>
    <row r="775" ht="15.75" customHeight="1">
      <c r="E775" s="4" t="str">
        <f>IFERROR(__xludf.DUMMYFUNCTION("GOOGLETRANSLATE(D775, ""he"", ""en"")"),"#VALUE!")</f>
        <v>#VALUE!</v>
      </c>
    </row>
    <row r="776" ht="15.75" customHeight="1">
      <c r="E776" s="4" t="str">
        <f>IFERROR(__xludf.DUMMYFUNCTION("GOOGLETRANSLATE(D776, ""he"", ""en"")"),"#VALUE!")</f>
        <v>#VALUE!</v>
      </c>
    </row>
    <row r="777" ht="15.75" customHeight="1">
      <c r="E777" s="4" t="str">
        <f>IFERROR(__xludf.DUMMYFUNCTION("GOOGLETRANSLATE(D777, ""he"", ""en"")"),"#VALUE!")</f>
        <v>#VALUE!</v>
      </c>
    </row>
    <row r="778" ht="15.75" customHeight="1">
      <c r="E778" s="4" t="str">
        <f>IFERROR(__xludf.DUMMYFUNCTION("GOOGLETRANSLATE(D778, ""he"", ""en"")"),"#VALUE!")</f>
        <v>#VALUE!</v>
      </c>
    </row>
    <row r="779" ht="15.75" customHeight="1">
      <c r="E779" s="4" t="str">
        <f>IFERROR(__xludf.DUMMYFUNCTION("GOOGLETRANSLATE(D779, ""he"", ""en"")"),"#VALUE!")</f>
        <v>#VALUE!</v>
      </c>
    </row>
    <row r="780" ht="15.75" customHeight="1">
      <c r="E780" s="4" t="str">
        <f>IFERROR(__xludf.DUMMYFUNCTION("GOOGLETRANSLATE(D780, ""he"", ""en"")"),"#VALUE!")</f>
        <v>#VALUE!</v>
      </c>
    </row>
    <row r="781" ht="15.75" customHeight="1">
      <c r="E781" s="4" t="str">
        <f>IFERROR(__xludf.DUMMYFUNCTION("GOOGLETRANSLATE(D781, ""he"", ""en"")"),"#VALUE!")</f>
        <v>#VALUE!</v>
      </c>
    </row>
    <row r="782" ht="15.75" customHeight="1">
      <c r="E782" s="4" t="str">
        <f>IFERROR(__xludf.DUMMYFUNCTION("GOOGLETRANSLATE(D782, ""he"", ""en"")"),"#VALUE!")</f>
        <v>#VALUE!</v>
      </c>
    </row>
    <row r="783" ht="15.75" customHeight="1">
      <c r="E783" s="4" t="str">
        <f>IFERROR(__xludf.DUMMYFUNCTION("GOOGLETRANSLATE(D783, ""he"", ""en"")"),"#VALUE!")</f>
        <v>#VALUE!</v>
      </c>
    </row>
    <row r="784" ht="15.75" customHeight="1">
      <c r="E784" s="4" t="str">
        <f>IFERROR(__xludf.DUMMYFUNCTION("GOOGLETRANSLATE(D784, ""he"", ""en"")"),"#VALUE!")</f>
        <v>#VALUE!</v>
      </c>
    </row>
    <row r="785" ht="15.75" customHeight="1">
      <c r="E785" s="4" t="str">
        <f>IFERROR(__xludf.DUMMYFUNCTION("GOOGLETRANSLATE(D785, ""he"", ""en"")"),"#VALUE!")</f>
        <v>#VALUE!</v>
      </c>
    </row>
    <row r="786" ht="15.75" customHeight="1">
      <c r="E786" s="4" t="str">
        <f>IFERROR(__xludf.DUMMYFUNCTION("GOOGLETRANSLATE(D786, ""he"", ""en"")"),"#VALUE!")</f>
        <v>#VALUE!</v>
      </c>
    </row>
    <row r="787" ht="15.75" customHeight="1">
      <c r="E787" s="4" t="str">
        <f>IFERROR(__xludf.DUMMYFUNCTION("GOOGLETRANSLATE(D787, ""he"", ""en"")"),"#VALUE!")</f>
        <v>#VALUE!</v>
      </c>
    </row>
    <row r="788" ht="15.75" customHeight="1">
      <c r="E788" s="4" t="str">
        <f>IFERROR(__xludf.DUMMYFUNCTION("GOOGLETRANSLATE(D788, ""he"", ""en"")"),"#VALUE!")</f>
        <v>#VALUE!</v>
      </c>
    </row>
    <row r="789" ht="15.75" customHeight="1">
      <c r="E789" s="4" t="str">
        <f>IFERROR(__xludf.DUMMYFUNCTION("GOOGLETRANSLATE(D789, ""he"", ""en"")"),"#VALUE!")</f>
        <v>#VALUE!</v>
      </c>
    </row>
    <row r="790" ht="15.75" customHeight="1">
      <c r="E790" s="4" t="str">
        <f>IFERROR(__xludf.DUMMYFUNCTION("GOOGLETRANSLATE(D790, ""he"", ""en"")"),"#VALUE!")</f>
        <v>#VALUE!</v>
      </c>
    </row>
    <row r="791" ht="15.75" customHeight="1">
      <c r="E791" s="4" t="str">
        <f>IFERROR(__xludf.DUMMYFUNCTION("GOOGLETRANSLATE(D791, ""he"", ""en"")"),"#VALUE!")</f>
        <v>#VALUE!</v>
      </c>
    </row>
    <row r="792" ht="15.75" customHeight="1">
      <c r="E792" s="4" t="str">
        <f>IFERROR(__xludf.DUMMYFUNCTION("GOOGLETRANSLATE(D792, ""he"", ""en"")"),"#VALUE!")</f>
        <v>#VALUE!</v>
      </c>
    </row>
    <row r="793" ht="15.75" customHeight="1">
      <c r="E793" s="4" t="str">
        <f>IFERROR(__xludf.DUMMYFUNCTION("GOOGLETRANSLATE(D793, ""he"", ""en"")"),"#VALUE!")</f>
        <v>#VALUE!</v>
      </c>
    </row>
    <row r="794" ht="15.75" customHeight="1">
      <c r="E794" s="4" t="str">
        <f>IFERROR(__xludf.DUMMYFUNCTION("GOOGLETRANSLATE(D794, ""he"", ""en"")"),"#VALUE!")</f>
        <v>#VALUE!</v>
      </c>
    </row>
    <row r="795" ht="15.75" customHeight="1">
      <c r="E795" s="4" t="str">
        <f>IFERROR(__xludf.DUMMYFUNCTION("GOOGLETRANSLATE(D795, ""he"", ""en"")"),"#VALUE!")</f>
        <v>#VALUE!</v>
      </c>
    </row>
    <row r="796" ht="15.75" customHeight="1">
      <c r="E796" s="4" t="str">
        <f>IFERROR(__xludf.DUMMYFUNCTION("GOOGLETRANSLATE(D796, ""he"", ""en"")"),"#VALUE!")</f>
        <v>#VALUE!</v>
      </c>
    </row>
    <row r="797" ht="15.75" customHeight="1">
      <c r="E797" s="4" t="str">
        <f>IFERROR(__xludf.DUMMYFUNCTION("GOOGLETRANSLATE(D797, ""he"", ""en"")"),"#VALUE!")</f>
        <v>#VALUE!</v>
      </c>
    </row>
    <row r="798" ht="15.75" customHeight="1">
      <c r="E798" s="4" t="str">
        <f>IFERROR(__xludf.DUMMYFUNCTION("GOOGLETRANSLATE(D798, ""he"", ""en"")"),"#VALUE!")</f>
        <v>#VALUE!</v>
      </c>
    </row>
    <row r="799" ht="15.75" customHeight="1">
      <c r="E799" s="4" t="str">
        <f>IFERROR(__xludf.DUMMYFUNCTION("GOOGLETRANSLATE(D799, ""he"", ""en"")"),"#VALUE!")</f>
        <v>#VALUE!</v>
      </c>
    </row>
    <row r="800" ht="15.75" customHeight="1">
      <c r="E800" s="4" t="str">
        <f>IFERROR(__xludf.DUMMYFUNCTION("GOOGLETRANSLATE(D800, ""he"", ""en"")"),"#VALUE!")</f>
        <v>#VALUE!</v>
      </c>
    </row>
    <row r="801" ht="15.75" customHeight="1">
      <c r="E801" s="4" t="str">
        <f>IFERROR(__xludf.DUMMYFUNCTION("GOOGLETRANSLATE(D801, ""he"", ""en"")"),"#VALUE!")</f>
        <v>#VALUE!</v>
      </c>
    </row>
    <row r="802" ht="15.75" customHeight="1">
      <c r="E802" s="4" t="str">
        <f>IFERROR(__xludf.DUMMYFUNCTION("GOOGLETRANSLATE(D802, ""he"", ""en"")"),"#VALUE!")</f>
        <v>#VALUE!</v>
      </c>
    </row>
    <row r="803" ht="15.75" customHeight="1">
      <c r="E803" s="4" t="str">
        <f>IFERROR(__xludf.DUMMYFUNCTION("GOOGLETRANSLATE(D803, ""he"", ""en"")"),"#VALUE!")</f>
        <v>#VALUE!</v>
      </c>
    </row>
    <row r="804" ht="15.75" customHeight="1">
      <c r="E804" s="4" t="str">
        <f>IFERROR(__xludf.DUMMYFUNCTION("GOOGLETRANSLATE(D804, ""he"", ""en"")"),"#VALUE!")</f>
        <v>#VALUE!</v>
      </c>
    </row>
    <row r="805" ht="15.75" customHeight="1">
      <c r="E805" s="4" t="str">
        <f>IFERROR(__xludf.DUMMYFUNCTION("GOOGLETRANSLATE(D805, ""he"", ""en"")"),"#VALUE!")</f>
        <v>#VALUE!</v>
      </c>
    </row>
    <row r="806" ht="15.75" customHeight="1">
      <c r="E806" s="4" t="str">
        <f>IFERROR(__xludf.DUMMYFUNCTION("GOOGLETRANSLATE(D806, ""he"", ""en"")"),"#VALUE!")</f>
        <v>#VALUE!</v>
      </c>
    </row>
    <row r="807" ht="15.75" customHeight="1">
      <c r="E807" s="4" t="str">
        <f>IFERROR(__xludf.DUMMYFUNCTION("GOOGLETRANSLATE(D807, ""he"", ""en"")"),"#VALUE!")</f>
        <v>#VALUE!</v>
      </c>
    </row>
    <row r="808" ht="15.75" customHeight="1">
      <c r="E808" s="4" t="str">
        <f>IFERROR(__xludf.DUMMYFUNCTION("GOOGLETRANSLATE(D808, ""he"", ""en"")"),"#VALUE!")</f>
        <v>#VALUE!</v>
      </c>
    </row>
    <row r="809" ht="15.75" customHeight="1">
      <c r="E809" s="4" t="str">
        <f>IFERROR(__xludf.DUMMYFUNCTION("GOOGLETRANSLATE(D809, ""he"", ""en"")"),"#VALUE!")</f>
        <v>#VALUE!</v>
      </c>
    </row>
    <row r="810" ht="15.75" customHeight="1">
      <c r="E810" s="4" t="str">
        <f>IFERROR(__xludf.DUMMYFUNCTION("GOOGLETRANSLATE(D810, ""he"", ""en"")"),"#VALUE!")</f>
        <v>#VALUE!</v>
      </c>
    </row>
    <row r="811" ht="15.75" customHeight="1">
      <c r="E811" s="4" t="str">
        <f>IFERROR(__xludf.DUMMYFUNCTION("GOOGLETRANSLATE(D811, ""he"", ""en"")"),"#VALUE!")</f>
        <v>#VALUE!</v>
      </c>
    </row>
    <row r="812" ht="15.75" customHeight="1">
      <c r="E812" s="4" t="str">
        <f>IFERROR(__xludf.DUMMYFUNCTION("GOOGLETRANSLATE(D812, ""he"", ""en"")"),"#VALUE!")</f>
        <v>#VALUE!</v>
      </c>
    </row>
    <row r="813" ht="15.75" customHeight="1">
      <c r="E813" s="4" t="str">
        <f>IFERROR(__xludf.DUMMYFUNCTION("GOOGLETRANSLATE(D813, ""he"", ""en"")"),"#VALUE!")</f>
        <v>#VALUE!</v>
      </c>
    </row>
    <row r="814" ht="15.75" customHeight="1">
      <c r="E814" s="4" t="str">
        <f>IFERROR(__xludf.DUMMYFUNCTION("GOOGLETRANSLATE(D814, ""he"", ""en"")"),"#VALUE!")</f>
        <v>#VALUE!</v>
      </c>
    </row>
    <row r="815" ht="15.75" customHeight="1">
      <c r="E815" s="4" t="str">
        <f>IFERROR(__xludf.DUMMYFUNCTION("GOOGLETRANSLATE(D815, ""he"", ""en"")"),"#VALUE!")</f>
        <v>#VALUE!</v>
      </c>
    </row>
    <row r="816" ht="15.75" customHeight="1">
      <c r="E816" s="4" t="str">
        <f>IFERROR(__xludf.DUMMYFUNCTION("GOOGLETRANSLATE(D816, ""he"", ""en"")"),"#VALUE!")</f>
        <v>#VALUE!</v>
      </c>
    </row>
    <row r="817" ht="15.75" customHeight="1">
      <c r="E817" s="4" t="str">
        <f>IFERROR(__xludf.DUMMYFUNCTION("GOOGLETRANSLATE(D817, ""he"", ""en"")"),"#VALUE!")</f>
        <v>#VALUE!</v>
      </c>
    </row>
    <row r="818" ht="15.75" customHeight="1">
      <c r="E818" s="4" t="str">
        <f>IFERROR(__xludf.DUMMYFUNCTION("GOOGLETRANSLATE(D818, ""he"", ""en"")"),"#VALUE!")</f>
        <v>#VALUE!</v>
      </c>
    </row>
    <row r="819" ht="15.75" customHeight="1">
      <c r="E819" s="4" t="str">
        <f>IFERROR(__xludf.DUMMYFUNCTION("GOOGLETRANSLATE(D819, ""he"", ""en"")"),"#VALUE!")</f>
        <v>#VALUE!</v>
      </c>
    </row>
    <row r="820" ht="15.75" customHeight="1">
      <c r="E820" s="4" t="str">
        <f>IFERROR(__xludf.DUMMYFUNCTION("GOOGLETRANSLATE(D820, ""he"", ""en"")"),"#VALUE!")</f>
        <v>#VALUE!</v>
      </c>
    </row>
    <row r="821" ht="15.75" customHeight="1">
      <c r="E821" s="4" t="str">
        <f>IFERROR(__xludf.DUMMYFUNCTION("GOOGLETRANSLATE(D821, ""he"", ""en"")"),"#VALUE!")</f>
        <v>#VALUE!</v>
      </c>
    </row>
    <row r="822" ht="15.75" customHeight="1">
      <c r="E822" s="4" t="str">
        <f>IFERROR(__xludf.DUMMYFUNCTION("GOOGLETRANSLATE(D822, ""he"", ""en"")"),"#VALUE!")</f>
        <v>#VALUE!</v>
      </c>
    </row>
    <row r="823" ht="15.75" customHeight="1">
      <c r="E823" s="4" t="str">
        <f>IFERROR(__xludf.DUMMYFUNCTION("GOOGLETRANSLATE(D823, ""he"", ""en"")"),"#VALUE!")</f>
        <v>#VALUE!</v>
      </c>
    </row>
    <row r="824" ht="15.75" customHeight="1">
      <c r="E824" s="4" t="str">
        <f>IFERROR(__xludf.DUMMYFUNCTION("GOOGLETRANSLATE(D824, ""he"", ""en"")"),"#VALUE!")</f>
        <v>#VALUE!</v>
      </c>
    </row>
    <row r="825" ht="15.75" customHeight="1">
      <c r="E825" s="4" t="str">
        <f>IFERROR(__xludf.DUMMYFUNCTION("GOOGLETRANSLATE(D825, ""he"", ""en"")"),"#VALUE!")</f>
        <v>#VALUE!</v>
      </c>
    </row>
    <row r="826" ht="15.75" customHeight="1">
      <c r="E826" s="4" t="str">
        <f>IFERROR(__xludf.DUMMYFUNCTION("GOOGLETRANSLATE(D826, ""he"", ""en"")"),"#VALUE!")</f>
        <v>#VALUE!</v>
      </c>
    </row>
    <row r="827" ht="15.75" customHeight="1">
      <c r="E827" s="4" t="str">
        <f>IFERROR(__xludf.DUMMYFUNCTION("GOOGLETRANSLATE(D827, ""he"", ""en"")"),"#VALUE!")</f>
        <v>#VALUE!</v>
      </c>
    </row>
    <row r="828" ht="15.75" customHeight="1">
      <c r="E828" s="4" t="str">
        <f>IFERROR(__xludf.DUMMYFUNCTION("GOOGLETRANSLATE(D828, ""he"", ""en"")"),"#VALUE!")</f>
        <v>#VALUE!</v>
      </c>
    </row>
    <row r="829" ht="15.75" customHeight="1">
      <c r="E829" s="4" t="str">
        <f>IFERROR(__xludf.DUMMYFUNCTION("GOOGLETRANSLATE(D829, ""he"", ""en"")"),"#VALUE!")</f>
        <v>#VALUE!</v>
      </c>
    </row>
    <row r="830" ht="15.75" customHeight="1">
      <c r="E830" s="4" t="str">
        <f>IFERROR(__xludf.DUMMYFUNCTION("GOOGLETRANSLATE(D830, ""he"", ""en"")"),"#VALUE!")</f>
        <v>#VALUE!</v>
      </c>
    </row>
    <row r="831" ht="15.75" customHeight="1">
      <c r="E831" s="4" t="str">
        <f>IFERROR(__xludf.DUMMYFUNCTION("GOOGLETRANSLATE(D831, ""he"", ""en"")"),"#VALUE!")</f>
        <v>#VALUE!</v>
      </c>
    </row>
    <row r="832" ht="15.75" customHeight="1">
      <c r="E832" s="4" t="str">
        <f>IFERROR(__xludf.DUMMYFUNCTION("GOOGLETRANSLATE(D832, ""he"", ""en"")"),"#VALUE!")</f>
        <v>#VALUE!</v>
      </c>
    </row>
    <row r="833" ht="15.75" customHeight="1">
      <c r="E833" s="4" t="str">
        <f>IFERROR(__xludf.DUMMYFUNCTION("GOOGLETRANSLATE(D833, ""he"", ""en"")"),"#VALUE!")</f>
        <v>#VALUE!</v>
      </c>
    </row>
    <row r="834" ht="15.75" customHeight="1">
      <c r="E834" s="4" t="str">
        <f>IFERROR(__xludf.DUMMYFUNCTION("GOOGLETRANSLATE(D834, ""he"", ""en"")"),"#VALUE!")</f>
        <v>#VALUE!</v>
      </c>
    </row>
    <row r="835" ht="15.75" customHeight="1">
      <c r="E835" s="4" t="str">
        <f>IFERROR(__xludf.DUMMYFUNCTION("GOOGLETRANSLATE(D835, ""he"", ""en"")"),"#VALUE!")</f>
        <v>#VALUE!</v>
      </c>
    </row>
    <row r="836" ht="15.75" customHeight="1">
      <c r="E836" s="4" t="str">
        <f>IFERROR(__xludf.DUMMYFUNCTION("GOOGLETRANSLATE(D836, ""he"", ""en"")"),"#VALUE!")</f>
        <v>#VALUE!</v>
      </c>
    </row>
    <row r="837" ht="15.75" customHeight="1">
      <c r="E837" s="4" t="str">
        <f>IFERROR(__xludf.DUMMYFUNCTION("GOOGLETRANSLATE(D837, ""he"", ""en"")"),"#VALUE!")</f>
        <v>#VALUE!</v>
      </c>
    </row>
    <row r="838" ht="15.75" customHeight="1">
      <c r="E838" s="4" t="str">
        <f>IFERROR(__xludf.DUMMYFUNCTION("GOOGLETRANSLATE(D838, ""he"", ""en"")"),"#VALUE!")</f>
        <v>#VALUE!</v>
      </c>
    </row>
    <row r="839" ht="15.75" customHeight="1">
      <c r="E839" s="4" t="str">
        <f>IFERROR(__xludf.DUMMYFUNCTION("GOOGLETRANSLATE(D839, ""he"", ""en"")"),"#VALUE!")</f>
        <v>#VALUE!</v>
      </c>
    </row>
    <row r="840" ht="15.75" customHeight="1">
      <c r="E840" s="4" t="str">
        <f>IFERROR(__xludf.DUMMYFUNCTION("GOOGLETRANSLATE(D840, ""he"", ""en"")"),"#VALUE!")</f>
        <v>#VALUE!</v>
      </c>
    </row>
    <row r="841" ht="15.75" customHeight="1">
      <c r="E841" s="4" t="str">
        <f>IFERROR(__xludf.DUMMYFUNCTION("GOOGLETRANSLATE(D841, ""he"", ""en"")"),"#VALUE!")</f>
        <v>#VALUE!</v>
      </c>
    </row>
    <row r="842" ht="15.75" customHeight="1">
      <c r="E842" s="4" t="str">
        <f>IFERROR(__xludf.DUMMYFUNCTION("GOOGLETRANSLATE(D842, ""he"", ""en"")"),"#VALUE!")</f>
        <v>#VALUE!</v>
      </c>
    </row>
    <row r="843" ht="15.75" customHeight="1">
      <c r="E843" s="4" t="str">
        <f>IFERROR(__xludf.DUMMYFUNCTION("GOOGLETRANSLATE(D843, ""he"", ""en"")"),"#VALUE!")</f>
        <v>#VALUE!</v>
      </c>
    </row>
    <row r="844" ht="15.75" customHeight="1">
      <c r="E844" s="4" t="str">
        <f>IFERROR(__xludf.DUMMYFUNCTION("GOOGLETRANSLATE(D844, ""he"", ""en"")"),"#VALUE!")</f>
        <v>#VALUE!</v>
      </c>
    </row>
    <row r="845" ht="15.75" customHeight="1">
      <c r="E845" s="4" t="str">
        <f>IFERROR(__xludf.DUMMYFUNCTION("GOOGLETRANSLATE(D845, ""he"", ""en"")"),"#VALUE!")</f>
        <v>#VALUE!</v>
      </c>
    </row>
    <row r="846" ht="15.75" customHeight="1">
      <c r="E846" s="4" t="str">
        <f>IFERROR(__xludf.DUMMYFUNCTION("GOOGLETRANSLATE(D846, ""he"", ""en"")"),"#VALUE!")</f>
        <v>#VALUE!</v>
      </c>
    </row>
    <row r="847" ht="15.75" customHeight="1">
      <c r="E847" s="4" t="str">
        <f>IFERROR(__xludf.DUMMYFUNCTION("GOOGLETRANSLATE(D847, ""he"", ""en"")"),"#VALUE!")</f>
        <v>#VALUE!</v>
      </c>
    </row>
    <row r="848" ht="15.75" customHeight="1">
      <c r="E848" s="4" t="str">
        <f>IFERROR(__xludf.DUMMYFUNCTION("GOOGLETRANSLATE(D848, ""he"", ""en"")"),"#VALUE!")</f>
        <v>#VALUE!</v>
      </c>
    </row>
    <row r="849" ht="15.75" customHeight="1">
      <c r="E849" s="4" t="str">
        <f>IFERROR(__xludf.DUMMYFUNCTION("GOOGLETRANSLATE(D849, ""he"", ""en"")"),"#VALUE!")</f>
        <v>#VALUE!</v>
      </c>
    </row>
    <row r="850" ht="15.75" customHeight="1">
      <c r="E850" s="4" t="str">
        <f>IFERROR(__xludf.DUMMYFUNCTION("GOOGLETRANSLATE(D850, ""he"", ""en"")"),"#VALUE!")</f>
        <v>#VALUE!</v>
      </c>
    </row>
    <row r="851" ht="15.75" customHeight="1">
      <c r="E851" s="4" t="str">
        <f>IFERROR(__xludf.DUMMYFUNCTION("GOOGLETRANSLATE(D851, ""he"", ""en"")"),"#VALUE!")</f>
        <v>#VALUE!</v>
      </c>
    </row>
    <row r="852" ht="15.75" customHeight="1">
      <c r="E852" s="4" t="str">
        <f>IFERROR(__xludf.DUMMYFUNCTION("GOOGLETRANSLATE(D852, ""he"", ""en"")"),"#VALUE!")</f>
        <v>#VALUE!</v>
      </c>
    </row>
    <row r="853" ht="15.75" customHeight="1">
      <c r="E853" s="4" t="str">
        <f>IFERROR(__xludf.DUMMYFUNCTION("GOOGLETRANSLATE(D853, ""he"", ""en"")"),"#VALUE!")</f>
        <v>#VALUE!</v>
      </c>
    </row>
    <row r="854" ht="15.75" customHeight="1">
      <c r="E854" s="4" t="str">
        <f>IFERROR(__xludf.DUMMYFUNCTION("GOOGLETRANSLATE(D854, ""he"", ""en"")"),"#VALUE!")</f>
        <v>#VALUE!</v>
      </c>
    </row>
    <row r="855" ht="15.75" customHeight="1">
      <c r="E855" s="4" t="str">
        <f>IFERROR(__xludf.DUMMYFUNCTION("GOOGLETRANSLATE(D855, ""he"", ""en"")"),"#VALUE!")</f>
        <v>#VALUE!</v>
      </c>
    </row>
    <row r="856" ht="15.75" customHeight="1">
      <c r="E856" s="4" t="str">
        <f>IFERROR(__xludf.DUMMYFUNCTION("GOOGLETRANSLATE(D856, ""he"", ""en"")"),"#VALUE!")</f>
        <v>#VALUE!</v>
      </c>
    </row>
    <row r="857" ht="15.75" customHeight="1">
      <c r="E857" s="4" t="str">
        <f>IFERROR(__xludf.DUMMYFUNCTION("GOOGLETRANSLATE(D857, ""he"", ""en"")"),"#VALUE!")</f>
        <v>#VALUE!</v>
      </c>
    </row>
    <row r="858" ht="15.75" customHeight="1">
      <c r="E858" s="4" t="str">
        <f>IFERROR(__xludf.DUMMYFUNCTION("GOOGLETRANSLATE(D858, ""he"", ""en"")"),"#VALUE!")</f>
        <v>#VALUE!</v>
      </c>
    </row>
    <row r="859" ht="15.75" customHeight="1">
      <c r="E859" s="4" t="str">
        <f>IFERROR(__xludf.DUMMYFUNCTION("GOOGLETRANSLATE(D859, ""he"", ""en"")"),"#VALUE!")</f>
        <v>#VALUE!</v>
      </c>
    </row>
    <row r="860" ht="15.75" customHeight="1">
      <c r="E860" s="4" t="str">
        <f>IFERROR(__xludf.DUMMYFUNCTION("GOOGLETRANSLATE(D860, ""he"", ""en"")"),"#VALUE!")</f>
        <v>#VALUE!</v>
      </c>
    </row>
    <row r="861" ht="15.75" customHeight="1">
      <c r="E861" s="4" t="str">
        <f>IFERROR(__xludf.DUMMYFUNCTION("GOOGLETRANSLATE(D861, ""he"", ""en"")"),"#VALUE!")</f>
        <v>#VALUE!</v>
      </c>
    </row>
    <row r="862" ht="15.75" customHeight="1">
      <c r="E862" s="4" t="str">
        <f>IFERROR(__xludf.DUMMYFUNCTION("GOOGLETRANSLATE(D862, ""he"", ""en"")"),"#VALUE!")</f>
        <v>#VALUE!</v>
      </c>
    </row>
    <row r="863" ht="15.75" customHeight="1">
      <c r="E863" s="4" t="str">
        <f>IFERROR(__xludf.DUMMYFUNCTION("GOOGLETRANSLATE(D863, ""he"", ""en"")"),"#VALUE!")</f>
        <v>#VALUE!</v>
      </c>
    </row>
    <row r="864" ht="15.75" customHeight="1">
      <c r="E864" s="4" t="str">
        <f>IFERROR(__xludf.DUMMYFUNCTION("GOOGLETRANSLATE(D864, ""he"", ""en"")"),"#VALUE!")</f>
        <v>#VALUE!</v>
      </c>
    </row>
    <row r="865" ht="15.75" customHeight="1">
      <c r="E865" s="4" t="str">
        <f>IFERROR(__xludf.DUMMYFUNCTION("GOOGLETRANSLATE(D865, ""he"", ""en"")"),"#VALUE!")</f>
        <v>#VALUE!</v>
      </c>
    </row>
    <row r="866" ht="15.75" customHeight="1">
      <c r="E866" s="4" t="str">
        <f>IFERROR(__xludf.DUMMYFUNCTION("GOOGLETRANSLATE(D866, ""he"", ""en"")"),"#VALUE!")</f>
        <v>#VALUE!</v>
      </c>
    </row>
    <row r="867" ht="15.75" customHeight="1">
      <c r="E867" s="4" t="str">
        <f>IFERROR(__xludf.DUMMYFUNCTION("GOOGLETRANSLATE(D867, ""he"", ""en"")"),"#VALUE!")</f>
        <v>#VALUE!</v>
      </c>
    </row>
    <row r="868" ht="15.75" customHeight="1">
      <c r="E868" s="4" t="str">
        <f>IFERROR(__xludf.DUMMYFUNCTION("GOOGLETRANSLATE(D868, ""he"", ""en"")"),"#VALUE!")</f>
        <v>#VALUE!</v>
      </c>
    </row>
    <row r="869" ht="15.75" customHeight="1">
      <c r="E869" s="4" t="str">
        <f>IFERROR(__xludf.DUMMYFUNCTION("GOOGLETRANSLATE(D869, ""he"", ""en"")"),"#VALUE!")</f>
        <v>#VALUE!</v>
      </c>
    </row>
    <row r="870" ht="15.75" customHeight="1">
      <c r="E870" s="4" t="str">
        <f>IFERROR(__xludf.DUMMYFUNCTION("GOOGLETRANSLATE(D870, ""he"", ""en"")"),"#VALUE!")</f>
        <v>#VALUE!</v>
      </c>
    </row>
    <row r="871" ht="15.75" customHeight="1">
      <c r="E871" s="4" t="str">
        <f>IFERROR(__xludf.DUMMYFUNCTION("GOOGLETRANSLATE(D871, ""he"", ""en"")"),"#VALUE!")</f>
        <v>#VALUE!</v>
      </c>
    </row>
    <row r="872" ht="15.75" customHeight="1">
      <c r="E872" s="4" t="str">
        <f>IFERROR(__xludf.DUMMYFUNCTION("GOOGLETRANSLATE(D872, ""he"", ""en"")"),"#VALUE!")</f>
        <v>#VALUE!</v>
      </c>
    </row>
    <row r="873" ht="15.75" customHeight="1">
      <c r="E873" s="4" t="str">
        <f>IFERROR(__xludf.DUMMYFUNCTION("GOOGLETRANSLATE(D873, ""he"", ""en"")"),"#VALUE!")</f>
        <v>#VALUE!</v>
      </c>
    </row>
    <row r="874" ht="15.75" customHeight="1">
      <c r="E874" s="4" t="str">
        <f>IFERROR(__xludf.DUMMYFUNCTION("GOOGLETRANSLATE(D874, ""he"", ""en"")"),"#VALUE!")</f>
        <v>#VALUE!</v>
      </c>
    </row>
    <row r="875" ht="15.75" customHeight="1">
      <c r="E875" s="4" t="str">
        <f>IFERROR(__xludf.DUMMYFUNCTION("GOOGLETRANSLATE(D875, ""he"", ""en"")"),"#VALUE!")</f>
        <v>#VALUE!</v>
      </c>
    </row>
    <row r="876" ht="15.75" customHeight="1">
      <c r="E876" s="4" t="str">
        <f>IFERROR(__xludf.DUMMYFUNCTION("GOOGLETRANSLATE(D876, ""he"", ""en"")"),"#VALUE!")</f>
        <v>#VALUE!</v>
      </c>
    </row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1.0" footer="0.0" header="0.0" left="0.75" right="0.75" top="1.0"/>
  <pageSetup orientation="landscape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5" width="12.63"/>
    <col customWidth="1" min="6" max="26" width="8.63"/>
  </cols>
  <sheetData>
    <row r="1" ht="15.75" customHeight="1">
      <c r="A1" s="1" t="s">
        <v>0</v>
      </c>
      <c r="B1" s="1" t="s">
        <v>1</v>
      </c>
      <c r="C1" s="2" t="s">
        <v>2</v>
      </c>
      <c r="D1" s="2" t="s">
        <v>3</v>
      </c>
      <c r="E1" s="18" t="s">
        <v>4</v>
      </c>
      <c r="F1" s="2" t="s">
        <v>5</v>
      </c>
      <c r="G1" s="2" t="s">
        <v>6</v>
      </c>
      <c r="H1" s="2" t="s">
        <v>7</v>
      </c>
    </row>
    <row r="2" ht="15.75" customHeight="1">
      <c r="A2" s="3" t="s">
        <v>8</v>
      </c>
      <c r="B2" s="1">
        <v>1.0</v>
      </c>
      <c r="C2" s="4">
        <v>1.0</v>
      </c>
      <c r="D2" s="5" t="s">
        <v>9</v>
      </c>
      <c r="E2" s="4" t="str">
        <f>IFERROR(__xludf.DUMMYFUNCTION("GOOGLETRANSLATE(D2, ""he"", ""en"")"),"{A}")</f>
        <v>{A}</v>
      </c>
      <c r="F2" s="4"/>
      <c r="G2" s="4"/>
      <c r="H2" s="4"/>
    </row>
    <row r="3" ht="15.75" customHeight="1">
      <c r="A3" s="3" t="s">
        <v>5221</v>
      </c>
      <c r="B3" s="7" t="s">
        <v>3945</v>
      </c>
      <c r="C3" s="4">
        <v>2.0</v>
      </c>
      <c r="D3" s="5" t="s">
        <v>3946</v>
      </c>
      <c r="E3" s="4" t="str">
        <f>IFERROR(__xludf.DUMMYFUNCTION("GOOGLETRANSLATE(D3, ""he"", ""en"")"),"prayer")</f>
        <v>prayer</v>
      </c>
      <c r="F3" s="4"/>
      <c r="G3" s="4"/>
      <c r="H3" s="4"/>
    </row>
    <row r="4" ht="15.75" customHeight="1">
      <c r="A4" s="8" t="s">
        <v>5222</v>
      </c>
      <c r="B4" s="7" t="s">
        <v>5223</v>
      </c>
      <c r="C4" s="4">
        <v>3.0</v>
      </c>
      <c r="D4" s="5" t="s">
        <v>5224</v>
      </c>
      <c r="E4" s="4" t="str">
        <f>IFERROR(__xludf.DUMMYFUNCTION("GOOGLETRANSLATE(D4, ""he"", ""en"")"),"to Moses")</f>
        <v>to Moses</v>
      </c>
      <c r="F4" s="4"/>
      <c r="G4" s="4"/>
      <c r="H4" s="4"/>
    </row>
    <row r="5" ht="15.75" customHeight="1">
      <c r="A5" s="8" t="s">
        <v>5225</v>
      </c>
      <c r="B5" s="7" t="s">
        <v>2863</v>
      </c>
      <c r="C5" s="4">
        <v>4.0</v>
      </c>
      <c r="D5" s="5" t="s">
        <v>1502</v>
      </c>
      <c r="E5" s="4" t="str">
        <f>IFERROR(__xludf.DUMMYFUNCTION("GOOGLETRANSLATE(D5, ""he"", ""en"")"),"man")</f>
        <v>man</v>
      </c>
      <c r="F5" s="4"/>
      <c r="G5" s="4"/>
      <c r="H5" s="4"/>
    </row>
    <row r="6" ht="15.75" customHeight="1">
      <c r="A6" s="8" t="s">
        <v>5226</v>
      </c>
      <c r="B6" s="7" t="s">
        <v>5227</v>
      </c>
      <c r="C6" s="4">
        <v>5.0</v>
      </c>
      <c r="D6" s="5" t="s">
        <v>4220</v>
      </c>
      <c r="E6" s="4" t="str">
        <f>IFERROR(__xludf.DUMMYFUNCTION("GOOGLETRANSLATE(D6, ""he"", ""en"")"),"God")</f>
        <v>God</v>
      </c>
      <c r="F6" s="4"/>
      <c r="G6" s="4"/>
      <c r="H6" s="4"/>
    </row>
    <row r="7" ht="15.75" customHeight="1">
      <c r="A7" s="8" t="s">
        <v>5228</v>
      </c>
      <c r="B7" s="7" t="s">
        <v>2580</v>
      </c>
      <c r="C7" s="4">
        <v>6.0</v>
      </c>
      <c r="D7" s="5" t="s">
        <v>567</v>
      </c>
      <c r="E7" s="4" t="str">
        <f>IFERROR(__xludf.DUMMYFUNCTION("GOOGLETRANSLATE(D7, ""he"", ""en"")"),"sir")</f>
        <v>sir</v>
      </c>
      <c r="F7" s="4"/>
      <c r="G7" s="4"/>
      <c r="H7" s="4"/>
    </row>
    <row r="8" ht="15.75" customHeight="1">
      <c r="A8" s="8" t="s">
        <v>5229</v>
      </c>
      <c r="B8" s="7" t="s">
        <v>5230</v>
      </c>
      <c r="C8" s="4">
        <v>7.0</v>
      </c>
      <c r="D8" s="5" t="s">
        <v>5231</v>
      </c>
      <c r="E8" s="4" t="str">
        <f>IFERROR(__xludf.DUMMYFUNCTION("GOOGLETRANSLATE(D8, ""he"", ""en"")"),"residence")</f>
        <v>residence</v>
      </c>
      <c r="F8" s="4"/>
      <c r="G8" s="4"/>
      <c r="H8" s="4"/>
    </row>
    <row r="9" ht="15.75" customHeight="1">
      <c r="A9" s="8" t="s">
        <v>5232</v>
      </c>
      <c r="B9" s="7" t="s">
        <v>3526</v>
      </c>
      <c r="C9" s="4">
        <v>8.0</v>
      </c>
      <c r="D9" s="5" t="s">
        <v>322</v>
      </c>
      <c r="E9" s="4" t="str">
        <f>IFERROR(__xludf.DUMMYFUNCTION("GOOGLETRANSLATE(D9, ""he"", ""en"")"),"you")</f>
        <v>you</v>
      </c>
      <c r="F9" s="4"/>
      <c r="G9" s="4"/>
      <c r="H9" s="4"/>
    </row>
    <row r="10" ht="15.75" customHeight="1">
      <c r="A10" s="8" t="s">
        <v>5233</v>
      </c>
      <c r="B10" s="7" t="s">
        <v>5234</v>
      </c>
      <c r="C10" s="4">
        <v>9.0</v>
      </c>
      <c r="D10" s="5" t="s">
        <v>5235</v>
      </c>
      <c r="E10" s="4" t="str">
        <f>IFERROR(__xludf.DUMMYFUNCTION("GOOGLETRANSLATE(D10, ""he"", ""en"")"),"you were")</f>
        <v>you were</v>
      </c>
      <c r="F10" s="4"/>
      <c r="G10" s="4"/>
      <c r="H10" s="4"/>
    </row>
    <row r="11" ht="15.75" customHeight="1">
      <c r="A11" s="8" t="s">
        <v>5236</v>
      </c>
      <c r="B11" s="7" t="s">
        <v>1049</v>
      </c>
      <c r="C11" s="4">
        <v>10.0</v>
      </c>
      <c r="D11" s="5" t="s">
        <v>3440</v>
      </c>
      <c r="E11" s="4" t="str">
        <f>IFERROR(__xludf.DUMMYFUNCTION("GOOGLETRANSLATE(D11, ""he"", ""en"")"),"us")</f>
        <v>us</v>
      </c>
      <c r="F11" s="4"/>
      <c r="G11" s="4"/>
      <c r="H11" s="4"/>
    </row>
    <row r="12" ht="15.75" customHeight="1">
      <c r="A12" s="8" t="s">
        <v>5237</v>
      </c>
      <c r="B12" s="7" t="s">
        <v>3834</v>
      </c>
      <c r="C12" s="4">
        <v>11.0</v>
      </c>
      <c r="D12" s="5" t="s">
        <v>5238</v>
      </c>
      <c r="E12" s="4" t="str">
        <f>IFERROR(__xludf.DUMMYFUNCTION("GOOGLETRANSLATE(D12, ""he"", ""en"")"),"in a generation")</f>
        <v>in a generation</v>
      </c>
      <c r="F12" s="4"/>
      <c r="G12" s="4"/>
      <c r="H12" s="4"/>
    </row>
    <row r="13" ht="15.75" customHeight="1">
      <c r="A13" s="8" t="s">
        <v>5239</v>
      </c>
      <c r="B13" s="7" t="s">
        <v>3836</v>
      </c>
      <c r="C13" s="4">
        <v>12.0</v>
      </c>
      <c r="D13" s="5" t="s">
        <v>724</v>
      </c>
      <c r="E13" s="4" t="str">
        <f>IFERROR(__xludf.DUMMYFUNCTION("GOOGLETRANSLATE(D13, ""he"", ""en"")"),"Ward:")</f>
        <v>Ward:</v>
      </c>
      <c r="F13" s="4"/>
      <c r="G13" s="4"/>
      <c r="H13" s="4"/>
    </row>
    <row r="14" ht="15.75" customHeight="1">
      <c r="A14" s="8" t="s">
        <v>25</v>
      </c>
      <c r="B14" s="1">
        <v>2.0</v>
      </c>
      <c r="C14" s="4">
        <v>13.0</v>
      </c>
      <c r="D14" s="5" t="s">
        <v>26</v>
      </c>
      <c r="E14" s="4" t="str">
        <f>IFERROR(__xludf.DUMMYFUNCTION("GOOGLETRANSLATE(D14, ""he"", ""en"")"),"{on}")</f>
        <v>{on}</v>
      </c>
      <c r="F14" s="4"/>
      <c r="G14" s="4"/>
      <c r="H14" s="4"/>
    </row>
    <row r="15" ht="15.75" customHeight="1">
      <c r="A15" s="6" t="s">
        <v>5240</v>
      </c>
      <c r="B15" s="7" t="s">
        <v>5241</v>
      </c>
      <c r="C15" s="4">
        <v>14.0</v>
      </c>
      <c r="D15" s="5" t="s">
        <v>5242</v>
      </c>
      <c r="E15" s="4" t="str">
        <f>IFERROR(__xludf.DUMMYFUNCTION("GOOGLETRANSLATE(D15, ""he"", ""en"")"),"before")</f>
        <v>before</v>
      </c>
      <c r="F15" s="4"/>
      <c r="G15" s="4"/>
      <c r="H15" s="4"/>
    </row>
    <row r="16" ht="15.75" customHeight="1">
      <c r="A16" s="6" t="s">
        <v>140</v>
      </c>
      <c r="B16" s="7" t="s">
        <v>2748</v>
      </c>
      <c r="C16" s="4">
        <v>15.0</v>
      </c>
      <c r="D16" s="5" t="s">
        <v>140</v>
      </c>
      <c r="E16" s="4" t="str">
        <f>IFERROR(__xludf.DUMMYFUNCTION("GOOGLETRANSLATE(D16, ""he"", ""en"")"),"the mountains")</f>
        <v>the mountains</v>
      </c>
      <c r="F16" s="4"/>
      <c r="G16" s="4"/>
      <c r="H16" s="4"/>
    </row>
    <row r="17" ht="15.75" customHeight="1">
      <c r="A17" s="6" t="s">
        <v>5243</v>
      </c>
      <c r="B17" s="7" t="s">
        <v>5244</v>
      </c>
      <c r="C17" s="4">
        <v>16.0</v>
      </c>
      <c r="D17" s="5" t="s">
        <v>5245</v>
      </c>
      <c r="E17" s="4" t="str">
        <f>IFERROR(__xludf.DUMMYFUNCTION("GOOGLETRANSLATE(D17, ""he"", ""en"")"),"will be born")</f>
        <v>will be born</v>
      </c>
      <c r="F17" s="4"/>
      <c r="G17" s="4"/>
      <c r="H17" s="4"/>
    </row>
    <row r="18" ht="15.75" customHeight="1">
      <c r="A18" s="6" t="s">
        <v>5246</v>
      </c>
      <c r="B18" s="7" t="s">
        <v>5247</v>
      </c>
      <c r="C18" s="4">
        <v>17.0</v>
      </c>
      <c r="D18" s="5" t="s">
        <v>5248</v>
      </c>
      <c r="E18" s="4" t="str">
        <f>IFERROR(__xludf.DUMMYFUNCTION("GOOGLETRANSLATE(D18, ""he"", ""en"")"),"and be born")</f>
        <v>and be born</v>
      </c>
      <c r="F18" s="4"/>
      <c r="G18" s="4"/>
      <c r="H18" s="4"/>
    </row>
    <row r="19" ht="15.75" customHeight="1">
      <c r="A19" s="6" t="s">
        <v>76</v>
      </c>
      <c r="B19" s="7" t="s">
        <v>75</v>
      </c>
      <c r="C19" s="4">
        <v>18.0</v>
      </c>
      <c r="D19" s="5" t="s">
        <v>76</v>
      </c>
      <c r="E19" s="4" t="str">
        <f>IFERROR(__xludf.DUMMYFUNCTION("GOOGLETRANSLATE(D19, ""he"", ""en"")"),"country")</f>
        <v>country</v>
      </c>
      <c r="F19" s="4"/>
      <c r="G19" s="4"/>
      <c r="H19" s="4"/>
    </row>
    <row r="20" ht="15.75" customHeight="1">
      <c r="A20" s="6" t="s">
        <v>5249</v>
      </c>
      <c r="B20" s="7" t="s">
        <v>5250</v>
      </c>
      <c r="C20" s="4">
        <v>19.0</v>
      </c>
      <c r="D20" s="5" t="s">
        <v>5249</v>
      </c>
      <c r="E20" s="4" t="str">
        <f>IFERROR(__xludf.DUMMYFUNCTION("GOOGLETRANSLATE(D20, ""he"", ""en"")"),"and season")</f>
        <v>and season</v>
      </c>
      <c r="F20" s="4"/>
      <c r="G20" s="4"/>
      <c r="H20" s="4"/>
    </row>
    <row r="21" ht="15.75" customHeight="1">
      <c r="A21" s="6" t="s">
        <v>5251</v>
      </c>
      <c r="B21" s="7" t="s">
        <v>5252</v>
      </c>
      <c r="C21" s="4">
        <v>20.0</v>
      </c>
      <c r="D21" s="5" t="s">
        <v>5251</v>
      </c>
      <c r="E21" s="4" t="str">
        <f>IFERROR(__xludf.DUMMYFUNCTION("GOOGLETRANSLATE(D21, ""he"", ""en"")"),"And forever")</f>
        <v>And forever</v>
      </c>
      <c r="F21" s="4"/>
      <c r="G21" s="4"/>
      <c r="H21" s="4"/>
    </row>
    <row r="22" ht="15.75" customHeight="1">
      <c r="A22" s="6" t="s">
        <v>4624</v>
      </c>
      <c r="B22" s="7" t="s">
        <v>5253</v>
      </c>
      <c r="C22" s="4">
        <v>21.0</v>
      </c>
      <c r="D22" s="5" t="s">
        <v>2434</v>
      </c>
      <c r="E22" s="4" t="str">
        <f>IFERROR(__xludf.DUMMYFUNCTION("GOOGLETRANSLATE(D22, ""he"", ""en"")"),"to")</f>
        <v>to</v>
      </c>
      <c r="F22" s="4"/>
      <c r="G22" s="4"/>
      <c r="H22" s="4"/>
    </row>
    <row r="23" ht="15.75" customHeight="1">
      <c r="A23" s="6" t="s">
        <v>321</v>
      </c>
      <c r="B23" s="7" t="s">
        <v>3526</v>
      </c>
      <c r="C23" s="4">
        <v>22.0</v>
      </c>
      <c r="D23" s="5" t="s">
        <v>2275</v>
      </c>
      <c r="E23" s="4" t="str">
        <f>IFERROR(__xludf.DUMMYFUNCTION("GOOGLETRANSLATE(D23, ""he"", ""en"")"),"world")</f>
        <v>world</v>
      </c>
      <c r="F23" s="4"/>
      <c r="G23" s="4"/>
      <c r="H23" s="4"/>
    </row>
    <row r="24" ht="15.75" customHeight="1">
      <c r="A24" s="6" t="s">
        <v>723</v>
      </c>
      <c r="B24" s="7" t="s">
        <v>148</v>
      </c>
      <c r="C24" s="4">
        <v>23.0</v>
      </c>
      <c r="D24" s="5" t="s">
        <v>322</v>
      </c>
      <c r="E24" s="4" t="str">
        <f>IFERROR(__xludf.DUMMYFUNCTION("GOOGLETRANSLATE(D24, ""he"", ""en"")"),"you")</f>
        <v>you</v>
      </c>
      <c r="F24" s="4"/>
      <c r="G24" s="4"/>
      <c r="H24" s="4"/>
    </row>
    <row r="25" ht="15.75" customHeight="1">
      <c r="A25" s="8" t="s">
        <v>49</v>
      </c>
      <c r="B25" s="1">
        <v>3.0</v>
      </c>
      <c r="C25" s="4">
        <v>24.0</v>
      </c>
      <c r="D25" s="5" t="s">
        <v>1676</v>
      </c>
      <c r="E25" s="4" t="str">
        <f>IFERROR(__xludf.DUMMYFUNCTION("GOOGLETRANSLATE(D25, ""he"", ""en"")"),"to:")</f>
        <v>to:</v>
      </c>
      <c r="F25" s="4"/>
      <c r="G25" s="4"/>
      <c r="H25" s="4"/>
    </row>
    <row r="26" ht="15.75" customHeight="1">
      <c r="A26" s="6" t="s">
        <v>5254</v>
      </c>
      <c r="B26" s="7" t="s">
        <v>5255</v>
      </c>
      <c r="C26" s="4">
        <v>25.0</v>
      </c>
      <c r="D26" s="5" t="s">
        <v>50</v>
      </c>
      <c r="E26" s="4" t="str">
        <f>IFERROR(__xludf.DUMMYFUNCTION("GOOGLETRANSLATE(D26, ""he"", ""en"")"),"{third}")</f>
        <v>{third}</v>
      </c>
      <c r="F26" s="4"/>
      <c r="G26" s="4"/>
      <c r="H26" s="4"/>
    </row>
    <row r="27" ht="15.75" customHeight="1">
      <c r="A27" s="6" t="s">
        <v>5256</v>
      </c>
      <c r="B27" s="7" t="s">
        <v>456</v>
      </c>
      <c r="C27" s="4">
        <v>26.0</v>
      </c>
      <c r="D27" s="5" t="s">
        <v>5257</v>
      </c>
      <c r="E27" s="4" t="str">
        <f>IFERROR(__xludf.DUMMYFUNCTION("GOOGLETRANSLATE(D27, ""he"", ""en"")"),"sit down")</f>
        <v>sit down</v>
      </c>
      <c r="F27" s="4"/>
      <c r="G27" s="4"/>
      <c r="H27" s="4"/>
    </row>
    <row r="28" ht="15.75" customHeight="1">
      <c r="A28" s="6" t="s">
        <v>5258</v>
      </c>
      <c r="B28" s="7" t="s">
        <v>5259</v>
      </c>
      <c r="C28" s="4">
        <v>27.0</v>
      </c>
      <c r="D28" s="5" t="s">
        <v>5256</v>
      </c>
      <c r="E28" s="4" t="str">
        <f>IFERROR(__xludf.DUMMYFUNCTION("GOOGLETRANSLATE(D28, ""he"", ""en"")"),"mortal")</f>
        <v>mortal</v>
      </c>
      <c r="F28" s="4"/>
      <c r="G28" s="4"/>
      <c r="H28" s="4"/>
    </row>
    <row r="29" ht="15.75" customHeight="1">
      <c r="A29" s="6" t="s">
        <v>4819</v>
      </c>
      <c r="B29" s="7" t="s">
        <v>5260</v>
      </c>
      <c r="C29" s="4">
        <v>28.0</v>
      </c>
      <c r="D29" s="5" t="s">
        <v>2434</v>
      </c>
      <c r="E29" s="4" t="str">
        <f>IFERROR(__xludf.DUMMYFUNCTION("GOOGLETRANSLATE(D29, ""he"", ""en"")"),"to")</f>
        <v>to</v>
      </c>
      <c r="F29" s="4"/>
      <c r="G29" s="4"/>
      <c r="H29" s="4"/>
    </row>
    <row r="30" ht="15.75" customHeight="1">
      <c r="A30" s="6" t="s">
        <v>5261</v>
      </c>
      <c r="B30" s="7" t="s">
        <v>5262</v>
      </c>
      <c r="C30" s="4">
        <v>29.0</v>
      </c>
      <c r="D30" s="5" t="s">
        <v>5263</v>
      </c>
      <c r="E30" s="4" t="str">
        <f>IFERROR(__xludf.DUMMYFUNCTION("GOOGLETRANSLATE(D30, ""he"", ""en"")"),"Suppressed")</f>
        <v>Suppressed</v>
      </c>
      <c r="F30" s="4"/>
      <c r="G30" s="4"/>
      <c r="H30" s="4"/>
    </row>
    <row r="31" ht="15.75" customHeight="1">
      <c r="A31" s="6" t="s">
        <v>5264</v>
      </c>
      <c r="B31" s="7" t="s">
        <v>5265</v>
      </c>
      <c r="C31" s="4">
        <v>30.0</v>
      </c>
      <c r="D31" s="5" t="s">
        <v>4836</v>
      </c>
      <c r="E31" s="4" t="str">
        <f>IFERROR(__xludf.DUMMYFUNCTION("GOOGLETRANSLATE(D31, ""he"", ""en"")"),"And she said")</f>
        <v>And she said</v>
      </c>
      <c r="F31" s="4"/>
      <c r="G31" s="4"/>
      <c r="H31" s="4"/>
    </row>
    <row r="32" ht="15.75" customHeight="1">
      <c r="A32" s="8" t="s">
        <v>69</v>
      </c>
      <c r="B32" s="1">
        <v>4.0</v>
      </c>
      <c r="C32" s="4">
        <v>31.0</v>
      </c>
      <c r="D32" s="5" t="s">
        <v>5261</v>
      </c>
      <c r="E32" s="4" t="str">
        <f>IFERROR(__xludf.DUMMYFUNCTION("GOOGLETRANSLATE(D32, ""he"", ""en"")"),"come back")</f>
        <v>come back</v>
      </c>
      <c r="F32" s="4"/>
      <c r="G32" s="4"/>
      <c r="H32" s="4"/>
    </row>
    <row r="33" ht="15.75" customHeight="1">
      <c r="A33" s="6" t="s">
        <v>129</v>
      </c>
      <c r="B33" s="7" t="s">
        <v>130</v>
      </c>
      <c r="C33" s="4">
        <v>32.0</v>
      </c>
      <c r="D33" s="5" t="s">
        <v>5266</v>
      </c>
      <c r="E33" s="4" t="str">
        <f>IFERROR(__xludf.DUMMYFUNCTION("GOOGLETRANSLATE(D33, ""he"", ""en"")"),"my son")</f>
        <v>my son</v>
      </c>
      <c r="F33" s="4"/>
      <c r="G33" s="4"/>
      <c r="H33" s="4"/>
    </row>
    <row r="34" ht="15.75" customHeight="1">
      <c r="A34" s="6" t="s">
        <v>5267</v>
      </c>
      <c r="B34" s="7" t="s">
        <v>5268</v>
      </c>
      <c r="C34" s="4">
        <v>33.0</v>
      </c>
      <c r="D34" s="5" t="s">
        <v>5189</v>
      </c>
      <c r="E34" s="4" t="str">
        <f>IFERROR(__xludf.DUMMYFUNCTION("GOOGLETRANSLATE(D34, ""he"", ""en"")"),"person:")</f>
        <v>person:</v>
      </c>
      <c r="F34" s="4"/>
      <c r="G34" s="4"/>
      <c r="H34" s="4"/>
    </row>
    <row r="35" ht="15.75" customHeight="1">
      <c r="A35" s="6" t="s">
        <v>5269</v>
      </c>
      <c r="B35" s="7" t="s">
        <v>5270</v>
      </c>
      <c r="C35" s="4">
        <v>34.0</v>
      </c>
      <c r="D35" s="5" t="s">
        <v>70</v>
      </c>
      <c r="E35" s="4" t="str">
        <f>IFERROR(__xludf.DUMMYFUNCTION("GOOGLETRANSLATE(D35, ""he"", ""en"")"),"{d}")</f>
        <v>{d}</v>
      </c>
      <c r="F35" s="4"/>
      <c r="G35" s="4"/>
      <c r="H35" s="4"/>
    </row>
    <row r="36" ht="15.75" customHeight="1">
      <c r="A36" s="6" t="s">
        <v>5271</v>
      </c>
      <c r="B36" s="7" t="s">
        <v>5272</v>
      </c>
      <c r="C36" s="4">
        <v>35.0</v>
      </c>
      <c r="D36" s="5" t="s">
        <v>53</v>
      </c>
      <c r="E36" s="4" t="str">
        <f>IFERROR(__xludf.DUMMYFUNCTION("GOOGLETRANSLATE(D36, ""he"", ""en"")"),"that")</f>
        <v>that</v>
      </c>
      <c r="F36" s="4"/>
      <c r="G36" s="4"/>
      <c r="H36" s="4"/>
    </row>
    <row r="37" ht="15.75" customHeight="1">
      <c r="A37" s="6" t="s">
        <v>5273</v>
      </c>
      <c r="B37" s="7" t="s">
        <v>5274</v>
      </c>
      <c r="C37" s="4">
        <v>36.0</v>
      </c>
      <c r="D37" s="5" t="s">
        <v>5267</v>
      </c>
      <c r="E37" s="4" t="str">
        <f>IFERROR(__xludf.DUMMYFUNCTION("GOOGLETRANSLATE(D37, ""he"", ""en"")"),"thousand")</f>
        <v>thousand</v>
      </c>
      <c r="F37" s="4"/>
      <c r="G37" s="4"/>
      <c r="H37" s="4"/>
    </row>
    <row r="38" ht="15.75" customHeight="1">
      <c r="A38" s="6" t="s">
        <v>5275</v>
      </c>
      <c r="B38" s="7" t="s">
        <v>5276</v>
      </c>
      <c r="C38" s="4">
        <v>37.0</v>
      </c>
      <c r="D38" s="5" t="s">
        <v>5277</v>
      </c>
      <c r="E38" s="4" t="str">
        <f>IFERROR(__xludf.DUMMYFUNCTION("GOOGLETRANSLATE(D38, ""he"", ""en"")"),"years")</f>
        <v>years</v>
      </c>
      <c r="F38" s="4"/>
      <c r="G38" s="4"/>
      <c r="H38" s="4"/>
    </row>
    <row r="39" ht="15.75" customHeight="1">
      <c r="A39" s="6" t="s">
        <v>129</v>
      </c>
      <c r="B39" s="7" t="s">
        <v>52</v>
      </c>
      <c r="C39" s="4">
        <v>38.0</v>
      </c>
      <c r="D39" s="5" t="s">
        <v>5278</v>
      </c>
      <c r="E39" s="4" t="str">
        <f>IFERROR(__xludf.DUMMYFUNCTION("GOOGLETRANSLATE(D39, ""he"", ""en"")"),"in your eyes")</f>
        <v>in your eyes</v>
      </c>
      <c r="F39" s="4"/>
      <c r="G39" s="4"/>
      <c r="H39" s="4"/>
    </row>
    <row r="40" ht="15.75" customHeight="1">
      <c r="A40" s="6" t="s">
        <v>5279</v>
      </c>
      <c r="B40" s="7" t="s">
        <v>5280</v>
      </c>
      <c r="C40" s="4">
        <v>39.0</v>
      </c>
      <c r="D40" s="5" t="s">
        <v>5281</v>
      </c>
      <c r="E40" s="4" t="str">
        <f>IFERROR(__xludf.DUMMYFUNCTION("GOOGLETRANSLATE(D40, ""he"", ""en"")"),"currently")</f>
        <v>currently</v>
      </c>
      <c r="F40" s="4"/>
      <c r="G40" s="4"/>
      <c r="H40" s="4"/>
    </row>
    <row r="41" ht="15.75" customHeight="1">
      <c r="A41" s="6" t="s">
        <v>5282</v>
      </c>
      <c r="B41" s="7" t="s">
        <v>5283</v>
      </c>
      <c r="C41" s="4">
        <v>40.0</v>
      </c>
      <c r="D41" s="5" t="s">
        <v>5275</v>
      </c>
      <c r="E41" s="4" t="str">
        <f>IFERROR(__xludf.DUMMYFUNCTION("GOOGLETRANSLATE(D41, ""he"", ""en"")"),"yesterday")</f>
        <v>yesterday</v>
      </c>
      <c r="F41" s="4"/>
      <c r="G41" s="4"/>
      <c r="H41" s="4"/>
    </row>
    <row r="42" ht="15.75" customHeight="1">
      <c r="A42" s="6" t="s">
        <v>5284</v>
      </c>
      <c r="B42" s="7" t="s">
        <v>5285</v>
      </c>
      <c r="C42" s="4">
        <v>41.0</v>
      </c>
      <c r="D42" s="5" t="s">
        <v>53</v>
      </c>
      <c r="E42" s="4" t="str">
        <f>IFERROR(__xludf.DUMMYFUNCTION("GOOGLETRANSLATE(D42, ""he"", ""en"")"),"that")</f>
        <v>that</v>
      </c>
      <c r="F42" s="4"/>
      <c r="G42" s="4"/>
      <c r="H42" s="4"/>
    </row>
    <row r="43" ht="15.75" customHeight="1">
      <c r="A43" s="8" t="s">
        <v>94</v>
      </c>
      <c r="B43" s="1">
        <v>5.0</v>
      </c>
      <c r="C43" s="4">
        <v>42.0</v>
      </c>
      <c r="D43" s="5" t="s">
        <v>5279</v>
      </c>
      <c r="E43" s="4" t="str">
        <f>IFERROR(__xludf.DUMMYFUNCTION("GOOGLETRANSLATE(D43, ""he"", ""en"")"),"will pass")</f>
        <v>will pass</v>
      </c>
      <c r="F43" s="4"/>
      <c r="G43" s="4"/>
      <c r="H43" s="4"/>
    </row>
    <row r="44" ht="15.75" customHeight="1">
      <c r="A44" s="6" t="s">
        <v>5286</v>
      </c>
      <c r="B44" s="7" t="s">
        <v>5287</v>
      </c>
      <c r="C44" s="4">
        <v>43.0</v>
      </c>
      <c r="D44" s="5" t="s">
        <v>5288</v>
      </c>
      <c r="E44" s="4" t="str">
        <f>IFERROR(__xludf.DUMMYFUNCTION("GOOGLETRANSLATE(D44, ""he"", ""en"")"),"and Ashmura")</f>
        <v>and Ashmura</v>
      </c>
      <c r="F44" s="4"/>
      <c r="G44" s="4"/>
      <c r="H44" s="4"/>
    </row>
    <row r="45" ht="15.75" customHeight="1">
      <c r="A45" s="6" t="s">
        <v>5289</v>
      </c>
      <c r="B45" s="7" t="s">
        <v>5290</v>
      </c>
      <c r="C45" s="4">
        <v>44.0</v>
      </c>
      <c r="D45" s="5" t="s">
        <v>5291</v>
      </c>
      <c r="E45" s="4" t="str">
        <f>IFERROR(__xludf.DUMMYFUNCTION("GOOGLETRANSLATE(D45, ""he"", ""en"")"),"at night:")</f>
        <v>at night:</v>
      </c>
      <c r="F45" s="4"/>
      <c r="G45" s="4"/>
      <c r="H45" s="4"/>
    </row>
    <row r="46" ht="15.75" customHeight="1">
      <c r="A46" s="6" t="s">
        <v>1139</v>
      </c>
      <c r="B46" s="7" t="s">
        <v>5292</v>
      </c>
      <c r="C46" s="4">
        <v>45.0</v>
      </c>
      <c r="D46" s="5" t="s">
        <v>95</v>
      </c>
      <c r="E46" s="4" t="str">
        <f>IFERROR(__xludf.DUMMYFUNCTION("GOOGLETRANSLATE(D46, ""he"", ""en"")"),"{the}")</f>
        <v>{the}</v>
      </c>
      <c r="F46" s="4"/>
      <c r="G46" s="4"/>
      <c r="H46" s="4"/>
    </row>
    <row r="47" ht="15.75" customHeight="1">
      <c r="A47" s="6" t="s">
        <v>5293</v>
      </c>
      <c r="B47" s="7" t="s">
        <v>5294</v>
      </c>
      <c r="C47" s="4">
        <v>46.0</v>
      </c>
      <c r="D47" s="5" t="s">
        <v>5295</v>
      </c>
      <c r="E47" s="4" t="str">
        <f>IFERROR(__xludf.DUMMYFUNCTION("GOOGLETRANSLATE(D47, ""he"", ""en"")"),"You flowed")</f>
        <v>You flowed</v>
      </c>
      <c r="F47" s="4"/>
      <c r="G47" s="4"/>
      <c r="H47" s="4"/>
    </row>
    <row r="48" ht="15.75" customHeight="1">
      <c r="A48" s="6" t="s">
        <v>5296</v>
      </c>
      <c r="B48" s="7" t="s">
        <v>5290</v>
      </c>
      <c r="C48" s="4">
        <v>47.0</v>
      </c>
      <c r="D48" s="5" t="s">
        <v>5297</v>
      </c>
      <c r="E48" s="4" t="str">
        <f>IFERROR(__xludf.DUMMYFUNCTION("GOOGLETRANSLATE(D48, ""he"", ""en"")"),"year")</f>
        <v>year</v>
      </c>
      <c r="F48" s="4"/>
      <c r="G48" s="4"/>
      <c r="H48" s="4"/>
    </row>
    <row r="49" ht="15.75" customHeight="1">
      <c r="A49" s="6" t="s">
        <v>5298</v>
      </c>
      <c r="B49" s="7" t="s">
        <v>5299</v>
      </c>
      <c r="C49" s="4">
        <v>48.0</v>
      </c>
      <c r="D49" s="5" t="s">
        <v>1139</v>
      </c>
      <c r="E49" s="4" t="str">
        <f>IFERROR(__xludf.DUMMYFUNCTION("GOOGLETRANSLATE(D49, ""he"", ""en"")"),"will be")</f>
        <v>will be</v>
      </c>
      <c r="F49" s="4"/>
      <c r="G49" s="4"/>
      <c r="H49" s="4"/>
    </row>
    <row r="50" ht="15.75" customHeight="1">
      <c r="A50" s="8" t="s">
        <v>112</v>
      </c>
      <c r="B50" s="1">
        <v>6.0</v>
      </c>
      <c r="C50" s="4">
        <v>49.0</v>
      </c>
      <c r="D50" s="5" t="s">
        <v>5300</v>
      </c>
      <c r="E50" s="4" t="str">
        <f>IFERROR(__xludf.DUMMYFUNCTION("GOOGLETRANSLATE(D50, ""he"", ""en"")"),"in the morning")</f>
        <v>in the morning</v>
      </c>
      <c r="F50" s="4"/>
      <c r="G50" s="4"/>
      <c r="H50" s="4"/>
    </row>
    <row r="51" ht="15.75" customHeight="1">
      <c r="A51" s="6" t="s">
        <v>5293</v>
      </c>
      <c r="B51" s="7" t="s">
        <v>5294</v>
      </c>
      <c r="C51" s="4">
        <v>50.0</v>
      </c>
      <c r="D51" s="5" t="s">
        <v>5301</v>
      </c>
      <c r="E51" s="4" t="str">
        <f>IFERROR(__xludf.DUMMYFUNCTION("GOOGLETRANSLATE(D51, ""he"", ""en"")"),"like hay")</f>
        <v>like hay</v>
      </c>
      <c r="F51" s="4"/>
      <c r="G51" s="4"/>
      <c r="H51" s="4"/>
    </row>
    <row r="52" ht="15.75" customHeight="1">
      <c r="A52" s="6" t="s">
        <v>5302</v>
      </c>
      <c r="B52" s="7" t="s">
        <v>5303</v>
      </c>
      <c r="C52" s="4">
        <v>51.0</v>
      </c>
      <c r="D52" s="5" t="s">
        <v>5304</v>
      </c>
      <c r="E52" s="4" t="str">
        <f>IFERROR(__xludf.DUMMYFUNCTION("GOOGLETRANSLATE(D52, ""he"", ""en"")"),"will pass:")</f>
        <v>will pass:</v>
      </c>
      <c r="F52" s="4"/>
      <c r="G52" s="4"/>
      <c r="H52" s="4"/>
    </row>
    <row r="53" ht="15.75" customHeight="1">
      <c r="A53" s="6" t="s">
        <v>5305</v>
      </c>
      <c r="B53" s="7" t="s">
        <v>5306</v>
      </c>
      <c r="C53" s="4">
        <v>52.0</v>
      </c>
      <c r="D53" s="5" t="s">
        <v>114</v>
      </c>
      <c r="E53" s="4" t="str">
        <f>IFERROR(__xludf.DUMMYFUNCTION("GOOGLETRANSLATE(D53, ""he"", ""en"")"),"{and}")</f>
        <v>{and}</v>
      </c>
      <c r="F53" s="4"/>
      <c r="G53" s="4"/>
      <c r="H53" s="4"/>
    </row>
    <row r="54" ht="15.75" customHeight="1">
      <c r="A54" s="6" t="s">
        <v>5307</v>
      </c>
      <c r="B54" s="7" t="s">
        <v>5308</v>
      </c>
      <c r="C54" s="4">
        <v>53.0</v>
      </c>
      <c r="D54" s="5" t="s">
        <v>5300</v>
      </c>
      <c r="E54" s="4" t="str">
        <f>IFERROR(__xludf.DUMMYFUNCTION("GOOGLETRANSLATE(D54, ""he"", ""en"")"),"in the morning")</f>
        <v>in the morning</v>
      </c>
      <c r="F54" s="4"/>
      <c r="G54" s="4"/>
      <c r="H54" s="4"/>
    </row>
    <row r="55" ht="15.75" customHeight="1">
      <c r="A55" s="6" t="s">
        <v>5309</v>
      </c>
      <c r="B55" s="7" t="s">
        <v>5310</v>
      </c>
      <c r="C55" s="4">
        <v>54.0</v>
      </c>
      <c r="D55" s="5" t="s">
        <v>5302</v>
      </c>
      <c r="E55" s="4" t="str">
        <f>IFERROR(__xludf.DUMMYFUNCTION("GOOGLETRANSLATE(D55, ""he"", ""en"")"),"peeked")</f>
        <v>peeked</v>
      </c>
      <c r="F55" s="4"/>
      <c r="G55" s="4"/>
      <c r="H55" s="4"/>
    </row>
    <row r="56" ht="15.75" customHeight="1">
      <c r="A56" s="6" t="s">
        <v>5311</v>
      </c>
      <c r="B56" s="7" t="s">
        <v>5312</v>
      </c>
      <c r="C56" s="4">
        <v>55.0</v>
      </c>
      <c r="D56" s="5" t="s">
        <v>5305</v>
      </c>
      <c r="E56" s="4" t="str">
        <f>IFERROR(__xludf.DUMMYFUNCTION("GOOGLETRANSLATE(D56, ""he"", ""en"")"),"and passed")</f>
        <v>and passed</v>
      </c>
      <c r="F56" s="4"/>
      <c r="G56" s="4"/>
      <c r="H56" s="4"/>
    </row>
    <row r="57" ht="15.75" customHeight="1">
      <c r="A57" s="8" t="s">
        <v>127</v>
      </c>
      <c r="B57" s="1">
        <v>7.0</v>
      </c>
      <c r="C57" s="4">
        <v>56.0</v>
      </c>
      <c r="D57" s="5" t="s">
        <v>5307</v>
      </c>
      <c r="E57" s="4" t="str">
        <f>IFERROR(__xludf.DUMMYFUNCTION("GOOGLETRANSLATE(D57, ""he"", ""en"")"),"involve")</f>
        <v>involve</v>
      </c>
      <c r="F57" s="4"/>
      <c r="G57" s="4"/>
      <c r="H57" s="4"/>
    </row>
    <row r="58" ht="15.75" customHeight="1">
      <c r="A58" s="6" t="s">
        <v>129</v>
      </c>
      <c r="B58" s="7" t="s">
        <v>130</v>
      </c>
      <c r="C58" s="4">
        <v>57.0</v>
      </c>
      <c r="D58" s="5" t="s">
        <v>5309</v>
      </c>
      <c r="E58" s="4" t="str">
        <f>IFERROR(__xludf.DUMMYFUNCTION("GOOGLETRANSLATE(D58, ""he"", ""en"")"),"Yamolel")</f>
        <v>Yamolel</v>
      </c>
      <c r="F58" s="4"/>
      <c r="G58" s="4"/>
      <c r="H58" s="4"/>
    </row>
    <row r="59" ht="15.75" customHeight="1">
      <c r="A59" s="6" t="s">
        <v>5313</v>
      </c>
      <c r="B59" s="7" t="s">
        <v>5314</v>
      </c>
      <c r="C59" s="4">
        <v>58.0</v>
      </c>
      <c r="D59" s="5" t="s">
        <v>5315</v>
      </c>
      <c r="E59" s="4" t="str">
        <f>IFERROR(__xludf.DUMMYFUNCTION("GOOGLETRANSLATE(D59, ""he"", ""en"")"),"and dry:")</f>
        <v>and dry:</v>
      </c>
      <c r="F59" s="4"/>
      <c r="G59" s="4"/>
      <c r="H59" s="4"/>
    </row>
    <row r="60" ht="15.75" customHeight="1">
      <c r="A60" s="6" t="s">
        <v>5316</v>
      </c>
      <c r="B60" s="7" t="s">
        <v>5317</v>
      </c>
      <c r="C60" s="4">
        <v>59.0</v>
      </c>
      <c r="D60" s="5" t="s">
        <v>133</v>
      </c>
      <c r="E60" s="4" t="str">
        <f>IFERROR(__xludf.DUMMYFUNCTION("GOOGLETRANSLATE(D60, ""he"", ""en"")"),"{g}")</f>
        <v>{g}</v>
      </c>
      <c r="F60" s="4"/>
      <c r="G60" s="4"/>
      <c r="H60" s="4"/>
    </row>
    <row r="61" ht="15.75" customHeight="1">
      <c r="A61" s="6" t="s">
        <v>5318</v>
      </c>
      <c r="B61" s="7" t="s">
        <v>5319</v>
      </c>
      <c r="C61" s="4">
        <v>60.0</v>
      </c>
      <c r="D61" s="5" t="s">
        <v>53</v>
      </c>
      <c r="E61" s="4" t="str">
        <f>IFERROR(__xludf.DUMMYFUNCTION("GOOGLETRANSLATE(D61, ""he"", ""en"")"),"that")</f>
        <v>that</v>
      </c>
      <c r="F61" s="4"/>
      <c r="G61" s="4"/>
      <c r="H61" s="4"/>
    </row>
    <row r="62" ht="15.75" customHeight="1">
      <c r="A62" s="6" t="s">
        <v>5320</v>
      </c>
      <c r="B62" s="7" t="s">
        <v>5321</v>
      </c>
      <c r="C62" s="4">
        <v>61.0</v>
      </c>
      <c r="D62" s="5" t="s">
        <v>5313</v>
      </c>
      <c r="E62" s="4" t="str">
        <f>IFERROR(__xludf.DUMMYFUNCTION("GOOGLETRANSLATE(D62, ""he"", ""en"")"),"we did")</f>
        <v>we did</v>
      </c>
      <c r="F62" s="4"/>
      <c r="G62" s="4"/>
      <c r="H62" s="4"/>
    </row>
    <row r="63" ht="15.75" customHeight="1">
      <c r="A63" s="8" t="s">
        <v>143</v>
      </c>
      <c r="B63" s="1">
        <v>8.0</v>
      </c>
      <c r="C63" s="4">
        <v>62.0</v>
      </c>
      <c r="D63" s="5" t="s">
        <v>5322</v>
      </c>
      <c r="E63" s="4" t="str">
        <f>IFERROR(__xludf.DUMMYFUNCTION("GOOGLETRANSLATE(D63, ""he"", ""en"")"),"in your nose")</f>
        <v>in your nose</v>
      </c>
      <c r="F63" s="4"/>
      <c r="G63" s="4"/>
      <c r="H63" s="4"/>
    </row>
    <row r="64" ht="15.75" customHeight="1">
      <c r="A64" s="6" t="s">
        <v>5323</v>
      </c>
      <c r="B64" s="7" t="s">
        <v>2953</v>
      </c>
      <c r="C64" s="4">
        <v>63.0</v>
      </c>
      <c r="D64" s="5" t="s">
        <v>5318</v>
      </c>
      <c r="E64" s="4" t="str">
        <f>IFERROR(__xludf.DUMMYFUNCTION("GOOGLETRANSLATE(D64, ""he"", ""en"")"),"And in your anger")</f>
        <v>And in your anger</v>
      </c>
      <c r="F64" s="4"/>
      <c r="G64" s="4"/>
      <c r="H64" s="4"/>
    </row>
    <row r="65" ht="15.75" customHeight="1">
      <c r="A65" s="6" t="s">
        <v>5324</v>
      </c>
      <c r="B65" s="7" t="s">
        <v>5325</v>
      </c>
      <c r="C65" s="4">
        <v>64.0</v>
      </c>
      <c r="D65" s="5" t="s">
        <v>5326</v>
      </c>
      <c r="E65" s="4" t="str">
        <f>IFERROR(__xludf.DUMMYFUNCTION("GOOGLETRANSLATE(D65, ""he"", ""en"")"),"We were scared:")</f>
        <v>We were scared:</v>
      </c>
      <c r="F65" s="4"/>
      <c r="G65" s="4"/>
      <c r="H65" s="4"/>
    </row>
    <row r="66" ht="15.75" customHeight="1">
      <c r="A66" s="6" t="s">
        <v>5327</v>
      </c>
      <c r="B66" s="7" t="s">
        <v>5328</v>
      </c>
      <c r="C66" s="4">
        <v>65.0</v>
      </c>
      <c r="D66" s="5" t="s">
        <v>152</v>
      </c>
      <c r="E66" s="4" t="str">
        <f>IFERROR(__xludf.DUMMYFUNCTION("GOOGLETRANSLATE(D66, ""he"", ""en"")"),"{h}")</f>
        <v>{h}</v>
      </c>
      <c r="F66" s="4"/>
      <c r="G66" s="4"/>
      <c r="H66" s="4"/>
    </row>
    <row r="67" ht="15.75" customHeight="1">
      <c r="A67" s="6" t="s">
        <v>5329</v>
      </c>
      <c r="B67" s="7" t="s">
        <v>5330</v>
      </c>
      <c r="C67" s="4">
        <v>66.0</v>
      </c>
      <c r="D67" s="5" t="s">
        <v>5331</v>
      </c>
      <c r="E67" s="4" t="str">
        <f>IFERROR(__xludf.DUMMYFUNCTION("GOOGLETRANSLATE(D67, ""he"", ""en"")"),"(she)")</f>
        <v>(she)</v>
      </c>
      <c r="F67" s="4"/>
      <c r="G67" s="4"/>
      <c r="H67" s="4"/>
    </row>
    <row r="68" ht="15.75" customHeight="1">
      <c r="A68" s="6" t="s">
        <v>5332</v>
      </c>
      <c r="B68" s="7" t="s">
        <v>5333</v>
      </c>
      <c r="C68" s="4">
        <v>67.0</v>
      </c>
      <c r="D68" s="5" t="s">
        <v>5334</v>
      </c>
      <c r="E68" s="4" t="str">
        <f>IFERROR(__xludf.DUMMYFUNCTION("GOOGLETRANSLATE(D68, ""he"", ""en"")"),"drink")</f>
        <v>drink</v>
      </c>
      <c r="F68" s="4"/>
      <c r="G68" s="4"/>
      <c r="H68" s="4"/>
    </row>
    <row r="69" ht="15.75" customHeight="1">
      <c r="A69" s="6" t="s">
        <v>2664</v>
      </c>
      <c r="B69" s="7" t="s">
        <v>2851</v>
      </c>
      <c r="C69" s="4">
        <v>68.0</v>
      </c>
      <c r="D69" s="5" t="s">
        <v>5324</v>
      </c>
      <c r="E69" s="4" t="str">
        <f>IFERROR(__xludf.DUMMYFUNCTION("GOOGLETRANSLATE(D69, ""he"", ""en"")"),"our seasons")</f>
        <v>our seasons</v>
      </c>
      <c r="F69" s="4"/>
      <c r="G69" s="4"/>
      <c r="H69" s="4"/>
    </row>
    <row r="70" ht="15.75" customHeight="1">
      <c r="A70" s="8" t="s">
        <v>162</v>
      </c>
      <c r="B70" s="1">
        <v>9.0</v>
      </c>
      <c r="C70" s="4">
        <v>69.0</v>
      </c>
      <c r="D70" s="5" t="s">
        <v>5335</v>
      </c>
      <c r="E70" s="4" t="str">
        <f>IFERROR(__xludf.DUMMYFUNCTION("GOOGLETRANSLATE(D70, ""he"", ""en"")"),"against you")</f>
        <v>against you</v>
      </c>
      <c r="F70" s="4"/>
      <c r="G70" s="4"/>
      <c r="H70" s="4"/>
    </row>
    <row r="71" ht="15.75" customHeight="1">
      <c r="A71" s="8" t="s">
        <v>1738</v>
      </c>
      <c r="B71" s="1" t="s">
        <v>145</v>
      </c>
      <c r="C71" s="4">
        <v>70.0</v>
      </c>
      <c r="D71" s="5" t="s">
        <v>5329</v>
      </c>
      <c r="E71" s="4" t="str">
        <f>IFERROR(__xludf.DUMMYFUNCTION("GOOGLETRANSLATE(D71, ""he"", ""en"")"),"We disappeared")</f>
        <v>We disappeared</v>
      </c>
      <c r="F71" s="4"/>
      <c r="G71" s="4"/>
      <c r="H71" s="4"/>
    </row>
    <row r="72" ht="15.75" customHeight="1">
      <c r="A72" s="8" t="s">
        <v>491</v>
      </c>
      <c r="B72" s="1" t="s">
        <v>190</v>
      </c>
      <c r="C72" s="4">
        <v>71.0</v>
      </c>
      <c r="D72" s="5" t="s">
        <v>5332</v>
      </c>
      <c r="E72" s="4" t="str">
        <f>IFERROR(__xludf.DUMMYFUNCTION("GOOGLETRANSLATE(D72, ""he"", ""en"")"),"to enlighten")</f>
        <v>to enlighten</v>
      </c>
      <c r="F72" s="4"/>
      <c r="G72" s="4"/>
      <c r="H72" s="4"/>
    </row>
    <row r="73" ht="15.75" customHeight="1">
      <c r="A73" s="8" t="s">
        <v>5336</v>
      </c>
      <c r="B73" s="1" t="s">
        <v>5337</v>
      </c>
      <c r="C73" s="4">
        <v>72.0</v>
      </c>
      <c r="D73" s="5" t="s">
        <v>5338</v>
      </c>
      <c r="E73" s="4" t="str">
        <f>IFERROR(__xludf.DUMMYFUNCTION("GOOGLETRANSLATE(D73, ""he"", ""en"")"),"your face:")</f>
        <v>your face:</v>
      </c>
      <c r="F73" s="4"/>
      <c r="G73" s="4"/>
      <c r="H73" s="4"/>
    </row>
    <row r="74" ht="15.75" customHeight="1">
      <c r="A74" s="8" t="s">
        <v>5339</v>
      </c>
      <c r="B74" s="1" t="s">
        <v>4548</v>
      </c>
      <c r="C74" s="4">
        <v>73.0</v>
      </c>
      <c r="D74" s="5" t="s">
        <v>170</v>
      </c>
      <c r="E74" s="4" t="str">
        <f>IFERROR(__xludf.DUMMYFUNCTION("GOOGLETRANSLATE(D74, ""he"", ""en"")"),"{ninth}")</f>
        <v>{ninth}</v>
      </c>
      <c r="F74" s="4"/>
      <c r="G74" s="4"/>
      <c r="H74" s="4"/>
    </row>
    <row r="75" ht="15.75" customHeight="1">
      <c r="A75" s="8" t="s">
        <v>5340</v>
      </c>
      <c r="B75" s="1" t="s">
        <v>5341</v>
      </c>
      <c r="C75" s="4">
        <v>74.0</v>
      </c>
      <c r="D75" s="5" t="s">
        <v>53</v>
      </c>
      <c r="E75" s="4" t="str">
        <f>IFERROR(__xludf.DUMMYFUNCTION("GOOGLETRANSLATE(D75, ""he"", ""en"")"),"that")</f>
        <v>that</v>
      </c>
      <c r="F75" s="4"/>
      <c r="G75" s="4"/>
      <c r="H75" s="4"/>
    </row>
    <row r="76" ht="15.75" customHeight="1">
      <c r="A76" s="6" t="s">
        <v>5342</v>
      </c>
      <c r="B76" s="7" t="s">
        <v>5343</v>
      </c>
      <c r="C76" s="4">
        <v>75.0</v>
      </c>
      <c r="D76" s="5" t="s">
        <v>360</v>
      </c>
      <c r="E76" s="4" t="str">
        <f>IFERROR(__xludf.DUMMYFUNCTION("GOOGLETRANSLATE(D76, ""he"", ""en"")"),"all")</f>
        <v>all</v>
      </c>
      <c r="F76" s="4"/>
      <c r="G76" s="4"/>
      <c r="H76" s="4"/>
    </row>
    <row r="77" ht="15.75" customHeight="1">
      <c r="A77" s="8" t="s">
        <v>5344</v>
      </c>
      <c r="B77" s="1" t="s">
        <v>5345</v>
      </c>
      <c r="C77" s="4">
        <v>76.0</v>
      </c>
      <c r="D77" s="5" t="s">
        <v>5346</v>
      </c>
      <c r="E77" s="4" t="str">
        <f>IFERROR(__xludf.DUMMYFUNCTION("GOOGLETRANSLATE(D77, ""he"", ""en"")"),"our right")</f>
        <v>our right</v>
      </c>
      <c r="F77" s="4"/>
      <c r="G77" s="4"/>
      <c r="H77" s="4"/>
    </row>
    <row r="78" ht="15.75" customHeight="1">
      <c r="A78" s="8" t="s">
        <v>1224</v>
      </c>
      <c r="B78" s="1" t="s">
        <v>798</v>
      </c>
      <c r="C78" s="4">
        <v>77.0</v>
      </c>
      <c r="D78" s="5" t="s">
        <v>5347</v>
      </c>
      <c r="E78" s="4" t="str">
        <f>IFERROR(__xludf.DUMMYFUNCTION("GOOGLETRANSLATE(D78, ""he"", ""en"")"),"turn away")</f>
        <v>turn away</v>
      </c>
      <c r="F78" s="4"/>
      <c r="G78" s="4"/>
      <c r="H78" s="4"/>
    </row>
    <row r="79" ht="15.75" customHeight="1">
      <c r="A79" s="8" t="s">
        <v>5348</v>
      </c>
      <c r="B79" s="1" t="s">
        <v>5349</v>
      </c>
      <c r="C79" s="4">
        <v>78.0</v>
      </c>
      <c r="D79" s="5" t="s">
        <v>5350</v>
      </c>
      <c r="E79" s="4" t="str">
        <f>IFERROR(__xludf.DUMMYFUNCTION("GOOGLETRANSLATE(D79, ""he"", ""en"")"),"because of you")</f>
        <v>because of you</v>
      </c>
      <c r="F79" s="4"/>
      <c r="G79" s="4"/>
      <c r="H79" s="4"/>
    </row>
    <row r="80" ht="15.75" customHeight="1">
      <c r="A80" s="8" t="s">
        <v>197</v>
      </c>
      <c r="B80" s="1">
        <v>10.0</v>
      </c>
      <c r="C80" s="4">
        <v>79.0</v>
      </c>
      <c r="D80" s="5" t="s">
        <v>5351</v>
      </c>
      <c r="E80" s="4" t="str">
        <f>IFERROR(__xludf.DUMMYFUNCTION("GOOGLETRANSLATE(D80, ""he"", ""en"")"),"We all")</f>
        <v>We all</v>
      </c>
      <c r="F80" s="4"/>
      <c r="G80" s="4"/>
      <c r="H80" s="4"/>
    </row>
    <row r="81" ht="15.75" customHeight="1">
      <c r="A81" s="6" t="s">
        <v>5352</v>
      </c>
      <c r="B81" s="7" t="s">
        <v>5353</v>
      </c>
      <c r="C81" s="4">
        <v>80.0</v>
      </c>
      <c r="D81" s="5" t="s">
        <v>5354</v>
      </c>
      <c r="E81" s="4" t="str">
        <f>IFERROR(__xludf.DUMMYFUNCTION("GOOGLETRANSLATE(D81, ""he"", ""en"")"),"We changed")</f>
        <v>We changed</v>
      </c>
      <c r="F81" s="4"/>
      <c r="G81" s="4"/>
      <c r="H81" s="4"/>
    </row>
    <row r="82" ht="15.75" customHeight="1">
      <c r="A82" s="6" t="s">
        <v>4607</v>
      </c>
      <c r="B82" s="7" t="s">
        <v>5355</v>
      </c>
      <c r="C82" s="4">
        <v>81.0</v>
      </c>
      <c r="D82" s="5" t="s">
        <v>5356</v>
      </c>
      <c r="E82" s="4" t="str">
        <f>IFERROR(__xludf.DUMMYFUNCTION("GOOGLETRANSLATE(D82, ""he"", ""en"")"),"like")</f>
        <v>like</v>
      </c>
      <c r="F82" s="4"/>
      <c r="G82" s="4"/>
      <c r="H82" s="4"/>
    </row>
    <row r="83" ht="15.75" customHeight="1">
      <c r="A83" s="6" t="s">
        <v>5357</v>
      </c>
      <c r="B83" s="7" t="s">
        <v>5358</v>
      </c>
      <c r="C83" s="4">
        <v>82.0</v>
      </c>
      <c r="D83" s="5" t="s">
        <v>5359</v>
      </c>
      <c r="E83" s="4" t="str">
        <f>IFERROR(__xludf.DUMMYFUNCTION("GOOGLETRANSLATE(D83, ""he"", ""en"")"),"wheel:")</f>
        <v>wheel:</v>
      </c>
      <c r="F83" s="4"/>
      <c r="G83" s="4"/>
      <c r="H83" s="4"/>
    </row>
    <row r="84" ht="15.75" customHeight="1">
      <c r="A84" s="6" t="s">
        <v>5360</v>
      </c>
      <c r="B84" s="7" t="s">
        <v>5270</v>
      </c>
      <c r="C84" s="4">
        <v>83.0</v>
      </c>
      <c r="D84" s="5" t="s">
        <v>216</v>
      </c>
      <c r="E84" s="4" t="str">
        <f>IFERROR(__xludf.DUMMYFUNCTION("GOOGLETRANSLATE(D84, ""he"", ""en"")"),"{y}")</f>
        <v>{y}</v>
      </c>
      <c r="F84" s="4"/>
      <c r="G84" s="4"/>
      <c r="H84" s="4"/>
    </row>
    <row r="85" ht="15.75" customHeight="1">
      <c r="A85" s="6" t="s">
        <v>5361</v>
      </c>
      <c r="B85" s="7" t="s">
        <v>5362</v>
      </c>
      <c r="C85" s="4">
        <v>84.0</v>
      </c>
      <c r="D85" s="5" t="s">
        <v>5119</v>
      </c>
      <c r="E85" s="4" t="str">
        <f>IFERROR(__xludf.DUMMYFUNCTION("GOOGLETRANSLATE(D85, ""he"", ""en"")"),"maritime")</f>
        <v>maritime</v>
      </c>
      <c r="F85" s="4"/>
      <c r="G85" s="4"/>
      <c r="H85" s="4"/>
    </row>
    <row r="86" ht="15.75" customHeight="1">
      <c r="A86" s="6" t="s">
        <v>5363</v>
      </c>
      <c r="B86" s="7" t="s">
        <v>5364</v>
      </c>
      <c r="C86" s="4">
        <v>85.0</v>
      </c>
      <c r="D86" s="5" t="s">
        <v>5365</v>
      </c>
      <c r="E86" s="4" t="str">
        <f>IFERROR(__xludf.DUMMYFUNCTION("GOOGLETRANSLATE(D86, ""he"", ""en"")"),"We changed")</f>
        <v>We changed</v>
      </c>
      <c r="F86" s="4"/>
      <c r="G86" s="4"/>
      <c r="H86" s="4"/>
    </row>
    <row r="87" ht="15.75" customHeight="1">
      <c r="A87" s="6" t="s">
        <v>5360</v>
      </c>
      <c r="B87" s="7" t="s">
        <v>5270</v>
      </c>
      <c r="C87" s="4">
        <v>86.0</v>
      </c>
      <c r="D87" s="5" t="s">
        <v>1613</v>
      </c>
      <c r="E87" s="4" t="str">
        <f>IFERROR(__xludf.DUMMYFUNCTION("GOOGLETRANSLATE(D87, ""he"", ""en"")"),"in them")</f>
        <v>in them</v>
      </c>
      <c r="F87" s="4"/>
      <c r="G87" s="4"/>
      <c r="H87" s="4"/>
    </row>
    <row r="88" ht="15.75" customHeight="1">
      <c r="A88" s="6" t="s">
        <v>5366</v>
      </c>
      <c r="B88" s="7" t="s">
        <v>5367</v>
      </c>
      <c r="C88" s="4">
        <v>87.0</v>
      </c>
      <c r="D88" s="5" t="s">
        <v>5368</v>
      </c>
      <c r="E88" s="4" t="str">
        <f>IFERROR(__xludf.DUMMYFUNCTION("GOOGLETRANSLATE(D88, ""he"", ""en"")"),"seventy")</f>
        <v>seventy</v>
      </c>
      <c r="F88" s="4"/>
      <c r="G88" s="4"/>
      <c r="H88" s="4"/>
    </row>
    <row r="89" ht="15.75" customHeight="1">
      <c r="A89" s="6" t="s">
        <v>5369</v>
      </c>
      <c r="B89" s="7" t="s">
        <v>5370</v>
      </c>
      <c r="C89" s="4">
        <v>88.0</v>
      </c>
      <c r="D89" s="5" t="s">
        <v>5371</v>
      </c>
      <c r="E89" s="4" t="str">
        <f>IFERROR(__xludf.DUMMYFUNCTION("GOOGLETRANSLATE(D89, ""he"", ""en"")"),"year")</f>
        <v>year</v>
      </c>
      <c r="F89" s="4"/>
      <c r="G89" s="4"/>
      <c r="H89" s="4"/>
    </row>
    <row r="90" ht="15.75" customHeight="1">
      <c r="A90" s="6" t="s">
        <v>5372</v>
      </c>
      <c r="B90" s="7" t="s">
        <v>5373</v>
      </c>
      <c r="C90" s="4">
        <v>89.0</v>
      </c>
      <c r="D90" s="5" t="s">
        <v>5374</v>
      </c>
      <c r="E90" s="4" t="str">
        <f>IFERROR(__xludf.DUMMYFUNCTION("GOOGLETRANSLATE(D90, ""he"", ""en"")"),"and mother")</f>
        <v>and mother</v>
      </c>
      <c r="F90" s="4"/>
      <c r="G90" s="4"/>
      <c r="H90" s="4"/>
    </row>
    <row r="91" ht="15.75" customHeight="1">
      <c r="A91" s="6" t="s">
        <v>129</v>
      </c>
      <c r="B91" s="7" t="s">
        <v>130</v>
      </c>
      <c r="C91" s="4">
        <v>90.0</v>
      </c>
      <c r="D91" s="5" t="s">
        <v>5375</v>
      </c>
      <c r="E91" s="4" t="str">
        <f>IFERROR(__xludf.DUMMYFUNCTION("GOOGLETRANSLATE(D91, ""he"", ""en"")"),"bravely")</f>
        <v>bravely</v>
      </c>
      <c r="F91" s="4"/>
      <c r="G91" s="4"/>
      <c r="H91" s="4"/>
    </row>
    <row r="92" ht="15.75" customHeight="1">
      <c r="A92" s="6" t="s">
        <v>5376</v>
      </c>
      <c r="B92" s="7" t="s">
        <v>5299</v>
      </c>
      <c r="C92" s="4">
        <v>91.0</v>
      </c>
      <c r="D92" s="5" t="s">
        <v>5377</v>
      </c>
      <c r="E92" s="4" t="str">
        <f>IFERROR(__xludf.DUMMYFUNCTION("GOOGLETRANSLATE(D92, ""he"", ""en"")"),"eighty")</f>
        <v>eighty</v>
      </c>
      <c r="F92" s="4"/>
      <c r="G92" s="4"/>
      <c r="H92" s="4"/>
    </row>
    <row r="93" ht="15.75" customHeight="1">
      <c r="A93" s="6" t="s">
        <v>5378</v>
      </c>
      <c r="B93" s="7" t="s">
        <v>2488</v>
      </c>
      <c r="C93" s="4">
        <v>92.0</v>
      </c>
      <c r="D93" s="5" t="s">
        <v>5371</v>
      </c>
      <c r="E93" s="4" t="str">
        <f>IFERROR(__xludf.DUMMYFUNCTION("GOOGLETRANSLATE(D93, ""he"", ""en"")"),"year")</f>
        <v>year</v>
      </c>
      <c r="F93" s="4"/>
      <c r="G93" s="4"/>
      <c r="H93" s="4"/>
    </row>
    <row r="94" ht="15.75" customHeight="1">
      <c r="A94" s="6" t="s">
        <v>5379</v>
      </c>
      <c r="B94" s="7" t="s">
        <v>5380</v>
      </c>
      <c r="C94" s="4">
        <v>93.0</v>
      </c>
      <c r="D94" s="5" t="s">
        <v>5381</v>
      </c>
      <c r="E94" s="4" t="str">
        <f>IFERROR(__xludf.DUMMYFUNCTION("GOOGLETRANSLATE(D94, ""he"", ""en"")"),"And many")</f>
        <v>And many</v>
      </c>
      <c r="F94" s="4"/>
      <c r="G94" s="4"/>
      <c r="H94" s="4"/>
    </row>
    <row r="95" ht="15.75" customHeight="1">
      <c r="A95" s="8" t="s">
        <v>215</v>
      </c>
      <c r="B95" s="1">
        <v>11.0</v>
      </c>
      <c r="C95" s="4">
        <v>94.0</v>
      </c>
      <c r="D95" s="5" t="s">
        <v>5369</v>
      </c>
      <c r="E95" s="4" t="str">
        <f>IFERROR(__xludf.DUMMYFUNCTION("GOOGLETRANSLATE(D95, ""he"", ""en"")"),"labor")</f>
        <v>labor</v>
      </c>
      <c r="F95" s="4"/>
      <c r="G95" s="4"/>
      <c r="H95" s="4"/>
    </row>
    <row r="96" ht="15.75" customHeight="1">
      <c r="A96" s="6" t="s">
        <v>797</v>
      </c>
      <c r="B96" s="7" t="s">
        <v>4649</v>
      </c>
      <c r="C96" s="4">
        <v>95.0</v>
      </c>
      <c r="D96" s="5" t="s">
        <v>5372</v>
      </c>
      <c r="E96" s="4" t="str">
        <f>IFERROR(__xludf.DUMMYFUNCTION("GOOGLETRANSLATE(D96, ""he"", ""en"")"),"and Owen")</f>
        <v>and Owen</v>
      </c>
      <c r="F96" s="4"/>
      <c r="G96" s="4"/>
      <c r="H96" s="4"/>
    </row>
    <row r="97" ht="15.75" customHeight="1">
      <c r="A97" s="6" t="s">
        <v>5382</v>
      </c>
      <c r="B97" s="7" t="s">
        <v>5383</v>
      </c>
      <c r="C97" s="4">
        <v>96.0</v>
      </c>
      <c r="D97" s="5" t="s">
        <v>53</v>
      </c>
      <c r="E97" s="4" t="str">
        <f>IFERROR(__xludf.DUMMYFUNCTION("GOOGLETRANSLATE(D97, ""he"", ""en"")"),"that")</f>
        <v>that</v>
      </c>
      <c r="F97" s="4"/>
      <c r="G97" s="4"/>
      <c r="H97" s="4"/>
    </row>
    <row r="98" ht="15.75" customHeight="1">
      <c r="A98" s="6" t="s">
        <v>5384</v>
      </c>
      <c r="B98" s="7" t="s">
        <v>5385</v>
      </c>
      <c r="C98" s="4">
        <v>97.0</v>
      </c>
      <c r="D98" s="5" t="s">
        <v>5376</v>
      </c>
      <c r="E98" s="4" t="str">
        <f>IFERROR(__xludf.DUMMYFUNCTION("GOOGLETRANSLATE(D98, ""he"", ""en"")"),"gas")</f>
        <v>gas</v>
      </c>
      <c r="F98" s="4"/>
      <c r="G98" s="4"/>
      <c r="H98" s="4"/>
    </row>
    <row r="99" ht="15.75" customHeight="1">
      <c r="A99" s="6" t="s">
        <v>408</v>
      </c>
      <c r="B99" s="7" t="s">
        <v>5386</v>
      </c>
      <c r="C99" s="4">
        <v>98.0</v>
      </c>
      <c r="D99" s="5" t="s">
        <v>5378</v>
      </c>
      <c r="E99" s="4" t="str">
        <f>IFERROR(__xludf.DUMMYFUNCTION("GOOGLETRANSLATE(D99, ""he"", ""en"")"),"quickly")</f>
        <v>quickly</v>
      </c>
      <c r="F99" s="4"/>
      <c r="G99" s="4"/>
      <c r="H99" s="4"/>
    </row>
    <row r="100" ht="15.75" customHeight="1">
      <c r="A100" s="6" t="s">
        <v>5387</v>
      </c>
      <c r="B100" s="7" t="s">
        <v>5388</v>
      </c>
      <c r="C100" s="4">
        <v>99.0</v>
      </c>
      <c r="D100" s="5" t="s">
        <v>5389</v>
      </c>
      <c r="E100" s="4" t="str">
        <f>IFERROR(__xludf.DUMMYFUNCTION("GOOGLETRANSLATE(D100, ""he"", ""en"")"),"and flight:")</f>
        <v>and flight:</v>
      </c>
      <c r="F100" s="4"/>
      <c r="G100" s="4"/>
      <c r="H100" s="4"/>
    </row>
    <row r="101" ht="15.75" customHeight="1">
      <c r="A101" s="6" t="s">
        <v>3808</v>
      </c>
      <c r="B101" s="7" t="s">
        <v>5390</v>
      </c>
      <c r="C101" s="4">
        <v>100.0</v>
      </c>
      <c r="D101" s="5" t="s">
        <v>233</v>
      </c>
      <c r="E101" s="4" t="str">
        <f>IFERROR(__xludf.DUMMYFUNCTION("GOOGLETRANSLATE(D101, ""he"", ""en"")"),"{y}")</f>
        <v>{y}</v>
      </c>
      <c r="F101" s="4"/>
      <c r="G101" s="4"/>
      <c r="H101" s="4"/>
    </row>
    <row r="102" ht="15.75" customHeight="1">
      <c r="A102" s="8" t="s">
        <v>472</v>
      </c>
      <c r="B102" s="1">
        <v>12.0</v>
      </c>
      <c r="C102" s="4">
        <v>101.0</v>
      </c>
      <c r="D102" s="5" t="s">
        <v>797</v>
      </c>
      <c r="E102" s="4" t="str">
        <f>IFERROR(__xludf.DUMMYFUNCTION("GOOGLETRANSLATE(D102, ""he"", ""en"")"),"who")</f>
        <v>who</v>
      </c>
      <c r="F102" s="4"/>
      <c r="G102" s="4"/>
      <c r="H102" s="4"/>
    </row>
    <row r="103" ht="15.75" customHeight="1">
      <c r="A103" s="6" t="s">
        <v>5391</v>
      </c>
      <c r="B103" s="7" t="s">
        <v>5392</v>
      </c>
      <c r="C103" s="4">
        <v>102.0</v>
      </c>
      <c r="D103" s="5" t="s">
        <v>5382</v>
      </c>
      <c r="E103" s="4" t="str">
        <f>IFERROR(__xludf.DUMMYFUNCTION("GOOGLETRANSLATE(D103, ""he"", ""en"")"),"knowing")</f>
        <v>knowing</v>
      </c>
      <c r="F103" s="4"/>
      <c r="G103" s="4"/>
      <c r="H103" s="4"/>
    </row>
    <row r="104" ht="15.75" customHeight="1">
      <c r="A104" s="6" t="s">
        <v>5346</v>
      </c>
      <c r="B104" s="7" t="s">
        <v>5337</v>
      </c>
      <c r="C104" s="4">
        <v>103.0</v>
      </c>
      <c r="D104" s="5" t="s">
        <v>5384</v>
      </c>
      <c r="E104" s="4" t="str">
        <f>IFERROR(__xludf.DUMMYFUNCTION("GOOGLETRANSLATE(D104, ""he"", ""en"")"),"goat")</f>
        <v>goat</v>
      </c>
      <c r="F104" s="4"/>
      <c r="G104" s="4"/>
      <c r="H104" s="4"/>
    </row>
    <row r="105" ht="15.75" customHeight="1">
      <c r="A105" s="6" t="s">
        <v>5393</v>
      </c>
      <c r="B105" s="7" t="s">
        <v>5394</v>
      </c>
      <c r="C105" s="4">
        <v>104.0</v>
      </c>
      <c r="D105" s="5" t="s">
        <v>5395</v>
      </c>
      <c r="E105" s="4" t="str">
        <f>IFERROR(__xludf.DUMMYFUNCTION("GOOGLETRANSLATE(D105, ""he"", ""en"")"),"my father")</f>
        <v>my father</v>
      </c>
      <c r="F105" s="4"/>
      <c r="G105" s="4"/>
      <c r="H105" s="4"/>
    </row>
    <row r="106" ht="15.75" customHeight="1">
      <c r="A106" s="6" t="s">
        <v>5396</v>
      </c>
      <c r="B106" s="7" t="s">
        <v>5397</v>
      </c>
      <c r="C106" s="4">
        <v>105.0</v>
      </c>
      <c r="D106" s="5" t="s">
        <v>5387</v>
      </c>
      <c r="E106" s="4" t="str">
        <f>IFERROR(__xludf.DUMMYFUNCTION("GOOGLETRANSLATE(D106, ""he"", ""en"")"),"And your knowledge")</f>
        <v>And your knowledge</v>
      </c>
      <c r="F106" s="4"/>
      <c r="G106" s="4"/>
      <c r="H106" s="4"/>
    </row>
    <row r="107" ht="15.75" customHeight="1">
      <c r="A107" s="6" t="s">
        <v>5398</v>
      </c>
      <c r="B107" s="7" t="s">
        <v>5399</v>
      </c>
      <c r="C107" s="4">
        <v>106.0</v>
      </c>
      <c r="D107" s="5" t="s">
        <v>5400</v>
      </c>
      <c r="E107" s="4" t="str">
        <f>IFERROR(__xludf.DUMMYFUNCTION("GOOGLETRANSLATE(D107, ""he"", ""en"")"),"for you:")</f>
        <v>for you:</v>
      </c>
      <c r="F107" s="4"/>
      <c r="G107" s="4"/>
      <c r="H107" s="4"/>
    </row>
    <row r="108" ht="15.75" customHeight="1">
      <c r="A108" s="6" t="s">
        <v>5401</v>
      </c>
      <c r="B108" s="7" t="s">
        <v>5402</v>
      </c>
      <c r="C108" s="4">
        <v>107.0</v>
      </c>
      <c r="D108" s="5" t="s">
        <v>477</v>
      </c>
      <c r="E108" s="4" t="str">
        <f>IFERROR(__xludf.DUMMYFUNCTION("GOOGLETRANSLATE(D108, ""he"", ""en"")"),"{12}")</f>
        <v>{12}</v>
      </c>
      <c r="F108" s="4"/>
      <c r="G108" s="4"/>
      <c r="H108" s="4"/>
    </row>
    <row r="109" ht="15.75" customHeight="1">
      <c r="A109" s="6" t="s">
        <v>5403</v>
      </c>
      <c r="B109" s="7" t="s">
        <v>5404</v>
      </c>
      <c r="C109" s="4">
        <v>108.0</v>
      </c>
      <c r="D109" s="5" t="s">
        <v>5391</v>
      </c>
      <c r="E109" s="4" t="str">
        <f>IFERROR(__xludf.DUMMYFUNCTION("GOOGLETRANSLATE(D109, ""he"", ""en"")"),"appoint")</f>
        <v>appoint</v>
      </c>
      <c r="F109" s="4"/>
      <c r="G109" s="4"/>
      <c r="H109" s="4"/>
    </row>
    <row r="110" ht="15.75" customHeight="1">
      <c r="A110" s="8" t="s">
        <v>508</v>
      </c>
      <c r="B110" s="1">
        <v>13.0</v>
      </c>
      <c r="C110" s="4">
        <v>109.0</v>
      </c>
      <c r="D110" s="5" t="s">
        <v>5346</v>
      </c>
      <c r="E110" s="4" t="str">
        <f>IFERROR(__xludf.DUMMYFUNCTION("GOOGLETRANSLATE(D110, ""he"", ""en"")"),"our right")</f>
        <v>our right</v>
      </c>
      <c r="F110" s="4"/>
      <c r="G110" s="4"/>
      <c r="H110" s="4"/>
    </row>
    <row r="111" ht="15.75" customHeight="1">
      <c r="A111" s="6" t="s">
        <v>5405</v>
      </c>
      <c r="B111" s="7" t="s">
        <v>2810</v>
      </c>
      <c r="C111" s="4">
        <v>110.0</v>
      </c>
      <c r="D111" s="5" t="s">
        <v>3483</v>
      </c>
      <c r="E111" s="4" t="str">
        <f>IFERROR(__xludf.DUMMYFUNCTION("GOOGLETRANSLATE(D111, ""he"", ""en"")"),"yes")</f>
        <v>yes</v>
      </c>
      <c r="F111" s="4"/>
      <c r="G111" s="4"/>
      <c r="H111" s="4"/>
    </row>
    <row r="112" ht="15.75" customHeight="1">
      <c r="A112" s="6" t="s">
        <v>180</v>
      </c>
      <c r="B112" s="7" t="s">
        <v>2580</v>
      </c>
      <c r="C112" s="4">
        <v>111.0</v>
      </c>
      <c r="D112" s="5" t="s">
        <v>5396</v>
      </c>
      <c r="E112" s="4" t="str">
        <f>IFERROR(__xludf.DUMMYFUNCTION("GOOGLETRANSLATE(D112, ""he"", ""en"")"),"notified")</f>
        <v>notified</v>
      </c>
      <c r="F112" s="4"/>
      <c r="G112" s="4"/>
      <c r="H112" s="4"/>
    </row>
    <row r="113" ht="15.75" customHeight="1">
      <c r="A113" s="6" t="s">
        <v>5406</v>
      </c>
      <c r="B113" s="7" t="s">
        <v>2432</v>
      </c>
      <c r="C113" s="4">
        <v>112.0</v>
      </c>
      <c r="D113" s="5" t="s">
        <v>5398</v>
      </c>
      <c r="E113" s="4" t="str">
        <f>IFERROR(__xludf.DUMMYFUNCTION("GOOGLETRANSLATE(D113, ""he"", ""en"")"),"And a prophet")</f>
        <v>And a prophet</v>
      </c>
      <c r="F113" s="4"/>
      <c r="G113" s="4"/>
      <c r="H113" s="4"/>
    </row>
    <row r="114" ht="15.75" customHeight="1">
      <c r="A114" s="6" t="s">
        <v>5407</v>
      </c>
      <c r="B114" s="7" t="s">
        <v>5408</v>
      </c>
      <c r="C114" s="4">
        <v>113.0</v>
      </c>
      <c r="D114" s="5" t="s">
        <v>5401</v>
      </c>
      <c r="E114" s="4" t="str">
        <f>IFERROR(__xludf.DUMMYFUNCTION("GOOGLETRANSLATE(D114, ""he"", ""en"")"),"heart")</f>
        <v>heart</v>
      </c>
      <c r="F114" s="4"/>
      <c r="G114" s="4"/>
      <c r="H114" s="4"/>
    </row>
    <row r="115" ht="15.75" customHeight="1">
      <c r="A115" s="8" t="s">
        <v>2609</v>
      </c>
      <c r="B115" s="1" t="s">
        <v>3532</v>
      </c>
      <c r="C115" s="4">
        <v>114.0</v>
      </c>
      <c r="D115" s="5" t="s">
        <v>5409</v>
      </c>
      <c r="E115" s="4" t="str">
        <f>IFERROR(__xludf.DUMMYFUNCTION("GOOGLETRANSLATE(D115, ""he"", ""en"")"),"wisdom:")</f>
        <v>wisdom:</v>
      </c>
      <c r="F115" s="4"/>
      <c r="G115" s="4"/>
      <c r="H115" s="4"/>
    </row>
    <row r="116" ht="15.75" customHeight="1">
      <c r="A116" s="8" t="s">
        <v>5410</v>
      </c>
      <c r="B116" s="1" t="s">
        <v>5411</v>
      </c>
      <c r="C116" s="4">
        <v>115.0</v>
      </c>
      <c r="D116" s="5" t="s">
        <v>513</v>
      </c>
      <c r="E116" s="4" t="str">
        <f>IFERROR(__xludf.DUMMYFUNCTION("GOOGLETRANSLATE(D116, ""he"", ""en"")"),"{13}")</f>
        <v>{13}</v>
      </c>
      <c r="F116" s="4"/>
      <c r="G116" s="4"/>
      <c r="H116" s="4"/>
    </row>
    <row r="117" ht="15.75" customHeight="1">
      <c r="A117" s="8" t="s">
        <v>784</v>
      </c>
      <c r="B117" s="1">
        <v>14.0</v>
      </c>
      <c r="C117" s="4">
        <v>116.0</v>
      </c>
      <c r="D117" s="5" t="s">
        <v>5405</v>
      </c>
      <c r="E117" s="4" t="str">
        <f>IFERROR(__xludf.DUMMYFUNCTION("GOOGLETRANSLATE(D117, ""he"", ""en"")"),"return")</f>
        <v>return</v>
      </c>
      <c r="F117" s="4"/>
      <c r="G117" s="4"/>
      <c r="H117" s="4"/>
    </row>
    <row r="118" ht="15.75" customHeight="1">
      <c r="A118" s="8" t="s">
        <v>5412</v>
      </c>
      <c r="B118" s="1" t="s">
        <v>5413</v>
      </c>
      <c r="C118" s="4">
        <v>117.0</v>
      </c>
      <c r="D118" s="5" t="s">
        <v>180</v>
      </c>
      <c r="E118" s="4" t="str">
        <f>IFERROR(__xludf.DUMMYFUNCTION("GOOGLETRANSLATE(D118, ""he"", ""en"")"),"Jehovah")</f>
        <v>Jehovah</v>
      </c>
      <c r="F118" s="4"/>
      <c r="G118" s="4"/>
      <c r="H118" s="4"/>
    </row>
    <row r="119" ht="15.75" customHeight="1">
      <c r="A119" s="6" t="s">
        <v>5414</v>
      </c>
      <c r="B119" s="7" t="s">
        <v>5294</v>
      </c>
      <c r="C119" s="4">
        <v>118.0</v>
      </c>
      <c r="D119" s="5" t="s">
        <v>2434</v>
      </c>
      <c r="E119" s="4" t="str">
        <f>IFERROR(__xludf.DUMMYFUNCTION("GOOGLETRANSLATE(D119, ""he"", ""en"")"),"to")</f>
        <v>to</v>
      </c>
      <c r="F119" s="4"/>
      <c r="G119" s="4"/>
      <c r="H119" s="4"/>
    </row>
    <row r="120" ht="15.75" customHeight="1">
      <c r="A120" s="6" t="s">
        <v>3853</v>
      </c>
      <c r="B120" s="7" t="s">
        <v>5415</v>
      </c>
      <c r="C120" s="4">
        <v>119.0</v>
      </c>
      <c r="D120" s="5" t="s">
        <v>5416</v>
      </c>
      <c r="E120" s="4" t="str">
        <f>IFERROR(__xludf.DUMMYFUNCTION("GOOGLETRANSLATE(D120, ""he"", ""en"")"),"when")</f>
        <v>when</v>
      </c>
      <c r="F120" s="4"/>
      <c r="G120" s="4"/>
      <c r="H120" s="4"/>
    </row>
    <row r="121" ht="15.75" customHeight="1">
      <c r="A121" s="6" t="s">
        <v>5417</v>
      </c>
      <c r="B121" s="7" t="s">
        <v>5418</v>
      </c>
      <c r="C121" s="4">
        <v>120.0</v>
      </c>
      <c r="D121" s="5" t="s">
        <v>5419</v>
      </c>
      <c r="E121" s="4" t="str">
        <f>IFERROR(__xludf.DUMMYFUNCTION("GOOGLETRANSLATE(D121, ""he"", ""en"")"),"And he was comforted")</f>
        <v>And he was comforted</v>
      </c>
      <c r="F121" s="4"/>
      <c r="G121" s="4"/>
      <c r="H121" s="4"/>
    </row>
    <row r="122" ht="15.75" customHeight="1">
      <c r="A122" s="6" t="s">
        <v>5420</v>
      </c>
      <c r="B122" s="7" t="s">
        <v>5421</v>
      </c>
      <c r="C122" s="4">
        <v>121.0</v>
      </c>
      <c r="D122" s="5" t="s">
        <v>533</v>
      </c>
      <c r="E122" s="4" t="str">
        <f>IFERROR(__xludf.DUMMYFUNCTION("GOOGLETRANSLATE(D122, ""he"", ""en"")"),"on")</f>
        <v>on</v>
      </c>
      <c r="F122" s="4"/>
      <c r="G122" s="4"/>
      <c r="H122" s="4"/>
    </row>
    <row r="123" ht="15.75" customHeight="1">
      <c r="A123" s="6" t="s">
        <v>5422</v>
      </c>
      <c r="B123" s="7" t="s">
        <v>5423</v>
      </c>
      <c r="C123" s="4">
        <v>122.0</v>
      </c>
      <c r="D123" s="5" t="s">
        <v>5424</v>
      </c>
      <c r="E123" s="4" t="str">
        <f>IFERROR(__xludf.DUMMYFUNCTION("GOOGLETRANSLATE(D123, ""he"", ""en"")"),"your servants:")</f>
        <v>your servants:</v>
      </c>
      <c r="F123" s="4"/>
      <c r="G123" s="4"/>
      <c r="H123" s="4"/>
    </row>
    <row r="124" ht="15.75" customHeight="1">
      <c r="A124" s="8" t="s">
        <v>808</v>
      </c>
      <c r="B124" s="1">
        <v>15.0</v>
      </c>
      <c r="C124" s="4">
        <v>123.0</v>
      </c>
      <c r="D124" s="5" t="s">
        <v>801</v>
      </c>
      <c r="E124" s="4" t="str">
        <f>IFERROR(__xludf.DUMMYFUNCTION("GOOGLETRANSLATE(D124, ""he"", ""en"")"),"{hand}")</f>
        <v>{hand}</v>
      </c>
      <c r="F124" s="4"/>
      <c r="G124" s="4"/>
      <c r="H124" s="4"/>
    </row>
    <row r="125" ht="15.75" customHeight="1">
      <c r="A125" s="6" t="s">
        <v>5425</v>
      </c>
      <c r="B125" s="7" t="s">
        <v>5426</v>
      </c>
      <c r="C125" s="4">
        <v>124.0</v>
      </c>
      <c r="D125" s="5" t="s">
        <v>5427</v>
      </c>
      <c r="E125" s="4" t="str">
        <f>IFERROR(__xludf.DUMMYFUNCTION("GOOGLETRANSLATE(D125, ""he"", ""en"")"),"We are satisfied")</f>
        <v>We are satisfied</v>
      </c>
      <c r="F125" s="4"/>
      <c r="G125" s="4"/>
      <c r="H125" s="4"/>
    </row>
    <row r="126" ht="15.75" customHeight="1">
      <c r="A126" s="6" t="s">
        <v>5428</v>
      </c>
      <c r="B126" s="7" t="s">
        <v>5429</v>
      </c>
      <c r="C126" s="4">
        <v>125.0</v>
      </c>
      <c r="D126" s="5" t="s">
        <v>5430</v>
      </c>
      <c r="E126" s="4" t="str">
        <f>IFERROR(__xludf.DUMMYFUNCTION("GOOGLETRANSLATE(D126, ""he"", ""en"")"),"in the morning")</f>
        <v>in the morning</v>
      </c>
      <c r="F126" s="4"/>
      <c r="G126" s="4"/>
      <c r="H126" s="4"/>
    </row>
    <row r="127" ht="15.75" customHeight="1">
      <c r="A127" s="6" t="s">
        <v>5431</v>
      </c>
      <c r="B127" s="7" t="s">
        <v>5432</v>
      </c>
      <c r="C127" s="4">
        <v>126.0</v>
      </c>
      <c r="D127" s="5" t="s">
        <v>3857</v>
      </c>
      <c r="E127" s="4" t="str">
        <f>IFERROR(__xludf.DUMMYFUNCTION("GOOGLETRANSLATE(D127, ""he"", ""en"")"),"your grace")</f>
        <v>your grace</v>
      </c>
      <c r="F127" s="4"/>
      <c r="G127" s="4"/>
      <c r="H127" s="4"/>
    </row>
    <row r="128" ht="15.75" customHeight="1">
      <c r="A128" s="6" t="s">
        <v>649</v>
      </c>
      <c r="B128" s="7" t="s">
        <v>5433</v>
      </c>
      <c r="C128" s="4">
        <v>127.0</v>
      </c>
      <c r="D128" s="5" t="s">
        <v>5434</v>
      </c>
      <c r="E128" s="4" t="str">
        <f>IFERROR(__xludf.DUMMYFUNCTION("GOOGLETRANSLATE(D128, ""he"", ""en"")"),"And Nranana")</f>
        <v>And Nranana</v>
      </c>
      <c r="F128" s="4"/>
      <c r="G128" s="4"/>
      <c r="H128" s="4"/>
    </row>
    <row r="129" ht="15.75" customHeight="1">
      <c r="A129" s="6" t="s">
        <v>5435</v>
      </c>
      <c r="B129" s="7" t="s">
        <v>5436</v>
      </c>
      <c r="C129" s="4">
        <v>128.0</v>
      </c>
      <c r="D129" s="5" t="s">
        <v>5437</v>
      </c>
      <c r="E129" s="4" t="str">
        <f>IFERROR(__xludf.DUMMYFUNCTION("GOOGLETRANSLATE(D129, ""he"", ""en"")"),"And she was happy")</f>
        <v>And she was happy</v>
      </c>
      <c r="F129" s="4"/>
      <c r="G129" s="4"/>
      <c r="H129" s="4"/>
    </row>
    <row r="130" ht="15.75" customHeight="1">
      <c r="A130" s="6" t="s">
        <v>5438</v>
      </c>
      <c r="B130" s="7" t="s">
        <v>5439</v>
      </c>
      <c r="C130" s="4">
        <v>129.0</v>
      </c>
      <c r="D130" s="5" t="s">
        <v>1632</v>
      </c>
      <c r="E130" s="4" t="str">
        <f>IFERROR(__xludf.DUMMYFUNCTION("GOOGLETRANSLATE(D130, ""he"", ""en"")"),"at all")</f>
        <v>at all</v>
      </c>
      <c r="F130" s="4"/>
      <c r="G130" s="4"/>
      <c r="H130" s="4"/>
    </row>
    <row r="131" ht="15.75" customHeight="1">
      <c r="A131" s="8" t="s">
        <v>828</v>
      </c>
      <c r="B131" s="1">
        <v>16.0</v>
      </c>
      <c r="C131" s="4">
        <v>130.0</v>
      </c>
      <c r="D131" s="5" t="s">
        <v>5440</v>
      </c>
      <c r="E131" s="4" t="str">
        <f>IFERROR(__xludf.DUMMYFUNCTION("GOOGLETRANSLATE(D131, ""he"", ""en"")"),"To our right:")</f>
        <v>To our right:</v>
      </c>
      <c r="F131" s="4"/>
      <c r="G131" s="4"/>
      <c r="H131" s="4"/>
    </row>
    <row r="132" ht="15.75" customHeight="1">
      <c r="A132" s="6" t="s">
        <v>3678</v>
      </c>
      <c r="B132" s="7" t="s">
        <v>5441</v>
      </c>
      <c r="C132" s="4">
        <v>131.0</v>
      </c>
      <c r="D132" s="5" t="s">
        <v>821</v>
      </c>
      <c r="E132" s="4" t="str">
        <f>IFERROR(__xludf.DUMMYFUNCTION("GOOGLETRANSLATE(D132, ""he"", ""en"")"),"{to}")</f>
        <v>{to}</v>
      </c>
      <c r="F132" s="4"/>
      <c r="G132" s="4"/>
      <c r="H132" s="4"/>
    </row>
    <row r="133" ht="15.75" customHeight="1">
      <c r="A133" s="6" t="s">
        <v>5442</v>
      </c>
      <c r="B133" s="7" t="s">
        <v>5443</v>
      </c>
      <c r="C133" s="4">
        <v>132.0</v>
      </c>
      <c r="D133" s="5" t="s">
        <v>5444</v>
      </c>
      <c r="E133" s="4" t="str">
        <f>IFERROR(__xludf.DUMMYFUNCTION("GOOGLETRANSLATE(D133, ""he"", ""en"")"),"We were happy")</f>
        <v>We were happy</v>
      </c>
      <c r="F133" s="4"/>
      <c r="G133" s="4"/>
      <c r="H133" s="4"/>
    </row>
    <row r="134" ht="15.75" customHeight="1">
      <c r="A134" s="6" t="s">
        <v>5445</v>
      </c>
      <c r="B134" s="7" t="s">
        <v>5446</v>
      </c>
      <c r="C134" s="4">
        <v>133.0</v>
      </c>
      <c r="D134" s="5" t="s">
        <v>5447</v>
      </c>
      <c r="E134" s="4" t="str">
        <f>IFERROR(__xludf.DUMMYFUNCTION("GOOGLETRANSLATE(D134, ""he"", ""en"")"),"Quantities")</f>
        <v>Quantities</v>
      </c>
      <c r="F134" s="4"/>
      <c r="G134" s="4"/>
      <c r="H134" s="4"/>
    </row>
    <row r="135" ht="15.75" customHeight="1">
      <c r="A135" s="6" t="s">
        <v>5448</v>
      </c>
      <c r="B135" s="7" t="s">
        <v>5449</v>
      </c>
      <c r="C135" s="4">
        <v>134.0</v>
      </c>
      <c r="D135" s="5" t="s">
        <v>5450</v>
      </c>
      <c r="E135" s="4" t="str">
        <f>IFERROR(__xludf.DUMMYFUNCTION("GOOGLETRANSLATE(D135, ""he"", ""en"")"),"We answered")</f>
        <v>We answered</v>
      </c>
      <c r="F135" s="4"/>
      <c r="G135" s="4"/>
      <c r="H135" s="4"/>
    </row>
    <row r="136" ht="15.75" customHeight="1">
      <c r="A136" s="6" t="s">
        <v>5451</v>
      </c>
      <c r="B136" s="7" t="s">
        <v>5452</v>
      </c>
      <c r="C136" s="4">
        <v>135.0</v>
      </c>
      <c r="D136" s="5" t="s">
        <v>656</v>
      </c>
      <c r="E136" s="4" t="str">
        <f>IFERROR(__xludf.DUMMYFUNCTION("GOOGLETRANSLATE(D136, ""he"", ""en"")"),"years")</f>
        <v>years</v>
      </c>
      <c r="F136" s="4"/>
      <c r="G136" s="4"/>
      <c r="H136" s="4"/>
    </row>
    <row r="137" ht="15.75" customHeight="1">
      <c r="A137" s="8" t="s">
        <v>856</v>
      </c>
      <c r="B137" s="1">
        <v>17.0</v>
      </c>
      <c r="C137" s="4">
        <v>136.0</v>
      </c>
      <c r="D137" s="5" t="s">
        <v>5435</v>
      </c>
      <c r="E137" s="4" t="str">
        <f>IFERROR(__xludf.DUMMYFUNCTION("GOOGLETRANSLATE(D137, ""he"", ""en"")"),"we saw")</f>
        <v>we saw</v>
      </c>
      <c r="F137" s="4"/>
      <c r="G137" s="4"/>
      <c r="H137" s="4"/>
    </row>
    <row r="138" ht="15.75" customHeight="1">
      <c r="A138" s="6" t="s">
        <v>3100</v>
      </c>
      <c r="B138" s="7" t="s">
        <v>5453</v>
      </c>
      <c r="C138" s="4">
        <v>137.0</v>
      </c>
      <c r="D138" s="5" t="s">
        <v>5454</v>
      </c>
      <c r="E138" s="4" t="str">
        <f>IFERROR(__xludf.DUMMYFUNCTION("GOOGLETRANSLATE(D138, ""he"", ""en"")"),"evil:")</f>
        <v>evil:</v>
      </c>
      <c r="F138" s="4"/>
      <c r="G138" s="4"/>
      <c r="H138" s="4"/>
    </row>
    <row r="139" ht="15.75" customHeight="1">
      <c r="A139" s="6" t="s">
        <v>5455</v>
      </c>
      <c r="B139" s="7" t="s">
        <v>5456</v>
      </c>
      <c r="C139" s="4">
        <v>138.0</v>
      </c>
      <c r="D139" s="5" t="s">
        <v>848</v>
      </c>
      <c r="E139" s="4" t="str">
        <f>IFERROR(__xludf.DUMMYFUNCTION("GOOGLETRANSLATE(D139, ""he"", ""en"")"),"{16}")</f>
        <v>{16}</v>
      </c>
      <c r="F139" s="4"/>
      <c r="G139" s="4"/>
      <c r="H139" s="4"/>
    </row>
    <row r="140" ht="15.75" customHeight="1">
      <c r="A140" s="6" t="s">
        <v>567</v>
      </c>
      <c r="B140" s="7" t="s">
        <v>1066</v>
      </c>
      <c r="C140" s="4">
        <v>139.0</v>
      </c>
      <c r="D140" s="5" t="s">
        <v>3678</v>
      </c>
      <c r="E140" s="4" t="str">
        <f>IFERROR(__xludf.DUMMYFUNCTION("GOOGLETRANSLATE(D140, ""he"", ""en"")"),"fear")</f>
        <v>fear</v>
      </c>
      <c r="F140" s="4"/>
      <c r="G140" s="4"/>
      <c r="H140" s="4"/>
    </row>
    <row r="141" ht="15.75" customHeight="1">
      <c r="A141" s="6" t="s">
        <v>5457</v>
      </c>
      <c r="B141" s="7" t="s">
        <v>5458</v>
      </c>
      <c r="C141" s="4">
        <v>140.0</v>
      </c>
      <c r="D141" s="5" t="s">
        <v>545</v>
      </c>
      <c r="E141" s="4" t="str">
        <f>IFERROR(__xludf.DUMMYFUNCTION("GOOGLETRANSLATE(D141, ""he"", ""en"")"),"to")</f>
        <v>to</v>
      </c>
      <c r="F141" s="4"/>
      <c r="G141" s="4"/>
      <c r="H141" s="4"/>
    </row>
    <row r="142" ht="15.75" customHeight="1">
      <c r="A142" s="6" t="s">
        <v>5459</v>
      </c>
      <c r="B142" s="7" t="s">
        <v>3823</v>
      </c>
      <c r="C142" s="4">
        <v>141.0</v>
      </c>
      <c r="D142" s="5" t="s">
        <v>2383</v>
      </c>
      <c r="E142" s="4" t="str">
        <f>IFERROR(__xludf.DUMMYFUNCTION("GOOGLETRANSLATE(D142, ""he"", ""en"")"),"your servants")</f>
        <v>your servants</v>
      </c>
      <c r="F142" s="4"/>
      <c r="G142" s="4"/>
      <c r="H142" s="4"/>
    </row>
    <row r="143" ht="15.75" customHeight="1">
      <c r="A143" s="6" t="s">
        <v>5460</v>
      </c>
      <c r="B143" s="7" t="s">
        <v>5461</v>
      </c>
      <c r="C143" s="4">
        <v>142.0</v>
      </c>
      <c r="D143" s="5" t="s">
        <v>5462</v>
      </c>
      <c r="E143" s="4" t="str">
        <f>IFERROR(__xludf.DUMMYFUNCTION("GOOGLETRANSLATE(D143, ""he"", ""en"")"),"your action")</f>
        <v>your action</v>
      </c>
      <c r="F143" s="4"/>
      <c r="G143" s="4"/>
      <c r="H143" s="4"/>
    </row>
    <row r="144" ht="15.75" customHeight="1">
      <c r="A144" s="6" t="s">
        <v>5463</v>
      </c>
      <c r="B144" s="7" t="s">
        <v>5464</v>
      </c>
      <c r="C144" s="4">
        <v>143.0</v>
      </c>
      <c r="D144" s="5" t="s">
        <v>5448</v>
      </c>
      <c r="E144" s="4" t="str">
        <f>IFERROR(__xludf.DUMMYFUNCTION("GOOGLETRANSLATE(D144, ""he"", ""en"")"),"and your guide")</f>
        <v>and your guide</v>
      </c>
      <c r="F144" s="4"/>
      <c r="G144" s="4"/>
      <c r="H144" s="4"/>
    </row>
    <row r="145" ht="15.75" customHeight="1">
      <c r="A145" s="6" t="s">
        <v>5465</v>
      </c>
      <c r="B145" s="7" t="s">
        <v>5466</v>
      </c>
      <c r="C145" s="4">
        <v>144.0</v>
      </c>
      <c r="D145" s="5" t="s">
        <v>533</v>
      </c>
      <c r="E145" s="4" t="str">
        <f>IFERROR(__xludf.DUMMYFUNCTION("GOOGLETRANSLATE(D145, ""he"", ""en"")"),"on")</f>
        <v>on</v>
      </c>
      <c r="F145" s="4"/>
      <c r="G145" s="4"/>
      <c r="H145" s="4"/>
    </row>
    <row r="146" ht="15.75" customHeight="1">
      <c r="A146" s="6" t="s">
        <v>5459</v>
      </c>
      <c r="B146" s="7" t="s">
        <v>3823</v>
      </c>
      <c r="C146" s="4">
        <v>145.0</v>
      </c>
      <c r="D146" s="5" t="s">
        <v>5467</v>
      </c>
      <c r="E146" s="4" t="str">
        <f>IFERROR(__xludf.DUMMYFUNCTION("GOOGLETRANSLATE(D146, ""he"", ""en"")"),"Their sons:")</f>
        <v>Their sons:</v>
      </c>
      <c r="F146" s="4"/>
      <c r="G146" s="4"/>
      <c r="H146" s="4"/>
    </row>
    <row r="147" ht="15.75" customHeight="1">
      <c r="A147" s="6" t="s">
        <v>5460</v>
      </c>
      <c r="B147" s="7" t="s">
        <v>5461</v>
      </c>
      <c r="C147" s="4">
        <v>146.0</v>
      </c>
      <c r="D147" s="5" t="s">
        <v>867</v>
      </c>
      <c r="E147" s="4" t="str">
        <f>IFERROR(__xludf.DUMMYFUNCTION("GOOGLETRANSLATE(D147, ""he"", ""en"")"),"{17}")</f>
        <v>{17}</v>
      </c>
      <c r="F147" s="4"/>
      <c r="G147" s="4"/>
      <c r="H147" s="4"/>
    </row>
    <row r="148" ht="15.75" customHeight="1">
      <c r="A148" s="6" t="s">
        <v>5463</v>
      </c>
      <c r="B148" s="7" t="s">
        <v>5464</v>
      </c>
      <c r="C148" s="4">
        <v>147.0</v>
      </c>
      <c r="D148" s="5" t="s">
        <v>3100</v>
      </c>
      <c r="E148" s="4" t="str">
        <f>IFERROR(__xludf.DUMMYFUNCTION("GOOGLETRANSLATE(D148, ""he"", ""en"")"),"it came to pass")</f>
        <v>it came to pass</v>
      </c>
      <c r="F148" s="4"/>
      <c r="G148" s="4"/>
      <c r="H148" s="4"/>
    </row>
    <row r="149" ht="15.75" customHeight="1">
      <c r="A149" s="6" t="s">
        <v>5468</v>
      </c>
      <c r="B149" s="7" t="s">
        <v>5469</v>
      </c>
      <c r="C149" s="4">
        <v>148.0</v>
      </c>
      <c r="D149" s="5" t="s">
        <v>5455</v>
      </c>
      <c r="E149" s="4" t="str">
        <f>IFERROR(__xludf.DUMMYFUNCTION("GOOGLETRANSLATE(D149, ""he"", ""en"")"),"Noam")</f>
        <v>Noam</v>
      </c>
      <c r="F149" s="4"/>
      <c r="G149" s="4"/>
      <c r="H149" s="4"/>
    </row>
    <row r="150" ht="15.75" customHeight="1">
      <c r="C150" s="4">
        <v>149.0</v>
      </c>
      <c r="D150" s="5" t="s">
        <v>567</v>
      </c>
      <c r="E150" s="4" t="str">
        <f>IFERROR(__xludf.DUMMYFUNCTION("GOOGLETRANSLATE(D150, ""he"", ""en"")"),"sir")</f>
        <v>sir</v>
      </c>
      <c r="F150" s="4"/>
      <c r="G150" s="4"/>
      <c r="H150" s="4"/>
    </row>
    <row r="151" ht="15.75" customHeight="1">
      <c r="C151" s="4">
        <v>150.0</v>
      </c>
      <c r="D151" s="5" t="s">
        <v>5457</v>
      </c>
      <c r="E151" s="4" t="str">
        <f>IFERROR(__xludf.DUMMYFUNCTION("GOOGLETRANSLATE(D151, ""he"", ""en"")"),"our god")</f>
        <v>our god</v>
      </c>
      <c r="F151" s="4"/>
      <c r="G151" s="4"/>
      <c r="H151" s="4"/>
    </row>
    <row r="152" ht="15.75" customHeight="1">
      <c r="C152" s="4">
        <v>151.0</v>
      </c>
      <c r="D152" s="5" t="s">
        <v>5459</v>
      </c>
      <c r="E152" s="4" t="str">
        <f>IFERROR(__xludf.DUMMYFUNCTION("GOOGLETRANSLATE(D152, ""he"", ""en"")"),"on us")</f>
        <v>on us</v>
      </c>
      <c r="F152" s="4"/>
      <c r="G152" s="4"/>
      <c r="H152" s="4"/>
    </row>
    <row r="153" ht="15.75" customHeight="1">
      <c r="C153" s="4">
        <v>152.0</v>
      </c>
      <c r="D153" s="5" t="s">
        <v>5470</v>
      </c>
      <c r="E153" s="4" t="str">
        <f>IFERROR(__xludf.DUMMYFUNCTION("GOOGLETRANSLATE(D153, ""he"", ""en"")"),"and action")</f>
        <v>and action</v>
      </c>
      <c r="F153" s="4"/>
      <c r="G153" s="4"/>
      <c r="H153" s="4"/>
    </row>
    <row r="154" ht="15.75" customHeight="1">
      <c r="C154" s="4">
        <v>153.0</v>
      </c>
      <c r="D154" s="5" t="s">
        <v>5463</v>
      </c>
      <c r="E154" s="4" t="str">
        <f>IFERROR(__xludf.DUMMYFUNCTION("GOOGLETRANSLATE(D154, ""he"", ""en"")"),"our hands")</f>
        <v>our hands</v>
      </c>
      <c r="F154" s="4"/>
      <c r="G154" s="4"/>
      <c r="H154" s="4"/>
    </row>
    <row r="155" ht="15.75" customHeight="1">
      <c r="C155" s="4">
        <v>154.0</v>
      </c>
      <c r="D155" s="5" t="s">
        <v>5465</v>
      </c>
      <c r="E155" s="4" t="str">
        <f>IFERROR(__xludf.DUMMYFUNCTION("GOOGLETRANSLATE(D155, ""he"", ""en"")"),"position")</f>
        <v>position</v>
      </c>
      <c r="F155" s="4"/>
      <c r="G155" s="4"/>
      <c r="H155" s="4"/>
    </row>
    <row r="156" ht="15.75" customHeight="1">
      <c r="C156" s="4">
        <v>155.0</v>
      </c>
      <c r="D156" s="5" t="s">
        <v>5459</v>
      </c>
      <c r="E156" s="4" t="str">
        <f>IFERROR(__xludf.DUMMYFUNCTION("GOOGLETRANSLATE(D156, ""he"", ""en"")"),"on us")</f>
        <v>on us</v>
      </c>
      <c r="F156" s="4"/>
      <c r="G156" s="4"/>
      <c r="H156" s="4"/>
    </row>
    <row r="157" ht="15.75" customHeight="1">
      <c r="C157" s="4">
        <v>156.0</v>
      </c>
      <c r="D157" s="5" t="s">
        <v>5470</v>
      </c>
      <c r="E157" s="4" t="str">
        <f>IFERROR(__xludf.DUMMYFUNCTION("GOOGLETRANSLATE(D157, ""he"", ""en"")"),"and action")</f>
        <v>and action</v>
      </c>
      <c r="F157" s="4"/>
      <c r="G157" s="4"/>
      <c r="H157" s="4"/>
    </row>
    <row r="158" ht="15.75" customHeight="1">
      <c r="C158" s="4">
        <v>157.0</v>
      </c>
      <c r="D158" s="5" t="s">
        <v>5463</v>
      </c>
      <c r="E158" s="4" t="str">
        <f>IFERROR(__xludf.DUMMYFUNCTION("GOOGLETRANSLATE(D158, ""he"", ""en"")"),"our hands")</f>
        <v>our hands</v>
      </c>
      <c r="F158" s="4"/>
      <c r="G158" s="4"/>
      <c r="H158" s="4"/>
    </row>
    <row r="159" ht="15.75" customHeight="1">
      <c r="C159" s="4">
        <v>158.0</v>
      </c>
      <c r="D159" s="5" t="s">
        <v>5471</v>
      </c>
      <c r="E159" s="4" t="str">
        <f>IFERROR(__xludf.DUMMYFUNCTION("GOOGLETRANSLATE(D159, ""he"", ""en"")"),"It was called:")</f>
        <v>It was called:</v>
      </c>
      <c r="F159" s="4"/>
      <c r="G159" s="4"/>
      <c r="H159" s="4"/>
    </row>
    <row r="160" ht="15.75" customHeight="1">
      <c r="E160" s="4" t="str">
        <f>IFERROR(__xludf.DUMMYFUNCTION("GOOGLETRANSLATE(D160, ""he"", ""en"")"),"#VALUE!")</f>
        <v>#VALUE!</v>
      </c>
    </row>
    <row r="161" ht="15.75" customHeight="1">
      <c r="E161" s="4" t="str">
        <f>IFERROR(__xludf.DUMMYFUNCTION("GOOGLETRANSLATE(D161, ""he"", ""en"")"),"#VALUE!")</f>
        <v>#VALUE!</v>
      </c>
    </row>
    <row r="162" ht="15.75" customHeight="1">
      <c r="E162" s="4" t="str">
        <f>IFERROR(__xludf.DUMMYFUNCTION("GOOGLETRANSLATE(D162, ""he"", ""en"")"),"#VALUE!")</f>
        <v>#VALUE!</v>
      </c>
    </row>
    <row r="163" ht="15.75" customHeight="1">
      <c r="E163" s="4" t="str">
        <f>IFERROR(__xludf.DUMMYFUNCTION("GOOGLETRANSLATE(D163, ""he"", ""en"")"),"#VALUE!")</f>
        <v>#VALUE!</v>
      </c>
    </row>
    <row r="164" ht="15.75" customHeight="1">
      <c r="E164" s="4" t="str">
        <f>IFERROR(__xludf.DUMMYFUNCTION("GOOGLETRANSLATE(D164, ""he"", ""en"")"),"#VALUE!")</f>
        <v>#VALUE!</v>
      </c>
    </row>
    <row r="165" ht="15.75" customHeight="1">
      <c r="E165" s="4" t="str">
        <f>IFERROR(__xludf.DUMMYFUNCTION("GOOGLETRANSLATE(D165, ""he"", ""en"")"),"#VALUE!")</f>
        <v>#VALUE!</v>
      </c>
    </row>
    <row r="166" ht="15.75" customHeight="1">
      <c r="E166" s="4" t="str">
        <f>IFERROR(__xludf.DUMMYFUNCTION("GOOGLETRANSLATE(D166, ""he"", ""en"")"),"#VALUE!")</f>
        <v>#VALUE!</v>
      </c>
    </row>
    <row r="167" ht="15.75" customHeight="1">
      <c r="E167" s="4" t="str">
        <f>IFERROR(__xludf.DUMMYFUNCTION("GOOGLETRANSLATE(D167, ""he"", ""en"")"),"#VALUE!")</f>
        <v>#VALUE!</v>
      </c>
    </row>
    <row r="168" ht="15.75" customHeight="1">
      <c r="E168" s="4" t="str">
        <f>IFERROR(__xludf.DUMMYFUNCTION("GOOGLETRANSLATE(D168, ""he"", ""en"")"),"#VALUE!")</f>
        <v>#VALUE!</v>
      </c>
    </row>
    <row r="169" ht="15.75" customHeight="1">
      <c r="E169" s="4" t="str">
        <f>IFERROR(__xludf.DUMMYFUNCTION("GOOGLETRANSLATE(D169, ""he"", ""en"")"),"#VALUE!")</f>
        <v>#VALUE!</v>
      </c>
    </row>
    <row r="170" ht="15.75" customHeight="1">
      <c r="E170" s="4" t="str">
        <f>IFERROR(__xludf.DUMMYFUNCTION("GOOGLETRANSLATE(D170, ""he"", ""en"")"),"#VALUE!")</f>
        <v>#VALUE!</v>
      </c>
    </row>
    <row r="171" ht="15.75" customHeight="1">
      <c r="E171" s="4" t="str">
        <f>IFERROR(__xludf.DUMMYFUNCTION("GOOGLETRANSLATE(D171, ""he"", ""en"")"),"#VALUE!")</f>
        <v>#VALUE!</v>
      </c>
    </row>
    <row r="172" ht="15.75" customHeight="1">
      <c r="E172" s="4" t="str">
        <f>IFERROR(__xludf.DUMMYFUNCTION("GOOGLETRANSLATE(D172, ""he"", ""en"")"),"#VALUE!")</f>
        <v>#VALUE!</v>
      </c>
    </row>
    <row r="173" ht="15.75" customHeight="1">
      <c r="E173" s="4" t="str">
        <f>IFERROR(__xludf.DUMMYFUNCTION("GOOGLETRANSLATE(D173, ""he"", ""en"")"),"#VALUE!")</f>
        <v>#VALUE!</v>
      </c>
    </row>
    <row r="174" ht="15.75" customHeight="1">
      <c r="E174" s="4" t="str">
        <f>IFERROR(__xludf.DUMMYFUNCTION("GOOGLETRANSLATE(D174, ""he"", ""en"")"),"#VALUE!")</f>
        <v>#VALUE!</v>
      </c>
    </row>
    <row r="175" ht="15.75" customHeight="1">
      <c r="E175" s="4" t="str">
        <f>IFERROR(__xludf.DUMMYFUNCTION("GOOGLETRANSLATE(D175, ""he"", ""en"")"),"#VALUE!")</f>
        <v>#VALUE!</v>
      </c>
    </row>
    <row r="176" ht="15.75" customHeight="1">
      <c r="E176" s="4" t="str">
        <f>IFERROR(__xludf.DUMMYFUNCTION("GOOGLETRANSLATE(D176, ""he"", ""en"")"),"#VALUE!")</f>
        <v>#VALUE!</v>
      </c>
    </row>
    <row r="177" ht="15.75" customHeight="1">
      <c r="E177" s="4" t="str">
        <f>IFERROR(__xludf.DUMMYFUNCTION("GOOGLETRANSLATE(D177, ""he"", ""en"")"),"#VALUE!")</f>
        <v>#VALUE!</v>
      </c>
    </row>
    <row r="178" ht="15.75" customHeight="1">
      <c r="E178" s="4" t="str">
        <f>IFERROR(__xludf.DUMMYFUNCTION("GOOGLETRANSLATE(D178, ""he"", ""en"")"),"#VALUE!")</f>
        <v>#VALUE!</v>
      </c>
    </row>
    <row r="179" ht="15.75" customHeight="1">
      <c r="E179" s="4" t="str">
        <f>IFERROR(__xludf.DUMMYFUNCTION("GOOGLETRANSLATE(D179, ""he"", ""en"")"),"#VALUE!")</f>
        <v>#VALUE!</v>
      </c>
    </row>
    <row r="180" ht="15.75" customHeight="1">
      <c r="E180" s="4" t="str">
        <f>IFERROR(__xludf.DUMMYFUNCTION("GOOGLETRANSLATE(D180, ""he"", ""en"")"),"#VALUE!")</f>
        <v>#VALUE!</v>
      </c>
    </row>
    <row r="181" ht="15.75" customHeight="1">
      <c r="E181" s="4" t="str">
        <f>IFERROR(__xludf.DUMMYFUNCTION("GOOGLETRANSLATE(D181, ""he"", ""en"")"),"#VALUE!")</f>
        <v>#VALUE!</v>
      </c>
    </row>
    <row r="182" ht="15.75" customHeight="1">
      <c r="E182" s="4" t="str">
        <f>IFERROR(__xludf.DUMMYFUNCTION("GOOGLETRANSLATE(D182, ""he"", ""en"")"),"#VALUE!")</f>
        <v>#VALUE!</v>
      </c>
    </row>
    <row r="183" ht="15.75" customHeight="1">
      <c r="E183" s="4" t="str">
        <f>IFERROR(__xludf.DUMMYFUNCTION("GOOGLETRANSLATE(D183, ""he"", ""en"")"),"#VALUE!")</f>
        <v>#VALUE!</v>
      </c>
    </row>
    <row r="184" ht="15.75" customHeight="1">
      <c r="E184" s="4" t="str">
        <f>IFERROR(__xludf.DUMMYFUNCTION("GOOGLETRANSLATE(D184, ""he"", ""en"")"),"#VALUE!")</f>
        <v>#VALUE!</v>
      </c>
    </row>
    <row r="185" ht="15.75" customHeight="1">
      <c r="E185" s="4" t="str">
        <f>IFERROR(__xludf.DUMMYFUNCTION("GOOGLETRANSLATE(D185, ""he"", ""en"")"),"#VALUE!")</f>
        <v>#VALUE!</v>
      </c>
    </row>
    <row r="186" ht="15.75" customHeight="1">
      <c r="E186" s="4" t="str">
        <f>IFERROR(__xludf.DUMMYFUNCTION("GOOGLETRANSLATE(D186, ""he"", ""en"")"),"#VALUE!")</f>
        <v>#VALUE!</v>
      </c>
    </row>
    <row r="187" ht="15.75" customHeight="1">
      <c r="E187" s="4" t="str">
        <f>IFERROR(__xludf.DUMMYFUNCTION("GOOGLETRANSLATE(D187, ""he"", ""en"")"),"#VALUE!")</f>
        <v>#VALUE!</v>
      </c>
    </row>
    <row r="188" ht="15.75" customHeight="1">
      <c r="E188" s="4" t="str">
        <f>IFERROR(__xludf.DUMMYFUNCTION("GOOGLETRANSLATE(D188, ""he"", ""en"")"),"#VALUE!")</f>
        <v>#VALUE!</v>
      </c>
    </row>
    <row r="189" ht="15.75" customHeight="1">
      <c r="E189" s="4" t="str">
        <f>IFERROR(__xludf.DUMMYFUNCTION("GOOGLETRANSLATE(D189, ""he"", ""en"")"),"#VALUE!")</f>
        <v>#VALUE!</v>
      </c>
    </row>
    <row r="190" ht="15.75" customHeight="1">
      <c r="E190" s="4" t="str">
        <f>IFERROR(__xludf.DUMMYFUNCTION("GOOGLETRANSLATE(D190, ""he"", ""en"")"),"#VALUE!")</f>
        <v>#VALUE!</v>
      </c>
    </row>
    <row r="191" ht="15.75" customHeight="1">
      <c r="E191" s="4" t="str">
        <f>IFERROR(__xludf.DUMMYFUNCTION("GOOGLETRANSLATE(D191, ""he"", ""en"")"),"#VALUE!")</f>
        <v>#VALUE!</v>
      </c>
    </row>
    <row r="192" ht="15.75" customHeight="1">
      <c r="E192" s="4" t="str">
        <f>IFERROR(__xludf.DUMMYFUNCTION("GOOGLETRANSLATE(D192, ""he"", ""en"")"),"#VALUE!")</f>
        <v>#VALUE!</v>
      </c>
    </row>
    <row r="193" ht="15.75" customHeight="1">
      <c r="E193" s="4" t="str">
        <f>IFERROR(__xludf.DUMMYFUNCTION("GOOGLETRANSLATE(D193, ""he"", ""en"")"),"#VALUE!")</f>
        <v>#VALUE!</v>
      </c>
    </row>
    <row r="194" ht="15.75" customHeight="1">
      <c r="E194" s="4" t="str">
        <f>IFERROR(__xludf.DUMMYFUNCTION("GOOGLETRANSLATE(D194, ""he"", ""en"")"),"#VALUE!")</f>
        <v>#VALUE!</v>
      </c>
    </row>
    <row r="195" ht="15.75" customHeight="1">
      <c r="E195" s="4" t="str">
        <f>IFERROR(__xludf.DUMMYFUNCTION("GOOGLETRANSLATE(D195, ""he"", ""en"")"),"#VALUE!")</f>
        <v>#VALUE!</v>
      </c>
    </row>
    <row r="196" ht="15.75" customHeight="1">
      <c r="E196" s="4" t="str">
        <f>IFERROR(__xludf.DUMMYFUNCTION("GOOGLETRANSLATE(D196, ""he"", ""en"")"),"#VALUE!")</f>
        <v>#VALUE!</v>
      </c>
    </row>
    <row r="197" ht="15.75" customHeight="1">
      <c r="E197" s="4" t="str">
        <f>IFERROR(__xludf.DUMMYFUNCTION("GOOGLETRANSLATE(D197, ""he"", ""en"")"),"#VALUE!")</f>
        <v>#VALUE!</v>
      </c>
    </row>
    <row r="198" ht="15.75" customHeight="1">
      <c r="E198" s="4" t="str">
        <f>IFERROR(__xludf.DUMMYFUNCTION("GOOGLETRANSLATE(D198, ""he"", ""en"")"),"#VALUE!")</f>
        <v>#VALUE!</v>
      </c>
    </row>
    <row r="199" ht="15.75" customHeight="1">
      <c r="E199" s="4" t="str">
        <f>IFERROR(__xludf.DUMMYFUNCTION("GOOGLETRANSLATE(D199, ""he"", ""en"")"),"#VALUE!")</f>
        <v>#VALUE!</v>
      </c>
    </row>
    <row r="200" ht="15.75" customHeight="1">
      <c r="E200" s="4" t="str">
        <f>IFERROR(__xludf.DUMMYFUNCTION("GOOGLETRANSLATE(D200, ""he"", ""en"")"),"#VALUE!")</f>
        <v>#VALUE!</v>
      </c>
    </row>
    <row r="201" ht="15.75" customHeight="1">
      <c r="E201" s="4" t="str">
        <f>IFERROR(__xludf.DUMMYFUNCTION("GOOGLETRANSLATE(D201, ""he"", ""en"")"),"#VALUE!")</f>
        <v>#VALUE!</v>
      </c>
    </row>
    <row r="202" ht="15.75" customHeight="1">
      <c r="E202" s="4" t="str">
        <f>IFERROR(__xludf.DUMMYFUNCTION("GOOGLETRANSLATE(D202, ""he"", ""en"")"),"#VALUE!")</f>
        <v>#VALUE!</v>
      </c>
    </row>
    <row r="203" ht="15.75" customHeight="1">
      <c r="E203" s="4" t="str">
        <f>IFERROR(__xludf.DUMMYFUNCTION("GOOGLETRANSLATE(D203, ""he"", ""en"")"),"#VALUE!")</f>
        <v>#VALUE!</v>
      </c>
    </row>
    <row r="204" ht="15.75" customHeight="1">
      <c r="E204" s="4" t="str">
        <f>IFERROR(__xludf.DUMMYFUNCTION("GOOGLETRANSLATE(D204, ""he"", ""en"")"),"#VALUE!")</f>
        <v>#VALUE!</v>
      </c>
    </row>
    <row r="205" ht="15.75" customHeight="1">
      <c r="E205" s="4" t="str">
        <f>IFERROR(__xludf.DUMMYFUNCTION("GOOGLETRANSLATE(D205, ""he"", ""en"")"),"#VALUE!")</f>
        <v>#VALUE!</v>
      </c>
    </row>
    <row r="206" ht="15.75" customHeight="1">
      <c r="E206" s="4" t="str">
        <f>IFERROR(__xludf.DUMMYFUNCTION("GOOGLETRANSLATE(D206, ""he"", ""en"")"),"#VALUE!")</f>
        <v>#VALUE!</v>
      </c>
    </row>
    <row r="207" ht="15.75" customHeight="1">
      <c r="E207" s="4" t="str">
        <f>IFERROR(__xludf.DUMMYFUNCTION("GOOGLETRANSLATE(D207, ""he"", ""en"")"),"#VALUE!")</f>
        <v>#VALUE!</v>
      </c>
    </row>
    <row r="208" ht="15.75" customHeight="1">
      <c r="E208" s="4" t="str">
        <f>IFERROR(__xludf.DUMMYFUNCTION("GOOGLETRANSLATE(D208, ""he"", ""en"")"),"#VALUE!")</f>
        <v>#VALUE!</v>
      </c>
    </row>
    <row r="209" ht="15.75" customHeight="1">
      <c r="E209" s="4" t="str">
        <f>IFERROR(__xludf.DUMMYFUNCTION("GOOGLETRANSLATE(D209, ""he"", ""en"")"),"#VALUE!")</f>
        <v>#VALUE!</v>
      </c>
    </row>
    <row r="210" ht="15.75" customHeight="1">
      <c r="E210" s="4" t="str">
        <f>IFERROR(__xludf.DUMMYFUNCTION("GOOGLETRANSLATE(D210, ""he"", ""en"")"),"#VALUE!")</f>
        <v>#VALUE!</v>
      </c>
    </row>
    <row r="211" ht="15.75" customHeight="1">
      <c r="E211" s="4" t="str">
        <f>IFERROR(__xludf.DUMMYFUNCTION("GOOGLETRANSLATE(D211, ""he"", ""en"")"),"#VALUE!")</f>
        <v>#VALUE!</v>
      </c>
    </row>
    <row r="212" ht="15.75" customHeight="1">
      <c r="E212" s="4" t="str">
        <f>IFERROR(__xludf.DUMMYFUNCTION("GOOGLETRANSLATE(D212, ""he"", ""en"")"),"#VALUE!")</f>
        <v>#VALUE!</v>
      </c>
    </row>
    <row r="213" ht="15.75" customHeight="1">
      <c r="E213" s="4" t="str">
        <f>IFERROR(__xludf.DUMMYFUNCTION("GOOGLETRANSLATE(D213, ""he"", ""en"")"),"#VALUE!")</f>
        <v>#VALUE!</v>
      </c>
    </row>
    <row r="214" ht="15.75" customHeight="1">
      <c r="E214" s="4" t="str">
        <f>IFERROR(__xludf.DUMMYFUNCTION("GOOGLETRANSLATE(D214, ""he"", ""en"")"),"#VALUE!")</f>
        <v>#VALUE!</v>
      </c>
    </row>
    <row r="215" ht="15.75" customHeight="1">
      <c r="E215" s="4" t="str">
        <f>IFERROR(__xludf.DUMMYFUNCTION("GOOGLETRANSLATE(D215, ""he"", ""en"")"),"#VALUE!")</f>
        <v>#VALUE!</v>
      </c>
    </row>
    <row r="216" ht="15.75" customHeight="1">
      <c r="E216" s="4" t="str">
        <f>IFERROR(__xludf.DUMMYFUNCTION("GOOGLETRANSLATE(D216, ""he"", ""en"")"),"#VALUE!")</f>
        <v>#VALUE!</v>
      </c>
    </row>
    <row r="217" ht="15.75" customHeight="1">
      <c r="E217" s="4" t="str">
        <f>IFERROR(__xludf.DUMMYFUNCTION("GOOGLETRANSLATE(D217, ""he"", ""en"")"),"#VALUE!")</f>
        <v>#VALUE!</v>
      </c>
    </row>
    <row r="218" ht="15.75" customHeight="1">
      <c r="E218" s="4" t="str">
        <f>IFERROR(__xludf.DUMMYFUNCTION("GOOGLETRANSLATE(D218, ""he"", ""en"")"),"#VALUE!")</f>
        <v>#VALUE!</v>
      </c>
    </row>
    <row r="219" ht="15.75" customHeight="1">
      <c r="E219" s="4" t="str">
        <f>IFERROR(__xludf.DUMMYFUNCTION("GOOGLETRANSLATE(D219, ""he"", ""en"")"),"#VALUE!")</f>
        <v>#VALUE!</v>
      </c>
    </row>
    <row r="220" ht="15.75" customHeight="1">
      <c r="E220" s="4" t="str">
        <f>IFERROR(__xludf.DUMMYFUNCTION("GOOGLETRANSLATE(D220, ""he"", ""en"")"),"#VALUE!")</f>
        <v>#VALUE!</v>
      </c>
    </row>
    <row r="221" ht="15.75" customHeight="1">
      <c r="E221" s="4" t="str">
        <f>IFERROR(__xludf.DUMMYFUNCTION("GOOGLETRANSLATE(D221, ""he"", ""en"")"),"#VALUE!")</f>
        <v>#VALUE!</v>
      </c>
    </row>
    <row r="222" ht="15.75" customHeight="1">
      <c r="E222" s="4" t="str">
        <f>IFERROR(__xludf.DUMMYFUNCTION("GOOGLETRANSLATE(D222, ""he"", ""en"")"),"#VALUE!")</f>
        <v>#VALUE!</v>
      </c>
    </row>
    <row r="223" ht="15.75" customHeight="1">
      <c r="E223" s="4" t="str">
        <f>IFERROR(__xludf.DUMMYFUNCTION("GOOGLETRANSLATE(D223, ""he"", ""en"")"),"#VALUE!")</f>
        <v>#VALUE!</v>
      </c>
    </row>
    <row r="224" ht="15.75" customHeight="1">
      <c r="E224" s="4" t="str">
        <f>IFERROR(__xludf.DUMMYFUNCTION("GOOGLETRANSLATE(D224, ""he"", ""en"")"),"#VALUE!")</f>
        <v>#VALUE!</v>
      </c>
    </row>
    <row r="225" ht="15.75" customHeight="1">
      <c r="E225" s="4" t="str">
        <f>IFERROR(__xludf.DUMMYFUNCTION("GOOGLETRANSLATE(D225, ""he"", ""en"")"),"#VALUE!")</f>
        <v>#VALUE!</v>
      </c>
    </row>
    <row r="226" ht="15.75" customHeight="1">
      <c r="E226" s="4" t="str">
        <f>IFERROR(__xludf.DUMMYFUNCTION("GOOGLETRANSLATE(D226, ""he"", ""en"")"),"#VALUE!")</f>
        <v>#VALUE!</v>
      </c>
    </row>
    <row r="227" ht="15.75" customHeight="1">
      <c r="E227" s="4" t="str">
        <f>IFERROR(__xludf.DUMMYFUNCTION("GOOGLETRANSLATE(D227, ""he"", ""en"")"),"#VALUE!")</f>
        <v>#VALUE!</v>
      </c>
    </row>
    <row r="228" ht="15.75" customHeight="1">
      <c r="E228" s="4" t="str">
        <f>IFERROR(__xludf.DUMMYFUNCTION("GOOGLETRANSLATE(D228, ""he"", ""en"")"),"#VALUE!")</f>
        <v>#VALUE!</v>
      </c>
    </row>
    <row r="229" ht="15.75" customHeight="1">
      <c r="E229" s="4" t="str">
        <f>IFERROR(__xludf.DUMMYFUNCTION("GOOGLETRANSLATE(D229, ""he"", ""en"")"),"#VALUE!")</f>
        <v>#VALUE!</v>
      </c>
    </row>
    <row r="230" ht="15.75" customHeight="1">
      <c r="E230" s="4" t="str">
        <f>IFERROR(__xludf.DUMMYFUNCTION("GOOGLETRANSLATE(D230, ""he"", ""en"")"),"#VALUE!")</f>
        <v>#VALUE!</v>
      </c>
    </row>
    <row r="231" ht="15.75" customHeight="1">
      <c r="E231" s="4" t="str">
        <f>IFERROR(__xludf.DUMMYFUNCTION("GOOGLETRANSLATE(D231, ""he"", ""en"")"),"#VALUE!")</f>
        <v>#VALUE!</v>
      </c>
    </row>
    <row r="232" ht="15.75" customHeight="1">
      <c r="E232" s="4" t="str">
        <f>IFERROR(__xludf.DUMMYFUNCTION("GOOGLETRANSLATE(D232, ""he"", ""en"")"),"#VALUE!")</f>
        <v>#VALUE!</v>
      </c>
    </row>
    <row r="233" ht="15.75" customHeight="1">
      <c r="E233" s="4" t="str">
        <f>IFERROR(__xludf.DUMMYFUNCTION("GOOGLETRANSLATE(D233, ""he"", ""en"")"),"#VALUE!")</f>
        <v>#VALUE!</v>
      </c>
    </row>
    <row r="234" ht="15.75" customHeight="1">
      <c r="E234" s="4" t="str">
        <f>IFERROR(__xludf.DUMMYFUNCTION("GOOGLETRANSLATE(D234, ""he"", ""en"")"),"#VALUE!")</f>
        <v>#VALUE!</v>
      </c>
    </row>
    <row r="235" ht="15.75" customHeight="1">
      <c r="E235" s="4" t="str">
        <f>IFERROR(__xludf.DUMMYFUNCTION("GOOGLETRANSLATE(D235, ""he"", ""en"")"),"#VALUE!")</f>
        <v>#VALUE!</v>
      </c>
    </row>
    <row r="236" ht="15.75" customHeight="1">
      <c r="E236" s="4" t="str">
        <f>IFERROR(__xludf.DUMMYFUNCTION("GOOGLETRANSLATE(D236, ""he"", ""en"")"),"#VALUE!")</f>
        <v>#VALUE!</v>
      </c>
    </row>
    <row r="237" ht="15.75" customHeight="1">
      <c r="E237" s="4" t="str">
        <f>IFERROR(__xludf.DUMMYFUNCTION("GOOGLETRANSLATE(D237, ""he"", ""en"")"),"#VALUE!")</f>
        <v>#VALUE!</v>
      </c>
    </row>
    <row r="238" ht="15.75" customHeight="1">
      <c r="E238" s="4" t="str">
        <f>IFERROR(__xludf.DUMMYFUNCTION("GOOGLETRANSLATE(D238, ""he"", ""en"")"),"#VALUE!")</f>
        <v>#VALUE!</v>
      </c>
    </row>
    <row r="239" ht="15.75" customHeight="1">
      <c r="E239" s="4" t="str">
        <f>IFERROR(__xludf.DUMMYFUNCTION("GOOGLETRANSLATE(D239, ""he"", ""en"")"),"#VALUE!")</f>
        <v>#VALUE!</v>
      </c>
    </row>
    <row r="240" ht="15.75" customHeight="1">
      <c r="E240" s="4" t="str">
        <f>IFERROR(__xludf.DUMMYFUNCTION("GOOGLETRANSLATE(D240, ""he"", ""en"")"),"#VALUE!")</f>
        <v>#VALUE!</v>
      </c>
    </row>
    <row r="241" ht="15.75" customHeight="1">
      <c r="E241" s="4" t="str">
        <f>IFERROR(__xludf.DUMMYFUNCTION("GOOGLETRANSLATE(D241, ""he"", ""en"")"),"#VALUE!")</f>
        <v>#VALUE!</v>
      </c>
    </row>
    <row r="242" ht="15.75" customHeight="1">
      <c r="E242" s="4" t="str">
        <f>IFERROR(__xludf.DUMMYFUNCTION("GOOGLETRANSLATE(D242, ""he"", ""en"")"),"#VALUE!")</f>
        <v>#VALUE!</v>
      </c>
    </row>
    <row r="243" ht="15.75" customHeight="1">
      <c r="E243" s="4" t="str">
        <f>IFERROR(__xludf.DUMMYFUNCTION("GOOGLETRANSLATE(D243, ""he"", ""en"")"),"#VALUE!")</f>
        <v>#VALUE!</v>
      </c>
    </row>
    <row r="244" ht="15.75" customHeight="1">
      <c r="E244" s="4" t="str">
        <f>IFERROR(__xludf.DUMMYFUNCTION("GOOGLETRANSLATE(D244, ""he"", ""en"")"),"#VALUE!")</f>
        <v>#VALUE!</v>
      </c>
    </row>
    <row r="245" ht="15.75" customHeight="1">
      <c r="E245" s="4" t="str">
        <f>IFERROR(__xludf.DUMMYFUNCTION("GOOGLETRANSLATE(D245, ""he"", ""en"")"),"#VALUE!")</f>
        <v>#VALUE!</v>
      </c>
    </row>
    <row r="246" ht="15.75" customHeight="1">
      <c r="E246" s="4" t="str">
        <f>IFERROR(__xludf.DUMMYFUNCTION("GOOGLETRANSLATE(D246, ""he"", ""en"")"),"#VALUE!")</f>
        <v>#VALUE!</v>
      </c>
    </row>
    <row r="247" ht="15.75" customHeight="1">
      <c r="E247" s="4" t="str">
        <f>IFERROR(__xludf.DUMMYFUNCTION("GOOGLETRANSLATE(D247, ""he"", ""en"")"),"#VALUE!")</f>
        <v>#VALUE!</v>
      </c>
    </row>
    <row r="248" ht="15.75" customHeight="1">
      <c r="E248" s="4" t="str">
        <f>IFERROR(__xludf.DUMMYFUNCTION("GOOGLETRANSLATE(D248, ""he"", ""en"")"),"#VALUE!")</f>
        <v>#VALUE!</v>
      </c>
    </row>
    <row r="249" ht="15.75" customHeight="1">
      <c r="E249" s="4" t="str">
        <f>IFERROR(__xludf.DUMMYFUNCTION("GOOGLETRANSLATE(D249, ""he"", ""en"")"),"#VALUE!")</f>
        <v>#VALUE!</v>
      </c>
    </row>
    <row r="250" ht="15.75" customHeight="1">
      <c r="E250" s="4" t="str">
        <f>IFERROR(__xludf.DUMMYFUNCTION("GOOGLETRANSLATE(D250, ""he"", ""en"")"),"#VALUE!")</f>
        <v>#VALUE!</v>
      </c>
    </row>
    <row r="251" ht="15.75" customHeight="1">
      <c r="E251" s="4" t="str">
        <f>IFERROR(__xludf.DUMMYFUNCTION("GOOGLETRANSLATE(D251, ""he"", ""en"")"),"#VALUE!")</f>
        <v>#VALUE!</v>
      </c>
    </row>
    <row r="252" ht="15.75" customHeight="1">
      <c r="E252" s="4" t="str">
        <f>IFERROR(__xludf.DUMMYFUNCTION("GOOGLETRANSLATE(D252, ""he"", ""en"")"),"#VALUE!")</f>
        <v>#VALUE!</v>
      </c>
    </row>
    <row r="253" ht="15.75" customHeight="1">
      <c r="E253" s="4" t="str">
        <f>IFERROR(__xludf.DUMMYFUNCTION("GOOGLETRANSLATE(D253, ""he"", ""en"")"),"#VALUE!")</f>
        <v>#VALUE!</v>
      </c>
    </row>
    <row r="254" ht="15.75" customHeight="1">
      <c r="E254" s="4" t="str">
        <f>IFERROR(__xludf.DUMMYFUNCTION("GOOGLETRANSLATE(D254, ""he"", ""en"")"),"#VALUE!")</f>
        <v>#VALUE!</v>
      </c>
    </row>
    <row r="255" ht="15.75" customHeight="1">
      <c r="E255" s="4" t="str">
        <f>IFERROR(__xludf.DUMMYFUNCTION("GOOGLETRANSLATE(D255, ""he"", ""en"")"),"#VALUE!")</f>
        <v>#VALUE!</v>
      </c>
    </row>
    <row r="256" ht="15.75" customHeight="1">
      <c r="E256" s="4" t="str">
        <f>IFERROR(__xludf.DUMMYFUNCTION("GOOGLETRANSLATE(D256, ""he"", ""en"")"),"#VALUE!")</f>
        <v>#VALUE!</v>
      </c>
    </row>
    <row r="257" ht="15.75" customHeight="1">
      <c r="E257" s="4" t="str">
        <f>IFERROR(__xludf.DUMMYFUNCTION("GOOGLETRANSLATE(D257, ""he"", ""en"")"),"#VALUE!")</f>
        <v>#VALUE!</v>
      </c>
    </row>
    <row r="258" ht="15.75" customHeight="1">
      <c r="E258" s="4" t="str">
        <f>IFERROR(__xludf.DUMMYFUNCTION("GOOGLETRANSLATE(D258, ""he"", ""en"")"),"#VALUE!")</f>
        <v>#VALUE!</v>
      </c>
    </row>
    <row r="259" ht="15.75" customHeight="1">
      <c r="E259" s="4" t="str">
        <f>IFERROR(__xludf.DUMMYFUNCTION("GOOGLETRANSLATE(D259, ""he"", ""en"")"),"#VALUE!")</f>
        <v>#VALUE!</v>
      </c>
    </row>
    <row r="260" ht="15.75" customHeight="1">
      <c r="E260" s="4" t="str">
        <f>IFERROR(__xludf.DUMMYFUNCTION("GOOGLETRANSLATE(D260, ""he"", ""en"")"),"#VALUE!")</f>
        <v>#VALUE!</v>
      </c>
    </row>
    <row r="261" ht="15.75" customHeight="1">
      <c r="E261" s="4" t="str">
        <f>IFERROR(__xludf.DUMMYFUNCTION("GOOGLETRANSLATE(D261, ""he"", ""en"")"),"#VALUE!")</f>
        <v>#VALUE!</v>
      </c>
    </row>
    <row r="262" ht="15.75" customHeight="1">
      <c r="E262" s="4" t="str">
        <f>IFERROR(__xludf.DUMMYFUNCTION("GOOGLETRANSLATE(D262, ""he"", ""en"")"),"#VALUE!")</f>
        <v>#VALUE!</v>
      </c>
    </row>
    <row r="263" ht="15.75" customHeight="1">
      <c r="E263" s="4" t="str">
        <f>IFERROR(__xludf.DUMMYFUNCTION("GOOGLETRANSLATE(D263, ""he"", ""en"")"),"#VALUE!")</f>
        <v>#VALUE!</v>
      </c>
    </row>
    <row r="264" ht="15.75" customHeight="1">
      <c r="E264" s="4" t="str">
        <f>IFERROR(__xludf.DUMMYFUNCTION("GOOGLETRANSLATE(D264, ""he"", ""en"")"),"#VALUE!")</f>
        <v>#VALUE!</v>
      </c>
    </row>
    <row r="265" ht="15.75" customHeight="1">
      <c r="E265" s="4" t="str">
        <f>IFERROR(__xludf.DUMMYFUNCTION("GOOGLETRANSLATE(D265, ""he"", ""en"")"),"#VALUE!")</f>
        <v>#VALUE!</v>
      </c>
    </row>
    <row r="266" ht="15.75" customHeight="1">
      <c r="E266" s="4" t="str">
        <f>IFERROR(__xludf.DUMMYFUNCTION("GOOGLETRANSLATE(D266, ""he"", ""en"")"),"#VALUE!")</f>
        <v>#VALUE!</v>
      </c>
    </row>
    <row r="267" ht="15.75" customHeight="1">
      <c r="E267" s="4" t="str">
        <f>IFERROR(__xludf.DUMMYFUNCTION("GOOGLETRANSLATE(D267, ""he"", ""en"")"),"#VALUE!")</f>
        <v>#VALUE!</v>
      </c>
    </row>
    <row r="268" ht="15.75" customHeight="1">
      <c r="E268" s="4" t="str">
        <f>IFERROR(__xludf.DUMMYFUNCTION("GOOGLETRANSLATE(D268, ""he"", ""en"")"),"#VALUE!")</f>
        <v>#VALUE!</v>
      </c>
    </row>
    <row r="269" ht="15.75" customHeight="1">
      <c r="E269" s="4" t="str">
        <f>IFERROR(__xludf.DUMMYFUNCTION("GOOGLETRANSLATE(D269, ""he"", ""en"")"),"#VALUE!")</f>
        <v>#VALUE!</v>
      </c>
    </row>
    <row r="270" ht="15.75" customHeight="1">
      <c r="E270" s="4" t="str">
        <f>IFERROR(__xludf.DUMMYFUNCTION("GOOGLETRANSLATE(D270, ""he"", ""en"")"),"#VALUE!")</f>
        <v>#VALUE!</v>
      </c>
    </row>
    <row r="271" ht="15.75" customHeight="1">
      <c r="E271" s="4" t="str">
        <f>IFERROR(__xludf.DUMMYFUNCTION("GOOGLETRANSLATE(D271, ""he"", ""en"")"),"#VALUE!")</f>
        <v>#VALUE!</v>
      </c>
    </row>
    <row r="272" ht="15.75" customHeight="1">
      <c r="E272" s="4" t="str">
        <f>IFERROR(__xludf.DUMMYFUNCTION("GOOGLETRANSLATE(D272, ""he"", ""en"")"),"#VALUE!")</f>
        <v>#VALUE!</v>
      </c>
    </row>
    <row r="273" ht="15.75" customHeight="1">
      <c r="E273" s="4" t="str">
        <f>IFERROR(__xludf.DUMMYFUNCTION("GOOGLETRANSLATE(D273, ""he"", ""en"")"),"#VALUE!")</f>
        <v>#VALUE!</v>
      </c>
    </row>
    <row r="274" ht="15.75" customHeight="1">
      <c r="E274" s="4" t="str">
        <f>IFERROR(__xludf.DUMMYFUNCTION("GOOGLETRANSLATE(D274, ""he"", ""en"")"),"#VALUE!")</f>
        <v>#VALUE!</v>
      </c>
    </row>
    <row r="275" ht="15.75" customHeight="1">
      <c r="E275" s="4" t="str">
        <f>IFERROR(__xludf.DUMMYFUNCTION("GOOGLETRANSLATE(D275, ""he"", ""en"")"),"#VALUE!")</f>
        <v>#VALUE!</v>
      </c>
    </row>
    <row r="276" ht="15.75" customHeight="1">
      <c r="E276" s="4" t="str">
        <f>IFERROR(__xludf.DUMMYFUNCTION("GOOGLETRANSLATE(D276, ""he"", ""en"")"),"#VALUE!")</f>
        <v>#VALUE!</v>
      </c>
    </row>
    <row r="277" ht="15.75" customHeight="1">
      <c r="E277" s="4" t="str">
        <f>IFERROR(__xludf.DUMMYFUNCTION("GOOGLETRANSLATE(D277, ""he"", ""en"")"),"#VALUE!")</f>
        <v>#VALUE!</v>
      </c>
    </row>
    <row r="278" ht="15.75" customHeight="1">
      <c r="E278" s="4" t="str">
        <f>IFERROR(__xludf.DUMMYFUNCTION("GOOGLETRANSLATE(D278, ""he"", ""en"")"),"#VALUE!")</f>
        <v>#VALUE!</v>
      </c>
    </row>
    <row r="279" ht="15.75" customHeight="1">
      <c r="E279" s="4" t="str">
        <f>IFERROR(__xludf.DUMMYFUNCTION("GOOGLETRANSLATE(D279, ""he"", ""en"")"),"#VALUE!")</f>
        <v>#VALUE!</v>
      </c>
    </row>
    <row r="280" ht="15.75" customHeight="1">
      <c r="E280" s="4" t="str">
        <f>IFERROR(__xludf.DUMMYFUNCTION("GOOGLETRANSLATE(D280, ""he"", ""en"")"),"#VALUE!")</f>
        <v>#VALUE!</v>
      </c>
    </row>
    <row r="281" ht="15.75" customHeight="1">
      <c r="E281" s="4" t="str">
        <f>IFERROR(__xludf.DUMMYFUNCTION("GOOGLETRANSLATE(D281, ""he"", ""en"")"),"#VALUE!")</f>
        <v>#VALUE!</v>
      </c>
    </row>
    <row r="282" ht="15.75" customHeight="1">
      <c r="E282" s="4" t="str">
        <f>IFERROR(__xludf.DUMMYFUNCTION("GOOGLETRANSLATE(D282, ""he"", ""en"")"),"#VALUE!")</f>
        <v>#VALUE!</v>
      </c>
    </row>
    <row r="283" ht="15.75" customHeight="1">
      <c r="E283" s="4" t="str">
        <f>IFERROR(__xludf.DUMMYFUNCTION("GOOGLETRANSLATE(D283, ""he"", ""en"")"),"#VALUE!")</f>
        <v>#VALUE!</v>
      </c>
    </row>
    <row r="284" ht="15.75" customHeight="1">
      <c r="E284" s="4" t="str">
        <f>IFERROR(__xludf.DUMMYFUNCTION("GOOGLETRANSLATE(D284, ""he"", ""en"")"),"#VALUE!")</f>
        <v>#VALUE!</v>
      </c>
    </row>
    <row r="285" ht="15.75" customHeight="1">
      <c r="E285" s="4" t="str">
        <f>IFERROR(__xludf.DUMMYFUNCTION("GOOGLETRANSLATE(D285, ""he"", ""en"")"),"#VALUE!")</f>
        <v>#VALUE!</v>
      </c>
    </row>
    <row r="286" ht="15.75" customHeight="1">
      <c r="E286" s="4" t="str">
        <f>IFERROR(__xludf.DUMMYFUNCTION("GOOGLETRANSLATE(D286, ""he"", ""en"")"),"#VALUE!")</f>
        <v>#VALUE!</v>
      </c>
    </row>
    <row r="287" ht="15.75" customHeight="1">
      <c r="E287" s="4" t="str">
        <f>IFERROR(__xludf.DUMMYFUNCTION("GOOGLETRANSLATE(D287, ""he"", ""en"")"),"#VALUE!")</f>
        <v>#VALUE!</v>
      </c>
    </row>
    <row r="288" ht="15.75" customHeight="1">
      <c r="E288" s="4" t="str">
        <f>IFERROR(__xludf.DUMMYFUNCTION("GOOGLETRANSLATE(D288, ""he"", ""en"")"),"#VALUE!")</f>
        <v>#VALUE!</v>
      </c>
    </row>
    <row r="289" ht="15.75" customHeight="1">
      <c r="E289" s="4" t="str">
        <f>IFERROR(__xludf.DUMMYFUNCTION("GOOGLETRANSLATE(D289, ""he"", ""en"")"),"#VALUE!")</f>
        <v>#VALUE!</v>
      </c>
    </row>
    <row r="290" ht="15.75" customHeight="1">
      <c r="E290" s="4" t="str">
        <f>IFERROR(__xludf.DUMMYFUNCTION("GOOGLETRANSLATE(D290, ""he"", ""en"")"),"#VALUE!")</f>
        <v>#VALUE!</v>
      </c>
    </row>
    <row r="291" ht="15.75" customHeight="1">
      <c r="E291" s="4" t="str">
        <f>IFERROR(__xludf.DUMMYFUNCTION("GOOGLETRANSLATE(D291, ""he"", ""en"")"),"#VALUE!")</f>
        <v>#VALUE!</v>
      </c>
    </row>
    <row r="292" ht="15.75" customHeight="1">
      <c r="E292" s="4" t="str">
        <f>IFERROR(__xludf.DUMMYFUNCTION("GOOGLETRANSLATE(D292, ""he"", ""en"")"),"#VALUE!")</f>
        <v>#VALUE!</v>
      </c>
    </row>
    <row r="293" ht="15.75" customHeight="1">
      <c r="E293" s="4" t="str">
        <f>IFERROR(__xludf.DUMMYFUNCTION("GOOGLETRANSLATE(D293, ""he"", ""en"")"),"#VALUE!")</f>
        <v>#VALUE!</v>
      </c>
    </row>
    <row r="294" ht="15.75" customHeight="1">
      <c r="E294" s="4" t="str">
        <f>IFERROR(__xludf.DUMMYFUNCTION("GOOGLETRANSLATE(D294, ""he"", ""en"")"),"#VALUE!")</f>
        <v>#VALUE!</v>
      </c>
    </row>
    <row r="295" ht="15.75" customHeight="1">
      <c r="E295" s="4" t="str">
        <f>IFERROR(__xludf.DUMMYFUNCTION("GOOGLETRANSLATE(D295, ""he"", ""en"")"),"#VALUE!")</f>
        <v>#VALUE!</v>
      </c>
    </row>
    <row r="296" ht="15.75" customHeight="1">
      <c r="E296" s="4" t="str">
        <f>IFERROR(__xludf.DUMMYFUNCTION("GOOGLETRANSLATE(D296, ""he"", ""en"")"),"#VALUE!")</f>
        <v>#VALUE!</v>
      </c>
    </row>
    <row r="297" ht="15.75" customHeight="1">
      <c r="E297" s="4" t="str">
        <f>IFERROR(__xludf.DUMMYFUNCTION("GOOGLETRANSLATE(D297, ""he"", ""en"")"),"#VALUE!")</f>
        <v>#VALUE!</v>
      </c>
    </row>
    <row r="298" ht="15.75" customHeight="1">
      <c r="E298" s="4" t="str">
        <f>IFERROR(__xludf.DUMMYFUNCTION("GOOGLETRANSLATE(D298, ""he"", ""en"")"),"#VALUE!")</f>
        <v>#VALUE!</v>
      </c>
    </row>
    <row r="299" ht="15.75" customHeight="1">
      <c r="E299" s="4" t="str">
        <f>IFERROR(__xludf.DUMMYFUNCTION("GOOGLETRANSLATE(D299, ""he"", ""en"")"),"#VALUE!")</f>
        <v>#VALUE!</v>
      </c>
    </row>
    <row r="300" ht="15.75" customHeight="1">
      <c r="E300" s="4" t="str">
        <f>IFERROR(__xludf.DUMMYFUNCTION("GOOGLETRANSLATE(D300, ""he"", ""en"")"),"#VALUE!")</f>
        <v>#VALUE!</v>
      </c>
    </row>
    <row r="301" ht="15.75" customHeight="1">
      <c r="E301" s="4" t="str">
        <f>IFERROR(__xludf.DUMMYFUNCTION("GOOGLETRANSLATE(D301, ""he"", ""en"")"),"#VALUE!")</f>
        <v>#VALUE!</v>
      </c>
    </row>
    <row r="302" ht="15.75" customHeight="1">
      <c r="E302" s="4" t="str">
        <f>IFERROR(__xludf.DUMMYFUNCTION("GOOGLETRANSLATE(D302, ""he"", ""en"")"),"#VALUE!")</f>
        <v>#VALUE!</v>
      </c>
    </row>
    <row r="303" ht="15.75" customHeight="1">
      <c r="E303" s="4" t="str">
        <f>IFERROR(__xludf.DUMMYFUNCTION("GOOGLETRANSLATE(D303, ""he"", ""en"")"),"#VALUE!")</f>
        <v>#VALUE!</v>
      </c>
    </row>
    <row r="304" ht="15.75" customHeight="1">
      <c r="E304" s="4" t="str">
        <f>IFERROR(__xludf.DUMMYFUNCTION("GOOGLETRANSLATE(D304, ""he"", ""en"")"),"#VALUE!")</f>
        <v>#VALUE!</v>
      </c>
    </row>
    <row r="305" ht="15.75" customHeight="1">
      <c r="E305" s="4" t="str">
        <f>IFERROR(__xludf.DUMMYFUNCTION("GOOGLETRANSLATE(D305, ""he"", ""en"")"),"#VALUE!")</f>
        <v>#VALUE!</v>
      </c>
    </row>
    <row r="306" ht="15.75" customHeight="1">
      <c r="E306" s="4" t="str">
        <f>IFERROR(__xludf.DUMMYFUNCTION("GOOGLETRANSLATE(D306, ""he"", ""en"")"),"#VALUE!")</f>
        <v>#VALUE!</v>
      </c>
    </row>
    <row r="307" ht="15.75" customHeight="1">
      <c r="E307" s="4" t="str">
        <f>IFERROR(__xludf.DUMMYFUNCTION("GOOGLETRANSLATE(D307, ""he"", ""en"")"),"#VALUE!")</f>
        <v>#VALUE!</v>
      </c>
    </row>
    <row r="308" ht="15.75" customHeight="1">
      <c r="E308" s="4" t="str">
        <f>IFERROR(__xludf.DUMMYFUNCTION("GOOGLETRANSLATE(D308, ""he"", ""en"")"),"#VALUE!")</f>
        <v>#VALUE!</v>
      </c>
    </row>
    <row r="309" ht="15.75" customHeight="1">
      <c r="E309" s="4" t="str">
        <f>IFERROR(__xludf.DUMMYFUNCTION("GOOGLETRANSLATE(D309, ""he"", ""en"")"),"#VALUE!")</f>
        <v>#VALUE!</v>
      </c>
    </row>
    <row r="310" ht="15.75" customHeight="1">
      <c r="E310" s="4" t="str">
        <f>IFERROR(__xludf.DUMMYFUNCTION("GOOGLETRANSLATE(D310, ""he"", ""en"")"),"#VALUE!")</f>
        <v>#VALUE!</v>
      </c>
    </row>
    <row r="311" ht="15.75" customHeight="1">
      <c r="E311" s="4" t="str">
        <f>IFERROR(__xludf.DUMMYFUNCTION("GOOGLETRANSLATE(D311, ""he"", ""en"")"),"#VALUE!")</f>
        <v>#VALUE!</v>
      </c>
    </row>
    <row r="312" ht="15.75" customHeight="1">
      <c r="E312" s="4" t="str">
        <f>IFERROR(__xludf.DUMMYFUNCTION("GOOGLETRANSLATE(D312, ""he"", ""en"")"),"#VALUE!")</f>
        <v>#VALUE!</v>
      </c>
    </row>
    <row r="313" ht="15.75" customHeight="1">
      <c r="E313" s="4" t="str">
        <f>IFERROR(__xludf.DUMMYFUNCTION("GOOGLETRANSLATE(D313, ""he"", ""en"")"),"#VALUE!")</f>
        <v>#VALUE!</v>
      </c>
    </row>
    <row r="314" ht="15.75" customHeight="1">
      <c r="E314" s="4" t="str">
        <f>IFERROR(__xludf.DUMMYFUNCTION("GOOGLETRANSLATE(D314, ""he"", ""en"")"),"#VALUE!")</f>
        <v>#VALUE!</v>
      </c>
    </row>
    <row r="315" ht="15.75" customHeight="1">
      <c r="E315" s="4" t="str">
        <f>IFERROR(__xludf.DUMMYFUNCTION("GOOGLETRANSLATE(D315, ""he"", ""en"")"),"#VALUE!")</f>
        <v>#VALUE!</v>
      </c>
    </row>
    <row r="316" ht="15.75" customHeight="1">
      <c r="E316" s="4" t="str">
        <f>IFERROR(__xludf.DUMMYFUNCTION("GOOGLETRANSLATE(D316, ""he"", ""en"")"),"#VALUE!")</f>
        <v>#VALUE!</v>
      </c>
    </row>
    <row r="317" ht="15.75" customHeight="1">
      <c r="E317" s="4" t="str">
        <f>IFERROR(__xludf.DUMMYFUNCTION("GOOGLETRANSLATE(D317, ""he"", ""en"")"),"#VALUE!")</f>
        <v>#VALUE!</v>
      </c>
    </row>
    <row r="318" ht="15.75" customHeight="1">
      <c r="E318" s="4" t="str">
        <f>IFERROR(__xludf.DUMMYFUNCTION("GOOGLETRANSLATE(D318, ""he"", ""en"")"),"#VALUE!")</f>
        <v>#VALUE!</v>
      </c>
    </row>
    <row r="319" ht="15.75" customHeight="1">
      <c r="E319" s="4" t="str">
        <f>IFERROR(__xludf.DUMMYFUNCTION("GOOGLETRANSLATE(D319, ""he"", ""en"")"),"#VALUE!")</f>
        <v>#VALUE!</v>
      </c>
    </row>
    <row r="320" ht="15.75" customHeight="1">
      <c r="E320" s="4" t="str">
        <f>IFERROR(__xludf.DUMMYFUNCTION("GOOGLETRANSLATE(D320, ""he"", ""en"")"),"#VALUE!")</f>
        <v>#VALUE!</v>
      </c>
    </row>
    <row r="321" ht="15.75" customHeight="1">
      <c r="E321" s="4" t="str">
        <f>IFERROR(__xludf.DUMMYFUNCTION("GOOGLETRANSLATE(D321, ""he"", ""en"")"),"#VALUE!")</f>
        <v>#VALUE!</v>
      </c>
    </row>
    <row r="322" ht="15.75" customHeight="1">
      <c r="E322" s="4" t="str">
        <f>IFERROR(__xludf.DUMMYFUNCTION("GOOGLETRANSLATE(D322, ""he"", ""en"")"),"#VALUE!")</f>
        <v>#VALUE!</v>
      </c>
    </row>
    <row r="323" ht="15.75" customHeight="1">
      <c r="E323" s="4" t="str">
        <f>IFERROR(__xludf.DUMMYFUNCTION("GOOGLETRANSLATE(D323, ""he"", ""en"")"),"#VALUE!")</f>
        <v>#VALUE!</v>
      </c>
    </row>
    <row r="324" ht="15.75" customHeight="1">
      <c r="E324" s="4" t="str">
        <f>IFERROR(__xludf.DUMMYFUNCTION("GOOGLETRANSLATE(D324, ""he"", ""en"")"),"#VALUE!")</f>
        <v>#VALUE!</v>
      </c>
    </row>
    <row r="325" ht="15.75" customHeight="1">
      <c r="E325" s="4" t="str">
        <f>IFERROR(__xludf.DUMMYFUNCTION("GOOGLETRANSLATE(D325, ""he"", ""en"")"),"#VALUE!")</f>
        <v>#VALUE!</v>
      </c>
    </row>
    <row r="326" ht="15.75" customHeight="1">
      <c r="E326" s="4" t="str">
        <f>IFERROR(__xludf.DUMMYFUNCTION("GOOGLETRANSLATE(D326, ""he"", ""en"")"),"#VALUE!")</f>
        <v>#VALUE!</v>
      </c>
    </row>
    <row r="327" ht="15.75" customHeight="1">
      <c r="E327" s="4" t="str">
        <f>IFERROR(__xludf.DUMMYFUNCTION("GOOGLETRANSLATE(D327, ""he"", ""en"")"),"#VALUE!")</f>
        <v>#VALUE!</v>
      </c>
    </row>
    <row r="328" ht="15.75" customHeight="1">
      <c r="E328" s="4" t="str">
        <f>IFERROR(__xludf.DUMMYFUNCTION("GOOGLETRANSLATE(D328, ""he"", ""en"")"),"#VALUE!")</f>
        <v>#VALUE!</v>
      </c>
    </row>
    <row r="329" ht="15.75" customHeight="1">
      <c r="E329" s="4" t="str">
        <f>IFERROR(__xludf.DUMMYFUNCTION("GOOGLETRANSLATE(D329, ""he"", ""en"")"),"#VALUE!")</f>
        <v>#VALUE!</v>
      </c>
    </row>
    <row r="330" ht="15.75" customHeight="1">
      <c r="E330" s="4" t="str">
        <f>IFERROR(__xludf.DUMMYFUNCTION("GOOGLETRANSLATE(D330, ""he"", ""en"")"),"#VALUE!")</f>
        <v>#VALUE!</v>
      </c>
    </row>
    <row r="331" ht="15.75" customHeight="1">
      <c r="E331" s="4" t="str">
        <f>IFERROR(__xludf.DUMMYFUNCTION("GOOGLETRANSLATE(D331, ""he"", ""en"")"),"#VALUE!")</f>
        <v>#VALUE!</v>
      </c>
    </row>
    <row r="332" ht="15.75" customHeight="1">
      <c r="E332" s="4" t="str">
        <f>IFERROR(__xludf.DUMMYFUNCTION("GOOGLETRANSLATE(D332, ""he"", ""en"")"),"#VALUE!")</f>
        <v>#VALUE!</v>
      </c>
    </row>
    <row r="333" ht="15.75" customHeight="1">
      <c r="E333" s="4" t="str">
        <f>IFERROR(__xludf.DUMMYFUNCTION("GOOGLETRANSLATE(D333, ""he"", ""en"")"),"#VALUE!")</f>
        <v>#VALUE!</v>
      </c>
    </row>
    <row r="334" ht="15.75" customHeight="1">
      <c r="E334" s="4" t="str">
        <f>IFERROR(__xludf.DUMMYFUNCTION("GOOGLETRANSLATE(D334, ""he"", ""en"")"),"#VALUE!")</f>
        <v>#VALUE!</v>
      </c>
    </row>
    <row r="335" ht="15.75" customHeight="1">
      <c r="E335" s="4" t="str">
        <f>IFERROR(__xludf.DUMMYFUNCTION("GOOGLETRANSLATE(D335, ""he"", ""en"")"),"#VALUE!")</f>
        <v>#VALUE!</v>
      </c>
    </row>
    <row r="336" ht="15.75" customHeight="1">
      <c r="E336" s="4" t="str">
        <f>IFERROR(__xludf.DUMMYFUNCTION("GOOGLETRANSLATE(D336, ""he"", ""en"")"),"#VALUE!")</f>
        <v>#VALUE!</v>
      </c>
    </row>
    <row r="337" ht="15.75" customHeight="1">
      <c r="E337" s="4" t="str">
        <f>IFERROR(__xludf.DUMMYFUNCTION("GOOGLETRANSLATE(D337, ""he"", ""en"")"),"#VALUE!")</f>
        <v>#VALUE!</v>
      </c>
    </row>
    <row r="338" ht="15.75" customHeight="1">
      <c r="E338" s="4" t="str">
        <f>IFERROR(__xludf.DUMMYFUNCTION("GOOGLETRANSLATE(D338, ""he"", ""en"")"),"#VALUE!")</f>
        <v>#VALUE!</v>
      </c>
    </row>
    <row r="339" ht="15.75" customHeight="1">
      <c r="E339" s="4" t="str">
        <f>IFERROR(__xludf.DUMMYFUNCTION("GOOGLETRANSLATE(D339, ""he"", ""en"")"),"#VALUE!")</f>
        <v>#VALUE!</v>
      </c>
    </row>
    <row r="340" ht="15.75" customHeight="1">
      <c r="E340" s="4" t="str">
        <f>IFERROR(__xludf.DUMMYFUNCTION("GOOGLETRANSLATE(D340, ""he"", ""en"")"),"#VALUE!")</f>
        <v>#VALUE!</v>
      </c>
    </row>
    <row r="341" ht="15.75" customHeight="1">
      <c r="E341" s="4" t="str">
        <f>IFERROR(__xludf.DUMMYFUNCTION("GOOGLETRANSLATE(D341, ""he"", ""en"")"),"#VALUE!")</f>
        <v>#VALUE!</v>
      </c>
    </row>
    <row r="342" ht="15.75" customHeight="1">
      <c r="E342" s="4" t="str">
        <f>IFERROR(__xludf.DUMMYFUNCTION("GOOGLETRANSLATE(D342, ""he"", ""en"")"),"#VALUE!")</f>
        <v>#VALUE!</v>
      </c>
    </row>
    <row r="343" ht="15.75" customHeight="1">
      <c r="E343" s="4" t="str">
        <f>IFERROR(__xludf.DUMMYFUNCTION("GOOGLETRANSLATE(D343, ""he"", ""en"")"),"#VALUE!")</f>
        <v>#VALUE!</v>
      </c>
    </row>
    <row r="344" ht="15.75" customHeight="1">
      <c r="E344" s="4" t="str">
        <f>IFERROR(__xludf.DUMMYFUNCTION("GOOGLETRANSLATE(D344, ""he"", ""en"")"),"#VALUE!")</f>
        <v>#VALUE!</v>
      </c>
    </row>
    <row r="345" ht="15.75" customHeight="1">
      <c r="E345" s="4" t="str">
        <f>IFERROR(__xludf.DUMMYFUNCTION("GOOGLETRANSLATE(D345, ""he"", ""en"")"),"#VALUE!")</f>
        <v>#VALUE!</v>
      </c>
    </row>
    <row r="346" ht="15.75" customHeight="1">
      <c r="E346" s="4" t="str">
        <f>IFERROR(__xludf.DUMMYFUNCTION("GOOGLETRANSLATE(D346, ""he"", ""en"")"),"#VALUE!")</f>
        <v>#VALUE!</v>
      </c>
    </row>
    <row r="347" ht="15.75" customHeight="1">
      <c r="E347" s="4" t="str">
        <f>IFERROR(__xludf.DUMMYFUNCTION("GOOGLETRANSLATE(D347, ""he"", ""en"")"),"#VALUE!")</f>
        <v>#VALUE!</v>
      </c>
    </row>
    <row r="348" ht="15.75" customHeight="1">
      <c r="E348" s="4" t="str">
        <f>IFERROR(__xludf.DUMMYFUNCTION("GOOGLETRANSLATE(D348, ""he"", ""en"")"),"#VALUE!")</f>
        <v>#VALUE!</v>
      </c>
    </row>
    <row r="349" ht="15.75" customHeight="1">
      <c r="E349" s="4" t="str">
        <f>IFERROR(__xludf.DUMMYFUNCTION("GOOGLETRANSLATE(D349, ""he"", ""en"")"),"#VALUE!")</f>
        <v>#VALUE!</v>
      </c>
    </row>
    <row r="350" ht="15.75" customHeight="1">
      <c r="E350" s="4" t="str">
        <f>IFERROR(__xludf.DUMMYFUNCTION("GOOGLETRANSLATE(D350, ""he"", ""en"")"),"#VALUE!")</f>
        <v>#VALUE!</v>
      </c>
    </row>
    <row r="351" ht="15.75" customHeight="1">
      <c r="E351" s="4" t="str">
        <f>IFERROR(__xludf.DUMMYFUNCTION("GOOGLETRANSLATE(D351, ""he"", ""en"")"),"#VALUE!")</f>
        <v>#VALUE!</v>
      </c>
    </row>
    <row r="352" ht="15.75" customHeight="1">
      <c r="E352" s="4" t="str">
        <f>IFERROR(__xludf.DUMMYFUNCTION("GOOGLETRANSLATE(D352, ""he"", ""en"")"),"#VALUE!")</f>
        <v>#VALUE!</v>
      </c>
    </row>
    <row r="353" ht="15.75" customHeight="1">
      <c r="E353" s="4" t="str">
        <f>IFERROR(__xludf.DUMMYFUNCTION("GOOGLETRANSLATE(D353, ""he"", ""en"")"),"#VALUE!")</f>
        <v>#VALUE!</v>
      </c>
    </row>
    <row r="354" ht="15.75" customHeight="1">
      <c r="E354" s="4" t="str">
        <f>IFERROR(__xludf.DUMMYFUNCTION("GOOGLETRANSLATE(D354, ""he"", ""en"")"),"#VALUE!")</f>
        <v>#VALUE!</v>
      </c>
    </row>
    <row r="355" ht="15.75" customHeight="1">
      <c r="E355" s="4" t="str">
        <f>IFERROR(__xludf.DUMMYFUNCTION("GOOGLETRANSLATE(D355, ""he"", ""en"")"),"#VALUE!")</f>
        <v>#VALUE!</v>
      </c>
    </row>
    <row r="356" ht="15.75" customHeight="1">
      <c r="E356" s="4" t="str">
        <f>IFERROR(__xludf.DUMMYFUNCTION("GOOGLETRANSLATE(D356, ""he"", ""en"")"),"#VALUE!")</f>
        <v>#VALUE!</v>
      </c>
    </row>
    <row r="357" ht="15.75" customHeight="1">
      <c r="E357" s="4" t="str">
        <f>IFERROR(__xludf.DUMMYFUNCTION("GOOGLETRANSLATE(D357, ""he"", ""en"")"),"#VALUE!")</f>
        <v>#VALUE!</v>
      </c>
    </row>
    <row r="358" ht="15.75" customHeight="1">
      <c r="E358" s="4" t="str">
        <f>IFERROR(__xludf.DUMMYFUNCTION("GOOGLETRANSLATE(D358, ""he"", ""en"")"),"#VALUE!")</f>
        <v>#VALUE!</v>
      </c>
    </row>
    <row r="359" ht="15.75" customHeight="1">
      <c r="E359" s="4" t="str">
        <f>IFERROR(__xludf.DUMMYFUNCTION("GOOGLETRANSLATE(D359, ""he"", ""en"")"),"#VALUE!")</f>
        <v>#VALUE!</v>
      </c>
    </row>
    <row r="360" ht="15.75" customHeight="1">
      <c r="E360" s="4" t="str">
        <f>IFERROR(__xludf.DUMMYFUNCTION("GOOGLETRANSLATE(D360, ""he"", ""en"")"),"#VALUE!")</f>
        <v>#VALUE!</v>
      </c>
    </row>
    <row r="361" ht="15.75" customHeight="1">
      <c r="E361" s="4" t="str">
        <f>IFERROR(__xludf.DUMMYFUNCTION("GOOGLETRANSLATE(D361, ""he"", ""en"")"),"#VALUE!")</f>
        <v>#VALUE!</v>
      </c>
    </row>
    <row r="362" ht="15.75" customHeight="1">
      <c r="E362" s="4" t="str">
        <f>IFERROR(__xludf.DUMMYFUNCTION("GOOGLETRANSLATE(D362, ""he"", ""en"")"),"#VALUE!")</f>
        <v>#VALUE!</v>
      </c>
    </row>
    <row r="363" ht="15.75" customHeight="1">
      <c r="E363" s="4" t="str">
        <f>IFERROR(__xludf.DUMMYFUNCTION("GOOGLETRANSLATE(D363, ""he"", ""en"")"),"#VALUE!")</f>
        <v>#VALUE!</v>
      </c>
    </row>
    <row r="364" ht="15.75" customHeight="1">
      <c r="E364" s="4" t="str">
        <f>IFERROR(__xludf.DUMMYFUNCTION("GOOGLETRANSLATE(D364, ""he"", ""en"")"),"#VALUE!")</f>
        <v>#VALUE!</v>
      </c>
    </row>
    <row r="365" ht="15.75" customHeight="1">
      <c r="E365" s="4" t="str">
        <f>IFERROR(__xludf.DUMMYFUNCTION("GOOGLETRANSLATE(D365, ""he"", ""en"")"),"#VALUE!")</f>
        <v>#VALUE!</v>
      </c>
    </row>
    <row r="366" ht="15.75" customHeight="1">
      <c r="E366" s="4" t="str">
        <f>IFERROR(__xludf.DUMMYFUNCTION("GOOGLETRANSLATE(D366, ""he"", ""en"")"),"#VALUE!")</f>
        <v>#VALUE!</v>
      </c>
    </row>
    <row r="367" ht="15.75" customHeight="1">
      <c r="E367" s="4" t="str">
        <f>IFERROR(__xludf.DUMMYFUNCTION("GOOGLETRANSLATE(D367, ""he"", ""en"")"),"#VALUE!")</f>
        <v>#VALUE!</v>
      </c>
    </row>
    <row r="368" ht="15.75" customHeight="1">
      <c r="E368" s="4" t="str">
        <f>IFERROR(__xludf.DUMMYFUNCTION("GOOGLETRANSLATE(D368, ""he"", ""en"")"),"#VALUE!")</f>
        <v>#VALUE!</v>
      </c>
    </row>
    <row r="369" ht="15.75" customHeight="1">
      <c r="E369" s="4" t="str">
        <f>IFERROR(__xludf.DUMMYFUNCTION("GOOGLETRANSLATE(D369, ""he"", ""en"")"),"#VALUE!")</f>
        <v>#VALUE!</v>
      </c>
    </row>
    <row r="370" ht="15.75" customHeight="1">
      <c r="E370" s="4" t="str">
        <f>IFERROR(__xludf.DUMMYFUNCTION("GOOGLETRANSLATE(D370, ""he"", ""en"")"),"#VALUE!")</f>
        <v>#VALUE!</v>
      </c>
    </row>
    <row r="371" ht="15.75" customHeight="1">
      <c r="E371" s="4" t="str">
        <f>IFERROR(__xludf.DUMMYFUNCTION("GOOGLETRANSLATE(D371, ""he"", ""en"")"),"#VALUE!")</f>
        <v>#VALUE!</v>
      </c>
    </row>
    <row r="372" ht="15.75" customHeight="1">
      <c r="E372" s="4" t="str">
        <f>IFERROR(__xludf.DUMMYFUNCTION("GOOGLETRANSLATE(D372, ""he"", ""en"")"),"#VALUE!")</f>
        <v>#VALUE!</v>
      </c>
    </row>
    <row r="373" ht="15.75" customHeight="1">
      <c r="E373" s="4" t="str">
        <f>IFERROR(__xludf.DUMMYFUNCTION("GOOGLETRANSLATE(D373, ""he"", ""en"")"),"#VALUE!")</f>
        <v>#VALUE!</v>
      </c>
    </row>
    <row r="374" ht="15.75" customHeight="1">
      <c r="E374" s="4" t="str">
        <f>IFERROR(__xludf.DUMMYFUNCTION("GOOGLETRANSLATE(D374, ""he"", ""en"")"),"#VALUE!")</f>
        <v>#VALUE!</v>
      </c>
    </row>
    <row r="375" ht="15.75" customHeight="1">
      <c r="E375" s="4" t="str">
        <f>IFERROR(__xludf.DUMMYFUNCTION("GOOGLETRANSLATE(D375, ""he"", ""en"")"),"#VALUE!")</f>
        <v>#VALUE!</v>
      </c>
    </row>
    <row r="376" ht="15.75" customHeight="1">
      <c r="E376" s="4" t="str">
        <f>IFERROR(__xludf.DUMMYFUNCTION("GOOGLETRANSLATE(D376, ""he"", ""en"")"),"#VALUE!")</f>
        <v>#VALUE!</v>
      </c>
    </row>
    <row r="377" ht="15.75" customHeight="1">
      <c r="E377" s="4" t="str">
        <f>IFERROR(__xludf.DUMMYFUNCTION("GOOGLETRANSLATE(D377, ""he"", ""en"")"),"#VALUE!")</f>
        <v>#VALUE!</v>
      </c>
    </row>
    <row r="378" ht="15.75" customHeight="1">
      <c r="E378" s="4" t="str">
        <f>IFERROR(__xludf.DUMMYFUNCTION("GOOGLETRANSLATE(D378, ""he"", ""en"")"),"#VALUE!")</f>
        <v>#VALUE!</v>
      </c>
    </row>
    <row r="379" ht="15.75" customHeight="1">
      <c r="E379" s="4" t="str">
        <f>IFERROR(__xludf.DUMMYFUNCTION("GOOGLETRANSLATE(D379, ""he"", ""en"")"),"#VALUE!")</f>
        <v>#VALUE!</v>
      </c>
    </row>
    <row r="380" ht="15.75" customHeight="1">
      <c r="E380" s="4" t="str">
        <f>IFERROR(__xludf.DUMMYFUNCTION("GOOGLETRANSLATE(D380, ""he"", ""en"")"),"#VALUE!")</f>
        <v>#VALUE!</v>
      </c>
    </row>
    <row r="381" ht="15.75" customHeight="1">
      <c r="E381" s="4" t="str">
        <f>IFERROR(__xludf.DUMMYFUNCTION("GOOGLETRANSLATE(D381, ""he"", ""en"")"),"#VALUE!")</f>
        <v>#VALUE!</v>
      </c>
    </row>
    <row r="382" ht="15.75" customHeight="1">
      <c r="E382" s="4" t="str">
        <f>IFERROR(__xludf.DUMMYFUNCTION("GOOGLETRANSLATE(D382, ""he"", ""en"")"),"#VALUE!")</f>
        <v>#VALUE!</v>
      </c>
    </row>
    <row r="383" ht="15.75" customHeight="1">
      <c r="E383" s="4" t="str">
        <f>IFERROR(__xludf.DUMMYFUNCTION("GOOGLETRANSLATE(D383, ""he"", ""en"")"),"#VALUE!")</f>
        <v>#VALUE!</v>
      </c>
    </row>
    <row r="384" ht="15.75" customHeight="1">
      <c r="E384" s="4" t="str">
        <f>IFERROR(__xludf.DUMMYFUNCTION("GOOGLETRANSLATE(D384, ""he"", ""en"")"),"#VALUE!")</f>
        <v>#VALUE!</v>
      </c>
    </row>
    <row r="385" ht="15.75" customHeight="1">
      <c r="E385" s="4" t="str">
        <f>IFERROR(__xludf.DUMMYFUNCTION("GOOGLETRANSLATE(D385, ""he"", ""en"")"),"#VALUE!")</f>
        <v>#VALUE!</v>
      </c>
    </row>
    <row r="386" ht="15.75" customHeight="1">
      <c r="E386" s="4" t="str">
        <f>IFERROR(__xludf.DUMMYFUNCTION("GOOGLETRANSLATE(D386, ""he"", ""en"")"),"#VALUE!")</f>
        <v>#VALUE!</v>
      </c>
    </row>
    <row r="387" ht="15.75" customHeight="1">
      <c r="E387" s="4" t="str">
        <f>IFERROR(__xludf.DUMMYFUNCTION("GOOGLETRANSLATE(D387, ""he"", ""en"")"),"#VALUE!")</f>
        <v>#VALUE!</v>
      </c>
    </row>
    <row r="388" ht="15.75" customHeight="1">
      <c r="E388" s="4" t="str">
        <f>IFERROR(__xludf.DUMMYFUNCTION("GOOGLETRANSLATE(D388, ""he"", ""en"")"),"#VALUE!")</f>
        <v>#VALUE!</v>
      </c>
    </row>
    <row r="389" ht="15.75" customHeight="1">
      <c r="E389" s="4" t="str">
        <f>IFERROR(__xludf.DUMMYFUNCTION("GOOGLETRANSLATE(D389, ""he"", ""en"")"),"#VALUE!")</f>
        <v>#VALUE!</v>
      </c>
    </row>
    <row r="390" ht="15.75" customHeight="1">
      <c r="E390" s="4" t="str">
        <f>IFERROR(__xludf.DUMMYFUNCTION("GOOGLETRANSLATE(D390, ""he"", ""en"")"),"#VALUE!")</f>
        <v>#VALUE!</v>
      </c>
    </row>
    <row r="391" ht="15.75" customHeight="1">
      <c r="E391" s="4" t="str">
        <f>IFERROR(__xludf.DUMMYFUNCTION("GOOGLETRANSLATE(D391, ""he"", ""en"")"),"#VALUE!")</f>
        <v>#VALUE!</v>
      </c>
    </row>
    <row r="392" ht="15.75" customHeight="1">
      <c r="E392" s="4" t="str">
        <f>IFERROR(__xludf.DUMMYFUNCTION("GOOGLETRANSLATE(D392, ""he"", ""en"")"),"#VALUE!")</f>
        <v>#VALUE!</v>
      </c>
    </row>
    <row r="393" ht="15.75" customHeight="1">
      <c r="E393" s="4" t="str">
        <f>IFERROR(__xludf.DUMMYFUNCTION("GOOGLETRANSLATE(D393, ""he"", ""en"")"),"#VALUE!")</f>
        <v>#VALUE!</v>
      </c>
    </row>
    <row r="394" ht="15.75" customHeight="1">
      <c r="E394" s="4" t="str">
        <f>IFERROR(__xludf.DUMMYFUNCTION("GOOGLETRANSLATE(D394, ""he"", ""en"")"),"#VALUE!")</f>
        <v>#VALUE!</v>
      </c>
    </row>
    <row r="395" ht="15.75" customHeight="1">
      <c r="E395" s="4" t="str">
        <f>IFERROR(__xludf.DUMMYFUNCTION("GOOGLETRANSLATE(D395, ""he"", ""en"")"),"#VALUE!")</f>
        <v>#VALUE!</v>
      </c>
    </row>
    <row r="396" ht="15.75" customHeight="1">
      <c r="E396" s="4" t="str">
        <f>IFERROR(__xludf.DUMMYFUNCTION("GOOGLETRANSLATE(D396, ""he"", ""en"")"),"#VALUE!")</f>
        <v>#VALUE!</v>
      </c>
    </row>
    <row r="397" ht="15.75" customHeight="1">
      <c r="E397" s="4" t="str">
        <f>IFERROR(__xludf.DUMMYFUNCTION("GOOGLETRANSLATE(D397, ""he"", ""en"")"),"#VALUE!")</f>
        <v>#VALUE!</v>
      </c>
    </row>
    <row r="398" ht="15.75" customHeight="1">
      <c r="E398" s="4" t="str">
        <f>IFERROR(__xludf.DUMMYFUNCTION("GOOGLETRANSLATE(D398, ""he"", ""en"")"),"#VALUE!")</f>
        <v>#VALUE!</v>
      </c>
    </row>
    <row r="399" ht="15.75" customHeight="1">
      <c r="E399" s="4" t="str">
        <f>IFERROR(__xludf.DUMMYFUNCTION("GOOGLETRANSLATE(D399, ""he"", ""en"")"),"#VALUE!")</f>
        <v>#VALUE!</v>
      </c>
    </row>
    <row r="400" ht="15.75" customHeight="1">
      <c r="E400" s="4" t="str">
        <f>IFERROR(__xludf.DUMMYFUNCTION("GOOGLETRANSLATE(D400, ""he"", ""en"")"),"#VALUE!")</f>
        <v>#VALUE!</v>
      </c>
    </row>
    <row r="401" ht="15.75" customHeight="1">
      <c r="E401" s="4" t="str">
        <f>IFERROR(__xludf.DUMMYFUNCTION("GOOGLETRANSLATE(D401, ""he"", ""en"")"),"#VALUE!")</f>
        <v>#VALUE!</v>
      </c>
    </row>
    <row r="402" ht="15.75" customHeight="1">
      <c r="E402" s="4" t="str">
        <f>IFERROR(__xludf.DUMMYFUNCTION("GOOGLETRANSLATE(D402, ""he"", ""en"")"),"#VALUE!")</f>
        <v>#VALUE!</v>
      </c>
    </row>
    <row r="403" ht="15.75" customHeight="1">
      <c r="E403" s="4" t="str">
        <f>IFERROR(__xludf.DUMMYFUNCTION("GOOGLETRANSLATE(D403, ""he"", ""en"")"),"#VALUE!")</f>
        <v>#VALUE!</v>
      </c>
    </row>
    <row r="404" ht="15.75" customHeight="1">
      <c r="E404" s="4" t="str">
        <f>IFERROR(__xludf.DUMMYFUNCTION("GOOGLETRANSLATE(D404, ""he"", ""en"")"),"#VALUE!")</f>
        <v>#VALUE!</v>
      </c>
    </row>
    <row r="405" ht="15.75" customHeight="1">
      <c r="E405" s="4" t="str">
        <f>IFERROR(__xludf.DUMMYFUNCTION("GOOGLETRANSLATE(D405, ""he"", ""en"")"),"#VALUE!")</f>
        <v>#VALUE!</v>
      </c>
    </row>
    <row r="406" ht="15.75" customHeight="1">
      <c r="E406" s="4" t="str">
        <f>IFERROR(__xludf.DUMMYFUNCTION("GOOGLETRANSLATE(D406, ""he"", ""en"")"),"#VALUE!")</f>
        <v>#VALUE!</v>
      </c>
    </row>
    <row r="407" ht="15.75" customHeight="1">
      <c r="E407" s="4" t="str">
        <f>IFERROR(__xludf.DUMMYFUNCTION("GOOGLETRANSLATE(D407, ""he"", ""en"")"),"#VALUE!")</f>
        <v>#VALUE!</v>
      </c>
    </row>
    <row r="408" ht="15.75" customHeight="1">
      <c r="E408" s="4" t="str">
        <f>IFERROR(__xludf.DUMMYFUNCTION("GOOGLETRANSLATE(D408, ""he"", ""en"")"),"#VALUE!")</f>
        <v>#VALUE!</v>
      </c>
    </row>
    <row r="409" ht="15.75" customHeight="1">
      <c r="E409" s="4" t="str">
        <f>IFERROR(__xludf.DUMMYFUNCTION("GOOGLETRANSLATE(D409, ""he"", ""en"")"),"#VALUE!")</f>
        <v>#VALUE!</v>
      </c>
    </row>
    <row r="410" ht="15.75" customHeight="1">
      <c r="E410" s="4" t="str">
        <f>IFERROR(__xludf.DUMMYFUNCTION("GOOGLETRANSLATE(D410, ""he"", ""en"")"),"#VALUE!")</f>
        <v>#VALUE!</v>
      </c>
    </row>
    <row r="411" ht="15.75" customHeight="1">
      <c r="E411" s="4" t="str">
        <f>IFERROR(__xludf.DUMMYFUNCTION("GOOGLETRANSLATE(D411, ""he"", ""en"")"),"#VALUE!")</f>
        <v>#VALUE!</v>
      </c>
    </row>
    <row r="412" ht="15.75" customHeight="1">
      <c r="E412" s="4" t="str">
        <f>IFERROR(__xludf.DUMMYFUNCTION("GOOGLETRANSLATE(D412, ""he"", ""en"")"),"#VALUE!")</f>
        <v>#VALUE!</v>
      </c>
    </row>
    <row r="413" ht="15.75" customHeight="1">
      <c r="E413" s="4" t="str">
        <f>IFERROR(__xludf.DUMMYFUNCTION("GOOGLETRANSLATE(D413, ""he"", ""en"")"),"#VALUE!")</f>
        <v>#VALUE!</v>
      </c>
    </row>
    <row r="414" ht="15.75" customHeight="1">
      <c r="E414" s="4" t="str">
        <f>IFERROR(__xludf.DUMMYFUNCTION("GOOGLETRANSLATE(D414, ""he"", ""en"")"),"#VALUE!")</f>
        <v>#VALUE!</v>
      </c>
    </row>
    <row r="415" ht="15.75" customHeight="1">
      <c r="E415" s="4" t="str">
        <f>IFERROR(__xludf.DUMMYFUNCTION("GOOGLETRANSLATE(D415, ""he"", ""en"")"),"#VALUE!")</f>
        <v>#VALUE!</v>
      </c>
    </row>
    <row r="416" ht="15.75" customHeight="1">
      <c r="E416" s="4" t="str">
        <f>IFERROR(__xludf.DUMMYFUNCTION("GOOGLETRANSLATE(D416, ""he"", ""en"")"),"#VALUE!")</f>
        <v>#VALUE!</v>
      </c>
    </row>
    <row r="417" ht="15.75" customHeight="1">
      <c r="E417" s="4" t="str">
        <f>IFERROR(__xludf.DUMMYFUNCTION("GOOGLETRANSLATE(D417, ""he"", ""en"")"),"#VALUE!")</f>
        <v>#VALUE!</v>
      </c>
    </row>
    <row r="418" ht="15.75" customHeight="1">
      <c r="E418" s="4" t="str">
        <f>IFERROR(__xludf.DUMMYFUNCTION("GOOGLETRANSLATE(D418, ""he"", ""en"")"),"#VALUE!")</f>
        <v>#VALUE!</v>
      </c>
    </row>
    <row r="419" ht="15.75" customHeight="1">
      <c r="E419" s="4" t="str">
        <f>IFERROR(__xludf.DUMMYFUNCTION("GOOGLETRANSLATE(D419, ""he"", ""en"")"),"#VALUE!")</f>
        <v>#VALUE!</v>
      </c>
    </row>
    <row r="420" ht="15.75" customHeight="1">
      <c r="E420" s="4" t="str">
        <f>IFERROR(__xludf.DUMMYFUNCTION("GOOGLETRANSLATE(D420, ""he"", ""en"")"),"#VALUE!")</f>
        <v>#VALUE!</v>
      </c>
    </row>
    <row r="421" ht="15.75" customHeight="1">
      <c r="E421" s="4" t="str">
        <f>IFERROR(__xludf.DUMMYFUNCTION("GOOGLETRANSLATE(D421, ""he"", ""en"")"),"#VALUE!")</f>
        <v>#VALUE!</v>
      </c>
    </row>
    <row r="422" ht="15.75" customHeight="1">
      <c r="E422" s="4" t="str">
        <f>IFERROR(__xludf.DUMMYFUNCTION("GOOGLETRANSLATE(D422, ""he"", ""en"")"),"#VALUE!")</f>
        <v>#VALUE!</v>
      </c>
    </row>
    <row r="423" ht="15.75" customHeight="1">
      <c r="E423" s="4" t="str">
        <f>IFERROR(__xludf.DUMMYFUNCTION("GOOGLETRANSLATE(D423, ""he"", ""en"")"),"#VALUE!")</f>
        <v>#VALUE!</v>
      </c>
    </row>
    <row r="424" ht="15.75" customHeight="1">
      <c r="E424" s="4" t="str">
        <f>IFERROR(__xludf.DUMMYFUNCTION("GOOGLETRANSLATE(D424, ""he"", ""en"")"),"#VALUE!")</f>
        <v>#VALUE!</v>
      </c>
    </row>
    <row r="425" ht="15.75" customHeight="1">
      <c r="E425" s="4" t="str">
        <f>IFERROR(__xludf.DUMMYFUNCTION("GOOGLETRANSLATE(D425, ""he"", ""en"")"),"#VALUE!")</f>
        <v>#VALUE!</v>
      </c>
    </row>
    <row r="426" ht="15.75" customHeight="1">
      <c r="E426" s="4" t="str">
        <f>IFERROR(__xludf.DUMMYFUNCTION("GOOGLETRANSLATE(D426, ""he"", ""en"")"),"#VALUE!")</f>
        <v>#VALUE!</v>
      </c>
    </row>
    <row r="427" ht="15.75" customHeight="1">
      <c r="E427" s="4" t="str">
        <f>IFERROR(__xludf.DUMMYFUNCTION("GOOGLETRANSLATE(D427, ""he"", ""en"")"),"#VALUE!")</f>
        <v>#VALUE!</v>
      </c>
    </row>
    <row r="428" ht="15.75" customHeight="1">
      <c r="E428" s="4" t="str">
        <f>IFERROR(__xludf.DUMMYFUNCTION("GOOGLETRANSLATE(D428, ""he"", ""en"")"),"#VALUE!")</f>
        <v>#VALUE!</v>
      </c>
    </row>
    <row r="429" ht="15.75" customHeight="1">
      <c r="E429" s="4" t="str">
        <f>IFERROR(__xludf.DUMMYFUNCTION("GOOGLETRANSLATE(D429, ""he"", ""en"")"),"#VALUE!")</f>
        <v>#VALUE!</v>
      </c>
    </row>
    <row r="430" ht="15.75" customHeight="1">
      <c r="E430" s="4" t="str">
        <f>IFERROR(__xludf.DUMMYFUNCTION("GOOGLETRANSLATE(D430, ""he"", ""en"")"),"#VALUE!")</f>
        <v>#VALUE!</v>
      </c>
    </row>
    <row r="431" ht="15.75" customHeight="1">
      <c r="E431" s="4" t="str">
        <f>IFERROR(__xludf.DUMMYFUNCTION("GOOGLETRANSLATE(D431, ""he"", ""en"")"),"#VALUE!")</f>
        <v>#VALUE!</v>
      </c>
    </row>
    <row r="432" ht="15.75" customHeight="1">
      <c r="E432" s="4" t="str">
        <f>IFERROR(__xludf.DUMMYFUNCTION("GOOGLETRANSLATE(D432, ""he"", ""en"")"),"#VALUE!")</f>
        <v>#VALUE!</v>
      </c>
    </row>
    <row r="433" ht="15.75" customHeight="1">
      <c r="E433" s="4" t="str">
        <f>IFERROR(__xludf.DUMMYFUNCTION("GOOGLETRANSLATE(D433, ""he"", ""en"")"),"#VALUE!")</f>
        <v>#VALUE!</v>
      </c>
    </row>
    <row r="434" ht="15.75" customHeight="1">
      <c r="E434" s="4" t="str">
        <f>IFERROR(__xludf.DUMMYFUNCTION("GOOGLETRANSLATE(D434, ""he"", ""en"")"),"#VALUE!")</f>
        <v>#VALUE!</v>
      </c>
    </row>
    <row r="435" ht="15.75" customHeight="1">
      <c r="E435" s="4" t="str">
        <f>IFERROR(__xludf.DUMMYFUNCTION("GOOGLETRANSLATE(D435, ""he"", ""en"")"),"#VALUE!")</f>
        <v>#VALUE!</v>
      </c>
    </row>
    <row r="436" ht="15.75" customHeight="1">
      <c r="E436" s="4" t="str">
        <f>IFERROR(__xludf.DUMMYFUNCTION("GOOGLETRANSLATE(D436, ""he"", ""en"")"),"#VALUE!")</f>
        <v>#VALUE!</v>
      </c>
    </row>
    <row r="437" ht="15.75" customHeight="1">
      <c r="E437" s="4" t="str">
        <f>IFERROR(__xludf.DUMMYFUNCTION("GOOGLETRANSLATE(D437, ""he"", ""en"")"),"#VALUE!")</f>
        <v>#VALUE!</v>
      </c>
    </row>
    <row r="438" ht="15.75" customHeight="1">
      <c r="E438" s="4" t="str">
        <f>IFERROR(__xludf.DUMMYFUNCTION("GOOGLETRANSLATE(D438, ""he"", ""en"")"),"#VALUE!")</f>
        <v>#VALUE!</v>
      </c>
    </row>
    <row r="439" ht="15.75" customHeight="1">
      <c r="E439" s="4" t="str">
        <f>IFERROR(__xludf.DUMMYFUNCTION("GOOGLETRANSLATE(D439, ""he"", ""en"")"),"#VALUE!")</f>
        <v>#VALUE!</v>
      </c>
    </row>
    <row r="440" ht="15.75" customHeight="1">
      <c r="E440" s="4" t="str">
        <f>IFERROR(__xludf.DUMMYFUNCTION("GOOGLETRANSLATE(D440, ""he"", ""en"")"),"#VALUE!")</f>
        <v>#VALUE!</v>
      </c>
    </row>
    <row r="441" ht="15.75" customHeight="1">
      <c r="E441" s="4" t="str">
        <f>IFERROR(__xludf.DUMMYFUNCTION("GOOGLETRANSLATE(D441, ""he"", ""en"")"),"#VALUE!")</f>
        <v>#VALUE!</v>
      </c>
    </row>
    <row r="442" ht="15.75" customHeight="1">
      <c r="E442" s="4" t="str">
        <f>IFERROR(__xludf.DUMMYFUNCTION("GOOGLETRANSLATE(D442, ""he"", ""en"")"),"#VALUE!")</f>
        <v>#VALUE!</v>
      </c>
    </row>
    <row r="443" ht="15.75" customHeight="1">
      <c r="E443" s="4" t="str">
        <f>IFERROR(__xludf.DUMMYFUNCTION("GOOGLETRANSLATE(D443, ""he"", ""en"")"),"#VALUE!")</f>
        <v>#VALUE!</v>
      </c>
    </row>
    <row r="444" ht="15.75" customHeight="1">
      <c r="E444" s="4" t="str">
        <f>IFERROR(__xludf.DUMMYFUNCTION("GOOGLETRANSLATE(D444, ""he"", ""en"")"),"#VALUE!")</f>
        <v>#VALUE!</v>
      </c>
    </row>
    <row r="445" ht="15.75" customHeight="1">
      <c r="E445" s="4" t="str">
        <f>IFERROR(__xludf.DUMMYFUNCTION("GOOGLETRANSLATE(D445, ""he"", ""en"")"),"#VALUE!")</f>
        <v>#VALUE!</v>
      </c>
    </row>
    <row r="446" ht="15.75" customHeight="1">
      <c r="E446" s="4" t="str">
        <f>IFERROR(__xludf.DUMMYFUNCTION("GOOGLETRANSLATE(D446, ""he"", ""en"")"),"#VALUE!")</f>
        <v>#VALUE!</v>
      </c>
    </row>
    <row r="447" ht="15.75" customHeight="1">
      <c r="E447" s="4" t="str">
        <f>IFERROR(__xludf.DUMMYFUNCTION("GOOGLETRANSLATE(D447, ""he"", ""en"")"),"#VALUE!")</f>
        <v>#VALUE!</v>
      </c>
    </row>
    <row r="448" ht="15.75" customHeight="1">
      <c r="E448" s="4" t="str">
        <f>IFERROR(__xludf.DUMMYFUNCTION("GOOGLETRANSLATE(D448, ""he"", ""en"")"),"#VALUE!")</f>
        <v>#VALUE!</v>
      </c>
    </row>
    <row r="449" ht="15.75" customHeight="1">
      <c r="E449" s="4" t="str">
        <f>IFERROR(__xludf.DUMMYFUNCTION("GOOGLETRANSLATE(D449, ""he"", ""en"")"),"#VALUE!")</f>
        <v>#VALUE!</v>
      </c>
    </row>
    <row r="450" ht="15.75" customHeight="1">
      <c r="E450" s="4" t="str">
        <f>IFERROR(__xludf.DUMMYFUNCTION("GOOGLETRANSLATE(D450, ""he"", ""en"")"),"#VALUE!")</f>
        <v>#VALUE!</v>
      </c>
    </row>
    <row r="451" ht="15.75" customHeight="1">
      <c r="E451" s="4" t="str">
        <f>IFERROR(__xludf.DUMMYFUNCTION("GOOGLETRANSLATE(D451, ""he"", ""en"")"),"#VALUE!")</f>
        <v>#VALUE!</v>
      </c>
    </row>
    <row r="452" ht="15.75" customHeight="1">
      <c r="E452" s="4" t="str">
        <f>IFERROR(__xludf.DUMMYFUNCTION("GOOGLETRANSLATE(D452, ""he"", ""en"")"),"#VALUE!")</f>
        <v>#VALUE!</v>
      </c>
    </row>
    <row r="453" ht="15.75" customHeight="1">
      <c r="E453" s="4" t="str">
        <f>IFERROR(__xludf.DUMMYFUNCTION("GOOGLETRANSLATE(D453, ""he"", ""en"")"),"#VALUE!")</f>
        <v>#VALUE!</v>
      </c>
    </row>
    <row r="454" ht="15.75" customHeight="1">
      <c r="E454" s="4" t="str">
        <f>IFERROR(__xludf.DUMMYFUNCTION("GOOGLETRANSLATE(D454, ""he"", ""en"")"),"#VALUE!")</f>
        <v>#VALUE!</v>
      </c>
    </row>
    <row r="455" ht="15.75" customHeight="1">
      <c r="E455" s="4" t="str">
        <f>IFERROR(__xludf.DUMMYFUNCTION("GOOGLETRANSLATE(D455, ""he"", ""en"")"),"#VALUE!")</f>
        <v>#VALUE!</v>
      </c>
    </row>
    <row r="456" ht="15.75" customHeight="1">
      <c r="E456" s="4" t="str">
        <f>IFERROR(__xludf.DUMMYFUNCTION("GOOGLETRANSLATE(D456, ""he"", ""en"")"),"#VALUE!")</f>
        <v>#VALUE!</v>
      </c>
    </row>
    <row r="457" ht="15.75" customHeight="1">
      <c r="E457" s="4" t="str">
        <f>IFERROR(__xludf.DUMMYFUNCTION("GOOGLETRANSLATE(D457, ""he"", ""en"")"),"#VALUE!")</f>
        <v>#VALUE!</v>
      </c>
    </row>
    <row r="458" ht="15.75" customHeight="1">
      <c r="E458" s="4" t="str">
        <f>IFERROR(__xludf.DUMMYFUNCTION("GOOGLETRANSLATE(D458, ""he"", ""en"")"),"#VALUE!")</f>
        <v>#VALUE!</v>
      </c>
    </row>
    <row r="459" ht="15.75" customHeight="1">
      <c r="E459" s="4" t="str">
        <f>IFERROR(__xludf.DUMMYFUNCTION("GOOGLETRANSLATE(D459, ""he"", ""en"")"),"#VALUE!")</f>
        <v>#VALUE!</v>
      </c>
    </row>
    <row r="460" ht="15.75" customHeight="1">
      <c r="E460" s="4" t="str">
        <f>IFERROR(__xludf.DUMMYFUNCTION("GOOGLETRANSLATE(D460, ""he"", ""en"")"),"#VALUE!")</f>
        <v>#VALUE!</v>
      </c>
    </row>
    <row r="461" ht="15.75" customHeight="1">
      <c r="E461" s="4" t="str">
        <f>IFERROR(__xludf.DUMMYFUNCTION("GOOGLETRANSLATE(D461, ""he"", ""en"")"),"#VALUE!")</f>
        <v>#VALUE!</v>
      </c>
    </row>
    <row r="462" ht="15.75" customHeight="1">
      <c r="E462" s="4" t="str">
        <f>IFERROR(__xludf.DUMMYFUNCTION("GOOGLETRANSLATE(D462, ""he"", ""en"")"),"#VALUE!")</f>
        <v>#VALUE!</v>
      </c>
    </row>
    <row r="463" ht="15.75" customHeight="1">
      <c r="E463" s="4" t="str">
        <f>IFERROR(__xludf.DUMMYFUNCTION("GOOGLETRANSLATE(D463, ""he"", ""en"")"),"#VALUE!")</f>
        <v>#VALUE!</v>
      </c>
    </row>
    <row r="464" ht="15.75" customHeight="1">
      <c r="E464" s="4" t="str">
        <f>IFERROR(__xludf.DUMMYFUNCTION("GOOGLETRANSLATE(D464, ""he"", ""en"")"),"#VALUE!")</f>
        <v>#VALUE!</v>
      </c>
    </row>
    <row r="465" ht="15.75" customHeight="1">
      <c r="E465" s="4" t="str">
        <f>IFERROR(__xludf.DUMMYFUNCTION("GOOGLETRANSLATE(D465, ""he"", ""en"")"),"#VALUE!")</f>
        <v>#VALUE!</v>
      </c>
    </row>
    <row r="466" ht="15.75" customHeight="1">
      <c r="E466" s="4" t="str">
        <f>IFERROR(__xludf.DUMMYFUNCTION("GOOGLETRANSLATE(D466, ""he"", ""en"")"),"#VALUE!")</f>
        <v>#VALUE!</v>
      </c>
    </row>
    <row r="467" ht="15.75" customHeight="1">
      <c r="E467" s="4" t="str">
        <f>IFERROR(__xludf.DUMMYFUNCTION("GOOGLETRANSLATE(D467, ""he"", ""en"")"),"#VALUE!")</f>
        <v>#VALUE!</v>
      </c>
    </row>
    <row r="468" ht="15.75" customHeight="1">
      <c r="E468" s="4" t="str">
        <f>IFERROR(__xludf.DUMMYFUNCTION("GOOGLETRANSLATE(D468, ""he"", ""en"")"),"#VALUE!")</f>
        <v>#VALUE!</v>
      </c>
    </row>
    <row r="469" ht="15.75" customHeight="1">
      <c r="E469" s="4" t="str">
        <f>IFERROR(__xludf.DUMMYFUNCTION("GOOGLETRANSLATE(D469, ""he"", ""en"")"),"#VALUE!")</f>
        <v>#VALUE!</v>
      </c>
    </row>
    <row r="470" ht="15.75" customHeight="1">
      <c r="E470" s="4" t="str">
        <f>IFERROR(__xludf.DUMMYFUNCTION("GOOGLETRANSLATE(D470, ""he"", ""en"")"),"#VALUE!")</f>
        <v>#VALUE!</v>
      </c>
    </row>
    <row r="471" ht="15.75" customHeight="1">
      <c r="E471" s="4" t="str">
        <f>IFERROR(__xludf.DUMMYFUNCTION("GOOGLETRANSLATE(D471, ""he"", ""en"")"),"#VALUE!")</f>
        <v>#VALUE!</v>
      </c>
    </row>
    <row r="472" ht="15.75" customHeight="1">
      <c r="E472" s="4" t="str">
        <f>IFERROR(__xludf.DUMMYFUNCTION("GOOGLETRANSLATE(D472, ""he"", ""en"")"),"#VALUE!")</f>
        <v>#VALUE!</v>
      </c>
    </row>
    <row r="473" ht="15.75" customHeight="1">
      <c r="E473" s="4" t="str">
        <f>IFERROR(__xludf.DUMMYFUNCTION("GOOGLETRANSLATE(D473, ""he"", ""en"")"),"#VALUE!")</f>
        <v>#VALUE!</v>
      </c>
    </row>
    <row r="474" ht="15.75" customHeight="1">
      <c r="E474" s="4" t="str">
        <f>IFERROR(__xludf.DUMMYFUNCTION("GOOGLETRANSLATE(D474, ""he"", ""en"")"),"#VALUE!")</f>
        <v>#VALUE!</v>
      </c>
    </row>
    <row r="475" ht="15.75" customHeight="1">
      <c r="E475" s="4" t="str">
        <f>IFERROR(__xludf.DUMMYFUNCTION("GOOGLETRANSLATE(D475, ""he"", ""en"")"),"#VALUE!")</f>
        <v>#VALUE!</v>
      </c>
    </row>
    <row r="476" ht="15.75" customHeight="1">
      <c r="E476" s="4" t="str">
        <f>IFERROR(__xludf.DUMMYFUNCTION("GOOGLETRANSLATE(D476, ""he"", ""en"")"),"#VALUE!")</f>
        <v>#VALUE!</v>
      </c>
    </row>
    <row r="477" ht="15.75" customHeight="1">
      <c r="E477" s="4" t="str">
        <f>IFERROR(__xludf.DUMMYFUNCTION("GOOGLETRANSLATE(D477, ""he"", ""en"")"),"#VALUE!")</f>
        <v>#VALUE!</v>
      </c>
    </row>
    <row r="478" ht="15.75" customHeight="1">
      <c r="E478" s="4" t="str">
        <f>IFERROR(__xludf.DUMMYFUNCTION("GOOGLETRANSLATE(D478, ""he"", ""en"")"),"#VALUE!")</f>
        <v>#VALUE!</v>
      </c>
    </row>
    <row r="479" ht="15.75" customHeight="1">
      <c r="E479" s="4" t="str">
        <f>IFERROR(__xludf.DUMMYFUNCTION("GOOGLETRANSLATE(D479, ""he"", ""en"")"),"#VALUE!")</f>
        <v>#VALUE!</v>
      </c>
    </row>
    <row r="480" ht="15.75" customHeight="1">
      <c r="E480" s="4" t="str">
        <f>IFERROR(__xludf.DUMMYFUNCTION("GOOGLETRANSLATE(D480, ""he"", ""en"")"),"#VALUE!")</f>
        <v>#VALUE!</v>
      </c>
    </row>
    <row r="481" ht="15.75" customHeight="1">
      <c r="E481" s="4" t="str">
        <f>IFERROR(__xludf.DUMMYFUNCTION("GOOGLETRANSLATE(D481, ""he"", ""en"")"),"#VALUE!")</f>
        <v>#VALUE!</v>
      </c>
    </row>
    <row r="482" ht="15.75" customHeight="1">
      <c r="E482" s="4" t="str">
        <f>IFERROR(__xludf.DUMMYFUNCTION("GOOGLETRANSLATE(D482, ""he"", ""en"")"),"#VALUE!")</f>
        <v>#VALUE!</v>
      </c>
    </row>
    <row r="483" ht="15.75" customHeight="1">
      <c r="E483" s="4" t="str">
        <f>IFERROR(__xludf.DUMMYFUNCTION("GOOGLETRANSLATE(D483, ""he"", ""en"")"),"#VALUE!")</f>
        <v>#VALUE!</v>
      </c>
    </row>
    <row r="484" ht="15.75" customHeight="1">
      <c r="E484" s="4" t="str">
        <f>IFERROR(__xludf.DUMMYFUNCTION("GOOGLETRANSLATE(D484, ""he"", ""en"")"),"#VALUE!")</f>
        <v>#VALUE!</v>
      </c>
    </row>
    <row r="485" ht="15.75" customHeight="1">
      <c r="E485" s="4" t="str">
        <f>IFERROR(__xludf.DUMMYFUNCTION("GOOGLETRANSLATE(D485, ""he"", ""en"")"),"#VALUE!")</f>
        <v>#VALUE!</v>
      </c>
    </row>
    <row r="486" ht="15.75" customHeight="1">
      <c r="E486" s="4" t="str">
        <f>IFERROR(__xludf.DUMMYFUNCTION("GOOGLETRANSLATE(D486, ""he"", ""en"")"),"#VALUE!")</f>
        <v>#VALUE!</v>
      </c>
    </row>
    <row r="487" ht="15.75" customHeight="1">
      <c r="E487" s="4" t="str">
        <f>IFERROR(__xludf.DUMMYFUNCTION("GOOGLETRANSLATE(D487, ""he"", ""en"")"),"#VALUE!")</f>
        <v>#VALUE!</v>
      </c>
    </row>
    <row r="488" ht="15.75" customHeight="1">
      <c r="E488" s="4" t="str">
        <f>IFERROR(__xludf.DUMMYFUNCTION("GOOGLETRANSLATE(D488, ""he"", ""en"")"),"#VALUE!")</f>
        <v>#VALUE!</v>
      </c>
    </row>
    <row r="489" ht="15.75" customHeight="1">
      <c r="E489" s="4" t="str">
        <f>IFERROR(__xludf.DUMMYFUNCTION("GOOGLETRANSLATE(D489, ""he"", ""en"")"),"#VALUE!")</f>
        <v>#VALUE!</v>
      </c>
    </row>
    <row r="490" ht="15.75" customHeight="1">
      <c r="E490" s="4" t="str">
        <f>IFERROR(__xludf.DUMMYFUNCTION("GOOGLETRANSLATE(D490, ""he"", ""en"")"),"#VALUE!")</f>
        <v>#VALUE!</v>
      </c>
    </row>
    <row r="491" ht="15.75" customHeight="1">
      <c r="E491" s="4" t="str">
        <f>IFERROR(__xludf.DUMMYFUNCTION("GOOGLETRANSLATE(D491, ""he"", ""en"")"),"#VALUE!")</f>
        <v>#VALUE!</v>
      </c>
    </row>
    <row r="492" ht="15.75" customHeight="1">
      <c r="E492" s="4" t="str">
        <f>IFERROR(__xludf.DUMMYFUNCTION("GOOGLETRANSLATE(D492, ""he"", ""en"")"),"#VALUE!")</f>
        <v>#VALUE!</v>
      </c>
    </row>
    <row r="493" ht="15.75" customHeight="1">
      <c r="E493" s="4" t="str">
        <f>IFERROR(__xludf.DUMMYFUNCTION("GOOGLETRANSLATE(D493, ""he"", ""en"")"),"#VALUE!")</f>
        <v>#VALUE!</v>
      </c>
    </row>
    <row r="494" ht="15.75" customHeight="1">
      <c r="E494" s="4" t="str">
        <f>IFERROR(__xludf.DUMMYFUNCTION("GOOGLETRANSLATE(D494, ""he"", ""en"")"),"#VALUE!")</f>
        <v>#VALUE!</v>
      </c>
    </row>
    <row r="495" ht="15.75" customHeight="1">
      <c r="E495" s="4" t="str">
        <f>IFERROR(__xludf.DUMMYFUNCTION("GOOGLETRANSLATE(D495, ""he"", ""en"")"),"#VALUE!")</f>
        <v>#VALUE!</v>
      </c>
    </row>
    <row r="496" ht="15.75" customHeight="1">
      <c r="E496" s="4" t="str">
        <f>IFERROR(__xludf.DUMMYFUNCTION("GOOGLETRANSLATE(D496, ""he"", ""en"")"),"#VALUE!")</f>
        <v>#VALUE!</v>
      </c>
    </row>
    <row r="497" ht="15.75" customHeight="1">
      <c r="E497" s="4" t="str">
        <f>IFERROR(__xludf.DUMMYFUNCTION("GOOGLETRANSLATE(D497, ""he"", ""en"")"),"#VALUE!")</f>
        <v>#VALUE!</v>
      </c>
    </row>
    <row r="498" ht="15.75" customHeight="1">
      <c r="E498" s="4" t="str">
        <f>IFERROR(__xludf.DUMMYFUNCTION("GOOGLETRANSLATE(D498, ""he"", ""en"")"),"#VALUE!")</f>
        <v>#VALUE!</v>
      </c>
    </row>
    <row r="499" ht="15.75" customHeight="1">
      <c r="E499" s="4" t="str">
        <f>IFERROR(__xludf.DUMMYFUNCTION("GOOGLETRANSLATE(D499, ""he"", ""en"")"),"#VALUE!")</f>
        <v>#VALUE!</v>
      </c>
    </row>
    <row r="500" ht="15.75" customHeight="1">
      <c r="E500" s="4" t="str">
        <f>IFERROR(__xludf.DUMMYFUNCTION("GOOGLETRANSLATE(D500, ""he"", ""en"")"),"#VALUE!")</f>
        <v>#VALUE!</v>
      </c>
    </row>
    <row r="501" ht="15.75" customHeight="1">
      <c r="E501" s="4" t="str">
        <f>IFERROR(__xludf.DUMMYFUNCTION("GOOGLETRANSLATE(D501, ""he"", ""en"")"),"#VALUE!")</f>
        <v>#VALUE!</v>
      </c>
    </row>
    <row r="502" ht="15.75" customHeight="1">
      <c r="E502" s="4" t="str">
        <f>IFERROR(__xludf.DUMMYFUNCTION("GOOGLETRANSLATE(D502, ""he"", ""en"")"),"#VALUE!")</f>
        <v>#VALUE!</v>
      </c>
    </row>
    <row r="503" ht="15.75" customHeight="1">
      <c r="E503" s="4" t="str">
        <f>IFERROR(__xludf.DUMMYFUNCTION("GOOGLETRANSLATE(D503, ""he"", ""en"")"),"#VALUE!")</f>
        <v>#VALUE!</v>
      </c>
    </row>
    <row r="504" ht="15.75" customHeight="1">
      <c r="E504" s="4" t="str">
        <f>IFERROR(__xludf.DUMMYFUNCTION("GOOGLETRANSLATE(D504, ""he"", ""en"")"),"#VALUE!")</f>
        <v>#VALUE!</v>
      </c>
    </row>
    <row r="505" ht="15.75" customHeight="1">
      <c r="E505" s="4" t="str">
        <f>IFERROR(__xludf.DUMMYFUNCTION("GOOGLETRANSLATE(D505, ""he"", ""en"")"),"#VALUE!")</f>
        <v>#VALUE!</v>
      </c>
    </row>
    <row r="506" ht="15.75" customHeight="1">
      <c r="E506" s="4" t="str">
        <f>IFERROR(__xludf.DUMMYFUNCTION("GOOGLETRANSLATE(D506, ""he"", ""en"")"),"#VALUE!")</f>
        <v>#VALUE!</v>
      </c>
    </row>
    <row r="507" ht="15.75" customHeight="1">
      <c r="E507" s="4" t="str">
        <f>IFERROR(__xludf.DUMMYFUNCTION("GOOGLETRANSLATE(D507, ""he"", ""en"")"),"#VALUE!")</f>
        <v>#VALUE!</v>
      </c>
    </row>
    <row r="508" ht="15.75" customHeight="1">
      <c r="E508" s="4" t="str">
        <f>IFERROR(__xludf.DUMMYFUNCTION("GOOGLETRANSLATE(D508, ""he"", ""en"")"),"#VALUE!")</f>
        <v>#VALUE!</v>
      </c>
    </row>
    <row r="509" ht="15.75" customHeight="1">
      <c r="E509" s="4" t="str">
        <f>IFERROR(__xludf.DUMMYFUNCTION("GOOGLETRANSLATE(D509, ""he"", ""en"")"),"#VALUE!")</f>
        <v>#VALUE!</v>
      </c>
    </row>
    <row r="510" ht="15.75" customHeight="1">
      <c r="E510" s="4" t="str">
        <f>IFERROR(__xludf.DUMMYFUNCTION("GOOGLETRANSLATE(D510, ""he"", ""en"")"),"#VALUE!")</f>
        <v>#VALUE!</v>
      </c>
    </row>
    <row r="511" ht="15.75" customHeight="1">
      <c r="E511" s="4" t="str">
        <f>IFERROR(__xludf.DUMMYFUNCTION("GOOGLETRANSLATE(D511, ""he"", ""en"")"),"#VALUE!")</f>
        <v>#VALUE!</v>
      </c>
    </row>
    <row r="512" ht="15.75" customHeight="1">
      <c r="E512" s="4" t="str">
        <f>IFERROR(__xludf.DUMMYFUNCTION("GOOGLETRANSLATE(D512, ""he"", ""en"")"),"#VALUE!")</f>
        <v>#VALUE!</v>
      </c>
    </row>
    <row r="513" ht="15.75" customHeight="1">
      <c r="E513" s="4" t="str">
        <f>IFERROR(__xludf.DUMMYFUNCTION("GOOGLETRANSLATE(D513, ""he"", ""en"")"),"#VALUE!")</f>
        <v>#VALUE!</v>
      </c>
    </row>
    <row r="514" ht="15.75" customHeight="1">
      <c r="E514" s="4" t="str">
        <f>IFERROR(__xludf.DUMMYFUNCTION("GOOGLETRANSLATE(D514, ""he"", ""en"")"),"#VALUE!")</f>
        <v>#VALUE!</v>
      </c>
    </row>
    <row r="515" ht="15.75" customHeight="1">
      <c r="E515" s="4" t="str">
        <f>IFERROR(__xludf.DUMMYFUNCTION("GOOGLETRANSLATE(D515, ""he"", ""en"")"),"#VALUE!")</f>
        <v>#VALUE!</v>
      </c>
    </row>
    <row r="516" ht="15.75" customHeight="1">
      <c r="E516" s="4" t="str">
        <f>IFERROR(__xludf.DUMMYFUNCTION("GOOGLETRANSLATE(D516, ""he"", ""en"")"),"#VALUE!")</f>
        <v>#VALUE!</v>
      </c>
    </row>
    <row r="517" ht="15.75" customHeight="1">
      <c r="E517" s="4" t="str">
        <f>IFERROR(__xludf.DUMMYFUNCTION("GOOGLETRANSLATE(D517, ""he"", ""en"")"),"#VALUE!")</f>
        <v>#VALUE!</v>
      </c>
    </row>
    <row r="518" ht="15.75" customHeight="1">
      <c r="E518" s="4" t="str">
        <f>IFERROR(__xludf.DUMMYFUNCTION("GOOGLETRANSLATE(D518, ""he"", ""en"")"),"#VALUE!")</f>
        <v>#VALUE!</v>
      </c>
    </row>
    <row r="519" ht="15.75" customHeight="1">
      <c r="E519" s="4" t="str">
        <f>IFERROR(__xludf.DUMMYFUNCTION("GOOGLETRANSLATE(D519, ""he"", ""en"")"),"#VALUE!")</f>
        <v>#VALUE!</v>
      </c>
    </row>
    <row r="520" ht="15.75" customHeight="1">
      <c r="E520" s="4" t="str">
        <f>IFERROR(__xludf.DUMMYFUNCTION("GOOGLETRANSLATE(D520, ""he"", ""en"")"),"#VALUE!")</f>
        <v>#VALUE!</v>
      </c>
    </row>
    <row r="521" ht="15.75" customHeight="1">
      <c r="E521" s="4" t="str">
        <f>IFERROR(__xludf.DUMMYFUNCTION("GOOGLETRANSLATE(D521, ""he"", ""en"")"),"#VALUE!")</f>
        <v>#VALUE!</v>
      </c>
    </row>
    <row r="522" ht="15.75" customHeight="1">
      <c r="E522" s="4" t="str">
        <f>IFERROR(__xludf.DUMMYFUNCTION("GOOGLETRANSLATE(D522, ""he"", ""en"")"),"#VALUE!")</f>
        <v>#VALUE!</v>
      </c>
    </row>
    <row r="523" ht="15.75" customHeight="1">
      <c r="E523" s="4" t="str">
        <f>IFERROR(__xludf.DUMMYFUNCTION("GOOGLETRANSLATE(D523, ""he"", ""en"")"),"#VALUE!")</f>
        <v>#VALUE!</v>
      </c>
    </row>
    <row r="524" ht="15.75" customHeight="1">
      <c r="E524" s="4" t="str">
        <f>IFERROR(__xludf.DUMMYFUNCTION("GOOGLETRANSLATE(D524, ""he"", ""en"")"),"#VALUE!")</f>
        <v>#VALUE!</v>
      </c>
    </row>
    <row r="525" ht="15.75" customHeight="1">
      <c r="E525" s="4" t="str">
        <f>IFERROR(__xludf.DUMMYFUNCTION("GOOGLETRANSLATE(D525, ""he"", ""en"")"),"#VALUE!")</f>
        <v>#VALUE!</v>
      </c>
    </row>
    <row r="526" ht="15.75" customHeight="1">
      <c r="E526" s="4" t="str">
        <f>IFERROR(__xludf.DUMMYFUNCTION("GOOGLETRANSLATE(D526, ""he"", ""en"")"),"#VALUE!")</f>
        <v>#VALUE!</v>
      </c>
    </row>
    <row r="527" ht="15.75" customHeight="1">
      <c r="E527" s="4" t="str">
        <f>IFERROR(__xludf.DUMMYFUNCTION("GOOGLETRANSLATE(D527, ""he"", ""en"")"),"#VALUE!")</f>
        <v>#VALUE!</v>
      </c>
    </row>
    <row r="528" ht="15.75" customHeight="1">
      <c r="E528" s="4" t="str">
        <f>IFERROR(__xludf.DUMMYFUNCTION("GOOGLETRANSLATE(D528, ""he"", ""en"")"),"#VALUE!")</f>
        <v>#VALUE!</v>
      </c>
    </row>
    <row r="529" ht="15.75" customHeight="1">
      <c r="E529" s="4" t="str">
        <f>IFERROR(__xludf.DUMMYFUNCTION("GOOGLETRANSLATE(D529, ""he"", ""en"")"),"#VALUE!")</f>
        <v>#VALUE!</v>
      </c>
    </row>
    <row r="530" ht="15.75" customHeight="1">
      <c r="E530" s="4" t="str">
        <f>IFERROR(__xludf.DUMMYFUNCTION("GOOGLETRANSLATE(D530, ""he"", ""en"")"),"#VALUE!")</f>
        <v>#VALUE!</v>
      </c>
    </row>
    <row r="531" ht="15.75" customHeight="1">
      <c r="E531" s="4" t="str">
        <f>IFERROR(__xludf.DUMMYFUNCTION("GOOGLETRANSLATE(D531, ""he"", ""en"")"),"#VALUE!")</f>
        <v>#VALUE!</v>
      </c>
    </row>
    <row r="532" ht="15.75" customHeight="1">
      <c r="E532" s="4" t="str">
        <f>IFERROR(__xludf.DUMMYFUNCTION("GOOGLETRANSLATE(D532, ""he"", ""en"")"),"#VALUE!")</f>
        <v>#VALUE!</v>
      </c>
    </row>
    <row r="533" ht="15.75" customHeight="1">
      <c r="E533" s="4" t="str">
        <f>IFERROR(__xludf.DUMMYFUNCTION("GOOGLETRANSLATE(D533, ""he"", ""en"")"),"#VALUE!")</f>
        <v>#VALUE!</v>
      </c>
    </row>
    <row r="534" ht="15.75" customHeight="1">
      <c r="E534" s="4" t="str">
        <f>IFERROR(__xludf.DUMMYFUNCTION("GOOGLETRANSLATE(D534, ""he"", ""en"")"),"#VALUE!")</f>
        <v>#VALUE!</v>
      </c>
    </row>
    <row r="535" ht="15.75" customHeight="1">
      <c r="E535" s="4" t="str">
        <f>IFERROR(__xludf.DUMMYFUNCTION("GOOGLETRANSLATE(D535, ""he"", ""en"")"),"#VALUE!")</f>
        <v>#VALUE!</v>
      </c>
    </row>
    <row r="536" ht="15.75" customHeight="1">
      <c r="E536" s="4" t="str">
        <f>IFERROR(__xludf.DUMMYFUNCTION("GOOGLETRANSLATE(D536, ""he"", ""en"")"),"#VALUE!")</f>
        <v>#VALUE!</v>
      </c>
    </row>
    <row r="537" ht="15.75" customHeight="1">
      <c r="E537" s="4" t="str">
        <f>IFERROR(__xludf.DUMMYFUNCTION("GOOGLETRANSLATE(D537, ""he"", ""en"")"),"#VALUE!")</f>
        <v>#VALUE!</v>
      </c>
    </row>
    <row r="538" ht="15.75" customHeight="1">
      <c r="E538" s="4" t="str">
        <f>IFERROR(__xludf.DUMMYFUNCTION("GOOGLETRANSLATE(D538, ""he"", ""en"")"),"#VALUE!")</f>
        <v>#VALUE!</v>
      </c>
    </row>
    <row r="539" ht="15.75" customHeight="1">
      <c r="E539" s="4" t="str">
        <f>IFERROR(__xludf.DUMMYFUNCTION("GOOGLETRANSLATE(D539, ""he"", ""en"")"),"#VALUE!")</f>
        <v>#VALUE!</v>
      </c>
    </row>
    <row r="540" ht="15.75" customHeight="1">
      <c r="E540" s="4" t="str">
        <f>IFERROR(__xludf.DUMMYFUNCTION("GOOGLETRANSLATE(D540, ""he"", ""en"")"),"#VALUE!")</f>
        <v>#VALUE!</v>
      </c>
    </row>
    <row r="541" ht="15.75" customHeight="1">
      <c r="E541" s="4" t="str">
        <f>IFERROR(__xludf.DUMMYFUNCTION("GOOGLETRANSLATE(D541, ""he"", ""en"")"),"#VALUE!")</f>
        <v>#VALUE!</v>
      </c>
    </row>
    <row r="542" ht="15.75" customHeight="1">
      <c r="E542" s="4" t="str">
        <f>IFERROR(__xludf.DUMMYFUNCTION("GOOGLETRANSLATE(D542, ""he"", ""en"")"),"#VALUE!")</f>
        <v>#VALUE!</v>
      </c>
    </row>
    <row r="543" ht="15.75" customHeight="1">
      <c r="E543" s="4" t="str">
        <f>IFERROR(__xludf.DUMMYFUNCTION("GOOGLETRANSLATE(D543, ""he"", ""en"")"),"#VALUE!")</f>
        <v>#VALUE!</v>
      </c>
    </row>
    <row r="544" ht="15.75" customHeight="1">
      <c r="E544" s="4" t="str">
        <f>IFERROR(__xludf.DUMMYFUNCTION("GOOGLETRANSLATE(D544, ""he"", ""en"")"),"#VALUE!")</f>
        <v>#VALUE!</v>
      </c>
    </row>
    <row r="545" ht="15.75" customHeight="1">
      <c r="E545" s="4" t="str">
        <f>IFERROR(__xludf.DUMMYFUNCTION("GOOGLETRANSLATE(D545, ""he"", ""en"")"),"#VALUE!")</f>
        <v>#VALUE!</v>
      </c>
    </row>
    <row r="546" ht="15.75" customHeight="1">
      <c r="E546" s="4" t="str">
        <f>IFERROR(__xludf.DUMMYFUNCTION("GOOGLETRANSLATE(D546, ""he"", ""en"")"),"#VALUE!")</f>
        <v>#VALUE!</v>
      </c>
    </row>
    <row r="547" ht="15.75" customHeight="1">
      <c r="E547" s="4" t="str">
        <f>IFERROR(__xludf.DUMMYFUNCTION("GOOGLETRANSLATE(D547, ""he"", ""en"")"),"#VALUE!")</f>
        <v>#VALUE!</v>
      </c>
    </row>
    <row r="548" ht="15.75" customHeight="1">
      <c r="E548" s="4" t="str">
        <f>IFERROR(__xludf.DUMMYFUNCTION("GOOGLETRANSLATE(D548, ""he"", ""en"")"),"#VALUE!")</f>
        <v>#VALUE!</v>
      </c>
    </row>
    <row r="549" ht="15.75" customHeight="1">
      <c r="E549" s="4" t="str">
        <f>IFERROR(__xludf.DUMMYFUNCTION("GOOGLETRANSLATE(D549, ""he"", ""en"")"),"#VALUE!")</f>
        <v>#VALUE!</v>
      </c>
    </row>
    <row r="550" ht="15.75" customHeight="1">
      <c r="E550" s="4" t="str">
        <f>IFERROR(__xludf.DUMMYFUNCTION("GOOGLETRANSLATE(D550, ""he"", ""en"")"),"#VALUE!")</f>
        <v>#VALUE!</v>
      </c>
    </row>
    <row r="551" ht="15.75" customHeight="1">
      <c r="E551" s="4" t="str">
        <f>IFERROR(__xludf.DUMMYFUNCTION("GOOGLETRANSLATE(D551, ""he"", ""en"")"),"#VALUE!")</f>
        <v>#VALUE!</v>
      </c>
    </row>
    <row r="552" ht="15.75" customHeight="1">
      <c r="E552" s="4" t="str">
        <f>IFERROR(__xludf.DUMMYFUNCTION("GOOGLETRANSLATE(D552, ""he"", ""en"")"),"#VALUE!")</f>
        <v>#VALUE!</v>
      </c>
    </row>
    <row r="553" ht="15.75" customHeight="1">
      <c r="E553" s="4" t="str">
        <f>IFERROR(__xludf.DUMMYFUNCTION("GOOGLETRANSLATE(D553, ""he"", ""en"")"),"#VALUE!")</f>
        <v>#VALUE!</v>
      </c>
    </row>
    <row r="554" ht="15.75" customHeight="1">
      <c r="E554" s="4" t="str">
        <f>IFERROR(__xludf.DUMMYFUNCTION("GOOGLETRANSLATE(D554, ""he"", ""en"")"),"#VALUE!")</f>
        <v>#VALUE!</v>
      </c>
    </row>
    <row r="555" ht="15.75" customHeight="1">
      <c r="E555" s="4" t="str">
        <f>IFERROR(__xludf.DUMMYFUNCTION("GOOGLETRANSLATE(D555, ""he"", ""en"")"),"#VALUE!")</f>
        <v>#VALUE!</v>
      </c>
    </row>
    <row r="556" ht="15.75" customHeight="1">
      <c r="E556" s="4" t="str">
        <f>IFERROR(__xludf.DUMMYFUNCTION("GOOGLETRANSLATE(D556, ""he"", ""en"")"),"#VALUE!")</f>
        <v>#VALUE!</v>
      </c>
    </row>
    <row r="557" ht="15.75" customHeight="1">
      <c r="E557" s="4" t="str">
        <f>IFERROR(__xludf.DUMMYFUNCTION("GOOGLETRANSLATE(D557, ""he"", ""en"")"),"#VALUE!")</f>
        <v>#VALUE!</v>
      </c>
    </row>
    <row r="558" ht="15.75" customHeight="1">
      <c r="E558" s="4" t="str">
        <f>IFERROR(__xludf.DUMMYFUNCTION("GOOGLETRANSLATE(D558, ""he"", ""en"")"),"#VALUE!")</f>
        <v>#VALUE!</v>
      </c>
    </row>
    <row r="559" ht="15.75" customHeight="1">
      <c r="E559" s="4" t="str">
        <f>IFERROR(__xludf.DUMMYFUNCTION("GOOGLETRANSLATE(D559, ""he"", ""en"")"),"#VALUE!")</f>
        <v>#VALUE!</v>
      </c>
    </row>
    <row r="560" ht="15.75" customHeight="1">
      <c r="E560" s="4" t="str">
        <f>IFERROR(__xludf.DUMMYFUNCTION("GOOGLETRANSLATE(D560, ""he"", ""en"")"),"#VALUE!")</f>
        <v>#VALUE!</v>
      </c>
    </row>
    <row r="561" ht="15.75" customHeight="1">
      <c r="E561" s="4" t="str">
        <f>IFERROR(__xludf.DUMMYFUNCTION("GOOGLETRANSLATE(D561, ""he"", ""en"")"),"#VALUE!")</f>
        <v>#VALUE!</v>
      </c>
    </row>
    <row r="562" ht="15.75" customHeight="1">
      <c r="E562" s="4" t="str">
        <f>IFERROR(__xludf.DUMMYFUNCTION("GOOGLETRANSLATE(D562, ""he"", ""en"")"),"#VALUE!")</f>
        <v>#VALUE!</v>
      </c>
    </row>
    <row r="563" ht="15.75" customHeight="1">
      <c r="E563" s="4" t="str">
        <f>IFERROR(__xludf.DUMMYFUNCTION("GOOGLETRANSLATE(D563, ""he"", ""en"")"),"#VALUE!")</f>
        <v>#VALUE!</v>
      </c>
    </row>
    <row r="564" ht="15.75" customHeight="1">
      <c r="E564" s="4" t="str">
        <f>IFERROR(__xludf.DUMMYFUNCTION("GOOGLETRANSLATE(D564, ""he"", ""en"")"),"#VALUE!")</f>
        <v>#VALUE!</v>
      </c>
    </row>
    <row r="565" ht="15.75" customHeight="1">
      <c r="E565" s="4" t="str">
        <f>IFERROR(__xludf.DUMMYFUNCTION("GOOGLETRANSLATE(D565, ""he"", ""en"")"),"#VALUE!")</f>
        <v>#VALUE!</v>
      </c>
    </row>
    <row r="566" ht="15.75" customHeight="1">
      <c r="E566" s="4" t="str">
        <f>IFERROR(__xludf.DUMMYFUNCTION("GOOGLETRANSLATE(D566, ""he"", ""en"")"),"#VALUE!")</f>
        <v>#VALUE!</v>
      </c>
    </row>
    <row r="567" ht="15.75" customHeight="1">
      <c r="E567" s="4" t="str">
        <f>IFERROR(__xludf.DUMMYFUNCTION("GOOGLETRANSLATE(D567, ""he"", ""en"")"),"#VALUE!")</f>
        <v>#VALUE!</v>
      </c>
    </row>
    <row r="568" ht="15.75" customHeight="1">
      <c r="E568" s="4" t="str">
        <f>IFERROR(__xludf.DUMMYFUNCTION("GOOGLETRANSLATE(D568, ""he"", ""en"")"),"#VALUE!")</f>
        <v>#VALUE!</v>
      </c>
    </row>
    <row r="569" ht="15.75" customHeight="1">
      <c r="E569" s="4" t="str">
        <f>IFERROR(__xludf.DUMMYFUNCTION("GOOGLETRANSLATE(D569, ""he"", ""en"")"),"#VALUE!")</f>
        <v>#VALUE!</v>
      </c>
    </row>
    <row r="570" ht="15.75" customHeight="1">
      <c r="E570" s="4" t="str">
        <f>IFERROR(__xludf.DUMMYFUNCTION("GOOGLETRANSLATE(D570, ""he"", ""en"")"),"#VALUE!")</f>
        <v>#VALUE!</v>
      </c>
    </row>
    <row r="571" ht="15.75" customHeight="1">
      <c r="E571" s="4" t="str">
        <f>IFERROR(__xludf.DUMMYFUNCTION("GOOGLETRANSLATE(D571, ""he"", ""en"")"),"#VALUE!")</f>
        <v>#VALUE!</v>
      </c>
    </row>
    <row r="572" ht="15.75" customHeight="1">
      <c r="E572" s="4" t="str">
        <f>IFERROR(__xludf.DUMMYFUNCTION("GOOGLETRANSLATE(D572, ""he"", ""en"")"),"#VALUE!")</f>
        <v>#VALUE!</v>
      </c>
    </row>
    <row r="573" ht="15.75" customHeight="1">
      <c r="E573" s="4" t="str">
        <f>IFERROR(__xludf.DUMMYFUNCTION("GOOGLETRANSLATE(D573, ""he"", ""en"")"),"#VALUE!")</f>
        <v>#VALUE!</v>
      </c>
    </row>
    <row r="574" ht="15.75" customHeight="1">
      <c r="E574" s="4" t="str">
        <f>IFERROR(__xludf.DUMMYFUNCTION("GOOGLETRANSLATE(D574, ""he"", ""en"")"),"#VALUE!")</f>
        <v>#VALUE!</v>
      </c>
    </row>
    <row r="575" ht="15.75" customHeight="1">
      <c r="E575" s="4" t="str">
        <f>IFERROR(__xludf.DUMMYFUNCTION("GOOGLETRANSLATE(D575, ""he"", ""en"")"),"#VALUE!")</f>
        <v>#VALUE!</v>
      </c>
    </row>
    <row r="576" ht="15.75" customHeight="1">
      <c r="E576" s="4" t="str">
        <f>IFERROR(__xludf.DUMMYFUNCTION("GOOGLETRANSLATE(D576, ""he"", ""en"")"),"#VALUE!")</f>
        <v>#VALUE!</v>
      </c>
    </row>
    <row r="577" ht="15.75" customHeight="1">
      <c r="E577" s="4" t="str">
        <f>IFERROR(__xludf.DUMMYFUNCTION("GOOGLETRANSLATE(D577, ""he"", ""en"")"),"#VALUE!")</f>
        <v>#VALUE!</v>
      </c>
    </row>
    <row r="578" ht="15.75" customHeight="1">
      <c r="E578" s="4" t="str">
        <f>IFERROR(__xludf.DUMMYFUNCTION("GOOGLETRANSLATE(D578, ""he"", ""en"")"),"#VALUE!")</f>
        <v>#VALUE!</v>
      </c>
    </row>
    <row r="579" ht="15.75" customHeight="1">
      <c r="E579" s="4" t="str">
        <f>IFERROR(__xludf.DUMMYFUNCTION("GOOGLETRANSLATE(D579, ""he"", ""en"")"),"#VALUE!")</f>
        <v>#VALUE!</v>
      </c>
    </row>
    <row r="580" ht="15.75" customHeight="1">
      <c r="E580" s="4" t="str">
        <f>IFERROR(__xludf.DUMMYFUNCTION("GOOGLETRANSLATE(D580, ""he"", ""en"")"),"#VALUE!")</f>
        <v>#VALUE!</v>
      </c>
    </row>
    <row r="581" ht="15.75" customHeight="1">
      <c r="E581" s="4" t="str">
        <f>IFERROR(__xludf.DUMMYFUNCTION("GOOGLETRANSLATE(D581, ""he"", ""en"")"),"#VALUE!")</f>
        <v>#VALUE!</v>
      </c>
    </row>
    <row r="582" ht="15.75" customHeight="1">
      <c r="E582" s="4" t="str">
        <f>IFERROR(__xludf.DUMMYFUNCTION("GOOGLETRANSLATE(D582, ""he"", ""en"")"),"#VALUE!")</f>
        <v>#VALUE!</v>
      </c>
    </row>
    <row r="583" ht="15.75" customHeight="1">
      <c r="E583" s="4" t="str">
        <f>IFERROR(__xludf.DUMMYFUNCTION("GOOGLETRANSLATE(D583, ""he"", ""en"")"),"#VALUE!")</f>
        <v>#VALUE!</v>
      </c>
    </row>
    <row r="584" ht="15.75" customHeight="1">
      <c r="E584" s="4" t="str">
        <f>IFERROR(__xludf.DUMMYFUNCTION("GOOGLETRANSLATE(D584, ""he"", ""en"")"),"#VALUE!")</f>
        <v>#VALUE!</v>
      </c>
    </row>
    <row r="585" ht="15.75" customHeight="1">
      <c r="E585" s="4" t="str">
        <f>IFERROR(__xludf.DUMMYFUNCTION("GOOGLETRANSLATE(D585, ""he"", ""en"")"),"#VALUE!")</f>
        <v>#VALUE!</v>
      </c>
    </row>
    <row r="586" ht="15.75" customHeight="1">
      <c r="E586" s="4" t="str">
        <f>IFERROR(__xludf.DUMMYFUNCTION("GOOGLETRANSLATE(D586, ""he"", ""en"")"),"#VALUE!")</f>
        <v>#VALUE!</v>
      </c>
    </row>
    <row r="587" ht="15.75" customHeight="1">
      <c r="E587" s="4" t="str">
        <f>IFERROR(__xludf.DUMMYFUNCTION("GOOGLETRANSLATE(D587, ""he"", ""en"")"),"#VALUE!")</f>
        <v>#VALUE!</v>
      </c>
    </row>
    <row r="588" ht="15.75" customHeight="1">
      <c r="E588" s="4" t="str">
        <f>IFERROR(__xludf.DUMMYFUNCTION("GOOGLETRANSLATE(D588, ""he"", ""en"")"),"#VALUE!")</f>
        <v>#VALUE!</v>
      </c>
    </row>
    <row r="589" ht="15.75" customHeight="1">
      <c r="E589" s="4" t="str">
        <f>IFERROR(__xludf.DUMMYFUNCTION("GOOGLETRANSLATE(D589, ""he"", ""en"")"),"#VALUE!")</f>
        <v>#VALUE!</v>
      </c>
    </row>
    <row r="590" ht="15.75" customHeight="1">
      <c r="E590" s="4" t="str">
        <f>IFERROR(__xludf.DUMMYFUNCTION("GOOGLETRANSLATE(D590, ""he"", ""en"")"),"#VALUE!")</f>
        <v>#VALUE!</v>
      </c>
    </row>
    <row r="591" ht="15.75" customHeight="1">
      <c r="E591" s="4" t="str">
        <f>IFERROR(__xludf.DUMMYFUNCTION("GOOGLETRANSLATE(D591, ""he"", ""en"")"),"#VALUE!")</f>
        <v>#VALUE!</v>
      </c>
    </row>
    <row r="592" ht="15.75" customHeight="1">
      <c r="E592" s="4" t="str">
        <f>IFERROR(__xludf.DUMMYFUNCTION("GOOGLETRANSLATE(D592, ""he"", ""en"")"),"#VALUE!")</f>
        <v>#VALUE!</v>
      </c>
    </row>
    <row r="593" ht="15.75" customHeight="1">
      <c r="E593" s="4" t="str">
        <f>IFERROR(__xludf.DUMMYFUNCTION("GOOGLETRANSLATE(D593, ""he"", ""en"")"),"#VALUE!")</f>
        <v>#VALUE!</v>
      </c>
    </row>
    <row r="594" ht="15.75" customHeight="1">
      <c r="E594" s="4" t="str">
        <f>IFERROR(__xludf.DUMMYFUNCTION("GOOGLETRANSLATE(D594, ""he"", ""en"")"),"#VALUE!")</f>
        <v>#VALUE!</v>
      </c>
    </row>
    <row r="595" ht="15.75" customHeight="1">
      <c r="E595" s="4" t="str">
        <f>IFERROR(__xludf.DUMMYFUNCTION("GOOGLETRANSLATE(D595, ""he"", ""en"")"),"#VALUE!")</f>
        <v>#VALUE!</v>
      </c>
    </row>
    <row r="596" ht="15.75" customHeight="1">
      <c r="E596" s="4" t="str">
        <f>IFERROR(__xludf.DUMMYFUNCTION("GOOGLETRANSLATE(D596, ""he"", ""en"")"),"#VALUE!")</f>
        <v>#VALUE!</v>
      </c>
    </row>
    <row r="597" ht="15.75" customHeight="1">
      <c r="E597" s="4" t="str">
        <f>IFERROR(__xludf.DUMMYFUNCTION("GOOGLETRANSLATE(D597, ""he"", ""en"")"),"#VALUE!")</f>
        <v>#VALUE!</v>
      </c>
    </row>
    <row r="598" ht="15.75" customHeight="1">
      <c r="E598" s="4" t="str">
        <f>IFERROR(__xludf.DUMMYFUNCTION("GOOGLETRANSLATE(D598, ""he"", ""en"")"),"#VALUE!")</f>
        <v>#VALUE!</v>
      </c>
    </row>
    <row r="599" ht="15.75" customHeight="1">
      <c r="E599" s="4" t="str">
        <f>IFERROR(__xludf.DUMMYFUNCTION("GOOGLETRANSLATE(D599, ""he"", ""en"")"),"#VALUE!")</f>
        <v>#VALUE!</v>
      </c>
    </row>
    <row r="600" ht="15.75" customHeight="1">
      <c r="E600" s="4" t="str">
        <f>IFERROR(__xludf.DUMMYFUNCTION("GOOGLETRANSLATE(D600, ""he"", ""en"")"),"#VALUE!")</f>
        <v>#VALUE!</v>
      </c>
    </row>
    <row r="601" ht="15.75" customHeight="1">
      <c r="E601" s="4" t="str">
        <f>IFERROR(__xludf.DUMMYFUNCTION("GOOGLETRANSLATE(D601, ""he"", ""en"")"),"#VALUE!")</f>
        <v>#VALUE!</v>
      </c>
    </row>
    <row r="602" ht="15.75" customHeight="1">
      <c r="E602" s="4" t="str">
        <f>IFERROR(__xludf.DUMMYFUNCTION("GOOGLETRANSLATE(D602, ""he"", ""en"")"),"#VALUE!")</f>
        <v>#VALUE!</v>
      </c>
    </row>
    <row r="603" ht="15.75" customHeight="1">
      <c r="E603" s="4" t="str">
        <f>IFERROR(__xludf.DUMMYFUNCTION("GOOGLETRANSLATE(D603, ""he"", ""en"")"),"#VALUE!")</f>
        <v>#VALUE!</v>
      </c>
    </row>
    <row r="604" ht="15.75" customHeight="1">
      <c r="E604" s="4" t="str">
        <f>IFERROR(__xludf.DUMMYFUNCTION("GOOGLETRANSLATE(D604, ""he"", ""en"")"),"#VALUE!")</f>
        <v>#VALUE!</v>
      </c>
    </row>
    <row r="605" ht="15.75" customHeight="1">
      <c r="E605" s="4" t="str">
        <f>IFERROR(__xludf.DUMMYFUNCTION("GOOGLETRANSLATE(D605, ""he"", ""en"")"),"#VALUE!")</f>
        <v>#VALUE!</v>
      </c>
    </row>
    <row r="606" ht="15.75" customHeight="1">
      <c r="E606" s="4" t="str">
        <f>IFERROR(__xludf.DUMMYFUNCTION("GOOGLETRANSLATE(D606, ""he"", ""en"")"),"#VALUE!")</f>
        <v>#VALUE!</v>
      </c>
    </row>
    <row r="607" ht="15.75" customHeight="1">
      <c r="E607" s="4" t="str">
        <f>IFERROR(__xludf.DUMMYFUNCTION("GOOGLETRANSLATE(D607, ""he"", ""en"")"),"#VALUE!")</f>
        <v>#VALUE!</v>
      </c>
    </row>
    <row r="608" ht="15.75" customHeight="1">
      <c r="E608" s="4" t="str">
        <f>IFERROR(__xludf.DUMMYFUNCTION("GOOGLETRANSLATE(D608, ""he"", ""en"")"),"#VALUE!")</f>
        <v>#VALUE!</v>
      </c>
    </row>
    <row r="609" ht="15.75" customHeight="1">
      <c r="E609" s="4" t="str">
        <f>IFERROR(__xludf.DUMMYFUNCTION("GOOGLETRANSLATE(D609, ""he"", ""en"")"),"#VALUE!")</f>
        <v>#VALUE!</v>
      </c>
    </row>
    <row r="610" ht="15.75" customHeight="1">
      <c r="E610" s="4" t="str">
        <f>IFERROR(__xludf.DUMMYFUNCTION("GOOGLETRANSLATE(D610, ""he"", ""en"")"),"#VALUE!")</f>
        <v>#VALUE!</v>
      </c>
    </row>
    <row r="611" ht="15.75" customHeight="1">
      <c r="E611" s="4" t="str">
        <f>IFERROR(__xludf.DUMMYFUNCTION("GOOGLETRANSLATE(D611, ""he"", ""en"")"),"#VALUE!")</f>
        <v>#VALUE!</v>
      </c>
    </row>
    <row r="612" ht="15.75" customHeight="1">
      <c r="E612" s="4" t="str">
        <f>IFERROR(__xludf.DUMMYFUNCTION("GOOGLETRANSLATE(D612, ""he"", ""en"")"),"#VALUE!")</f>
        <v>#VALUE!</v>
      </c>
    </row>
    <row r="613" ht="15.75" customHeight="1">
      <c r="E613" s="4" t="str">
        <f>IFERROR(__xludf.DUMMYFUNCTION("GOOGLETRANSLATE(D613, ""he"", ""en"")"),"#VALUE!")</f>
        <v>#VALUE!</v>
      </c>
    </row>
    <row r="614" ht="15.75" customHeight="1">
      <c r="E614" s="4" t="str">
        <f>IFERROR(__xludf.DUMMYFUNCTION("GOOGLETRANSLATE(D614, ""he"", ""en"")"),"#VALUE!")</f>
        <v>#VALUE!</v>
      </c>
    </row>
    <row r="615" ht="15.75" customHeight="1">
      <c r="E615" s="4" t="str">
        <f>IFERROR(__xludf.DUMMYFUNCTION("GOOGLETRANSLATE(D615, ""he"", ""en"")"),"#VALUE!")</f>
        <v>#VALUE!</v>
      </c>
    </row>
    <row r="616" ht="15.75" customHeight="1">
      <c r="E616" s="4" t="str">
        <f>IFERROR(__xludf.DUMMYFUNCTION("GOOGLETRANSLATE(D616, ""he"", ""en"")"),"#VALUE!")</f>
        <v>#VALUE!</v>
      </c>
    </row>
    <row r="617" ht="15.75" customHeight="1">
      <c r="E617" s="4" t="str">
        <f>IFERROR(__xludf.DUMMYFUNCTION("GOOGLETRANSLATE(D617, ""he"", ""en"")"),"#VALUE!")</f>
        <v>#VALUE!</v>
      </c>
    </row>
    <row r="618" ht="15.75" customHeight="1">
      <c r="E618" s="4" t="str">
        <f>IFERROR(__xludf.DUMMYFUNCTION("GOOGLETRANSLATE(D618, ""he"", ""en"")"),"#VALUE!")</f>
        <v>#VALUE!</v>
      </c>
    </row>
    <row r="619" ht="15.75" customHeight="1">
      <c r="E619" s="4" t="str">
        <f>IFERROR(__xludf.DUMMYFUNCTION("GOOGLETRANSLATE(D619, ""he"", ""en"")"),"#VALUE!")</f>
        <v>#VALUE!</v>
      </c>
    </row>
    <row r="620" ht="15.75" customHeight="1">
      <c r="E620" s="4" t="str">
        <f>IFERROR(__xludf.DUMMYFUNCTION("GOOGLETRANSLATE(D620, ""he"", ""en"")"),"#VALUE!")</f>
        <v>#VALUE!</v>
      </c>
    </row>
    <row r="621" ht="15.75" customHeight="1">
      <c r="E621" s="4" t="str">
        <f>IFERROR(__xludf.DUMMYFUNCTION("GOOGLETRANSLATE(D621, ""he"", ""en"")"),"#VALUE!")</f>
        <v>#VALUE!</v>
      </c>
    </row>
    <row r="622" ht="15.75" customHeight="1">
      <c r="E622" s="4" t="str">
        <f>IFERROR(__xludf.DUMMYFUNCTION("GOOGLETRANSLATE(D622, ""he"", ""en"")"),"#VALUE!")</f>
        <v>#VALUE!</v>
      </c>
    </row>
    <row r="623" ht="15.75" customHeight="1">
      <c r="E623" s="4" t="str">
        <f>IFERROR(__xludf.DUMMYFUNCTION("GOOGLETRANSLATE(D623, ""he"", ""en"")"),"#VALUE!")</f>
        <v>#VALUE!</v>
      </c>
    </row>
    <row r="624" ht="15.75" customHeight="1">
      <c r="E624" s="4" t="str">
        <f>IFERROR(__xludf.DUMMYFUNCTION("GOOGLETRANSLATE(D624, ""he"", ""en"")"),"#VALUE!")</f>
        <v>#VALUE!</v>
      </c>
    </row>
    <row r="625" ht="15.75" customHeight="1">
      <c r="E625" s="4" t="str">
        <f>IFERROR(__xludf.DUMMYFUNCTION("GOOGLETRANSLATE(D625, ""he"", ""en"")"),"#VALUE!")</f>
        <v>#VALUE!</v>
      </c>
    </row>
    <row r="626" ht="15.75" customHeight="1">
      <c r="E626" s="4" t="str">
        <f>IFERROR(__xludf.DUMMYFUNCTION("GOOGLETRANSLATE(D626, ""he"", ""en"")"),"#VALUE!")</f>
        <v>#VALUE!</v>
      </c>
    </row>
    <row r="627" ht="15.75" customHeight="1">
      <c r="E627" s="4" t="str">
        <f>IFERROR(__xludf.DUMMYFUNCTION("GOOGLETRANSLATE(D627, ""he"", ""en"")"),"#VALUE!")</f>
        <v>#VALUE!</v>
      </c>
    </row>
    <row r="628" ht="15.75" customHeight="1">
      <c r="E628" s="4" t="str">
        <f>IFERROR(__xludf.DUMMYFUNCTION("GOOGLETRANSLATE(D628, ""he"", ""en"")"),"#VALUE!")</f>
        <v>#VALUE!</v>
      </c>
    </row>
    <row r="629" ht="15.75" customHeight="1">
      <c r="E629" s="4" t="str">
        <f>IFERROR(__xludf.DUMMYFUNCTION("GOOGLETRANSLATE(D629, ""he"", ""en"")"),"#VALUE!")</f>
        <v>#VALUE!</v>
      </c>
    </row>
    <row r="630" ht="15.75" customHeight="1">
      <c r="E630" s="4" t="str">
        <f>IFERROR(__xludf.DUMMYFUNCTION("GOOGLETRANSLATE(D630, ""he"", ""en"")"),"#VALUE!")</f>
        <v>#VALUE!</v>
      </c>
    </row>
    <row r="631" ht="15.75" customHeight="1">
      <c r="E631" s="4" t="str">
        <f>IFERROR(__xludf.DUMMYFUNCTION("GOOGLETRANSLATE(D631, ""he"", ""en"")"),"#VALUE!")</f>
        <v>#VALUE!</v>
      </c>
    </row>
    <row r="632" ht="15.75" customHeight="1">
      <c r="E632" s="4" t="str">
        <f>IFERROR(__xludf.DUMMYFUNCTION("GOOGLETRANSLATE(D632, ""he"", ""en"")"),"#VALUE!")</f>
        <v>#VALUE!</v>
      </c>
    </row>
    <row r="633" ht="15.75" customHeight="1">
      <c r="E633" s="4" t="str">
        <f>IFERROR(__xludf.DUMMYFUNCTION("GOOGLETRANSLATE(D633, ""he"", ""en"")"),"#VALUE!")</f>
        <v>#VALUE!</v>
      </c>
    </row>
    <row r="634" ht="15.75" customHeight="1">
      <c r="E634" s="4" t="str">
        <f>IFERROR(__xludf.DUMMYFUNCTION("GOOGLETRANSLATE(D634, ""he"", ""en"")"),"#VALUE!")</f>
        <v>#VALUE!</v>
      </c>
    </row>
    <row r="635" ht="15.75" customHeight="1">
      <c r="E635" s="4" t="str">
        <f>IFERROR(__xludf.DUMMYFUNCTION("GOOGLETRANSLATE(D635, ""he"", ""en"")"),"#VALUE!")</f>
        <v>#VALUE!</v>
      </c>
    </row>
    <row r="636" ht="15.75" customHeight="1">
      <c r="E636" s="4" t="str">
        <f>IFERROR(__xludf.DUMMYFUNCTION("GOOGLETRANSLATE(D636, ""he"", ""en"")"),"#VALUE!")</f>
        <v>#VALUE!</v>
      </c>
    </row>
    <row r="637" ht="15.75" customHeight="1">
      <c r="E637" s="4" t="str">
        <f>IFERROR(__xludf.DUMMYFUNCTION("GOOGLETRANSLATE(D637, ""he"", ""en"")"),"#VALUE!")</f>
        <v>#VALUE!</v>
      </c>
    </row>
    <row r="638" ht="15.75" customHeight="1">
      <c r="E638" s="4" t="str">
        <f>IFERROR(__xludf.DUMMYFUNCTION("GOOGLETRANSLATE(D638, ""he"", ""en"")"),"#VALUE!")</f>
        <v>#VALUE!</v>
      </c>
    </row>
    <row r="639" ht="15.75" customHeight="1">
      <c r="E639" s="4" t="str">
        <f>IFERROR(__xludf.DUMMYFUNCTION("GOOGLETRANSLATE(D639, ""he"", ""en"")"),"#VALUE!")</f>
        <v>#VALUE!</v>
      </c>
    </row>
    <row r="640" ht="15.75" customHeight="1">
      <c r="E640" s="4" t="str">
        <f>IFERROR(__xludf.DUMMYFUNCTION("GOOGLETRANSLATE(D640, ""he"", ""en"")"),"#VALUE!")</f>
        <v>#VALUE!</v>
      </c>
    </row>
    <row r="641" ht="15.75" customHeight="1">
      <c r="E641" s="4" t="str">
        <f>IFERROR(__xludf.DUMMYFUNCTION("GOOGLETRANSLATE(D641, ""he"", ""en"")"),"#VALUE!")</f>
        <v>#VALUE!</v>
      </c>
    </row>
    <row r="642" ht="15.75" customHeight="1">
      <c r="E642" s="4" t="str">
        <f>IFERROR(__xludf.DUMMYFUNCTION("GOOGLETRANSLATE(D642, ""he"", ""en"")"),"#VALUE!")</f>
        <v>#VALUE!</v>
      </c>
    </row>
    <row r="643" ht="15.75" customHeight="1">
      <c r="E643" s="4" t="str">
        <f>IFERROR(__xludf.DUMMYFUNCTION("GOOGLETRANSLATE(D643, ""he"", ""en"")"),"#VALUE!")</f>
        <v>#VALUE!</v>
      </c>
    </row>
    <row r="644" ht="15.75" customHeight="1">
      <c r="E644" s="4" t="str">
        <f>IFERROR(__xludf.DUMMYFUNCTION("GOOGLETRANSLATE(D644, ""he"", ""en"")"),"#VALUE!")</f>
        <v>#VALUE!</v>
      </c>
    </row>
    <row r="645" ht="15.75" customHeight="1">
      <c r="E645" s="4" t="str">
        <f>IFERROR(__xludf.DUMMYFUNCTION("GOOGLETRANSLATE(D645, ""he"", ""en"")"),"#VALUE!")</f>
        <v>#VALUE!</v>
      </c>
    </row>
    <row r="646" ht="15.75" customHeight="1">
      <c r="E646" s="4" t="str">
        <f>IFERROR(__xludf.DUMMYFUNCTION("GOOGLETRANSLATE(D646, ""he"", ""en"")"),"#VALUE!")</f>
        <v>#VALUE!</v>
      </c>
    </row>
    <row r="647" ht="15.75" customHeight="1">
      <c r="E647" s="4" t="str">
        <f>IFERROR(__xludf.DUMMYFUNCTION("GOOGLETRANSLATE(D647, ""he"", ""en"")"),"#VALUE!")</f>
        <v>#VALUE!</v>
      </c>
    </row>
    <row r="648" ht="15.75" customHeight="1">
      <c r="E648" s="4" t="str">
        <f>IFERROR(__xludf.DUMMYFUNCTION("GOOGLETRANSLATE(D648, ""he"", ""en"")"),"#VALUE!")</f>
        <v>#VALUE!</v>
      </c>
    </row>
    <row r="649" ht="15.75" customHeight="1">
      <c r="E649" s="4" t="str">
        <f>IFERROR(__xludf.DUMMYFUNCTION("GOOGLETRANSLATE(D649, ""he"", ""en"")"),"#VALUE!")</f>
        <v>#VALUE!</v>
      </c>
    </row>
    <row r="650" ht="15.75" customHeight="1">
      <c r="E650" s="4" t="str">
        <f>IFERROR(__xludf.DUMMYFUNCTION("GOOGLETRANSLATE(D650, ""he"", ""en"")"),"#VALUE!")</f>
        <v>#VALUE!</v>
      </c>
    </row>
    <row r="651" ht="15.75" customHeight="1">
      <c r="E651" s="4" t="str">
        <f>IFERROR(__xludf.DUMMYFUNCTION("GOOGLETRANSLATE(D651, ""he"", ""en"")"),"#VALUE!")</f>
        <v>#VALUE!</v>
      </c>
    </row>
    <row r="652" ht="15.75" customHeight="1">
      <c r="E652" s="4" t="str">
        <f>IFERROR(__xludf.DUMMYFUNCTION("GOOGLETRANSLATE(D652, ""he"", ""en"")"),"#VALUE!")</f>
        <v>#VALUE!</v>
      </c>
    </row>
    <row r="653" ht="15.75" customHeight="1">
      <c r="E653" s="4" t="str">
        <f>IFERROR(__xludf.DUMMYFUNCTION("GOOGLETRANSLATE(D653, ""he"", ""en"")"),"#VALUE!")</f>
        <v>#VALUE!</v>
      </c>
    </row>
    <row r="654" ht="15.75" customHeight="1">
      <c r="E654" s="4" t="str">
        <f>IFERROR(__xludf.DUMMYFUNCTION("GOOGLETRANSLATE(D654, ""he"", ""en"")"),"#VALUE!")</f>
        <v>#VALUE!</v>
      </c>
    </row>
    <row r="655" ht="15.75" customHeight="1">
      <c r="E655" s="4" t="str">
        <f>IFERROR(__xludf.DUMMYFUNCTION("GOOGLETRANSLATE(D655, ""he"", ""en"")"),"#VALUE!")</f>
        <v>#VALUE!</v>
      </c>
    </row>
    <row r="656" ht="15.75" customHeight="1">
      <c r="E656" s="4" t="str">
        <f>IFERROR(__xludf.DUMMYFUNCTION("GOOGLETRANSLATE(D656, ""he"", ""en"")"),"#VALUE!")</f>
        <v>#VALUE!</v>
      </c>
    </row>
    <row r="657" ht="15.75" customHeight="1">
      <c r="E657" s="4" t="str">
        <f>IFERROR(__xludf.DUMMYFUNCTION("GOOGLETRANSLATE(D657, ""he"", ""en"")"),"#VALUE!")</f>
        <v>#VALUE!</v>
      </c>
    </row>
    <row r="658" ht="15.75" customHeight="1">
      <c r="E658" s="4" t="str">
        <f>IFERROR(__xludf.DUMMYFUNCTION("GOOGLETRANSLATE(D658, ""he"", ""en"")"),"#VALUE!")</f>
        <v>#VALUE!</v>
      </c>
    </row>
    <row r="659" ht="15.75" customHeight="1">
      <c r="E659" s="4" t="str">
        <f>IFERROR(__xludf.DUMMYFUNCTION("GOOGLETRANSLATE(D659, ""he"", ""en"")"),"#VALUE!")</f>
        <v>#VALUE!</v>
      </c>
    </row>
    <row r="660" ht="15.75" customHeight="1">
      <c r="E660" s="4" t="str">
        <f>IFERROR(__xludf.DUMMYFUNCTION("GOOGLETRANSLATE(D660, ""he"", ""en"")"),"#VALUE!")</f>
        <v>#VALUE!</v>
      </c>
    </row>
    <row r="661" ht="15.75" customHeight="1">
      <c r="E661" s="4" t="str">
        <f>IFERROR(__xludf.DUMMYFUNCTION("GOOGLETRANSLATE(D661, ""he"", ""en"")"),"#VALUE!")</f>
        <v>#VALUE!</v>
      </c>
    </row>
    <row r="662" ht="15.75" customHeight="1">
      <c r="E662" s="4" t="str">
        <f>IFERROR(__xludf.DUMMYFUNCTION("GOOGLETRANSLATE(D662, ""he"", ""en"")"),"#VALUE!")</f>
        <v>#VALUE!</v>
      </c>
    </row>
    <row r="663" ht="15.75" customHeight="1">
      <c r="E663" s="4" t="str">
        <f>IFERROR(__xludf.DUMMYFUNCTION("GOOGLETRANSLATE(D663, ""he"", ""en"")"),"#VALUE!")</f>
        <v>#VALUE!</v>
      </c>
    </row>
    <row r="664" ht="15.75" customHeight="1">
      <c r="E664" s="4" t="str">
        <f>IFERROR(__xludf.DUMMYFUNCTION("GOOGLETRANSLATE(D664, ""he"", ""en"")"),"#VALUE!")</f>
        <v>#VALUE!</v>
      </c>
    </row>
    <row r="665" ht="15.75" customHeight="1">
      <c r="E665" s="4" t="str">
        <f>IFERROR(__xludf.DUMMYFUNCTION("GOOGLETRANSLATE(D665, ""he"", ""en"")"),"#VALUE!")</f>
        <v>#VALUE!</v>
      </c>
    </row>
    <row r="666" ht="15.75" customHeight="1">
      <c r="E666" s="4" t="str">
        <f>IFERROR(__xludf.DUMMYFUNCTION("GOOGLETRANSLATE(D666, ""he"", ""en"")"),"#VALUE!")</f>
        <v>#VALUE!</v>
      </c>
    </row>
    <row r="667" ht="15.75" customHeight="1">
      <c r="E667" s="4" t="str">
        <f>IFERROR(__xludf.DUMMYFUNCTION("GOOGLETRANSLATE(D667, ""he"", ""en"")"),"#VALUE!")</f>
        <v>#VALUE!</v>
      </c>
    </row>
    <row r="668" ht="15.75" customHeight="1">
      <c r="E668" s="4" t="str">
        <f>IFERROR(__xludf.DUMMYFUNCTION("GOOGLETRANSLATE(D668, ""he"", ""en"")"),"#VALUE!")</f>
        <v>#VALUE!</v>
      </c>
    </row>
    <row r="669" ht="15.75" customHeight="1">
      <c r="E669" s="4" t="str">
        <f>IFERROR(__xludf.DUMMYFUNCTION("GOOGLETRANSLATE(D669, ""he"", ""en"")"),"#VALUE!")</f>
        <v>#VALUE!</v>
      </c>
    </row>
    <row r="670" ht="15.75" customHeight="1">
      <c r="E670" s="4" t="str">
        <f>IFERROR(__xludf.DUMMYFUNCTION("GOOGLETRANSLATE(D670, ""he"", ""en"")"),"#VALUE!")</f>
        <v>#VALUE!</v>
      </c>
    </row>
    <row r="671" ht="15.75" customHeight="1">
      <c r="E671" s="4" t="str">
        <f>IFERROR(__xludf.DUMMYFUNCTION("GOOGLETRANSLATE(D671, ""he"", ""en"")"),"#VALUE!")</f>
        <v>#VALUE!</v>
      </c>
    </row>
    <row r="672" ht="15.75" customHeight="1">
      <c r="E672" s="4" t="str">
        <f>IFERROR(__xludf.DUMMYFUNCTION("GOOGLETRANSLATE(D672, ""he"", ""en"")"),"#VALUE!")</f>
        <v>#VALUE!</v>
      </c>
    </row>
    <row r="673" ht="15.75" customHeight="1">
      <c r="E673" s="4" t="str">
        <f>IFERROR(__xludf.DUMMYFUNCTION("GOOGLETRANSLATE(D673, ""he"", ""en"")"),"#VALUE!")</f>
        <v>#VALUE!</v>
      </c>
    </row>
    <row r="674" ht="15.75" customHeight="1">
      <c r="E674" s="4" t="str">
        <f>IFERROR(__xludf.DUMMYFUNCTION("GOOGLETRANSLATE(D674, ""he"", ""en"")"),"#VALUE!")</f>
        <v>#VALUE!</v>
      </c>
    </row>
    <row r="675" ht="15.75" customHeight="1">
      <c r="E675" s="4" t="str">
        <f>IFERROR(__xludf.DUMMYFUNCTION("GOOGLETRANSLATE(D675, ""he"", ""en"")"),"#VALUE!")</f>
        <v>#VALUE!</v>
      </c>
    </row>
    <row r="676" ht="15.75" customHeight="1">
      <c r="E676" s="4" t="str">
        <f>IFERROR(__xludf.DUMMYFUNCTION("GOOGLETRANSLATE(D676, ""he"", ""en"")"),"#VALUE!")</f>
        <v>#VALUE!</v>
      </c>
    </row>
    <row r="677" ht="15.75" customHeight="1">
      <c r="E677" s="4" t="str">
        <f>IFERROR(__xludf.DUMMYFUNCTION("GOOGLETRANSLATE(D677, ""he"", ""en"")"),"#VALUE!")</f>
        <v>#VALUE!</v>
      </c>
    </row>
    <row r="678" ht="15.75" customHeight="1">
      <c r="E678" s="4" t="str">
        <f>IFERROR(__xludf.DUMMYFUNCTION("GOOGLETRANSLATE(D678, ""he"", ""en"")"),"#VALUE!")</f>
        <v>#VALUE!</v>
      </c>
    </row>
    <row r="679" ht="15.75" customHeight="1">
      <c r="E679" s="4" t="str">
        <f>IFERROR(__xludf.DUMMYFUNCTION("GOOGLETRANSLATE(D679, ""he"", ""en"")"),"#VALUE!")</f>
        <v>#VALUE!</v>
      </c>
    </row>
    <row r="680" ht="15.75" customHeight="1">
      <c r="E680" s="4" t="str">
        <f>IFERROR(__xludf.DUMMYFUNCTION("GOOGLETRANSLATE(D680, ""he"", ""en"")"),"#VALUE!")</f>
        <v>#VALUE!</v>
      </c>
    </row>
    <row r="681" ht="15.75" customHeight="1">
      <c r="E681" s="4" t="str">
        <f>IFERROR(__xludf.DUMMYFUNCTION("GOOGLETRANSLATE(D681, ""he"", ""en"")"),"#VALUE!")</f>
        <v>#VALUE!</v>
      </c>
    </row>
    <row r="682" ht="15.75" customHeight="1">
      <c r="E682" s="4" t="str">
        <f>IFERROR(__xludf.DUMMYFUNCTION("GOOGLETRANSLATE(D682, ""he"", ""en"")"),"#VALUE!")</f>
        <v>#VALUE!</v>
      </c>
    </row>
    <row r="683" ht="15.75" customHeight="1">
      <c r="E683" s="4" t="str">
        <f>IFERROR(__xludf.DUMMYFUNCTION("GOOGLETRANSLATE(D683, ""he"", ""en"")"),"#VALUE!")</f>
        <v>#VALUE!</v>
      </c>
    </row>
    <row r="684" ht="15.75" customHeight="1">
      <c r="E684" s="4" t="str">
        <f>IFERROR(__xludf.DUMMYFUNCTION("GOOGLETRANSLATE(D684, ""he"", ""en"")"),"#VALUE!")</f>
        <v>#VALUE!</v>
      </c>
    </row>
    <row r="685" ht="15.75" customHeight="1">
      <c r="E685" s="4" t="str">
        <f>IFERROR(__xludf.DUMMYFUNCTION("GOOGLETRANSLATE(D685, ""he"", ""en"")"),"#VALUE!")</f>
        <v>#VALUE!</v>
      </c>
    </row>
    <row r="686" ht="15.75" customHeight="1">
      <c r="E686" s="4" t="str">
        <f>IFERROR(__xludf.DUMMYFUNCTION("GOOGLETRANSLATE(D686, ""he"", ""en"")"),"#VALUE!")</f>
        <v>#VALUE!</v>
      </c>
    </row>
    <row r="687" ht="15.75" customHeight="1">
      <c r="E687" s="4" t="str">
        <f>IFERROR(__xludf.DUMMYFUNCTION("GOOGLETRANSLATE(D687, ""he"", ""en"")"),"#VALUE!")</f>
        <v>#VALUE!</v>
      </c>
    </row>
    <row r="688" ht="15.75" customHeight="1">
      <c r="E688" s="4" t="str">
        <f>IFERROR(__xludf.DUMMYFUNCTION("GOOGLETRANSLATE(D688, ""he"", ""en"")"),"#VALUE!")</f>
        <v>#VALUE!</v>
      </c>
    </row>
    <row r="689" ht="15.75" customHeight="1">
      <c r="E689" s="4" t="str">
        <f>IFERROR(__xludf.DUMMYFUNCTION("GOOGLETRANSLATE(D689, ""he"", ""en"")"),"#VALUE!")</f>
        <v>#VALUE!</v>
      </c>
    </row>
    <row r="690" ht="15.75" customHeight="1">
      <c r="E690" s="4" t="str">
        <f>IFERROR(__xludf.DUMMYFUNCTION("GOOGLETRANSLATE(D690, ""he"", ""en"")"),"#VALUE!")</f>
        <v>#VALUE!</v>
      </c>
    </row>
    <row r="691" ht="15.75" customHeight="1">
      <c r="E691" s="4" t="str">
        <f>IFERROR(__xludf.DUMMYFUNCTION("GOOGLETRANSLATE(D691, ""he"", ""en"")"),"#VALUE!")</f>
        <v>#VALUE!</v>
      </c>
    </row>
    <row r="692" ht="15.75" customHeight="1">
      <c r="E692" s="4" t="str">
        <f>IFERROR(__xludf.DUMMYFUNCTION("GOOGLETRANSLATE(D692, ""he"", ""en"")"),"#VALUE!")</f>
        <v>#VALUE!</v>
      </c>
    </row>
    <row r="693" ht="15.75" customHeight="1">
      <c r="E693" s="4" t="str">
        <f>IFERROR(__xludf.DUMMYFUNCTION("GOOGLETRANSLATE(D693, ""he"", ""en"")"),"#VALUE!")</f>
        <v>#VALUE!</v>
      </c>
    </row>
    <row r="694" ht="15.75" customHeight="1">
      <c r="E694" s="4" t="str">
        <f>IFERROR(__xludf.DUMMYFUNCTION("GOOGLETRANSLATE(D694, ""he"", ""en"")"),"#VALUE!")</f>
        <v>#VALUE!</v>
      </c>
    </row>
    <row r="695" ht="15.75" customHeight="1">
      <c r="E695" s="4" t="str">
        <f>IFERROR(__xludf.DUMMYFUNCTION("GOOGLETRANSLATE(D695, ""he"", ""en"")"),"#VALUE!")</f>
        <v>#VALUE!</v>
      </c>
    </row>
    <row r="696" ht="15.75" customHeight="1">
      <c r="E696" s="4" t="str">
        <f>IFERROR(__xludf.DUMMYFUNCTION("GOOGLETRANSLATE(D696, ""he"", ""en"")"),"#VALUE!")</f>
        <v>#VALUE!</v>
      </c>
    </row>
    <row r="697" ht="15.75" customHeight="1">
      <c r="E697" s="4" t="str">
        <f>IFERROR(__xludf.DUMMYFUNCTION("GOOGLETRANSLATE(D697, ""he"", ""en"")"),"#VALUE!")</f>
        <v>#VALUE!</v>
      </c>
    </row>
    <row r="698" ht="15.75" customHeight="1">
      <c r="E698" s="4" t="str">
        <f>IFERROR(__xludf.DUMMYFUNCTION("GOOGLETRANSLATE(D698, ""he"", ""en"")"),"#VALUE!")</f>
        <v>#VALUE!</v>
      </c>
    </row>
    <row r="699" ht="15.75" customHeight="1">
      <c r="E699" s="4" t="str">
        <f>IFERROR(__xludf.DUMMYFUNCTION("GOOGLETRANSLATE(D699, ""he"", ""en"")"),"#VALUE!")</f>
        <v>#VALUE!</v>
      </c>
    </row>
    <row r="700" ht="15.75" customHeight="1">
      <c r="E700" s="4" t="str">
        <f>IFERROR(__xludf.DUMMYFUNCTION("GOOGLETRANSLATE(D700, ""he"", ""en"")"),"#VALUE!")</f>
        <v>#VALUE!</v>
      </c>
    </row>
    <row r="701" ht="15.75" customHeight="1">
      <c r="E701" s="4" t="str">
        <f>IFERROR(__xludf.DUMMYFUNCTION("GOOGLETRANSLATE(D701, ""he"", ""en"")"),"#VALUE!")</f>
        <v>#VALUE!</v>
      </c>
    </row>
    <row r="702" ht="15.75" customHeight="1">
      <c r="E702" s="4" t="str">
        <f>IFERROR(__xludf.DUMMYFUNCTION("GOOGLETRANSLATE(D702, ""he"", ""en"")"),"#VALUE!")</f>
        <v>#VALUE!</v>
      </c>
    </row>
    <row r="703" ht="15.75" customHeight="1">
      <c r="E703" s="4" t="str">
        <f>IFERROR(__xludf.DUMMYFUNCTION("GOOGLETRANSLATE(D703, ""he"", ""en"")"),"#VALUE!")</f>
        <v>#VALUE!</v>
      </c>
    </row>
    <row r="704" ht="15.75" customHeight="1">
      <c r="E704" s="4" t="str">
        <f>IFERROR(__xludf.DUMMYFUNCTION("GOOGLETRANSLATE(D704, ""he"", ""en"")"),"#VALUE!")</f>
        <v>#VALUE!</v>
      </c>
    </row>
    <row r="705" ht="15.75" customHeight="1">
      <c r="E705" s="4" t="str">
        <f>IFERROR(__xludf.DUMMYFUNCTION("GOOGLETRANSLATE(D705, ""he"", ""en"")"),"#VALUE!")</f>
        <v>#VALUE!</v>
      </c>
    </row>
    <row r="706" ht="15.75" customHeight="1">
      <c r="E706" s="4" t="str">
        <f>IFERROR(__xludf.DUMMYFUNCTION("GOOGLETRANSLATE(D706, ""he"", ""en"")"),"#VALUE!")</f>
        <v>#VALUE!</v>
      </c>
    </row>
    <row r="707" ht="15.75" customHeight="1">
      <c r="E707" s="4" t="str">
        <f>IFERROR(__xludf.DUMMYFUNCTION("GOOGLETRANSLATE(D707, ""he"", ""en"")"),"#VALUE!")</f>
        <v>#VALUE!</v>
      </c>
    </row>
    <row r="708" ht="15.75" customHeight="1">
      <c r="E708" s="4" t="str">
        <f>IFERROR(__xludf.DUMMYFUNCTION("GOOGLETRANSLATE(D708, ""he"", ""en"")"),"#VALUE!")</f>
        <v>#VALUE!</v>
      </c>
    </row>
    <row r="709" ht="15.75" customHeight="1">
      <c r="E709" s="4" t="str">
        <f>IFERROR(__xludf.DUMMYFUNCTION("GOOGLETRANSLATE(D709, ""he"", ""en"")"),"#VALUE!")</f>
        <v>#VALUE!</v>
      </c>
    </row>
    <row r="710" ht="15.75" customHeight="1">
      <c r="E710" s="4" t="str">
        <f>IFERROR(__xludf.DUMMYFUNCTION("GOOGLETRANSLATE(D710, ""he"", ""en"")"),"#VALUE!")</f>
        <v>#VALUE!</v>
      </c>
    </row>
    <row r="711" ht="15.75" customHeight="1">
      <c r="E711" s="4" t="str">
        <f>IFERROR(__xludf.DUMMYFUNCTION("GOOGLETRANSLATE(D711, ""he"", ""en"")"),"#VALUE!")</f>
        <v>#VALUE!</v>
      </c>
    </row>
    <row r="712" ht="15.75" customHeight="1">
      <c r="E712" s="4" t="str">
        <f>IFERROR(__xludf.DUMMYFUNCTION("GOOGLETRANSLATE(D712, ""he"", ""en"")"),"#VALUE!")</f>
        <v>#VALUE!</v>
      </c>
    </row>
    <row r="713" ht="15.75" customHeight="1">
      <c r="E713" s="4" t="str">
        <f>IFERROR(__xludf.DUMMYFUNCTION("GOOGLETRANSLATE(D713, ""he"", ""en"")"),"#VALUE!")</f>
        <v>#VALUE!</v>
      </c>
    </row>
    <row r="714" ht="15.75" customHeight="1">
      <c r="E714" s="4" t="str">
        <f>IFERROR(__xludf.DUMMYFUNCTION("GOOGLETRANSLATE(D714, ""he"", ""en"")"),"#VALUE!")</f>
        <v>#VALUE!</v>
      </c>
    </row>
    <row r="715" ht="15.75" customHeight="1">
      <c r="E715" s="4" t="str">
        <f>IFERROR(__xludf.DUMMYFUNCTION("GOOGLETRANSLATE(D715, ""he"", ""en"")"),"#VALUE!")</f>
        <v>#VALUE!</v>
      </c>
    </row>
    <row r="716" ht="15.75" customHeight="1">
      <c r="E716" s="4" t="str">
        <f>IFERROR(__xludf.DUMMYFUNCTION("GOOGLETRANSLATE(D716, ""he"", ""en"")"),"#VALUE!")</f>
        <v>#VALUE!</v>
      </c>
    </row>
    <row r="717" ht="15.75" customHeight="1">
      <c r="E717" s="4" t="str">
        <f>IFERROR(__xludf.DUMMYFUNCTION("GOOGLETRANSLATE(D717, ""he"", ""en"")"),"#VALUE!")</f>
        <v>#VALUE!</v>
      </c>
    </row>
    <row r="718" ht="15.75" customHeight="1">
      <c r="E718" s="4" t="str">
        <f>IFERROR(__xludf.DUMMYFUNCTION("GOOGLETRANSLATE(D718, ""he"", ""en"")"),"#VALUE!")</f>
        <v>#VALUE!</v>
      </c>
    </row>
    <row r="719" ht="15.75" customHeight="1">
      <c r="E719" s="4" t="str">
        <f>IFERROR(__xludf.DUMMYFUNCTION("GOOGLETRANSLATE(D719, ""he"", ""en"")"),"#VALUE!")</f>
        <v>#VALUE!</v>
      </c>
    </row>
    <row r="720" ht="15.75" customHeight="1">
      <c r="E720" s="4" t="str">
        <f>IFERROR(__xludf.DUMMYFUNCTION("GOOGLETRANSLATE(D720, ""he"", ""en"")"),"#VALUE!")</f>
        <v>#VALUE!</v>
      </c>
    </row>
    <row r="721" ht="15.75" customHeight="1">
      <c r="E721" s="4" t="str">
        <f>IFERROR(__xludf.DUMMYFUNCTION("GOOGLETRANSLATE(D721, ""he"", ""en"")"),"#VALUE!")</f>
        <v>#VALUE!</v>
      </c>
    </row>
    <row r="722" ht="15.75" customHeight="1">
      <c r="E722" s="4" t="str">
        <f>IFERROR(__xludf.DUMMYFUNCTION("GOOGLETRANSLATE(D722, ""he"", ""en"")"),"#VALUE!")</f>
        <v>#VALUE!</v>
      </c>
    </row>
    <row r="723" ht="15.75" customHeight="1">
      <c r="E723" s="4" t="str">
        <f>IFERROR(__xludf.DUMMYFUNCTION("GOOGLETRANSLATE(D723, ""he"", ""en"")"),"#VALUE!")</f>
        <v>#VALUE!</v>
      </c>
    </row>
    <row r="724" ht="15.75" customHeight="1">
      <c r="E724" s="4" t="str">
        <f>IFERROR(__xludf.DUMMYFUNCTION("GOOGLETRANSLATE(D724, ""he"", ""en"")"),"#VALUE!")</f>
        <v>#VALUE!</v>
      </c>
    </row>
    <row r="725" ht="15.75" customHeight="1">
      <c r="E725" s="4" t="str">
        <f>IFERROR(__xludf.DUMMYFUNCTION("GOOGLETRANSLATE(D725, ""he"", ""en"")"),"#VALUE!")</f>
        <v>#VALUE!</v>
      </c>
    </row>
    <row r="726" ht="15.75" customHeight="1">
      <c r="E726" s="4" t="str">
        <f>IFERROR(__xludf.DUMMYFUNCTION("GOOGLETRANSLATE(D726, ""he"", ""en"")"),"#VALUE!")</f>
        <v>#VALUE!</v>
      </c>
    </row>
    <row r="727" ht="15.75" customHeight="1">
      <c r="E727" s="4" t="str">
        <f>IFERROR(__xludf.DUMMYFUNCTION("GOOGLETRANSLATE(D727, ""he"", ""en"")"),"#VALUE!")</f>
        <v>#VALUE!</v>
      </c>
    </row>
    <row r="728" ht="15.75" customHeight="1">
      <c r="E728" s="4" t="str">
        <f>IFERROR(__xludf.DUMMYFUNCTION("GOOGLETRANSLATE(D728, ""he"", ""en"")"),"#VALUE!")</f>
        <v>#VALUE!</v>
      </c>
    </row>
    <row r="729" ht="15.75" customHeight="1">
      <c r="E729" s="4" t="str">
        <f>IFERROR(__xludf.DUMMYFUNCTION("GOOGLETRANSLATE(D729, ""he"", ""en"")"),"#VALUE!")</f>
        <v>#VALUE!</v>
      </c>
    </row>
    <row r="730" ht="15.75" customHeight="1">
      <c r="E730" s="4" t="str">
        <f>IFERROR(__xludf.DUMMYFUNCTION("GOOGLETRANSLATE(D730, ""he"", ""en"")"),"#VALUE!")</f>
        <v>#VALUE!</v>
      </c>
    </row>
    <row r="731" ht="15.75" customHeight="1">
      <c r="E731" s="4" t="str">
        <f>IFERROR(__xludf.DUMMYFUNCTION("GOOGLETRANSLATE(D731, ""he"", ""en"")"),"#VALUE!")</f>
        <v>#VALUE!</v>
      </c>
    </row>
    <row r="732" ht="15.75" customHeight="1">
      <c r="E732" s="4" t="str">
        <f>IFERROR(__xludf.DUMMYFUNCTION("GOOGLETRANSLATE(D732, ""he"", ""en"")"),"#VALUE!")</f>
        <v>#VALUE!</v>
      </c>
    </row>
    <row r="733" ht="15.75" customHeight="1">
      <c r="E733" s="4" t="str">
        <f>IFERROR(__xludf.DUMMYFUNCTION("GOOGLETRANSLATE(D733, ""he"", ""en"")"),"#VALUE!")</f>
        <v>#VALUE!</v>
      </c>
    </row>
    <row r="734" ht="15.75" customHeight="1">
      <c r="E734" s="4" t="str">
        <f>IFERROR(__xludf.DUMMYFUNCTION("GOOGLETRANSLATE(D734, ""he"", ""en"")"),"#VALUE!")</f>
        <v>#VALUE!</v>
      </c>
    </row>
    <row r="735" ht="15.75" customHeight="1">
      <c r="E735" s="4" t="str">
        <f>IFERROR(__xludf.DUMMYFUNCTION("GOOGLETRANSLATE(D735, ""he"", ""en"")"),"#VALUE!")</f>
        <v>#VALUE!</v>
      </c>
    </row>
    <row r="736" ht="15.75" customHeight="1">
      <c r="E736" s="4" t="str">
        <f>IFERROR(__xludf.DUMMYFUNCTION("GOOGLETRANSLATE(D736, ""he"", ""en"")"),"#VALUE!")</f>
        <v>#VALUE!</v>
      </c>
    </row>
    <row r="737" ht="15.75" customHeight="1">
      <c r="E737" s="4" t="str">
        <f>IFERROR(__xludf.DUMMYFUNCTION("GOOGLETRANSLATE(D737, ""he"", ""en"")"),"#VALUE!")</f>
        <v>#VALUE!</v>
      </c>
    </row>
    <row r="738" ht="15.75" customHeight="1">
      <c r="E738" s="4" t="str">
        <f>IFERROR(__xludf.DUMMYFUNCTION("GOOGLETRANSLATE(D738, ""he"", ""en"")"),"#VALUE!")</f>
        <v>#VALUE!</v>
      </c>
    </row>
    <row r="739" ht="15.75" customHeight="1">
      <c r="E739" s="4" t="str">
        <f>IFERROR(__xludf.DUMMYFUNCTION("GOOGLETRANSLATE(D739, ""he"", ""en"")"),"#VALUE!")</f>
        <v>#VALUE!</v>
      </c>
    </row>
    <row r="740" ht="15.75" customHeight="1">
      <c r="E740" s="4" t="str">
        <f>IFERROR(__xludf.DUMMYFUNCTION("GOOGLETRANSLATE(D740, ""he"", ""en"")"),"#VALUE!")</f>
        <v>#VALUE!</v>
      </c>
    </row>
    <row r="741" ht="15.75" customHeight="1">
      <c r="E741" s="4" t="str">
        <f>IFERROR(__xludf.DUMMYFUNCTION("GOOGLETRANSLATE(D741, ""he"", ""en"")"),"#VALUE!")</f>
        <v>#VALUE!</v>
      </c>
    </row>
    <row r="742" ht="15.75" customHeight="1">
      <c r="E742" s="4" t="str">
        <f>IFERROR(__xludf.DUMMYFUNCTION("GOOGLETRANSLATE(D742, ""he"", ""en"")"),"#VALUE!")</f>
        <v>#VALUE!</v>
      </c>
    </row>
    <row r="743" ht="15.75" customHeight="1">
      <c r="E743" s="4" t="str">
        <f>IFERROR(__xludf.DUMMYFUNCTION("GOOGLETRANSLATE(D743, ""he"", ""en"")"),"#VALUE!")</f>
        <v>#VALUE!</v>
      </c>
    </row>
    <row r="744" ht="15.75" customHeight="1">
      <c r="E744" s="4" t="str">
        <f>IFERROR(__xludf.DUMMYFUNCTION("GOOGLETRANSLATE(D744, ""he"", ""en"")"),"#VALUE!")</f>
        <v>#VALUE!</v>
      </c>
    </row>
    <row r="745" ht="15.75" customHeight="1">
      <c r="E745" s="4" t="str">
        <f>IFERROR(__xludf.DUMMYFUNCTION("GOOGLETRANSLATE(D745, ""he"", ""en"")"),"#VALUE!")</f>
        <v>#VALUE!</v>
      </c>
    </row>
    <row r="746" ht="15.75" customHeight="1">
      <c r="E746" s="4" t="str">
        <f>IFERROR(__xludf.DUMMYFUNCTION("GOOGLETRANSLATE(D746, ""he"", ""en"")"),"#VALUE!")</f>
        <v>#VALUE!</v>
      </c>
    </row>
    <row r="747" ht="15.75" customHeight="1">
      <c r="E747" s="4" t="str">
        <f>IFERROR(__xludf.DUMMYFUNCTION("GOOGLETRANSLATE(D747, ""he"", ""en"")"),"#VALUE!")</f>
        <v>#VALUE!</v>
      </c>
    </row>
    <row r="748" ht="15.75" customHeight="1">
      <c r="E748" s="4" t="str">
        <f>IFERROR(__xludf.DUMMYFUNCTION("GOOGLETRANSLATE(D748, ""he"", ""en"")"),"#VALUE!")</f>
        <v>#VALUE!</v>
      </c>
    </row>
    <row r="749" ht="15.75" customHeight="1">
      <c r="E749" s="4" t="str">
        <f>IFERROR(__xludf.DUMMYFUNCTION("GOOGLETRANSLATE(D749, ""he"", ""en"")"),"#VALUE!")</f>
        <v>#VALUE!</v>
      </c>
    </row>
    <row r="750" ht="15.75" customHeight="1">
      <c r="E750" s="4" t="str">
        <f>IFERROR(__xludf.DUMMYFUNCTION("GOOGLETRANSLATE(D750, ""he"", ""en"")"),"#VALUE!")</f>
        <v>#VALUE!</v>
      </c>
    </row>
    <row r="751" ht="15.75" customHeight="1">
      <c r="E751" s="4" t="str">
        <f>IFERROR(__xludf.DUMMYFUNCTION("GOOGLETRANSLATE(D751, ""he"", ""en"")"),"#VALUE!")</f>
        <v>#VALUE!</v>
      </c>
    </row>
    <row r="752" ht="15.75" customHeight="1">
      <c r="E752" s="4" t="str">
        <f>IFERROR(__xludf.DUMMYFUNCTION("GOOGLETRANSLATE(D752, ""he"", ""en"")"),"#VALUE!")</f>
        <v>#VALUE!</v>
      </c>
    </row>
    <row r="753" ht="15.75" customHeight="1">
      <c r="E753" s="4" t="str">
        <f>IFERROR(__xludf.DUMMYFUNCTION("GOOGLETRANSLATE(D753, ""he"", ""en"")"),"#VALUE!")</f>
        <v>#VALUE!</v>
      </c>
    </row>
    <row r="754" ht="15.75" customHeight="1">
      <c r="E754" s="4" t="str">
        <f>IFERROR(__xludf.DUMMYFUNCTION("GOOGLETRANSLATE(D754, ""he"", ""en"")"),"#VALUE!")</f>
        <v>#VALUE!</v>
      </c>
    </row>
    <row r="755" ht="15.75" customHeight="1">
      <c r="E755" s="4" t="str">
        <f>IFERROR(__xludf.DUMMYFUNCTION("GOOGLETRANSLATE(D755, ""he"", ""en"")"),"#VALUE!")</f>
        <v>#VALUE!</v>
      </c>
    </row>
    <row r="756" ht="15.75" customHeight="1">
      <c r="E756" s="4" t="str">
        <f>IFERROR(__xludf.DUMMYFUNCTION("GOOGLETRANSLATE(D756, ""he"", ""en"")"),"#VALUE!")</f>
        <v>#VALUE!</v>
      </c>
    </row>
    <row r="757" ht="15.75" customHeight="1">
      <c r="E757" s="4" t="str">
        <f>IFERROR(__xludf.DUMMYFUNCTION("GOOGLETRANSLATE(D757, ""he"", ""en"")"),"#VALUE!")</f>
        <v>#VALUE!</v>
      </c>
    </row>
    <row r="758" ht="15.75" customHeight="1">
      <c r="E758" s="4" t="str">
        <f>IFERROR(__xludf.DUMMYFUNCTION("GOOGLETRANSLATE(D758, ""he"", ""en"")"),"#VALUE!")</f>
        <v>#VALUE!</v>
      </c>
    </row>
    <row r="759" ht="15.75" customHeight="1">
      <c r="E759" s="4" t="str">
        <f>IFERROR(__xludf.DUMMYFUNCTION("GOOGLETRANSLATE(D759, ""he"", ""en"")"),"#VALUE!")</f>
        <v>#VALUE!</v>
      </c>
    </row>
    <row r="760" ht="15.75" customHeight="1">
      <c r="E760" s="4" t="str">
        <f>IFERROR(__xludf.DUMMYFUNCTION("GOOGLETRANSLATE(D760, ""he"", ""en"")"),"#VALUE!")</f>
        <v>#VALUE!</v>
      </c>
    </row>
    <row r="761" ht="15.75" customHeight="1">
      <c r="E761" s="4" t="str">
        <f>IFERROR(__xludf.DUMMYFUNCTION("GOOGLETRANSLATE(D761, ""he"", ""en"")"),"#VALUE!")</f>
        <v>#VALUE!</v>
      </c>
    </row>
    <row r="762" ht="15.75" customHeight="1">
      <c r="E762" s="4" t="str">
        <f>IFERROR(__xludf.DUMMYFUNCTION("GOOGLETRANSLATE(D762, ""he"", ""en"")"),"#VALUE!")</f>
        <v>#VALUE!</v>
      </c>
    </row>
    <row r="763" ht="15.75" customHeight="1">
      <c r="E763" s="4" t="str">
        <f>IFERROR(__xludf.DUMMYFUNCTION("GOOGLETRANSLATE(D763, ""he"", ""en"")"),"#VALUE!")</f>
        <v>#VALUE!</v>
      </c>
    </row>
    <row r="764" ht="15.75" customHeight="1">
      <c r="E764" s="4" t="str">
        <f>IFERROR(__xludf.DUMMYFUNCTION("GOOGLETRANSLATE(D764, ""he"", ""en"")"),"#VALUE!")</f>
        <v>#VALUE!</v>
      </c>
    </row>
    <row r="765" ht="15.75" customHeight="1">
      <c r="E765" s="4" t="str">
        <f>IFERROR(__xludf.DUMMYFUNCTION("GOOGLETRANSLATE(D765, ""he"", ""en"")"),"#VALUE!")</f>
        <v>#VALUE!</v>
      </c>
    </row>
    <row r="766" ht="15.75" customHeight="1">
      <c r="E766" s="4" t="str">
        <f>IFERROR(__xludf.DUMMYFUNCTION("GOOGLETRANSLATE(D766, ""he"", ""en"")"),"#VALUE!")</f>
        <v>#VALUE!</v>
      </c>
    </row>
    <row r="767" ht="15.75" customHeight="1">
      <c r="E767" s="4" t="str">
        <f>IFERROR(__xludf.DUMMYFUNCTION("GOOGLETRANSLATE(D767, ""he"", ""en"")"),"#VALUE!")</f>
        <v>#VALUE!</v>
      </c>
    </row>
    <row r="768" ht="15.75" customHeight="1">
      <c r="E768" s="4" t="str">
        <f>IFERROR(__xludf.DUMMYFUNCTION("GOOGLETRANSLATE(D768, ""he"", ""en"")"),"#VALUE!")</f>
        <v>#VALUE!</v>
      </c>
    </row>
    <row r="769" ht="15.75" customHeight="1">
      <c r="E769" s="4" t="str">
        <f>IFERROR(__xludf.DUMMYFUNCTION("GOOGLETRANSLATE(D769, ""he"", ""en"")"),"#VALUE!")</f>
        <v>#VALUE!</v>
      </c>
    </row>
    <row r="770" ht="15.75" customHeight="1">
      <c r="E770" s="4" t="str">
        <f>IFERROR(__xludf.DUMMYFUNCTION("GOOGLETRANSLATE(D770, ""he"", ""en"")"),"#VALUE!")</f>
        <v>#VALUE!</v>
      </c>
    </row>
    <row r="771" ht="15.75" customHeight="1">
      <c r="E771" s="4" t="str">
        <f>IFERROR(__xludf.DUMMYFUNCTION("GOOGLETRANSLATE(D771, ""he"", ""en"")"),"#VALUE!")</f>
        <v>#VALUE!</v>
      </c>
    </row>
    <row r="772" ht="15.75" customHeight="1">
      <c r="E772" s="4" t="str">
        <f>IFERROR(__xludf.DUMMYFUNCTION("GOOGLETRANSLATE(D772, ""he"", ""en"")"),"#VALUE!")</f>
        <v>#VALUE!</v>
      </c>
    </row>
    <row r="773" ht="15.75" customHeight="1">
      <c r="E773" s="4" t="str">
        <f>IFERROR(__xludf.DUMMYFUNCTION("GOOGLETRANSLATE(D773, ""he"", ""en"")"),"#VALUE!")</f>
        <v>#VALUE!</v>
      </c>
    </row>
    <row r="774" ht="15.75" customHeight="1">
      <c r="E774" s="4" t="str">
        <f>IFERROR(__xludf.DUMMYFUNCTION("GOOGLETRANSLATE(D774, ""he"", ""en"")"),"#VALUE!")</f>
        <v>#VALUE!</v>
      </c>
    </row>
    <row r="775" ht="15.75" customHeight="1">
      <c r="E775" s="4" t="str">
        <f>IFERROR(__xludf.DUMMYFUNCTION("GOOGLETRANSLATE(D775, ""he"", ""en"")"),"#VALUE!")</f>
        <v>#VALUE!</v>
      </c>
    </row>
    <row r="776" ht="15.75" customHeight="1">
      <c r="E776" s="4" t="str">
        <f>IFERROR(__xludf.DUMMYFUNCTION("GOOGLETRANSLATE(D776, ""he"", ""en"")"),"#VALUE!")</f>
        <v>#VALUE!</v>
      </c>
    </row>
    <row r="777" ht="15.75" customHeight="1">
      <c r="E777" s="4" t="str">
        <f>IFERROR(__xludf.DUMMYFUNCTION("GOOGLETRANSLATE(D777, ""he"", ""en"")"),"#VALUE!")</f>
        <v>#VALUE!</v>
      </c>
    </row>
    <row r="778" ht="15.75" customHeight="1">
      <c r="E778" s="4" t="str">
        <f>IFERROR(__xludf.DUMMYFUNCTION("GOOGLETRANSLATE(D778, ""he"", ""en"")"),"#VALUE!")</f>
        <v>#VALUE!</v>
      </c>
    </row>
    <row r="779" ht="15.75" customHeight="1">
      <c r="E779" s="4" t="str">
        <f>IFERROR(__xludf.DUMMYFUNCTION("GOOGLETRANSLATE(D779, ""he"", ""en"")"),"#VALUE!")</f>
        <v>#VALUE!</v>
      </c>
    </row>
    <row r="780" ht="15.75" customHeight="1">
      <c r="E780" s="4" t="str">
        <f>IFERROR(__xludf.DUMMYFUNCTION("GOOGLETRANSLATE(D780, ""he"", ""en"")"),"#VALUE!")</f>
        <v>#VALUE!</v>
      </c>
    </row>
    <row r="781" ht="15.75" customHeight="1">
      <c r="E781" s="4" t="str">
        <f>IFERROR(__xludf.DUMMYFUNCTION("GOOGLETRANSLATE(D781, ""he"", ""en"")"),"#VALUE!")</f>
        <v>#VALUE!</v>
      </c>
    </row>
    <row r="782" ht="15.75" customHeight="1">
      <c r="E782" s="4" t="str">
        <f>IFERROR(__xludf.DUMMYFUNCTION("GOOGLETRANSLATE(D782, ""he"", ""en"")"),"#VALUE!")</f>
        <v>#VALUE!</v>
      </c>
    </row>
    <row r="783" ht="15.75" customHeight="1">
      <c r="E783" s="4" t="str">
        <f>IFERROR(__xludf.DUMMYFUNCTION("GOOGLETRANSLATE(D783, ""he"", ""en"")"),"#VALUE!")</f>
        <v>#VALUE!</v>
      </c>
    </row>
    <row r="784" ht="15.75" customHeight="1">
      <c r="E784" s="4" t="str">
        <f>IFERROR(__xludf.DUMMYFUNCTION("GOOGLETRANSLATE(D784, ""he"", ""en"")"),"#VALUE!")</f>
        <v>#VALUE!</v>
      </c>
    </row>
    <row r="785" ht="15.75" customHeight="1">
      <c r="E785" s="4" t="str">
        <f>IFERROR(__xludf.DUMMYFUNCTION("GOOGLETRANSLATE(D785, ""he"", ""en"")"),"#VALUE!")</f>
        <v>#VALUE!</v>
      </c>
    </row>
    <row r="786" ht="15.75" customHeight="1">
      <c r="E786" s="4" t="str">
        <f>IFERROR(__xludf.DUMMYFUNCTION("GOOGLETRANSLATE(D786, ""he"", ""en"")"),"#VALUE!")</f>
        <v>#VALUE!</v>
      </c>
    </row>
    <row r="787" ht="15.75" customHeight="1">
      <c r="E787" s="4" t="str">
        <f>IFERROR(__xludf.DUMMYFUNCTION("GOOGLETRANSLATE(D787, ""he"", ""en"")"),"#VALUE!")</f>
        <v>#VALUE!</v>
      </c>
    </row>
    <row r="788" ht="15.75" customHeight="1">
      <c r="E788" s="4" t="str">
        <f>IFERROR(__xludf.DUMMYFUNCTION("GOOGLETRANSLATE(D788, ""he"", ""en"")"),"#VALUE!")</f>
        <v>#VALUE!</v>
      </c>
    </row>
    <row r="789" ht="15.75" customHeight="1">
      <c r="E789" s="4" t="str">
        <f>IFERROR(__xludf.DUMMYFUNCTION("GOOGLETRANSLATE(D789, ""he"", ""en"")"),"#VALUE!")</f>
        <v>#VALUE!</v>
      </c>
    </row>
    <row r="790" ht="15.75" customHeight="1">
      <c r="E790" s="4" t="str">
        <f>IFERROR(__xludf.DUMMYFUNCTION("GOOGLETRANSLATE(D790, ""he"", ""en"")"),"#VALUE!")</f>
        <v>#VALUE!</v>
      </c>
    </row>
    <row r="791" ht="15.75" customHeight="1">
      <c r="E791" s="4" t="str">
        <f>IFERROR(__xludf.DUMMYFUNCTION("GOOGLETRANSLATE(D791, ""he"", ""en"")"),"#VALUE!")</f>
        <v>#VALUE!</v>
      </c>
    </row>
    <row r="792" ht="15.75" customHeight="1">
      <c r="E792" s="4" t="str">
        <f>IFERROR(__xludf.DUMMYFUNCTION("GOOGLETRANSLATE(D792, ""he"", ""en"")"),"#VALUE!")</f>
        <v>#VALUE!</v>
      </c>
    </row>
    <row r="793" ht="15.75" customHeight="1">
      <c r="E793" s="4" t="str">
        <f>IFERROR(__xludf.DUMMYFUNCTION("GOOGLETRANSLATE(D793, ""he"", ""en"")"),"#VALUE!")</f>
        <v>#VALUE!</v>
      </c>
    </row>
    <row r="794" ht="15.75" customHeight="1">
      <c r="E794" s="4" t="str">
        <f>IFERROR(__xludf.DUMMYFUNCTION("GOOGLETRANSLATE(D794, ""he"", ""en"")"),"#VALUE!")</f>
        <v>#VALUE!</v>
      </c>
    </row>
    <row r="795" ht="15.75" customHeight="1">
      <c r="E795" s="4" t="str">
        <f>IFERROR(__xludf.DUMMYFUNCTION("GOOGLETRANSLATE(D795, ""he"", ""en"")"),"#VALUE!")</f>
        <v>#VALUE!</v>
      </c>
    </row>
    <row r="796" ht="15.75" customHeight="1">
      <c r="E796" s="4" t="str">
        <f>IFERROR(__xludf.DUMMYFUNCTION("GOOGLETRANSLATE(D796, ""he"", ""en"")"),"#VALUE!")</f>
        <v>#VALUE!</v>
      </c>
    </row>
    <row r="797" ht="15.75" customHeight="1">
      <c r="E797" s="4" t="str">
        <f>IFERROR(__xludf.DUMMYFUNCTION("GOOGLETRANSLATE(D797, ""he"", ""en"")"),"#VALUE!")</f>
        <v>#VALUE!</v>
      </c>
    </row>
    <row r="798" ht="15.75" customHeight="1">
      <c r="E798" s="4" t="str">
        <f>IFERROR(__xludf.DUMMYFUNCTION("GOOGLETRANSLATE(D798, ""he"", ""en"")"),"#VALUE!")</f>
        <v>#VALUE!</v>
      </c>
    </row>
    <row r="799" ht="15.75" customHeight="1">
      <c r="E799" s="4" t="str">
        <f>IFERROR(__xludf.DUMMYFUNCTION("GOOGLETRANSLATE(D799, ""he"", ""en"")"),"#VALUE!")</f>
        <v>#VALUE!</v>
      </c>
    </row>
    <row r="800" ht="15.75" customHeight="1">
      <c r="E800" s="4" t="str">
        <f>IFERROR(__xludf.DUMMYFUNCTION("GOOGLETRANSLATE(D800, ""he"", ""en"")"),"#VALUE!")</f>
        <v>#VALUE!</v>
      </c>
    </row>
    <row r="801" ht="15.75" customHeight="1">
      <c r="E801" s="4" t="str">
        <f>IFERROR(__xludf.DUMMYFUNCTION("GOOGLETRANSLATE(D801, ""he"", ""en"")"),"#VALUE!")</f>
        <v>#VALUE!</v>
      </c>
    </row>
    <row r="802" ht="15.75" customHeight="1">
      <c r="E802" s="4" t="str">
        <f>IFERROR(__xludf.DUMMYFUNCTION("GOOGLETRANSLATE(D802, ""he"", ""en"")"),"#VALUE!")</f>
        <v>#VALUE!</v>
      </c>
    </row>
    <row r="803" ht="15.75" customHeight="1">
      <c r="E803" s="4" t="str">
        <f>IFERROR(__xludf.DUMMYFUNCTION("GOOGLETRANSLATE(D803, ""he"", ""en"")"),"#VALUE!")</f>
        <v>#VALUE!</v>
      </c>
    </row>
    <row r="804" ht="15.75" customHeight="1">
      <c r="E804" s="4" t="str">
        <f>IFERROR(__xludf.DUMMYFUNCTION("GOOGLETRANSLATE(D804, ""he"", ""en"")"),"#VALUE!")</f>
        <v>#VALUE!</v>
      </c>
    </row>
    <row r="805" ht="15.75" customHeight="1">
      <c r="E805" s="4" t="str">
        <f>IFERROR(__xludf.DUMMYFUNCTION("GOOGLETRANSLATE(D805, ""he"", ""en"")"),"#VALUE!")</f>
        <v>#VALUE!</v>
      </c>
    </row>
    <row r="806" ht="15.75" customHeight="1">
      <c r="E806" s="4" t="str">
        <f>IFERROR(__xludf.DUMMYFUNCTION("GOOGLETRANSLATE(D806, ""he"", ""en"")"),"#VALUE!")</f>
        <v>#VALUE!</v>
      </c>
    </row>
    <row r="807" ht="15.75" customHeight="1">
      <c r="E807" s="4" t="str">
        <f>IFERROR(__xludf.DUMMYFUNCTION("GOOGLETRANSLATE(D807, ""he"", ""en"")"),"#VALUE!")</f>
        <v>#VALUE!</v>
      </c>
    </row>
    <row r="808" ht="15.75" customHeight="1">
      <c r="E808" s="4" t="str">
        <f>IFERROR(__xludf.DUMMYFUNCTION("GOOGLETRANSLATE(D808, ""he"", ""en"")"),"#VALUE!")</f>
        <v>#VALUE!</v>
      </c>
    </row>
    <row r="809" ht="15.75" customHeight="1">
      <c r="E809" s="4" t="str">
        <f>IFERROR(__xludf.DUMMYFUNCTION("GOOGLETRANSLATE(D809, ""he"", ""en"")"),"#VALUE!")</f>
        <v>#VALUE!</v>
      </c>
    </row>
    <row r="810" ht="15.75" customHeight="1">
      <c r="E810" s="4" t="str">
        <f>IFERROR(__xludf.DUMMYFUNCTION("GOOGLETRANSLATE(D810, ""he"", ""en"")"),"#VALUE!")</f>
        <v>#VALUE!</v>
      </c>
    </row>
    <row r="811" ht="15.75" customHeight="1">
      <c r="E811" s="4" t="str">
        <f>IFERROR(__xludf.DUMMYFUNCTION("GOOGLETRANSLATE(D811, ""he"", ""en"")"),"#VALUE!")</f>
        <v>#VALUE!</v>
      </c>
    </row>
    <row r="812" ht="15.75" customHeight="1">
      <c r="E812" s="4" t="str">
        <f>IFERROR(__xludf.DUMMYFUNCTION("GOOGLETRANSLATE(D812, ""he"", ""en"")"),"#VALUE!")</f>
        <v>#VALUE!</v>
      </c>
    </row>
    <row r="813" ht="15.75" customHeight="1">
      <c r="E813" s="4" t="str">
        <f>IFERROR(__xludf.DUMMYFUNCTION("GOOGLETRANSLATE(D813, ""he"", ""en"")"),"#VALUE!")</f>
        <v>#VALUE!</v>
      </c>
    </row>
    <row r="814" ht="15.75" customHeight="1">
      <c r="E814" s="4" t="str">
        <f>IFERROR(__xludf.DUMMYFUNCTION("GOOGLETRANSLATE(D814, ""he"", ""en"")"),"#VALUE!")</f>
        <v>#VALUE!</v>
      </c>
    </row>
    <row r="815" ht="15.75" customHeight="1">
      <c r="E815" s="4" t="str">
        <f>IFERROR(__xludf.DUMMYFUNCTION("GOOGLETRANSLATE(D815, ""he"", ""en"")"),"#VALUE!")</f>
        <v>#VALUE!</v>
      </c>
    </row>
    <row r="816" ht="15.75" customHeight="1">
      <c r="E816" s="4" t="str">
        <f>IFERROR(__xludf.DUMMYFUNCTION("GOOGLETRANSLATE(D816, ""he"", ""en"")"),"#VALUE!")</f>
        <v>#VALUE!</v>
      </c>
    </row>
    <row r="817" ht="15.75" customHeight="1">
      <c r="E817" s="4" t="str">
        <f>IFERROR(__xludf.DUMMYFUNCTION("GOOGLETRANSLATE(D817, ""he"", ""en"")"),"#VALUE!")</f>
        <v>#VALUE!</v>
      </c>
    </row>
    <row r="818" ht="15.75" customHeight="1">
      <c r="E818" s="4" t="str">
        <f>IFERROR(__xludf.DUMMYFUNCTION("GOOGLETRANSLATE(D818, ""he"", ""en"")"),"#VALUE!")</f>
        <v>#VALUE!</v>
      </c>
    </row>
    <row r="819" ht="15.75" customHeight="1">
      <c r="E819" s="4" t="str">
        <f>IFERROR(__xludf.DUMMYFUNCTION("GOOGLETRANSLATE(D819, ""he"", ""en"")"),"#VALUE!")</f>
        <v>#VALUE!</v>
      </c>
    </row>
    <row r="820" ht="15.75" customHeight="1">
      <c r="E820" s="4" t="str">
        <f>IFERROR(__xludf.DUMMYFUNCTION("GOOGLETRANSLATE(D820, ""he"", ""en"")"),"#VALUE!")</f>
        <v>#VALUE!</v>
      </c>
    </row>
    <row r="821" ht="15.75" customHeight="1">
      <c r="E821" s="4" t="str">
        <f>IFERROR(__xludf.DUMMYFUNCTION("GOOGLETRANSLATE(D821, ""he"", ""en"")"),"#VALUE!")</f>
        <v>#VALUE!</v>
      </c>
    </row>
    <row r="822" ht="15.75" customHeight="1">
      <c r="E822" s="4" t="str">
        <f>IFERROR(__xludf.DUMMYFUNCTION("GOOGLETRANSLATE(D822, ""he"", ""en"")"),"#VALUE!")</f>
        <v>#VALUE!</v>
      </c>
    </row>
    <row r="823" ht="15.75" customHeight="1">
      <c r="E823" s="4" t="str">
        <f>IFERROR(__xludf.DUMMYFUNCTION("GOOGLETRANSLATE(D823, ""he"", ""en"")"),"#VALUE!")</f>
        <v>#VALUE!</v>
      </c>
    </row>
    <row r="824" ht="15.75" customHeight="1">
      <c r="E824" s="4" t="str">
        <f>IFERROR(__xludf.DUMMYFUNCTION("GOOGLETRANSLATE(D824, ""he"", ""en"")"),"#VALUE!")</f>
        <v>#VALUE!</v>
      </c>
    </row>
    <row r="825" ht="15.75" customHeight="1">
      <c r="E825" s="4" t="str">
        <f>IFERROR(__xludf.DUMMYFUNCTION("GOOGLETRANSLATE(D825, ""he"", ""en"")"),"#VALUE!")</f>
        <v>#VALUE!</v>
      </c>
    </row>
    <row r="826" ht="15.75" customHeight="1">
      <c r="E826" s="4" t="str">
        <f>IFERROR(__xludf.DUMMYFUNCTION("GOOGLETRANSLATE(D826, ""he"", ""en"")"),"#VALUE!")</f>
        <v>#VALUE!</v>
      </c>
    </row>
    <row r="827" ht="15.75" customHeight="1">
      <c r="E827" s="4" t="str">
        <f>IFERROR(__xludf.DUMMYFUNCTION("GOOGLETRANSLATE(D827, ""he"", ""en"")"),"#VALUE!")</f>
        <v>#VALUE!</v>
      </c>
    </row>
    <row r="828" ht="15.75" customHeight="1">
      <c r="E828" s="4" t="str">
        <f>IFERROR(__xludf.DUMMYFUNCTION("GOOGLETRANSLATE(D828, ""he"", ""en"")"),"#VALUE!")</f>
        <v>#VALUE!</v>
      </c>
    </row>
    <row r="829" ht="15.75" customHeight="1">
      <c r="E829" s="4" t="str">
        <f>IFERROR(__xludf.DUMMYFUNCTION("GOOGLETRANSLATE(D829, ""he"", ""en"")"),"#VALUE!")</f>
        <v>#VALUE!</v>
      </c>
    </row>
    <row r="830" ht="15.75" customHeight="1">
      <c r="E830" s="4" t="str">
        <f>IFERROR(__xludf.DUMMYFUNCTION("GOOGLETRANSLATE(D830, ""he"", ""en"")"),"#VALUE!")</f>
        <v>#VALUE!</v>
      </c>
    </row>
    <row r="831" ht="15.75" customHeight="1">
      <c r="E831" s="4" t="str">
        <f>IFERROR(__xludf.DUMMYFUNCTION("GOOGLETRANSLATE(D831, ""he"", ""en"")"),"#VALUE!")</f>
        <v>#VALUE!</v>
      </c>
    </row>
    <row r="832" ht="15.75" customHeight="1">
      <c r="E832" s="4" t="str">
        <f>IFERROR(__xludf.DUMMYFUNCTION("GOOGLETRANSLATE(D832, ""he"", ""en"")"),"#VALUE!")</f>
        <v>#VALUE!</v>
      </c>
    </row>
    <row r="833" ht="15.75" customHeight="1">
      <c r="E833" s="4" t="str">
        <f>IFERROR(__xludf.DUMMYFUNCTION("GOOGLETRANSLATE(D833, ""he"", ""en"")"),"#VALUE!")</f>
        <v>#VALUE!</v>
      </c>
    </row>
    <row r="834" ht="15.75" customHeight="1">
      <c r="E834" s="4" t="str">
        <f>IFERROR(__xludf.DUMMYFUNCTION("GOOGLETRANSLATE(D834, ""he"", ""en"")"),"#VALUE!")</f>
        <v>#VALUE!</v>
      </c>
    </row>
    <row r="835" ht="15.75" customHeight="1">
      <c r="E835" s="4" t="str">
        <f>IFERROR(__xludf.DUMMYFUNCTION("GOOGLETRANSLATE(D835, ""he"", ""en"")"),"#VALUE!")</f>
        <v>#VALUE!</v>
      </c>
    </row>
    <row r="836" ht="15.75" customHeight="1">
      <c r="E836" s="4" t="str">
        <f>IFERROR(__xludf.DUMMYFUNCTION("GOOGLETRANSLATE(D836, ""he"", ""en"")"),"#VALUE!")</f>
        <v>#VALUE!</v>
      </c>
    </row>
    <row r="837" ht="15.75" customHeight="1">
      <c r="E837" s="4" t="str">
        <f>IFERROR(__xludf.DUMMYFUNCTION("GOOGLETRANSLATE(D837, ""he"", ""en"")"),"#VALUE!")</f>
        <v>#VALUE!</v>
      </c>
    </row>
    <row r="838" ht="15.75" customHeight="1">
      <c r="E838" s="4" t="str">
        <f>IFERROR(__xludf.DUMMYFUNCTION("GOOGLETRANSLATE(D838, ""he"", ""en"")"),"#VALUE!")</f>
        <v>#VALUE!</v>
      </c>
    </row>
    <row r="839" ht="15.75" customHeight="1">
      <c r="E839" s="4" t="str">
        <f>IFERROR(__xludf.DUMMYFUNCTION("GOOGLETRANSLATE(D839, ""he"", ""en"")"),"#VALUE!")</f>
        <v>#VALUE!</v>
      </c>
    </row>
    <row r="840" ht="15.75" customHeight="1">
      <c r="E840" s="4" t="str">
        <f>IFERROR(__xludf.DUMMYFUNCTION("GOOGLETRANSLATE(D840, ""he"", ""en"")"),"#VALUE!")</f>
        <v>#VALUE!</v>
      </c>
    </row>
    <row r="841" ht="15.75" customHeight="1">
      <c r="E841" s="4" t="str">
        <f>IFERROR(__xludf.DUMMYFUNCTION("GOOGLETRANSLATE(D841, ""he"", ""en"")"),"#VALUE!")</f>
        <v>#VALUE!</v>
      </c>
    </row>
    <row r="842" ht="15.75" customHeight="1">
      <c r="E842" s="4" t="str">
        <f>IFERROR(__xludf.DUMMYFUNCTION("GOOGLETRANSLATE(D842, ""he"", ""en"")"),"#VALUE!")</f>
        <v>#VALUE!</v>
      </c>
    </row>
    <row r="843" ht="15.75" customHeight="1">
      <c r="E843" s="4" t="str">
        <f>IFERROR(__xludf.DUMMYFUNCTION("GOOGLETRANSLATE(D843, ""he"", ""en"")"),"#VALUE!")</f>
        <v>#VALUE!</v>
      </c>
    </row>
    <row r="844" ht="15.75" customHeight="1">
      <c r="E844" s="4" t="str">
        <f>IFERROR(__xludf.DUMMYFUNCTION("GOOGLETRANSLATE(D844, ""he"", ""en"")"),"#VALUE!")</f>
        <v>#VALUE!</v>
      </c>
    </row>
    <row r="845" ht="15.75" customHeight="1">
      <c r="E845" s="4" t="str">
        <f>IFERROR(__xludf.DUMMYFUNCTION("GOOGLETRANSLATE(D845, ""he"", ""en"")"),"#VALUE!")</f>
        <v>#VALUE!</v>
      </c>
    </row>
    <row r="846" ht="15.75" customHeight="1">
      <c r="E846" s="4" t="str">
        <f>IFERROR(__xludf.DUMMYFUNCTION("GOOGLETRANSLATE(D846, ""he"", ""en"")"),"#VALUE!")</f>
        <v>#VALUE!</v>
      </c>
    </row>
    <row r="847" ht="15.75" customHeight="1">
      <c r="E847" s="4" t="str">
        <f>IFERROR(__xludf.DUMMYFUNCTION("GOOGLETRANSLATE(D847, ""he"", ""en"")"),"#VALUE!")</f>
        <v>#VALUE!</v>
      </c>
    </row>
    <row r="848" ht="15.75" customHeight="1">
      <c r="E848" s="4" t="str">
        <f>IFERROR(__xludf.DUMMYFUNCTION("GOOGLETRANSLATE(D848, ""he"", ""en"")"),"#VALUE!")</f>
        <v>#VALUE!</v>
      </c>
    </row>
    <row r="849" ht="15.75" customHeight="1">
      <c r="E849" s="4" t="str">
        <f>IFERROR(__xludf.DUMMYFUNCTION("GOOGLETRANSLATE(D849, ""he"", ""en"")"),"#VALUE!")</f>
        <v>#VALUE!</v>
      </c>
    </row>
    <row r="850" ht="15.75" customHeight="1">
      <c r="E850" s="4" t="str">
        <f>IFERROR(__xludf.DUMMYFUNCTION("GOOGLETRANSLATE(D850, ""he"", ""en"")"),"#VALUE!")</f>
        <v>#VALUE!</v>
      </c>
    </row>
    <row r="851" ht="15.75" customHeight="1">
      <c r="E851" s="4" t="str">
        <f>IFERROR(__xludf.DUMMYFUNCTION("GOOGLETRANSLATE(D851, ""he"", ""en"")"),"#VALUE!")</f>
        <v>#VALUE!</v>
      </c>
    </row>
    <row r="852" ht="15.75" customHeight="1">
      <c r="E852" s="4" t="str">
        <f>IFERROR(__xludf.DUMMYFUNCTION("GOOGLETRANSLATE(D852, ""he"", ""en"")"),"#VALUE!")</f>
        <v>#VALUE!</v>
      </c>
    </row>
    <row r="853" ht="15.75" customHeight="1">
      <c r="E853" s="4" t="str">
        <f>IFERROR(__xludf.DUMMYFUNCTION("GOOGLETRANSLATE(D853, ""he"", ""en"")"),"#VALUE!")</f>
        <v>#VALUE!</v>
      </c>
    </row>
    <row r="854" ht="15.75" customHeight="1">
      <c r="E854" s="4" t="str">
        <f>IFERROR(__xludf.DUMMYFUNCTION("GOOGLETRANSLATE(D854, ""he"", ""en"")"),"#VALUE!")</f>
        <v>#VALUE!</v>
      </c>
    </row>
    <row r="855" ht="15.75" customHeight="1">
      <c r="E855" s="4" t="str">
        <f>IFERROR(__xludf.DUMMYFUNCTION("GOOGLETRANSLATE(D855, ""he"", ""en"")"),"#VALUE!")</f>
        <v>#VALUE!</v>
      </c>
    </row>
    <row r="856" ht="15.75" customHeight="1">
      <c r="E856" s="4" t="str">
        <f>IFERROR(__xludf.DUMMYFUNCTION("GOOGLETRANSLATE(D856, ""he"", ""en"")"),"#VALUE!")</f>
        <v>#VALUE!</v>
      </c>
    </row>
    <row r="857" ht="15.75" customHeight="1">
      <c r="E857" s="4" t="str">
        <f>IFERROR(__xludf.DUMMYFUNCTION("GOOGLETRANSLATE(D857, ""he"", ""en"")"),"#VALUE!")</f>
        <v>#VALUE!</v>
      </c>
    </row>
    <row r="858" ht="15.75" customHeight="1">
      <c r="E858" s="4" t="str">
        <f>IFERROR(__xludf.DUMMYFUNCTION("GOOGLETRANSLATE(D858, ""he"", ""en"")"),"#VALUE!")</f>
        <v>#VALUE!</v>
      </c>
    </row>
    <row r="859" ht="15.75" customHeight="1">
      <c r="E859" s="4" t="str">
        <f>IFERROR(__xludf.DUMMYFUNCTION("GOOGLETRANSLATE(D859, ""he"", ""en"")"),"#VALUE!")</f>
        <v>#VALUE!</v>
      </c>
    </row>
    <row r="860" ht="15.75" customHeight="1">
      <c r="E860" s="4" t="str">
        <f>IFERROR(__xludf.DUMMYFUNCTION("GOOGLETRANSLATE(D860, ""he"", ""en"")"),"#VALUE!")</f>
        <v>#VALUE!</v>
      </c>
    </row>
    <row r="861" ht="15.75" customHeight="1">
      <c r="E861" s="4" t="str">
        <f>IFERROR(__xludf.DUMMYFUNCTION("GOOGLETRANSLATE(D861, ""he"", ""en"")"),"#VALUE!")</f>
        <v>#VALUE!</v>
      </c>
    </row>
    <row r="862" ht="15.75" customHeight="1">
      <c r="E862" s="4" t="str">
        <f>IFERROR(__xludf.DUMMYFUNCTION("GOOGLETRANSLATE(D862, ""he"", ""en"")"),"#VALUE!")</f>
        <v>#VALUE!</v>
      </c>
    </row>
    <row r="863" ht="15.75" customHeight="1">
      <c r="E863" s="4" t="str">
        <f>IFERROR(__xludf.DUMMYFUNCTION("GOOGLETRANSLATE(D863, ""he"", ""en"")"),"#VALUE!")</f>
        <v>#VALUE!</v>
      </c>
    </row>
    <row r="864" ht="15.75" customHeight="1">
      <c r="E864" s="4" t="str">
        <f>IFERROR(__xludf.DUMMYFUNCTION("GOOGLETRANSLATE(D864, ""he"", ""en"")"),"#VALUE!")</f>
        <v>#VALUE!</v>
      </c>
    </row>
    <row r="865" ht="15.75" customHeight="1">
      <c r="E865" s="4" t="str">
        <f>IFERROR(__xludf.DUMMYFUNCTION("GOOGLETRANSLATE(D865, ""he"", ""en"")"),"#VALUE!")</f>
        <v>#VALUE!</v>
      </c>
    </row>
    <row r="866" ht="15.75" customHeight="1">
      <c r="E866" s="4" t="str">
        <f>IFERROR(__xludf.DUMMYFUNCTION("GOOGLETRANSLATE(D866, ""he"", ""en"")"),"#VALUE!")</f>
        <v>#VALUE!</v>
      </c>
    </row>
    <row r="867" ht="15.75" customHeight="1">
      <c r="E867" s="4" t="str">
        <f>IFERROR(__xludf.DUMMYFUNCTION("GOOGLETRANSLATE(D867, ""he"", ""en"")"),"#VALUE!")</f>
        <v>#VALUE!</v>
      </c>
    </row>
    <row r="868" ht="15.75" customHeight="1">
      <c r="E868" s="4" t="str">
        <f>IFERROR(__xludf.DUMMYFUNCTION("GOOGLETRANSLATE(D868, ""he"", ""en"")"),"#VALUE!")</f>
        <v>#VALUE!</v>
      </c>
    </row>
    <row r="869" ht="15.75" customHeight="1">
      <c r="E869" s="4" t="str">
        <f>IFERROR(__xludf.DUMMYFUNCTION("GOOGLETRANSLATE(D869, ""he"", ""en"")"),"#VALUE!")</f>
        <v>#VALUE!</v>
      </c>
    </row>
    <row r="870" ht="15.75" customHeight="1">
      <c r="E870" s="4" t="str">
        <f>IFERROR(__xludf.DUMMYFUNCTION("GOOGLETRANSLATE(D870, ""he"", ""en"")"),"#VALUE!")</f>
        <v>#VALUE!</v>
      </c>
    </row>
    <row r="871" ht="15.75" customHeight="1">
      <c r="E871" s="4" t="str">
        <f>IFERROR(__xludf.DUMMYFUNCTION("GOOGLETRANSLATE(D871, ""he"", ""en"")"),"#VALUE!")</f>
        <v>#VALUE!</v>
      </c>
    </row>
    <row r="872" ht="15.75" customHeight="1">
      <c r="E872" s="4" t="str">
        <f>IFERROR(__xludf.DUMMYFUNCTION("GOOGLETRANSLATE(D872, ""he"", ""en"")"),"#VALUE!")</f>
        <v>#VALUE!</v>
      </c>
    </row>
    <row r="873" ht="15.75" customHeight="1">
      <c r="E873" s="4" t="str">
        <f>IFERROR(__xludf.DUMMYFUNCTION("GOOGLETRANSLATE(D873, ""he"", ""en"")"),"#VALUE!")</f>
        <v>#VALUE!</v>
      </c>
    </row>
    <row r="874" ht="15.75" customHeight="1">
      <c r="E874" s="4" t="str">
        <f>IFERROR(__xludf.DUMMYFUNCTION("GOOGLETRANSLATE(D874, ""he"", ""en"")"),"#VALUE!")</f>
        <v>#VALUE!</v>
      </c>
    </row>
    <row r="875" ht="15.75" customHeight="1">
      <c r="E875" s="4" t="str">
        <f>IFERROR(__xludf.DUMMYFUNCTION("GOOGLETRANSLATE(D875, ""he"", ""en"")"),"#VALUE!")</f>
        <v>#VALUE!</v>
      </c>
    </row>
    <row r="876" ht="15.75" customHeight="1">
      <c r="E876" s="4" t="str">
        <f>IFERROR(__xludf.DUMMYFUNCTION("GOOGLETRANSLATE(D876, ""he"", ""en"")"),"#VALUE!")</f>
        <v>#VALUE!</v>
      </c>
    </row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1.0" footer="0.0" header="0.0" left="0.75" right="0.75" top="1.0"/>
  <pageSetup orientation="landscape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5" width="12.63"/>
    <col customWidth="1" min="6" max="26" width="8.63"/>
  </cols>
  <sheetData>
    <row r="1" ht="15.75" customHeight="1">
      <c r="A1" s="1" t="s">
        <v>0</v>
      </c>
      <c r="B1" s="1" t="s">
        <v>1</v>
      </c>
      <c r="C1" s="2" t="s">
        <v>2</v>
      </c>
      <c r="D1" s="2" t="s">
        <v>3</v>
      </c>
      <c r="E1" s="18" t="s">
        <v>4</v>
      </c>
      <c r="F1" s="2" t="s">
        <v>5</v>
      </c>
      <c r="G1" s="2" t="s">
        <v>6</v>
      </c>
      <c r="H1" s="2" t="s">
        <v>7</v>
      </c>
    </row>
    <row r="2" ht="15.75" customHeight="1">
      <c r="A2" s="3" t="s">
        <v>8</v>
      </c>
      <c r="B2" s="1">
        <v>1.0</v>
      </c>
      <c r="C2" s="4">
        <v>1.0</v>
      </c>
      <c r="D2" s="5" t="s">
        <v>9</v>
      </c>
      <c r="E2" s="4" t="str">
        <f>IFERROR(__xludf.DUMMYFUNCTION("GOOGLETRANSLATE(D2, ""he"", ""en"")"),"{A}")</f>
        <v>{A}</v>
      </c>
      <c r="F2" s="4"/>
      <c r="G2" s="4"/>
      <c r="H2" s="4"/>
    </row>
    <row r="3" ht="15.75" customHeight="1">
      <c r="A3" s="3" t="s">
        <v>3237</v>
      </c>
      <c r="B3" s="1" t="s">
        <v>4279</v>
      </c>
      <c r="C3" s="4">
        <v>2.0</v>
      </c>
      <c r="D3" s="5" t="s">
        <v>18</v>
      </c>
      <c r="E3" s="4" t="str">
        <f>IFERROR(__xludf.DUMMYFUNCTION("GOOGLETRANSLATE(D3, ""he"", ""en"")"),"psalm")</f>
        <v>psalm</v>
      </c>
      <c r="F3" s="4"/>
      <c r="G3" s="4"/>
      <c r="H3" s="4"/>
    </row>
    <row r="4" ht="15.75" customHeight="1">
      <c r="A4" s="3" t="s">
        <v>3235</v>
      </c>
      <c r="B4" s="1" t="s">
        <v>23</v>
      </c>
      <c r="C4" s="4">
        <v>3.0</v>
      </c>
      <c r="D4" s="5" t="s">
        <v>3236</v>
      </c>
      <c r="E4" s="4" t="str">
        <f>IFERROR(__xludf.DUMMYFUNCTION("GOOGLETRANSLATE(D4, ""he"", ""en"")"),"song")</f>
        <v>song</v>
      </c>
      <c r="F4" s="4"/>
      <c r="G4" s="4"/>
      <c r="H4" s="4"/>
    </row>
    <row r="5" ht="15.75" customHeight="1">
      <c r="A5" s="6" t="s">
        <v>2933</v>
      </c>
      <c r="B5" s="7" t="s">
        <v>5472</v>
      </c>
      <c r="C5" s="4">
        <v>4.0</v>
      </c>
      <c r="D5" s="5" t="s">
        <v>2933</v>
      </c>
      <c r="E5" s="4" t="str">
        <f>IFERROR(__xludf.DUMMYFUNCTION("GOOGLETRANSLATE(D5, ""he"", ""en"")"),"for a day")</f>
        <v>for a day</v>
      </c>
      <c r="F5" s="4"/>
      <c r="G5" s="4"/>
      <c r="H5" s="4"/>
    </row>
    <row r="6" ht="15.75" customHeight="1">
      <c r="A6" s="6" t="s">
        <v>5473</v>
      </c>
      <c r="B6" s="7" t="s">
        <v>5474</v>
      </c>
      <c r="C6" s="4">
        <v>5.0</v>
      </c>
      <c r="D6" s="5" t="s">
        <v>5475</v>
      </c>
      <c r="E6" s="4" t="str">
        <f>IFERROR(__xludf.DUMMYFUNCTION("GOOGLETRANSLATE(D6, ""he"", ""en"")"),"Sabbath:")</f>
        <v>Sabbath:</v>
      </c>
      <c r="F6" s="4"/>
      <c r="G6" s="4"/>
      <c r="H6" s="4"/>
    </row>
    <row r="7" ht="15.75" customHeight="1">
      <c r="A7" s="6" t="s">
        <v>25</v>
      </c>
      <c r="B7" s="19">
        <v>2.0</v>
      </c>
      <c r="C7" s="4">
        <v>6.0</v>
      </c>
      <c r="D7" s="5" t="s">
        <v>26</v>
      </c>
      <c r="E7" s="4" t="str">
        <f>IFERROR(__xludf.DUMMYFUNCTION("GOOGLETRANSLATE(D7, ""he"", ""en"")"),"{on}")</f>
        <v>{on}</v>
      </c>
      <c r="F7" s="4"/>
      <c r="G7" s="4"/>
      <c r="H7" s="4"/>
    </row>
    <row r="8" ht="15.75" customHeight="1">
      <c r="A8" s="6" t="s">
        <v>3713</v>
      </c>
      <c r="B8" s="7" t="s">
        <v>5476</v>
      </c>
      <c r="C8" s="4">
        <v>7.0</v>
      </c>
      <c r="D8" s="5" t="s">
        <v>3713</v>
      </c>
      <c r="E8" s="4" t="str">
        <f>IFERROR(__xludf.DUMMYFUNCTION("GOOGLETRANSLATE(D8, ""he"", ""en"")"),"good")</f>
        <v>good</v>
      </c>
      <c r="F8" s="4"/>
      <c r="G8" s="4"/>
      <c r="H8" s="4"/>
    </row>
    <row r="9" ht="15.75" customHeight="1">
      <c r="A9" s="6" t="s">
        <v>5477</v>
      </c>
      <c r="B9" s="7" t="s">
        <v>5478</v>
      </c>
      <c r="C9" s="4">
        <v>8.0</v>
      </c>
      <c r="D9" s="5" t="s">
        <v>5477</v>
      </c>
      <c r="E9" s="4" t="str">
        <f>IFERROR(__xludf.DUMMYFUNCTION("GOOGLETRANSLATE(D9, ""he"", ""en"")"),"admit")</f>
        <v>admit</v>
      </c>
      <c r="F9" s="4"/>
      <c r="G9" s="4"/>
      <c r="H9" s="4"/>
    </row>
    <row r="10" ht="15.75" customHeight="1">
      <c r="A10" s="6" t="s">
        <v>489</v>
      </c>
      <c r="B10" s="7" t="s">
        <v>1066</v>
      </c>
      <c r="C10" s="4">
        <v>9.0</v>
      </c>
      <c r="D10" s="5" t="s">
        <v>489</v>
      </c>
      <c r="E10" s="4" t="str">
        <f>IFERROR(__xludf.DUMMYFUNCTION("GOOGLETRANSLATE(D10, ""he"", ""en"")"),"to Jehovah")</f>
        <v>to Jehovah</v>
      </c>
      <c r="F10" s="4"/>
      <c r="G10" s="4"/>
      <c r="H10" s="4"/>
    </row>
    <row r="11" ht="15.75" customHeight="1">
      <c r="A11" s="6" t="s">
        <v>5479</v>
      </c>
      <c r="B11" s="7" t="s">
        <v>5480</v>
      </c>
      <c r="C11" s="4">
        <v>10.0</v>
      </c>
      <c r="D11" s="5" t="s">
        <v>5481</v>
      </c>
      <c r="E11" s="4" t="str">
        <f>IFERROR(__xludf.DUMMYFUNCTION("GOOGLETRANSLATE(D11, ""he"", ""en"")"),"and sing")</f>
        <v>and sing</v>
      </c>
      <c r="F11" s="4"/>
      <c r="G11" s="4"/>
      <c r="H11" s="4"/>
    </row>
    <row r="12" ht="15.75" customHeight="1">
      <c r="A12" s="6" t="s">
        <v>5482</v>
      </c>
      <c r="B12" s="7" t="s">
        <v>3529</v>
      </c>
      <c r="C12" s="4">
        <v>11.0</v>
      </c>
      <c r="D12" s="5" t="s">
        <v>5483</v>
      </c>
      <c r="E12" s="4" t="str">
        <f>IFERROR(__xludf.DUMMYFUNCTION("GOOGLETRANSLATE(D12, ""he"", ""en"")"),"for your name")</f>
        <v>for your name</v>
      </c>
      <c r="F12" s="4"/>
      <c r="G12" s="4"/>
      <c r="H12" s="4"/>
    </row>
    <row r="13" ht="15.75" customHeight="1">
      <c r="A13" s="6" t="s">
        <v>751</v>
      </c>
      <c r="B13" s="7" t="s">
        <v>1660</v>
      </c>
      <c r="C13" s="4">
        <v>12.0</v>
      </c>
      <c r="D13" s="5" t="s">
        <v>762</v>
      </c>
      <c r="E13" s="4" t="str">
        <f>IFERROR(__xludf.DUMMYFUNCTION("GOOGLETRANSLATE(D13, ""he"", ""en"")"),"upper:")</f>
        <v>upper:</v>
      </c>
      <c r="F13" s="4"/>
      <c r="G13" s="4"/>
      <c r="H13" s="4"/>
    </row>
    <row r="14" ht="15.75" customHeight="1">
      <c r="A14" s="6" t="s">
        <v>49</v>
      </c>
      <c r="B14" s="19">
        <v>3.0</v>
      </c>
      <c r="C14" s="4">
        <v>13.0</v>
      </c>
      <c r="D14" s="5" t="s">
        <v>50</v>
      </c>
      <c r="E14" s="4" t="str">
        <f>IFERROR(__xludf.DUMMYFUNCTION("GOOGLETRANSLATE(D14, ""he"", ""en"")"),"{third}")</f>
        <v>{third}</v>
      </c>
      <c r="F14" s="4"/>
      <c r="G14" s="4"/>
      <c r="H14" s="4"/>
    </row>
    <row r="15" ht="15.75" customHeight="1">
      <c r="A15" s="6" t="s">
        <v>5484</v>
      </c>
      <c r="B15" s="7" t="s">
        <v>5485</v>
      </c>
      <c r="C15" s="4">
        <v>14.0</v>
      </c>
      <c r="D15" s="5" t="s">
        <v>5486</v>
      </c>
      <c r="E15" s="4" t="str">
        <f>IFERROR(__xludf.DUMMYFUNCTION("GOOGLETRANSLATE(D15, ""he"", ""en"")"),"say")</f>
        <v>say</v>
      </c>
      <c r="F15" s="4"/>
      <c r="G15" s="4"/>
      <c r="H15" s="4"/>
    </row>
    <row r="16" ht="15.75" customHeight="1">
      <c r="A16" s="6" t="s">
        <v>5293</v>
      </c>
      <c r="B16" s="7" t="s">
        <v>5294</v>
      </c>
      <c r="C16" s="4">
        <v>15.0</v>
      </c>
      <c r="D16" s="5" t="s">
        <v>5300</v>
      </c>
      <c r="E16" s="4" t="str">
        <f>IFERROR(__xludf.DUMMYFUNCTION("GOOGLETRANSLATE(D16, ""he"", ""en"")"),"in the morning")</f>
        <v>in the morning</v>
      </c>
      <c r="F16" s="4"/>
      <c r="G16" s="4"/>
      <c r="H16" s="4"/>
    </row>
    <row r="17" ht="15.75" customHeight="1">
      <c r="A17" s="6" t="s">
        <v>3853</v>
      </c>
      <c r="B17" s="7" t="s">
        <v>5487</v>
      </c>
      <c r="C17" s="4">
        <v>16.0</v>
      </c>
      <c r="D17" s="5" t="s">
        <v>3857</v>
      </c>
      <c r="E17" s="4" t="str">
        <f>IFERROR(__xludf.DUMMYFUNCTION("GOOGLETRANSLATE(D17, ""he"", ""en"")"),"your grace")</f>
        <v>your grace</v>
      </c>
      <c r="F17" s="4"/>
      <c r="G17" s="4"/>
      <c r="H17" s="4"/>
    </row>
    <row r="18" ht="15.75" customHeight="1">
      <c r="A18" s="6" t="s">
        <v>4685</v>
      </c>
      <c r="B18" s="7" t="s">
        <v>5488</v>
      </c>
      <c r="C18" s="4">
        <v>17.0</v>
      </c>
      <c r="D18" s="5" t="s">
        <v>4685</v>
      </c>
      <c r="E18" s="4" t="str">
        <f>IFERROR(__xludf.DUMMYFUNCTION("GOOGLETRANSLATE(D18, ""he"", ""en"")"),"and your faith")</f>
        <v>and your faith</v>
      </c>
      <c r="F18" s="4"/>
      <c r="G18" s="4"/>
      <c r="H18" s="4"/>
    </row>
    <row r="19" ht="15.75" customHeight="1">
      <c r="A19" s="6" t="s">
        <v>5489</v>
      </c>
      <c r="B19" s="7" t="s">
        <v>578</v>
      </c>
      <c r="C19" s="4">
        <v>18.0</v>
      </c>
      <c r="D19" s="5" t="s">
        <v>5490</v>
      </c>
      <c r="E19" s="4" t="str">
        <f>IFERROR(__xludf.DUMMYFUNCTION("GOOGLETRANSLATE(D19, ""he"", ""en"")"),"at night:")</f>
        <v>at night:</v>
      </c>
      <c r="F19" s="4"/>
      <c r="G19" s="4"/>
      <c r="H19" s="4"/>
    </row>
    <row r="20" ht="15.75" customHeight="1">
      <c r="A20" s="6" t="s">
        <v>69</v>
      </c>
      <c r="B20" s="19">
        <v>4.0</v>
      </c>
      <c r="C20" s="4">
        <v>19.0</v>
      </c>
      <c r="D20" s="5" t="s">
        <v>70</v>
      </c>
      <c r="E20" s="4" t="str">
        <f>IFERROR(__xludf.DUMMYFUNCTION("GOOGLETRANSLATE(D20, ""he"", ""en"")"),"{d}")</f>
        <v>{d}</v>
      </c>
      <c r="F20" s="4"/>
      <c r="G20" s="4"/>
      <c r="H20" s="4"/>
    </row>
    <row r="21" ht="15.75" customHeight="1">
      <c r="A21" s="6" t="s">
        <v>5491</v>
      </c>
      <c r="B21" s="7" t="s">
        <v>5492</v>
      </c>
      <c r="C21" s="4">
        <v>20.0</v>
      </c>
      <c r="D21" s="5" t="s">
        <v>5493</v>
      </c>
      <c r="E21" s="4" t="str">
        <f>IFERROR(__xludf.DUMMYFUNCTION("GOOGLETRANSLATE(D21, ""he"", ""en"")"),"pestle")</f>
        <v>pestle</v>
      </c>
      <c r="F21" s="4"/>
      <c r="G21" s="4"/>
      <c r="H21" s="4"/>
    </row>
    <row r="22" ht="15.75" customHeight="1">
      <c r="A22" s="6" t="s">
        <v>5494</v>
      </c>
      <c r="B22" s="7" t="s">
        <v>5495</v>
      </c>
      <c r="C22" s="4">
        <v>21.0</v>
      </c>
      <c r="D22" s="5" t="s">
        <v>5496</v>
      </c>
      <c r="E22" s="4" t="str">
        <f>IFERROR(__xludf.DUMMYFUNCTION("GOOGLETRANSLATE(D22, ""he"", ""en"")"),"decade")</f>
        <v>decade</v>
      </c>
      <c r="F22" s="4"/>
      <c r="G22" s="4"/>
      <c r="H22" s="4"/>
    </row>
    <row r="23" ht="15.75" customHeight="1">
      <c r="A23" s="6" t="s">
        <v>5497</v>
      </c>
      <c r="B23" s="7" t="s">
        <v>5498</v>
      </c>
      <c r="C23" s="4">
        <v>22.0</v>
      </c>
      <c r="D23" s="5" t="s">
        <v>5499</v>
      </c>
      <c r="E23" s="4" t="str">
        <f>IFERROR(__xludf.DUMMYFUNCTION("GOOGLETRANSLATE(D23, ""he"", ""en"")"),"And above me")</f>
        <v>And above me</v>
      </c>
      <c r="F23" s="4"/>
      <c r="G23" s="4"/>
      <c r="H23" s="4"/>
    </row>
    <row r="24" ht="15.75" customHeight="1">
      <c r="A24" s="6" t="s">
        <v>5500</v>
      </c>
      <c r="B24" s="7" t="s">
        <v>5501</v>
      </c>
      <c r="C24" s="4">
        <v>23.0</v>
      </c>
      <c r="D24" s="5" t="s">
        <v>5502</v>
      </c>
      <c r="E24" s="4" t="str">
        <f>IFERROR(__xludf.DUMMYFUNCTION("GOOGLETRANSLATE(D24, ""he"", ""en"")"),"harp")</f>
        <v>harp</v>
      </c>
      <c r="F24" s="4"/>
      <c r="G24" s="4"/>
      <c r="H24" s="4"/>
    </row>
    <row r="25" ht="15.75" customHeight="1">
      <c r="A25" s="6" t="s">
        <v>94</v>
      </c>
      <c r="B25" s="19">
        <v>5.0</v>
      </c>
      <c r="C25" s="4">
        <v>24.0</v>
      </c>
      <c r="D25" s="5" t="s">
        <v>5493</v>
      </c>
      <c r="E25" s="4" t="str">
        <f>IFERROR(__xludf.DUMMYFUNCTION("GOOGLETRANSLATE(D25, ""he"", ""en"")"),"pestle")</f>
        <v>pestle</v>
      </c>
      <c r="F25" s="4"/>
      <c r="G25" s="4"/>
      <c r="H25" s="4"/>
    </row>
    <row r="26" ht="15.75" customHeight="1">
      <c r="A26" s="6" t="s">
        <v>129</v>
      </c>
      <c r="B26" s="7" t="s">
        <v>164</v>
      </c>
      <c r="C26" s="4">
        <v>25.0</v>
      </c>
      <c r="D26" s="5" t="s">
        <v>5503</v>
      </c>
      <c r="E26" s="4" t="str">
        <f>IFERROR(__xludf.DUMMYFUNCTION("GOOGLETRANSLATE(D26, ""he"", ""en"")"),"logic")</f>
        <v>logic</v>
      </c>
      <c r="F26" s="4"/>
      <c r="G26" s="4"/>
      <c r="H26" s="4"/>
    </row>
    <row r="27" ht="15.75" customHeight="1">
      <c r="A27" s="6" t="s">
        <v>5504</v>
      </c>
      <c r="B27" s="7" t="s">
        <v>5505</v>
      </c>
      <c r="C27" s="4">
        <v>26.0</v>
      </c>
      <c r="D27" s="5" t="s">
        <v>5506</v>
      </c>
      <c r="E27" s="4" t="str">
        <f>IFERROR(__xludf.DUMMYFUNCTION("GOOGLETRANSLATE(D27, ""he"", ""en"")"),"on the violin:")</f>
        <v>on the violin:</v>
      </c>
      <c r="F27" s="4"/>
      <c r="G27" s="4"/>
      <c r="H27" s="4"/>
    </row>
    <row r="28" ht="15.75" customHeight="1">
      <c r="A28" s="6" t="s">
        <v>180</v>
      </c>
      <c r="B28" s="7" t="s">
        <v>2580</v>
      </c>
      <c r="C28" s="4">
        <v>27.0</v>
      </c>
      <c r="D28" s="5" t="s">
        <v>95</v>
      </c>
      <c r="E28" s="4" t="str">
        <f>IFERROR(__xludf.DUMMYFUNCTION("GOOGLETRANSLATE(D28, ""he"", ""en"")"),"{the}")</f>
        <v>{the}</v>
      </c>
      <c r="F28" s="4"/>
      <c r="G28" s="4"/>
      <c r="H28" s="4"/>
    </row>
    <row r="29" ht="15.75" customHeight="1">
      <c r="A29" s="6" t="s">
        <v>5507</v>
      </c>
      <c r="B29" s="7" t="s">
        <v>5508</v>
      </c>
      <c r="C29" s="4">
        <v>28.0</v>
      </c>
      <c r="D29" s="5" t="s">
        <v>53</v>
      </c>
      <c r="E29" s="4" t="str">
        <f>IFERROR(__xludf.DUMMYFUNCTION("GOOGLETRANSLATE(D29, ""he"", ""en"")"),"that")</f>
        <v>that</v>
      </c>
      <c r="F29" s="4"/>
      <c r="G29" s="4"/>
      <c r="H29" s="4"/>
    </row>
    <row r="30" ht="15.75" customHeight="1">
      <c r="A30" s="6" t="s">
        <v>5509</v>
      </c>
      <c r="B30" s="7" t="s">
        <v>5510</v>
      </c>
      <c r="C30" s="4">
        <v>29.0</v>
      </c>
      <c r="D30" s="5" t="s">
        <v>5511</v>
      </c>
      <c r="E30" s="4" t="str">
        <f>IFERROR(__xludf.DUMMYFUNCTION("GOOGLETRANSLATE(D30, ""he"", ""en"")"),"make me happy")</f>
        <v>make me happy</v>
      </c>
      <c r="F30" s="4"/>
      <c r="G30" s="4"/>
      <c r="H30" s="4"/>
    </row>
    <row r="31" ht="15.75" customHeight="1">
      <c r="A31" s="6" t="s">
        <v>5512</v>
      </c>
      <c r="B31" s="7" t="s">
        <v>5513</v>
      </c>
      <c r="C31" s="4">
        <v>30.0</v>
      </c>
      <c r="D31" s="5" t="s">
        <v>180</v>
      </c>
      <c r="E31" s="4" t="str">
        <f>IFERROR(__xludf.DUMMYFUNCTION("GOOGLETRANSLATE(D31, ""he"", ""en"")"),"Jehovah")</f>
        <v>Jehovah</v>
      </c>
      <c r="F31" s="4"/>
      <c r="G31" s="4"/>
      <c r="H31" s="4"/>
    </row>
    <row r="32" ht="15.75" customHeight="1">
      <c r="A32" s="6" t="s">
        <v>5514</v>
      </c>
      <c r="B32" s="7" t="s">
        <v>5515</v>
      </c>
      <c r="C32" s="4">
        <v>31.0</v>
      </c>
      <c r="D32" s="5" t="s">
        <v>5516</v>
      </c>
      <c r="E32" s="4" t="str">
        <f>IFERROR(__xludf.DUMMYFUNCTION("GOOGLETRANSLATE(D32, ""he"", ""en"")"),"in your action")</f>
        <v>in your action</v>
      </c>
      <c r="F32" s="4"/>
      <c r="G32" s="4"/>
      <c r="H32" s="4"/>
    </row>
    <row r="33" ht="15.75" customHeight="1">
      <c r="A33" s="8" t="s">
        <v>112</v>
      </c>
      <c r="B33" s="1">
        <v>6.0</v>
      </c>
      <c r="C33" s="4">
        <v>32.0</v>
      </c>
      <c r="D33" s="5" t="s">
        <v>5517</v>
      </c>
      <c r="E33" s="4" t="str">
        <f>IFERROR(__xludf.DUMMYFUNCTION("GOOGLETRANSLATE(D33, ""he"", ""en"")"),"in practice")</f>
        <v>in practice</v>
      </c>
      <c r="F33" s="4"/>
      <c r="G33" s="4"/>
      <c r="H33" s="4"/>
    </row>
    <row r="34" ht="15.75" customHeight="1">
      <c r="A34" s="6" t="s">
        <v>5518</v>
      </c>
      <c r="B34" s="7" t="s">
        <v>5519</v>
      </c>
      <c r="C34" s="4">
        <v>33.0</v>
      </c>
      <c r="D34" s="5" t="s">
        <v>5512</v>
      </c>
      <c r="E34" s="4" t="str">
        <f>IFERROR(__xludf.DUMMYFUNCTION("GOOGLETRANSLATE(D34, ""he"", ""en"")"),"your hands")</f>
        <v>your hands</v>
      </c>
      <c r="F34" s="4"/>
      <c r="G34" s="4"/>
      <c r="H34" s="4"/>
    </row>
    <row r="35" ht="15.75" customHeight="1">
      <c r="A35" s="6" t="s">
        <v>5520</v>
      </c>
      <c r="B35" s="7" t="s">
        <v>5521</v>
      </c>
      <c r="C35" s="4">
        <v>34.0</v>
      </c>
      <c r="D35" s="5" t="s">
        <v>5522</v>
      </c>
      <c r="E35" s="4" t="str">
        <f>IFERROR(__xludf.DUMMYFUNCTION("GOOGLETRANSLATE(D35, ""he"", ""en"")"),"beg:")</f>
        <v>beg:</v>
      </c>
      <c r="F35" s="4"/>
      <c r="G35" s="4"/>
      <c r="H35" s="4"/>
    </row>
    <row r="36" ht="15.75" customHeight="1">
      <c r="A36" s="6" t="s">
        <v>180</v>
      </c>
      <c r="B36" s="7" t="s">
        <v>2580</v>
      </c>
      <c r="C36" s="4">
        <v>35.0</v>
      </c>
      <c r="D36" s="5" t="s">
        <v>114</v>
      </c>
      <c r="E36" s="4" t="str">
        <f>IFERROR(__xludf.DUMMYFUNCTION("GOOGLETRANSLATE(D36, ""he"", ""en"")"),"{and}")</f>
        <v>{and}</v>
      </c>
      <c r="F36" s="4"/>
      <c r="G36" s="4"/>
      <c r="H36" s="4"/>
    </row>
    <row r="37" ht="15.75" customHeight="1">
      <c r="A37" s="6" t="s">
        <v>1579</v>
      </c>
      <c r="B37" s="7" t="s">
        <v>2129</v>
      </c>
      <c r="C37" s="4">
        <v>36.0</v>
      </c>
      <c r="D37" s="5" t="s">
        <v>3545</v>
      </c>
      <c r="E37" s="4" t="str">
        <f>IFERROR(__xludf.DUMMYFUNCTION("GOOGLETRANSLATE(D37, ""he"", ""en"")"),"what")</f>
        <v>what</v>
      </c>
      <c r="F37" s="4"/>
      <c r="G37" s="4"/>
      <c r="H37" s="4"/>
    </row>
    <row r="38" ht="15.75" customHeight="1">
      <c r="A38" s="6" t="s">
        <v>5523</v>
      </c>
      <c r="B38" s="7" t="s">
        <v>5524</v>
      </c>
      <c r="C38" s="4">
        <v>37.0</v>
      </c>
      <c r="D38" s="5" t="s">
        <v>5525</v>
      </c>
      <c r="E38" s="4" t="str">
        <f>IFERROR(__xludf.DUMMYFUNCTION("GOOGLETRANSLATE(D38, ""he"", ""en"")"),"grow up")</f>
        <v>grow up</v>
      </c>
      <c r="F38" s="4"/>
      <c r="G38" s="4"/>
      <c r="H38" s="4"/>
    </row>
    <row r="39" ht="15.75" customHeight="1">
      <c r="A39" s="6" t="s">
        <v>5526</v>
      </c>
      <c r="B39" s="7" t="s">
        <v>5527</v>
      </c>
      <c r="C39" s="4">
        <v>38.0</v>
      </c>
      <c r="D39" s="5" t="s">
        <v>5528</v>
      </c>
      <c r="E39" s="4" t="str">
        <f>IFERROR(__xludf.DUMMYFUNCTION("GOOGLETRANSLATE(D39, ""he"", ""en"")"),"your deeds")</f>
        <v>your deeds</v>
      </c>
      <c r="F39" s="4"/>
      <c r="G39" s="4"/>
      <c r="H39" s="4"/>
    </row>
    <row r="40" ht="15.75" customHeight="1">
      <c r="A40" s="8" t="s">
        <v>127</v>
      </c>
      <c r="B40" s="1">
        <v>7.0</v>
      </c>
      <c r="C40" s="4">
        <v>39.0</v>
      </c>
      <c r="D40" s="5" t="s">
        <v>180</v>
      </c>
      <c r="E40" s="4" t="str">
        <f>IFERROR(__xludf.DUMMYFUNCTION("GOOGLETRANSLATE(D40, ""he"", ""en"")"),"Jehovah")</f>
        <v>Jehovah</v>
      </c>
      <c r="F40" s="4"/>
      <c r="G40" s="4"/>
      <c r="H40" s="4"/>
    </row>
    <row r="41" ht="15.75" customHeight="1">
      <c r="A41" s="6" t="s">
        <v>1502</v>
      </c>
      <c r="B41" s="7" t="s">
        <v>1470</v>
      </c>
      <c r="C41" s="4">
        <v>40.0</v>
      </c>
      <c r="D41" s="5" t="s">
        <v>1579</v>
      </c>
      <c r="E41" s="4" t="str">
        <f>IFERROR(__xludf.DUMMYFUNCTION("GOOGLETRANSLATE(D41, ""he"", ""en"")"),"very")</f>
        <v>very</v>
      </c>
      <c r="F41" s="4"/>
      <c r="G41" s="4"/>
      <c r="H41" s="4"/>
    </row>
    <row r="42" ht="15.75" customHeight="1">
      <c r="A42" s="6" t="s">
        <v>5529</v>
      </c>
      <c r="B42" s="7" t="s">
        <v>5530</v>
      </c>
      <c r="C42" s="4">
        <v>41.0</v>
      </c>
      <c r="D42" s="5" t="s">
        <v>5523</v>
      </c>
      <c r="E42" s="4" t="str">
        <f>IFERROR(__xludf.DUMMYFUNCTION("GOOGLETRANSLATE(D42, ""he"", ""en"")"),"Deepen down")</f>
        <v>Deepen down</v>
      </c>
      <c r="F42" s="4"/>
      <c r="G42" s="4"/>
      <c r="H42" s="4"/>
    </row>
    <row r="43" ht="15.75" customHeight="1">
      <c r="A43" s="6" t="s">
        <v>132</v>
      </c>
      <c r="B43" s="7" t="s">
        <v>14</v>
      </c>
      <c r="C43" s="4">
        <v>42.0</v>
      </c>
      <c r="D43" s="5" t="s">
        <v>5531</v>
      </c>
      <c r="E43" s="4" t="str">
        <f>IFERROR(__xludf.DUMMYFUNCTION("GOOGLETRANSLATE(D43, ""he"", ""en"")"),"Your thoughts:")</f>
        <v>Your thoughts:</v>
      </c>
      <c r="F43" s="4"/>
      <c r="G43" s="4"/>
      <c r="H43" s="4"/>
    </row>
    <row r="44" ht="15.75" customHeight="1">
      <c r="A44" s="6" t="s">
        <v>5532</v>
      </c>
      <c r="B44" s="7" t="s">
        <v>5383</v>
      </c>
      <c r="C44" s="4">
        <v>43.0</v>
      </c>
      <c r="D44" s="5" t="s">
        <v>133</v>
      </c>
      <c r="E44" s="4" t="str">
        <f>IFERROR(__xludf.DUMMYFUNCTION("GOOGLETRANSLATE(D44, ""he"", ""en"")"),"{g}")</f>
        <v>{g}</v>
      </c>
      <c r="F44" s="4"/>
      <c r="G44" s="4"/>
      <c r="H44" s="4"/>
    </row>
    <row r="45" ht="15.75" customHeight="1">
      <c r="A45" s="6" t="s">
        <v>5533</v>
      </c>
      <c r="B45" s="7" t="s">
        <v>5534</v>
      </c>
      <c r="C45" s="4">
        <v>44.0</v>
      </c>
      <c r="D45" s="5" t="s">
        <v>1502</v>
      </c>
      <c r="E45" s="4" t="str">
        <f>IFERROR(__xludf.DUMMYFUNCTION("GOOGLETRANSLATE(D45, ""he"", ""en"")"),"man")</f>
        <v>man</v>
      </c>
      <c r="F45" s="4"/>
      <c r="G45" s="4"/>
      <c r="H45" s="4"/>
    </row>
    <row r="46" ht="15.75" customHeight="1">
      <c r="A46" s="6" t="s">
        <v>5535</v>
      </c>
      <c r="B46" s="7" t="s">
        <v>5536</v>
      </c>
      <c r="C46" s="4">
        <v>45.0</v>
      </c>
      <c r="D46" s="5" t="s">
        <v>5537</v>
      </c>
      <c r="E46" s="4" t="str">
        <f>IFERROR(__xludf.DUMMYFUNCTION("GOOGLETRANSLATE(D46, ""he"", ""en"")"),"on fire")</f>
        <v>on fire</v>
      </c>
      <c r="F46" s="4"/>
      <c r="G46" s="4"/>
      <c r="H46" s="4"/>
    </row>
    <row r="47" ht="15.75" customHeight="1">
      <c r="A47" s="6" t="s">
        <v>5538</v>
      </c>
      <c r="B47" s="7" t="s">
        <v>154</v>
      </c>
      <c r="C47" s="4">
        <v>46.0</v>
      </c>
      <c r="D47" s="5" t="s">
        <v>132</v>
      </c>
      <c r="E47" s="4" t="str">
        <f>IFERROR(__xludf.DUMMYFUNCTION("GOOGLETRANSLATE(D47, ""he"", ""en"")"),"not")</f>
        <v>not</v>
      </c>
      <c r="F47" s="4"/>
      <c r="G47" s="4"/>
      <c r="H47" s="4"/>
    </row>
    <row r="48" ht="15.75" customHeight="1">
      <c r="A48" s="8" t="s">
        <v>143</v>
      </c>
      <c r="B48" s="1">
        <v>8.0</v>
      </c>
      <c r="C48" s="4">
        <v>47.0</v>
      </c>
      <c r="D48" s="5" t="s">
        <v>5532</v>
      </c>
      <c r="E48" s="4" t="str">
        <f>IFERROR(__xludf.DUMMYFUNCTION("GOOGLETRANSLATE(D48, ""he"", ""en"")"),"knowledge")</f>
        <v>knowledge</v>
      </c>
      <c r="F48" s="4"/>
      <c r="G48" s="4"/>
      <c r="H48" s="4"/>
    </row>
    <row r="49" ht="15.75" customHeight="1">
      <c r="A49" s="6" t="s">
        <v>5539</v>
      </c>
      <c r="B49" s="7" t="s">
        <v>5540</v>
      </c>
      <c r="C49" s="4">
        <v>48.0</v>
      </c>
      <c r="D49" s="5" t="s">
        <v>5533</v>
      </c>
      <c r="E49" s="4" t="str">
        <f>IFERROR(__xludf.DUMMYFUNCTION("GOOGLETRANSLATE(D49, ""he"", ""en"")"),"And as Sil")</f>
        <v>And as Sil</v>
      </c>
      <c r="F49" s="4"/>
      <c r="G49" s="4"/>
      <c r="H49" s="4"/>
    </row>
    <row r="50" ht="15.75" customHeight="1">
      <c r="A50" s="6" t="s">
        <v>220</v>
      </c>
      <c r="B50" s="7" t="s">
        <v>5541</v>
      </c>
      <c r="C50" s="4">
        <v>49.0</v>
      </c>
      <c r="D50" s="5" t="s">
        <v>132</v>
      </c>
      <c r="E50" s="4" t="str">
        <f>IFERROR(__xludf.DUMMYFUNCTION("GOOGLETRANSLATE(D50, ""he"", ""en"")"),"not")</f>
        <v>not</v>
      </c>
      <c r="F50" s="4"/>
      <c r="G50" s="4"/>
      <c r="H50" s="4"/>
    </row>
    <row r="51" ht="15.75" customHeight="1">
      <c r="A51" s="6" t="s">
        <v>5542</v>
      </c>
      <c r="B51" s="7" t="s">
        <v>5543</v>
      </c>
      <c r="C51" s="4">
        <v>50.0</v>
      </c>
      <c r="D51" s="5" t="s">
        <v>5544</v>
      </c>
      <c r="E51" s="4" t="str">
        <f>IFERROR(__xludf.DUMMYFUNCTION("GOOGLETRANSLATE(D51, ""he"", ""en"")"),"will understand")</f>
        <v>will understand</v>
      </c>
      <c r="F51" s="4"/>
      <c r="G51" s="4"/>
      <c r="H51" s="4"/>
    </row>
    <row r="52" ht="15.75" customHeight="1">
      <c r="A52" s="6" t="s">
        <v>5545</v>
      </c>
      <c r="B52" s="7" t="s">
        <v>5546</v>
      </c>
      <c r="C52" s="4">
        <v>51.0</v>
      </c>
      <c r="D52" s="5" t="s">
        <v>1099</v>
      </c>
      <c r="E52" s="4" t="str">
        <f>IFERROR(__xludf.DUMMYFUNCTION("GOOGLETRANSLATE(D52, ""he"", ""en"")"),"you")</f>
        <v>you</v>
      </c>
      <c r="F52" s="4"/>
      <c r="G52" s="4"/>
      <c r="H52" s="4"/>
    </row>
    <row r="53" ht="15.75" customHeight="1">
      <c r="A53" s="6" t="s">
        <v>5547</v>
      </c>
      <c r="B53" s="7" t="s">
        <v>5548</v>
      </c>
      <c r="C53" s="4">
        <v>52.0</v>
      </c>
      <c r="D53" s="5" t="s">
        <v>2822</v>
      </c>
      <c r="E53" s="4" t="str">
        <f>IFERROR(__xludf.DUMMYFUNCTION("GOOGLETRANSLATE(D53, ""he"", ""en"")"),"this:")</f>
        <v>this:</v>
      </c>
      <c r="F53" s="4"/>
      <c r="G53" s="4"/>
      <c r="H53" s="4"/>
    </row>
    <row r="54" ht="15.75" customHeight="1">
      <c r="A54" s="6" t="s">
        <v>5549</v>
      </c>
      <c r="B54" s="7" t="s">
        <v>5550</v>
      </c>
      <c r="C54" s="4">
        <v>53.0</v>
      </c>
      <c r="D54" s="5" t="s">
        <v>152</v>
      </c>
      <c r="E54" s="4" t="str">
        <f>IFERROR(__xludf.DUMMYFUNCTION("GOOGLETRANSLATE(D54, ""he"", ""en"")"),"{h}")</f>
        <v>{h}</v>
      </c>
      <c r="F54" s="4"/>
      <c r="G54" s="4"/>
      <c r="H54" s="4"/>
    </row>
    <row r="55" ht="15.75" customHeight="1">
      <c r="A55" s="6" t="s">
        <v>5551</v>
      </c>
      <c r="B55" s="7" t="s">
        <v>5552</v>
      </c>
      <c r="C55" s="4">
        <v>54.0</v>
      </c>
      <c r="D55" s="5" t="s">
        <v>5553</v>
      </c>
      <c r="E55" s="4" t="str">
        <f>IFERROR(__xludf.DUMMYFUNCTION("GOOGLETRANSLATE(D55, ""he"", ""en"")"),"in flower")</f>
        <v>in flower</v>
      </c>
      <c r="F55" s="4"/>
      <c r="G55" s="4"/>
      <c r="H55" s="4"/>
    </row>
    <row r="56" ht="15.75" customHeight="1">
      <c r="A56" s="6" t="s">
        <v>5554</v>
      </c>
      <c r="B56" s="7" t="s">
        <v>3513</v>
      </c>
      <c r="C56" s="4">
        <v>55.0</v>
      </c>
      <c r="D56" s="5" t="s">
        <v>234</v>
      </c>
      <c r="E56" s="4" t="str">
        <f>IFERROR(__xludf.DUMMYFUNCTION("GOOGLETRANSLATE(D56, ""he"", ""en"")"),"wicked")</f>
        <v>wicked</v>
      </c>
      <c r="F56" s="4"/>
      <c r="G56" s="4"/>
      <c r="H56" s="4"/>
    </row>
    <row r="57" ht="15.75" customHeight="1">
      <c r="A57" s="8" t="s">
        <v>162</v>
      </c>
      <c r="B57" s="1">
        <v>9.0</v>
      </c>
      <c r="C57" s="4">
        <v>56.0</v>
      </c>
      <c r="D57" s="5" t="s">
        <v>1250</v>
      </c>
      <c r="E57" s="4" t="str">
        <f>IFERROR(__xludf.DUMMYFUNCTION("GOOGLETRANSLATE(D57, ""he"", ""en"")"),"like")</f>
        <v>like</v>
      </c>
      <c r="F57" s="4"/>
      <c r="G57" s="4"/>
      <c r="H57" s="4"/>
    </row>
    <row r="58" ht="15.75" customHeight="1">
      <c r="A58" s="6" t="s">
        <v>4125</v>
      </c>
      <c r="B58" s="7" t="s">
        <v>5555</v>
      </c>
      <c r="C58" s="4">
        <v>57.0</v>
      </c>
      <c r="D58" s="5" t="s">
        <v>5556</v>
      </c>
      <c r="E58" s="4" t="str">
        <f>IFERROR(__xludf.DUMMYFUNCTION("GOOGLETRANSLATE(D58, ""he"", ""en"")"),"grass")</f>
        <v>grass</v>
      </c>
      <c r="F58" s="4"/>
      <c r="G58" s="4"/>
      <c r="H58" s="4"/>
    </row>
    <row r="59" ht="15.75" customHeight="1">
      <c r="A59" s="6" t="s">
        <v>5557</v>
      </c>
      <c r="B59" s="7" t="s">
        <v>5558</v>
      </c>
      <c r="C59" s="4">
        <v>58.0</v>
      </c>
      <c r="D59" s="5" t="s">
        <v>5559</v>
      </c>
      <c r="E59" s="4" t="str">
        <f>IFERROR(__xludf.DUMMYFUNCTION("GOOGLETRANSLATE(D59, ""he"", ""en"")"),"And they peeked")</f>
        <v>And they peeked</v>
      </c>
      <c r="F59" s="4"/>
      <c r="G59" s="4"/>
      <c r="H59" s="4"/>
    </row>
    <row r="60" ht="15.75" customHeight="1">
      <c r="A60" s="6" t="s">
        <v>222</v>
      </c>
      <c r="B60" s="7" t="s">
        <v>2438</v>
      </c>
      <c r="C60" s="4">
        <v>59.0</v>
      </c>
      <c r="D60" s="5" t="s">
        <v>448</v>
      </c>
      <c r="E60" s="4" t="str">
        <f>IFERROR(__xludf.DUMMYFUNCTION("GOOGLETRANSLATE(D60, ""he"", ""en"")"),"all")</f>
        <v>all</v>
      </c>
      <c r="F60" s="4"/>
      <c r="G60" s="4"/>
      <c r="H60" s="4"/>
    </row>
    <row r="61" ht="15.75" customHeight="1">
      <c r="A61" s="6" t="s">
        <v>180</v>
      </c>
      <c r="B61" s="7" t="s">
        <v>2580</v>
      </c>
      <c r="C61" s="4">
        <v>60.0</v>
      </c>
      <c r="D61" s="5" t="s">
        <v>5560</v>
      </c>
      <c r="E61" s="4" t="str">
        <f>IFERROR(__xludf.DUMMYFUNCTION("GOOGLETRANSLATE(D61, ""he"", ""en"")"),"active")</f>
        <v>active</v>
      </c>
      <c r="F61" s="4"/>
      <c r="G61" s="4"/>
      <c r="H61" s="4"/>
    </row>
    <row r="62" ht="15.75" customHeight="1">
      <c r="A62" s="8" t="s">
        <v>197</v>
      </c>
      <c r="B62" s="1">
        <v>10.0</v>
      </c>
      <c r="C62" s="4">
        <v>61.0</v>
      </c>
      <c r="D62" s="5" t="s">
        <v>5549</v>
      </c>
      <c r="E62" s="4" t="str">
        <f>IFERROR(__xludf.DUMMYFUNCTION("GOOGLETRANSLATE(D62, ""he"", ""en"")"),"potency")</f>
        <v>potency</v>
      </c>
      <c r="F62" s="4"/>
      <c r="G62" s="4"/>
      <c r="H62" s="4"/>
    </row>
    <row r="63" ht="15.75" customHeight="1">
      <c r="A63" s="6" t="s">
        <v>5561</v>
      </c>
      <c r="B63" s="7" t="s">
        <v>3255</v>
      </c>
      <c r="C63" s="4">
        <v>62.0</v>
      </c>
      <c r="D63" s="5" t="s">
        <v>5562</v>
      </c>
      <c r="E63" s="4" t="str">
        <f>IFERROR(__xludf.DUMMYFUNCTION("GOOGLETRANSLATE(D63, ""he"", ""en"")"),"to be destroyed")</f>
        <v>to be destroyed</v>
      </c>
      <c r="F63" s="4"/>
      <c r="G63" s="4"/>
      <c r="H63" s="4"/>
    </row>
    <row r="64" ht="15.75" customHeight="1">
      <c r="A64" s="6" t="s">
        <v>5563</v>
      </c>
      <c r="B64" s="7" t="s">
        <v>3258</v>
      </c>
      <c r="C64" s="4">
        <v>63.0</v>
      </c>
      <c r="D64" s="5" t="s">
        <v>3518</v>
      </c>
      <c r="E64" s="4" t="str">
        <f>IFERROR(__xludf.DUMMYFUNCTION("GOOGLETRANSLATE(D64, ""he"", ""en"")"),"jewel")</f>
        <v>jewel</v>
      </c>
      <c r="F64" s="4"/>
      <c r="G64" s="4"/>
      <c r="H64" s="4"/>
    </row>
    <row r="65" ht="15.75" customHeight="1">
      <c r="A65" s="6" t="s">
        <v>180</v>
      </c>
      <c r="B65" s="7" t="s">
        <v>2580</v>
      </c>
      <c r="C65" s="4">
        <v>64.0</v>
      </c>
      <c r="D65" s="5" t="s">
        <v>5564</v>
      </c>
      <c r="E65" s="4" t="str">
        <f>IFERROR(__xludf.DUMMYFUNCTION("GOOGLETRANSLATE(D65, ""he"", ""en"")"),"to:")</f>
        <v>to:</v>
      </c>
      <c r="F65" s="4"/>
      <c r="G65" s="4"/>
      <c r="H65" s="4"/>
    </row>
    <row r="66" ht="15.75" customHeight="1">
      <c r="A66" s="6" t="s">
        <v>5561</v>
      </c>
      <c r="B66" s="7" t="s">
        <v>3255</v>
      </c>
      <c r="C66" s="4">
        <v>65.0</v>
      </c>
      <c r="D66" s="5" t="s">
        <v>170</v>
      </c>
      <c r="E66" s="4" t="str">
        <f>IFERROR(__xludf.DUMMYFUNCTION("GOOGLETRANSLATE(D66, ""he"", ""en"")"),"{ninth}")</f>
        <v>{ninth}</v>
      </c>
      <c r="F66" s="4"/>
      <c r="G66" s="4"/>
      <c r="H66" s="4"/>
    </row>
    <row r="67" ht="15.75" customHeight="1">
      <c r="A67" s="6" t="s">
        <v>5565</v>
      </c>
      <c r="B67" s="7" t="s">
        <v>5566</v>
      </c>
      <c r="C67" s="4">
        <v>66.0</v>
      </c>
      <c r="D67" s="5" t="s">
        <v>4130</v>
      </c>
      <c r="E67" s="4" t="str">
        <f>IFERROR(__xludf.DUMMYFUNCTION("GOOGLETRANSLATE(D67, ""he"", ""en"")"),"and you")</f>
        <v>and you</v>
      </c>
      <c r="F67" s="4"/>
      <c r="G67" s="4"/>
      <c r="H67" s="4"/>
    </row>
    <row r="68" ht="15.75" customHeight="1">
      <c r="A68" s="6" t="s">
        <v>5547</v>
      </c>
      <c r="B68" s="7" t="s">
        <v>5548</v>
      </c>
      <c r="C68" s="4">
        <v>67.0</v>
      </c>
      <c r="D68" s="5" t="s">
        <v>5557</v>
      </c>
      <c r="E68" s="4" t="str">
        <f>IFERROR(__xludf.DUMMYFUNCTION("GOOGLETRANSLATE(D68, ""he"", ""en"")"),"from above")</f>
        <v>from above</v>
      </c>
      <c r="F68" s="4"/>
      <c r="G68" s="4"/>
      <c r="H68" s="4"/>
    </row>
    <row r="69" ht="15.75" customHeight="1">
      <c r="A69" s="6" t="s">
        <v>5549</v>
      </c>
      <c r="B69" s="7" t="s">
        <v>5550</v>
      </c>
      <c r="C69" s="4">
        <v>68.0</v>
      </c>
      <c r="D69" s="5" t="s">
        <v>222</v>
      </c>
      <c r="E69" s="4" t="str">
        <f>IFERROR(__xludf.DUMMYFUNCTION("GOOGLETRANSLATE(D69, ""he"", ""en"")"),"forever")</f>
        <v>forever</v>
      </c>
      <c r="F69" s="4"/>
      <c r="G69" s="4"/>
      <c r="H69" s="4"/>
    </row>
    <row r="70" ht="15.75" customHeight="1">
      <c r="A70" s="6" t="s">
        <v>5567</v>
      </c>
      <c r="B70" s="7" t="s">
        <v>5568</v>
      </c>
      <c r="C70" s="4">
        <v>69.0</v>
      </c>
      <c r="D70" s="5" t="s">
        <v>3509</v>
      </c>
      <c r="E70" s="4" t="str">
        <f>IFERROR(__xludf.DUMMYFUNCTION("GOOGLETRANSLATE(D70, ""he"", ""en"")"),"Jehovah:")</f>
        <v>Jehovah:</v>
      </c>
      <c r="F70" s="4"/>
      <c r="G70" s="4"/>
      <c r="H70" s="4"/>
    </row>
    <row r="71" ht="15.75" customHeight="1">
      <c r="A71" s="6" t="s">
        <v>5547</v>
      </c>
      <c r="B71" s="7" t="s">
        <v>5548</v>
      </c>
      <c r="C71" s="4">
        <v>70.0</v>
      </c>
      <c r="D71" s="5" t="s">
        <v>216</v>
      </c>
      <c r="E71" s="4" t="str">
        <f>IFERROR(__xludf.DUMMYFUNCTION("GOOGLETRANSLATE(D71, ""he"", ""en"")"),"{y}")</f>
        <v>{y}</v>
      </c>
      <c r="F71" s="4"/>
      <c r="G71" s="4"/>
      <c r="H71" s="4"/>
    </row>
    <row r="72" ht="15.75" customHeight="1">
      <c r="A72" s="6" t="s">
        <v>5549</v>
      </c>
      <c r="B72" s="7" t="s">
        <v>5550</v>
      </c>
      <c r="C72" s="4">
        <v>71.0</v>
      </c>
      <c r="D72" s="5" t="s">
        <v>53</v>
      </c>
      <c r="E72" s="4" t="str">
        <f>IFERROR(__xludf.DUMMYFUNCTION("GOOGLETRANSLATE(D72, ""he"", ""en"")"),"that")</f>
        <v>that</v>
      </c>
      <c r="F72" s="4"/>
      <c r="G72" s="4"/>
      <c r="H72" s="4"/>
    </row>
    <row r="73" ht="15.75" customHeight="1">
      <c r="A73" s="8" t="s">
        <v>215</v>
      </c>
      <c r="B73" s="1">
        <v>11.0</v>
      </c>
      <c r="C73" s="4">
        <v>72.0</v>
      </c>
      <c r="D73" s="5" t="s">
        <v>3256</v>
      </c>
      <c r="E73" s="4" t="str">
        <f>IFERROR(__xludf.DUMMYFUNCTION("GOOGLETRANSLATE(D73, ""he"", ""en"")"),"here")</f>
        <v>here</v>
      </c>
      <c r="F73" s="4"/>
      <c r="G73" s="4"/>
      <c r="H73" s="4"/>
    </row>
    <row r="74" ht="15.75" customHeight="1">
      <c r="A74" s="6" t="s">
        <v>5569</v>
      </c>
      <c r="B74" s="7" t="s">
        <v>5084</v>
      </c>
      <c r="C74" s="4">
        <v>73.0</v>
      </c>
      <c r="D74" s="5" t="s">
        <v>5563</v>
      </c>
      <c r="E74" s="4" t="str">
        <f>IFERROR(__xludf.DUMMYFUNCTION("GOOGLETRANSLATE(D74, ""he"", ""en"")"),"your enemies")</f>
        <v>your enemies</v>
      </c>
      <c r="F74" s="4"/>
      <c r="G74" s="4"/>
      <c r="H74" s="4"/>
    </row>
    <row r="75" ht="15.75" customHeight="1">
      <c r="A75" s="6" t="s">
        <v>5570</v>
      </c>
      <c r="B75" s="7" t="s">
        <v>5571</v>
      </c>
      <c r="C75" s="4">
        <v>74.0</v>
      </c>
      <c r="D75" s="5" t="s">
        <v>180</v>
      </c>
      <c r="E75" s="4" t="str">
        <f>IFERROR(__xludf.DUMMYFUNCTION("GOOGLETRANSLATE(D75, ""he"", ""en"")"),"Jehovah")</f>
        <v>Jehovah</v>
      </c>
      <c r="F75" s="4"/>
      <c r="G75" s="4"/>
      <c r="H75" s="4"/>
    </row>
    <row r="76" ht="15.75" customHeight="1">
      <c r="A76" s="6" t="s">
        <v>5572</v>
      </c>
      <c r="B76" s="7" t="s">
        <v>5573</v>
      </c>
      <c r="C76" s="4">
        <v>75.0</v>
      </c>
      <c r="D76" s="5" t="s">
        <v>53</v>
      </c>
      <c r="E76" s="4" t="str">
        <f>IFERROR(__xludf.DUMMYFUNCTION("GOOGLETRANSLATE(D76, ""he"", ""en"")"),"that")</f>
        <v>that</v>
      </c>
      <c r="F76" s="4"/>
      <c r="G76" s="4"/>
      <c r="H76" s="4"/>
    </row>
    <row r="77" ht="15.75" customHeight="1">
      <c r="A77" s="6" t="s">
        <v>5574</v>
      </c>
      <c r="B77" s="7" t="s">
        <v>5575</v>
      </c>
      <c r="C77" s="4">
        <v>76.0</v>
      </c>
      <c r="D77" s="5" t="s">
        <v>3256</v>
      </c>
      <c r="E77" s="4" t="str">
        <f>IFERROR(__xludf.DUMMYFUNCTION("GOOGLETRANSLATE(D77, ""he"", ""en"")"),"here")</f>
        <v>here</v>
      </c>
      <c r="F77" s="4"/>
      <c r="G77" s="4"/>
      <c r="H77" s="4"/>
    </row>
    <row r="78" ht="15.75" customHeight="1">
      <c r="A78" s="6" t="s">
        <v>4839</v>
      </c>
      <c r="B78" s="7" t="s">
        <v>5576</v>
      </c>
      <c r="C78" s="4">
        <v>77.0</v>
      </c>
      <c r="D78" s="5" t="s">
        <v>5563</v>
      </c>
      <c r="E78" s="4" t="str">
        <f>IFERROR(__xludf.DUMMYFUNCTION("GOOGLETRANSLATE(D78, ""he"", ""en"")"),"your enemies")</f>
        <v>your enemies</v>
      </c>
      <c r="F78" s="4"/>
      <c r="G78" s="4"/>
      <c r="H78" s="4"/>
    </row>
    <row r="79" ht="15.75" customHeight="1">
      <c r="A79" s="6" t="s">
        <v>5577</v>
      </c>
      <c r="B79" s="7" t="s">
        <v>5578</v>
      </c>
      <c r="C79" s="4">
        <v>78.0</v>
      </c>
      <c r="D79" s="5" t="s">
        <v>5579</v>
      </c>
      <c r="E79" s="4" t="str">
        <f>IFERROR(__xludf.DUMMYFUNCTION("GOOGLETRANSLATE(D79, ""he"", ""en"")"),"will be lost")</f>
        <v>will be lost</v>
      </c>
      <c r="F79" s="4"/>
      <c r="G79" s="4"/>
      <c r="H79" s="4"/>
    </row>
    <row r="80" ht="15.75" customHeight="1">
      <c r="A80" s="8" t="s">
        <v>472</v>
      </c>
      <c r="B80" s="1">
        <v>12.0</v>
      </c>
      <c r="C80" s="4">
        <v>79.0</v>
      </c>
      <c r="D80" s="5" t="s">
        <v>5580</v>
      </c>
      <c r="E80" s="4" t="str">
        <f>IFERROR(__xludf.DUMMYFUNCTION("GOOGLETRANSLATE(D80, ""he"", ""en"")"),"will separate")</f>
        <v>will separate</v>
      </c>
      <c r="F80" s="4"/>
      <c r="G80" s="4"/>
      <c r="H80" s="4"/>
    </row>
    <row r="81" ht="15.75" customHeight="1">
      <c r="A81" s="6" t="s">
        <v>5581</v>
      </c>
      <c r="B81" s="7" t="s">
        <v>5582</v>
      </c>
      <c r="C81" s="4">
        <v>80.0</v>
      </c>
      <c r="D81" s="5" t="s">
        <v>448</v>
      </c>
      <c r="E81" s="4" t="str">
        <f>IFERROR(__xludf.DUMMYFUNCTION("GOOGLETRANSLATE(D81, ""he"", ""en"")"),"all")</f>
        <v>all</v>
      </c>
      <c r="F81" s="4"/>
      <c r="G81" s="4"/>
      <c r="H81" s="4"/>
    </row>
    <row r="82" ht="15.75" customHeight="1">
      <c r="A82" s="6" t="s">
        <v>4440</v>
      </c>
      <c r="B82" s="7" t="s">
        <v>627</v>
      </c>
      <c r="C82" s="4">
        <v>81.0</v>
      </c>
      <c r="D82" s="5" t="s">
        <v>5560</v>
      </c>
      <c r="E82" s="4" t="str">
        <f>IFERROR(__xludf.DUMMYFUNCTION("GOOGLETRANSLATE(D82, ""he"", ""en"")"),"active")</f>
        <v>active</v>
      </c>
      <c r="F82" s="4"/>
      <c r="G82" s="4"/>
      <c r="H82" s="4"/>
    </row>
    <row r="83" ht="15.75" customHeight="1">
      <c r="A83" s="6" t="s">
        <v>5583</v>
      </c>
      <c r="B83" s="7" t="s">
        <v>5584</v>
      </c>
      <c r="C83" s="4">
        <v>82.0</v>
      </c>
      <c r="D83" s="5" t="s">
        <v>5585</v>
      </c>
      <c r="E83" s="4" t="str">
        <f>IFERROR(__xludf.DUMMYFUNCTION("GOOGLETRANSLATE(D83, ""he"", ""en"")"),"potency:")</f>
        <v>potency:</v>
      </c>
      <c r="F83" s="4"/>
      <c r="G83" s="4"/>
      <c r="H83" s="4"/>
    </row>
    <row r="84" ht="15.75" customHeight="1">
      <c r="A84" s="6" t="s">
        <v>5586</v>
      </c>
      <c r="B84" s="7" t="s">
        <v>5587</v>
      </c>
      <c r="C84" s="4">
        <v>83.0</v>
      </c>
      <c r="D84" s="5" t="s">
        <v>233</v>
      </c>
      <c r="E84" s="4" t="str">
        <f>IFERROR(__xludf.DUMMYFUNCTION("GOOGLETRANSLATE(D84, ""he"", ""en"")"),"{y}")</f>
        <v>{y}</v>
      </c>
      <c r="F84" s="4"/>
      <c r="G84" s="4"/>
      <c r="H84" s="4"/>
    </row>
    <row r="85" ht="15.75" customHeight="1">
      <c r="A85" s="6" t="s">
        <v>4111</v>
      </c>
      <c r="B85" s="7" t="s">
        <v>4112</v>
      </c>
      <c r="C85" s="4">
        <v>84.0</v>
      </c>
      <c r="D85" s="5" t="s">
        <v>5588</v>
      </c>
      <c r="E85" s="4" t="str">
        <f>IFERROR(__xludf.DUMMYFUNCTION("GOOGLETRANSLATE(D85, ""he"", ""en"")"),"and contributed")</f>
        <v>and contributed</v>
      </c>
      <c r="F85" s="4"/>
      <c r="G85" s="4"/>
      <c r="H85" s="4"/>
    </row>
    <row r="86" ht="15.75" customHeight="1">
      <c r="A86" s="6" t="s">
        <v>5589</v>
      </c>
      <c r="B86" s="7" t="s">
        <v>221</v>
      </c>
      <c r="C86" s="4">
        <v>85.0</v>
      </c>
      <c r="D86" s="5" t="s">
        <v>5590</v>
      </c>
      <c r="E86" s="4" t="str">
        <f>IFERROR(__xludf.DUMMYFUNCTION("GOOGLETRANSLATE(D86, ""he"", ""en"")"),"seers")</f>
        <v>seers</v>
      </c>
      <c r="F86" s="4"/>
      <c r="G86" s="4"/>
      <c r="H86" s="4"/>
    </row>
    <row r="87" ht="15.75" customHeight="1">
      <c r="A87" s="6" t="s">
        <v>5591</v>
      </c>
      <c r="B87" s="7" t="s">
        <v>5592</v>
      </c>
      <c r="C87" s="4">
        <v>86.0</v>
      </c>
      <c r="D87" s="5" t="s">
        <v>5572</v>
      </c>
      <c r="E87" s="4" t="str">
        <f>IFERROR(__xludf.DUMMYFUNCTION("GOOGLETRANSLATE(D87, ""he"", ""en"")"),"horny")</f>
        <v>horny</v>
      </c>
      <c r="F87" s="4"/>
      <c r="G87" s="4"/>
      <c r="H87" s="4"/>
    </row>
    <row r="88" ht="15.75" customHeight="1">
      <c r="A88" s="6" t="s">
        <v>5593</v>
      </c>
      <c r="B88" s="7" t="s">
        <v>5594</v>
      </c>
      <c r="C88" s="4">
        <v>87.0</v>
      </c>
      <c r="D88" s="5" t="s">
        <v>5595</v>
      </c>
      <c r="E88" s="4" t="str">
        <f>IFERROR(__xludf.DUMMYFUNCTION("GOOGLETRANSLATE(D88, ""he"", ""en"")"),"non")</f>
        <v>non</v>
      </c>
      <c r="F88" s="4"/>
      <c r="G88" s="4"/>
      <c r="H88" s="4"/>
    </row>
    <row r="89" ht="15.75" customHeight="1">
      <c r="A89" s="8" t="s">
        <v>508</v>
      </c>
      <c r="B89" s="1">
        <v>13.0</v>
      </c>
      <c r="C89" s="4">
        <v>88.0</v>
      </c>
      <c r="D89" s="5" t="s">
        <v>4856</v>
      </c>
      <c r="E89" s="4" t="str">
        <f>IFERROR(__xludf.DUMMYFUNCTION("GOOGLETRANSLATE(D89, ""he"", ""en"")"),"in oil")</f>
        <v>in oil</v>
      </c>
      <c r="F89" s="4"/>
      <c r="G89" s="4"/>
      <c r="H89" s="4"/>
    </row>
    <row r="90" ht="15.75" customHeight="1">
      <c r="A90" s="6" t="s">
        <v>231</v>
      </c>
      <c r="B90" s="7" t="s">
        <v>5596</v>
      </c>
      <c r="C90" s="4">
        <v>89.0</v>
      </c>
      <c r="D90" s="5" t="s">
        <v>5597</v>
      </c>
      <c r="E90" s="4" t="str">
        <f>IFERROR(__xludf.DUMMYFUNCTION("GOOGLETRANSLATE(D90, ""he"", ""en"")"),"fresh:")</f>
        <v>fresh:</v>
      </c>
      <c r="F90" s="4"/>
      <c r="G90" s="4"/>
      <c r="H90" s="4"/>
    </row>
    <row r="91" ht="15.75" customHeight="1">
      <c r="A91" s="6" t="s">
        <v>5598</v>
      </c>
      <c r="B91" s="7" t="s">
        <v>5599</v>
      </c>
      <c r="C91" s="4">
        <v>90.0</v>
      </c>
      <c r="D91" s="5" t="s">
        <v>477</v>
      </c>
      <c r="E91" s="4" t="str">
        <f>IFERROR(__xludf.DUMMYFUNCTION("GOOGLETRANSLATE(D91, ""he"", ""en"")"),"{12}")</f>
        <v>{12}</v>
      </c>
      <c r="F91" s="4"/>
      <c r="G91" s="4"/>
      <c r="H91" s="4"/>
    </row>
    <row r="92" ht="15.75" customHeight="1">
      <c r="A92" s="6" t="s">
        <v>5600</v>
      </c>
      <c r="B92" s="7" t="s">
        <v>5601</v>
      </c>
      <c r="C92" s="4">
        <v>91.0</v>
      </c>
      <c r="D92" s="5" t="s">
        <v>5602</v>
      </c>
      <c r="E92" s="4" t="str">
        <f>IFERROR(__xludf.DUMMYFUNCTION("GOOGLETRANSLATE(D92, ""he"", ""en"")"),"And look")</f>
        <v>And look</v>
      </c>
      <c r="F92" s="4"/>
      <c r="G92" s="4"/>
      <c r="H92" s="4"/>
    </row>
    <row r="93" ht="15.75" customHeight="1">
      <c r="A93" s="6" t="s">
        <v>5603</v>
      </c>
      <c r="B93" s="7" t="s">
        <v>5604</v>
      </c>
      <c r="C93" s="4">
        <v>92.0</v>
      </c>
      <c r="D93" s="5" t="s">
        <v>4440</v>
      </c>
      <c r="E93" s="4" t="str">
        <f>IFERROR(__xludf.DUMMYFUNCTION("GOOGLETRANSLATE(D93, ""he"", ""en"")"),"my eyes")</f>
        <v>my eyes</v>
      </c>
      <c r="F93" s="4"/>
      <c r="G93" s="4"/>
      <c r="H93" s="4"/>
    </row>
    <row r="94" ht="15.75" customHeight="1">
      <c r="A94" s="6" t="s">
        <v>5605</v>
      </c>
      <c r="B94" s="7" t="s">
        <v>5606</v>
      </c>
      <c r="C94" s="4">
        <v>93.0</v>
      </c>
      <c r="D94" s="5" t="s">
        <v>5607</v>
      </c>
      <c r="E94" s="4" t="str">
        <f>IFERROR(__xludf.DUMMYFUNCTION("GOOGLETRANSLATE(D94, ""he"", ""en"")"),"good news")</f>
        <v>good news</v>
      </c>
      <c r="F94" s="4"/>
      <c r="G94" s="4"/>
      <c r="H94" s="4"/>
    </row>
    <row r="95" ht="15.75" customHeight="1">
      <c r="A95" s="6" t="s">
        <v>5608</v>
      </c>
      <c r="B95" s="7" t="s">
        <v>4750</v>
      </c>
      <c r="C95" s="4">
        <v>94.0</v>
      </c>
      <c r="D95" s="5" t="s">
        <v>5609</v>
      </c>
      <c r="E95" s="4" t="str">
        <f>IFERROR(__xludf.DUMMYFUNCTION("GOOGLETRANSLATE(D95, ""he"", ""en"")"),"get up")</f>
        <v>get up</v>
      </c>
      <c r="F95" s="4"/>
      <c r="G95" s="4"/>
      <c r="H95" s="4"/>
    </row>
    <row r="96" ht="15.75" customHeight="1">
      <c r="A96" s="8" t="s">
        <v>784</v>
      </c>
      <c r="B96" s="1">
        <v>14.0</v>
      </c>
      <c r="C96" s="4">
        <v>95.0</v>
      </c>
      <c r="D96" s="5" t="s">
        <v>4111</v>
      </c>
      <c r="E96" s="4" t="str">
        <f>IFERROR(__xludf.DUMMYFUNCTION("GOOGLETRANSLATE(D96, ""he"", ""en"")"),"pestle")</f>
        <v>pestle</v>
      </c>
      <c r="F96" s="4"/>
      <c r="G96" s="4"/>
      <c r="H96" s="4"/>
    </row>
    <row r="97" ht="15.75" customHeight="1">
      <c r="A97" s="6" t="s">
        <v>5610</v>
      </c>
      <c r="B97" s="7" t="s">
        <v>5611</v>
      </c>
      <c r="C97" s="4">
        <v>96.0</v>
      </c>
      <c r="D97" s="5" t="s">
        <v>5589</v>
      </c>
      <c r="E97" s="4" t="str">
        <f>IFERROR(__xludf.DUMMYFUNCTION("GOOGLETRANSLATE(D97, ""he"", ""en"")"),"thundering")</f>
        <v>thundering</v>
      </c>
      <c r="F97" s="4"/>
      <c r="G97" s="4"/>
      <c r="H97" s="4"/>
    </row>
    <row r="98" ht="15.75" customHeight="1">
      <c r="A98" s="6" t="s">
        <v>5612</v>
      </c>
      <c r="B98" s="7" t="s">
        <v>3732</v>
      </c>
      <c r="C98" s="4">
        <v>97.0</v>
      </c>
      <c r="D98" s="5" t="s">
        <v>5613</v>
      </c>
      <c r="E98" s="4" t="str">
        <f>IFERROR(__xludf.DUMMYFUNCTION("GOOGLETRANSLATE(D98, ""he"", ""en"")"),"You will listen")</f>
        <v>You will listen</v>
      </c>
      <c r="F98" s="4"/>
      <c r="G98" s="4"/>
      <c r="H98" s="4"/>
    </row>
    <row r="99" ht="15.75" customHeight="1">
      <c r="A99" s="6" t="s">
        <v>180</v>
      </c>
      <c r="B99" s="7" t="s">
        <v>5614</v>
      </c>
      <c r="C99" s="4">
        <v>98.0</v>
      </c>
      <c r="D99" s="5" t="s">
        <v>5615</v>
      </c>
      <c r="E99" s="4" t="str">
        <f>IFERROR(__xludf.DUMMYFUNCTION("GOOGLETRANSLATE(D99, ""he"", ""en"")"),"auricular:")</f>
        <v>auricular:</v>
      </c>
      <c r="F99" s="4"/>
      <c r="G99" s="4"/>
      <c r="H99" s="4"/>
    </row>
    <row r="100" ht="15.75" customHeight="1">
      <c r="A100" s="6" t="s">
        <v>5616</v>
      </c>
      <c r="B100" s="7" t="s">
        <v>5617</v>
      </c>
      <c r="C100" s="4">
        <v>99.0</v>
      </c>
      <c r="D100" s="5" t="s">
        <v>513</v>
      </c>
      <c r="E100" s="4" t="str">
        <f>IFERROR(__xludf.DUMMYFUNCTION("GOOGLETRANSLATE(D100, ""he"", ""en"")"),"{13}")</f>
        <v>{13}</v>
      </c>
      <c r="F100" s="4"/>
      <c r="G100" s="4"/>
      <c r="H100" s="4"/>
    </row>
    <row r="101" ht="15.75" customHeight="1">
      <c r="A101" s="6" t="s">
        <v>5457</v>
      </c>
      <c r="B101" s="7" t="s">
        <v>5458</v>
      </c>
      <c r="C101" s="4">
        <v>100.0</v>
      </c>
      <c r="D101" s="5" t="s">
        <v>5618</v>
      </c>
      <c r="E101" s="4" t="str">
        <f>IFERROR(__xludf.DUMMYFUNCTION("GOOGLETRANSLATE(D101, ""he"", ""en"")"),"righteous")</f>
        <v>righteous</v>
      </c>
      <c r="F101" s="4"/>
      <c r="G101" s="4"/>
      <c r="H101" s="4"/>
    </row>
    <row r="102" ht="15.75" customHeight="1">
      <c r="A102" s="6" t="s">
        <v>5619</v>
      </c>
      <c r="B102" s="7" t="s">
        <v>5620</v>
      </c>
      <c r="C102" s="4">
        <v>101.0</v>
      </c>
      <c r="D102" s="5" t="s">
        <v>5621</v>
      </c>
      <c r="E102" s="4" t="str">
        <f>IFERROR(__xludf.DUMMYFUNCTION("GOOGLETRANSLATE(D102, ""he"", ""en"")"),"as a date")</f>
        <v>as a date</v>
      </c>
      <c r="F102" s="4"/>
      <c r="G102" s="4"/>
      <c r="H102" s="4"/>
    </row>
    <row r="103" ht="15.75" customHeight="1">
      <c r="A103" s="8" t="s">
        <v>808</v>
      </c>
      <c r="B103" s="1">
        <v>15.0</v>
      </c>
      <c r="C103" s="4">
        <v>102.0</v>
      </c>
      <c r="D103" s="5" t="s">
        <v>5600</v>
      </c>
      <c r="E103" s="4" t="str">
        <f>IFERROR(__xludf.DUMMYFUNCTION("GOOGLETRANSLATE(D103, ""he"", ""en"")"),"will bloom")</f>
        <v>will bloom</v>
      </c>
      <c r="F103" s="4"/>
      <c r="G103" s="4"/>
      <c r="H103" s="4"/>
    </row>
    <row r="104" ht="15.75" customHeight="1">
      <c r="A104" s="6" t="s">
        <v>692</v>
      </c>
      <c r="B104" s="7" t="s">
        <v>693</v>
      </c>
      <c r="C104" s="4">
        <v>103.0</v>
      </c>
      <c r="D104" s="5" t="s">
        <v>5622</v>
      </c>
      <c r="E104" s="4" t="str">
        <f>IFERROR(__xludf.DUMMYFUNCTION("GOOGLETRANSLATE(D104, ""he"", ""en"")"),"as a cedar")</f>
        <v>as a cedar</v>
      </c>
      <c r="F104" s="4"/>
      <c r="G104" s="4"/>
      <c r="H104" s="4"/>
    </row>
    <row r="105" ht="15.75" customHeight="1">
      <c r="A105" s="6" t="s">
        <v>5623</v>
      </c>
      <c r="B105" s="7" t="s">
        <v>5624</v>
      </c>
      <c r="C105" s="4">
        <v>104.0</v>
      </c>
      <c r="D105" s="5" t="s">
        <v>5625</v>
      </c>
      <c r="E105" s="4" t="str">
        <f>IFERROR(__xludf.DUMMYFUNCTION("GOOGLETRANSLATE(D105, ""he"", ""en"")"),"in Lebanon")</f>
        <v>in Lebanon</v>
      </c>
      <c r="F105" s="4"/>
      <c r="G105" s="4"/>
      <c r="H105" s="4"/>
    </row>
    <row r="106" ht="15.75" customHeight="1">
      <c r="A106" s="6" t="s">
        <v>5626</v>
      </c>
      <c r="B106" s="7" t="s">
        <v>5627</v>
      </c>
      <c r="C106" s="4">
        <v>105.0</v>
      </c>
      <c r="D106" s="5" t="s">
        <v>5628</v>
      </c>
      <c r="E106" s="4" t="str">
        <f>IFERROR(__xludf.DUMMYFUNCTION("GOOGLETRANSLATE(D106, ""he"", ""en"")"),"will achieve:")</f>
        <v>will achieve:</v>
      </c>
      <c r="F106" s="4"/>
      <c r="G106" s="4"/>
      <c r="H106" s="4"/>
    </row>
    <row r="107" ht="15.75" customHeight="1">
      <c r="A107" s="6" t="s">
        <v>5629</v>
      </c>
      <c r="B107" s="7" t="s">
        <v>5630</v>
      </c>
      <c r="C107" s="4">
        <v>106.0</v>
      </c>
      <c r="D107" s="5" t="s">
        <v>801</v>
      </c>
      <c r="E107" s="4" t="str">
        <f>IFERROR(__xludf.DUMMYFUNCTION("GOOGLETRANSLATE(D107, ""he"", ""en"")"),"{hand}")</f>
        <v>{hand}</v>
      </c>
      <c r="F107" s="4"/>
      <c r="G107" s="4"/>
      <c r="H107" s="4"/>
    </row>
    <row r="108" ht="15.75" customHeight="1">
      <c r="A108" s="6" t="s">
        <v>5631</v>
      </c>
      <c r="B108" s="7" t="s">
        <v>5632</v>
      </c>
      <c r="C108" s="4">
        <v>107.0</v>
      </c>
      <c r="D108" s="5" t="s">
        <v>5633</v>
      </c>
      <c r="E108" s="4" t="str">
        <f>IFERROR(__xludf.DUMMYFUNCTION("GOOGLETRANSLATE(D108, ""he"", ""en"")"),"Planted")</f>
        <v>Planted</v>
      </c>
      <c r="F108" s="4"/>
      <c r="G108" s="4"/>
      <c r="H108" s="4"/>
    </row>
    <row r="109" ht="15.75" customHeight="1">
      <c r="A109" s="6" t="s">
        <v>1139</v>
      </c>
      <c r="B109" s="7" t="s">
        <v>1140</v>
      </c>
      <c r="C109" s="4">
        <v>108.0</v>
      </c>
      <c r="D109" s="5" t="s">
        <v>3730</v>
      </c>
      <c r="E109" s="4" t="str">
        <f>IFERROR(__xludf.DUMMYFUNCTION("GOOGLETRANSLATE(D109, ""he"", ""en"")"),"at home")</f>
        <v>at home</v>
      </c>
      <c r="F109" s="4"/>
      <c r="G109" s="4"/>
      <c r="H109" s="4"/>
    </row>
    <row r="110" ht="15.75" customHeight="1">
      <c r="A110" s="8" t="s">
        <v>828</v>
      </c>
      <c r="B110" s="1">
        <v>16.0</v>
      </c>
      <c r="C110" s="4">
        <v>109.0</v>
      </c>
      <c r="D110" s="5" t="s">
        <v>180</v>
      </c>
      <c r="E110" s="4" t="str">
        <f>IFERROR(__xludf.DUMMYFUNCTION("GOOGLETRANSLATE(D110, ""he"", ""en"")"),"Jehovah")</f>
        <v>Jehovah</v>
      </c>
      <c r="F110" s="4"/>
      <c r="G110" s="4"/>
      <c r="H110" s="4"/>
    </row>
    <row r="111" ht="15.75" customHeight="1">
      <c r="A111" s="6" t="s">
        <v>5484</v>
      </c>
      <c r="B111" s="7" t="s">
        <v>5634</v>
      </c>
      <c r="C111" s="4">
        <v>110.0</v>
      </c>
      <c r="D111" s="5" t="s">
        <v>5635</v>
      </c>
      <c r="E111" s="4" t="str">
        <f>IFERROR(__xludf.DUMMYFUNCTION("GOOGLETRANSLATE(D111, ""he"", ""en"")"),"in the yards")</f>
        <v>in the yards</v>
      </c>
      <c r="F111" s="4"/>
      <c r="G111" s="4"/>
      <c r="H111" s="4"/>
    </row>
    <row r="112" ht="15.75" customHeight="1">
      <c r="A112" s="6" t="s">
        <v>5636</v>
      </c>
      <c r="B112" s="7" t="s">
        <v>5637</v>
      </c>
      <c r="C112" s="4">
        <v>111.0</v>
      </c>
      <c r="D112" s="5" t="s">
        <v>5457</v>
      </c>
      <c r="E112" s="4" t="str">
        <f>IFERROR(__xludf.DUMMYFUNCTION("GOOGLETRANSLATE(D112, ""he"", ""en"")"),"our god")</f>
        <v>our god</v>
      </c>
      <c r="F112" s="4"/>
      <c r="G112" s="4"/>
      <c r="H112" s="4"/>
    </row>
    <row r="113" ht="15.75" customHeight="1">
      <c r="A113" s="6" t="s">
        <v>180</v>
      </c>
      <c r="B113" s="7" t="s">
        <v>1380</v>
      </c>
      <c r="C113" s="4">
        <v>112.0</v>
      </c>
      <c r="D113" s="5" t="s">
        <v>5638</v>
      </c>
      <c r="E113" s="4" t="str">
        <f>IFERROR(__xludf.DUMMYFUNCTION("GOOGLETRANSLATE(D113, ""he"", ""en"")"),"will bloom:")</f>
        <v>will bloom:</v>
      </c>
      <c r="F113" s="4"/>
      <c r="G113" s="4"/>
      <c r="H113" s="4"/>
    </row>
    <row r="114" ht="15.75" customHeight="1">
      <c r="A114" s="6" t="s">
        <v>5639</v>
      </c>
      <c r="B114" s="7" t="s">
        <v>5640</v>
      </c>
      <c r="C114" s="4">
        <v>113.0</v>
      </c>
      <c r="D114" s="5" t="s">
        <v>821</v>
      </c>
      <c r="E114" s="4" t="str">
        <f>IFERROR(__xludf.DUMMYFUNCTION("GOOGLETRANSLATE(D114, ""he"", ""en"")"),"{to}")</f>
        <v>{to}</v>
      </c>
      <c r="F114" s="4"/>
      <c r="G114" s="4"/>
      <c r="H114" s="4"/>
    </row>
    <row r="115" ht="15.75" customHeight="1">
      <c r="A115" s="6" t="s">
        <v>5641</v>
      </c>
      <c r="B115" s="7" t="s">
        <v>2411</v>
      </c>
      <c r="C115" s="4">
        <v>114.0</v>
      </c>
      <c r="D115" s="5" t="s">
        <v>692</v>
      </c>
      <c r="E115" s="4" t="str">
        <f>IFERROR(__xludf.DUMMYFUNCTION("GOOGLETRANSLATE(D115, ""he"", ""en"")"),"more")</f>
        <v>more</v>
      </c>
      <c r="F115" s="4"/>
      <c r="G115" s="4"/>
      <c r="H115" s="4"/>
    </row>
    <row r="116" ht="15.75" customHeight="1">
      <c r="A116" s="6" t="s">
        <v>4883</v>
      </c>
      <c r="B116" s="7" t="s">
        <v>5642</v>
      </c>
      <c r="C116" s="4">
        <v>115.0</v>
      </c>
      <c r="D116" s="5" t="s">
        <v>5623</v>
      </c>
      <c r="E116" s="4" t="str">
        <f>IFERROR(__xludf.DUMMYFUNCTION("GOOGLETRANSLATE(D116, ""he"", ""en"")"),"wisdom")</f>
        <v>wisdom</v>
      </c>
      <c r="F116" s="4"/>
      <c r="G116" s="4"/>
      <c r="H116" s="4"/>
    </row>
    <row r="117" ht="15.75" customHeight="1">
      <c r="A117" s="17"/>
      <c r="B117" s="1"/>
      <c r="C117" s="4">
        <v>116.0</v>
      </c>
      <c r="D117" s="5" t="s">
        <v>5643</v>
      </c>
      <c r="E117" s="4" t="str">
        <f>IFERROR(__xludf.DUMMYFUNCTION("GOOGLETRANSLATE(D117, ""he"", ""en"")"),"on return")</f>
        <v>on return</v>
      </c>
      <c r="F117" s="4"/>
      <c r="G117" s="4"/>
      <c r="H117" s="4"/>
    </row>
    <row r="118" ht="15.75" customHeight="1">
      <c r="A118" s="1"/>
      <c r="B118" s="1"/>
      <c r="C118" s="4">
        <v>117.0</v>
      </c>
      <c r="D118" s="5" t="s">
        <v>5644</v>
      </c>
      <c r="E118" s="4" t="str">
        <f>IFERROR(__xludf.DUMMYFUNCTION("GOOGLETRANSLATE(D118, ""he"", ""en"")"),"Fertilizers")</f>
        <v>Fertilizers</v>
      </c>
      <c r="F118" s="4"/>
      <c r="G118" s="4"/>
      <c r="H118" s="4"/>
    </row>
    <row r="119" ht="15.75" customHeight="1">
      <c r="A119" s="9"/>
      <c r="C119" s="4">
        <v>118.0</v>
      </c>
      <c r="D119" s="5" t="s">
        <v>5645</v>
      </c>
      <c r="E119" s="4" t="str">
        <f>IFERROR(__xludf.DUMMYFUNCTION("GOOGLETRANSLATE(D119, ""he"", ""en"")"),"and refreshing")</f>
        <v>and refreshing</v>
      </c>
      <c r="F119" s="4"/>
      <c r="G119" s="4"/>
      <c r="H119" s="4"/>
    </row>
    <row r="120" ht="15.75" customHeight="1">
      <c r="A120" s="9"/>
      <c r="C120" s="4">
        <v>119.0</v>
      </c>
      <c r="D120" s="5" t="s">
        <v>5646</v>
      </c>
      <c r="E120" s="4" t="str">
        <f>IFERROR(__xludf.DUMMYFUNCTION("GOOGLETRANSLATE(D120, ""he"", ""en"")"),"will be:")</f>
        <v>will be:</v>
      </c>
      <c r="F120" s="4"/>
      <c r="G120" s="4"/>
      <c r="H120" s="4"/>
    </row>
    <row r="121" ht="15.75" customHeight="1">
      <c r="A121" s="9"/>
      <c r="C121" s="4">
        <v>120.0</v>
      </c>
      <c r="D121" s="5" t="s">
        <v>848</v>
      </c>
      <c r="E121" s="4" t="str">
        <f>IFERROR(__xludf.DUMMYFUNCTION("GOOGLETRANSLATE(D121, ""he"", ""en"")"),"{16}")</f>
        <v>{16}</v>
      </c>
      <c r="F121" s="4"/>
      <c r="G121" s="4"/>
      <c r="H121" s="4"/>
    </row>
    <row r="122" ht="15.75" customHeight="1">
      <c r="A122" s="9"/>
      <c r="C122" s="4">
        <v>121.0</v>
      </c>
      <c r="D122" s="5" t="s">
        <v>5486</v>
      </c>
      <c r="E122" s="4" t="str">
        <f>IFERROR(__xludf.DUMMYFUNCTION("GOOGLETRANSLATE(D122, ""he"", ""en"")"),"say")</f>
        <v>say</v>
      </c>
      <c r="F122" s="4"/>
      <c r="G122" s="4"/>
      <c r="H122" s="4"/>
    </row>
    <row r="123" ht="15.75" customHeight="1">
      <c r="A123" s="9"/>
      <c r="C123" s="4">
        <v>122.0</v>
      </c>
      <c r="D123" s="5" t="s">
        <v>53</v>
      </c>
      <c r="E123" s="4" t="str">
        <f>IFERROR(__xludf.DUMMYFUNCTION("GOOGLETRANSLATE(D123, ""he"", ""en"")"),"that")</f>
        <v>that</v>
      </c>
      <c r="F123" s="4"/>
      <c r="G123" s="4"/>
      <c r="H123" s="4"/>
    </row>
    <row r="124" ht="15.75" customHeight="1">
      <c r="A124" s="9"/>
      <c r="C124" s="4">
        <v>123.0</v>
      </c>
      <c r="D124" s="5" t="s">
        <v>5647</v>
      </c>
      <c r="E124" s="4" t="str">
        <f>IFERROR(__xludf.DUMMYFUNCTION("GOOGLETRANSLATE(D124, ""he"", ""en"")"),"straight")</f>
        <v>straight</v>
      </c>
      <c r="F124" s="4"/>
      <c r="G124" s="4"/>
      <c r="H124" s="4"/>
    </row>
    <row r="125" ht="15.75" customHeight="1">
      <c r="A125" s="9"/>
      <c r="C125" s="4">
        <v>124.0</v>
      </c>
      <c r="D125" s="5" t="s">
        <v>180</v>
      </c>
      <c r="E125" s="4" t="str">
        <f>IFERROR(__xludf.DUMMYFUNCTION("GOOGLETRANSLATE(D125, ""he"", ""en"")"),"Jehovah")</f>
        <v>Jehovah</v>
      </c>
      <c r="F125" s="4"/>
      <c r="G125" s="4"/>
      <c r="H125" s="4"/>
    </row>
    <row r="126" ht="15.75" customHeight="1">
      <c r="A126" s="9"/>
      <c r="C126" s="4">
        <v>125.0</v>
      </c>
      <c r="D126" s="5" t="s">
        <v>5639</v>
      </c>
      <c r="E126" s="4" t="str">
        <f>IFERROR(__xludf.DUMMYFUNCTION("GOOGLETRANSLATE(D126, ""he"", ""en"")"),"zuri")</f>
        <v>zuri</v>
      </c>
      <c r="F126" s="4"/>
      <c r="G126" s="4"/>
      <c r="H126" s="4"/>
    </row>
    <row r="127" ht="15.75" customHeight="1">
      <c r="A127" s="9"/>
      <c r="C127" s="4">
        <v>126.0</v>
      </c>
      <c r="D127" s="5" t="s">
        <v>144</v>
      </c>
      <c r="E127" s="4" t="str">
        <f>IFERROR(__xludf.DUMMYFUNCTION("GOOGLETRANSLATE(D127, ""he"", ""en"")"),"and not")</f>
        <v>and not</v>
      </c>
      <c r="F127" s="4"/>
      <c r="G127" s="4"/>
      <c r="H127" s="4"/>
    </row>
    <row r="128" ht="15.75" customHeight="1">
      <c r="A128" s="9"/>
      <c r="C128" s="4">
        <v>127.0</v>
      </c>
      <c r="D128" s="5" t="s">
        <v>5648</v>
      </c>
      <c r="E128" s="4" t="str">
        <f>IFERROR(__xludf.DUMMYFUNCTION("GOOGLETRANSLATE(D128, ""he"", ""en"")"),"(rose)")</f>
        <v>(rose)</v>
      </c>
      <c r="F128" s="4"/>
      <c r="G128" s="4"/>
      <c r="H128" s="4"/>
    </row>
    <row r="129" ht="15.75" customHeight="1">
      <c r="A129" s="9"/>
      <c r="C129" s="4">
        <v>128.0</v>
      </c>
      <c r="D129" s="5" t="s">
        <v>5649</v>
      </c>
      <c r="E129" s="4" t="str">
        <f>IFERROR(__xludf.DUMMYFUNCTION("GOOGLETRANSLATE(D129, ""he"", ""en"")"),"her reason")</f>
        <v>her reason</v>
      </c>
      <c r="F129" s="4"/>
      <c r="G129" s="4"/>
      <c r="H129" s="4"/>
    </row>
    <row r="130" ht="15.75" customHeight="1">
      <c r="A130" s="9"/>
      <c r="C130" s="4">
        <v>129.0</v>
      </c>
      <c r="D130" s="5" t="s">
        <v>5650</v>
      </c>
      <c r="E130" s="4" t="str">
        <f>IFERROR(__xludf.DUMMYFUNCTION("GOOGLETRANSLATE(D130, ""he"", ""en"")"),"Bo:")</f>
        <v>Bo:</v>
      </c>
      <c r="F130" s="4"/>
      <c r="G130" s="4"/>
      <c r="H130" s="4"/>
    </row>
    <row r="131" ht="15.75" customHeight="1">
      <c r="E131" s="4" t="str">
        <f>IFERROR(__xludf.DUMMYFUNCTION("GOOGLETRANSLATE(D131, ""he"", ""en"")"),"#VALUE!")</f>
        <v>#VALUE!</v>
      </c>
    </row>
    <row r="132" ht="15.75" customHeight="1">
      <c r="E132" s="4" t="str">
        <f>IFERROR(__xludf.DUMMYFUNCTION("GOOGLETRANSLATE(D132, ""he"", ""en"")"),"#VALUE!")</f>
        <v>#VALUE!</v>
      </c>
    </row>
    <row r="133" ht="15.75" customHeight="1">
      <c r="E133" s="4" t="str">
        <f>IFERROR(__xludf.DUMMYFUNCTION("GOOGLETRANSLATE(D133, ""he"", ""en"")"),"#VALUE!")</f>
        <v>#VALUE!</v>
      </c>
    </row>
    <row r="134" ht="15.75" customHeight="1">
      <c r="E134" s="4" t="str">
        <f>IFERROR(__xludf.DUMMYFUNCTION("GOOGLETRANSLATE(D134, ""he"", ""en"")"),"#VALUE!")</f>
        <v>#VALUE!</v>
      </c>
    </row>
    <row r="135" ht="15.75" customHeight="1">
      <c r="E135" s="4" t="str">
        <f>IFERROR(__xludf.DUMMYFUNCTION("GOOGLETRANSLATE(D135, ""he"", ""en"")"),"#VALUE!")</f>
        <v>#VALUE!</v>
      </c>
    </row>
    <row r="136" ht="15.75" customHeight="1">
      <c r="E136" s="4" t="str">
        <f>IFERROR(__xludf.DUMMYFUNCTION("GOOGLETRANSLATE(D136, ""he"", ""en"")"),"#VALUE!")</f>
        <v>#VALUE!</v>
      </c>
    </row>
    <row r="137" ht="15.75" customHeight="1">
      <c r="E137" s="4" t="str">
        <f>IFERROR(__xludf.DUMMYFUNCTION("GOOGLETRANSLATE(D137, ""he"", ""en"")"),"#VALUE!")</f>
        <v>#VALUE!</v>
      </c>
    </row>
    <row r="138" ht="15.75" customHeight="1">
      <c r="E138" s="4" t="str">
        <f>IFERROR(__xludf.DUMMYFUNCTION("GOOGLETRANSLATE(D138, ""he"", ""en"")"),"#VALUE!")</f>
        <v>#VALUE!</v>
      </c>
    </row>
    <row r="139" ht="15.75" customHeight="1">
      <c r="E139" s="4" t="str">
        <f>IFERROR(__xludf.DUMMYFUNCTION("GOOGLETRANSLATE(D139, ""he"", ""en"")"),"#VALUE!")</f>
        <v>#VALUE!</v>
      </c>
    </row>
    <row r="140" ht="15.75" customHeight="1">
      <c r="E140" s="4" t="str">
        <f>IFERROR(__xludf.DUMMYFUNCTION("GOOGLETRANSLATE(D140, ""he"", ""en"")"),"#VALUE!")</f>
        <v>#VALUE!</v>
      </c>
    </row>
    <row r="141" ht="15.75" customHeight="1">
      <c r="E141" s="4" t="str">
        <f>IFERROR(__xludf.DUMMYFUNCTION("GOOGLETRANSLATE(D141, ""he"", ""en"")"),"#VALUE!")</f>
        <v>#VALUE!</v>
      </c>
    </row>
    <row r="142" ht="15.75" customHeight="1">
      <c r="E142" s="4" t="str">
        <f>IFERROR(__xludf.DUMMYFUNCTION("GOOGLETRANSLATE(D142, ""he"", ""en"")"),"#VALUE!")</f>
        <v>#VALUE!</v>
      </c>
    </row>
    <row r="143" ht="15.75" customHeight="1">
      <c r="E143" s="4" t="str">
        <f>IFERROR(__xludf.DUMMYFUNCTION("GOOGLETRANSLATE(D143, ""he"", ""en"")"),"#VALUE!")</f>
        <v>#VALUE!</v>
      </c>
    </row>
    <row r="144" ht="15.75" customHeight="1">
      <c r="E144" s="4" t="str">
        <f>IFERROR(__xludf.DUMMYFUNCTION("GOOGLETRANSLATE(D144, ""he"", ""en"")"),"#VALUE!")</f>
        <v>#VALUE!</v>
      </c>
    </row>
    <row r="145" ht="15.75" customHeight="1">
      <c r="E145" s="4" t="str">
        <f>IFERROR(__xludf.DUMMYFUNCTION("GOOGLETRANSLATE(D145, ""he"", ""en"")"),"#VALUE!")</f>
        <v>#VALUE!</v>
      </c>
    </row>
    <row r="146" ht="15.75" customHeight="1">
      <c r="E146" s="4" t="str">
        <f>IFERROR(__xludf.DUMMYFUNCTION("GOOGLETRANSLATE(D146, ""he"", ""en"")"),"#VALUE!")</f>
        <v>#VALUE!</v>
      </c>
    </row>
    <row r="147" ht="15.75" customHeight="1">
      <c r="E147" s="4" t="str">
        <f>IFERROR(__xludf.DUMMYFUNCTION("GOOGLETRANSLATE(D147, ""he"", ""en"")"),"#VALUE!")</f>
        <v>#VALUE!</v>
      </c>
    </row>
    <row r="148" ht="15.75" customHeight="1">
      <c r="E148" s="4" t="str">
        <f>IFERROR(__xludf.DUMMYFUNCTION("GOOGLETRANSLATE(D148, ""he"", ""en"")"),"#VALUE!")</f>
        <v>#VALUE!</v>
      </c>
    </row>
    <row r="149" ht="15.75" customHeight="1">
      <c r="E149" s="4" t="str">
        <f>IFERROR(__xludf.DUMMYFUNCTION("GOOGLETRANSLATE(D149, ""he"", ""en"")"),"#VALUE!")</f>
        <v>#VALUE!</v>
      </c>
    </row>
    <row r="150" ht="15.75" customHeight="1">
      <c r="E150" s="4" t="str">
        <f>IFERROR(__xludf.DUMMYFUNCTION("GOOGLETRANSLATE(D150, ""he"", ""en"")"),"#VALUE!")</f>
        <v>#VALUE!</v>
      </c>
    </row>
    <row r="151" ht="15.75" customHeight="1">
      <c r="E151" s="4" t="str">
        <f>IFERROR(__xludf.DUMMYFUNCTION("GOOGLETRANSLATE(D151, ""he"", ""en"")"),"#VALUE!")</f>
        <v>#VALUE!</v>
      </c>
    </row>
    <row r="152" ht="15.75" customHeight="1">
      <c r="E152" s="4" t="str">
        <f>IFERROR(__xludf.DUMMYFUNCTION("GOOGLETRANSLATE(D152, ""he"", ""en"")"),"#VALUE!")</f>
        <v>#VALUE!</v>
      </c>
    </row>
    <row r="153" ht="15.75" customHeight="1">
      <c r="E153" s="4" t="str">
        <f>IFERROR(__xludf.DUMMYFUNCTION("GOOGLETRANSLATE(D153, ""he"", ""en"")"),"#VALUE!")</f>
        <v>#VALUE!</v>
      </c>
    </row>
    <row r="154" ht="15.75" customHeight="1">
      <c r="E154" s="4" t="str">
        <f>IFERROR(__xludf.DUMMYFUNCTION("GOOGLETRANSLATE(D154, ""he"", ""en"")"),"#VALUE!")</f>
        <v>#VALUE!</v>
      </c>
    </row>
    <row r="155" ht="15.75" customHeight="1">
      <c r="E155" s="4" t="str">
        <f>IFERROR(__xludf.DUMMYFUNCTION("GOOGLETRANSLATE(D155, ""he"", ""en"")"),"#VALUE!")</f>
        <v>#VALUE!</v>
      </c>
    </row>
    <row r="156" ht="15.75" customHeight="1">
      <c r="E156" s="4" t="str">
        <f>IFERROR(__xludf.DUMMYFUNCTION("GOOGLETRANSLATE(D156, ""he"", ""en"")"),"#VALUE!")</f>
        <v>#VALUE!</v>
      </c>
    </row>
    <row r="157" ht="15.75" customHeight="1">
      <c r="E157" s="4" t="str">
        <f>IFERROR(__xludf.DUMMYFUNCTION("GOOGLETRANSLATE(D157, ""he"", ""en"")"),"#VALUE!")</f>
        <v>#VALUE!</v>
      </c>
    </row>
    <row r="158" ht="15.75" customHeight="1">
      <c r="E158" s="4" t="str">
        <f>IFERROR(__xludf.DUMMYFUNCTION("GOOGLETRANSLATE(D158, ""he"", ""en"")"),"#VALUE!")</f>
        <v>#VALUE!</v>
      </c>
    </row>
    <row r="159" ht="15.75" customHeight="1">
      <c r="E159" s="4" t="str">
        <f>IFERROR(__xludf.DUMMYFUNCTION("GOOGLETRANSLATE(D159, ""he"", ""en"")"),"#VALUE!")</f>
        <v>#VALUE!</v>
      </c>
    </row>
    <row r="160" ht="15.75" customHeight="1">
      <c r="E160" s="4" t="str">
        <f>IFERROR(__xludf.DUMMYFUNCTION("GOOGLETRANSLATE(D160, ""he"", ""en"")"),"#VALUE!")</f>
        <v>#VALUE!</v>
      </c>
    </row>
    <row r="161" ht="15.75" customHeight="1">
      <c r="E161" s="4" t="str">
        <f>IFERROR(__xludf.DUMMYFUNCTION("GOOGLETRANSLATE(D161, ""he"", ""en"")"),"#VALUE!")</f>
        <v>#VALUE!</v>
      </c>
    </row>
    <row r="162" ht="15.75" customHeight="1">
      <c r="E162" s="4" t="str">
        <f>IFERROR(__xludf.DUMMYFUNCTION("GOOGLETRANSLATE(D162, ""he"", ""en"")"),"#VALUE!")</f>
        <v>#VALUE!</v>
      </c>
    </row>
    <row r="163" ht="15.75" customHeight="1">
      <c r="E163" s="4" t="str">
        <f>IFERROR(__xludf.DUMMYFUNCTION("GOOGLETRANSLATE(D163, ""he"", ""en"")"),"#VALUE!")</f>
        <v>#VALUE!</v>
      </c>
    </row>
    <row r="164" ht="15.75" customHeight="1">
      <c r="E164" s="4" t="str">
        <f>IFERROR(__xludf.DUMMYFUNCTION("GOOGLETRANSLATE(D164, ""he"", ""en"")"),"#VALUE!")</f>
        <v>#VALUE!</v>
      </c>
    </row>
    <row r="165" ht="15.75" customHeight="1">
      <c r="E165" s="4" t="str">
        <f>IFERROR(__xludf.DUMMYFUNCTION("GOOGLETRANSLATE(D165, ""he"", ""en"")"),"#VALUE!")</f>
        <v>#VALUE!</v>
      </c>
    </row>
    <row r="166" ht="15.75" customHeight="1">
      <c r="E166" s="4" t="str">
        <f>IFERROR(__xludf.DUMMYFUNCTION("GOOGLETRANSLATE(D166, ""he"", ""en"")"),"#VALUE!")</f>
        <v>#VALUE!</v>
      </c>
    </row>
    <row r="167" ht="15.75" customHeight="1">
      <c r="E167" s="4" t="str">
        <f>IFERROR(__xludf.DUMMYFUNCTION("GOOGLETRANSLATE(D167, ""he"", ""en"")"),"#VALUE!")</f>
        <v>#VALUE!</v>
      </c>
    </row>
    <row r="168" ht="15.75" customHeight="1">
      <c r="E168" s="4" t="str">
        <f>IFERROR(__xludf.DUMMYFUNCTION("GOOGLETRANSLATE(D168, ""he"", ""en"")"),"#VALUE!")</f>
        <v>#VALUE!</v>
      </c>
    </row>
    <row r="169" ht="15.75" customHeight="1">
      <c r="E169" s="4" t="str">
        <f>IFERROR(__xludf.DUMMYFUNCTION("GOOGLETRANSLATE(D169, ""he"", ""en"")"),"#VALUE!")</f>
        <v>#VALUE!</v>
      </c>
    </row>
    <row r="170" ht="15.75" customHeight="1">
      <c r="E170" s="4" t="str">
        <f>IFERROR(__xludf.DUMMYFUNCTION("GOOGLETRANSLATE(D170, ""he"", ""en"")"),"#VALUE!")</f>
        <v>#VALUE!</v>
      </c>
    </row>
    <row r="171" ht="15.75" customHeight="1">
      <c r="E171" s="4" t="str">
        <f>IFERROR(__xludf.DUMMYFUNCTION("GOOGLETRANSLATE(D171, ""he"", ""en"")"),"#VALUE!")</f>
        <v>#VALUE!</v>
      </c>
    </row>
    <row r="172" ht="15.75" customHeight="1">
      <c r="E172" s="4" t="str">
        <f>IFERROR(__xludf.DUMMYFUNCTION("GOOGLETRANSLATE(D172, ""he"", ""en"")"),"#VALUE!")</f>
        <v>#VALUE!</v>
      </c>
    </row>
    <row r="173" ht="15.75" customHeight="1">
      <c r="E173" s="4" t="str">
        <f>IFERROR(__xludf.DUMMYFUNCTION("GOOGLETRANSLATE(D173, ""he"", ""en"")"),"#VALUE!")</f>
        <v>#VALUE!</v>
      </c>
    </row>
    <row r="174" ht="15.75" customHeight="1">
      <c r="E174" s="4" t="str">
        <f>IFERROR(__xludf.DUMMYFUNCTION("GOOGLETRANSLATE(D174, ""he"", ""en"")"),"#VALUE!")</f>
        <v>#VALUE!</v>
      </c>
    </row>
    <row r="175" ht="15.75" customHeight="1">
      <c r="E175" s="4" t="str">
        <f>IFERROR(__xludf.DUMMYFUNCTION("GOOGLETRANSLATE(D175, ""he"", ""en"")"),"#VALUE!")</f>
        <v>#VALUE!</v>
      </c>
    </row>
    <row r="176" ht="15.75" customHeight="1">
      <c r="E176" s="4" t="str">
        <f>IFERROR(__xludf.DUMMYFUNCTION("GOOGLETRANSLATE(D176, ""he"", ""en"")"),"#VALUE!")</f>
        <v>#VALUE!</v>
      </c>
    </row>
    <row r="177" ht="15.75" customHeight="1">
      <c r="E177" s="4" t="str">
        <f>IFERROR(__xludf.DUMMYFUNCTION("GOOGLETRANSLATE(D177, ""he"", ""en"")"),"#VALUE!")</f>
        <v>#VALUE!</v>
      </c>
    </row>
    <row r="178" ht="15.75" customHeight="1">
      <c r="E178" s="4" t="str">
        <f>IFERROR(__xludf.DUMMYFUNCTION("GOOGLETRANSLATE(D178, ""he"", ""en"")"),"#VALUE!")</f>
        <v>#VALUE!</v>
      </c>
    </row>
    <row r="179" ht="15.75" customHeight="1">
      <c r="E179" s="4" t="str">
        <f>IFERROR(__xludf.DUMMYFUNCTION("GOOGLETRANSLATE(D179, ""he"", ""en"")"),"#VALUE!")</f>
        <v>#VALUE!</v>
      </c>
    </row>
    <row r="180" ht="15.75" customHeight="1">
      <c r="E180" s="4" t="str">
        <f>IFERROR(__xludf.DUMMYFUNCTION("GOOGLETRANSLATE(D180, ""he"", ""en"")"),"#VALUE!")</f>
        <v>#VALUE!</v>
      </c>
    </row>
    <row r="181" ht="15.75" customHeight="1">
      <c r="E181" s="4" t="str">
        <f>IFERROR(__xludf.DUMMYFUNCTION("GOOGLETRANSLATE(D181, ""he"", ""en"")"),"#VALUE!")</f>
        <v>#VALUE!</v>
      </c>
    </row>
    <row r="182" ht="15.75" customHeight="1">
      <c r="E182" s="4" t="str">
        <f>IFERROR(__xludf.DUMMYFUNCTION("GOOGLETRANSLATE(D182, ""he"", ""en"")"),"#VALUE!")</f>
        <v>#VALUE!</v>
      </c>
    </row>
    <row r="183" ht="15.75" customHeight="1">
      <c r="E183" s="4" t="str">
        <f>IFERROR(__xludf.DUMMYFUNCTION("GOOGLETRANSLATE(D183, ""he"", ""en"")"),"#VALUE!")</f>
        <v>#VALUE!</v>
      </c>
    </row>
    <row r="184" ht="15.75" customHeight="1">
      <c r="E184" s="4" t="str">
        <f>IFERROR(__xludf.DUMMYFUNCTION("GOOGLETRANSLATE(D184, ""he"", ""en"")"),"#VALUE!")</f>
        <v>#VALUE!</v>
      </c>
    </row>
    <row r="185" ht="15.75" customHeight="1">
      <c r="E185" s="4" t="str">
        <f>IFERROR(__xludf.DUMMYFUNCTION("GOOGLETRANSLATE(D185, ""he"", ""en"")"),"#VALUE!")</f>
        <v>#VALUE!</v>
      </c>
    </row>
    <row r="186" ht="15.75" customHeight="1">
      <c r="E186" s="4" t="str">
        <f>IFERROR(__xludf.DUMMYFUNCTION("GOOGLETRANSLATE(D186, ""he"", ""en"")"),"#VALUE!")</f>
        <v>#VALUE!</v>
      </c>
    </row>
    <row r="187" ht="15.75" customHeight="1">
      <c r="E187" s="4" t="str">
        <f>IFERROR(__xludf.DUMMYFUNCTION("GOOGLETRANSLATE(D187, ""he"", ""en"")"),"#VALUE!")</f>
        <v>#VALUE!</v>
      </c>
    </row>
    <row r="188" ht="15.75" customHeight="1">
      <c r="E188" s="4" t="str">
        <f>IFERROR(__xludf.DUMMYFUNCTION("GOOGLETRANSLATE(D188, ""he"", ""en"")"),"#VALUE!")</f>
        <v>#VALUE!</v>
      </c>
    </row>
    <row r="189" ht="15.75" customHeight="1">
      <c r="E189" s="4" t="str">
        <f>IFERROR(__xludf.DUMMYFUNCTION("GOOGLETRANSLATE(D189, ""he"", ""en"")"),"#VALUE!")</f>
        <v>#VALUE!</v>
      </c>
    </row>
    <row r="190" ht="15.75" customHeight="1">
      <c r="E190" s="4" t="str">
        <f>IFERROR(__xludf.DUMMYFUNCTION("GOOGLETRANSLATE(D190, ""he"", ""en"")"),"#VALUE!")</f>
        <v>#VALUE!</v>
      </c>
    </row>
    <row r="191" ht="15.75" customHeight="1">
      <c r="E191" s="4" t="str">
        <f>IFERROR(__xludf.DUMMYFUNCTION("GOOGLETRANSLATE(D191, ""he"", ""en"")"),"#VALUE!")</f>
        <v>#VALUE!</v>
      </c>
    </row>
    <row r="192" ht="15.75" customHeight="1">
      <c r="E192" s="4" t="str">
        <f>IFERROR(__xludf.DUMMYFUNCTION("GOOGLETRANSLATE(D192, ""he"", ""en"")"),"#VALUE!")</f>
        <v>#VALUE!</v>
      </c>
    </row>
    <row r="193" ht="15.75" customHeight="1">
      <c r="E193" s="4" t="str">
        <f>IFERROR(__xludf.DUMMYFUNCTION("GOOGLETRANSLATE(D193, ""he"", ""en"")"),"#VALUE!")</f>
        <v>#VALUE!</v>
      </c>
    </row>
    <row r="194" ht="15.75" customHeight="1">
      <c r="E194" s="4" t="str">
        <f>IFERROR(__xludf.DUMMYFUNCTION("GOOGLETRANSLATE(D194, ""he"", ""en"")"),"#VALUE!")</f>
        <v>#VALUE!</v>
      </c>
    </row>
    <row r="195" ht="15.75" customHeight="1">
      <c r="E195" s="4" t="str">
        <f>IFERROR(__xludf.DUMMYFUNCTION("GOOGLETRANSLATE(D195, ""he"", ""en"")"),"#VALUE!")</f>
        <v>#VALUE!</v>
      </c>
    </row>
    <row r="196" ht="15.75" customHeight="1">
      <c r="E196" s="4" t="str">
        <f>IFERROR(__xludf.DUMMYFUNCTION("GOOGLETRANSLATE(D196, ""he"", ""en"")"),"#VALUE!")</f>
        <v>#VALUE!</v>
      </c>
    </row>
    <row r="197" ht="15.75" customHeight="1">
      <c r="E197" s="4" t="str">
        <f>IFERROR(__xludf.DUMMYFUNCTION("GOOGLETRANSLATE(D197, ""he"", ""en"")"),"#VALUE!")</f>
        <v>#VALUE!</v>
      </c>
    </row>
    <row r="198" ht="15.75" customHeight="1">
      <c r="E198" s="4" t="str">
        <f>IFERROR(__xludf.DUMMYFUNCTION("GOOGLETRANSLATE(D198, ""he"", ""en"")"),"#VALUE!")</f>
        <v>#VALUE!</v>
      </c>
    </row>
    <row r="199" ht="15.75" customHeight="1">
      <c r="E199" s="4" t="str">
        <f>IFERROR(__xludf.DUMMYFUNCTION("GOOGLETRANSLATE(D199, ""he"", ""en"")"),"#VALUE!")</f>
        <v>#VALUE!</v>
      </c>
    </row>
    <row r="200" ht="15.75" customHeight="1">
      <c r="E200" s="4" t="str">
        <f>IFERROR(__xludf.DUMMYFUNCTION("GOOGLETRANSLATE(D200, ""he"", ""en"")"),"#VALUE!")</f>
        <v>#VALUE!</v>
      </c>
    </row>
    <row r="201" ht="15.75" customHeight="1">
      <c r="E201" s="4" t="str">
        <f>IFERROR(__xludf.DUMMYFUNCTION("GOOGLETRANSLATE(D201, ""he"", ""en"")"),"#VALUE!")</f>
        <v>#VALUE!</v>
      </c>
    </row>
    <row r="202" ht="15.75" customHeight="1">
      <c r="E202" s="4" t="str">
        <f>IFERROR(__xludf.DUMMYFUNCTION("GOOGLETRANSLATE(D202, ""he"", ""en"")"),"#VALUE!")</f>
        <v>#VALUE!</v>
      </c>
    </row>
    <row r="203" ht="15.75" customHeight="1">
      <c r="E203" s="4" t="str">
        <f>IFERROR(__xludf.DUMMYFUNCTION("GOOGLETRANSLATE(D203, ""he"", ""en"")"),"#VALUE!")</f>
        <v>#VALUE!</v>
      </c>
    </row>
    <row r="204" ht="15.75" customHeight="1">
      <c r="E204" s="4" t="str">
        <f>IFERROR(__xludf.DUMMYFUNCTION("GOOGLETRANSLATE(D204, ""he"", ""en"")"),"#VALUE!")</f>
        <v>#VALUE!</v>
      </c>
    </row>
    <row r="205" ht="15.75" customHeight="1">
      <c r="E205" s="4" t="str">
        <f>IFERROR(__xludf.DUMMYFUNCTION("GOOGLETRANSLATE(D205, ""he"", ""en"")"),"#VALUE!")</f>
        <v>#VALUE!</v>
      </c>
    </row>
    <row r="206" ht="15.75" customHeight="1">
      <c r="E206" s="4" t="str">
        <f>IFERROR(__xludf.DUMMYFUNCTION("GOOGLETRANSLATE(D206, ""he"", ""en"")"),"#VALUE!")</f>
        <v>#VALUE!</v>
      </c>
    </row>
    <row r="207" ht="15.75" customHeight="1">
      <c r="E207" s="4" t="str">
        <f>IFERROR(__xludf.DUMMYFUNCTION("GOOGLETRANSLATE(D207, ""he"", ""en"")"),"#VALUE!")</f>
        <v>#VALUE!</v>
      </c>
    </row>
    <row r="208" ht="15.75" customHeight="1">
      <c r="E208" s="4" t="str">
        <f>IFERROR(__xludf.DUMMYFUNCTION("GOOGLETRANSLATE(D208, ""he"", ""en"")"),"#VALUE!")</f>
        <v>#VALUE!</v>
      </c>
    </row>
    <row r="209" ht="15.75" customHeight="1">
      <c r="E209" s="4" t="str">
        <f>IFERROR(__xludf.DUMMYFUNCTION("GOOGLETRANSLATE(D209, ""he"", ""en"")"),"#VALUE!")</f>
        <v>#VALUE!</v>
      </c>
    </row>
    <row r="210" ht="15.75" customHeight="1">
      <c r="E210" s="4" t="str">
        <f>IFERROR(__xludf.DUMMYFUNCTION("GOOGLETRANSLATE(D210, ""he"", ""en"")"),"#VALUE!")</f>
        <v>#VALUE!</v>
      </c>
    </row>
    <row r="211" ht="15.75" customHeight="1">
      <c r="E211" s="4" t="str">
        <f>IFERROR(__xludf.DUMMYFUNCTION("GOOGLETRANSLATE(D211, ""he"", ""en"")"),"#VALUE!")</f>
        <v>#VALUE!</v>
      </c>
    </row>
    <row r="212" ht="15.75" customHeight="1">
      <c r="E212" s="4" t="str">
        <f>IFERROR(__xludf.DUMMYFUNCTION("GOOGLETRANSLATE(D212, ""he"", ""en"")"),"#VALUE!")</f>
        <v>#VALUE!</v>
      </c>
    </row>
    <row r="213" ht="15.75" customHeight="1">
      <c r="E213" s="4" t="str">
        <f>IFERROR(__xludf.DUMMYFUNCTION("GOOGLETRANSLATE(D213, ""he"", ""en"")"),"#VALUE!")</f>
        <v>#VALUE!</v>
      </c>
    </row>
    <row r="214" ht="15.75" customHeight="1">
      <c r="E214" s="4" t="str">
        <f>IFERROR(__xludf.DUMMYFUNCTION("GOOGLETRANSLATE(D214, ""he"", ""en"")"),"#VALUE!")</f>
        <v>#VALUE!</v>
      </c>
    </row>
    <row r="215" ht="15.75" customHeight="1">
      <c r="E215" s="4" t="str">
        <f>IFERROR(__xludf.DUMMYFUNCTION("GOOGLETRANSLATE(D215, ""he"", ""en"")"),"#VALUE!")</f>
        <v>#VALUE!</v>
      </c>
    </row>
    <row r="216" ht="15.75" customHeight="1">
      <c r="E216" s="4" t="str">
        <f>IFERROR(__xludf.DUMMYFUNCTION("GOOGLETRANSLATE(D216, ""he"", ""en"")"),"#VALUE!")</f>
        <v>#VALUE!</v>
      </c>
    </row>
    <row r="217" ht="15.75" customHeight="1">
      <c r="E217" s="4" t="str">
        <f>IFERROR(__xludf.DUMMYFUNCTION("GOOGLETRANSLATE(D217, ""he"", ""en"")"),"#VALUE!")</f>
        <v>#VALUE!</v>
      </c>
    </row>
    <row r="218" ht="15.75" customHeight="1">
      <c r="E218" s="4" t="str">
        <f>IFERROR(__xludf.DUMMYFUNCTION("GOOGLETRANSLATE(D218, ""he"", ""en"")"),"#VALUE!")</f>
        <v>#VALUE!</v>
      </c>
    </row>
    <row r="219" ht="15.75" customHeight="1">
      <c r="E219" s="4" t="str">
        <f>IFERROR(__xludf.DUMMYFUNCTION("GOOGLETRANSLATE(D219, ""he"", ""en"")"),"#VALUE!")</f>
        <v>#VALUE!</v>
      </c>
    </row>
    <row r="220" ht="15.75" customHeight="1">
      <c r="E220" s="4" t="str">
        <f>IFERROR(__xludf.DUMMYFUNCTION("GOOGLETRANSLATE(D220, ""he"", ""en"")"),"#VALUE!")</f>
        <v>#VALUE!</v>
      </c>
    </row>
    <row r="221" ht="15.75" customHeight="1">
      <c r="E221" s="4" t="str">
        <f>IFERROR(__xludf.DUMMYFUNCTION("GOOGLETRANSLATE(D221, ""he"", ""en"")"),"#VALUE!")</f>
        <v>#VALUE!</v>
      </c>
    </row>
    <row r="222" ht="15.75" customHeight="1">
      <c r="E222" s="4" t="str">
        <f>IFERROR(__xludf.DUMMYFUNCTION("GOOGLETRANSLATE(D222, ""he"", ""en"")"),"#VALUE!")</f>
        <v>#VALUE!</v>
      </c>
    </row>
    <row r="223" ht="15.75" customHeight="1">
      <c r="E223" s="4" t="str">
        <f>IFERROR(__xludf.DUMMYFUNCTION("GOOGLETRANSLATE(D223, ""he"", ""en"")"),"#VALUE!")</f>
        <v>#VALUE!</v>
      </c>
    </row>
    <row r="224" ht="15.75" customHeight="1">
      <c r="E224" s="4" t="str">
        <f>IFERROR(__xludf.DUMMYFUNCTION("GOOGLETRANSLATE(D224, ""he"", ""en"")"),"#VALUE!")</f>
        <v>#VALUE!</v>
      </c>
    </row>
    <row r="225" ht="15.75" customHeight="1">
      <c r="E225" s="4" t="str">
        <f>IFERROR(__xludf.DUMMYFUNCTION("GOOGLETRANSLATE(D225, ""he"", ""en"")"),"#VALUE!")</f>
        <v>#VALUE!</v>
      </c>
    </row>
    <row r="226" ht="15.75" customHeight="1">
      <c r="E226" s="4" t="str">
        <f>IFERROR(__xludf.DUMMYFUNCTION("GOOGLETRANSLATE(D226, ""he"", ""en"")"),"#VALUE!")</f>
        <v>#VALUE!</v>
      </c>
    </row>
    <row r="227" ht="15.75" customHeight="1">
      <c r="E227" s="4" t="str">
        <f>IFERROR(__xludf.DUMMYFUNCTION("GOOGLETRANSLATE(D227, ""he"", ""en"")"),"#VALUE!")</f>
        <v>#VALUE!</v>
      </c>
    </row>
    <row r="228" ht="15.75" customHeight="1">
      <c r="E228" s="4" t="str">
        <f>IFERROR(__xludf.DUMMYFUNCTION("GOOGLETRANSLATE(D228, ""he"", ""en"")"),"#VALUE!")</f>
        <v>#VALUE!</v>
      </c>
    </row>
    <row r="229" ht="15.75" customHeight="1">
      <c r="E229" s="4" t="str">
        <f>IFERROR(__xludf.DUMMYFUNCTION("GOOGLETRANSLATE(D229, ""he"", ""en"")"),"#VALUE!")</f>
        <v>#VALUE!</v>
      </c>
    </row>
    <row r="230" ht="15.75" customHeight="1">
      <c r="E230" s="4" t="str">
        <f>IFERROR(__xludf.DUMMYFUNCTION("GOOGLETRANSLATE(D230, ""he"", ""en"")"),"#VALUE!")</f>
        <v>#VALUE!</v>
      </c>
    </row>
    <row r="231" ht="15.75" customHeight="1">
      <c r="E231" s="4" t="str">
        <f>IFERROR(__xludf.DUMMYFUNCTION("GOOGLETRANSLATE(D231, ""he"", ""en"")"),"#VALUE!")</f>
        <v>#VALUE!</v>
      </c>
    </row>
    <row r="232" ht="15.75" customHeight="1">
      <c r="E232" s="4" t="str">
        <f>IFERROR(__xludf.DUMMYFUNCTION("GOOGLETRANSLATE(D232, ""he"", ""en"")"),"#VALUE!")</f>
        <v>#VALUE!</v>
      </c>
    </row>
    <row r="233" ht="15.75" customHeight="1">
      <c r="E233" s="4" t="str">
        <f>IFERROR(__xludf.DUMMYFUNCTION("GOOGLETRANSLATE(D233, ""he"", ""en"")"),"#VALUE!")</f>
        <v>#VALUE!</v>
      </c>
    </row>
    <row r="234" ht="15.75" customHeight="1">
      <c r="E234" s="4" t="str">
        <f>IFERROR(__xludf.DUMMYFUNCTION("GOOGLETRANSLATE(D234, ""he"", ""en"")"),"#VALUE!")</f>
        <v>#VALUE!</v>
      </c>
    </row>
    <row r="235" ht="15.75" customHeight="1">
      <c r="E235" s="4" t="str">
        <f>IFERROR(__xludf.DUMMYFUNCTION("GOOGLETRANSLATE(D235, ""he"", ""en"")"),"#VALUE!")</f>
        <v>#VALUE!</v>
      </c>
    </row>
    <row r="236" ht="15.75" customHeight="1">
      <c r="E236" s="4" t="str">
        <f>IFERROR(__xludf.DUMMYFUNCTION("GOOGLETRANSLATE(D236, ""he"", ""en"")"),"#VALUE!")</f>
        <v>#VALUE!</v>
      </c>
    </row>
    <row r="237" ht="15.75" customHeight="1">
      <c r="E237" s="4" t="str">
        <f>IFERROR(__xludf.DUMMYFUNCTION("GOOGLETRANSLATE(D237, ""he"", ""en"")"),"#VALUE!")</f>
        <v>#VALUE!</v>
      </c>
    </row>
    <row r="238" ht="15.75" customHeight="1">
      <c r="E238" s="4" t="str">
        <f>IFERROR(__xludf.DUMMYFUNCTION("GOOGLETRANSLATE(D238, ""he"", ""en"")"),"#VALUE!")</f>
        <v>#VALUE!</v>
      </c>
    </row>
    <row r="239" ht="15.75" customHeight="1">
      <c r="E239" s="4" t="str">
        <f>IFERROR(__xludf.DUMMYFUNCTION("GOOGLETRANSLATE(D239, ""he"", ""en"")"),"#VALUE!")</f>
        <v>#VALUE!</v>
      </c>
    </row>
    <row r="240" ht="15.75" customHeight="1">
      <c r="E240" s="4" t="str">
        <f>IFERROR(__xludf.DUMMYFUNCTION("GOOGLETRANSLATE(D240, ""he"", ""en"")"),"#VALUE!")</f>
        <v>#VALUE!</v>
      </c>
    </row>
    <row r="241" ht="15.75" customHeight="1">
      <c r="E241" s="4" t="str">
        <f>IFERROR(__xludf.DUMMYFUNCTION("GOOGLETRANSLATE(D241, ""he"", ""en"")"),"#VALUE!")</f>
        <v>#VALUE!</v>
      </c>
    </row>
    <row r="242" ht="15.75" customHeight="1">
      <c r="E242" s="4" t="str">
        <f>IFERROR(__xludf.DUMMYFUNCTION("GOOGLETRANSLATE(D242, ""he"", ""en"")"),"#VALUE!")</f>
        <v>#VALUE!</v>
      </c>
    </row>
    <row r="243" ht="15.75" customHeight="1">
      <c r="E243" s="4" t="str">
        <f>IFERROR(__xludf.DUMMYFUNCTION("GOOGLETRANSLATE(D243, ""he"", ""en"")"),"#VALUE!")</f>
        <v>#VALUE!</v>
      </c>
    </row>
    <row r="244" ht="15.75" customHeight="1">
      <c r="E244" s="4" t="str">
        <f>IFERROR(__xludf.DUMMYFUNCTION("GOOGLETRANSLATE(D244, ""he"", ""en"")"),"#VALUE!")</f>
        <v>#VALUE!</v>
      </c>
    </row>
    <row r="245" ht="15.75" customHeight="1">
      <c r="E245" s="4" t="str">
        <f>IFERROR(__xludf.DUMMYFUNCTION("GOOGLETRANSLATE(D245, ""he"", ""en"")"),"#VALUE!")</f>
        <v>#VALUE!</v>
      </c>
    </row>
    <row r="246" ht="15.75" customHeight="1">
      <c r="E246" s="4" t="str">
        <f>IFERROR(__xludf.DUMMYFUNCTION("GOOGLETRANSLATE(D246, ""he"", ""en"")"),"#VALUE!")</f>
        <v>#VALUE!</v>
      </c>
    </row>
    <row r="247" ht="15.75" customHeight="1">
      <c r="E247" s="4" t="str">
        <f>IFERROR(__xludf.DUMMYFUNCTION("GOOGLETRANSLATE(D247, ""he"", ""en"")"),"#VALUE!")</f>
        <v>#VALUE!</v>
      </c>
    </row>
    <row r="248" ht="15.75" customHeight="1">
      <c r="E248" s="4" t="str">
        <f>IFERROR(__xludf.DUMMYFUNCTION("GOOGLETRANSLATE(D248, ""he"", ""en"")"),"#VALUE!")</f>
        <v>#VALUE!</v>
      </c>
    </row>
    <row r="249" ht="15.75" customHeight="1">
      <c r="E249" s="4" t="str">
        <f>IFERROR(__xludf.DUMMYFUNCTION("GOOGLETRANSLATE(D249, ""he"", ""en"")"),"#VALUE!")</f>
        <v>#VALUE!</v>
      </c>
    </row>
    <row r="250" ht="15.75" customHeight="1">
      <c r="E250" s="4" t="str">
        <f>IFERROR(__xludf.DUMMYFUNCTION("GOOGLETRANSLATE(D250, ""he"", ""en"")"),"#VALUE!")</f>
        <v>#VALUE!</v>
      </c>
    </row>
    <row r="251" ht="15.75" customHeight="1">
      <c r="E251" s="4" t="str">
        <f>IFERROR(__xludf.DUMMYFUNCTION("GOOGLETRANSLATE(D251, ""he"", ""en"")"),"#VALUE!")</f>
        <v>#VALUE!</v>
      </c>
    </row>
    <row r="252" ht="15.75" customHeight="1">
      <c r="E252" s="4" t="str">
        <f>IFERROR(__xludf.DUMMYFUNCTION("GOOGLETRANSLATE(D252, ""he"", ""en"")"),"#VALUE!")</f>
        <v>#VALUE!</v>
      </c>
    </row>
    <row r="253" ht="15.75" customHeight="1">
      <c r="E253" s="4" t="str">
        <f>IFERROR(__xludf.DUMMYFUNCTION("GOOGLETRANSLATE(D253, ""he"", ""en"")"),"#VALUE!")</f>
        <v>#VALUE!</v>
      </c>
    </row>
    <row r="254" ht="15.75" customHeight="1">
      <c r="E254" s="4" t="str">
        <f>IFERROR(__xludf.DUMMYFUNCTION("GOOGLETRANSLATE(D254, ""he"", ""en"")"),"#VALUE!")</f>
        <v>#VALUE!</v>
      </c>
    </row>
    <row r="255" ht="15.75" customHeight="1">
      <c r="E255" s="4" t="str">
        <f>IFERROR(__xludf.DUMMYFUNCTION("GOOGLETRANSLATE(D255, ""he"", ""en"")"),"#VALUE!")</f>
        <v>#VALUE!</v>
      </c>
    </row>
    <row r="256" ht="15.75" customHeight="1">
      <c r="E256" s="4" t="str">
        <f>IFERROR(__xludf.DUMMYFUNCTION("GOOGLETRANSLATE(D256, ""he"", ""en"")"),"#VALUE!")</f>
        <v>#VALUE!</v>
      </c>
    </row>
    <row r="257" ht="15.75" customHeight="1">
      <c r="E257" s="4" t="str">
        <f>IFERROR(__xludf.DUMMYFUNCTION("GOOGLETRANSLATE(D257, ""he"", ""en"")"),"#VALUE!")</f>
        <v>#VALUE!</v>
      </c>
    </row>
    <row r="258" ht="15.75" customHeight="1">
      <c r="E258" s="4" t="str">
        <f>IFERROR(__xludf.DUMMYFUNCTION("GOOGLETRANSLATE(D258, ""he"", ""en"")"),"#VALUE!")</f>
        <v>#VALUE!</v>
      </c>
    </row>
    <row r="259" ht="15.75" customHeight="1">
      <c r="E259" s="4" t="str">
        <f>IFERROR(__xludf.DUMMYFUNCTION("GOOGLETRANSLATE(D259, ""he"", ""en"")"),"#VALUE!")</f>
        <v>#VALUE!</v>
      </c>
    </row>
    <row r="260" ht="15.75" customHeight="1">
      <c r="E260" s="4" t="str">
        <f>IFERROR(__xludf.DUMMYFUNCTION("GOOGLETRANSLATE(D260, ""he"", ""en"")"),"#VALUE!")</f>
        <v>#VALUE!</v>
      </c>
    </row>
    <row r="261" ht="15.75" customHeight="1">
      <c r="E261" s="4" t="str">
        <f>IFERROR(__xludf.DUMMYFUNCTION("GOOGLETRANSLATE(D261, ""he"", ""en"")"),"#VALUE!")</f>
        <v>#VALUE!</v>
      </c>
    </row>
    <row r="262" ht="15.75" customHeight="1">
      <c r="E262" s="4" t="str">
        <f>IFERROR(__xludf.DUMMYFUNCTION("GOOGLETRANSLATE(D262, ""he"", ""en"")"),"#VALUE!")</f>
        <v>#VALUE!</v>
      </c>
    </row>
    <row r="263" ht="15.75" customHeight="1">
      <c r="E263" s="4" t="str">
        <f>IFERROR(__xludf.DUMMYFUNCTION("GOOGLETRANSLATE(D263, ""he"", ""en"")"),"#VALUE!")</f>
        <v>#VALUE!</v>
      </c>
    </row>
    <row r="264" ht="15.75" customHeight="1">
      <c r="E264" s="4" t="str">
        <f>IFERROR(__xludf.DUMMYFUNCTION("GOOGLETRANSLATE(D264, ""he"", ""en"")"),"#VALUE!")</f>
        <v>#VALUE!</v>
      </c>
    </row>
    <row r="265" ht="15.75" customHeight="1">
      <c r="E265" s="4" t="str">
        <f>IFERROR(__xludf.DUMMYFUNCTION("GOOGLETRANSLATE(D265, ""he"", ""en"")"),"#VALUE!")</f>
        <v>#VALUE!</v>
      </c>
    </row>
    <row r="266" ht="15.75" customHeight="1">
      <c r="E266" s="4" t="str">
        <f>IFERROR(__xludf.DUMMYFUNCTION("GOOGLETRANSLATE(D266, ""he"", ""en"")"),"#VALUE!")</f>
        <v>#VALUE!</v>
      </c>
    </row>
    <row r="267" ht="15.75" customHeight="1">
      <c r="E267" s="4" t="str">
        <f>IFERROR(__xludf.DUMMYFUNCTION("GOOGLETRANSLATE(D267, ""he"", ""en"")"),"#VALUE!")</f>
        <v>#VALUE!</v>
      </c>
    </row>
    <row r="268" ht="15.75" customHeight="1">
      <c r="E268" s="4" t="str">
        <f>IFERROR(__xludf.DUMMYFUNCTION("GOOGLETRANSLATE(D268, ""he"", ""en"")"),"#VALUE!")</f>
        <v>#VALUE!</v>
      </c>
    </row>
    <row r="269" ht="15.75" customHeight="1">
      <c r="E269" s="4" t="str">
        <f>IFERROR(__xludf.DUMMYFUNCTION("GOOGLETRANSLATE(D269, ""he"", ""en"")"),"#VALUE!")</f>
        <v>#VALUE!</v>
      </c>
    </row>
    <row r="270" ht="15.75" customHeight="1">
      <c r="E270" s="4" t="str">
        <f>IFERROR(__xludf.DUMMYFUNCTION("GOOGLETRANSLATE(D270, ""he"", ""en"")"),"#VALUE!")</f>
        <v>#VALUE!</v>
      </c>
    </row>
    <row r="271" ht="15.75" customHeight="1">
      <c r="E271" s="4" t="str">
        <f>IFERROR(__xludf.DUMMYFUNCTION("GOOGLETRANSLATE(D271, ""he"", ""en"")"),"#VALUE!")</f>
        <v>#VALUE!</v>
      </c>
    </row>
    <row r="272" ht="15.75" customHeight="1">
      <c r="E272" s="4" t="str">
        <f>IFERROR(__xludf.DUMMYFUNCTION("GOOGLETRANSLATE(D272, ""he"", ""en"")"),"#VALUE!")</f>
        <v>#VALUE!</v>
      </c>
    </row>
    <row r="273" ht="15.75" customHeight="1">
      <c r="E273" s="4" t="str">
        <f>IFERROR(__xludf.DUMMYFUNCTION("GOOGLETRANSLATE(D273, ""he"", ""en"")"),"#VALUE!")</f>
        <v>#VALUE!</v>
      </c>
    </row>
    <row r="274" ht="15.75" customHeight="1">
      <c r="E274" s="4" t="str">
        <f>IFERROR(__xludf.DUMMYFUNCTION("GOOGLETRANSLATE(D274, ""he"", ""en"")"),"#VALUE!")</f>
        <v>#VALUE!</v>
      </c>
    </row>
    <row r="275" ht="15.75" customHeight="1">
      <c r="E275" s="4" t="str">
        <f>IFERROR(__xludf.DUMMYFUNCTION("GOOGLETRANSLATE(D275, ""he"", ""en"")"),"#VALUE!")</f>
        <v>#VALUE!</v>
      </c>
    </row>
    <row r="276" ht="15.75" customHeight="1">
      <c r="E276" s="4" t="str">
        <f>IFERROR(__xludf.DUMMYFUNCTION("GOOGLETRANSLATE(D276, ""he"", ""en"")"),"#VALUE!")</f>
        <v>#VALUE!</v>
      </c>
    </row>
    <row r="277" ht="15.75" customHeight="1">
      <c r="E277" s="4" t="str">
        <f>IFERROR(__xludf.DUMMYFUNCTION("GOOGLETRANSLATE(D277, ""he"", ""en"")"),"#VALUE!")</f>
        <v>#VALUE!</v>
      </c>
    </row>
    <row r="278" ht="15.75" customHeight="1">
      <c r="E278" s="4" t="str">
        <f>IFERROR(__xludf.DUMMYFUNCTION("GOOGLETRANSLATE(D278, ""he"", ""en"")"),"#VALUE!")</f>
        <v>#VALUE!</v>
      </c>
    </row>
    <row r="279" ht="15.75" customHeight="1">
      <c r="E279" s="4" t="str">
        <f>IFERROR(__xludf.DUMMYFUNCTION("GOOGLETRANSLATE(D279, ""he"", ""en"")"),"#VALUE!")</f>
        <v>#VALUE!</v>
      </c>
    </row>
    <row r="280" ht="15.75" customHeight="1">
      <c r="E280" s="4" t="str">
        <f>IFERROR(__xludf.DUMMYFUNCTION("GOOGLETRANSLATE(D280, ""he"", ""en"")"),"#VALUE!")</f>
        <v>#VALUE!</v>
      </c>
    </row>
    <row r="281" ht="15.75" customHeight="1">
      <c r="E281" s="4" t="str">
        <f>IFERROR(__xludf.DUMMYFUNCTION("GOOGLETRANSLATE(D281, ""he"", ""en"")"),"#VALUE!")</f>
        <v>#VALUE!</v>
      </c>
    </row>
    <row r="282" ht="15.75" customHeight="1">
      <c r="E282" s="4" t="str">
        <f>IFERROR(__xludf.DUMMYFUNCTION("GOOGLETRANSLATE(D282, ""he"", ""en"")"),"#VALUE!")</f>
        <v>#VALUE!</v>
      </c>
    </row>
    <row r="283" ht="15.75" customHeight="1">
      <c r="E283" s="4" t="str">
        <f>IFERROR(__xludf.DUMMYFUNCTION("GOOGLETRANSLATE(D283, ""he"", ""en"")"),"#VALUE!")</f>
        <v>#VALUE!</v>
      </c>
    </row>
    <row r="284" ht="15.75" customHeight="1">
      <c r="E284" s="4" t="str">
        <f>IFERROR(__xludf.DUMMYFUNCTION("GOOGLETRANSLATE(D284, ""he"", ""en"")"),"#VALUE!")</f>
        <v>#VALUE!</v>
      </c>
    </row>
    <row r="285" ht="15.75" customHeight="1">
      <c r="E285" s="4" t="str">
        <f>IFERROR(__xludf.DUMMYFUNCTION("GOOGLETRANSLATE(D285, ""he"", ""en"")"),"#VALUE!")</f>
        <v>#VALUE!</v>
      </c>
    </row>
    <row r="286" ht="15.75" customHeight="1">
      <c r="E286" s="4" t="str">
        <f>IFERROR(__xludf.DUMMYFUNCTION("GOOGLETRANSLATE(D286, ""he"", ""en"")"),"#VALUE!")</f>
        <v>#VALUE!</v>
      </c>
    </row>
    <row r="287" ht="15.75" customHeight="1">
      <c r="E287" s="4" t="str">
        <f>IFERROR(__xludf.DUMMYFUNCTION("GOOGLETRANSLATE(D287, ""he"", ""en"")"),"#VALUE!")</f>
        <v>#VALUE!</v>
      </c>
    </row>
    <row r="288" ht="15.75" customHeight="1">
      <c r="E288" s="4" t="str">
        <f>IFERROR(__xludf.DUMMYFUNCTION("GOOGLETRANSLATE(D288, ""he"", ""en"")"),"#VALUE!")</f>
        <v>#VALUE!</v>
      </c>
    </row>
    <row r="289" ht="15.75" customHeight="1">
      <c r="E289" s="4" t="str">
        <f>IFERROR(__xludf.DUMMYFUNCTION("GOOGLETRANSLATE(D289, ""he"", ""en"")"),"#VALUE!")</f>
        <v>#VALUE!</v>
      </c>
    </row>
    <row r="290" ht="15.75" customHeight="1">
      <c r="E290" s="4" t="str">
        <f>IFERROR(__xludf.DUMMYFUNCTION("GOOGLETRANSLATE(D290, ""he"", ""en"")"),"#VALUE!")</f>
        <v>#VALUE!</v>
      </c>
    </row>
    <row r="291" ht="15.75" customHeight="1">
      <c r="E291" s="4" t="str">
        <f>IFERROR(__xludf.DUMMYFUNCTION("GOOGLETRANSLATE(D291, ""he"", ""en"")"),"#VALUE!")</f>
        <v>#VALUE!</v>
      </c>
    </row>
    <row r="292" ht="15.75" customHeight="1">
      <c r="E292" s="4" t="str">
        <f>IFERROR(__xludf.DUMMYFUNCTION("GOOGLETRANSLATE(D292, ""he"", ""en"")"),"#VALUE!")</f>
        <v>#VALUE!</v>
      </c>
    </row>
    <row r="293" ht="15.75" customHeight="1">
      <c r="E293" s="4" t="str">
        <f>IFERROR(__xludf.DUMMYFUNCTION("GOOGLETRANSLATE(D293, ""he"", ""en"")"),"#VALUE!")</f>
        <v>#VALUE!</v>
      </c>
    </row>
    <row r="294" ht="15.75" customHeight="1">
      <c r="E294" s="4" t="str">
        <f>IFERROR(__xludf.DUMMYFUNCTION("GOOGLETRANSLATE(D294, ""he"", ""en"")"),"#VALUE!")</f>
        <v>#VALUE!</v>
      </c>
    </row>
    <row r="295" ht="15.75" customHeight="1">
      <c r="E295" s="4" t="str">
        <f>IFERROR(__xludf.DUMMYFUNCTION("GOOGLETRANSLATE(D295, ""he"", ""en"")"),"#VALUE!")</f>
        <v>#VALUE!</v>
      </c>
    </row>
    <row r="296" ht="15.75" customHeight="1">
      <c r="E296" s="4" t="str">
        <f>IFERROR(__xludf.DUMMYFUNCTION("GOOGLETRANSLATE(D296, ""he"", ""en"")"),"#VALUE!")</f>
        <v>#VALUE!</v>
      </c>
    </row>
    <row r="297" ht="15.75" customHeight="1">
      <c r="E297" s="4" t="str">
        <f>IFERROR(__xludf.DUMMYFUNCTION("GOOGLETRANSLATE(D297, ""he"", ""en"")"),"#VALUE!")</f>
        <v>#VALUE!</v>
      </c>
    </row>
    <row r="298" ht="15.75" customHeight="1">
      <c r="E298" s="4" t="str">
        <f>IFERROR(__xludf.DUMMYFUNCTION("GOOGLETRANSLATE(D298, ""he"", ""en"")"),"#VALUE!")</f>
        <v>#VALUE!</v>
      </c>
    </row>
    <row r="299" ht="15.75" customHeight="1">
      <c r="E299" s="4" t="str">
        <f>IFERROR(__xludf.DUMMYFUNCTION("GOOGLETRANSLATE(D299, ""he"", ""en"")"),"#VALUE!")</f>
        <v>#VALUE!</v>
      </c>
    </row>
    <row r="300" ht="15.75" customHeight="1">
      <c r="E300" s="4" t="str">
        <f>IFERROR(__xludf.DUMMYFUNCTION("GOOGLETRANSLATE(D300, ""he"", ""en"")"),"#VALUE!")</f>
        <v>#VALUE!</v>
      </c>
    </row>
    <row r="301" ht="15.75" customHeight="1">
      <c r="E301" s="4" t="str">
        <f>IFERROR(__xludf.DUMMYFUNCTION("GOOGLETRANSLATE(D301, ""he"", ""en"")"),"#VALUE!")</f>
        <v>#VALUE!</v>
      </c>
    </row>
    <row r="302" ht="15.75" customHeight="1">
      <c r="E302" s="4" t="str">
        <f>IFERROR(__xludf.DUMMYFUNCTION("GOOGLETRANSLATE(D302, ""he"", ""en"")"),"#VALUE!")</f>
        <v>#VALUE!</v>
      </c>
    </row>
    <row r="303" ht="15.75" customHeight="1">
      <c r="E303" s="4" t="str">
        <f>IFERROR(__xludf.DUMMYFUNCTION("GOOGLETRANSLATE(D303, ""he"", ""en"")"),"#VALUE!")</f>
        <v>#VALUE!</v>
      </c>
    </row>
    <row r="304" ht="15.75" customHeight="1">
      <c r="E304" s="4" t="str">
        <f>IFERROR(__xludf.DUMMYFUNCTION("GOOGLETRANSLATE(D304, ""he"", ""en"")"),"#VALUE!")</f>
        <v>#VALUE!</v>
      </c>
    </row>
    <row r="305" ht="15.75" customHeight="1">
      <c r="E305" s="4" t="str">
        <f>IFERROR(__xludf.DUMMYFUNCTION("GOOGLETRANSLATE(D305, ""he"", ""en"")"),"#VALUE!")</f>
        <v>#VALUE!</v>
      </c>
    </row>
    <row r="306" ht="15.75" customHeight="1">
      <c r="E306" s="4" t="str">
        <f>IFERROR(__xludf.DUMMYFUNCTION("GOOGLETRANSLATE(D306, ""he"", ""en"")"),"#VALUE!")</f>
        <v>#VALUE!</v>
      </c>
    </row>
    <row r="307" ht="15.75" customHeight="1">
      <c r="E307" s="4" t="str">
        <f>IFERROR(__xludf.DUMMYFUNCTION("GOOGLETRANSLATE(D307, ""he"", ""en"")"),"#VALUE!")</f>
        <v>#VALUE!</v>
      </c>
    </row>
    <row r="308" ht="15.75" customHeight="1">
      <c r="E308" s="4" t="str">
        <f>IFERROR(__xludf.DUMMYFUNCTION("GOOGLETRANSLATE(D308, ""he"", ""en"")"),"#VALUE!")</f>
        <v>#VALUE!</v>
      </c>
    </row>
    <row r="309" ht="15.75" customHeight="1">
      <c r="E309" s="4" t="str">
        <f>IFERROR(__xludf.DUMMYFUNCTION("GOOGLETRANSLATE(D309, ""he"", ""en"")"),"#VALUE!")</f>
        <v>#VALUE!</v>
      </c>
    </row>
    <row r="310" ht="15.75" customHeight="1">
      <c r="E310" s="4" t="str">
        <f>IFERROR(__xludf.DUMMYFUNCTION("GOOGLETRANSLATE(D310, ""he"", ""en"")"),"#VALUE!")</f>
        <v>#VALUE!</v>
      </c>
    </row>
    <row r="311" ht="15.75" customHeight="1">
      <c r="E311" s="4" t="str">
        <f>IFERROR(__xludf.DUMMYFUNCTION("GOOGLETRANSLATE(D311, ""he"", ""en"")"),"#VALUE!")</f>
        <v>#VALUE!</v>
      </c>
    </row>
    <row r="312" ht="15.75" customHeight="1">
      <c r="E312" s="4" t="str">
        <f>IFERROR(__xludf.DUMMYFUNCTION("GOOGLETRANSLATE(D312, ""he"", ""en"")"),"#VALUE!")</f>
        <v>#VALUE!</v>
      </c>
    </row>
    <row r="313" ht="15.75" customHeight="1">
      <c r="E313" s="4" t="str">
        <f>IFERROR(__xludf.DUMMYFUNCTION("GOOGLETRANSLATE(D313, ""he"", ""en"")"),"#VALUE!")</f>
        <v>#VALUE!</v>
      </c>
    </row>
    <row r="314" ht="15.75" customHeight="1">
      <c r="E314" s="4" t="str">
        <f>IFERROR(__xludf.DUMMYFUNCTION("GOOGLETRANSLATE(D314, ""he"", ""en"")"),"#VALUE!")</f>
        <v>#VALUE!</v>
      </c>
    </row>
    <row r="315" ht="15.75" customHeight="1">
      <c r="E315" s="4" t="str">
        <f>IFERROR(__xludf.DUMMYFUNCTION("GOOGLETRANSLATE(D315, ""he"", ""en"")"),"#VALUE!")</f>
        <v>#VALUE!</v>
      </c>
    </row>
    <row r="316" ht="15.75" customHeight="1">
      <c r="E316" s="4" t="str">
        <f>IFERROR(__xludf.DUMMYFUNCTION("GOOGLETRANSLATE(D316, ""he"", ""en"")"),"#VALUE!")</f>
        <v>#VALUE!</v>
      </c>
    </row>
    <row r="317" ht="15.75" customHeight="1">
      <c r="E317" s="4" t="str">
        <f>IFERROR(__xludf.DUMMYFUNCTION("GOOGLETRANSLATE(D317, ""he"", ""en"")"),"#VALUE!")</f>
        <v>#VALUE!</v>
      </c>
    </row>
    <row r="318" ht="15.75" customHeight="1">
      <c r="E318" s="4" t="str">
        <f>IFERROR(__xludf.DUMMYFUNCTION("GOOGLETRANSLATE(D318, ""he"", ""en"")"),"#VALUE!")</f>
        <v>#VALUE!</v>
      </c>
    </row>
    <row r="319" ht="15.75" customHeight="1">
      <c r="E319" s="4" t="str">
        <f>IFERROR(__xludf.DUMMYFUNCTION("GOOGLETRANSLATE(D319, ""he"", ""en"")"),"#VALUE!")</f>
        <v>#VALUE!</v>
      </c>
    </row>
    <row r="320" ht="15.75" customHeight="1">
      <c r="E320" s="4" t="str">
        <f>IFERROR(__xludf.DUMMYFUNCTION("GOOGLETRANSLATE(D320, ""he"", ""en"")"),"#VALUE!")</f>
        <v>#VALUE!</v>
      </c>
    </row>
    <row r="321" ht="15.75" customHeight="1">
      <c r="E321" s="4" t="str">
        <f>IFERROR(__xludf.DUMMYFUNCTION("GOOGLETRANSLATE(D321, ""he"", ""en"")"),"#VALUE!")</f>
        <v>#VALUE!</v>
      </c>
    </row>
    <row r="322" ht="15.75" customHeight="1">
      <c r="E322" s="4" t="str">
        <f>IFERROR(__xludf.DUMMYFUNCTION("GOOGLETRANSLATE(D322, ""he"", ""en"")"),"#VALUE!")</f>
        <v>#VALUE!</v>
      </c>
    </row>
    <row r="323" ht="15.75" customHeight="1">
      <c r="E323" s="4" t="str">
        <f>IFERROR(__xludf.DUMMYFUNCTION("GOOGLETRANSLATE(D323, ""he"", ""en"")"),"#VALUE!")</f>
        <v>#VALUE!</v>
      </c>
    </row>
    <row r="324" ht="15.75" customHeight="1">
      <c r="E324" s="4" t="str">
        <f>IFERROR(__xludf.DUMMYFUNCTION("GOOGLETRANSLATE(D324, ""he"", ""en"")"),"#VALUE!")</f>
        <v>#VALUE!</v>
      </c>
    </row>
    <row r="325" ht="15.75" customHeight="1">
      <c r="E325" s="4" t="str">
        <f>IFERROR(__xludf.DUMMYFUNCTION("GOOGLETRANSLATE(D325, ""he"", ""en"")"),"#VALUE!")</f>
        <v>#VALUE!</v>
      </c>
    </row>
    <row r="326" ht="15.75" customHeight="1">
      <c r="E326" s="4" t="str">
        <f>IFERROR(__xludf.DUMMYFUNCTION("GOOGLETRANSLATE(D326, ""he"", ""en"")"),"#VALUE!")</f>
        <v>#VALUE!</v>
      </c>
    </row>
    <row r="327" ht="15.75" customHeight="1">
      <c r="E327" s="4" t="str">
        <f>IFERROR(__xludf.DUMMYFUNCTION("GOOGLETRANSLATE(D327, ""he"", ""en"")"),"#VALUE!")</f>
        <v>#VALUE!</v>
      </c>
    </row>
    <row r="328" ht="15.75" customHeight="1">
      <c r="E328" s="4" t="str">
        <f>IFERROR(__xludf.DUMMYFUNCTION("GOOGLETRANSLATE(D328, ""he"", ""en"")"),"#VALUE!")</f>
        <v>#VALUE!</v>
      </c>
    </row>
    <row r="329" ht="15.75" customHeight="1">
      <c r="E329" s="4" t="str">
        <f>IFERROR(__xludf.DUMMYFUNCTION("GOOGLETRANSLATE(D329, ""he"", ""en"")"),"#VALUE!")</f>
        <v>#VALUE!</v>
      </c>
    </row>
    <row r="330" ht="15.75" customHeight="1">
      <c r="E330" s="4" t="str">
        <f>IFERROR(__xludf.DUMMYFUNCTION("GOOGLETRANSLATE(D330, ""he"", ""en"")"),"#VALUE!")</f>
        <v>#VALUE!</v>
      </c>
    </row>
    <row r="331" ht="15.75" customHeight="1">
      <c r="E331" s="4" t="str">
        <f>IFERROR(__xludf.DUMMYFUNCTION("GOOGLETRANSLATE(D331, ""he"", ""en"")"),"#VALUE!")</f>
        <v>#VALUE!</v>
      </c>
    </row>
    <row r="332" ht="15.75" customHeight="1">
      <c r="E332" s="4" t="str">
        <f>IFERROR(__xludf.DUMMYFUNCTION("GOOGLETRANSLATE(D332, ""he"", ""en"")"),"#VALUE!")</f>
        <v>#VALUE!</v>
      </c>
    </row>
    <row r="333" ht="15.75" customHeight="1">
      <c r="E333" s="4" t="str">
        <f>IFERROR(__xludf.DUMMYFUNCTION("GOOGLETRANSLATE(D333, ""he"", ""en"")"),"#VALUE!")</f>
        <v>#VALUE!</v>
      </c>
    </row>
    <row r="334" ht="15.75" customHeight="1">
      <c r="E334" s="4" t="str">
        <f>IFERROR(__xludf.DUMMYFUNCTION("GOOGLETRANSLATE(D334, ""he"", ""en"")"),"#VALUE!")</f>
        <v>#VALUE!</v>
      </c>
    </row>
    <row r="335" ht="15.75" customHeight="1">
      <c r="E335" s="4" t="str">
        <f>IFERROR(__xludf.DUMMYFUNCTION("GOOGLETRANSLATE(D335, ""he"", ""en"")"),"#VALUE!")</f>
        <v>#VALUE!</v>
      </c>
    </row>
    <row r="336" ht="15.75" customHeight="1">
      <c r="E336" s="4" t="str">
        <f>IFERROR(__xludf.DUMMYFUNCTION("GOOGLETRANSLATE(D336, ""he"", ""en"")"),"#VALUE!")</f>
        <v>#VALUE!</v>
      </c>
    </row>
    <row r="337" ht="15.75" customHeight="1">
      <c r="E337" s="4" t="str">
        <f>IFERROR(__xludf.DUMMYFUNCTION("GOOGLETRANSLATE(D337, ""he"", ""en"")"),"#VALUE!")</f>
        <v>#VALUE!</v>
      </c>
    </row>
    <row r="338" ht="15.75" customHeight="1">
      <c r="E338" s="4" t="str">
        <f>IFERROR(__xludf.DUMMYFUNCTION("GOOGLETRANSLATE(D338, ""he"", ""en"")"),"#VALUE!")</f>
        <v>#VALUE!</v>
      </c>
    </row>
    <row r="339" ht="15.75" customHeight="1">
      <c r="E339" s="4" t="str">
        <f>IFERROR(__xludf.DUMMYFUNCTION("GOOGLETRANSLATE(D339, ""he"", ""en"")"),"#VALUE!")</f>
        <v>#VALUE!</v>
      </c>
    </row>
    <row r="340" ht="15.75" customHeight="1">
      <c r="E340" s="4" t="str">
        <f>IFERROR(__xludf.DUMMYFUNCTION("GOOGLETRANSLATE(D340, ""he"", ""en"")"),"#VALUE!")</f>
        <v>#VALUE!</v>
      </c>
    </row>
    <row r="341" ht="15.75" customHeight="1">
      <c r="E341" s="4" t="str">
        <f>IFERROR(__xludf.DUMMYFUNCTION("GOOGLETRANSLATE(D341, ""he"", ""en"")"),"#VALUE!")</f>
        <v>#VALUE!</v>
      </c>
    </row>
    <row r="342" ht="15.75" customHeight="1">
      <c r="E342" s="4" t="str">
        <f>IFERROR(__xludf.DUMMYFUNCTION("GOOGLETRANSLATE(D342, ""he"", ""en"")"),"#VALUE!")</f>
        <v>#VALUE!</v>
      </c>
    </row>
    <row r="343" ht="15.75" customHeight="1">
      <c r="E343" s="4" t="str">
        <f>IFERROR(__xludf.DUMMYFUNCTION("GOOGLETRANSLATE(D343, ""he"", ""en"")"),"#VALUE!")</f>
        <v>#VALUE!</v>
      </c>
    </row>
    <row r="344" ht="15.75" customHeight="1">
      <c r="E344" s="4" t="str">
        <f>IFERROR(__xludf.DUMMYFUNCTION("GOOGLETRANSLATE(D344, ""he"", ""en"")"),"#VALUE!")</f>
        <v>#VALUE!</v>
      </c>
    </row>
    <row r="345" ht="15.75" customHeight="1">
      <c r="E345" s="4" t="str">
        <f>IFERROR(__xludf.DUMMYFUNCTION("GOOGLETRANSLATE(D345, ""he"", ""en"")"),"#VALUE!")</f>
        <v>#VALUE!</v>
      </c>
    </row>
    <row r="346" ht="15.75" customHeight="1">
      <c r="E346" s="4" t="str">
        <f>IFERROR(__xludf.DUMMYFUNCTION("GOOGLETRANSLATE(D346, ""he"", ""en"")"),"#VALUE!")</f>
        <v>#VALUE!</v>
      </c>
    </row>
    <row r="347" ht="15.75" customHeight="1">
      <c r="E347" s="4" t="str">
        <f>IFERROR(__xludf.DUMMYFUNCTION("GOOGLETRANSLATE(D347, ""he"", ""en"")"),"#VALUE!")</f>
        <v>#VALUE!</v>
      </c>
    </row>
    <row r="348" ht="15.75" customHeight="1">
      <c r="E348" s="4" t="str">
        <f>IFERROR(__xludf.DUMMYFUNCTION("GOOGLETRANSLATE(D348, ""he"", ""en"")"),"#VALUE!")</f>
        <v>#VALUE!</v>
      </c>
    </row>
    <row r="349" ht="15.75" customHeight="1">
      <c r="E349" s="4" t="str">
        <f>IFERROR(__xludf.DUMMYFUNCTION("GOOGLETRANSLATE(D349, ""he"", ""en"")"),"#VALUE!")</f>
        <v>#VALUE!</v>
      </c>
    </row>
    <row r="350" ht="15.75" customHeight="1">
      <c r="E350" s="4" t="str">
        <f>IFERROR(__xludf.DUMMYFUNCTION("GOOGLETRANSLATE(D350, ""he"", ""en"")"),"#VALUE!")</f>
        <v>#VALUE!</v>
      </c>
    </row>
    <row r="351" ht="15.75" customHeight="1">
      <c r="E351" s="4" t="str">
        <f>IFERROR(__xludf.DUMMYFUNCTION("GOOGLETRANSLATE(D351, ""he"", ""en"")"),"#VALUE!")</f>
        <v>#VALUE!</v>
      </c>
    </row>
    <row r="352" ht="15.75" customHeight="1">
      <c r="E352" s="4" t="str">
        <f>IFERROR(__xludf.DUMMYFUNCTION("GOOGLETRANSLATE(D352, ""he"", ""en"")"),"#VALUE!")</f>
        <v>#VALUE!</v>
      </c>
    </row>
    <row r="353" ht="15.75" customHeight="1">
      <c r="E353" s="4" t="str">
        <f>IFERROR(__xludf.DUMMYFUNCTION("GOOGLETRANSLATE(D353, ""he"", ""en"")"),"#VALUE!")</f>
        <v>#VALUE!</v>
      </c>
    </row>
    <row r="354" ht="15.75" customHeight="1">
      <c r="E354" s="4" t="str">
        <f>IFERROR(__xludf.DUMMYFUNCTION("GOOGLETRANSLATE(D354, ""he"", ""en"")"),"#VALUE!")</f>
        <v>#VALUE!</v>
      </c>
    </row>
    <row r="355" ht="15.75" customHeight="1">
      <c r="E355" s="4" t="str">
        <f>IFERROR(__xludf.DUMMYFUNCTION("GOOGLETRANSLATE(D355, ""he"", ""en"")"),"#VALUE!")</f>
        <v>#VALUE!</v>
      </c>
    </row>
    <row r="356" ht="15.75" customHeight="1">
      <c r="E356" s="4" t="str">
        <f>IFERROR(__xludf.DUMMYFUNCTION("GOOGLETRANSLATE(D356, ""he"", ""en"")"),"#VALUE!")</f>
        <v>#VALUE!</v>
      </c>
    </row>
    <row r="357" ht="15.75" customHeight="1">
      <c r="E357" s="4" t="str">
        <f>IFERROR(__xludf.DUMMYFUNCTION("GOOGLETRANSLATE(D357, ""he"", ""en"")"),"#VALUE!")</f>
        <v>#VALUE!</v>
      </c>
    </row>
    <row r="358" ht="15.75" customHeight="1">
      <c r="E358" s="4" t="str">
        <f>IFERROR(__xludf.DUMMYFUNCTION("GOOGLETRANSLATE(D358, ""he"", ""en"")"),"#VALUE!")</f>
        <v>#VALUE!</v>
      </c>
    </row>
    <row r="359" ht="15.75" customHeight="1">
      <c r="E359" s="4" t="str">
        <f>IFERROR(__xludf.DUMMYFUNCTION("GOOGLETRANSLATE(D359, ""he"", ""en"")"),"#VALUE!")</f>
        <v>#VALUE!</v>
      </c>
    </row>
    <row r="360" ht="15.75" customHeight="1">
      <c r="E360" s="4" t="str">
        <f>IFERROR(__xludf.DUMMYFUNCTION("GOOGLETRANSLATE(D360, ""he"", ""en"")"),"#VALUE!")</f>
        <v>#VALUE!</v>
      </c>
    </row>
    <row r="361" ht="15.75" customHeight="1">
      <c r="E361" s="4" t="str">
        <f>IFERROR(__xludf.DUMMYFUNCTION("GOOGLETRANSLATE(D361, ""he"", ""en"")"),"#VALUE!")</f>
        <v>#VALUE!</v>
      </c>
    </row>
    <row r="362" ht="15.75" customHeight="1">
      <c r="E362" s="4" t="str">
        <f>IFERROR(__xludf.DUMMYFUNCTION("GOOGLETRANSLATE(D362, ""he"", ""en"")"),"#VALUE!")</f>
        <v>#VALUE!</v>
      </c>
    </row>
    <row r="363" ht="15.75" customHeight="1">
      <c r="E363" s="4" t="str">
        <f>IFERROR(__xludf.DUMMYFUNCTION("GOOGLETRANSLATE(D363, ""he"", ""en"")"),"#VALUE!")</f>
        <v>#VALUE!</v>
      </c>
    </row>
    <row r="364" ht="15.75" customHeight="1">
      <c r="E364" s="4" t="str">
        <f>IFERROR(__xludf.DUMMYFUNCTION("GOOGLETRANSLATE(D364, ""he"", ""en"")"),"#VALUE!")</f>
        <v>#VALUE!</v>
      </c>
    </row>
    <row r="365" ht="15.75" customHeight="1">
      <c r="E365" s="4" t="str">
        <f>IFERROR(__xludf.DUMMYFUNCTION("GOOGLETRANSLATE(D365, ""he"", ""en"")"),"#VALUE!")</f>
        <v>#VALUE!</v>
      </c>
    </row>
    <row r="366" ht="15.75" customHeight="1">
      <c r="E366" s="4" t="str">
        <f>IFERROR(__xludf.DUMMYFUNCTION("GOOGLETRANSLATE(D366, ""he"", ""en"")"),"#VALUE!")</f>
        <v>#VALUE!</v>
      </c>
    </row>
    <row r="367" ht="15.75" customHeight="1">
      <c r="E367" s="4" t="str">
        <f>IFERROR(__xludf.DUMMYFUNCTION("GOOGLETRANSLATE(D367, ""he"", ""en"")"),"#VALUE!")</f>
        <v>#VALUE!</v>
      </c>
    </row>
    <row r="368" ht="15.75" customHeight="1">
      <c r="E368" s="4" t="str">
        <f>IFERROR(__xludf.DUMMYFUNCTION("GOOGLETRANSLATE(D368, ""he"", ""en"")"),"#VALUE!")</f>
        <v>#VALUE!</v>
      </c>
    </row>
    <row r="369" ht="15.75" customHeight="1">
      <c r="E369" s="4" t="str">
        <f>IFERROR(__xludf.DUMMYFUNCTION("GOOGLETRANSLATE(D369, ""he"", ""en"")"),"#VALUE!")</f>
        <v>#VALUE!</v>
      </c>
    </row>
    <row r="370" ht="15.75" customHeight="1">
      <c r="E370" s="4" t="str">
        <f>IFERROR(__xludf.DUMMYFUNCTION("GOOGLETRANSLATE(D370, ""he"", ""en"")"),"#VALUE!")</f>
        <v>#VALUE!</v>
      </c>
    </row>
    <row r="371" ht="15.75" customHeight="1">
      <c r="E371" s="4" t="str">
        <f>IFERROR(__xludf.DUMMYFUNCTION("GOOGLETRANSLATE(D371, ""he"", ""en"")"),"#VALUE!")</f>
        <v>#VALUE!</v>
      </c>
    </row>
    <row r="372" ht="15.75" customHeight="1">
      <c r="E372" s="4" t="str">
        <f>IFERROR(__xludf.DUMMYFUNCTION("GOOGLETRANSLATE(D372, ""he"", ""en"")"),"#VALUE!")</f>
        <v>#VALUE!</v>
      </c>
    </row>
    <row r="373" ht="15.75" customHeight="1">
      <c r="E373" s="4" t="str">
        <f>IFERROR(__xludf.DUMMYFUNCTION("GOOGLETRANSLATE(D373, ""he"", ""en"")"),"#VALUE!")</f>
        <v>#VALUE!</v>
      </c>
    </row>
    <row r="374" ht="15.75" customHeight="1">
      <c r="E374" s="4" t="str">
        <f>IFERROR(__xludf.DUMMYFUNCTION("GOOGLETRANSLATE(D374, ""he"", ""en"")"),"#VALUE!")</f>
        <v>#VALUE!</v>
      </c>
    </row>
    <row r="375" ht="15.75" customHeight="1">
      <c r="E375" s="4" t="str">
        <f>IFERROR(__xludf.DUMMYFUNCTION("GOOGLETRANSLATE(D375, ""he"", ""en"")"),"#VALUE!")</f>
        <v>#VALUE!</v>
      </c>
    </row>
    <row r="376" ht="15.75" customHeight="1">
      <c r="E376" s="4" t="str">
        <f>IFERROR(__xludf.DUMMYFUNCTION("GOOGLETRANSLATE(D376, ""he"", ""en"")"),"#VALUE!")</f>
        <v>#VALUE!</v>
      </c>
    </row>
    <row r="377" ht="15.75" customHeight="1">
      <c r="E377" s="4" t="str">
        <f>IFERROR(__xludf.DUMMYFUNCTION("GOOGLETRANSLATE(D377, ""he"", ""en"")"),"#VALUE!")</f>
        <v>#VALUE!</v>
      </c>
    </row>
    <row r="378" ht="15.75" customHeight="1">
      <c r="E378" s="4" t="str">
        <f>IFERROR(__xludf.DUMMYFUNCTION("GOOGLETRANSLATE(D378, ""he"", ""en"")"),"#VALUE!")</f>
        <v>#VALUE!</v>
      </c>
    </row>
    <row r="379" ht="15.75" customHeight="1">
      <c r="E379" s="4" t="str">
        <f>IFERROR(__xludf.DUMMYFUNCTION("GOOGLETRANSLATE(D379, ""he"", ""en"")"),"#VALUE!")</f>
        <v>#VALUE!</v>
      </c>
    </row>
    <row r="380" ht="15.75" customHeight="1">
      <c r="E380" s="4" t="str">
        <f>IFERROR(__xludf.DUMMYFUNCTION("GOOGLETRANSLATE(D380, ""he"", ""en"")"),"#VALUE!")</f>
        <v>#VALUE!</v>
      </c>
    </row>
    <row r="381" ht="15.75" customHeight="1">
      <c r="E381" s="4" t="str">
        <f>IFERROR(__xludf.DUMMYFUNCTION("GOOGLETRANSLATE(D381, ""he"", ""en"")"),"#VALUE!")</f>
        <v>#VALUE!</v>
      </c>
    </row>
    <row r="382" ht="15.75" customHeight="1">
      <c r="E382" s="4" t="str">
        <f>IFERROR(__xludf.DUMMYFUNCTION("GOOGLETRANSLATE(D382, ""he"", ""en"")"),"#VALUE!")</f>
        <v>#VALUE!</v>
      </c>
    </row>
    <row r="383" ht="15.75" customHeight="1">
      <c r="E383" s="4" t="str">
        <f>IFERROR(__xludf.DUMMYFUNCTION("GOOGLETRANSLATE(D383, ""he"", ""en"")"),"#VALUE!")</f>
        <v>#VALUE!</v>
      </c>
    </row>
    <row r="384" ht="15.75" customHeight="1">
      <c r="E384" s="4" t="str">
        <f>IFERROR(__xludf.DUMMYFUNCTION("GOOGLETRANSLATE(D384, ""he"", ""en"")"),"#VALUE!")</f>
        <v>#VALUE!</v>
      </c>
    </row>
    <row r="385" ht="15.75" customHeight="1">
      <c r="E385" s="4" t="str">
        <f>IFERROR(__xludf.DUMMYFUNCTION("GOOGLETRANSLATE(D385, ""he"", ""en"")"),"#VALUE!")</f>
        <v>#VALUE!</v>
      </c>
    </row>
    <row r="386" ht="15.75" customHeight="1">
      <c r="E386" s="4" t="str">
        <f>IFERROR(__xludf.DUMMYFUNCTION("GOOGLETRANSLATE(D386, ""he"", ""en"")"),"#VALUE!")</f>
        <v>#VALUE!</v>
      </c>
    </row>
    <row r="387" ht="15.75" customHeight="1">
      <c r="E387" s="4" t="str">
        <f>IFERROR(__xludf.DUMMYFUNCTION("GOOGLETRANSLATE(D387, ""he"", ""en"")"),"#VALUE!")</f>
        <v>#VALUE!</v>
      </c>
    </row>
    <row r="388" ht="15.75" customHeight="1">
      <c r="E388" s="4" t="str">
        <f>IFERROR(__xludf.DUMMYFUNCTION("GOOGLETRANSLATE(D388, ""he"", ""en"")"),"#VALUE!")</f>
        <v>#VALUE!</v>
      </c>
    </row>
    <row r="389" ht="15.75" customHeight="1">
      <c r="E389" s="4" t="str">
        <f>IFERROR(__xludf.DUMMYFUNCTION("GOOGLETRANSLATE(D389, ""he"", ""en"")"),"#VALUE!")</f>
        <v>#VALUE!</v>
      </c>
    </row>
    <row r="390" ht="15.75" customHeight="1">
      <c r="E390" s="4" t="str">
        <f>IFERROR(__xludf.DUMMYFUNCTION("GOOGLETRANSLATE(D390, ""he"", ""en"")"),"#VALUE!")</f>
        <v>#VALUE!</v>
      </c>
    </row>
    <row r="391" ht="15.75" customHeight="1">
      <c r="E391" s="4" t="str">
        <f>IFERROR(__xludf.DUMMYFUNCTION("GOOGLETRANSLATE(D391, ""he"", ""en"")"),"#VALUE!")</f>
        <v>#VALUE!</v>
      </c>
    </row>
    <row r="392" ht="15.75" customHeight="1">
      <c r="E392" s="4" t="str">
        <f>IFERROR(__xludf.DUMMYFUNCTION("GOOGLETRANSLATE(D392, ""he"", ""en"")"),"#VALUE!")</f>
        <v>#VALUE!</v>
      </c>
    </row>
    <row r="393" ht="15.75" customHeight="1">
      <c r="E393" s="4" t="str">
        <f>IFERROR(__xludf.DUMMYFUNCTION("GOOGLETRANSLATE(D393, ""he"", ""en"")"),"#VALUE!")</f>
        <v>#VALUE!</v>
      </c>
    </row>
    <row r="394" ht="15.75" customHeight="1">
      <c r="E394" s="4" t="str">
        <f>IFERROR(__xludf.DUMMYFUNCTION("GOOGLETRANSLATE(D394, ""he"", ""en"")"),"#VALUE!")</f>
        <v>#VALUE!</v>
      </c>
    </row>
    <row r="395" ht="15.75" customHeight="1">
      <c r="E395" s="4" t="str">
        <f>IFERROR(__xludf.DUMMYFUNCTION("GOOGLETRANSLATE(D395, ""he"", ""en"")"),"#VALUE!")</f>
        <v>#VALUE!</v>
      </c>
    </row>
    <row r="396" ht="15.75" customHeight="1">
      <c r="E396" s="4" t="str">
        <f>IFERROR(__xludf.DUMMYFUNCTION("GOOGLETRANSLATE(D396, ""he"", ""en"")"),"#VALUE!")</f>
        <v>#VALUE!</v>
      </c>
    </row>
    <row r="397" ht="15.75" customHeight="1">
      <c r="E397" s="4" t="str">
        <f>IFERROR(__xludf.DUMMYFUNCTION("GOOGLETRANSLATE(D397, ""he"", ""en"")"),"#VALUE!")</f>
        <v>#VALUE!</v>
      </c>
    </row>
    <row r="398" ht="15.75" customHeight="1">
      <c r="E398" s="4" t="str">
        <f>IFERROR(__xludf.DUMMYFUNCTION("GOOGLETRANSLATE(D398, ""he"", ""en"")"),"#VALUE!")</f>
        <v>#VALUE!</v>
      </c>
    </row>
    <row r="399" ht="15.75" customHeight="1">
      <c r="E399" s="4" t="str">
        <f>IFERROR(__xludf.DUMMYFUNCTION("GOOGLETRANSLATE(D399, ""he"", ""en"")"),"#VALUE!")</f>
        <v>#VALUE!</v>
      </c>
    </row>
    <row r="400" ht="15.75" customHeight="1">
      <c r="E400" s="4" t="str">
        <f>IFERROR(__xludf.DUMMYFUNCTION("GOOGLETRANSLATE(D400, ""he"", ""en"")"),"#VALUE!")</f>
        <v>#VALUE!</v>
      </c>
    </row>
    <row r="401" ht="15.75" customHeight="1">
      <c r="E401" s="4" t="str">
        <f>IFERROR(__xludf.DUMMYFUNCTION("GOOGLETRANSLATE(D401, ""he"", ""en"")"),"#VALUE!")</f>
        <v>#VALUE!</v>
      </c>
    </row>
    <row r="402" ht="15.75" customHeight="1">
      <c r="E402" s="4" t="str">
        <f>IFERROR(__xludf.DUMMYFUNCTION("GOOGLETRANSLATE(D402, ""he"", ""en"")"),"#VALUE!")</f>
        <v>#VALUE!</v>
      </c>
    </row>
    <row r="403" ht="15.75" customHeight="1">
      <c r="E403" s="4" t="str">
        <f>IFERROR(__xludf.DUMMYFUNCTION("GOOGLETRANSLATE(D403, ""he"", ""en"")"),"#VALUE!")</f>
        <v>#VALUE!</v>
      </c>
    </row>
    <row r="404" ht="15.75" customHeight="1">
      <c r="E404" s="4" t="str">
        <f>IFERROR(__xludf.DUMMYFUNCTION("GOOGLETRANSLATE(D404, ""he"", ""en"")"),"#VALUE!")</f>
        <v>#VALUE!</v>
      </c>
    </row>
    <row r="405" ht="15.75" customHeight="1">
      <c r="E405" s="4" t="str">
        <f>IFERROR(__xludf.DUMMYFUNCTION("GOOGLETRANSLATE(D405, ""he"", ""en"")"),"#VALUE!")</f>
        <v>#VALUE!</v>
      </c>
    </row>
    <row r="406" ht="15.75" customHeight="1">
      <c r="E406" s="4" t="str">
        <f>IFERROR(__xludf.DUMMYFUNCTION("GOOGLETRANSLATE(D406, ""he"", ""en"")"),"#VALUE!")</f>
        <v>#VALUE!</v>
      </c>
    </row>
    <row r="407" ht="15.75" customHeight="1">
      <c r="E407" s="4" t="str">
        <f>IFERROR(__xludf.DUMMYFUNCTION("GOOGLETRANSLATE(D407, ""he"", ""en"")"),"#VALUE!")</f>
        <v>#VALUE!</v>
      </c>
    </row>
    <row r="408" ht="15.75" customHeight="1">
      <c r="E408" s="4" t="str">
        <f>IFERROR(__xludf.DUMMYFUNCTION("GOOGLETRANSLATE(D408, ""he"", ""en"")"),"#VALUE!")</f>
        <v>#VALUE!</v>
      </c>
    </row>
    <row r="409" ht="15.75" customHeight="1">
      <c r="E409" s="4" t="str">
        <f>IFERROR(__xludf.DUMMYFUNCTION("GOOGLETRANSLATE(D409, ""he"", ""en"")"),"#VALUE!")</f>
        <v>#VALUE!</v>
      </c>
    </row>
    <row r="410" ht="15.75" customHeight="1">
      <c r="E410" s="4" t="str">
        <f>IFERROR(__xludf.DUMMYFUNCTION("GOOGLETRANSLATE(D410, ""he"", ""en"")"),"#VALUE!")</f>
        <v>#VALUE!</v>
      </c>
    </row>
    <row r="411" ht="15.75" customHeight="1">
      <c r="E411" s="4" t="str">
        <f>IFERROR(__xludf.DUMMYFUNCTION("GOOGLETRANSLATE(D411, ""he"", ""en"")"),"#VALUE!")</f>
        <v>#VALUE!</v>
      </c>
    </row>
    <row r="412" ht="15.75" customHeight="1">
      <c r="E412" s="4" t="str">
        <f>IFERROR(__xludf.DUMMYFUNCTION("GOOGLETRANSLATE(D412, ""he"", ""en"")"),"#VALUE!")</f>
        <v>#VALUE!</v>
      </c>
    </row>
    <row r="413" ht="15.75" customHeight="1">
      <c r="E413" s="4" t="str">
        <f>IFERROR(__xludf.DUMMYFUNCTION("GOOGLETRANSLATE(D413, ""he"", ""en"")"),"#VALUE!")</f>
        <v>#VALUE!</v>
      </c>
    </row>
    <row r="414" ht="15.75" customHeight="1">
      <c r="E414" s="4" t="str">
        <f>IFERROR(__xludf.DUMMYFUNCTION("GOOGLETRANSLATE(D414, ""he"", ""en"")"),"#VALUE!")</f>
        <v>#VALUE!</v>
      </c>
    </row>
    <row r="415" ht="15.75" customHeight="1">
      <c r="E415" s="4" t="str">
        <f>IFERROR(__xludf.DUMMYFUNCTION("GOOGLETRANSLATE(D415, ""he"", ""en"")"),"#VALUE!")</f>
        <v>#VALUE!</v>
      </c>
    </row>
    <row r="416" ht="15.75" customHeight="1">
      <c r="E416" s="4" t="str">
        <f>IFERROR(__xludf.DUMMYFUNCTION("GOOGLETRANSLATE(D416, ""he"", ""en"")"),"#VALUE!")</f>
        <v>#VALUE!</v>
      </c>
    </row>
    <row r="417" ht="15.75" customHeight="1">
      <c r="E417" s="4" t="str">
        <f>IFERROR(__xludf.DUMMYFUNCTION("GOOGLETRANSLATE(D417, ""he"", ""en"")"),"#VALUE!")</f>
        <v>#VALUE!</v>
      </c>
    </row>
    <row r="418" ht="15.75" customHeight="1">
      <c r="E418" s="4" t="str">
        <f>IFERROR(__xludf.DUMMYFUNCTION("GOOGLETRANSLATE(D418, ""he"", ""en"")"),"#VALUE!")</f>
        <v>#VALUE!</v>
      </c>
    </row>
    <row r="419" ht="15.75" customHeight="1">
      <c r="E419" s="4" t="str">
        <f>IFERROR(__xludf.DUMMYFUNCTION("GOOGLETRANSLATE(D419, ""he"", ""en"")"),"#VALUE!")</f>
        <v>#VALUE!</v>
      </c>
    </row>
    <row r="420" ht="15.75" customHeight="1">
      <c r="E420" s="4" t="str">
        <f>IFERROR(__xludf.DUMMYFUNCTION("GOOGLETRANSLATE(D420, ""he"", ""en"")"),"#VALUE!")</f>
        <v>#VALUE!</v>
      </c>
    </row>
    <row r="421" ht="15.75" customHeight="1">
      <c r="E421" s="4" t="str">
        <f>IFERROR(__xludf.DUMMYFUNCTION("GOOGLETRANSLATE(D421, ""he"", ""en"")"),"#VALUE!")</f>
        <v>#VALUE!</v>
      </c>
    </row>
    <row r="422" ht="15.75" customHeight="1">
      <c r="E422" s="4" t="str">
        <f>IFERROR(__xludf.DUMMYFUNCTION("GOOGLETRANSLATE(D422, ""he"", ""en"")"),"#VALUE!")</f>
        <v>#VALUE!</v>
      </c>
    </row>
    <row r="423" ht="15.75" customHeight="1">
      <c r="E423" s="4" t="str">
        <f>IFERROR(__xludf.DUMMYFUNCTION("GOOGLETRANSLATE(D423, ""he"", ""en"")"),"#VALUE!")</f>
        <v>#VALUE!</v>
      </c>
    </row>
    <row r="424" ht="15.75" customHeight="1">
      <c r="E424" s="4" t="str">
        <f>IFERROR(__xludf.DUMMYFUNCTION("GOOGLETRANSLATE(D424, ""he"", ""en"")"),"#VALUE!")</f>
        <v>#VALUE!</v>
      </c>
    </row>
    <row r="425" ht="15.75" customHeight="1">
      <c r="E425" s="4" t="str">
        <f>IFERROR(__xludf.DUMMYFUNCTION("GOOGLETRANSLATE(D425, ""he"", ""en"")"),"#VALUE!")</f>
        <v>#VALUE!</v>
      </c>
    </row>
    <row r="426" ht="15.75" customHeight="1">
      <c r="E426" s="4" t="str">
        <f>IFERROR(__xludf.DUMMYFUNCTION("GOOGLETRANSLATE(D426, ""he"", ""en"")"),"#VALUE!")</f>
        <v>#VALUE!</v>
      </c>
    </row>
    <row r="427" ht="15.75" customHeight="1">
      <c r="E427" s="4" t="str">
        <f>IFERROR(__xludf.DUMMYFUNCTION("GOOGLETRANSLATE(D427, ""he"", ""en"")"),"#VALUE!")</f>
        <v>#VALUE!</v>
      </c>
    </row>
    <row r="428" ht="15.75" customHeight="1">
      <c r="E428" s="4" t="str">
        <f>IFERROR(__xludf.DUMMYFUNCTION("GOOGLETRANSLATE(D428, ""he"", ""en"")"),"#VALUE!")</f>
        <v>#VALUE!</v>
      </c>
    </row>
    <row r="429" ht="15.75" customHeight="1">
      <c r="E429" s="4" t="str">
        <f>IFERROR(__xludf.DUMMYFUNCTION("GOOGLETRANSLATE(D429, ""he"", ""en"")"),"#VALUE!")</f>
        <v>#VALUE!</v>
      </c>
    </row>
    <row r="430" ht="15.75" customHeight="1">
      <c r="E430" s="4" t="str">
        <f>IFERROR(__xludf.DUMMYFUNCTION("GOOGLETRANSLATE(D430, ""he"", ""en"")"),"#VALUE!")</f>
        <v>#VALUE!</v>
      </c>
    </row>
    <row r="431" ht="15.75" customHeight="1">
      <c r="E431" s="4" t="str">
        <f>IFERROR(__xludf.DUMMYFUNCTION("GOOGLETRANSLATE(D431, ""he"", ""en"")"),"#VALUE!")</f>
        <v>#VALUE!</v>
      </c>
    </row>
    <row r="432" ht="15.75" customHeight="1">
      <c r="E432" s="4" t="str">
        <f>IFERROR(__xludf.DUMMYFUNCTION("GOOGLETRANSLATE(D432, ""he"", ""en"")"),"#VALUE!")</f>
        <v>#VALUE!</v>
      </c>
    </row>
    <row r="433" ht="15.75" customHeight="1">
      <c r="E433" s="4" t="str">
        <f>IFERROR(__xludf.DUMMYFUNCTION("GOOGLETRANSLATE(D433, ""he"", ""en"")"),"#VALUE!")</f>
        <v>#VALUE!</v>
      </c>
    </row>
    <row r="434" ht="15.75" customHeight="1">
      <c r="E434" s="4" t="str">
        <f>IFERROR(__xludf.DUMMYFUNCTION("GOOGLETRANSLATE(D434, ""he"", ""en"")"),"#VALUE!")</f>
        <v>#VALUE!</v>
      </c>
    </row>
    <row r="435" ht="15.75" customHeight="1">
      <c r="E435" s="4" t="str">
        <f>IFERROR(__xludf.DUMMYFUNCTION("GOOGLETRANSLATE(D435, ""he"", ""en"")"),"#VALUE!")</f>
        <v>#VALUE!</v>
      </c>
    </row>
    <row r="436" ht="15.75" customHeight="1">
      <c r="E436" s="4" t="str">
        <f>IFERROR(__xludf.DUMMYFUNCTION("GOOGLETRANSLATE(D436, ""he"", ""en"")"),"#VALUE!")</f>
        <v>#VALUE!</v>
      </c>
    </row>
    <row r="437" ht="15.75" customHeight="1">
      <c r="E437" s="4" t="str">
        <f>IFERROR(__xludf.DUMMYFUNCTION("GOOGLETRANSLATE(D437, ""he"", ""en"")"),"#VALUE!")</f>
        <v>#VALUE!</v>
      </c>
    </row>
    <row r="438" ht="15.75" customHeight="1">
      <c r="E438" s="4" t="str">
        <f>IFERROR(__xludf.DUMMYFUNCTION("GOOGLETRANSLATE(D438, ""he"", ""en"")"),"#VALUE!")</f>
        <v>#VALUE!</v>
      </c>
    </row>
    <row r="439" ht="15.75" customHeight="1">
      <c r="E439" s="4" t="str">
        <f>IFERROR(__xludf.DUMMYFUNCTION("GOOGLETRANSLATE(D439, ""he"", ""en"")"),"#VALUE!")</f>
        <v>#VALUE!</v>
      </c>
    </row>
    <row r="440" ht="15.75" customHeight="1">
      <c r="E440" s="4" t="str">
        <f>IFERROR(__xludf.DUMMYFUNCTION("GOOGLETRANSLATE(D440, ""he"", ""en"")"),"#VALUE!")</f>
        <v>#VALUE!</v>
      </c>
    </row>
    <row r="441" ht="15.75" customHeight="1">
      <c r="E441" s="4" t="str">
        <f>IFERROR(__xludf.DUMMYFUNCTION("GOOGLETRANSLATE(D441, ""he"", ""en"")"),"#VALUE!")</f>
        <v>#VALUE!</v>
      </c>
    </row>
    <row r="442" ht="15.75" customHeight="1">
      <c r="E442" s="4" t="str">
        <f>IFERROR(__xludf.DUMMYFUNCTION("GOOGLETRANSLATE(D442, ""he"", ""en"")"),"#VALUE!")</f>
        <v>#VALUE!</v>
      </c>
    </row>
    <row r="443" ht="15.75" customHeight="1">
      <c r="E443" s="4" t="str">
        <f>IFERROR(__xludf.DUMMYFUNCTION("GOOGLETRANSLATE(D443, ""he"", ""en"")"),"#VALUE!")</f>
        <v>#VALUE!</v>
      </c>
    </row>
    <row r="444" ht="15.75" customHeight="1">
      <c r="E444" s="4" t="str">
        <f>IFERROR(__xludf.DUMMYFUNCTION("GOOGLETRANSLATE(D444, ""he"", ""en"")"),"#VALUE!")</f>
        <v>#VALUE!</v>
      </c>
    </row>
    <row r="445" ht="15.75" customHeight="1">
      <c r="E445" s="4" t="str">
        <f>IFERROR(__xludf.DUMMYFUNCTION("GOOGLETRANSLATE(D445, ""he"", ""en"")"),"#VALUE!")</f>
        <v>#VALUE!</v>
      </c>
    </row>
    <row r="446" ht="15.75" customHeight="1">
      <c r="E446" s="4" t="str">
        <f>IFERROR(__xludf.DUMMYFUNCTION("GOOGLETRANSLATE(D446, ""he"", ""en"")"),"#VALUE!")</f>
        <v>#VALUE!</v>
      </c>
    </row>
    <row r="447" ht="15.75" customHeight="1">
      <c r="E447" s="4" t="str">
        <f>IFERROR(__xludf.DUMMYFUNCTION("GOOGLETRANSLATE(D447, ""he"", ""en"")"),"#VALUE!")</f>
        <v>#VALUE!</v>
      </c>
    </row>
    <row r="448" ht="15.75" customHeight="1">
      <c r="E448" s="4" t="str">
        <f>IFERROR(__xludf.DUMMYFUNCTION("GOOGLETRANSLATE(D448, ""he"", ""en"")"),"#VALUE!")</f>
        <v>#VALUE!</v>
      </c>
    </row>
    <row r="449" ht="15.75" customHeight="1">
      <c r="E449" s="4" t="str">
        <f>IFERROR(__xludf.DUMMYFUNCTION("GOOGLETRANSLATE(D449, ""he"", ""en"")"),"#VALUE!")</f>
        <v>#VALUE!</v>
      </c>
    </row>
    <row r="450" ht="15.75" customHeight="1">
      <c r="E450" s="4" t="str">
        <f>IFERROR(__xludf.DUMMYFUNCTION("GOOGLETRANSLATE(D450, ""he"", ""en"")"),"#VALUE!")</f>
        <v>#VALUE!</v>
      </c>
    </row>
    <row r="451" ht="15.75" customHeight="1">
      <c r="E451" s="4" t="str">
        <f>IFERROR(__xludf.DUMMYFUNCTION("GOOGLETRANSLATE(D451, ""he"", ""en"")"),"#VALUE!")</f>
        <v>#VALUE!</v>
      </c>
    </row>
    <row r="452" ht="15.75" customHeight="1">
      <c r="E452" s="4" t="str">
        <f>IFERROR(__xludf.DUMMYFUNCTION("GOOGLETRANSLATE(D452, ""he"", ""en"")"),"#VALUE!")</f>
        <v>#VALUE!</v>
      </c>
    </row>
    <row r="453" ht="15.75" customHeight="1">
      <c r="E453" s="4" t="str">
        <f>IFERROR(__xludf.DUMMYFUNCTION("GOOGLETRANSLATE(D453, ""he"", ""en"")"),"#VALUE!")</f>
        <v>#VALUE!</v>
      </c>
    </row>
    <row r="454" ht="15.75" customHeight="1">
      <c r="E454" s="4" t="str">
        <f>IFERROR(__xludf.DUMMYFUNCTION("GOOGLETRANSLATE(D454, ""he"", ""en"")"),"#VALUE!")</f>
        <v>#VALUE!</v>
      </c>
    </row>
    <row r="455" ht="15.75" customHeight="1">
      <c r="E455" s="4" t="str">
        <f>IFERROR(__xludf.DUMMYFUNCTION("GOOGLETRANSLATE(D455, ""he"", ""en"")"),"#VALUE!")</f>
        <v>#VALUE!</v>
      </c>
    </row>
    <row r="456" ht="15.75" customHeight="1">
      <c r="E456" s="4" t="str">
        <f>IFERROR(__xludf.DUMMYFUNCTION("GOOGLETRANSLATE(D456, ""he"", ""en"")"),"#VALUE!")</f>
        <v>#VALUE!</v>
      </c>
    </row>
    <row r="457" ht="15.75" customHeight="1">
      <c r="E457" s="4" t="str">
        <f>IFERROR(__xludf.DUMMYFUNCTION("GOOGLETRANSLATE(D457, ""he"", ""en"")"),"#VALUE!")</f>
        <v>#VALUE!</v>
      </c>
    </row>
    <row r="458" ht="15.75" customHeight="1">
      <c r="E458" s="4" t="str">
        <f>IFERROR(__xludf.DUMMYFUNCTION("GOOGLETRANSLATE(D458, ""he"", ""en"")"),"#VALUE!")</f>
        <v>#VALUE!</v>
      </c>
    </row>
    <row r="459" ht="15.75" customHeight="1">
      <c r="E459" s="4" t="str">
        <f>IFERROR(__xludf.DUMMYFUNCTION("GOOGLETRANSLATE(D459, ""he"", ""en"")"),"#VALUE!")</f>
        <v>#VALUE!</v>
      </c>
    </row>
    <row r="460" ht="15.75" customHeight="1">
      <c r="E460" s="4" t="str">
        <f>IFERROR(__xludf.DUMMYFUNCTION("GOOGLETRANSLATE(D460, ""he"", ""en"")"),"#VALUE!")</f>
        <v>#VALUE!</v>
      </c>
    </row>
    <row r="461" ht="15.75" customHeight="1">
      <c r="E461" s="4" t="str">
        <f>IFERROR(__xludf.DUMMYFUNCTION("GOOGLETRANSLATE(D461, ""he"", ""en"")"),"#VALUE!")</f>
        <v>#VALUE!</v>
      </c>
    </row>
    <row r="462" ht="15.75" customHeight="1">
      <c r="E462" s="4" t="str">
        <f>IFERROR(__xludf.DUMMYFUNCTION("GOOGLETRANSLATE(D462, ""he"", ""en"")"),"#VALUE!")</f>
        <v>#VALUE!</v>
      </c>
    </row>
    <row r="463" ht="15.75" customHeight="1">
      <c r="E463" s="4" t="str">
        <f>IFERROR(__xludf.DUMMYFUNCTION("GOOGLETRANSLATE(D463, ""he"", ""en"")"),"#VALUE!")</f>
        <v>#VALUE!</v>
      </c>
    </row>
    <row r="464" ht="15.75" customHeight="1">
      <c r="E464" s="4" t="str">
        <f>IFERROR(__xludf.DUMMYFUNCTION("GOOGLETRANSLATE(D464, ""he"", ""en"")"),"#VALUE!")</f>
        <v>#VALUE!</v>
      </c>
    </row>
    <row r="465" ht="15.75" customHeight="1">
      <c r="E465" s="4" t="str">
        <f>IFERROR(__xludf.DUMMYFUNCTION("GOOGLETRANSLATE(D465, ""he"", ""en"")"),"#VALUE!")</f>
        <v>#VALUE!</v>
      </c>
    </row>
    <row r="466" ht="15.75" customHeight="1">
      <c r="E466" s="4" t="str">
        <f>IFERROR(__xludf.DUMMYFUNCTION("GOOGLETRANSLATE(D466, ""he"", ""en"")"),"#VALUE!")</f>
        <v>#VALUE!</v>
      </c>
    </row>
    <row r="467" ht="15.75" customHeight="1">
      <c r="E467" s="4" t="str">
        <f>IFERROR(__xludf.DUMMYFUNCTION("GOOGLETRANSLATE(D467, ""he"", ""en"")"),"#VALUE!")</f>
        <v>#VALUE!</v>
      </c>
    </row>
    <row r="468" ht="15.75" customHeight="1">
      <c r="E468" s="4" t="str">
        <f>IFERROR(__xludf.DUMMYFUNCTION("GOOGLETRANSLATE(D468, ""he"", ""en"")"),"#VALUE!")</f>
        <v>#VALUE!</v>
      </c>
    </row>
    <row r="469" ht="15.75" customHeight="1">
      <c r="E469" s="4" t="str">
        <f>IFERROR(__xludf.DUMMYFUNCTION("GOOGLETRANSLATE(D469, ""he"", ""en"")"),"#VALUE!")</f>
        <v>#VALUE!</v>
      </c>
    </row>
    <row r="470" ht="15.75" customHeight="1">
      <c r="E470" s="4" t="str">
        <f>IFERROR(__xludf.DUMMYFUNCTION("GOOGLETRANSLATE(D470, ""he"", ""en"")"),"#VALUE!")</f>
        <v>#VALUE!</v>
      </c>
    </row>
    <row r="471" ht="15.75" customHeight="1">
      <c r="E471" s="4" t="str">
        <f>IFERROR(__xludf.DUMMYFUNCTION("GOOGLETRANSLATE(D471, ""he"", ""en"")"),"#VALUE!")</f>
        <v>#VALUE!</v>
      </c>
    </row>
    <row r="472" ht="15.75" customHeight="1">
      <c r="E472" s="4" t="str">
        <f>IFERROR(__xludf.DUMMYFUNCTION("GOOGLETRANSLATE(D472, ""he"", ""en"")"),"#VALUE!")</f>
        <v>#VALUE!</v>
      </c>
    </row>
    <row r="473" ht="15.75" customHeight="1">
      <c r="E473" s="4" t="str">
        <f>IFERROR(__xludf.DUMMYFUNCTION("GOOGLETRANSLATE(D473, ""he"", ""en"")"),"#VALUE!")</f>
        <v>#VALUE!</v>
      </c>
    </row>
    <row r="474" ht="15.75" customHeight="1">
      <c r="E474" s="4" t="str">
        <f>IFERROR(__xludf.DUMMYFUNCTION("GOOGLETRANSLATE(D474, ""he"", ""en"")"),"#VALUE!")</f>
        <v>#VALUE!</v>
      </c>
    </row>
    <row r="475" ht="15.75" customHeight="1">
      <c r="E475" s="4" t="str">
        <f>IFERROR(__xludf.DUMMYFUNCTION("GOOGLETRANSLATE(D475, ""he"", ""en"")"),"#VALUE!")</f>
        <v>#VALUE!</v>
      </c>
    </row>
    <row r="476" ht="15.75" customHeight="1">
      <c r="E476" s="4" t="str">
        <f>IFERROR(__xludf.DUMMYFUNCTION("GOOGLETRANSLATE(D476, ""he"", ""en"")"),"#VALUE!")</f>
        <v>#VALUE!</v>
      </c>
    </row>
    <row r="477" ht="15.75" customHeight="1">
      <c r="E477" s="4" t="str">
        <f>IFERROR(__xludf.DUMMYFUNCTION("GOOGLETRANSLATE(D477, ""he"", ""en"")"),"#VALUE!")</f>
        <v>#VALUE!</v>
      </c>
    </row>
    <row r="478" ht="15.75" customHeight="1">
      <c r="E478" s="4" t="str">
        <f>IFERROR(__xludf.DUMMYFUNCTION("GOOGLETRANSLATE(D478, ""he"", ""en"")"),"#VALUE!")</f>
        <v>#VALUE!</v>
      </c>
    </row>
    <row r="479" ht="15.75" customHeight="1">
      <c r="E479" s="4" t="str">
        <f>IFERROR(__xludf.DUMMYFUNCTION("GOOGLETRANSLATE(D479, ""he"", ""en"")"),"#VALUE!")</f>
        <v>#VALUE!</v>
      </c>
    </row>
    <row r="480" ht="15.75" customHeight="1">
      <c r="E480" s="4" t="str">
        <f>IFERROR(__xludf.DUMMYFUNCTION("GOOGLETRANSLATE(D480, ""he"", ""en"")"),"#VALUE!")</f>
        <v>#VALUE!</v>
      </c>
    </row>
    <row r="481" ht="15.75" customHeight="1">
      <c r="E481" s="4" t="str">
        <f>IFERROR(__xludf.DUMMYFUNCTION("GOOGLETRANSLATE(D481, ""he"", ""en"")"),"#VALUE!")</f>
        <v>#VALUE!</v>
      </c>
    </row>
    <row r="482" ht="15.75" customHeight="1">
      <c r="E482" s="4" t="str">
        <f>IFERROR(__xludf.DUMMYFUNCTION("GOOGLETRANSLATE(D482, ""he"", ""en"")"),"#VALUE!")</f>
        <v>#VALUE!</v>
      </c>
    </row>
    <row r="483" ht="15.75" customHeight="1">
      <c r="E483" s="4" t="str">
        <f>IFERROR(__xludf.DUMMYFUNCTION("GOOGLETRANSLATE(D483, ""he"", ""en"")"),"#VALUE!")</f>
        <v>#VALUE!</v>
      </c>
    </row>
    <row r="484" ht="15.75" customHeight="1">
      <c r="E484" s="4" t="str">
        <f>IFERROR(__xludf.DUMMYFUNCTION("GOOGLETRANSLATE(D484, ""he"", ""en"")"),"#VALUE!")</f>
        <v>#VALUE!</v>
      </c>
    </row>
    <row r="485" ht="15.75" customHeight="1">
      <c r="E485" s="4" t="str">
        <f>IFERROR(__xludf.DUMMYFUNCTION("GOOGLETRANSLATE(D485, ""he"", ""en"")"),"#VALUE!")</f>
        <v>#VALUE!</v>
      </c>
    </row>
    <row r="486" ht="15.75" customHeight="1">
      <c r="E486" s="4" t="str">
        <f>IFERROR(__xludf.DUMMYFUNCTION("GOOGLETRANSLATE(D486, ""he"", ""en"")"),"#VALUE!")</f>
        <v>#VALUE!</v>
      </c>
    </row>
    <row r="487" ht="15.75" customHeight="1">
      <c r="E487" s="4" t="str">
        <f>IFERROR(__xludf.DUMMYFUNCTION("GOOGLETRANSLATE(D487, ""he"", ""en"")"),"#VALUE!")</f>
        <v>#VALUE!</v>
      </c>
    </row>
    <row r="488" ht="15.75" customHeight="1">
      <c r="E488" s="4" t="str">
        <f>IFERROR(__xludf.DUMMYFUNCTION("GOOGLETRANSLATE(D488, ""he"", ""en"")"),"#VALUE!")</f>
        <v>#VALUE!</v>
      </c>
    </row>
    <row r="489" ht="15.75" customHeight="1">
      <c r="E489" s="4" t="str">
        <f>IFERROR(__xludf.DUMMYFUNCTION("GOOGLETRANSLATE(D489, ""he"", ""en"")"),"#VALUE!")</f>
        <v>#VALUE!</v>
      </c>
    </row>
    <row r="490" ht="15.75" customHeight="1">
      <c r="E490" s="4" t="str">
        <f>IFERROR(__xludf.DUMMYFUNCTION("GOOGLETRANSLATE(D490, ""he"", ""en"")"),"#VALUE!")</f>
        <v>#VALUE!</v>
      </c>
    </row>
    <row r="491" ht="15.75" customHeight="1">
      <c r="E491" s="4" t="str">
        <f>IFERROR(__xludf.DUMMYFUNCTION("GOOGLETRANSLATE(D491, ""he"", ""en"")"),"#VALUE!")</f>
        <v>#VALUE!</v>
      </c>
    </row>
    <row r="492" ht="15.75" customHeight="1">
      <c r="E492" s="4" t="str">
        <f>IFERROR(__xludf.DUMMYFUNCTION("GOOGLETRANSLATE(D492, ""he"", ""en"")"),"#VALUE!")</f>
        <v>#VALUE!</v>
      </c>
    </row>
    <row r="493" ht="15.75" customHeight="1">
      <c r="E493" s="4" t="str">
        <f>IFERROR(__xludf.DUMMYFUNCTION("GOOGLETRANSLATE(D493, ""he"", ""en"")"),"#VALUE!")</f>
        <v>#VALUE!</v>
      </c>
    </row>
    <row r="494" ht="15.75" customHeight="1">
      <c r="E494" s="4" t="str">
        <f>IFERROR(__xludf.DUMMYFUNCTION("GOOGLETRANSLATE(D494, ""he"", ""en"")"),"#VALUE!")</f>
        <v>#VALUE!</v>
      </c>
    </row>
    <row r="495" ht="15.75" customHeight="1">
      <c r="E495" s="4" t="str">
        <f>IFERROR(__xludf.DUMMYFUNCTION("GOOGLETRANSLATE(D495, ""he"", ""en"")"),"#VALUE!")</f>
        <v>#VALUE!</v>
      </c>
    </row>
    <row r="496" ht="15.75" customHeight="1">
      <c r="E496" s="4" t="str">
        <f>IFERROR(__xludf.DUMMYFUNCTION("GOOGLETRANSLATE(D496, ""he"", ""en"")"),"#VALUE!")</f>
        <v>#VALUE!</v>
      </c>
    </row>
    <row r="497" ht="15.75" customHeight="1">
      <c r="E497" s="4" t="str">
        <f>IFERROR(__xludf.DUMMYFUNCTION("GOOGLETRANSLATE(D497, ""he"", ""en"")"),"#VALUE!")</f>
        <v>#VALUE!</v>
      </c>
    </row>
    <row r="498" ht="15.75" customHeight="1">
      <c r="E498" s="4" t="str">
        <f>IFERROR(__xludf.DUMMYFUNCTION("GOOGLETRANSLATE(D498, ""he"", ""en"")"),"#VALUE!")</f>
        <v>#VALUE!</v>
      </c>
    </row>
    <row r="499" ht="15.75" customHeight="1">
      <c r="E499" s="4" t="str">
        <f>IFERROR(__xludf.DUMMYFUNCTION("GOOGLETRANSLATE(D499, ""he"", ""en"")"),"#VALUE!")</f>
        <v>#VALUE!</v>
      </c>
    </row>
    <row r="500" ht="15.75" customHeight="1">
      <c r="E500" s="4" t="str">
        <f>IFERROR(__xludf.DUMMYFUNCTION("GOOGLETRANSLATE(D500, ""he"", ""en"")"),"#VALUE!")</f>
        <v>#VALUE!</v>
      </c>
    </row>
    <row r="501" ht="15.75" customHeight="1">
      <c r="E501" s="4" t="str">
        <f>IFERROR(__xludf.DUMMYFUNCTION("GOOGLETRANSLATE(D501, ""he"", ""en"")"),"#VALUE!")</f>
        <v>#VALUE!</v>
      </c>
    </row>
    <row r="502" ht="15.75" customHeight="1">
      <c r="E502" s="4" t="str">
        <f>IFERROR(__xludf.DUMMYFUNCTION("GOOGLETRANSLATE(D502, ""he"", ""en"")"),"#VALUE!")</f>
        <v>#VALUE!</v>
      </c>
    </row>
    <row r="503" ht="15.75" customHeight="1">
      <c r="E503" s="4" t="str">
        <f>IFERROR(__xludf.DUMMYFUNCTION("GOOGLETRANSLATE(D503, ""he"", ""en"")"),"#VALUE!")</f>
        <v>#VALUE!</v>
      </c>
    </row>
    <row r="504" ht="15.75" customHeight="1">
      <c r="E504" s="4" t="str">
        <f>IFERROR(__xludf.DUMMYFUNCTION("GOOGLETRANSLATE(D504, ""he"", ""en"")"),"#VALUE!")</f>
        <v>#VALUE!</v>
      </c>
    </row>
    <row r="505" ht="15.75" customHeight="1">
      <c r="E505" s="4" t="str">
        <f>IFERROR(__xludf.DUMMYFUNCTION("GOOGLETRANSLATE(D505, ""he"", ""en"")"),"#VALUE!")</f>
        <v>#VALUE!</v>
      </c>
    </row>
    <row r="506" ht="15.75" customHeight="1">
      <c r="E506" s="4" t="str">
        <f>IFERROR(__xludf.DUMMYFUNCTION("GOOGLETRANSLATE(D506, ""he"", ""en"")"),"#VALUE!")</f>
        <v>#VALUE!</v>
      </c>
    </row>
    <row r="507" ht="15.75" customHeight="1">
      <c r="E507" s="4" t="str">
        <f>IFERROR(__xludf.DUMMYFUNCTION("GOOGLETRANSLATE(D507, ""he"", ""en"")"),"#VALUE!")</f>
        <v>#VALUE!</v>
      </c>
    </row>
    <row r="508" ht="15.75" customHeight="1">
      <c r="E508" s="4" t="str">
        <f>IFERROR(__xludf.DUMMYFUNCTION("GOOGLETRANSLATE(D508, ""he"", ""en"")"),"#VALUE!")</f>
        <v>#VALUE!</v>
      </c>
    </row>
    <row r="509" ht="15.75" customHeight="1">
      <c r="E509" s="4" t="str">
        <f>IFERROR(__xludf.DUMMYFUNCTION("GOOGLETRANSLATE(D509, ""he"", ""en"")"),"#VALUE!")</f>
        <v>#VALUE!</v>
      </c>
    </row>
    <row r="510" ht="15.75" customHeight="1">
      <c r="E510" s="4" t="str">
        <f>IFERROR(__xludf.DUMMYFUNCTION("GOOGLETRANSLATE(D510, ""he"", ""en"")"),"#VALUE!")</f>
        <v>#VALUE!</v>
      </c>
    </row>
    <row r="511" ht="15.75" customHeight="1">
      <c r="E511" s="4" t="str">
        <f>IFERROR(__xludf.DUMMYFUNCTION("GOOGLETRANSLATE(D511, ""he"", ""en"")"),"#VALUE!")</f>
        <v>#VALUE!</v>
      </c>
    </row>
    <row r="512" ht="15.75" customHeight="1">
      <c r="E512" s="4" t="str">
        <f>IFERROR(__xludf.DUMMYFUNCTION("GOOGLETRANSLATE(D512, ""he"", ""en"")"),"#VALUE!")</f>
        <v>#VALUE!</v>
      </c>
    </row>
    <row r="513" ht="15.75" customHeight="1">
      <c r="E513" s="4" t="str">
        <f>IFERROR(__xludf.DUMMYFUNCTION("GOOGLETRANSLATE(D513, ""he"", ""en"")"),"#VALUE!")</f>
        <v>#VALUE!</v>
      </c>
    </row>
    <row r="514" ht="15.75" customHeight="1">
      <c r="E514" s="4" t="str">
        <f>IFERROR(__xludf.DUMMYFUNCTION("GOOGLETRANSLATE(D514, ""he"", ""en"")"),"#VALUE!")</f>
        <v>#VALUE!</v>
      </c>
    </row>
    <row r="515" ht="15.75" customHeight="1">
      <c r="E515" s="4" t="str">
        <f>IFERROR(__xludf.DUMMYFUNCTION("GOOGLETRANSLATE(D515, ""he"", ""en"")"),"#VALUE!")</f>
        <v>#VALUE!</v>
      </c>
    </row>
    <row r="516" ht="15.75" customHeight="1">
      <c r="E516" s="4" t="str">
        <f>IFERROR(__xludf.DUMMYFUNCTION("GOOGLETRANSLATE(D516, ""he"", ""en"")"),"#VALUE!")</f>
        <v>#VALUE!</v>
      </c>
    </row>
    <row r="517" ht="15.75" customHeight="1">
      <c r="E517" s="4" t="str">
        <f>IFERROR(__xludf.DUMMYFUNCTION("GOOGLETRANSLATE(D517, ""he"", ""en"")"),"#VALUE!")</f>
        <v>#VALUE!</v>
      </c>
    </row>
    <row r="518" ht="15.75" customHeight="1">
      <c r="E518" s="4" t="str">
        <f>IFERROR(__xludf.DUMMYFUNCTION("GOOGLETRANSLATE(D518, ""he"", ""en"")"),"#VALUE!")</f>
        <v>#VALUE!</v>
      </c>
    </row>
    <row r="519" ht="15.75" customHeight="1">
      <c r="E519" s="4" t="str">
        <f>IFERROR(__xludf.DUMMYFUNCTION("GOOGLETRANSLATE(D519, ""he"", ""en"")"),"#VALUE!")</f>
        <v>#VALUE!</v>
      </c>
    </row>
    <row r="520" ht="15.75" customHeight="1">
      <c r="E520" s="4" t="str">
        <f>IFERROR(__xludf.DUMMYFUNCTION("GOOGLETRANSLATE(D520, ""he"", ""en"")"),"#VALUE!")</f>
        <v>#VALUE!</v>
      </c>
    </row>
    <row r="521" ht="15.75" customHeight="1">
      <c r="E521" s="4" t="str">
        <f>IFERROR(__xludf.DUMMYFUNCTION("GOOGLETRANSLATE(D521, ""he"", ""en"")"),"#VALUE!")</f>
        <v>#VALUE!</v>
      </c>
    </row>
    <row r="522" ht="15.75" customHeight="1">
      <c r="E522" s="4" t="str">
        <f>IFERROR(__xludf.DUMMYFUNCTION("GOOGLETRANSLATE(D522, ""he"", ""en"")"),"#VALUE!")</f>
        <v>#VALUE!</v>
      </c>
    </row>
    <row r="523" ht="15.75" customHeight="1">
      <c r="E523" s="4" t="str">
        <f>IFERROR(__xludf.DUMMYFUNCTION("GOOGLETRANSLATE(D523, ""he"", ""en"")"),"#VALUE!")</f>
        <v>#VALUE!</v>
      </c>
    </row>
    <row r="524" ht="15.75" customHeight="1">
      <c r="E524" s="4" t="str">
        <f>IFERROR(__xludf.DUMMYFUNCTION("GOOGLETRANSLATE(D524, ""he"", ""en"")"),"#VALUE!")</f>
        <v>#VALUE!</v>
      </c>
    </row>
    <row r="525" ht="15.75" customHeight="1">
      <c r="E525" s="4" t="str">
        <f>IFERROR(__xludf.DUMMYFUNCTION("GOOGLETRANSLATE(D525, ""he"", ""en"")"),"#VALUE!")</f>
        <v>#VALUE!</v>
      </c>
    </row>
    <row r="526" ht="15.75" customHeight="1">
      <c r="E526" s="4" t="str">
        <f>IFERROR(__xludf.DUMMYFUNCTION("GOOGLETRANSLATE(D526, ""he"", ""en"")"),"#VALUE!")</f>
        <v>#VALUE!</v>
      </c>
    </row>
    <row r="527" ht="15.75" customHeight="1">
      <c r="E527" s="4" t="str">
        <f>IFERROR(__xludf.DUMMYFUNCTION("GOOGLETRANSLATE(D527, ""he"", ""en"")"),"#VALUE!")</f>
        <v>#VALUE!</v>
      </c>
    </row>
    <row r="528" ht="15.75" customHeight="1">
      <c r="E528" s="4" t="str">
        <f>IFERROR(__xludf.DUMMYFUNCTION("GOOGLETRANSLATE(D528, ""he"", ""en"")"),"#VALUE!")</f>
        <v>#VALUE!</v>
      </c>
    </row>
    <row r="529" ht="15.75" customHeight="1">
      <c r="E529" s="4" t="str">
        <f>IFERROR(__xludf.DUMMYFUNCTION("GOOGLETRANSLATE(D529, ""he"", ""en"")"),"#VALUE!")</f>
        <v>#VALUE!</v>
      </c>
    </row>
    <row r="530" ht="15.75" customHeight="1">
      <c r="E530" s="4" t="str">
        <f>IFERROR(__xludf.DUMMYFUNCTION("GOOGLETRANSLATE(D530, ""he"", ""en"")"),"#VALUE!")</f>
        <v>#VALUE!</v>
      </c>
    </row>
    <row r="531" ht="15.75" customHeight="1">
      <c r="E531" s="4" t="str">
        <f>IFERROR(__xludf.DUMMYFUNCTION("GOOGLETRANSLATE(D531, ""he"", ""en"")"),"#VALUE!")</f>
        <v>#VALUE!</v>
      </c>
    </row>
    <row r="532" ht="15.75" customHeight="1">
      <c r="E532" s="4" t="str">
        <f>IFERROR(__xludf.DUMMYFUNCTION("GOOGLETRANSLATE(D532, ""he"", ""en"")"),"#VALUE!")</f>
        <v>#VALUE!</v>
      </c>
    </row>
    <row r="533" ht="15.75" customHeight="1">
      <c r="E533" s="4" t="str">
        <f>IFERROR(__xludf.DUMMYFUNCTION("GOOGLETRANSLATE(D533, ""he"", ""en"")"),"#VALUE!")</f>
        <v>#VALUE!</v>
      </c>
    </row>
    <row r="534" ht="15.75" customHeight="1">
      <c r="E534" s="4" t="str">
        <f>IFERROR(__xludf.DUMMYFUNCTION("GOOGLETRANSLATE(D534, ""he"", ""en"")"),"#VALUE!")</f>
        <v>#VALUE!</v>
      </c>
    </row>
    <row r="535" ht="15.75" customHeight="1">
      <c r="E535" s="4" t="str">
        <f>IFERROR(__xludf.DUMMYFUNCTION("GOOGLETRANSLATE(D535, ""he"", ""en"")"),"#VALUE!")</f>
        <v>#VALUE!</v>
      </c>
    </row>
    <row r="536" ht="15.75" customHeight="1">
      <c r="E536" s="4" t="str">
        <f>IFERROR(__xludf.DUMMYFUNCTION("GOOGLETRANSLATE(D536, ""he"", ""en"")"),"#VALUE!")</f>
        <v>#VALUE!</v>
      </c>
    </row>
    <row r="537" ht="15.75" customHeight="1">
      <c r="E537" s="4" t="str">
        <f>IFERROR(__xludf.DUMMYFUNCTION("GOOGLETRANSLATE(D537, ""he"", ""en"")"),"#VALUE!")</f>
        <v>#VALUE!</v>
      </c>
    </row>
    <row r="538" ht="15.75" customHeight="1">
      <c r="E538" s="4" t="str">
        <f>IFERROR(__xludf.DUMMYFUNCTION("GOOGLETRANSLATE(D538, ""he"", ""en"")"),"#VALUE!")</f>
        <v>#VALUE!</v>
      </c>
    </row>
    <row r="539" ht="15.75" customHeight="1">
      <c r="E539" s="4" t="str">
        <f>IFERROR(__xludf.DUMMYFUNCTION("GOOGLETRANSLATE(D539, ""he"", ""en"")"),"#VALUE!")</f>
        <v>#VALUE!</v>
      </c>
    </row>
    <row r="540" ht="15.75" customHeight="1">
      <c r="E540" s="4" t="str">
        <f>IFERROR(__xludf.DUMMYFUNCTION("GOOGLETRANSLATE(D540, ""he"", ""en"")"),"#VALUE!")</f>
        <v>#VALUE!</v>
      </c>
    </row>
    <row r="541" ht="15.75" customHeight="1">
      <c r="E541" s="4" t="str">
        <f>IFERROR(__xludf.DUMMYFUNCTION("GOOGLETRANSLATE(D541, ""he"", ""en"")"),"#VALUE!")</f>
        <v>#VALUE!</v>
      </c>
    </row>
    <row r="542" ht="15.75" customHeight="1">
      <c r="E542" s="4" t="str">
        <f>IFERROR(__xludf.DUMMYFUNCTION("GOOGLETRANSLATE(D542, ""he"", ""en"")"),"#VALUE!")</f>
        <v>#VALUE!</v>
      </c>
    </row>
    <row r="543" ht="15.75" customHeight="1">
      <c r="E543" s="4" t="str">
        <f>IFERROR(__xludf.DUMMYFUNCTION("GOOGLETRANSLATE(D543, ""he"", ""en"")"),"#VALUE!")</f>
        <v>#VALUE!</v>
      </c>
    </row>
    <row r="544" ht="15.75" customHeight="1">
      <c r="E544" s="4" t="str">
        <f>IFERROR(__xludf.DUMMYFUNCTION("GOOGLETRANSLATE(D544, ""he"", ""en"")"),"#VALUE!")</f>
        <v>#VALUE!</v>
      </c>
    </row>
    <row r="545" ht="15.75" customHeight="1">
      <c r="E545" s="4" t="str">
        <f>IFERROR(__xludf.DUMMYFUNCTION("GOOGLETRANSLATE(D545, ""he"", ""en"")"),"#VALUE!")</f>
        <v>#VALUE!</v>
      </c>
    </row>
    <row r="546" ht="15.75" customHeight="1">
      <c r="E546" s="4" t="str">
        <f>IFERROR(__xludf.DUMMYFUNCTION("GOOGLETRANSLATE(D546, ""he"", ""en"")"),"#VALUE!")</f>
        <v>#VALUE!</v>
      </c>
    </row>
    <row r="547" ht="15.75" customHeight="1">
      <c r="E547" s="4" t="str">
        <f>IFERROR(__xludf.DUMMYFUNCTION("GOOGLETRANSLATE(D547, ""he"", ""en"")"),"#VALUE!")</f>
        <v>#VALUE!</v>
      </c>
    </row>
    <row r="548" ht="15.75" customHeight="1">
      <c r="E548" s="4" t="str">
        <f>IFERROR(__xludf.DUMMYFUNCTION("GOOGLETRANSLATE(D548, ""he"", ""en"")"),"#VALUE!")</f>
        <v>#VALUE!</v>
      </c>
    </row>
    <row r="549" ht="15.75" customHeight="1">
      <c r="E549" s="4" t="str">
        <f>IFERROR(__xludf.DUMMYFUNCTION("GOOGLETRANSLATE(D549, ""he"", ""en"")"),"#VALUE!")</f>
        <v>#VALUE!</v>
      </c>
    </row>
    <row r="550" ht="15.75" customHeight="1">
      <c r="E550" s="4" t="str">
        <f>IFERROR(__xludf.DUMMYFUNCTION("GOOGLETRANSLATE(D550, ""he"", ""en"")"),"#VALUE!")</f>
        <v>#VALUE!</v>
      </c>
    </row>
    <row r="551" ht="15.75" customHeight="1">
      <c r="E551" s="4" t="str">
        <f>IFERROR(__xludf.DUMMYFUNCTION("GOOGLETRANSLATE(D551, ""he"", ""en"")"),"#VALUE!")</f>
        <v>#VALUE!</v>
      </c>
    </row>
    <row r="552" ht="15.75" customHeight="1">
      <c r="E552" s="4" t="str">
        <f>IFERROR(__xludf.DUMMYFUNCTION("GOOGLETRANSLATE(D552, ""he"", ""en"")"),"#VALUE!")</f>
        <v>#VALUE!</v>
      </c>
    </row>
    <row r="553" ht="15.75" customHeight="1">
      <c r="E553" s="4" t="str">
        <f>IFERROR(__xludf.DUMMYFUNCTION("GOOGLETRANSLATE(D553, ""he"", ""en"")"),"#VALUE!")</f>
        <v>#VALUE!</v>
      </c>
    </row>
    <row r="554" ht="15.75" customHeight="1">
      <c r="E554" s="4" t="str">
        <f>IFERROR(__xludf.DUMMYFUNCTION("GOOGLETRANSLATE(D554, ""he"", ""en"")"),"#VALUE!")</f>
        <v>#VALUE!</v>
      </c>
    </row>
    <row r="555" ht="15.75" customHeight="1">
      <c r="E555" s="4" t="str">
        <f>IFERROR(__xludf.DUMMYFUNCTION("GOOGLETRANSLATE(D555, ""he"", ""en"")"),"#VALUE!")</f>
        <v>#VALUE!</v>
      </c>
    </row>
    <row r="556" ht="15.75" customHeight="1">
      <c r="E556" s="4" t="str">
        <f>IFERROR(__xludf.DUMMYFUNCTION("GOOGLETRANSLATE(D556, ""he"", ""en"")"),"#VALUE!")</f>
        <v>#VALUE!</v>
      </c>
    </row>
    <row r="557" ht="15.75" customHeight="1">
      <c r="E557" s="4" t="str">
        <f>IFERROR(__xludf.DUMMYFUNCTION("GOOGLETRANSLATE(D557, ""he"", ""en"")"),"#VALUE!")</f>
        <v>#VALUE!</v>
      </c>
    </row>
    <row r="558" ht="15.75" customHeight="1">
      <c r="E558" s="4" t="str">
        <f>IFERROR(__xludf.DUMMYFUNCTION("GOOGLETRANSLATE(D558, ""he"", ""en"")"),"#VALUE!")</f>
        <v>#VALUE!</v>
      </c>
    </row>
    <row r="559" ht="15.75" customHeight="1">
      <c r="E559" s="4" t="str">
        <f>IFERROR(__xludf.DUMMYFUNCTION("GOOGLETRANSLATE(D559, ""he"", ""en"")"),"#VALUE!")</f>
        <v>#VALUE!</v>
      </c>
    </row>
    <row r="560" ht="15.75" customHeight="1">
      <c r="E560" s="4" t="str">
        <f>IFERROR(__xludf.DUMMYFUNCTION("GOOGLETRANSLATE(D560, ""he"", ""en"")"),"#VALUE!")</f>
        <v>#VALUE!</v>
      </c>
    </row>
    <row r="561" ht="15.75" customHeight="1">
      <c r="E561" s="4" t="str">
        <f>IFERROR(__xludf.DUMMYFUNCTION("GOOGLETRANSLATE(D561, ""he"", ""en"")"),"#VALUE!")</f>
        <v>#VALUE!</v>
      </c>
    </row>
    <row r="562" ht="15.75" customHeight="1">
      <c r="E562" s="4" t="str">
        <f>IFERROR(__xludf.DUMMYFUNCTION("GOOGLETRANSLATE(D562, ""he"", ""en"")"),"#VALUE!")</f>
        <v>#VALUE!</v>
      </c>
    </row>
    <row r="563" ht="15.75" customHeight="1">
      <c r="E563" s="4" t="str">
        <f>IFERROR(__xludf.DUMMYFUNCTION("GOOGLETRANSLATE(D563, ""he"", ""en"")"),"#VALUE!")</f>
        <v>#VALUE!</v>
      </c>
    </row>
    <row r="564" ht="15.75" customHeight="1">
      <c r="E564" s="4" t="str">
        <f>IFERROR(__xludf.DUMMYFUNCTION("GOOGLETRANSLATE(D564, ""he"", ""en"")"),"#VALUE!")</f>
        <v>#VALUE!</v>
      </c>
    </row>
    <row r="565" ht="15.75" customHeight="1">
      <c r="E565" s="4" t="str">
        <f>IFERROR(__xludf.DUMMYFUNCTION("GOOGLETRANSLATE(D565, ""he"", ""en"")"),"#VALUE!")</f>
        <v>#VALUE!</v>
      </c>
    </row>
    <row r="566" ht="15.75" customHeight="1">
      <c r="E566" s="4" t="str">
        <f>IFERROR(__xludf.DUMMYFUNCTION("GOOGLETRANSLATE(D566, ""he"", ""en"")"),"#VALUE!")</f>
        <v>#VALUE!</v>
      </c>
    </row>
    <row r="567" ht="15.75" customHeight="1">
      <c r="E567" s="4" t="str">
        <f>IFERROR(__xludf.DUMMYFUNCTION("GOOGLETRANSLATE(D567, ""he"", ""en"")"),"#VALUE!")</f>
        <v>#VALUE!</v>
      </c>
    </row>
    <row r="568" ht="15.75" customHeight="1">
      <c r="E568" s="4" t="str">
        <f>IFERROR(__xludf.DUMMYFUNCTION("GOOGLETRANSLATE(D568, ""he"", ""en"")"),"#VALUE!")</f>
        <v>#VALUE!</v>
      </c>
    </row>
    <row r="569" ht="15.75" customHeight="1">
      <c r="E569" s="4" t="str">
        <f>IFERROR(__xludf.DUMMYFUNCTION("GOOGLETRANSLATE(D569, ""he"", ""en"")"),"#VALUE!")</f>
        <v>#VALUE!</v>
      </c>
    </row>
    <row r="570" ht="15.75" customHeight="1">
      <c r="E570" s="4" t="str">
        <f>IFERROR(__xludf.DUMMYFUNCTION("GOOGLETRANSLATE(D570, ""he"", ""en"")"),"#VALUE!")</f>
        <v>#VALUE!</v>
      </c>
    </row>
    <row r="571" ht="15.75" customHeight="1">
      <c r="E571" s="4" t="str">
        <f>IFERROR(__xludf.DUMMYFUNCTION("GOOGLETRANSLATE(D571, ""he"", ""en"")"),"#VALUE!")</f>
        <v>#VALUE!</v>
      </c>
    </row>
    <row r="572" ht="15.75" customHeight="1">
      <c r="E572" s="4" t="str">
        <f>IFERROR(__xludf.DUMMYFUNCTION("GOOGLETRANSLATE(D572, ""he"", ""en"")"),"#VALUE!")</f>
        <v>#VALUE!</v>
      </c>
    </row>
    <row r="573" ht="15.75" customHeight="1">
      <c r="E573" s="4" t="str">
        <f>IFERROR(__xludf.DUMMYFUNCTION("GOOGLETRANSLATE(D573, ""he"", ""en"")"),"#VALUE!")</f>
        <v>#VALUE!</v>
      </c>
    </row>
    <row r="574" ht="15.75" customHeight="1">
      <c r="E574" s="4" t="str">
        <f>IFERROR(__xludf.DUMMYFUNCTION("GOOGLETRANSLATE(D574, ""he"", ""en"")"),"#VALUE!")</f>
        <v>#VALUE!</v>
      </c>
    </row>
    <row r="575" ht="15.75" customHeight="1">
      <c r="E575" s="4" t="str">
        <f>IFERROR(__xludf.DUMMYFUNCTION("GOOGLETRANSLATE(D575, ""he"", ""en"")"),"#VALUE!")</f>
        <v>#VALUE!</v>
      </c>
    </row>
    <row r="576" ht="15.75" customHeight="1">
      <c r="E576" s="4" t="str">
        <f>IFERROR(__xludf.DUMMYFUNCTION("GOOGLETRANSLATE(D576, ""he"", ""en"")"),"#VALUE!")</f>
        <v>#VALUE!</v>
      </c>
    </row>
    <row r="577" ht="15.75" customHeight="1">
      <c r="E577" s="4" t="str">
        <f>IFERROR(__xludf.DUMMYFUNCTION("GOOGLETRANSLATE(D577, ""he"", ""en"")"),"#VALUE!")</f>
        <v>#VALUE!</v>
      </c>
    </row>
    <row r="578" ht="15.75" customHeight="1">
      <c r="E578" s="4" t="str">
        <f>IFERROR(__xludf.DUMMYFUNCTION("GOOGLETRANSLATE(D578, ""he"", ""en"")"),"#VALUE!")</f>
        <v>#VALUE!</v>
      </c>
    </row>
    <row r="579" ht="15.75" customHeight="1">
      <c r="E579" s="4" t="str">
        <f>IFERROR(__xludf.DUMMYFUNCTION("GOOGLETRANSLATE(D579, ""he"", ""en"")"),"#VALUE!")</f>
        <v>#VALUE!</v>
      </c>
    </row>
    <row r="580" ht="15.75" customHeight="1">
      <c r="E580" s="4" t="str">
        <f>IFERROR(__xludf.DUMMYFUNCTION("GOOGLETRANSLATE(D580, ""he"", ""en"")"),"#VALUE!")</f>
        <v>#VALUE!</v>
      </c>
    </row>
    <row r="581" ht="15.75" customHeight="1">
      <c r="E581" s="4" t="str">
        <f>IFERROR(__xludf.DUMMYFUNCTION("GOOGLETRANSLATE(D581, ""he"", ""en"")"),"#VALUE!")</f>
        <v>#VALUE!</v>
      </c>
    </row>
    <row r="582" ht="15.75" customHeight="1">
      <c r="E582" s="4" t="str">
        <f>IFERROR(__xludf.DUMMYFUNCTION("GOOGLETRANSLATE(D582, ""he"", ""en"")"),"#VALUE!")</f>
        <v>#VALUE!</v>
      </c>
    </row>
    <row r="583" ht="15.75" customHeight="1">
      <c r="E583" s="4" t="str">
        <f>IFERROR(__xludf.DUMMYFUNCTION("GOOGLETRANSLATE(D583, ""he"", ""en"")"),"#VALUE!")</f>
        <v>#VALUE!</v>
      </c>
    </row>
    <row r="584" ht="15.75" customHeight="1">
      <c r="E584" s="4" t="str">
        <f>IFERROR(__xludf.DUMMYFUNCTION("GOOGLETRANSLATE(D584, ""he"", ""en"")"),"#VALUE!")</f>
        <v>#VALUE!</v>
      </c>
    </row>
    <row r="585" ht="15.75" customHeight="1">
      <c r="E585" s="4" t="str">
        <f>IFERROR(__xludf.DUMMYFUNCTION("GOOGLETRANSLATE(D585, ""he"", ""en"")"),"#VALUE!")</f>
        <v>#VALUE!</v>
      </c>
    </row>
    <row r="586" ht="15.75" customHeight="1">
      <c r="E586" s="4" t="str">
        <f>IFERROR(__xludf.DUMMYFUNCTION("GOOGLETRANSLATE(D586, ""he"", ""en"")"),"#VALUE!")</f>
        <v>#VALUE!</v>
      </c>
    </row>
    <row r="587" ht="15.75" customHeight="1">
      <c r="E587" s="4" t="str">
        <f>IFERROR(__xludf.DUMMYFUNCTION("GOOGLETRANSLATE(D587, ""he"", ""en"")"),"#VALUE!")</f>
        <v>#VALUE!</v>
      </c>
    </row>
    <row r="588" ht="15.75" customHeight="1">
      <c r="E588" s="4" t="str">
        <f>IFERROR(__xludf.DUMMYFUNCTION("GOOGLETRANSLATE(D588, ""he"", ""en"")"),"#VALUE!")</f>
        <v>#VALUE!</v>
      </c>
    </row>
    <row r="589" ht="15.75" customHeight="1">
      <c r="E589" s="4" t="str">
        <f>IFERROR(__xludf.DUMMYFUNCTION("GOOGLETRANSLATE(D589, ""he"", ""en"")"),"#VALUE!")</f>
        <v>#VALUE!</v>
      </c>
    </row>
    <row r="590" ht="15.75" customHeight="1">
      <c r="E590" s="4" t="str">
        <f>IFERROR(__xludf.DUMMYFUNCTION("GOOGLETRANSLATE(D590, ""he"", ""en"")"),"#VALUE!")</f>
        <v>#VALUE!</v>
      </c>
    </row>
    <row r="591" ht="15.75" customHeight="1">
      <c r="E591" s="4" t="str">
        <f>IFERROR(__xludf.DUMMYFUNCTION("GOOGLETRANSLATE(D591, ""he"", ""en"")"),"#VALUE!")</f>
        <v>#VALUE!</v>
      </c>
    </row>
    <row r="592" ht="15.75" customHeight="1">
      <c r="E592" s="4" t="str">
        <f>IFERROR(__xludf.DUMMYFUNCTION("GOOGLETRANSLATE(D592, ""he"", ""en"")"),"#VALUE!")</f>
        <v>#VALUE!</v>
      </c>
    </row>
    <row r="593" ht="15.75" customHeight="1">
      <c r="E593" s="4" t="str">
        <f>IFERROR(__xludf.DUMMYFUNCTION("GOOGLETRANSLATE(D593, ""he"", ""en"")"),"#VALUE!")</f>
        <v>#VALUE!</v>
      </c>
    </row>
    <row r="594" ht="15.75" customHeight="1">
      <c r="E594" s="4" t="str">
        <f>IFERROR(__xludf.DUMMYFUNCTION("GOOGLETRANSLATE(D594, ""he"", ""en"")"),"#VALUE!")</f>
        <v>#VALUE!</v>
      </c>
    </row>
    <row r="595" ht="15.75" customHeight="1">
      <c r="E595" s="4" t="str">
        <f>IFERROR(__xludf.DUMMYFUNCTION("GOOGLETRANSLATE(D595, ""he"", ""en"")"),"#VALUE!")</f>
        <v>#VALUE!</v>
      </c>
    </row>
    <row r="596" ht="15.75" customHeight="1">
      <c r="E596" s="4" t="str">
        <f>IFERROR(__xludf.DUMMYFUNCTION("GOOGLETRANSLATE(D596, ""he"", ""en"")"),"#VALUE!")</f>
        <v>#VALUE!</v>
      </c>
    </row>
    <row r="597" ht="15.75" customHeight="1">
      <c r="E597" s="4" t="str">
        <f>IFERROR(__xludf.DUMMYFUNCTION("GOOGLETRANSLATE(D597, ""he"", ""en"")"),"#VALUE!")</f>
        <v>#VALUE!</v>
      </c>
    </row>
    <row r="598" ht="15.75" customHeight="1">
      <c r="E598" s="4" t="str">
        <f>IFERROR(__xludf.DUMMYFUNCTION("GOOGLETRANSLATE(D598, ""he"", ""en"")"),"#VALUE!")</f>
        <v>#VALUE!</v>
      </c>
    </row>
    <row r="599" ht="15.75" customHeight="1">
      <c r="E599" s="4" t="str">
        <f>IFERROR(__xludf.DUMMYFUNCTION("GOOGLETRANSLATE(D599, ""he"", ""en"")"),"#VALUE!")</f>
        <v>#VALUE!</v>
      </c>
    </row>
    <row r="600" ht="15.75" customHeight="1">
      <c r="E600" s="4" t="str">
        <f>IFERROR(__xludf.DUMMYFUNCTION("GOOGLETRANSLATE(D600, ""he"", ""en"")"),"#VALUE!")</f>
        <v>#VALUE!</v>
      </c>
    </row>
    <row r="601" ht="15.75" customHeight="1">
      <c r="E601" s="4" t="str">
        <f>IFERROR(__xludf.DUMMYFUNCTION("GOOGLETRANSLATE(D601, ""he"", ""en"")"),"#VALUE!")</f>
        <v>#VALUE!</v>
      </c>
    </row>
    <row r="602" ht="15.75" customHeight="1">
      <c r="E602" s="4" t="str">
        <f>IFERROR(__xludf.DUMMYFUNCTION("GOOGLETRANSLATE(D602, ""he"", ""en"")"),"#VALUE!")</f>
        <v>#VALUE!</v>
      </c>
    </row>
    <row r="603" ht="15.75" customHeight="1">
      <c r="E603" s="4" t="str">
        <f>IFERROR(__xludf.DUMMYFUNCTION("GOOGLETRANSLATE(D603, ""he"", ""en"")"),"#VALUE!")</f>
        <v>#VALUE!</v>
      </c>
    </row>
    <row r="604" ht="15.75" customHeight="1">
      <c r="E604" s="4" t="str">
        <f>IFERROR(__xludf.DUMMYFUNCTION("GOOGLETRANSLATE(D604, ""he"", ""en"")"),"#VALUE!")</f>
        <v>#VALUE!</v>
      </c>
    </row>
    <row r="605" ht="15.75" customHeight="1">
      <c r="E605" s="4" t="str">
        <f>IFERROR(__xludf.DUMMYFUNCTION("GOOGLETRANSLATE(D605, ""he"", ""en"")"),"#VALUE!")</f>
        <v>#VALUE!</v>
      </c>
    </row>
    <row r="606" ht="15.75" customHeight="1">
      <c r="E606" s="4" t="str">
        <f>IFERROR(__xludf.DUMMYFUNCTION("GOOGLETRANSLATE(D606, ""he"", ""en"")"),"#VALUE!")</f>
        <v>#VALUE!</v>
      </c>
    </row>
    <row r="607" ht="15.75" customHeight="1">
      <c r="E607" s="4" t="str">
        <f>IFERROR(__xludf.DUMMYFUNCTION("GOOGLETRANSLATE(D607, ""he"", ""en"")"),"#VALUE!")</f>
        <v>#VALUE!</v>
      </c>
    </row>
    <row r="608" ht="15.75" customHeight="1">
      <c r="E608" s="4" t="str">
        <f>IFERROR(__xludf.DUMMYFUNCTION("GOOGLETRANSLATE(D608, ""he"", ""en"")"),"#VALUE!")</f>
        <v>#VALUE!</v>
      </c>
    </row>
    <row r="609" ht="15.75" customHeight="1">
      <c r="E609" s="4" t="str">
        <f>IFERROR(__xludf.DUMMYFUNCTION("GOOGLETRANSLATE(D609, ""he"", ""en"")"),"#VALUE!")</f>
        <v>#VALUE!</v>
      </c>
    </row>
    <row r="610" ht="15.75" customHeight="1">
      <c r="E610" s="4" t="str">
        <f>IFERROR(__xludf.DUMMYFUNCTION("GOOGLETRANSLATE(D610, ""he"", ""en"")"),"#VALUE!")</f>
        <v>#VALUE!</v>
      </c>
    </row>
    <row r="611" ht="15.75" customHeight="1">
      <c r="E611" s="4" t="str">
        <f>IFERROR(__xludf.DUMMYFUNCTION("GOOGLETRANSLATE(D611, ""he"", ""en"")"),"#VALUE!")</f>
        <v>#VALUE!</v>
      </c>
    </row>
    <row r="612" ht="15.75" customHeight="1">
      <c r="E612" s="4" t="str">
        <f>IFERROR(__xludf.DUMMYFUNCTION("GOOGLETRANSLATE(D612, ""he"", ""en"")"),"#VALUE!")</f>
        <v>#VALUE!</v>
      </c>
    </row>
    <row r="613" ht="15.75" customHeight="1">
      <c r="E613" s="4" t="str">
        <f>IFERROR(__xludf.DUMMYFUNCTION("GOOGLETRANSLATE(D613, ""he"", ""en"")"),"#VALUE!")</f>
        <v>#VALUE!</v>
      </c>
    </row>
    <row r="614" ht="15.75" customHeight="1">
      <c r="E614" s="4" t="str">
        <f>IFERROR(__xludf.DUMMYFUNCTION("GOOGLETRANSLATE(D614, ""he"", ""en"")"),"#VALUE!")</f>
        <v>#VALUE!</v>
      </c>
    </row>
    <row r="615" ht="15.75" customHeight="1">
      <c r="E615" s="4" t="str">
        <f>IFERROR(__xludf.DUMMYFUNCTION("GOOGLETRANSLATE(D615, ""he"", ""en"")"),"#VALUE!")</f>
        <v>#VALUE!</v>
      </c>
    </row>
    <row r="616" ht="15.75" customHeight="1">
      <c r="E616" s="4" t="str">
        <f>IFERROR(__xludf.DUMMYFUNCTION("GOOGLETRANSLATE(D616, ""he"", ""en"")"),"#VALUE!")</f>
        <v>#VALUE!</v>
      </c>
    </row>
    <row r="617" ht="15.75" customHeight="1">
      <c r="E617" s="4" t="str">
        <f>IFERROR(__xludf.DUMMYFUNCTION("GOOGLETRANSLATE(D617, ""he"", ""en"")"),"#VALUE!")</f>
        <v>#VALUE!</v>
      </c>
    </row>
    <row r="618" ht="15.75" customHeight="1">
      <c r="E618" s="4" t="str">
        <f>IFERROR(__xludf.DUMMYFUNCTION("GOOGLETRANSLATE(D618, ""he"", ""en"")"),"#VALUE!")</f>
        <v>#VALUE!</v>
      </c>
    </row>
    <row r="619" ht="15.75" customHeight="1">
      <c r="E619" s="4" t="str">
        <f>IFERROR(__xludf.DUMMYFUNCTION("GOOGLETRANSLATE(D619, ""he"", ""en"")"),"#VALUE!")</f>
        <v>#VALUE!</v>
      </c>
    </row>
    <row r="620" ht="15.75" customHeight="1">
      <c r="E620" s="4" t="str">
        <f>IFERROR(__xludf.DUMMYFUNCTION("GOOGLETRANSLATE(D620, ""he"", ""en"")"),"#VALUE!")</f>
        <v>#VALUE!</v>
      </c>
    </row>
    <row r="621" ht="15.75" customHeight="1">
      <c r="E621" s="4" t="str">
        <f>IFERROR(__xludf.DUMMYFUNCTION("GOOGLETRANSLATE(D621, ""he"", ""en"")"),"#VALUE!")</f>
        <v>#VALUE!</v>
      </c>
    </row>
    <row r="622" ht="15.75" customHeight="1">
      <c r="E622" s="4" t="str">
        <f>IFERROR(__xludf.DUMMYFUNCTION("GOOGLETRANSLATE(D622, ""he"", ""en"")"),"#VALUE!")</f>
        <v>#VALUE!</v>
      </c>
    </row>
    <row r="623" ht="15.75" customHeight="1">
      <c r="E623" s="4" t="str">
        <f>IFERROR(__xludf.DUMMYFUNCTION("GOOGLETRANSLATE(D623, ""he"", ""en"")"),"#VALUE!")</f>
        <v>#VALUE!</v>
      </c>
    </row>
    <row r="624" ht="15.75" customHeight="1">
      <c r="E624" s="4" t="str">
        <f>IFERROR(__xludf.DUMMYFUNCTION("GOOGLETRANSLATE(D624, ""he"", ""en"")"),"#VALUE!")</f>
        <v>#VALUE!</v>
      </c>
    </row>
    <row r="625" ht="15.75" customHeight="1">
      <c r="E625" s="4" t="str">
        <f>IFERROR(__xludf.DUMMYFUNCTION("GOOGLETRANSLATE(D625, ""he"", ""en"")"),"#VALUE!")</f>
        <v>#VALUE!</v>
      </c>
    </row>
    <row r="626" ht="15.75" customHeight="1">
      <c r="E626" s="4" t="str">
        <f>IFERROR(__xludf.DUMMYFUNCTION("GOOGLETRANSLATE(D626, ""he"", ""en"")"),"#VALUE!")</f>
        <v>#VALUE!</v>
      </c>
    </row>
    <row r="627" ht="15.75" customHeight="1">
      <c r="E627" s="4" t="str">
        <f>IFERROR(__xludf.DUMMYFUNCTION("GOOGLETRANSLATE(D627, ""he"", ""en"")"),"#VALUE!")</f>
        <v>#VALUE!</v>
      </c>
    </row>
    <row r="628" ht="15.75" customHeight="1">
      <c r="E628" s="4" t="str">
        <f>IFERROR(__xludf.DUMMYFUNCTION("GOOGLETRANSLATE(D628, ""he"", ""en"")"),"#VALUE!")</f>
        <v>#VALUE!</v>
      </c>
    </row>
    <row r="629" ht="15.75" customHeight="1">
      <c r="E629" s="4" t="str">
        <f>IFERROR(__xludf.DUMMYFUNCTION("GOOGLETRANSLATE(D629, ""he"", ""en"")"),"#VALUE!")</f>
        <v>#VALUE!</v>
      </c>
    </row>
    <row r="630" ht="15.75" customHeight="1">
      <c r="E630" s="4" t="str">
        <f>IFERROR(__xludf.DUMMYFUNCTION("GOOGLETRANSLATE(D630, ""he"", ""en"")"),"#VALUE!")</f>
        <v>#VALUE!</v>
      </c>
    </row>
    <row r="631" ht="15.75" customHeight="1">
      <c r="E631" s="4" t="str">
        <f>IFERROR(__xludf.DUMMYFUNCTION("GOOGLETRANSLATE(D631, ""he"", ""en"")"),"#VALUE!")</f>
        <v>#VALUE!</v>
      </c>
    </row>
    <row r="632" ht="15.75" customHeight="1">
      <c r="E632" s="4" t="str">
        <f>IFERROR(__xludf.DUMMYFUNCTION("GOOGLETRANSLATE(D632, ""he"", ""en"")"),"#VALUE!")</f>
        <v>#VALUE!</v>
      </c>
    </row>
    <row r="633" ht="15.75" customHeight="1">
      <c r="E633" s="4" t="str">
        <f>IFERROR(__xludf.DUMMYFUNCTION("GOOGLETRANSLATE(D633, ""he"", ""en"")"),"#VALUE!")</f>
        <v>#VALUE!</v>
      </c>
    </row>
    <row r="634" ht="15.75" customHeight="1">
      <c r="E634" s="4" t="str">
        <f>IFERROR(__xludf.DUMMYFUNCTION("GOOGLETRANSLATE(D634, ""he"", ""en"")"),"#VALUE!")</f>
        <v>#VALUE!</v>
      </c>
    </row>
    <row r="635" ht="15.75" customHeight="1">
      <c r="E635" s="4" t="str">
        <f>IFERROR(__xludf.DUMMYFUNCTION("GOOGLETRANSLATE(D635, ""he"", ""en"")"),"#VALUE!")</f>
        <v>#VALUE!</v>
      </c>
    </row>
    <row r="636" ht="15.75" customHeight="1">
      <c r="E636" s="4" t="str">
        <f>IFERROR(__xludf.DUMMYFUNCTION("GOOGLETRANSLATE(D636, ""he"", ""en"")"),"#VALUE!")</f>
        <v>#VALUE!</v>
      </c>
    </row>
    <row r="637" ht="15.75" customHeight="1">
      <c r="E637" s="4" t="str">
        <f>IFERROR(__xludf.DUMMYFUNCTION("GOOGLETRANSLATE(D637, ""he"", ""en"")"),"#VALUE!")</f>
        <v>#VALUE!</v>
      </c>
    </row>
    <row r="638" ht="15.75" customHeight="1">
      <c r="E638" s="4" t="str">
        <f>IFERROR(__xludf.DUMMYFUNCTION("GOOGLETRANSLATE(D638, ""he"", ""en"")"),"#VALUE!")</f>
        <v>#VALUE!</v>
      </c>
    </row>
    <row r="639" ht="15.75" customHeight="1">
      <c r="E639" s="4" t="str">
        <f>IFERROR(__xludf.DUMMYFUNCTION("GOOGLETRANSLATE(D639, ""he"", ""en"")"),"#VALUE!")</f>
        <v>#VALUE!</v>
      </c>
    </row>
    <row r="640" ht="15.75" customHeight="1">
      <c r="E640" s="4" t="str">
        <f>IFERROR(__xludf.DUMMYFUNCTION("GOOGLETRANSLATE(D640, ""he"", ""en"")"),"#VALUE!")</f>
        <v>#VALUE!</v>
      </c>
    </row>
    <row r="641" ht="15.75" customHeight="1">
      <c r="E641" s="4" t="str">
        <f>IFERROR(__xludf.DUMMYFUNCTION("GOOGLETRANSLATE(D641, ""he"", ""en"")"),"#VALUE!")</f>
        <v>#VALUE!</v>
      </c>
    </row>
    <row r="642" ht="15.75" customHeight="1">
      <c r="E642" s="4" t="str">
        <f>IFERROR(__xludf.DUMMYFUNCTION("GOOGLETRANSLATE(D642, ""he"", ""en"")"),"#VALUE!")</f>
        <v>#VALUE!</v>
      </c>
    </row>
    <row r="643" ht="15.75" customHeight="1">
      <c r="E643" s="4" t="str">
        <f>IFERROR(__xludf.DUMMYFUNCTION("GOOGLETRANSLATE(D643, ""he"", ""en"")"),"#VALUE!")</f>
        <v>#VALUE!</v>
      </c>
    </row>
    <row r="644" ht="15.75" customHeight="1">
      <c r="E644" s="4" t="str">
        <f>IFERROR(__xludf.DUMMYFUNCTION("GOOGLETRANSLATE(D644, ""he"", ""en"")"),"#VALUE!")</f>
        <v>#VALUE!</v>
      </c>
    </row>
    <row r="645" ht="15.75" customHeight="1">
      <c r="E645" s="4" t="str">
        <f>IFERROR(__xludf.DUMMYFUNCTION("GOOGLETRANSLATE(D645, ""he"", ""en"")"),"#VALUE!")</f>
        <v>#VALUE!</v>
      </c>
    </row>
    <row r="646" ht="15.75" customHeight="1">
      <c r="E646" s="4" t="str">
        <f>IFERROR(__xludf.DUMMYFUNCTION("GOOGLETRANSLATE(D646, ""he"", ""en"")"),"#VALUE!")</f>
        <v>#VALUE!</v>
      </c>
    </row>
    <row r="647" ht="15.75" customHeight="1">
      <c r="E647" s="4" t="str">
        <f>IFERROR(__xludf.DUMMYFUNCTION("GOOGLETRANSLATE(D647, ""he"", ""en"")"),"#VALUE!")</f>
        <v>#VALUE!</v>
      </c>
    </row>
    <row r="648" ht="15.75" customHeight="1">
      <c r="E648" s="4" t="str">
        <f>IFERROR(__xludf.DUMMYFUNCTION("GOOGLETRANSLATE(D648, ""he"", ""en"")"),"#VALUE!")</f>
        <v>#VALUE!</v>
      </c>
    </row>
    <row r="649" ht="15.75" customHeight="1">
      <c r="E649" s="4" t="str">
        <f>IFERROR(__xludf.DUMMYFUNCTION("GOOGLETRANSLATE(D649, ""he"", ""en"")"),"#VALUE!")</f>
        <v>#VALUE!</v>
      </c>
    </row>
    <row r="650" ht="15.75" customHeight="1">
      <c r="E650" s="4" t="str">
        <f>IFERROR(__xludf.DUMMYFUNCTION("GOOGLETRANSLATE(D650, ""he"", ""en"")"),"#VALUE!")</f>
        <v>#VALUE!</v>
      </c>
    </row>
    <row r="651" ht="15.75" customHeight="1">
      <c r="E651" s="4" t="str">
        <f>IFERROR(__xludf.DUMMYFUNCTION("GOOGLETRANSLATE(D651, ""he"", ""en"")"),"#VALUE!")</f>
        <v>#VALUE!</v>
      </c>
    </row>
    <row r="652" ht="15.75" customHeight="1">
      <c r="E652" s="4" t="str">
        <f>IFERROR(__xludf.DUMMYFUNCTION("GOOGLETRANSLATE(D652, ""he"", ""en"")"),"#VALUE!")</f>
        <v>#VALUE!</v>
      </c>
    </row>
    <row r="653" ht="15.75" customHeight="1">
      <c r="E653" s="4" t="str">
        <f>IFERROR(__xludf.DUMMYFUNCTION("GOOGLETRANSLATE(D653, ""he"", ""en"")"),"#VALUE!")</f>
        <v>#VALUE!</v>
      </c>
    </row>
    <row r="654" ht="15.75" customHeight="1">
      <c r="E654" s="4" t="str">
        <f>IFERROR(__xludf.DUMMYFUNCTION("GOOGLETRANSLATE(D654, ""he"", ""en"")"),"#VALUE!")</f>
        <v>#VALUE!</v>
      </c>
    </row>
    <row r="655" ht="15.75" customHeight="1">
      <c r="E655" s="4" t="str">
        <f>IFERROR(__xludf.DUMMYFUNCTION("GOOGLETRANSLATE(D655, ""he"", ""en"")"),"#VALUE!")</f>
        <v>#VALUE!</v>
      </c>
    </row>
    <row r="656" ht="15.75" customHeight="1">
      <c r="E656" s="4" t="str">
        <f>IFERROR(__xludf.DUMMYFUNCTION("GOOGLETRANSLATE(D656, ""he"", ""en"")"),"#VALUE!")</f>
        <v>#VALUE!</v>
      </c>
    </row>
    <row r="657" ht="15.75" customHeight="1">
      <c r="E657" s="4" t="str">
        <f>IFERROR(__xludf.DUMMYFUNCTION("GOOGLETRANSLATE(D657, ""he"", ""en"")"),"#VALUE!")</f>
        <v>#VALUE!</v>
      </c>
    </row>
    <row r="658" ht="15.75" customHeight="1">
      <c r="E658" s="4" t="str">
        <f>IFERROR(__xludf.DUMMYFUNCTION("GOOGLETRANSLATE(D658, ""he"", ""en"")"),"#VALUE!")</f>
        <v>#VALUE!</v>
      </c>
    </row>
    <row r="659" ht="15.75" customHeight="1">
      <c r="E659" s="4" t="str">
        <f>IFERROR(__xludf.DUMMYFUNCTION("GOOGLETRANSLATE(D659, ""he"", ""en"")"),"#VALUE!")</f>
        <v>#VALUE!</v>
      </c>
    </row>
    <row r="660" ht="15.75" customHeight="1">
      <c r="E660" s="4" t="str">
        <f>IFERROR(__xludf.DUMMYFUNCTION("GOOGLETRANSLATE(D660, ""he"", ""en"")"),"#VALUE!")</f>
        <v>#VALUE!</v>
      </c>
    </row>
    <row r="661" ht="15.75" customHeight="1">
      <c r="E661" s="4" t="str">
        <f>IFERROR(__xludf.DUMMYFUNCTION("GOOGLETRANSLATE(D661, ""he"", ""en"")"),"#VALUE!")</f>
        <v>#VALUE!</v>
      </c>
    </row>
    <row r="662" ht="15.75" customHeight="1">
      <c r="E662" s="4" t="str">
        <f>IFERROR(__xludf.DUMMYFUNCTION("GOOGLETRANSLATE(D662, ""he"", ""en"")"),"#VALUE!")</f>
        <v>#VALUE!</v>
      </c>
    </row>
    <row r="663" ht="15.75" customHeight="1">
      <c r="E663" s="4" t="str">
        <f>IFERROR(__xludf.DUMMYFUNCTION("GOOGLETRANSLATE(D663, ""he"", ""en"")"),"#VALUE!")</f>
        <v>#VALUE!</v>
      </c>
    </row>
    <row r="664" ht="15.75" customHeight="1">
      <c r="E664" s="4" t="str">
        <f>IFERROR(__xludf.DUMMYFUNCTION("GOOGLETRANSLATE(D664, ""he"", ""en"")"),"#VALUE!")</f>
        <v>#VALUE!</v>
      </c>
    </row>
    <row r="665" ht="15.75" customHeight="1">
      <c r="E665" s="4" t="str">
        <f>IFERROR(__xludf.DUMMYFUNCTION("GOOGLETRANSLATE(D665, ""he"", ""en"")"),"#VALUE!")</f>
        <v>#VALUE!</v>
      </c>
    </row>
    <row r="666" ht="15.75" customHeight="1">
      <c r="E666" s="4" t="str">
        <f>IFERROR(__xludf.DUMMYFUNCTION("GOOGLETRANSLATE(D666, ""he"", ""en"")"),"#VALUE!")</f>
        <v>#VALUE!</v>
      </c>
    </row>
    <row r="667" ht="15.75" customHeight="1">
      <c r="E667" s="4" t="str">
        <f>IFERROR(__xludf.DUMMYFUNCTION("GOOGLETRANSLATE(D667, ""he"", ""en"")"),"#VALUE!")</f>
        <v>#VALUE!</v>
      </c>
    </row>
    <row r="668" ht="15.75" customHeight="1">
      <c r="E668" s="4" t="str">
        <f>IFERROR(__xludf.DUMMYFUNCTION("GOOGLETRANSLATE(D668, ""he"", ""en"")"),"#VALUE!")</f>
        <v>#VALUE!</v>
      </c>
    </row>
    <row r="669" ht="15.75" customHeight="1">
      <c r="E669" s="4" t="str">
        <f>IFERROR(__xludf.DUMMYFUNCTION("GOOGLETRANSLATE(D669, ""he"", ""en"")"),"#VALUE!")</f>
        <v>#VALUE!</v>
      </c>
    </row>
    <row r="670" ht="15.75" customHeight="1">
      <c r="E670" s="4" t="str">
        <f>IFERROR(__xludf.DUMMYFUNCTION("GOOGLETRANSLATE(D670, ""he"", ""en"")"),"#VALUE!")</f>
        <v>#VALUE!</v>
      </c>
    </row>
    <row r="671" ht="15.75" customHeight="1">
      <c r="E671" s="4" t="str">
        <f>IFERROR(__xludf.DUMMYFUNCTION("GOOGLETRANSLATE(D671, ""he"", ""en"")"),"#VALUE!")</f>
        <v>#VALUE!</v>
      </c>
    </row>
    <row r="672" ht="15.75" customHeight="1">
      <c r="E672" s="4" t="str">
        <f>IFERROR(__xludf.DUMMYFUNCTION("GOOGLETRANSLATE(D672, ""he"", ""en"")"),"#VALUE!")</f>
        <v>#VALUE!</v>
      </c>
    </row>
    <row r="673" ht="15.75" customHeight="1">
      <c r="E673" s="4" t="str">
        <f>IFERROR(__xludf.DUMMYFUNCTION("GOOGLETRANSLATE(D673, ""he"", ""en"")"),"#VALUE!")</f>
        <v>#VALUE!</v>
      </c>
    </row>
    <row r="674" ht="15.75" customHeight="1">
      <c r="E674" s="4" t="str">
        <f>IFERROR(__xludf.DUMMYFUNCTION("GOOGLETRANSLATE(D674, ""he"", ""en"")"),"#VALUE!")</f>
        <v>#VALUE!</v>
      </c>
    </row>
    <row r="675" ht="15.75" customHeight="1">
      <c r="E675" s="4" t="str">
        <f>IFERROR(__xludf.DUMMYFUNCTION("GOOGLETRANSLATE(D675, ""he"", ""en"")"),"#VALUE!")</f>
        <v>#VALUE!</v>
      </c>
    </row>
    <row r="676" ht="15.75" customHeight="1">
      <c r="E676" s="4" t="str">
        <f>IFERROR(__xludf.DUMMYFUNCTION("GOOGLETRANSLATE(D676, ""he"", ""en"")"),"#VALUE!")</f>
        <v>#VALUE!</v>
      </c>
    </row>
    <row r="677" ht="15.75" customHeight="1">
      <c r="E677" s="4" t="str">
        <f>IFERROR(__xludf.DUMMYFUNCTION("GOOGLETRANSLATE(D677, ""he"", ""en"")"),"#VALUE!")</f>
        <v>#VALUE!</v>
      </c>
    </row>
    <row r="678" ht="15.75" customHeight="1">
      <c r="E678" s="4" t="str">
        <f>IFERROR(__xludf.DUMMYFUNCTION("GOOGLETRANSLATE(D678, ""he"", ""en"")"),"#VALUE!")</f>
        <v>#VALUE!</v>
      </c>
    </row>
    <row r="679" ht="15.75" customHeight="1">
      <c r="E679" s="4" t="str">
        <f>IFERROR(__xludf.DUMMYFUNCTION("GOOGLETRANSLATE(D679, ""he"", ""en"")"),"#VALUE!")</f>
        <v>#VALUE!</v>
      </c>
    </row>
    <row r="680" ht="15.75" customHeight="1">
      <c r="E680" s="4" t="str">
        <f>IFERROR(__xludf.DUMMYFUNCTION("GOOGLETRANSLATE(D680, ""he"", ""en"")"),"#VALUE!")</f>
        <v>#VALUE!</v>
      </c>
    </row>
    <row r="681" ht="15.75" customHeight="1">
      <c r="E681" s="4" t="str">
        <f>IFERROR(__xludf.DUMMYFUNCTION("GOOGLETRANSLATE(D681, ""he"", ""en"")"),"#VALUE!")</f>
        <v>#VALUE!</v>
      </c>
    </row>
    <row r="682" ht="15.75" customHeight="1">
      <c r="E682" s="4" t="str">
        <f>IFERROR(__xludf.DUMMYFUNCTION("GOOGLETRANSLATE(D682, ""he"", ""en"")"),"#VALUE!")</f>
        <v>#VALUE!</v>
      </c>
    </row>
    <row r="683" ht="15.75" customHeight="1">
      <c r="E683" s="4" t="str">
        <f>IFERROR(__xludf.DUMMYFUNCTION("GOOGLETRANSLATE(D683, ""he"", ""en"")"),"#VALUE!")</f>
        <v>#VALUE!</v>
      </c>
    </row>
    <row r="684" ht="15.75" customHeight="1">
      <c r="E684" s="4" t="str">
        <f>IFERROR(__xludf.DUMMYFUNCTION("GOOGLETRANSLATE(D684, ""he"", ""en"")"),"#VALUE!")</f>
        <v>#VALUE!</v>
      </c>
    </row>
    <row r="685" ht="15.75" customHeight="1">
      <c r="E685" s="4" t="str">
        <f>IFERROR(__xludf.DUMMYFUNCTION("GOOGLETRANSLATE(D685, ""he"", ""en"")"),"#VALUE!")</f>
        <v>#VALUE!</v>
      </c>
    </row>
    <row r="686" ht="15.75" customHeight="1">
      <c r="E686" s="4" t="str">
        <f>IFERROR(__xludf.DUMMYFUNCTION("GOOGLETRANSLATE(D686, ""he"", ""en"")"),"#VALUE!")</f>
        <v>#VALUE!</v>
      </c>
    </row>
    <row r="687" ht="15.75" customHeight="1">
      <c r="E687" s="4" t="str">
        <f>IFERROR(__xludf.DUMMYFUNCTION("GOOGLETRANSLATE(D687, ""he"", ""en"")"),"#VALUE!")</f>
        <v>#VALUE!</v>
      </c>
    </row>
    <row r="688" ht="15.75" customHeight="1">
      <c r="E688" s="4" t="str">
        <f>IFERROR(__xludf.DUMMYFUNCTION("GOOGLETRANSLATE(D688, ""he"", ""en"")"),"#VALUE!")</f>
        <v>#VALUE!</v>
      </c>
    </row>
    <row r="689" ht="15.75" customHeight="1">
      <c r="E689" s="4" t="str">
        <f>IFERROR(__xludf.DUMMYFUNCTION("GOOGLETRANSLATE(D689, ""he"", ""en"")"),"#VALUE!")</f>
        <v>#VALUE!</v>
      </c>
    </row>
    <row r="690" ht="15.75" customHeight="1">
      <c r="E690" s="4" t="str">
        <f>IFERROR(__xludf.DUMMYFUNCTION("GOOGLETRANSLATE(D690, ""he"", ""en"")"),"#VALUE!")</f>
        <v>#VALUE!</v>
      </c>
    </row>
    <row r="691" ht="15.75" customHeight="1">
      <c r="E691" s="4" t="str">
        <f>IFERROR(__xludf.DUMMYFUNCTION("GOOGLETRANSLATE(D691, ""he"", ""en"")"),"#VALUE!")</f>
        <v>#VALUE!</v>
      </c>
    </row>
    <row r="692" ht="15.75" customHeight="1">
      <c r="E692" s="4" t="str">
        <f>IFERROR(__xludf.DUMMYFUNCTION("GOOGLETRANSLATE(D692, ""he"", ""en"")"),"#VALUE!")</f>
        <v>#VALUE!</v>
      </c>
    </row>
    <row r="693" ht="15.75" customHeight="1">
      <c r="E693" s="4" t="str">
        <f>IFERROR(__xludf.DUMMYFUNCTION("GOOGLETRANSLATE(D693, ""he"", ""en"")"),"#VALUE!")</f>
        <v>#VALUE!</v>
      </c>
    </row>
    <row r="694" ht="15.75" customHeight="1">
      <c r="E694" s="4" t="str">
        <f>IFERROR(__xludf.DUMMYFUNCTION("GOOGLETRANSLATE(D694, ""he"", ""en"")"),"#VALUE!")</f>
        <v>#VALUE!</v>
      </c>
    </row>
    <row r="695" ht="15.75" customHeight="1">
      <c r="E695" s="4" t="str">
        <f>IFERROR(__xludf.DUMMYFUNCTION("GOOGLETRANSLATE(D695, ""he"", ""en"")"),"#VALUE!")</f>
        <v>#VALUE!</v>
      </c>
    </row>
    <row r="696" ht="15.75" customHeight="1">
      <c r="E696" s="4" t="str">
        <f>IFERROR(__xludf.DUMMYFUNCTION("GOOGLETRANSLATE(D696, ""he"", ""en"")"),"#VALUE!")</f>
        <v>#VALUE!</v>
      </c>
    </row>
    <row r="697" ht="15.75" customHeight="1">
      <c r="E697" s="4" t="str">
        <f>IFERROR(__xludf.DUMMYFUNCTION("GOOGLETRANSLATE(D697, ""he"", ""en"")"),"#VALUE!")</f>
        <v>#VALUE!</v>
      </c>
    </row>
    <row r="698" ht="15.75" customHeight="1">
      <c r="E698" s="4" t="str">
        <f>IFERROR(__xludf.DUMMYFUNCTION("GOOGLETRANSLATE(D698, ""he"", ""en"")"),"#VALUE!")</f>
        <v>#VALUE!</v>
      </c>
    </row>
    <row r="699" ht="15.75" customHeight="1">
      <c r="E699" s="4" t="str">
        <f>IFERROR(__xludf.DUMMYFUNCTION("GOOGLETRANSLATE(D699, ""he"", ""en"")"),"#VALUE!")</f>
        <v>#VALUE!</v>
      </c>
    </row>
    <row r="700" ht="15.75" customHeight="1">
      <c r="E700" s="4" t="str">
        <f>IFERROR(__xludf.DUMMYFUNCTION("GOOGLETRANSLATE(D700, ""he"", ""en"")"),"#VALUE!")</f>
        <v>#VALUE!</v>
      </c>
    </row>
    <row r="701" ht="15.75" customHeight="1">
      <c r="E701" s="4" t="str">
        <f>IFERROR(__xludf.DUMMYFUNCTION("GOOGLETRANSLATE(D701, ""he"", ""en"")"),"#VALUE!")</f>
        <v>#VALUE!</v>
      </c>
    </row>
    <row r="702" ht="15.75" customHeight="1">
      <c r="E702" s="4" t="str">
        <f>IFERROR(__xludf.DUMMYFUNCTION("GOOGLETRANSLATE(D702, ""he"", ""en"")"),"#VALUE!")</f>
        <v>#VALUE!</v>
      </c>
    </row>
    <row r="703" ht="15.75" customHeight="1">
      <c r="E703" s="4" t="str">
        <f>IFERROR(__xludf.DUMMYFUNCTION("GOOGLETRANSLATE(D703, ""he"", ""en"")"),"#VALUE!")</f>
        <v>#VALUE!</v>
      </c>
    </row>
    <row r="704" ht="15.75" customHeight="1">
      <c r="E704" s="4" t="str">
        <f>IFERROR(__xludf.DUMMYFUNCTION("GOOGLETRANSLATE(D704, ""he"", ""en"")"),"#VALUE!")</f>
        <v>#VALUE!</v>
      </c>
    </row>
    <row r="705" ht="15.75" customHeight="1">
      <c r="E705" s="4" t="str">
        <f>IFERROR(__xludf.DUMMYFUNCTION("GOOGLETRANSLATE(D705, ""he"", ""en"")"),"#VALUE!")</f>
        <v>#VALUE!</v>
      </c>
    </row>
    <row r="706" ht="15.75" customHeight="1">
      <c r="E706" s="4" t="str">
        <f>IFERROR(__xludf.DUMMYFUNCTION("GOOGLETRANSLATE(D706, ""he"", ""en"")"),"#VALUE!")</f>
        <v>#VALUE!</v>
      </c>
    </row>
    <row r="707" ht="15.75" customHeight="1">
      <c r="E707" s="4" t="str">
        <f>IFERROR(__xludf.DUMMYFUNCTION("GOOGLETRANSLATE(D707, ""he"", ""en"")"),"#VALUE!")</f>
        <v>#VALUE!</v>
      </c>
    </row>
    <row r="708" ht="15.75" customHeight="1">
      <c r="E708" s="4" t="str">
        <f>IFERROR(__xludf.DUMMYFUNCTION("GOOGLETRANSLATE(D708, ""he"", ""en"")"),"#VALUE!")</f>
        <v>#VALUE!</v>
      </c>
    </row>
    <row r="709" ht="15.75" customHeight="1">
      <c r="E709" s="4" t="str">
        <f>IFERROR(__xludf.DUMMYFUNCTION("GOOGLETRANSLATE(D709, ""he"", ""en"")"),"#VALUE!")</f>
        <v>#VALUE!</v>
      </c>
    </row>
    <row r="710" ht="15.75" customHeight="1">
      <c r="E710" s="4" t="str">
        <f>IFERROR(__xludf.DUMMYFUNCTION("GOOGLETRANSLATE(D710, ""he"", ""en"")"),"#VALUE!")</f>
        <v>#VALUE!</v>
      </c>
    </row>
    <row r="711" ht="15.75" customHeight="1">
      <c r="E711" s="4" t="str">
        <f>IFERROR(__xludf.DUMMYFUNCTION("GOOGLETRANSLATE(D711, ""he"", ""en"")"),"#VALUE!")</f>
        <v>#VALUE!</v>
      </c>
    </row>
    <row r="712" ht="15.75" customHeight="1">
      <c r="E712" s="4" t="str">
        <f>IFERROR(__xludf.DUMMYFUNCTION("GOOGLETRANSLATE(D712, ""he"", ""en"")"),"#VALUE!")</f>
        <v>#VALUE!</v>
      </c>
    </row>
    <row r="713" ht="15.75" customHeight="1">
      <c r="E713" s="4" t="str">
        <f>IFERROR(__xludf.DUMMYFUNCTION("GOOGLETRANSLATE(D713, ""he"", ""en"")"),"#VALUE!")</f>
        <v>#VALUE!</v>
      </c>
    </row>
    <row r="714" ht="15.75" customHeight="1">
      <c r="E714" s="4" t="str">
        <f>IFERROR(__xludf.DUMMYFUNCTION("GOOGLETRANSLATE(D714, ""he"", ""en"")"),"#VALUE!")</f>
        <v>#VALUE!</v>
      </c>
    </row>
    <row r="715" ht="15.75" customHeight="1">
      <c r="E715" s="4" t="str">
        <f>IFERROR(__xludf.DUMMYFUNCTION("GOOGLETRANSLATE(D715, ""he"", ""en"")"),"#VALUE!")</f>
        <v>#VALUE!</v>
      </c>
    </row>
    <row r="716" ht="15.75" customHeight="1">
      <c r="E716" s="4" t="str">
        <f>IFERROR(__xludf.DUMMYFUNCTION("GOOGLETRANSLATE(D716, ""he"", ""en"")"),"#VALUE!")</f>
        <v>#VALUE!</v>
      </c>
    </row>
    <row r="717" ht="15.75" customHeight="1">
      <c r="E717" s="4" t="str">
        <f>IFERROR(__xludf.DUMMYFUNCTION("GOOGLETRANSLATE(D717, ""he"", ""en"")"),"#VALUE!")</f>
        <v>#VALUE!</v>
      </c>
    </row>
    <row r="718" ht="15.75" customHeight="1">
      <c r="E718" s="4" t="str">
        <f>IFERROR(__xludf.DUMMYFUNCTION("GOOGLETRANSLATE(D718, ""he"", ""en"")"),"#VALUE!")</f>
        <v>#VALUE!</v>
      </c>
    </row>
    <row r="719" ht="15.75" customHeight="1">
      <c r="E719" s="4" t="str">
        <f>IFERROR(__xludf.DUMMYFUNCTION("GOOGLETRANSLATE(D719, ""he"", ""en"")"),"#VALUE!")</f>
        <v>#VALUE!</v>
      </c>
    </row>
    <row r="720" ht="15.75" customHeight="1">
      <c r="E720" s="4" t="str">
        <f>IFERROR(__xludf.DUMMYFUNCTION("GOOGLETRANSLATE(D720, ""he"", ""en"")"),"#VALUE!")</f>
        <v>#VALUE!</v>
      </c>
    </row>
    <row r="721" ht="15.75" customHeight="1">
      <c r="E721" s="4" t="str">
        <f>IFERROR(__xludf.DUMMYFUNCTION("GOOGLETRANSLATE(D721, ""he"", ""en"")"),"#VALUE!")</f>
        <v>#VALUE!</v>
      </c>
    </row>
    <row r="722" ht="15.75" customHeight="1">
      <c r="E722" s="4" t="str">
        <f>IFERROR(__xludf.DUMMYFUNCTION("GOOGLETRANSLATE(D722, ""he"", ""en"")"),"#VALUE!")</f>
        <v>#VALUE!</v>
      </c>
    </row>
    <row r="723" ht="15.75" customHeight="1">
      <c r="E723" s="4" t="str">
        <f>IFERROR(__xludf.DUMMYFUNCTION("GOOGLETRANSLATE(D723, ""he"", ""en"")"),"#VALUE!")</f>
        <v>#VALUE!</v>
      </c>
    </row>
    <row r="724" ht="15.75" customHeight="1">
      <c r="E724" s="4" t="str">
        <f>IFERROR(__xludf.DUMMYFUNCTION("GOOGLETRANSLATE(D724, ""he"", ""en"")"),"#VALUE!")</f>
        <v>#VALUE!</v>
      </c>
    </row>
    <row r="725" ht="15.75" customHeight="1">
      <c r="E725" s="4" t="str">
        <f>IFERROR(__xludf.DUMMYFUNCTION("GOOGLETRANSLATE(D725, ""he"", ""en"")"),"#VALUE!")</f>
        <v>#VALUE!</v>
      </c>
    </row>
    <row r="726" ht="15.75" customHeight="1">
      <c r="E726" s="4" t="str">
        <f>IFERROR(__xludf.DUMMYFUNCTION("GOOGLETRANSLATE(D726, ""he"", ""en"")"),"#VALUE!")</f>
        <v>#VALUE!</v>
      </c>
    </row>
    <row r="727" ht="15.75" customHeight="1">
      <c r="E727" s="4" t="str">
        <f>IFERROR(__xludf.DUMMYFUNCTION("GOOGLETRANSLATE(D727, ""he"", ""en"")"),"#VALUE!")</f>
        <v>#VALUE!</v>
      </c>
    </row>
    <row r="728" ht="15.75" customHeight="1">
      <c r="E728" s="4" t="str">
        <f>IFERROR(__xludf.DUMMYFUNCTION("GOOGLETRANSLATE(D728, ""he"", ""en"")"),"#VALUE!")</f>
        <v>#VALUE!</v>
      </c>
    </row>
    <row r="729" ht="15.75" customHeight="1">
      <c r="E729" s="4" t="str">
        <f>IFERROR(__xludf.DUMMYFUNCTION("GOOGLETRANSLATE(D729, ""he"", ""en"")"),"#VALUE!")</f>
        <v>#VALUE!</v>
      </c>
    </row>
    <row r="730" ht="15.75" customHeight="1">
      <c r="E730" s="4" t="str">
        <f>IFERROR(__xludf.DUMMYFUNCTION("GOOGLETRANSLATE(D730, ""he"", ""en"")"),"#VALUE!")</f>
        <v>#VALUE!</v>
      </c>
    </row>
    <row r="731" ht="15.75" customHeight="1">
      <c r="E731" s="4" t="str">
        <f>IFERROR(__xludf.DUMMYFUNCTION("GOOGLETRANSLATE(D731, ""he"", ""en"")"),"#VALUE!")</f>
        <v>#VALUE!</v>
      </c>
    </row>
    <row r="732" ht="15.75" customHeight="1">
      <c r="E732" s="4" t="str">
        <f>IFERROR(__xludf.DUMMYFUNCTION("GOOGLETRANSLATE(D732, ""he"", ""en"")"),"#VALUE!")</f>
        <v>#VALUE!</v>
      </c>
    </row>
    <row r="733" ht="15.75" customHeight="1">
      <c r="E733" s="4" t="str">
        <f>IFERROR(__xludf.DUMMYFUNCTION("GOOGLETRANSLATE(D733, ""he"", ""en"")"),"#VALUE!")</f>
        <v>#VALUE!</v>
      </c>
    </row>
    <row r="734" ht="15.75" customHeight="1">
      <c r="E734" s="4" t="str">
        <f>IFERROR(__xludf.DUMMYFUNCTION("GOOGLETRANSLATE(D734, ""he"", ""en"")"),"#VALUE!")</f>
        <v>#VALUE!</v>
      </c>
    </row>
    <row r="735" ht="15.75" customHeight="1">
      <c r="E735" s="4" t="str">
        <f>IFERROR(__xludf.DUMMYFUNCTION("GOOGLETRANSLATE(D735, ""he"", ""en"")"),"#VALUE!")</f>
        <v>#VALUE!</v>
      </c>
    </row>
    <row r="736" ht="15.75" customHeight="1">
      <c r="E736" s="4" t="str">
        <f>IFERROR(__xludf.DUMMYFUNCTION("GOOGLETRANSLATE(D736, ""he"", ""en"")"),"#VALUE!")</f>
        <v>#VALUE!</v>
      </c>
    </row>
    <row r="737" ht="15.75" customHeight="1">
      <c r="E737" s="4" t="str">
        <f>IFERROR(__xludf.DUMMYFUNCTION("GOOGLETRANSLATE(D737, ""he"", ""en"")"),"#VALUE!")</f>
        <v>#VALUE!</v>
      </c>
    </row>
    <row r="738" ht="15.75" customHeight="1">
      <c r="E738" s="4" t="str">
        <f>IFERROR(__xludf.DUMMYFUNCTION("GOOGLETRANSLATE(D738, ""he"", ""en"")"),"#VALUE!")</f>
        <v>#VALUE!</v>
      </c>
    </row>
    <row r="739" ht="15.75" customHeight="1">
      <c r="E739" s="4" t="str">
        <f>IFERROR(__xludf.DUMMYFUNCTION("GOOGLETRANSLATE(D739, ""he"", ""en"")"),"#VALUE!")</f>
        <v>#VALUE!</v>
      </c>
    </row>
    <row r="740" ht="15.75" customHeight="1">
      <c r="E740" s="4" t="str">
        <f>IFERROR(__xludf.DUMMYFUNCTION("GOOGLETRANSLATE(D740, ""he"", ""en"")"),"#VALUE!")</f>
        <v>#VALUE!</v>
      </c>
    </row>
    <row r="741" ht="15.75" customHeight="1">
      <c r="E741" s="4" t="str">
        <f>IFERROR(__xludf.DUMMYFUNCTION("GOOGLETRANSLATE(D741, ""he"", ""en"")"),"#VALUE!")</f>
        <v>#VALUE!</v>
      </c>
    </row>
    <row r="742" ht="15.75" customHeight="1">
      <c r="E742" s="4" t="str">
        <f>IFERROR(__xludf.DUMMYFUNCTION("GOOGLETRANSLATE(D742, ""he"", ""en"")"),"#VALUE!")</f>
        <v>#VALUE!</v>
      </c>
    </row>
    <row r="743" ht="15.75" customHeight="1">
      <c r="E743" s="4" t="str">
        <f>IFERROR(__xludf.DUMMYFUNCTION("GOOGLETRANSLATE(D743, ""he"", ""en"")"),"#VALUE!")</f>
        <v>#VALUE!</v>
      </c>
    </row>
    <row r="744" ht="15.75" customHeight="1">
      <c r="E744" s="4" t="str">
        <f>IFERROR(__xludf.DUMMYFUNCTION("GOOGLETRANSLATE(D744, ""he"", ""en"")"),"#VALUE!")</f>
        <v>#VALUE!</v>
      </c>
    </row>
    <row r="745" ht="15.75" customHeight="1">
      <c r="E745" s="4" t="str">
        <f>IFERROR(__xludf.DUMMYFUNCTION("GOOGLETRANSLATE(D745, ""he"", ""en"")"),"#VALUE!")</f>
        <v>#VALUE!</v>
      </c>
    </row>
    <row r="746" ht="15.75" customHeight="1">
      <c r="E746" s="4" t="str">
        <f>IFERROR(__xludf.DUMMYFUNCTION("GOOGLETRANSLATE(D746, ""he"", ""en"")"),"#VALUE!")</f>
        <v>#VALUE!</v>
      </c>
    </row>
    <row r="747" ht="15.75" customHeight="1">
      <c r="E747" s="4" t="str">
        <f>IFERROR(__xludf.DUMMYFUNCTION("GOOGLETRANSLATE(D747, ""he"", ""en"")"),"#VALUE!")</f>
        <v>#VALUE!</v>
      </c>
    </row>
    <row r="748" ht="15.75" customHeight="1">
      <c r="E748" s="4" t="str">
        <f>IFERROR(__xludf.DUMMYFUNCTION("GOOGLETRANSLATE(D748, ""he"", ""en"")"),"#VALUE!")</f>
        <v>#VALUE!</v>
      </c>
    </row>
    <row r="749" ht="15.75" customHeight="1">
      <c r="E749" s="4" t="str">
        <f>IFERROR(__xludf.DUMMYFUNCTION("GOOGLETRANSLATE(D749, ""he"", ""en"")"),"#VALUE!")</f>
        <v>#VALUE!</v>
      </c>
    </row>
    <row r="750" ht="15.75" customHeight="1">
      <c r="E750" s="4" t="str">
        <f>IFERROR(__xludf.DUMMYFUNCTION("GOOGLETRANSLATE(D750, ""he"", ""en"")"),"#VALUE!")</f>
        <v>#VALUE!</v>
      </c>
    </row>
    <row r="751" ht="15.75" customHeight="1">
      <c r="E751" s="4" t="str">
        <f>IFERROR(__xludf.DUMMYFUNCTION("GOOGLETRANSLATE(D751, ""he"", ""en"")"),"#VALUE!")</f>
        <v>#VALUE!</v>
      </c>
    </row>
    <row r="752" ht="15.75" customHeight="1">
      <c r="E752" s="4" t="str">
        <f>IFERROR(__xludf.DUMMYFUNCTION("GOOGLETRANSLATE(D752, ""he"", ""en"")"),"#VALUE!")</f>
        <v>#VALUE!</v>
      </c>
    </row>
    <row r="753" ht="15.75" customHeight="1">
      <c r="E753" s="4" t="str">
        <f>IFERROR(__xludf.DUMMYFUNCTION("GOOGLETRANSLATE(D753, ""he"", ""en"")"),"#VALUE!")</f>
        <v>#VALUE!</v>
      </c>
    </row>
    <row r="754" ht="15.75" customHeight="1">
      <c r="E754" s="4" t="str">
        <f>IFERROR(__xludf.DUMMYFUNCTION("GOOGLETRANSLATE(D754, ""he"", ""en"")"),"#VALUE!")</f>
        <v>#VALUE!</v>
      </c>
    </row>
    <row r="755" ht="15.75" customHeight="1">
      <c r="E755" s="4" t="str">
        <f>IFERROR(__xludf.DUMMYFUNCTION("GOOGLETRANSLATE(D755, ""he"", ""en"")"),"#VALUE!")</f>
        <v>#VALUE!</v>
      </c>
    </row>
    <row r="756" ht="15.75" customHeight="1">
      <c r="E756" s="4" t="str">
        <f>IFERROR(__xludf.DUMMYFUNCTION("GOOGLETRANSLATE(D756, ""he"", ""en"")"),"#VALUE!")</f>
        <v>#VALUE!</v>
      </c>
    </row>
    <row r="757" ht="15.75" customHeight="1">
      <c r="E757" s="4" t="str">
        <f>IFERROR(__xludf.DUMMYFUNCTION("GOOGLETRANSLATE(D757, ""he"", ""en"")"),"#VALUE!")</f>
        <v>#VALUE!</v>
      </c>
    </row>
    <row r="758" ht="15.75" customHeight="1">
      <c r="E758" s="4" t="str">
        <f>IFERROR(__xludf.DUMMYFUNCTION("GOOGLETRANSLATE(D758, ""he"", ""en"")"),"#VALUE!")</f>
        <v>#VALUE!</v>
      </c>
    </row>
    <row r="759" ht="15.75" customHeight="1">
      <c r="E759" s="4" t="str">
        <f>IFERROR(__xludf.DUMMYFUNCTION("GOOGLETRANSLATE(D759, ""he"", ""en"")"),"#VALUE!")</f>
        <v>#VALUE!</v>
      </c>
    </row>
    <row r="760" ht="15.75" customHeight="1">
      <c r="E760" s="4" t="str">
        <f>IFERROR(__xludf.DUMMYFUNCTION("GOOGLETRANSLATE(D760, ""he"", ""en"")"),"#VALUE!")</f>
        <v>#VALUE!</v>
      </c>
    </row>
    <row r="761" ht="15.75" customHeight="1">
      <c r="E761" s="4" t="str">
        <f>IFERROR(__xludf.DUMMYFUNCTION("GOOGLETRANSLATE(D761, ""he"", ""en"")"),"#VALUE!")</f>
        <v>#VALUE!</v>
      </c>
    </row>
    <row r="762" ht="15.75" customHeight="1">
      <c r="E762" s="4" t="str">
        <f>IFERROR(__xludf.DUMMYFUNCTION("GOOGLETRANSLATE(D762, ""he"", ""en"")"),"#VALUE!")</f>
        <v>#VALUE!</v>
      </c>
    </row>
    <row r="763" ht="15.75" customHeight="1">
      <c r="E763" s="4" t="str">
        <f>IFERROR(__xludf.DUMMYFUNCTION("GOOGLETRANSLATE(D763, ""he"", ""en"")"),"#VALUE!")</f>
        <v>#VALUE!</v>
      </c>
    </row>
    <row r="764" ht="15.75" customHeight="1">
      <c r="E764" s="4" t="str">
        <f>IFERROR(__xludf.DUMMYFUNCTION("GOOGLETRANSLATE(D764, ""he"", ""en"")"),"#VALUE!")</f>
        <v>#VALUE!</v>
      </c>
    </row>
    <row r="765" ht="15.75" customHeight="1">
      <c r="E765" s="4" t="str">
        <f>IFERROR(__xludf.DUMMYFUNCTION("GOOGLETRANSLATE(D765, ""he"", ""en"")"),"#VALUE!")</f>
        <v>#VALUE!</v>
      </c>
    </row>
    <row r="766" ht="15.75" customHeight="1">
      <c r="E766" s="4" t="str">
        <f>IFERROR(__xludf.DUMMYFUNCTION("GOOGLETRANSLATE(D766, ""he"", ""en"")"),"#VALUE!")</f>
        <v>#VALUE!</v>
      </c>
    </row>
    <row r="767" ht="15.75" customHeight="1">
      <c r="E767" s="4" t="str">
        <f>IFERROR(__xludf.DUMMYFUNCTION("GOOGLETRANSLATE(D767, ""he"", ""en"")"),"#VALUE!")</f>
        <v>#VALUE!</v>
      </c>
    </row>
    <row r="768" ht="15.75" customHeight="1">
      <c r="E768" s="4" t="str">
        <f>IFERROR(__xludf.DUMMYFUNCTION("GOOGLETRANSLATE(D768, ""he"", ""en"")"),"#VALUE!")</f>
        <v>#VALUE!</v>
      </c>
    </row>
    <row r="769" ht="15.75" customHeight="1">
      <c r="E769" s="4" t="str">
        <f>IFERROR(__xludf.DUMMYFUNCTION("GOOGLETRANSLATE(D769, ""he"", ""en"")"),"#VALUE!")</f>
        <v>#VALUE!</v>
      </c>
    </row>
    <row r="770" ht="15.75" customHeight="1">
      <c r="E770" s="4" t="str">
        <f>IFERROR(__xludf.DUMMYFUNCTION("GOOGLETRANSLATE(D770, ""he"", ""en"")"),"#VALUE!")</f>
        <v>#VALUE!</v>
      </c>
    </row>
    <row r="771" ht="15.75" customHeight="1">
      <c r="E771" s="4" t="str">
        <f>IFERROR(__xludf.DUMMYFUNCTION("GOOGLETRANSLATE(D771, ""he"", ""en"")"),"#VALUE!")</f>
        <v>#VALUE!</v>
      </c>
    </row>
    <row r="772" ht="15.75" customHeight="1">
      <c r="E772" s="4" t="str">
        <f>IFERROR(__xludf.DUMMYFUNCTION("GOOGLETRANSLATE(D772, ""he"", ""en"")"),"#VALUE!")</f>
        <v>#VALUE!</v>
      </c>
    </row>
    <row r="773" ht="15.75" customHeight="1">
      <c r="E773" s="4" t="str">
        <f>IFERROR(__xludf.DUMMYFUNCTION("GOOGLETRANSLATE(D773, ""he"", ""en"")"),"#VALUE!")</f>
        <v>#VALUE!</v>
      </c>
    </row>
    <row r="774" ht="15.75" customHeight="1">
      <c r="E774" s="4" t="str">
        <f>IFERROR(__xludf.DUMMYFUNCTION("GOOGLETRANSLATE(D774, ""he"", ""en"")"),"#VALUE!")</f>
        <v>#VALUE!</v>
      </c>
    </row>
    <row r="775" ht="15.75" customHeight="1">
      <c r="E775" s="4" t="str">
        <f>IFERROR(__xludf.DUMMYFUNCTION("GOOGLETRANSLATE(D775, ""he"", ""en"")"),"#VALUE!")</f>
        <v>#VALUE!</v>
      </c>
    </row>
    <row r="776" ht="15.75" customHeight="1">
      <c r="E776" s="4" t="str">
        <f>IFERROR(__xludf.DUMMYFUNCTION("GOOGLETRANSLATE(D776, ""he"", ""en"")"),"#VALUE!")</f>
        <v>#VALUE!</v>
      </c>
    </row>
    <row r="777" ht="15.75" customHeight="1">
      <c r="E777" s="4" t="str">
        <f>IFERROR(__xludf.DUMMYFUNCTION("GOOGLETRANSLATE(D777, ""he"", ""en"")"),"#VALUE!")</f>
        <v>#VALUE!</v>
      </c>
    </row>
    <row r="778" ht="15.75" customHeight="1">
      <c r="E778" s="4" t="str">
        <f>IFERROR(__xludf.DUMMYFUNCTION("GOOGLETRANSLATE(D778, ""he"", ""en"")"),"#VALUE!")</f>
        <v>#VALUE!</v>
      </c>
    </row>
    <row r="779" ht="15.75" customHeight="1">
      <c r="E779" s="4" t="str">
        <f>IFERROR(__xludf.DUMMYFUNCTION("GOOGLETRANSLATE(D779, ""he"", ""en"")"),"#VALUE!")</f>
        <v>#VALUE!</v>
      </c>
    </row>
    <row r="780" ht="15.75" customHeight="1">
      <c r="E780" s="4" t="str">
        <f>IFERROR(__xludf.DUMMYFUNCTION("GOOGLETRANSLATE(D780, ""he"", ""en"")"),"#VALUE!")</f>
        <v>#VALUE!</v>
      </c>
    </row>
    <row r="781" ht="15.75" customHeight="1">
      <c r="E781" s="4" t="str">
        <f>IFERROR(__xludf.DUMMYFUNCTION("GOOGLETRANSLATE(D781, ""he"", ""en"")"),"#VALUE!")</f>
        <v>#VALUE!</v>
      </c>
    </row>
    <row r="782" ht="15.75" customHeight="1">
      <c r="E782" s="4" t="str">
        <f>IFERROR(__xludf.DUMMYFUNCTION("GOOGLETRANSLATE(D782, ""he"", ""en"")"),"#VALUE!")</f>
        <v>#VALUE!</v>
      </c>
    </row>
    <row r="783" ht="15.75" customHeight="1">
      <c r="E783" s="4" t="str">
        <f>IFERROR(__xludf.DUMMYFUNCTION("GOOGLETRANSLATE(D783, ""he"", ""en"")"),"#VALUE!")</f>
        <v>#VALUE!</v>
      </c>
    </row>
    <row r="784" ht="15.75" customHeight="1">
      <c r="E784" s="4" t="str">
        <f>IFERROR(__xludf.DUMMYFUNCTION("GOOGLETRANSLATE(D784, ""he"", ""en"")"),"#VALUE!")</f>
        <v>#VALUE!</v>
      </c>
    </row>
    <row r="785" ht="15.75" customHeight="1">
      <c r="E785" s="4" t="str">
        <f>IFERROR(__xludf.DUMMYFUNCTION("GOOGLETRANSLATE(D785, ""he"", ""en"")"),"#VALUE!")</f>
        <v>#VALUE!</v>
      </c>
    </row>
    <row r="786" ht="15.75" customHeight="1">
      <c r="E786" s="4" t="str">
        <f>IFERROR(__xludf.DUMMYFUNCTION("GOOGLETRANSLATE(D786, ""he"", ""en"")"),"#VALUE!")</f>
        <v>#VALUE!</v>
      </c>
    </row>
    <row r="787" ht="15.75" customHeight="1">
      <c r="E787" s="4" t="str">
        <f>IFERROR(__xludf.DUMMYFUNCTION("GOOGLETRANSLATE(D787, ""he"", ""en"")"),"#VALUE!")</f>
        <v>#VALUE!</v>
      </c>
    </row>
    <row r="788" ht="15.75" customHeight="1">
      <c r="E788" s="4" t="str">
        <f>IFERROR(__xludf.DUMMYFUNCTION("GOOGLETRANSLATE(D788, ""he"", ""en"")"),"#VALUE!")</f>
        <v>#VALUE!</v>
      </c>
    </row>
    <row r="789" ht="15.75" customHeight="1">
      <c r="E789" s="4" t="str">
        <f>IFERROR(__xludf.DUMMYFUNCTION("GOOGLETRANSLATE(D789, ""he"", ""en"")"),"#VALUE!")</f>
        <v>#VALUE!</v>
      </c>
    </row>
    <row r="790" ht="15.75" customHeight="1">
      <c r="E790" s="4" t="str">
        <f>IFERROR(__xludf.DUMMYFUNCTION("GOOGLETRANSLATE(D790, ""he"", ""en"")"),"#VALUE!")</f>
        <v>#VALUE!</v>
      </c>
    </row>
    <row r="791" ht="15.75" customHeight="1">
      <c r="E791" s="4" t="str">
        <f>IFERROR(__xludf.DUMMYFUNCTION("GOOGLETRANSLATE(D791, ""he"", ""en"")"),"#VALUE!")</f>
        <v>#VALUE!</v>
      </c>
    </row>
    <row r="792" ht="15.75" customHeight="1">
      <c r="E792" s="4" t="str">
        <f>IFERROR(__xludf.DUMMYFUNCTION("GOOGLETRANSLATE(D792, ""he"", ""en"")"),"#VALUE!")</f>
        <v>#VALUE!</v>
      </c>
    </row>
    <row r="793" ht="15.75" customHeight="1">
      <c r="E793" s="4" t="str">
        <f>IFERROR(__xludf.DUMMYFUNCTION("GOOGLETRANSLATE(D793, ""he"", ""en"")"),"#VALUE!")</f>
        <v>#VALUE!</v>
      </c>
    </row>
    <row r="794" ht="15.75" customHeight="1">
      <c r="E794" s="4" t="str">
        <f>IFERROR(__xludf.DUMMYFUNCTION("GOOGLETRANSLATE(D794, ""he"", ""en"")"),"#VALUE!")</f>
        <v>#VALUE!</v>
      </c>
    </row>
    <row r="795" ht="15.75" customHeight="1">
      <c r="E795" s="4" t="str">
        <f>IFERROR(__xludf.DUMMYFUNCTION("GOOGLETRANSLATE(D795, ""he"", ""en"")"),"#VALUE!")</f>
        <v>#VALUE!</v>
      </c>
    </row>
    <row r="796" ht="15.75" customHeight="1">
      <c r="E796" s="4" t="str">
        <f>IFERROR(__xludf.DUMMYFUNCTION("GOOGLETRANSLATE(D796, ""he"", ""en"")"),"#VALUE!")</f>
        <v>#VALUE!</v>
      </c>
    </row>
    <row r="797" ht="15.75" customHeight="1">
      <c r="E797" s="4" t="str">
        <f>IFERROR(__xludf.DUMMYFUNCTION("GOOGLETRANSLATE(D797, ""he"", ""en"")"),"#VALUE!")</f>
        <v>#VALUE!</v>
      </c>
    </row>
    <row r="798" ht="15.75" customHeight="1">
      <c r="E798" s="4" t="str">
        <f>IFERROR(__xludf.DUMMYFUNCTION("GOOGLETRANSLATE(D798, ""he"", ""en"")"),"#VALUE!")</f>
        <v>#VALUE!</v>
      </c>
    </row>
    <row r="799" ht="15.75" customHeight="1">
      <c r="E799" s="4" t="str">
        <f>IFERROR(__xludf.DUMMYFUNCTION("GOOGLETRANSLATE(D799, ""he"", ""en"")"),"#VALUE!")</f>
        <v>#VALUE!</v>
      </c>
    </row>
    <row r="800" ht="15.75" customHeight="1">
      <c r="E800" s="4" t="str">
        <f>IFERROR(__xludf.DUMMYFUNCTION("GOOGLETRANSLATE(D800, ""he"", ""en"")"),"#VALUE!")</f>
        <v>#VALUE!</v>
      </c>
    </row>
    <row r="801" ht="15.75" customHeight="1">
      <c r="E801" s="4" t="str">
        <f>IFERROR(__xludf.DUMMYFUNCTION("GOOGLETRANSLATE(D801, ""he"", ""en"")"),"#VALUE!")</f>
        <v>#VALUE!</v>
      </c>
    </row>
    <row r="802" ht="15.75" customHeight="1">
      <c r="E802" s="4" t="str">
        <f>IFERROR(__xludf.DUMMYFUNCTION("GOOGLETRANSLATE(D802, ""he"", ""en"")"),"#VALUE!")</f>
        <v>#VALUE!</v>
      </c>
    </row>
    <row r="803" ht="15.75" customHeight="1">
      <c r="E803" s="4" t="str">
        <f>IFERROR(__xludf.DUMMYFUNCTION("GOOGLETRANSLATE(D803, ""he"", ""en"")"),"#VALUE!")</f>
        <v>#VALUE!</v>
      </c>
    </row>
    <row r="804" ht="15.75" customHeight="1">
      <c r="E804" s="4" t="str">
        <f>IFERROR(__xludf.DUMMYFUNCTION("GOOGLETRANSLATE(D804, ""he"", ""en"")"),"#VALUE!")</f>
        <v>#VALUE!</v>
      </c>
    </row>
    <row r="805" ht="15.75" customHeight="1">
      <c r="E805" s="4" t="str">
        <f>IFERROR(__xludf.DUMMYFUNCTION("GOOGLETRANSLATE(D805, ""he"", ""en"")"),"#VALUE!")</f>
        <v>#VALUE!</v>
      </c>
    </row>
    <row r="806" ht="15.75" customHeight="1">
      <c r="E806" s="4" t="str">
        <f>IFERROR(__xludf.DUMMYFUNCTION("GOOGLETRANSLATE(D806, ""he"", ""en"")"),"#VALUE!")</f>
        <v>#VALUE!</v>
      </c>
    </row>
    <row r="807" ht="15.75" customHeight="1">
      <c r="E807" s="4" t="str">
        <f>IFERROR(__xludf.DUMMYFUNCTION("GOOGLETRANSLATE(D807, ""he"", ""en"")"),"#VALUE!")</f>
        <v>#VALUE!</v>
      </c>
    </row>
    <row r="808" ht="15.75" customHeight="1">
      <c r="E808" s="4" t="str">
        <f>IFERROR(__xludf.DUMMYFUNCTION("GOOGLETRANSLATE(D808, ""he"", ""en"")"),"#VALUE!")</f>
        <v>#VALUE!</v>
      </c>
    </row>
    <row r="809" ht="15.75" customHeight="1">
      <c r="E809" s="4" t="str">
        <f>IFERROR(__xludf.DUMMYFUNCTION("GOOGLETRANSLATE(D809, ""he"", ""en"")"),"#VALUE!")</f>
        <v>#VALUE!</v>
      </c>
    </row>
    <row r="810" ht="15.75" customHeight="1">
      <c r="E810" s="4" t="str">
        <f>IFERROR(__xludf.DUMMYFUNCTION("GOOGLETRANSLATE(D810, ""he"", ""en"")"),"#VALUE!")</f>
        <v>#VALUE!</v>
      </c>
    </row>
    <row r="811" ht="15.75" customHeight="1">
      <c r="E811" s="4" t="str">
        <f>IFERROR(__xludf.DUMMYFUNCTION("GOOGLETRANSLATE(D811, ""he"", ""en"")"),"#VALUE!")</f>
        <v>#VALUE!</v>
      </c>
    </row>
    <row r="812" ht="15.75" customHeight="1">
      <c r="E812" s="4" t="str">
        <f>IFERROR(__xludf.DUMMYFUNCTION("GOOGLETRANSLATE(D812, ""he"", ""en"")"),"#VALUE!")</f>
        <v>#VALUE!</v>
      </c>
    </row>
    <row r="813" ht="15.75" customHeight="1">
      <c r="E813" s="4" t="str">
        <f>IFERROR(__xludf.DUMMYFUNCTION("GOOGLETRANSLATE(D813, ""he"", ""en"")"),"#VALUE!")</f>
        <v>#VALUE!</v>
      </c>
    </row>
    <row r="814" ht="15.75" customHeight="1">
      <c r="E814" s="4" t="str">
        <f>IFERROR(__xludf.DUMMYFUNCTION("GOOGLETRANSLATE(D814, ""he"", ""en"")"),"#VALUE!")</f>
        <v>#VALUE!</v>
      </c>
    </row>
    <row r="815" ht="15.75" customHeight="1">
      <c r="E815" s="4" t="str">
        <f>IFERROR(__xludf.DUMMYFUNCTION("GOOGLETRANSLATE(D815, ""he"", ""en"")"),"#VALUE!")</f>
        <v>#VALUE!</v>
      </c>
    </row>
    <row r="816" ht="15.75" customHeight="1">
      <c r="E816" s="4" t="str">
        <f>IFERROR(__xludf.DUMMYFUNCTION("GOOGLETRANSLATE(D816, ""he"", ""en"")"),"#VALUE!")</f>
        <v>#VALUE!</v>
      </c>
    </row>
    <row r="817" ht="15.75" customHeight="1">
      <c r="E817" s="4" t="str">
        <f>IFERROR(__xludf.DUMMYFUNCTION("GOOGLETRANSLATE(D817, ""he"", ""en"")"),"#VALUE!")</f>
        <v>#VALUE!</v>
      </c>
    </row>
    <row r="818" ht="15.75" customHeight="1">
      <c r="E818" s="4" t="str">
        <f>IFERROR(__xludf.DUMMYFUNCTION("GOOGLETRANSLATE(D818, ""he"", ""en"")"),"#VALUE!")</f>
        <v>#VALUE!</v>
      </c>
    </row>
    <row r="819" ht="15.75" customHeight="1">
      <c r="E819" s="4" t="str">
        <f>IFERROR(__xludf.DUMMYFUNCTION("GOOGLETRANSLATE(D819, ""he"", ""en"")"),"#VALUE!")</f>
        <v>#VALUE!</v>
      </c>
    </row>
    <row r="820" ht="15.75" customHeight="1">
      <c r="E820" s="4" t="str">
        <f>IFERROR(__xludf.DUMMYFUNCTION("GOOGLETRANSLATE(D820, ""he"", ""en"")"),"#VALUE!")</f>
        <v>#VALUE!</v>
      </c>
    </row>
    <row r="821" ht="15.75" customHeight="1">
      <c r="E821" s="4" t="str">
        <f>IFERROR(__xludf.DUMMYFUNCTION("GOOGLETRANSLATE(D821, ""he"", ""en"")"),"#VALUE!")</f>
        <v>#VALUE!</v>
      </c>
    </row>
    <row r="822" ht="15.75" customHeight="1">
      <c r="E822" s="4" t="str">
        <f>IFERROR(__xludf.DUMMYFUNCTION("GOOGLETRANSLATE(D822, ""he"", ""en"")"),"#VALUE!")</f>
        <v>#VALUE!</v>
      </c>
    </row>
    <row r="823" ht="15.75" customHeight="1">
      <c r="E823" s="4" t="str">
        <f>IFERROR(__xludf.DUMMYFUNCTION("GOOGLETRANSLATE(D823, ""he"", ""en"")"),"#VALUE!")</f>
        <v>#VALUE!</v>
      </c>
    </row>
    <row r="824" ht="15.75" customHeight="1">
      <c r="E824" s="4" t="str">
        <f>IFERROR(__xludf.DUMMYFUNCTION("GOOGLETRANSLATE(D824, ""he"", ""en"")"),"#VALUE!")</f>
        <v>#VALUE!</v>
      </c>
    </row>
    <row r="825" ht="15.75" customHeight="1">
      <c r="E825" s="4" t="str">
        <f>IFERROR(__xludf.DUMMYFUNCTION("GOOGLETRANSLATE(D825, ""he"", ""en"")"),"#VALUE!")</f>
        <v>#VALUE!</v>
      </c>
    </row>
    <row r="826" ht="15.75" customHeight="1">
      <c r="E826" s="4" t="str">
        <f>IFERROR(__xludf.DUMMYFUNCTION("GOOGLETRANSLATE(D826, ""he"", ""en"")"),"#VALUE!")</f>
        <v>#VALUE!</v>
      </c>
    </row>
    <row r="827" ht="15.75" customHeight="1">
      <c r="E827" s="4" t="str">
        <f>IFERROR(__xludf.DUMMYFUNCTION("GOOGLETRANSLATE(D827, ""he"", ""en"")"),"#VALUE!")</f>
        <v>#VALUE!</v>
      </c>
    </row>
    <row r="828" ht="15.75" customHeight="1">
      <c r="E828" s="4" t="str">
        <f>IFERROR(__xludf.DUMMYFUNCTION("GOOGLETRANSLATE(D828, ""he"", ""en"")"),"#VALUE!")</f>
        <v>#VALUE!</v>
      </c>
    </row>
    <row r="829" ht="15.75" customHeight="1">
      <c r="E829" s="4" t="str">
        <f>IFERROR(__xludf.DUMMYFUNCTION("GOOGLETRANSLATE(D829, ""he"", ""en"")"),"#VALUE!")</f>
        <v>#VALUE!</v>
      </c>
    </row>
    <row r="830" ht="15.75" customHeight="1">
      <c r="E830" s="4" t="str">
        <f>IFERROR(__xludf.DUMMYFUNCTION("GOOGLETRANSLATE(D830, ""he"", ""en"")"),"#VALUE!")</f>
        <v>#VALUE!</v>
      </c>
    </row>
    <row r="831" ht="15.75" customHeight="1">
      <c r="E831" s="4" t="str">
        <f>IFERROR(__xludf.DUMMYFUNCTION("GOOGLETRANSLATE(D831, ""he"", ""en"")"),"#VALUE!")</f>
        <v>#VALUE!</v>
      </c>
    </row>
    <row r="832" ht="15.75" customHeight="1">
      <c r="E832" s="4" t="str">
        <f>IFERROR(__xludf.DUMMYFUNCTION("GOOGLETRANSLATE(D832, ""he"", ""en"")"),"#VALUE!")</f>
        <v>#VALUE!</v>
      </c>
    </row>
    <row r="833" ht="15.75" customHeight="1">
      <c r="E833" s="4" t="str">
        <f>IFERROR(__xludf.DUMMYFUNCTION("GOOGLETRANSLATE(D833, ""he"", ""en"")"),"#VALUE!")</f>
        <v>#VALUE!</v>
      </c>
    </row>
    <row r="834" ht="15.75" customHeight="1">
      <c r="E834" s="4" t="str">
        <f>IFERROR(__xludf.DUMMYFUNCTION("GOOGLETRANSLATE(D834, ""he"", ""en"")"),"#VALUE!")</f>
        <v>#VALUE!</v>
      </c>
    </row>
    <row r="835" ht="15.75" customHeight="1">
      <c r="E835" s="4" t="str">
        <f>IFERROR(__xludf.DUMMYFUNCTION("GOOGLETRANSLATE(D835, ""he"", ""en"")"),"#VALUE!")</f>
        <v>#VALUE!</v>
      </c>
    </row>
    <row r="836" ht="15.75" customHeight="1">
      <c r="E836" s="4" t="str">
        <f>IFERROR(__xludf.DUMMYFUNCTION("GOOGLETRANSLATE(D836, ""he"", ""en"")"),"#VALUE!")</f>
        <v>#VALUE!</v>
      </c>
    </row>
    <row r="837" ht="15.75" customHeight="1">
      <c r="E837" s="4" t="str">
        <f>IFERROR(__xludf.DUMMYFUNCTION("GOOGLETRANSLATE(D837, ""he"", ""en"")"),"#VALUE!")</f>
        <v>#VALUE!</v>
      </c>
    </row>
    <row r="838" ht="15.75" customHeight="1">
      <c r="E838" s="4" t="str">
        <f>IFERROR(__xludf.DUMMYFUNCTION("GOOGLETRANSLATE(D838, ""he"", ""en"")"),"#VALUE!")</f>
        <v>#VALUE!</v>
      </c>
    </row>
    <row r="839" ht="15.75" customHeight="1">
      <c r="E839" s="4" t="str">
        <f>IFERROR(__xludf.DUMMYFUNCTION("GOOGLETRANSLATE(D839, ""he"", ""en"")"),"#VALUE!")</f>
        <v>#VALUE!</v>
      </c>
    </row>
    <row r="840" ht="15.75" customHeight="1">
      <c r="E840" s="4" t="str">
        <f>IFERROR(__xludf.DUMMYFUNCTION("GOOGLETRANSLATE(D840, ""he"", ""en"")"),"#VALUE!")</f>
        <v>#VALUE!</v>
      </c>
    </row>
    <row r="841" ht="15.75" customHeight="1">
      <c r="E841" s="4" t="str">
        <f>IFERROR(__xludf.DUMMYFUNCTION("GOOGLETRANSLATE(D841, ""he"", ""en"")"),"#VALUE!")</f>
        <v>#VALUE!</v>
      </c>
    </row>
    <row r="842" ht="15.75" customHeight="1">
      <c r="E842" s="4" t="str">
        <f>IFERROR(__xludf.DUMMYFUNCTION("GOOGLETRANSLATE(D842, ""he"", ""en"")"),"#VALUE!")</f>
        <v>#VALUE!</v>
      </c>
    </row>
    <row r="843" ht="15.75" customHeight="1">
      <c r="E843" s="4" t="str">
        <f>IFERROR(__xludf.DUMMYFUNCTION("GOOGLETRANSLATE(D843, ""he"", ""en"")"),"#VALUE!")</f>
        <v>#VALUE!</v>
      </c>
    </row>
    <row r="844" ht="15.75" customHeight="1">
      <c r="E844" s="4" t="str">
        <f>IFERROR(__xludf.DUMMYFUNCTION("GOOGLETRANSLATE(D844, ""he"", ""en"")"),"#VALUE!")</f>
        <v>#VALUE!</v>
      </c>
    </row>
    <row r="845" ht="15.75" customHeight="1">
      <c r="E845" s="4" t="str">
        <f>IFERROR(__xludf.DUMMYFUNCTION("GOOGLETRANSLATE(D845, ""he"", ""en"")"),"#VALUE!")</f>
        <v>#VALUE!</v>
      </c>
    </row>
    <row r="846" ht="15.75" customHeight="1">
      <c r="E846" s="4" t="str">
        <f>IFERROR(__xludf.DUMMYFUNCTION("GOOGLETRANSLATE(D846, ""he"", ""en"")"),"#VALUE!")</f>
        <v>#VALUE!</v>
      </c>
    </row>
    <row r="847" ht="15.75" customHeight="1">
      <c r="E847" s="4" t="str">
        <f>IFERROR(__xludf.DUMMYFUNCTION("GOOGLETRANSLATE(D847, ""he"", ""en"")"),"#VALUE!")</f>
        <v>#VALUE!</v>
      </c>
    </row>
    <row r="848" ht="15.75" customHeight="1">
      <c r="E848" s="4" t="str">
        <f>IFERROR(__xludf.DUMMYFUNCTION("GOOGLETRANSLATE(D848, ""he"", ""en"")"),"#VALUE!")</f>
        <v>#VALUE!</v>
      </c>
    </row>
    <row r="849" ht="15.75" customHeight="1">
      <c r="E849" s="4" t="str">
        <f>IFERROR(__xludf.DUMMYFUNCTION("GOOGLETRANSLATE(D849, ""he"", ""en"")"),"#VALUE!")</f>
        <v>#VALUE!</v>
      </c>
    </row>
    <row r="850" ht="15.75" customHeight="1">
      <c r="E850" s="4" t="str">
        <f>IFERROR(__xludf.DUMMYFUNCTION("GOOGLETRANSLATE(D850, ""he"", ""en"")"),"#VALUE!")</f>
        <v>#VALUE!</v>
      </c>
    </row>
    <row r="851" ht="15.75" customHeight="1">
      <c r="E851" s="4" t="str">
        <f>IFERROR(__xludf.DUMMYFUNCTION("GOOGLETRANSLATE(D851, ""he"", ""en"")"),"#VALUE!")</f>
        <v>#VALUE!</v>
      </c>
    </row>
    <row r="852" ht="15.75" customHeight="1">
      <c r="E852" s="4" t="str">
        <f>IFERROR(__xludf.DUMMYFUNCTION("GOOGLETRANSLATE(D852, ""he"", ""en"")"),"#VALUE!")</f>
        <v>#VALUE!</v>
      </c>
    </row>
    <row r="853" ht="15.75" customHeight="1">
      <c r="E853" s="4" t="str">
        <f>IFERROR(__xludf.DUMMYFUNCTION("GOOGLETRANSLATE(D853, ""he"", ""en"")"),"#VALUE!")</f>
        <v>#VALUE!</v>
      </c>
    </row>
    <row r="854" ht="15.75" customHeight="1">
      <c r="E854" s="4" t="str">
        <f>IFERROR(__xludf.DUMMYFUNCTION("GOOGLETRANSLATE(D854, ""he"", ""en"")"),"#VALUE!")</f>
        <v>#VALUE!</v>
      </c>
    </row>
    <row r="855" ht="15.75" customHeight="1">
      <c r="E855" s="4" t="str">
        <f>IFERROR(__xludf.DUMMYFUNCTION("GOOGLETRANSLATE(D855, ""he"", ""en"")"),"#VALUE!")</f>
        <v>#VALUE!</v>
      </c>
    </row>
    <row r="856" ht="15.75" customHeight="1">
      <c r="E856" s="4" t="str">
        <f>IFERROR(__xludf.DUMMYFUNCTION("GOOGLETRANSLATE(D856, ""he"", ""en"")"),"#VALUE!")</f>
        <v>#VALUE!</v>
      </c>
    </row>
    <row r="857" ht="15.75" customHeight="1">
      <c r="E857" s="4" t="str">
        <f>IFERROR(__xludf.DUMMYFUNCTION("GOOGLETRANSLATE(D857, ""he"", ""en"")"),"#VALUE!")</f>
        <v>#VALUE!</v>
      </c>
    </row>
    <row r="858" ht="15.75" customHeight="1">
      <c r="E858" s="4" t="str">
        <f>IFERROR(__xludf.DUMMYFUNCTION("GOOGLETRANSLATE(D858, ""he"", ""en"")"),"#VALUE!")</f>
        <v>#VALUE!</v>
      </c>
    </row>
    <row r="859" ht="15.75" customHeight="1">
      <c r="E859" s="4" t="str">
        <f>IFERROR(__xludf.DUMMYFUNCTION("GOOGLETRANSLATE(D859, ""he"", ""en"")"),"#VALUE!")</f>
        <v>#VALUE!</v>
      </c>
    </row>
    <row r="860" ht="15.75" customHeight="1">
      <c r="E860" s="4" t="str">
        <f>IFERROR(__xludf.DUMMYFUNCTION("GOOGLETRANSLATE(D860, ""he"", ""en"")"),"#VALUE!")</f>
        <v>#VALUE!</v>
      </c>
    </row>
    <row r="861" ht="15.75" customHeight="1">
      <c r="E861" s="4" t="str">
        <f>IFERROR(__xludf.DUMMYFUNCTION("GOOGLETRANSLATE(D861, ""he"", ""en"")"),"#VALUE!")</f>
        <v>#VALUE!</v>
      </c>
    </row>
    <row r="862" ht="15.75" customHeight="1">
      <c r="E862" s="4" t="str">
        <f>IFERROR(__xludf.DUMMYFUNCTION("GOOGLETRANSLATE(D862, ""he"", ""en"")"),"#VALUE!")</f>
        <v>#VALUE!</v>
      </c>
    </row>
    <row r="863" ht="15.75" customHeight="1">
      <c r="E863" s="4" t="str">
        <f>IFERROR(__xludf.DUMMYFUNCTION("GOOGLETRANSLATE(D863, ""he"", ""en"")"),"#VALUE!")</f>
        <v>#VALUE!</v>
      </c>
    </row>
    <row r="864" ht="15.75" customHeight="1">
      <c r="E864" s="4" t="str">
        <f>IFERROR(__xludf.DUMMYFUNCTION("GOOGLETRANSLATE(D864, ""he"", ""en"")"),"#VALUE!")</f>
        <v>#VALUE!</v>
      </c>
    </row>
    <row r="865" ht="15.75" customHeight="1">
      <c r="E865" s="4" t="str">
        <f>IFERROR(__xludf.DUMMYFUNCTION("GOOGLETRANSLATE(D865, ""he"", ""en"")"),"#VALUE!")</f>
        <v>#VALUE!</v>
      </c>
    </row>
    <row r="866" ht="15.75" customHeight="1">
      <c r="E866" s="4" t="str">
        <f>IFERROR(__xludf.DUMMYFUNCTION("GOOGLETRANSLATE(D866, ""he"", ""en"")"),"#VALUE!")</f>
        <v>#VALUE!</v>
      </c>
    </row>
    <row r="867" ht="15.75" customHeight="1">
      <c r="E867" s="4" t="str">
        <f>IFERROR(__xludf.DUMMYFUNCTION("GOOGLETRANSLATE(D867, ""he"", ""en"")"),"#VALUE!")</f>
        <v>#VALUE!</v>
      </c>
    </row>
    <row r="868" ht="15.75" customHeight="1">
      <c r="E868" s="4" t="str">
        <f>IFERROR(__xludf.DUMMYFUNCTION("GOOGLETRANSLATE(D868, ""he"", ""en"")"),"#VALUE!")</f>
        <v>#VALUE!</v>
      </c>
    </row>
    <row r="869" ht="15.75" customHeight="1">
      <c r="E869" s="4" t="str">
        <f>IFERROR(__xludf.DUMMYFUNCTION("GOOGLETRANSLATE(D869, ""he"", ""en"")"),"#VALUE!")</f>
        <v>#VALUE!</v>
      </c>
    </row>
    <row r="870" ht="15.75" customHeight="1">
      <c r="E870" s="4" t="str">
        <f>IFERROR(__xludf.DUMMYFUNCTION("GOOGLETRANSLATE(D870, ""he"", ""en"")"),"#VALUE!")</f>
        <v>#VALUE!</v>
      </c>
    </row>
    <row r="871" ht="15.75" customHeight="1">
      <c r="E871" s="4" t="str">
        <f>IFERROR(__xludf.DUMMYFUNCTION("GOOGLETRANSLATE(D871, ""he"", ""en"")"),"#VALUE!")</f>
        <v>#VALUE!</v>
      </c>
    </row>
    <row r="872" ht="15.75" customHeight="1">
      <c r="E872" s="4" t="str">
        <f>IFERROR(__xludf.DUMMYFUNCTION("GOOGLETRANSLATE(D872, ""he"", ""en"")"),"#VALUE!")</f>
        <v>#VALUE!</v>
      </c>
    </row>
    <row r="873" ht="15.75" customHeight="1">
      <c r="E873" s="4" t="str">
        <f>IFERROR(__xludf.DUMMYFUNCTION("GOOGLETRANSLATE(D873, ""he"", ""en"")"),"#VALUE!")</f>
        <v>#VALUE!</v>
      </c>
    </row>
    <row r="874" ht="15.75" customHeight="1">
      <c r="E874" s="4" t="str">
        <f>IFERROR(__xludf.DUMMYFUNCTION("GOOGLETRANSLATE(D874, ""he"", ""en"")"),"#VALUE!")</f>
        <v>#VALUE!</v>
      </c>
    </row>
    <row r="875" ht="15.75" customHeight="1">
      <c r="E875" s="4" t="str">
        <f>IFERROR(__xludf.DUMMYFUNCTION("GOOGLETRANSLATE(D875, ""he"", ""en"")"),"#VALUE!")</f>
        <v>#VALUE!</v>
      </c>
    </row>
    <row r="876" ht="15.75" customHeight="1">
      <c r="E876" s="4" t="str">
        <f>IFERROR(__xludf.DUMMYFUNCTION("GOOGLETRANSLATE(D876, ""he"", ""en"")"),"#VALUE!")</f>
        <v>#VALUE!</v>
      </c>
    </row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1.0" footer="0.0" header="0.0" left="0.75" right="0.75" top="1.0"/>
  <pageSetup orientation="landscape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5" width="12.63"/>
    <col customWidth="1" min="6" max="26" width="8.63"/>
  </cols>
  <sheetData>
    <row r="1" ht="15.75" customHeight="1">
      <c r="A1" s="1" t="s">
        <v>0</v>
      </c>
      <c r="B1" s="1" t="s">
        <v>1</v>
      </c>
      <c r="C1" s="2" t="s">
        <v>2</v>
      </c>
      <c r="D1" s="2" t="s">
        <v>3</v>
      </c>
      <c r="E1" s="18" t="s">
        <v>4</v>
      </c>
      <c r="F1" s="2" t="s">
        <v>5</v>
      </c>
      <c r="G1" s="2" t="s">
        <v>6</v>
      </c>
      <c r="H1" s="2" t="s">
        <v>7</v>
      </c>
    </row>
    <row r="2" ht="15.75" customHeight="1">
      <c r="A2" s="24" t="s">
        <v>8</v>
      </c>
      <c r="B2" s="25">
        <v>1.0</v>
      </c>
      <c r="C2" s="4">
        <v>1.0</v>
      </c>
      <c r="D2" s="5" t="s">
        <v>9</v>
      </c>
      <c r="E2" s="4" t="str">
        <f>IFERROR(__xludf.DUMMYFUNCTION("GOOGLETRANSLATE(D2, ""he"", ""en"")"),"{A}")</f>
        <v>{A}</v>
      </c>
      <c r="F2" s="4"/>
      <c r="G2" s="4"/>
      <c r="H2" s="4"/>
    </row>
    <row r="3" ht="15.75" customHeight="1">
      <c r="A3" s="3" t="s">
        <v>4767</v>
      </c>
      <c r="B3" s="1" t="s">
        <v>3622</v>
      </c>
      <c r="C3" s="4">
        <v>2.0</v>
      </c>
      <c r="D3" s="5" t="s">
        <v>3620</v>
      </c>
      <c r="E3" s="4" t="str">
        <f>IFERROR(__xludf.DUMMYFUNCTION("GOOGLETRANSLATE(D3, ""he"", ""en"")"),"Asheri")</f>
        <v>Asheri</v>
      </c>
      <c r="F3" s="4"/>
      <c r="G3" s="4"/>
      <c r="H3" s="4"/>
    </row>
    <row r="4" ht="15.75" customHeight="1">
      <c r="A4" s="3" t="s">
        <v>5651</v>
      </c>
      <c r="B4" s="1" t="s">
        <v>5652</v>
      </c>
      <c r="C4" s="4">
        <v>3.0</v>
      </c>
      <c r="D4" s="5" t="s">
        <v>5653</v>
      </c>
      <c r="E4" s="4" t="str">
        <f>IFERROR(__xludf.DUMMYFUNCTION("GOOGLETRANSLATE(D4, ""he"", ""en"")"),"Innocent")</f>
        <v>Innocent</v>
      </c>
      <c r="F4" s="4"/>
      <c r="G4" s="4"/>
      <c r="H4" s="4"/>
    </row>
    <row r="5" ht="15.75" customHeight="1">
      <c r="A5" s="3" t="s">
        <v>5654</v>
      </c>
      <c r="B5" s="1" t="s">
        <v>5655</v>
      </c>
      <c r="C5" s="4">
        <v>4.0</v>
      </c>
      <c r="D5" s="5" t="s">
        <v>5112</v>
      </c>
      <c r="E5" s="4" t="str">
        <f>IFERROR(__xludf.DUMMYFUNCTION("GOOGLETRANSLATE(D5, ""he"", ""en"")"),"way")</f>
        <v>way</v>
      </c>
      <c r="F5" s="4"/>
      <c r="G5" s="4"/>
      <c r="H5" s="4"/>
    </row>
    <row r="6" ht="15.75" customHeight="1">
      <c r="A6" s="3" t="s">
        <v>5656</v>
      </c>
      <c r="B6" s="1" t="s">
        <v>5657</v>
      </c>
      <c r="C6" s="4">
        <v>5.0</v>
      </c>
      <c r="D6" s="5" t="s">
        <v>5654</v>
      </c>
      <c r="E6" s="4" t="str">
        <f>IFERROR(__xludf.DUMMYFUNCTION("GOOGLETRANSLATE(D6, ""he"", ""en"")"),"the walkers")</f>
        <v>the walkers</v>
      </c>
      <c r="F6" s="4"/>
      <c r="G6" s="4"/>
      <c r="H6" s="4"/>
    </row>
    <row r="7" ht="15.75" customHeight="1">
      <c r="A7" s="3" t="s">
        <v>180</v>
      </c>
      <c r="B7" s="1" t="s">
        <v>5614</v>
      </c>
      <c r="C7" s="4">
        <v>6.0</v>
      </c>
      <c r="D7" s="5" t="s">
        <v>5658</v>
      </c>
      <c r="E7" s="4" t="str">
        <f>IFERROR(__xludf.DUMMYFUNCTION("GOOGLETRANSLATE(D7, ""he"", ""en"")"),"in Torah")</f>
        <v>in Torah</v>
      </c>
      <c r="F7" s="4"/>
      <c r="G7" s="4"/>
      <c r="H7" s="4"/>
    </row>
    <row r="8" ht="15.75" customHeight="1">
      <c r="A8" s="24" t="s">
        <v>25</v>
      </c>
      <c r="B8" s="25">
        <v>2.0</v>
      </c>
      <c r="C8" s="4">
        <v>7.0</v>
      </c>
      <c r="D8" s="5" t="s">
        <v>3509</v>
      </c>
      <c r="E8" s="4" t="str">
        <f>IFERROR(__xludf.DUMMYFUNCTION("GOOGLETRANSLATE(D8, ""he"", ""en"")"),"Jehovah:")</f>
        <v>Jehovah:</v>
      </c>
      <c r="F8" s="4"/>
      <c r="G8" s="4"/>
      <c r="H8" s="4"/>
    </row>
    <row r="9" ht="15.75" customHeight="1">
      <c r="A9" s="3" t="s">
        <v>4767</v>
      </c>
      <c r="B9" s="1" t="s">
        <v>3622</v>
      </c>
      <c r="C9" s="4">
        <v>8.0</v>
      </c>
      <c r="D9" s="5" t="s">
        <v>26</v>
      </c>
      <c r="E9" s="4" t="str">
        <f>IFERROR(__xludf.DUMMYFUNCTION("GOOGLETRANSLATE(D9, ""he"", ""en"")"),"{on}")</f>
        <v>{on}</v>
      </c>
      <c r="F9" s="4"/>
      <c r="G9" s="4"/>
      <c r="H9" s="4"/>
    </row>
    <row r="10" ht="15.75" customHeight="1">
      <c r="A10" s="3" t="s">
        <v>5659</v>
      </c>
      <c r="B10" s="1" t="s">
        <v>5660</v>
      </c>
      <c r="C10" s="4">
        <v>9.0</v>
      </c>
      <c r="D10" s="5" t="s">
        <v>3620</v>
      </c>
      <c r="E10" s="4" t="str">
        <f>IFERROR(__xludf.DUMMYFUNCTION("GOOGLETRANSLATE(D10, ""he"", ""en"")"),"Asheri")</f>
        <v>Asheri</v>
      </c>
      <c r="F10" s="4"/>
      <c r="G10" s="4"/>
      <c r="H10" s="4"/>
    </row>
    <row r="11" ht="15.75" customHeight="1">
      <c r="A11" s="3" t="s">
        <v>5661</v>
      </c>
      <c r="B11" s="1" t="s">
        <v>5662</v>
      </c>
      <c r="C11" s="4">
        <v>10.0</v>
      </c>
      <c r="D11" s="5" t="s">
        <v>5659</v>
      </c>
      <c r="E11" s="4" t="str">
        <f>IFERROR(__xludf.DUMMYFUNCTION("GOOGLETRANSLATE(D11, ""he"", ""en"")"),"Christian")</f>
        <v>Christian</v>
      </c>
      <c r="F11" s="4"/>
      <c r="G11" s="4"/>
      <c r="H11" s="4"/>
    </row>
    <row r="12" ht="15.75" customHeight="1">
      <c r="A12" s="3" t="s">
        <v>5663</v>
      </c>
      <c r="B12" s="1" t="s">
        <v>5664</v>
      </c>
      <c r="C12" s="4">
        <v>11.0</v>
      </c>
      <c r="D12" s="5" t="s">
        <v>5661</v>
      </c>
      <c r="E12" s="4" t="str">
        <f>IFERROR(__xludf.DUMMYFUNCTION("GOOGLETRANSLATE(D12, ""he"", ""en"")"),"His witnesses")</f>
        <v>His witnesses</v>
      </c>
      <c r="F12" s="4"/>
      <c r="G12" s="4"/>
      <c r="H12" s="4"/>
    </row>
    <row r="13" ht="15.75" customHeight="1">
      <c r="A13" s="3" t="s">
        <v>5665</v>
      </c>
      <c r="B13" s="1" t="s">
        <v>5666</v>
      </c>
      <c r="C13" s="4">
        <v>12.0</v>
      </c>
      <c r="D13" s="5" t="s">
        <v>1632</v>
      </c>
      <c r="E13" s="4" t="str">
        <f>IFERROR(__xludf.DUMMYFUNCTION("GOOGLETRANSLATE(D13, ""he"", ""en"")"),"at all")</f>
        <v>at all</v>
      </c>
      <c r="F13" s="4"/>
      <c r="G13" s="4"/>
      <c r="H13" s="4"/>
    </row>
    <row r="14" ht="15.75" customHeight="1">
      <c r="A14" s="24" t="s">
        <v>49</v>
      </c>
      <c r="B14" s="25">
        <v>3.0</v>
      </c>
      <c r="C14" s="4">
        <v>13.0</v>
      </c>
      <c r="D14" s="5" t="s">
        <v>344</v>
      </c>
      <c r="E14" s="4" t="str">
        <f>IFERROR(__xludf.DUMMYFUNCTION("GOOGLETRANSLATE(D14, ""he"", ""en"")"),"heart")</f>
        <v>heart</v>
      </c>
      <c r="F14" s="4"/>
      <c r="G14" s="4"/>
      <c r="H14" s="4"/>
    </row>
    <row r="15" ht="15.75" customHeight="1">
      <c r="A15" s="3" t="s">
        <v>872</v>
      </c>
      <c r="B15" s="1" t="s">
        <v>1744</v>
      </c>
      <c r="C15" s="4">
        <v>14.0</v>
      </c>
      <c r="D15" s="5" t="s">
        <v>5667</v>
      </c>
      <c r="E15" s="4" t="str">
        <f>IFERROR(__xludf.DUMMYFUNCTION("GOOGLETRANSLATE(D15, ""he"", ""en"")"),"will be required:")</f>
        <v>will be required:</v>
      </c>
      <c r="F15" s="4"/>
      <c r="G15" s="4"/>
      <c r="H15" s="4"/>
    </row>
    <row r="16" ht="15.75" customHeight="1">
      <c r="A16" s="3" t="s">
        <v>5668</v>
      </c>
      <c r="B16" s="1" t="s">
        <v>5669</v>
      </c>
      <c r="C16" s="4">
        <v>15.0</v>
      </c>
      <c r="D16" s="5" t="s">
        <v>50</v>
      </c>
      <c r="E16" s="4" t="str">
        <f>IFERROR(__xludf.DUMMYFUNCTION("GOOGLETRANSLATE(D16, ""he"", ""en"")"),"{third}")</f>
        <v>{third}</v>
      </c>
      <c r="F16" s="4"/>
      <c r="G16" s="4"/>
      <c r="H16" s="4"/>
    </row>
    <row r="17" ht="15.75" customHeight="1">
      <c r="A17" s="3" t="s">
        <v>4889</v>
      </c>
      <c r="B17" s="1" t="s">
        <v>4868</v>
      </c>
      <c r="C17" s="4">
        <v>16.0</v>
      </c>
      <c r="D17" s="5" t="s">
        <v>872</v>
      </c>
      <c r="E17" s="4" t="str">
        <f>IFERROR(__xludf.DUMMYFUNCTION("GOOGLETRANSLATE(D17, ""he"", ""en"")"),"even")</f>
        <v>even</v>
      </c>
      <c r="F17" s="4"/>
      <c r="G17" s="4"/>
      <c r="H17" s="4"/>
    </row>
    <row r="18" ht="15.75" customHeight="1">
      <c r="A18" s="3" t="s">
        <v>5670</v>
      </c>
      <c r="B18" s="1" t="s">
        <v>5671</v>
      </c>
      <c r="C18" s="4">
        <v>17.0</v>
      </c>
      <c r="D18" s="5" t="s">
        <v>132</v>
      </c>
      <c r="E18" s="4" t="str">
        <f>IFERROR(__xludf.DUMMYFUNCTION("GOOGLETRANSLATE(D18, ""he"", ""en"")"),"not")</f>
        <v>not</v>
      </c>
      <c r="F18" s="4"/>
      <c r="G18" s="4"/>
      <c r="H18" s="4"/>
    </row>
    <row r="19" ht="15.75" customHeight="1">
      <c r="A19" s="3" t="s">
        <v>5672</v>
      </c>
      <c r="B19" s="1" t="s">
        <v>5673</v>
      </c>
      <c r="C19" s="4">
        <v>18.0</v>
      </c>
      <c r="D19" s="5" t="s">
        <v>5674</v>
      </c>
      <c r="E19" s="4" t="str">
        <f>IFERROR(__xludf.DUMMYFUNCTION("GOOGLETRANSLATE(D19, ""he"", ""en"")"),"Act")</f>
        <v>Act</v>
      </c>
      <c r="F19" s="4"/>
      <c r="G19" s="4"/>
      <c r="H19" s="4"/>
    </row>
    <row r="20" ht="15.75" customHeight="1">
      <c r="A20" s="8" t="s">
        <v>69</v>
      </c>
      <c r="B20" s="17">
        <v>4.0</v>
      </c>
      <c r="C20" s="4">
        <v>19.0</v>
      </c>
      <c r="D20" s="5" t="s">
        <v>4889</v>
      </c>
      <c r="E20" s="4" t="str">
        <f>IFERROR(__xludf.DUMMYFUNCTION("GOOGLETRANSLATE(D20, ""he"", ""en"")"),"rising")</f>
        <v>rising</v>
      </c>
      <c r="F20" s="4"/>
      <c r="G20" s="4"/>
      <c r="H20" s="4"/>
    </row>
    <row r="21" ht="15.75" customHeight="1">
      <c r="A21" s="3" t="s">
        <v>321</v>
      </c>
      <c r="B21" s="1" t="s">
        <v>3526</v>
      </c>
      <c r="C21" s="4">
        <v>20.0</v>
      </c>
      <c r="D21" s="5" t="s">
        <v>5675</v>
      </c>
      <c r="E21" s="4" t="str">
        <f>IFERROR(__xludf.DUMMYFUNCTION("GOOGLETRANSLATE(D21, ""he"", ""en"")"),"in his ways")</f>
        <v>in his ways</v>
      </c>
      <c r="F21" s="4"/>
      <c r="G21" s="4"/>
      <c r="H21" s="4"/>
    </row>
    <row r="22" ht="15.75" customHeight="1">
      <c r="A22" s="3" t="s">
        <v>5676</v>
      </c>
      <c r="B22" s="1" t="s">
        <v>5677</v>
      </c>
      <c r="C22" s="4">
        <v>21.0</v>
      </c>
      <c r="D22" s="5" t="s">
        <v>5678</v>
      </c>
      <c r="E22" s="4" t="str">
        <f>IFERROR(__xludf.DUMMYFUNCTION("GOOGLETRANSLATE(D22, ""he"", ""en"")"),"went:")</f>
        <v>went:</v>
      </c>
      <c r="F22" s="4"/>
      <c r="G22" s="4"/>
      <c r="H22" s="4"/>
    </row>
    <row r="23" ht="15.75" customHeight="1">
      <c r="A23" s="3" t="s">
        <v>5679</v>
      </c>
      <c r="B23" s="1" t="s">
        <v>5680</v>
      </c>
      <c r="C23" s="4">
        <v>22.0</v>
      </c>
      <c r="D23" s="5" t="s">
        <v>70</v>
      </c>
      <c r="E23" s="4" t="str">
        <f>IFERROR(__xludf.DUMMYFUNCTION("GOOGLETRANSLATE(D23, ""he"", ""en"")"),"{d}")</f>
        <v>{d}</v>
      </c>
      <c r="F23" s="4"/>
      <c r="G23" s="4"/>
      <c r="H23" s="4"/>
    </row>
    <row r="24" ht="15.75" customHeight="1">
      <c r="A24" s="3" t="s">
        <v>5681</v>
      </c>
      <c r="B24" s="1" t="s">
        <v>5682</v>
      </c>
      <c r="C24" s="4">
        <v>23.0</v>
      </c>
      <c r="D24" s="5" t="s">
        <v>322</v>
      </c>
      <c r="E24" s="4" t="str">
        <f>IFERROR(__xludf.DUMMYFUNCTION("GOOGLETRANSLATE(D24, ""he"", ""en"")"),"you")</f>
        <v>you</v>
      </c>
      <c r="F24" s="4"/>
      <c r="G24" s="4"/>
      <c r="H24" s="4"/>
    </row>
    <row r="25" ht="15.75" customHeight="1">
      <c r="A25" s="3" t="s">
        <v>1579</v>
      </c>
      <c r="B25" s="1" t="s">
        <v>5683</v>
      </c>
      <c r="C25" s="4">
        <v>24.0</v>
      </c>
      <c r="D25" s="5" t="s">
        <v>5684</v>
      </c>
      <c r="E25" s="4" t="str">
        <f>IFERROR(__xludf.DUMMYFUNCTION("GOOGLETRANSLATE(D25, ""he"", ""en"")"),"obeyed")</f>
        <v>obeyed</v>
      </c>
      <c r="F25" s="4"/>
      <c r="G25" s="4"/>
      <c r="H25" s="4"/>
    </row>
    <row r="26" ht="15.75" customHeight="1">
      <c r="A26" s="8" t="s">
        <v>94</v>
      </c>
      <c r="B26" s="17">
        <v>5.0</v>
      </c>
      <c r="C26" s="4">
        <v>25.0</v>
      </c>
      <c r="D26" s="5" t="s">
        <v>5685</v>
      </c>
      <c r="E26" s="4" t="str">
        <f>IFERROR(__xludf.DUMMYFUNCTION("GOOGLETRANSLATE(D26, ""he"", ""en"")"),"Your orders")</f>
        <v>Your orders</v>
      </c>
      <c r="F26" s="4"/>
      <c r="G26" s="4"/>
      <c r="H26" s="4"/>
    </row>
    <row r="27" ht="15.75" customHeight="1">
      <c r="A27" s="3" t="s">
        <v>5686</v>
      </c>
      <c r="B27" s="1" t="s">
        <v>5687</v>
      </c>
      <c r="C27" s="4">
        <v>26.0</v>
      </c>
      <c r="D27" s="5" t="s">
        <v>5688</v>
      </c>
      <c r="E27" s="4" t="str">
        <f>IFERROR(__xludf.DUMMYFUNCTION("GOOGLETRANSLATE(D27, ""he"", ""en"")"),"preserve")</f>
        <v>preserve</v>
      </c>
      <c r="F27" s="4"/>
      <c r="G27" s="4"/>
      <c r="H27" s="4"/>
    </row>
    <row r="28" ht="15.75" customHeight="1">
      <c r="A28" s="3" t="s">
        <v>5689</v>
      </c>
      <c r="B28" s="1" t="s">
        <v>5690</v>
      </c>
      <c r="C28" s="4">
        <v>27.0</v>
      </c>
      <c r="D28" s="5" t="s">
        <v>2510</v>
      </c>
      <c r="E28" s="4" t="str">
        <f>IFERROR(__xludf.DUMMYFUNCTION("GOOGLETRANSLATE(D28, ""he"", ""en"")"),"very:")</f>
        <v>very:</v>
      </c>
      <c r="F28" s="4"/>
      <c r="G28" s="4"/>
      <c r="H28" s="4"/>
    </row>
    <row r="29" ht="15.75" customHeight="1">
      <c r="A29" s="3" t="s">
        <v>5691</v>
      </c>
      <c r="B29" s="1" t="s">
        <v>5692</v>
      </c>
      <c r="C29" s="4">
        <v>28.0</v>
      </c>
      <c r="D29" s="5" t="s">
        <v>95</v>
      </c>
      <c r="E29" s="4" t="str">
        <f>IFERROR(__xludf.DUMMYFUNCTION("GOOGLETRANSLATE(D29, ""he"", ""en"")"),"{the}")</f>
        <v>{the}</v>
      </c>
      <c r="F29" s="4"/>
      <c r="G29" s="4"/>
      <c r="H29" s="4"/>
    </row>
    <row r="30" ht="15.75" customHeight="1">
      <c r="A30" s="3" t="s">
        <v>5681</v>
      </c>
      <c r="B30" s="1" t="s">
        <v>5682</v>
      </c>
      <c r="C30" s="4">
        <v>29.0</v>
      </c>
      <c r="D30" s="5" t="s">
        <v>5686</v>
      </c>
      <c r="E30" s="4" t="str">
        <f>IFERROR(__xludf.DUMMYFUNCTION("GOOGLETRANSLATE(D30, ""he"", ""en"")"),"my dear")</f>
        <v>my dear</v>
      </c>
      <c r="F30" s="4"/>
      <c r="G30" s="4"/>
      <c r="H30" s="4"/>
    </row>
    <row r="31" ht="15.75" customHeight="1">
      <c r="A31" s="3" t="s">
        <v>5693</v>
      </c>
      <c r="B31" s="1" t="s">
        <v>5694</v>
      </c>
      <c r="C31" s="4">
        <v>30.0</v>
      </c>
      <c r="D31" s="5" t="s">
        <v>5695</v>
      </c>
      <c r="E31" s="4" t="str">
        <f>IFERROR(__xludf.DUMMYFUNCTION("GOOGLETRANSLATE(D31, ""he"", ""en"")"),"They will be")</f>
        <v>They will be</v>
      </c>
      <c r="F31" s="4"/>
      <c r="G31" s="4"/>
      <c r="H31" s="4"/>
    </row>
    <row r="32" ht="15.75" customHeight="1">
      <c r="A32" s="8" t="s">
        <v>112</v>
      </c>
      <c r="B32" s="17">
        <v>6.0</v>
      </c>
      <c r="C32" s="4">
        <v>31.0</v>
      </c>
      <c r="D32" s="5" t="s">
        <v>5696</v>
      </c>
      <c r="E32" s="4" t="str">
        <f>IFERROR(__xludf.DUMMYFUNCTION("GOOGLETRANSLATE(D32, ""he"", ""en"")"),"my ways")</f>
        <v>my ways</v>
      </c>
      <c r="F32" s="4"/>
      <c r="G32" s="4"/>
      <c r="H32" s="4"/>
    </row>
    <row r="33" ht="15.75" customHeight="1">
      <c r="A33" s="3" t="s">
        <v>4810</v>
      </c>
      <c r="B33" s="1" t="s">
        <v>4811</v>
      </c>
      <c r="C33" s="4">
        <v>32.0</v>
      </c>
      <c r="D33" s="5" t="s">
        <v>5688</v>
      </c>
      <c r="E33" s="4" t="str">
        <f>IFERROR(__xludf.DUMMYFUNCTION("GOOGLETRANSLATE(D33, ""he"", ""en"")"),"preserve")</f>
        <v>preserve</v>
      </c>
      <c r="F33" s="4"/>
      <c r="G33" s="4"/>
      <c r="H33" s="4"/>
    </row>
    <row r="34" ht="15.75" customHeight="1">
      <c r="A34" s="3" t="s">
        <v>5697</v>
      </c>
      <c r="B34" s="1" t="s">
        <v>5698</v>
      </c>
      <c r="C34" s="4">
        <v>33.0</v>
      </c>
      <c r="D34" s="5" t="s">
        <v>5699</v>
      </c>
      <c r="E34" s="4" t="str">
        <f>IFERROR(__xludf.DUMMYFUNCTION("GOOGLETRANSLATE(D34, ""he"", ""en"")"),"Your rules:")</f>
        <v>Your rules:</v>
      </c>
      <c r="F34" s="4"/>
      <c r="G34" s="4"/>
      <c r="H34" s="4"/>
    </row>
    <row r="35" ht="15.75" customHeight="1">
      <c r="A35" s="3" t="s">
        <v>5700</v>
      </c>
      <c r="B35" s="1" t="s">
        <v>5701</v>
      </c>
      <c r="C35" s="4">
        <v>34.0</v>
      </c>
      <c r="D35" s="5" t="s">
        <v>114</v>
      </c>
      <c r="E35" s="4" t="str">
        <f>IFERROR(__xludf.DUMMYFUNCTION("GOOGLETRANSLATE(D35, ""he"", ""en"")"),"{and}")</f>
        <v>{and}</v>
      </c>
      <c r="F35" s="4"/>
      <c r="G35" s="4"/>
      <c r="H35" s="4"/>
    </row>
    <row r="36" ht="15.75" customHeight="1">
      <c r="A36" s="3" t="s">
        <v>5702</v>
      </c>
      <c r="B36" s="1" t="s">
        <v>5703</v>
      </c>
      <c r="C36" s="4">
        <v>35.0</v>
      </c>
      <c r="D36" s="5" t="s">
        <v>4810</v>
      </c>
      <c r="E36" s="4" t="str">
        <f>IFERROR(__xludf.DUMMYFUNCTION("GOOGLETRANSLATE(D36, ""he"", ""en"")"),"then")</f>
        <v>then</v>
      </c>
      <c r="F36" s="4"/>
      <c r="G36" s="4"/>
      <c r="H36" s="4"/>
    </row>
    <row r="37" ht="15.75" customHeight="1">
      <c r="A37" s="8" t="s">
        <v>127</v>
      </c>
      <c r="B37" s="17">
        <v>7.0</v>
      </c>
      <c r="C37" s="4">
        <v>36.0</v>
      </c>
      <c r="D37" s="5" t="s">
        <v>132</v>
      </c>
      <c r="E37" s="4" t="str">
        <f>IFERROR(__xludf.DUMMYFUNCTION("GOOGLETRANSLATE(D37, ""he"", ""en"")"),"not")</f>
        <v>not</v>
      </c>
      <c r="F37" s="4"/>
      <c r="G37" s="4"/>
      <c r="H37" s="4"/>
    </row>
    <row r="38" ht="15.75" customHeight="1">
      <c r="A38" s="3" t="s">
        <v>4085</v>
      </c>
      <c r="B38" s="1" t="s">
        <v>5704</v>
      </c>
      <c r="C38" s="4">
        <v>37.0</v>
      </c>
      <c r="D38" s="5" t="s">
        <v>5705</v>
      </c>
      <c r="E38" s="4" t="str">
        <f>IFERROR(__xludf.DUMMYFUNCTION("GOOGLETRANSLATE(D38, ""he"", ""en"")"),"musty")</f>
        <v>musty</v>
      </c>
      <c r="F38" s="4"/>
      <c r="G38" s="4"/>
      <c r="H38" s="4"/>
    </row>
    <row r="39" ht="15.75" customHeight="1">
      <c r="A39" s="3" t="s">
        <v>5706</v>
      </c>
      <c r="B39" s="1" t="s">
        <v>5707</v>
      </c>
      <c r="C39" s="4">
        <v>38.0</v>
      </c>
      <c r="D39" s="5" t="s">
        <v>5708</v>
      </c>
      <c r="E39" s="4" t="str">
        <f>IFERROR(__xludf.DUMMYFUNCTION("GOOGLETRANSLATE(D39, ""he"", ""en"")"),"in my eyes")</f>
        <v>in my eyes</v>
      </c>
      <c r="F39" s="4"/>
      <c r="G39" s="4"/>
      <c r="H39" s="4"/>
    </row>
    <row r="40" ht="15.75" customHeight="1">
      <c r="A40" s="3" t="s">
        <v>5709</v>
      </c>
      <c r="B40" s="1" t="s">
        <v>5710</v>
      </c>
      <c r="C40" s="4">
        <v>39.0</v>
      </c>
      <c r="D40" s="5" t="s">
        <v>545</v>
      </c>
      <c r="E40" s="4" t="str">
        <f>IFERROR(__xludf.DUMMYFUNCTION("GOOGLETRANSLATE(D40, ""he"", ""en"")"),"to")</f>
        <v>to</v>
      </c>
      <c r="F40" s="4"/>
      <c r="G40" s="4"/>
      <c r="H40" s="4"/>
    </row>
    <row r="41" ht="15.75" customHeight="1">
      <c r="A41" s="3" t="s">
        <v>5711</v>
      </c>
      <c r="B41" s="1" t="s">
        <v>5712</v>
      </c>
      <c r="C41" s="4">
        <v>40.0</v>
      </c>
      <c r="D41" s="5" t="s">
        <v>448</v>
      </c>
      <c r="E41" s="4" t="str">
        <f>IFERROR(__xludf.DUMMYFUNCTION("GOOGLETRANSLATE(D41, ""he"", ""en"")"),"all")</f>
        <v>all</v>
      </c>
      <c r="F41" s="4"/>
      <c r="G41" s="4"/>
      <c r="H41" s="4"/>
    </row>
    <row r="42" ht="15.75" customHeight="1">
      <c r="A42" s="3" t="s">
        <v>5713</v>
      </c>
      <c r="B42" s="1" t="s">
        <v>5714</v>
      </c>
      <c r="C42" s="4">
        <v>41.0</v>
      </c>
      <c r="D42" s="5" t="s">
        <v>5715</v>
      </c>
      <c r="E42" s="4" t="str">
        <f>IFERROR(__xludf.DUMMYFUNCTION("GOOGLETRANSLATE(D42, ""he"", ""en"")"),"Your habits:")</f>
        <v>Your habits:</v>
      </c>
      <c r="F42" s="4"/>
      <c r="G42" s="4"/>
      <c r="H42" s="4"/>
    </row>
    <row r="43" ht="15.75" customHeight="1">
      <c r="A43" s="3" t="s">
        <v>5716</v>
      </c>
      <c r="B43" s="1" t="s">
        <v>5717</v>
      </c>
      <c r="C43" s="4">
        <v>42.0</v>
      </c>
      <c r="D43" s="5" t="s">
        <v>133</v>
      </c>
      <c r="E43" s="4" t="str">
        <f>IFERROR(__xludf.DUMMYFUNCTION("GOOGLETRANSLATE(D43, ""he"", ""en"")"),"{g}")</f>
        <v>{g}</v>
      </c>
      <c r="F43" s="4"/>
      <c r="G43" s="4"/>
      <c r="H43" s="4"/>
    </row>
    <row r="44" ht="15.75" customHeight="1">
      <c r="A44" s="8" t="s">
        <v>143</v>
      </c>
      <c r="B44" s="17">
        <v>8.0</v>
      </c>
      <c r="C44" s="4">
        <v>43.0</v>
      </c>
      <c r="D44" s="5" t="s">
        <v>4085</v>
      </c>
      <c r="E44" s="4" t="str">
        <f>IFERROR(__xludf.DUMMYFUNCTION("GOOGLETRANSLATE(D44, ""he"", ""en"")"),"by you")</f>
        <v>by you</v>
      </c>
      <c r="F44" s="4"/>
      <c r="G44" s="4"/>
      <c r="H44" s="4"/>
    </row>
    <row r="45" ht="15.75" customHeight="1">
      <c r="A45" s="3" t="s">
        <v>5718</v>
      </c>
      <c r="B45" s="1" t="s">
        <v>5694</v>
      </c>
      <c r="C45" s="4">
        <v>44.0</v>
      </c>
      <c r="D45" s="5" t="s">
        <v>5719</v>
      </c>
      <c r="E45" s="4" t="str">
        <f>IFERROR(__xludf.DUMMYFUNCTION("GOOGLETRANSLATE(D45, ""he"", ""en"")"),"in the right")</f>
        <v>in the right</v>
      </c>
      <c r="F45" s="4"/>
      <c r="G45" s="4"/>
      <c r="H45" s="4"/>
    </row>
    <row r="46" ht="15.75" customHeight="1">
      <c r="A46" s="3" t="s">
        <v>5720</v>
      </c>
      <c r="B46" s="1" t="s">
        <v>4932</v>
      </c>
      <c r="C46" s="4">
        <v>45.0</v>
      </c>
      <c r="D46" s="5" t="s">
        <v>5709</v>
      </c>
      <c r="E46" s="4" t="str">
        <f>IFERROR(__xludf.DUMMYFUNCTION("GOOGLETRANSLATE(D46, ""he"", ""en"")"),"heart")</f>
        <v>heart</v>
      </c>
      <c r="F46" s="4"/>
      <c r="G46" s="4"/>
      <c r="H46" s="4"/>
    </row>
    <row r="47" ht="15.75" customHeight="1">
      <c r="A47" s="3" t="s">
        <v>5721</v>
      </c>
      <c r="B47" s="1" t="s">
        <v>5722</v>
      </c>
      <c r="C47" s="4">
        <v>46.0</v>
      </c>
      <c r="D47" s="5" t="s">
        <v>5723</v>
      </c>
      <c r="E47" s="4" t="str">
        <f>IFERROR(__xludf.DUMMYFUNCTION("GOOGLETRANSLATE(D47, ""he"", ""en"")"),"in my study")</f>
        <v>in my study</v>
      </c>
      <c r="F47" s="4"/>
      <c r="G47" s="4"/>
      <c r="H47" s="4"/>
    </row>
    <row r="48" ht="15.75" customHeight="1">
      <c r="A48" s="3" t="s">
        <v>5724</v>
      </c>
      <c r="B48" s="1" t="s">
        <v>5725</v>
      </c>
      <c r="C48" s="4">
        <v>47.0</v>
      </c>
      <c r="D48" s="5" t="s">
        <v>5726</v>
      </c>
      <c r="E48" s="4" t="str">
        <f>IFERROR(__xludf.DUMMYFUNCTION("GOOGLETRANSLATE(D48, ""he"", ""en"")"),"legal")</f>
        <v>legal</v>
      </c>
      <c r="F48" s="4"/>
      <c r="G48" s="4"/>
      <c r="H48" s="4"/>
    </row>
    <row r="49" ht="15.75" customHeight="1">
      <c r="A49" s="8" t="s">
        <v>162</v>
      </c>
      <c r="B49" s="17">
        <v>9.0</v>
      </c>
      <c r="C49" s="4">
        <v>48.0</v>
      </c>
      <c r="D49" s="5" t="s">
        <v>5727</v>
      </c>
      <c r="E49" s="4" t="str">
        <f>IFERROR(__xludf.DUMMYFUNCTION("GOOGLETRANSLATE(D49, ""he"", ""en"")"),"your right:")</f>
        <v>your right:</v>
      </c>
      <c r="F49" s="4"/>
      <c r="G49" s="4"/>
      <c r="H49" s="4"/>
    </row>
    <row r="50" ht="15.75" customHeight="1">
      <c r="A50" s="3" t="s">
        <v>5728</v>
      </c>
      <c r="B50" s="1" t="s">
        <v>798</v>
      </c>
      <c r="C50" s="4">
        <v>49.0</v>
      </c>
      <c r="D50" s="5" t="s">
        <v>152</v>
      </c>
      <c r="E50" s="4" t="str">
        <f>IFERROR(__xludf.DUMMYFUNCTION("GOOGLETRANSLATE(D50, ""he"", ""en"")"),"{h}")</f>
        <v>{h}</v>
      </c>
      <c r="F50" s="4"/>
      <c r="G50" s="4"/>
      <c r="H50" s="4"/>
    </row>
    <row r="51" ht="15.75" customHeight="1">
      <c r="A51" s="3" t="s">
        <v>5729</v>
      </c>
      <c r="B51" s="1" t="s">
        <v>5730</v>
      </c>
      <c r="C51" s="4">
        <v>50.0</v>
      </c>
      <c r="D51" s="5" t="s">
        <v>1099</v>
      </c>
      <c r="E51" s="4" t="str">
        <f>IFERROR(__xludf.DUMMYFUNCTION("GOOGLETRANSLATE(D51, ""he"", ""en"")"),"you")</f>
        <v>you</v>
      </c>
      <c r="F51" s="4"/>
      <c r="G51" s="4"/>
      <c r="H51" s="4"/>
    </row>
    <row r="52" ht="15.75" customHeight="1">
      <c r="A52" s="3" t="s">
        <v>5731</v>
      </c>
      <c r="B52" s="1" t="s">
        <v>5732</v>
      </c>
      <c r="C52" s="4">
        <v>51.0</v>
      </c>
      <c r="D52" s="5" t="s">
        <v>5733</v>
      </c>
      <c r="E52" s="4" t="str">
        <f>IFERROR(__xludf.DUMMYFUNCTION("GOOGLETRANSLATE(D52, ""he"", ""en"")"),"your rules")</f>
        <v>your rules</v>
      </c>
      <c r="F52" s="4"/>
      <c r="G52" s="4"/>
      <c r="H52" s="4"/>
    </row>
    <row r="53" ht="15.75" customHeight="1">
      <c r="A53" s="3" t="s">
        <v>5734</v>
      </c>
      <c r="B53" s="1" t="s">
        <v>5735</v>
      </c>
      <c r="C53" s="4">
        <v>52.0</v>
      </c>
      <c r="D53" s="5" t="s">
        <v>5736</v>
      </c>
      <c r="E53" s="4" t="str">
        <f>IFERROR(__xludf.DUMMYFUNCTION("GOOGLETRANSLATE(D53, ""he"", ""en"")"),"I will keep")</f>
        <v>I will keep</v>
      </c>
      <c r="F53" s="4"/>
      <c r="G53" s="4"/>
      <c r="H53" s="4"/>
    </row>
    <row r="54" ht="15.75" customHeight="1">
      <c r="A54" s="3" t="s">
        <v>5681</v>
      </c>
      <c r="B54" s="1" t="s">
        <v>5737</v>
      </c>
      <c r="C54" s="4">
        <v>53.0</v>
      </c>
      <c r="D54" s="5" t="s">
        <v>13</v>
      </c>
      <c r="E54" s="4" t="str">
        <f>IFERROR(__xludf.DUMMYFUNCTION("GOOGLETRANSLATE(D54, ""he"", ""en"")"),"to")</f>
        <v>to</v>
      </c>
      <c r="F54" s="4"/>
      <c r="G54" s="4"/>
      <c r="H54" s="4"/>
    </row>
    <row r="55" ht="15.75" customHeight="1">
      <c r="A55" s="3" t="s">
        <v>5738</v>
      </c>
      <c r="B55" s="1" t="s">
        <v>5739</v>
      </c>
      <c r="C55" s="4">
        <v>54.0</v>
      </c>
      <c r="D55" s="5" t="s">
        <v>5740</v>
      </c>
      <c r="E55" s="4" t="str">
        <f>IFERROR(__xludf.DUMMYFUNCTION("GOOGLETRANSLATE(D55, ""he"", ""en"")"),"leave me")</f>
        <v>leave me</v>
      </c>
      <c r="F55" s="4"/>
      <c r="G55" s="4"/>
      <c r="H55" s="4"/>
    </row>
    <row r="56" ht="15.75" customHeight="1">
      <c r="A56" s="8" t="s">
        <v>197</v>
      </c>
      <c r="B56" s="17">
        <v>10.0</v>
      </c>
      <c r="C56" s="4">
        <v>55.0</v>
      </c>
      <c r="D56" s="5" t="s">
        <v>2434</v>
      </c>
      <c r="E56" s="4" t="str">
        <f>IFERROR(__xludf.DUMMYFUNCTION("GOOGLETRANSLATE(D56, ""he"", ""en"")"),"to")</f>
        <v>to</v>
      </c>
      <c r="F56" s="4"/>
      <c r="G56" s="4"/>
      <c r="H56" s="4"/>
    </row>
    <row r="57" ht="15.75" customHeight="1">
      <c r="A57" s="3" t="s">
        <v>5741</v>
      </c>
      <c r="B57" s="1" t="s">
        <v>5664</v>
      </c>
      <c r="C57" s="4">
        <v>56.0</v>
      </c>
      <c r="D57" s="5" t="s">
        <v>2510</v>
      </c>
      <c r="E57" s="4" t="str">
        <f>IFERROR(__xludf.DUMMYFUNCTION("GOOGLETRANSLATE(D57, ""he"", ""en"")"),"very:")</f>
        <v>very:</v>
      </c>
      <c r="F57" s="4"/>
      <c r="G57" s="4"/>
      <c r="H57" s="4"/>
    </row>
    <row r="58" ht="15.75" customHeight="1">
      <c r="A58" s="3" t="s">
        <v>5742</v>
      </c>
      <c r="B58" s="1" t="s">
        <v>5743</v>
      </c>
      <c r="C58" s="4">
        <v>57.0</v>
      </c>
      <c r="D58" s="5" t="s">
        <v>5744</v>
      </c>
      <c r="E58" s="4" t="str">
        <f>IFERROR(__xludf.DUMMYFUNCTION("GOOGLETRANSLATE(D58, ""he"", ""en"")"),"(f)")</f>
        <v>(f)</v>
      </c>
      <c r="F58" s="4"/>
      <c r="G58" s="4"/>
      <c r="H58" s="4"/>
    </row>
    <row r="59" ht="15.75" customHeight="1">
      <c r="A59" s="3" t="s">
        <v>5745</v>
      </c>
      <c r="B59" s="1" t="s">
        <v>5746</v>
      </c>
      <c r="C59" s="4">
        <v>58.0</v>
      </c>
      <c r="D59" s="5" t="s">
        <v>170</v>
      </c>
      <c r="E59" s="4" t="str">
        <f>IFERROR(__xludf.DUMMYFUNCTION("GOOGLETRANSLATE(D59, ""he"", ""en"")"),"{ninth}")</f>
        <v>{ninth}</v>
      </c>
      <c r="F59" s="4"/>
      <c r="G59" s="4"/>
      <c r="H59" s="4"/>
    </row>
    <row r="60" ht="15.75" customHeight="1">
      <c r="A60" s="3" t="s">
        <v>5747</v>
      </c>
      <c r="B60" s="1" t="s">
        <v>5748</v>
      </c>
      <c r="C60" s="4">
        <v>59.0</v>
      </c>
      <c r="D60" s="5" t="s">
        <v>5749</v>
      </c>
      <c r="E60" s="4" t="str">
        <f>IFERROR(__xludf.DUMMYFUNCTION("GOOGLETRANSLATE(D60, ""he"", ""en"")"),"stage")</f>
        <v>stage</v>
      </c>
      <c r="F60" s="4"/>
      <c r="G60" s="4"/>
      <c r="H60" s="4"/>
    </row>
    <row r="61" ht="15.75" customHeight="1">
      <c r="A61" s="8" t="s">
        <v>215</v>
      </c>
      <c r="B61" s="17">
        <v>11.0</v>
      </c>
      <c r="C61" s="4">
        <v>60.0</v>
      </c>
      <c r="D61" s="5" t="s">
        <v>5750</v>
      </c>
      <c r="E61" s="4" t="str">
        <f>IFERROR(__xludf.DUMMYFUNCTION("GOOGLETRANSLATE(D61, ""he"", ""en"")"),"will win")</f>
        <v>will win</v>
      </c>
      <c r="F61" s="4"/>
      <c r="G61" s="4"/>
      <c r="H61" s="4"/>
    </row>
    <row r="62" ht="15.75" customHeight="1">
      <c r="A62" s="3" t="s">
        <v>5751</v>
      </c>
      <c r="B62" s="1" t="s">
        <v>5752</v>
      </c>
      <c r="C62" s="4">
        <v>61.0</v>
      </c>
      <c r="D62" s="5" t="s">
        <v>5753</v>
      </c>
      <c r="E62" s="4" t="str">
        <f>IFERROR(__xludf.DUMMYFUNCTION("GOOGLETRANSLATE(D62, ""he"", ""en"")"),"boy")</f>
        <v>boy</v>
      </c>
      <c r="F62" s="4"/>
      <c r="G62" s="4"/>
      <c r="H62" s="4"/>
    </row>
    <row r="63" ht="15.75" customHeight="1">
      <c r="A63" s="3" t="s">
        <v>5754</v>
      </c>
      <c r="B63" s="1" t="s">
        <v>5755</v>
      </c>
      <c r="C63" s="4">
        <v>62.0</v>
      </c>
      <c r="D63" s="5" t="s">
        <v>1099</v>
      </c>
      <c r="E63" s="4" t="str">
        <f>IFERROR(__xludf.DUMMYFUNCTION("GOOGLETRANSLATE(D63, ""he"", ""en"")"),"you")</f>
        <v>you</v>
      </c>
      <c r="F63" s="4"/>
      <c r="G63" s="4"/>
      <c r="H63" s="4"/>
    </row>
    <row r="64" ht="15.75" customHeight="1">
      <c r="A64" s="3" t="s">
        <v>5756</v>
      </c>
      <c r="B64" s="1" t="s">
        <v>5757</v>
      </c>
      <c r="C64" s="4">
        <v>63.0</v>
      </c>
      <c r="D64" s="5" t="s">
        <v>5758</v>
      </c>
      <c r="E64" s="4" t="str">
        <f>IFERROR(__xludf.DUMMYFUNCTION("GOOGLETRANSLATE(D64, ""he"", ""en"")"),"his guest")</f>
        <v>his guest</v>
      </c>
      <c r="F64" s="4"/>
      <c r="G64" s="4"/>
      <c r="H64" s="4"/>
    </row>
    <row r="65" ht="15.75" customHeight="1">
      <c r="A65" s="3" t="s">
        <v>1103</v>
      </c>
      <c r="B65" s="1" t="s">
        <v>5759</v>
      </c>
      <c r="C65" s="4">
        <v>64.0</v>
      </c>
      <c r="D65" s="5" t="s">
        <v>5688</v>
      </c>
      <c r="E65" s="4" t="str">
        <f>IFERROR(__xludf.DUMMYFUNCTION("GOOGLETRANSLATE(D65, ""he"", ""en"")"),"preserve")</f>
        <v>preserve</v>
      </c>
      <c r="F65" s="4"/>
      <c r="G65" s="4"/>
      <c r="H65" s="4"/>
    </row>
    <row r="66" ht="15.75" customHeight="1">
      <c r="A66" s="3" t="s">
        <v>132</v>
      </c>
      <c r="B66" s="1" t="s">
        <v>14</v>
      </c>
      <c r="C66" s="4">
        <v>65.0</v>
      </c>
      <c r="D66" s="5" t="s">
        <v>5760</v>
      </c>
      <c r="E66" s="4" t="str">
        <f>IFERROR(__xludf.DUMMYFUNCTION("GOOGLETRANSLATE(D66, ""he"", ""en"")"),"as you said:")</f>
        <v>as you said:</v>
      </c>
      <c r="F66" s="4"/>
      <c r="G66" s="4"/>
      <c r="H66" s="4"/>
    </row>
    <row r="67" ht="15.75" customHeight="1">
      <c r="A67" s="3" t="s">
        <v>5761</v>
      </c>
      <c r="B67" s="1" t="s">
        <v>5762</v>
      </c>
      <c r="C67" s="4">
        <v>66.0</v>
      </c>
      <c r="D67" s="5" t="s">
        <v>216</v>
      </c>
      <c r="E67" s="4" t="str">
        <f>IFERROR(__xludf.DUMMYFUNCTION("GOOGLETRANSLATE(D67, ""he"", ""en"")"),"{y}")</f>
        <v>{y}</v>
      </c>
      <c r="F67" s="4"/>
      <c r="G67" s="4"/>
      <c r="H67" s="4"/>
    </row>
    <row r="68" ht="15.75" customHeight="1">
      <c r="A68" s="3" t="s">
        <v>2835</v>
      </c>
      <c r="B68" s="1" t="s">
        <v>5763</v>
      </c>
      <c r="C68" s="4">
        <v>67.0</v>
      </c>
      <c r="D68" s="5" t="s">
        <v>1632</v>
      </c>
      <c r="E68" s="4" t="str">
        <f>IFERROR(__xludf.DUMMYFUNCTION("GOOGLETRANSLATE(D68, ""he"", ""en"")"),"at all")</f>
        <v>at all</v>
      </c>
      <c r="F68" s="4"/>
      <c r="G68" s="4"/>
      <c r="H68" s="4"/>
    </row>
    <row r="69" ht="15.75" customHeight="1">
      <c r="A69" s="8" t="s">
        <v>472</v>
      </c>
      <c r="B69" s="17">
        <v>12.0</v>
      </c>
      <c r="C69" s="4">
        <v>68.0</v>
      </c>
      <c r="D69" s="5" t="s">
        <v>3571</v>
      </c>
      <c r="E69" s="4" t="str">
        <f>IFERROR(__xludf.DUMMYFUNCTION("GOOGLETRANSLATE(D69, ""he"", ""en"")"),"my heart")</f>
        <v>my heart</v>
      </c>
      <c r="F69" s="4"/>
      <c r="G69" s="4"/>
      <c r="H69" s="4"/>
    </row>
    <row r="70" ht="15.75" customHeight="1">
      <c r="A70" s="3" t="s">
        <v>5764</v>
      </c>
      <c r="B70" s="1" t="s">
        <v>5206</v>
      </c>
      <c r="C70" s="4">
        <v>69.0</v>
      </c>
      <c r="D70" s="5" t="s">
        <v>5765</v>
      </c>
      <c r="E70" s="4" t="str">
        <f>IFERROR(__xludf.DUMMYFUNCTION("GOOGLETRANSLATE(D70, ""he"", ""en"")"),"Your sermons")</f>
        <v>Your sermons</v>
      </c>
      <c r="F70" s="4"/>
      <c r="G70" s="4"/>
      <c r="H70" s="4"/>
    </row>
    <row r="71" ht="15.75" customHeight="1">
      <c r="A71" s="3" t="s">
        <v>321</v>
      </c>
      <c r="B71" s="1" t="s">
        <v>3526</v>
      </c>
      <c r="C71" s="4">
        <v>70.0</v>
      </c>
      <c r="D71" s="5" t="s">
        <v>13</v>
      </c>
      <c r="E71" s="4" t="str">
        <f>IFERROR(__xludf.DUMMYFUNCTION("GOOGLETRANSLATE(D71, ""he"", ""en"")"),"to")</f>
        <v>to</v>
      </c>
      <c r="F71" s="4"/>
      <c r="G71" s="4"/>
      <c r="H71" s="4"/>
    </row>
    <row r="72" ht="15.75" customHeight="1">
      <c r="A72" s="3" t="s">
        <v>180</v>
      </c>
      <c r="B72" s="1" t="s">
        <v>2580</v>
      </c>
      <c r="C72" s="4">
        <v>71.0</v>
      </c>
      <c r="D72" s="5" t="s">
        <v>5766</v>
      </c>
      <c r="E72" s="4" t="str">
        <f>IFERROR(__xludf.DUMMYFUNCTION("GOOGLETRANSLATE(D72, ""he"", ""en"")"),"get me")</f>
        <v>get me</v>
      </c>
      <c r="F72" s="4"/>
      <c r="G72" s="4"/>
      <c r="H72" s="4"/>
    </row>
    <row r="73" ht="15.75" customHeight="1">
      <c r="A73" s="3" t="s">
        <v>5767</v>
      </c>
      <c r="B73" s="1" t="s">
        <v>4071</v>
      </c>
      <c r="C73" s="4">
        <v>72.0</v>
      </c>
      <c r="D73" s="5" t="s">
        <v>5768</v>
      </c>
      <c r="E73" s="4" t="str">
        <f>IFERROR(__xludf.DUMMYFUNCTION("GOOGLETRANSLATE(D73, ""he"", ""en"")"),"from your efforts:")</f>
        <v>from your efforts:</v>
      </c>
      <c r="F73" s="4"/>
      <c r="G73" s="4"/>
      <c r="H73" s="4"/>
    </row>
    <row r="74" ht="15.75" customHeight="1">
      <c r="A74" s="3" t="s">
        <v>5693</v>
      </c>
      <c r="B74" s="1" t="s">
        <v>5769</v>
      </c>
      <c r="C74" s="4">
        <v>73.0</v>
      </c>
      <c r="D74" s="5" t="s">
        <v>233</v>
      </c>
      <c r="E74" s="4" t="str">
        <f>IFERROR(__xludf.DUMMYFUNCTION("GOOGLETRANSLATE(D74, ""he"", ""en"")"),"{y}")</f>
        <v>{y}</v>
      </c>
      <c r="F74" s="4"/>
      <c r="G74" s="4"/>
      <c r="H74" s="4"/>
    </row>
    <row r="75" ht="15.75" customHeight="1">
      <c r="A75" s="8" t="s">
        <v>508</v>
      </c>
      <c r="B75" s="17">
        <v>13.0</v>
      </c>
      <c r="C75" s="4">
        <v>74.0</v>
      </c>
      <c r="D75" s="5" t="s">
        <v>5770</v>
      </c>
      <c r="E75" s="4" t="str">
        <f>IFERROR(__xludf.DUMMYFUNCTION("GOOGLETRANSLATE(D75, ""he"", ""en"")"),"in my heart")</f>
        <v>in my heart</v>
      </c>
      <c r="F75" s="4"/>
      <c r="G75" s="4"/>
      <c r="H75" s="4"/>
    </row>
    <row r="76" ht="15.75" customHeight="1">
      <c r="A76" s="3" t="s">
        <v>5771</v>
      </c>
      <c r="B76" s="1" t="s">
        <v>5772</v>
      </c>
      <c r="C76" s="4">
        <v>75.0</v>
      </c>
      <c r="D76" s="5" t="s">
        <v>5773</v>
      </c>
      <c r="E76" s="4" t="str">
        <f>IFERROR(__xludf.DUMMYFUNCTION("GOOGLETRANSLATE(D76, ""he"", ""en"")"),"Encrypted")</f>
        <v>Encrypted</v>
      </c>
      <c r="F76" s="4"/>
      <c r="G76" s="4"/>
      <c r="H76" s="4"/>
    </row>
    <row r="77" ht="15.75" customHeight="1">
      <c r="A77" s="3" t="s">
        <v>5774</v>
      </c>
      <c r="B77" s="1" t="s">
        <v>5775</v>
      </c>
      <c r="C77" s="4">
        <v>76.0</v>
      </c>
      <c r="D77" s="5" t="s">
        <v>5756</v>
      </c>
      <c r="E77" s="4" t="str">
        <f>IFERROR(__xludf.DUMMYFUNCTION("GOOGLETRANSLATE(D77, ""he"", ""en"")"),"you said")</f>
        <v>you said</v>
      </c>
      <c r="F77" s="4"/>
      <c r="G77" s="4"/>
      <c r="H77" s="4"/>
    </row>
    <row r="78" ht="15.75" customHeight="1">
      <c r="A78" s="3" t="s">
        <v>189</v>
      </c>
      <c r="B78" s="1" t="s">
        <v>190</v>
      </c>
      <c r="C78" s="4">
        <v>77.0</v>
      </c>
      <c r="D78" s="5" t="s">
        <v>1103</v>
      </c>
      <c r="E78" s="4" t="str">
        <f>IFERROR(__xludf.DUMMYFUNCTION("GOOGLETRANSLATE(D78, ""he"", ""en"")"),"address")</f>
        <v>address</v>
      </c>
      <c r="F78" s="4"/>
      <c r="G78" s="4"/>
      <c r="H78" s="4"/>
    </row>
    <row r="79" ht="15.75" customHeight="1">
      <c r="A79" s="3" t="s">
        <v>5713</v>
      </c>
      <c r="B79" s="1" t="s">
        <v>5776</v>
      </c>
      <c r="C79" s="4">
        <v>78.0</v>
      </c>
      <c r="D79" s="5" t="s">
        <v>132</v>
      </c>
      <c r="E79" s="4" t="str">
        <f>IFERROR(__xludf.DUMMYFUNCTION("GOOGLETRANSLATE(D79, ""he"", ""en"")"),"not")</f>
        <v>not</v>
      </c>
      <c r="F79" s="4"/>
      <c r="G79" s="4"/>
      <c r="H79" s="4"/>
    </row>
    <row r="80" ht="15.75" customHeight="1">
      <c r="A80" s="3" t="s">
        <v>5777</v>
      </c>
      <c r="B80" s="1" t="s">
        <v>5778</v>
      </c>
      <c r="C80" s="4">
        <v>79.0</v>
      </c>
      <c r="D80" s="5" t="s">
        <v>5761</v>
      </c>
      <c r="E80" s="4" t="str">
        <f>IFERROR(__xludf.DUMMYFUNCTION("GOOGLETRANSLATE(D80, ""he"", ""en"")"),"I will sin")</f>
        <v>I will sin</v>
      </c>
      <c r="F80" s="4"/>
      <c r="G80" s="4"/>
      <c r="H80" s="4"/>
    </row>
    <row r="81" ht="15.75" customHeight="1">
      <c r="A81" s="8" t="s">
        <v>784</v>
      </c>
      <c r="B81" s="17">
        <v>14.0</v>
      </c>
      <c r="C81" s="4">
        <v>80.0</v>
      </c>
      <c r="D81" s="5" t="s">
        <v>5779</v>
      </c>
      <c r="E81" s="4" t="str">
        <f>IFERROR(__xludf.DUMMYFUNCTION("GOOGLETRANSLATE(D81, ""he"", ""en"")"),"to you:")</f>
        <v>to you:</v>
      </c>
      <c r="F81" s="4"/>
      <c r="G81" s="4"/>
      <c r="H81" s="4"/>
    </row>
    <row r="82" ht="15.75" customHeight="1">
      <c r="A82" s="3" t="s">
        <v>5780</v>
      </c>
      <c r="B82" s="1" t="s">
        <v>5781</v>
      </c>
      <c r="C82" s="4">
        <v>81.0</v>
      </c>
      <c r="D82" s="5" t="s">
        <v>477</v>
      </c>
      <c r="E82" s="4" t="str">
        <f>IFERROR(__xludf.DUMMYFUNCTION("GOOGLETRANSLATE(D82, ""he"", ""en"")"),"{12}")</f>
        <v>{12}</v>
      </c>
      <c r="F82" s="4"/>
      <c r="G82" s="4"/>
      <c r="H82" s="4"/>
    </row>
    <row r="83" ht="15.75" customHeight="1">
      <c r="A83" s="3" t="s">
        <v>5782</v>
      </c>
      <c r="B83" s="1" t="s">
        <v>5783</v>
      </c>
      <c r="C83" s="4">
        <v>82.0</v>
      </c>
      <c r="D83" s="5" t="s">
        <v>5218</v>
      </c>
      <c r="E83" s="4" t="str">
        <f>IFERROR(__xludf.DUMMYFUNCTION("GOOGLETRANSLATE(D83, ""he"", ""en"")"),"blessed")</f>
        <v>blessed</v>
      </c>
      <c r="F83" s="4"/>
      <c r="G83" s="4"/>
      <c r="H83" s="4"/>
    </row>
    <row r="84" ht="15.75" customHeight="1">
      <c r="A84" s="3" t="s">
        <v>5784</v>
      </c>
      <c r="B84" s="1" t="s">
        <v>5785</v>
      </c>
      <c r="C84" s="4">
        <v>83.0</v>
      </c>
      <c r="D84" s="5" t="s">
        <v>322</v>
      </c>
      <c r="E84" s="4" t="str">
        <f>IFERROR(__xludf.DUMMYFUNCTION("GOOGLETRANSLATE(D84, ""he"", ""en"")"),"you")</f>
        <v>you</v>
      </c>
      <c r="F84" s="4"/>
      <c r="G84" s="4"/>
      <c r="H84" s="4"/>
    </row>
    <row r="85" ht="15.75" customHeight="1">
      <c r="A85" s="3" t="s">
        <v>5786</v>
      </c>
      <c r="B85" s="1" t="s">
        <v>798</v>
      </c>
      <c r="C85" s="4">
        <v>84.0</v>
      </c>
      <c r="D85" s="5" t="s">
        <v>180</v>
      </c>
      <c r="E85" s="4" t="str">
        <f>IFERROR(__xludf.DUMMYFUNCTION("GOOGLETRANSLATE(D85, ""he"", ""en"")"),"Jehovah")</f>
        <v>Jehovah</v>
      </c>
      <c r="F85" s="4"/>
      <c r="G85" s="4"/>
      <c r="H85" s="4"/>
    </row>
    <row r="86" ht="15.75" customHeight="1">
      <c r="A86" s="3" t="s">
        <v>5787</v>
      </c>
      <c r="B86" s="1" t="s">
        <v>5788</v>
      </c>
      <c r="C86" s="4">
        <v>85.0</v>
      </c>
      <c r="D86" s="5" t="s">
        <v>5789</v>
      </c>
      <c r="E86" s="4" t="str">
        <f>IFERROR(__xludf.DUMMYFUNCTION("GOOGLETRANSLATE(D86, ""he"", ""en"")"),"scholarly")</f>
        <v>scholarly</v>
      </c>
      <c r="F86" s="4"/>
      <c r="G86" s="4"/>
      <c r="H86" s="4"/>
    </row>
    <row r="87" ht="15.75" customHeight="1">
      <c r="A87" s="8" t="s">
        <v>808</v>
      </c>
      <c r="B87" s="17">
        <v>15.0</v>
      </c>
      <c r="C87" s="4">
        <v>86.0</v>
      </c>
      <c r="D87" s="5" t="s">
        <v>5699</v>
      </c>
      <c r="E87" s="4" t="str">
        <f>IFERROR(__xludf.DUMMYFUNCTION("GOOGLETRANSLATE(D87, ""he"", ""en"")"),"Your rules:")</f>
        <v>Your rules:</v>
      </c>
      <c r="F87" s="4"/>
      <c r="G87" s="4"/>
      <c r="H87" s="4"/>
    </row>
    <row r="88" ht="15.75" customHeight="1">
      <c r="A88" s="3" t="s">
        <v>5790</v>
      </c>
      <c r="B88" s="1" t="s">
        <v>5791</v>
      </c>
      <c r="C88" s="4">
        <v>87.0</v>
      </c>
      <c r="D88" s="5" t="s">
        <v>513</v>
      </c>
      <c r="E88" s="4" t="str">
        <f>IFERROR(__xludf.DUMMYFUNCTION("GOOGLETRANSLATE(D88, ""he"", ""en"")"),"{13}")</f>
        <v>{13}</v>
      </c>
      <c r="F88" s="4"/>
      <c r="G88" s="4"/>
      <c r="H88" s="4"/>
    </row>
    <row r="89" ht="15.75" customHeight="1">
      <c r="A89" s="3" t="s">
        <v>609</v>
      </c>
      <c r="B89" s="1" t="s">
        <v>5792</v>
      </c>
      <c r="C89" s="4">
        <v>88.0</v>
      </c>
      <c r="D89" s="5" t="s">
        <v>5793</v>
      </c>
      <c r="E89" s="4" t="str">
        <f>IFERROR(__xludf.DUMMYFUNCTION("GOOGLETRANSLATE(D89, ""he"", ""en"")"),"in my language")</f>
        <v>in my language</v>
      </c>
      <c r="F89" s="4"/>
      <c r="G89" s="4"/>
      <c r="H89" s="4"/>
    </row>
    <row r="90" ht="15.75" customHeight="1">
      <c r="A90" s="3" t="s">
        <v>5794</v>
      </c>
      <c r="B90" s="1" t="s">
        <v>5795</v>
      </c>
      <c r="C90" s="4">
        <v>89.0</v>
      </c>
      <c r="D90" s="5" t="s">
        <v>5796</v>
      </c>
      <c r="E90" s="4" t="str">
        <f>IFERROR(__xludf.DUMMYFUNCTION("GOOGLETRANSLATE(D90, ""he"", ""en"")"),"digital")</f>
        <v>digital</v>
      </c>
      <c r="F90" s="4"/>
      <c r="G90" s="4"/>
      <c r="H90" s="4"/>
    </row>
    <row r="91" ht="15.75" customHeight="1">
      <c r="A91" s="3" t="s">
        <v>5797</v>
      </c>
      <c r="B91" s="1" t="s">
        <v>5798</v>
      </c>
      <c r="C91" s="4">
        <v>90.0</v>
      </c>
      <c r="D91" s="5" t="s">
        <v>208</v>
      </c>
      <c r="E91" s="4" t="str">
        <f>IFERROR(__xludf.DUMMYFUNCTION("GOOGLETRANSLATE(D91, ""he"", ""en"")"),"all")</f>
        <v>all</v>
      </c>
      <c r="F91" s="4"/>
      <c r="G91" s="4"/>
      <c r="H91" s="4"/>
    </row>
    <row r="92" ht="15.75" customHeight="1">
      <c r="A92" s="8" t="s">
        <v>828</v>
      </c>
      <c r="B92" s="17">
        <v>16.0</v>
      </c>
      <c r="C92" s="4">
        <v>91.0</v>
      </c>
      <c r="D92" s="5" t="s">
        <v>5726</v>
      </c>
      <c r="E92" s="4" t="str">
        <f>IFERROR(__xludf.DUMMYFUNCTION("GOOGLETRANSLATE(D92, ""he"", ""en"")"),"legal")</f>
        <v>legal</v>
      </c>
      <c r="F92" s="4"/>
      <c r="G92" s="4"/>
      <c r="H92" s="4"/>
    </row>
    <row r="93" ht="15.75" customHeight="1">
      <c r="A93" s="3" t="s">
        <v>5799</v>
      </c>
      <c r="B93" s="1" t="s">
        <v>5800</v>
      </c>
      <c r="C93" s="4">
        <v>92.0</v>
      </c>
      <c r="D93" s="5" t="s">
        <v>5801</v>
      </c>
      <c r="E93" s="4" t="str">
        <f>IFERROR(__xludf.DUMMYFUNCTION("GOOGLETRANSLATE(D93, ""he"", ""en"")"),"my mouth:")</f>
        <v>my mouth:</v>
      </c>
      <c r="F93" s="4"/>
      <c r="G93" s="4"/>
      <c r="H93" s="4"/>
    </row>
    <row r="94" ht="15.75" customHeight="1">
      <c r="A94" s="3" t="s">
        <v>5802</v>
      </c>
      <c r="B94" s="1" t="s">
        <v>5803</v>
      </c>
      <c r="C94" s="4">
        <v>93.0</v>
      </c>
      <c r="D94" s="5" t="s">
        <v>801</v>
      </c>
      <c r="E94" s="4" t="str">
        <f>IFERROR(__xludf.DUMMYFUNCTION("GOOGLETRANSLATE(D94, ""he"", ""en"")"),"{hand}")</f>
        <v>{hand}</v>
      </c>
      <c r="F94" s="4"/>
      <c r="G94" s="4"/>
      <c r="H94" s="4"/>
    </row>
    <row r="95" ht="15.75" customHeight="1">
      <c r="A95" s="3" t="s">
        <v>132</v>
      </c>
      <c r="B95" s="1" t="s">
        <v>14</v>
      </c>
      <c r="C95" s="4">
        <v>94.0</v>
      </c>
      <c r="D95" s="5" t="s">
        <v>5804</v>
      </c>
      <c r="E95" s="4" t="str">
        <f>IFERROR(__xludf.DUMMYFUNCTION("GOOGLETRANSLATE(D95, ""he"", ""en"")"),"through")</f>
        <v>through</v>
      </c>
      <c r="F95" s="4"/>
      <c r="G95" s="4"/>
      <c r="H95" s="4"/>
    </row>
    <row r="96" ht="15.75" customHeight="1">
      <c r="A96" s="3" t="s">
        <v>5805</v>
      </c>
      <c r="B96" s="1" t="s">
        <v>5806</v>
      </c>
      <c r="C96" s="4">
        <v>95.0</v>
      </c>
      <c r="D96" s="5" t="s">
        <v>5807</v>
      </c>
      <c r="E96" s="4" t="str">
        <f>IFERROR(__xludf.DUMMYFUNCTION("GOOGLETRANSLATE(D96, ""he"", ""en"")"),"your witnesses")</f>
        <v>your witnesses</v>
      </c>
      <c r="F96" s="4"/>
      <c r="G96" s="4"/>
      <c r="H96" s="4"/>
    </row>
    <row r="97" ht="15.75" customHeight="1">
      <c r="A97" s="3" t="s">
        <v>5808</v>
      </c>
      <c r="B97" s="1" t="s">
        <v>5809</v>
      </c>
      <c r="C97" s="4">
        <v>96.0</v>
      </c>
      <c r="D97" s="5" t="s">
        <v>5810</v>
      </c>
      <c r="E97" s="4" t="str">
        <f>IFERROR(__xludf.DUMMYFUNCTION("GOOGLETRANSLATE(D97, ""he"", ""en"")"),"Six")</f>
        <v>Six</v>
      </c>
      <c r="F97" s="4"/>
      <c r="G97" s="4"/>
      <c r="H97" s="4"/>
    </row>
    <row r="98" ht="15.75" customHeight="1">
      <c r="A98" s="8" t="s">
        <v>856</v>
      </c>
      <c r="B98" s="17">
        <v>17.0</v>
      </c>
      <c r="C98" s="4">
        <v>97.0</v>
      </c>
      <c r="D98" s="5" t="s">
        <v>5811</v>
      </c>
      <c r="E98" s="4" t="str">
        <f>IFERROR(__xludf.DUMMYFUNCTION("GOOGLETRANSLATE(D98, ""he"", ""en"")"),"above")</f>
        <v>above</v>
      </c>
      <c r="F98" s="4"/>
      <c r="G98" s="4"/>
      <c r="H98" s="4"/>
    </row>
    <row r="99" ht="15.75" customHeight="1">
      <c r="A99" s="3" t="s">
        <v>5812</v>
      </c>
      <c r="B99" s="1" t="s">
        <v>5813</v>
      </c>
      <c r="C99" s="4">
        <v>98.0</v>
      </c>
      <c r="D99" s="5" t="s">
        <v>448</v>
      </c>
      <c r="E99" s="4" t="str">
        <f>IFERROR(__xludf.DUMMYFUNCTION("GOOGLETRANSLATE(D99, ""he"", ""en"")"),"all")</f>
        <v>all</v>
      </c>
      <c r="F99" s="4"/>
      <c r="G99" s="4"/>
      <c r="H99" s="4"/>
    </row>
    <row r="100" ht="15.75" customHeight="1">
      <c r="A100" s="3" t="s">
        <v>5814</v>
      </c>
      <c r="B100" s="1" t="s">
        <v>4149</v>
      </c>
      <c r="C100" s="4">
        <v>99.0</v>
      </c>
      <c r="D100" s="5" t="s">
        <v>5815</v>
      </c>
      <c r="E100" s="4" t="str">
        <f>IFERROR(__xludf.DUMMYFUNCTION("GOOGLETRANSLATE(D100, ""he"", ""en"")"),"capital:")</f>
        <v>capital:</v>
      </c>
      <c r="F100" s="4"/>
      <c r="G100" s="4"/>
      <c r="H100" s="4"/>
    </row>
    <row r="101" ht="15.75" customHeight="1">
      <c r="A101" s="3" t="s">
        <v>5816</v>
      </c>
      <c r="B101" s="1" t="s">
        <v>5817</v>
      </c>
      <c r="C101" s="4">
        <v>100.0</v>
      </c>
      <c r="D101" s="5" t="s">
        <v>821</v>
      </c>
      <c r="E101" s="4" t="str">
        <f>IFERROR(__xludf.DUMMYFUNCTION("GOOGLETRANSLATE(D101, ""he"", ""en"")"),"{to}")</f>
        <v>{to}</v>
      </c>
      <c r="F101" s="4"/>
      <c r="G101" s="4"/>
      <c r="H101" s="4"/>
    </row>
    <row r="102" ht="15.75" customHeight="1">
      <c r="A102" s="3" t="s">
        <v>5818</v>
      </c>
      <c r="B102" s="1" t="s">
        <v>5819</v>
      </c>
      <c r="C102" s="4">
        <v>101.0</v>
      </c>
      <c r="D102" s="5" t="s">
        <v>5820</v>
      </c>
      <c r="E102" s="4" t="str">
        <f>IFERROR(__xludf.DUMMYFUNCTION("GOOGLETRANSLATE(D102, ""he"", ""en"")"),"at your command")</f>
        <v>at your command</v>
      </c>
      <c r="F102" s="4"/>
      <c r="G102" s="4"/>
      <c r="H102" s="4"/>
    </row>
    <row r="103" ht="15.75" customHeight="1">
      <c r="A103" s="3" t="s">
        <v>5821</v>
      </c>
      <c r="B103" s="1" t="s">
        <v>5757</v>
      </c>
      <c r="C103" s="4">
        <v>102.0</v>
      </c>
      <c r="D103" s="5" t="s">
        <v>617</v>
      </c>
      <c r="E103" s="4" t="str">
        <f>IFERROR(__xludf.DUMMYFUNCTION("GOOGLETRANSLATE(D103, ""he"", ""en"")"),"a chat")</f>
        <v>a chat</v>
      </c>
      <c r="F103" s="4"/>
      <c r="G103" s="4"/>
      <c r="H103" s="4"/>
    </row>
    <row r="104" ht="15.75" customHeight="1">
      <c r="A104" s="8" t="s">
        <v>880</v>
      </c>
      <c r="B104" s="17">
        <v>18.0</v>
      </c>
      <c r="C104" s="4">
        <v>103.0</v>
      </c>
      <c r="D104" s="5" t="s">
        <v>5822</v>
      </c>
      <c r="E104" s="4" t="str">
        <f>IFERROR(__xludf.DUMMYFUNCTION("GOOGLETRANSLATE(D104, ""he"", ""en"")"),"And I will die")</f>
        <v>And I will die</v>
      </c>
      <c r="F104" s="4"/>
      <c r="G104" s="4"/>
      <c r="H104" s="4"/>
    </row>
    <row r="105" ht="15.75" customHeight="1">
      <c r="A105" s="3" t="s">
        <v>5823</v>
      </c>
      <c r="B105" s="1" t="s">
        <v>5824</v>
      </c>
      <c r="C105" s="4">
        <v>104.0</v>
      </c>
      <c r="D105" s="5" t="s">
        <v>5825</v>
      </c>
      <c r="E105" s="4" t="str">
        <f>IFERROR(__xludf.DUMMYFUNCTION("GOOGLETRANSLATE(D105, ""he"", ""en"")"),"Your guests:")</f>
        <v>Your guests:</v>
      </c>
      <c r="F105" s="4"/>
      <c r="G105" s="4"/>
      <c r="H105" s="4"/>
    </row>
    <row r="106" ht="15.75" customHeight="1">
      <c r="A106" s="3" t="s">
        <v>5826</v>
      </c>
      <c r="B106" s="1" t="s">
        <v>5827</v>
      </c>
      <c r="C106" s="4">
        <v>105.0</v>
      </c>
      <c r="D106" s="5" t="s">
        <v>848</v>
      </c>
      <c r="E106" s="4" t="str">
        <f>IFERROR(__xludf.DUMMYFUNCTION("GOOGLETRANSLATE(D106, ""he"", ""en"")"),"{16}")</f>
        <v>{16}</v>
      </c>
      <c r="F106" s="4"/>
      <c r="G106" s="4"/>
      <c r="H106" s="4"/>
    </row>
    <row r="107" ht="15.75" customHeight="1">
      <c r="A107" s="3" t="s">
        <v>4066</v>
      </c>
      <c r="B107" s="1" t="s">
        <v>1202</v>
      </c>
      <c r="C107" s="4">
        <v>106.0</v>
      </c>
      <c r="D107" s="5" t="s">
        <v>5828</v>
      </c>
      <c r="E107" s="4" t="str">
        <f>IFERROR(__xludf.DUMMYFUNCTION("GOOGLETRANSLATE(D107, ""he"", ""en"")"),"in your laws")</f>
        <v>in your laws</v>
      </c>
      <c r="F107" s="4"/>
      <c r="G107" s="4"/>
      <c r="H107" s="4"/>
    </row>
    <row r="108" ht="15.75" customHeight="1">
      <c r="A108" s="3" t="s">
        <v>5829</v>
      </c>
      <c r="B108" s="1" t="s">
        <v>5830</v>
      </c>
      <c r="C108" s="4">
        <v>107.0</v>
      </c>
      <c r="D108" s="5" t="s">
        <v>5831</v>
      </c>
      <c r="E108" s="4" t="str">
        <f>IFERROR(__xludf.DUMMYFUNCTION("GOOGLETRANSLATE(D108, ""he"", ""en"")"),"I will have fun")</f>
        <v>I will have fun</v>
      </c>
      <c r="F108" s="4"/>
      <c r="G108" s="4"/>
      <c r="H108" s="4"/>
    </row>
    <row r="109" ht="15.75" customHeight="1">
      <c r="A109" s="8" t="s">
        <v>909</v>
      </c>
      <c r="B109" s="17">
        <v>19.0</v>
      </c>
      <c r="C109" s="4">
        <v>108.0</v>
      </c>
      <c r="D109" s="5" t="s">
        <v>132</v>
      </c>
      <c r="E109" s="4" t="str">
        <f>IFERROR(__xludf.DUMMYFUNCTION("GOOGLETRANSLATE(D109, ""he"", ""en"")"),"not")</f>
        <v>not</v>
      </c>
      <c r="F109" s="4"/>
      <c r="G109" s="4"/>
      <c r="H109" s="4"/>
    </row>
    <row r="110" ht="15.75" customHeight="1">
      <c r="A110" s="3" t="s">
        <v>5832</v>
      </c>
      <c r="B110" s="1" t="s">
        <v>5833</v>
      </c>
      <c r="C110" s="4">
        <v>109.0</v>
      </c>
      <c r="D110" s="5" t="s">
        <v>5834</v>
      </c>
      <c r="E110" s="4" t="str">
        <f>IFERROR(__xludf.DUMMYFUNCTION("GOOGLETRANSLATE(D110, ""he"", ""en"")"),"i will forget")</f>
        <v>i will forget</v>
      </c>
      <c r="F110" s="4"/>
      <c r="G110" s="4"/>
      <c r="H110" s="4"/>
    </row>
    <row r="111" ht="15.75" customHeight="1">
      <c r="A111" s="3" t="s">
        <v>84</v>
      </c>
      <c r="B111" s="1" t="s">
        <v>61</v>
      </c>
      <c r="C111" s="4">
        <v>110.0</v>
      </c>
      <c r="D111" s="5" t="s">
        <v>5835</v>
      </c>
      <c r="E111" s="4" t="str">
        <f>IFERROR(__xludf.DUMMYFUNCTION("GOOGLETRANSLATE(D111, ""he"", ""en"")"),"your word:")</f>
        <v>your word:</v>
      </c>
      <c r="F111" s="4"/>
      <c r="G111" s="4"/>
      <c r="H111" s="4"/>
    </row>
    <row r="112" ht="15.75" customHeight="1">
      <c r="A112" s="3" t="s">
        <v>5836</v>
      </c>
      <c r="B112" s="1" t="s">
        <v>5837</v>
      </c>
      <c r="C112" s="4">
        <v>111.0</v>
      </c>
      <c r="D112" s="5" t="s">
        <v>5744</v>
      </c>
      <c r="E112" s="4" t="str">
        <f>IFERROR(__xludf.DUMMYFUNCTION("GOOGLETRANSLATE(D112, ""he"", ""en"")"),"(f)")</f>
        <v>(f)</v>
      </c>
      <c r="F112" s="4"/>
      <c r="G112" s="4"/>
      <c r="H112" s="4"/>
    </row>
    <row r="113" ht="15.75" customHeight="1">
      <c r="A113" s="3" t="s">
        <v>5838</v>
      </c>
      <c r="B113" s="1" t="s">
        <v>5839</v>
      </c>
      <c r="C113" s="4">
        <v>112.0</v>
      </c>
      <c r="D113" s="5" t="s">
        <v>867</v>
      </c>
      <c r="E113" s="4" t="str">
        <f>IFERROR(__xludf.DUMMYFUNCTION("GOOGLETRANSLATE(D113, ""he"", ""en"")"),"{17}")</f>
        <v>{17}</v>
      </c>
      <c r="F113" s="4"/>
      <c r="G113" s="4"/>
      <c r="H113" s="4"/>
    </row>
    <row r="114" ht="15.75" customHeight="1">
      <c r="A114" s="3" t="s">
        <v>5840</v>
      </c>
      <c r="B114" s="1" t="s">
        <v>4418</v>
      </c>
      <c r="C114" s="4">
        <v>113.0</v>
      </c>
      <c r="D114" s="5" t="s">
        <v>5841</v>
      </c>
      <c r="E114" s="4" t="str">
        <f>IFERROR(__xludf.DUMMYFUNCTION("GOOGLETRANSLATE(D114, ""he"", ""en"")"),"camel")</f>
        <v>camel</v>
      </c>
      <c r="F114" s="4"/>
      <c r="G114" s="4"/>
      <c r="H114" s="4"/>
    </row>
    <row r="115" ht="15.75" customHeight="1">
      <c r="A115" s="3" t="s">
        <v>5842</v>
      </c>
      <c r="B115" s="1" t="s">
        <v>5843</v>
      </c>
      <c r="C115" s="4">
        <v>114.0</v>
      </c>
      <c r="D115" s="5" t="s">
        <v>533</v>
      </c>
      <c r="E115" s="4" t="str">
        <f>IFERROR(__xludf.DUMMYFUNCTION("GOOGLETRANSLATE(D115, ""he"", ""en"")"),"on")</f>
        <v>on</v>
      </c>
      <c r="F115" s="4"/>
      <c r="G115" s="4"/>
      <c r="H115" s="4"/>
    </row>
    <row r="116" ht="15.75" customHeight="1">
      <c r="A116" s="8" t="s">
        <v>938</v>
      </c>
      <c r="B116" s="17">
        <v>20.0</v>
      </c>
      <c r="C116" s="4">
        <v>115.0</v>
      </c>
      <c r="D116" s="5" t="s">
        <v>3980</v>
      </c>
      <c r="E116" s="4" t="str">
        <f>IFERROR(__xludf.DUMMYFUNCTION("GOOGLETRANSLATE(D116, ""he"", ""en"")"),"your servant")</f>
        <v>your servant</v>
      </c>
      <c r="F116" s="4"/>
      <c r="G116" s="4"/>
      <c r="H116" s="4"/>
    </row>
    <row r="117" ht="15.75" customHeight="1">
      <c r="A117" s="3" t="s">
        <v>5844</v>
      </c>
      <c r="B117" s="1" t="s">
        <v>3561</v>
      </c>
      <c r="C117" s="4">
        <v>116.0</v>
      </c>
      <c r="D117" s="5" t="s">
        <v>5816</v>
      </c>
      <c r="E117" s="4" t="str">
        <f>IFERROR(__xludf.DUMMYFUNCTION("GOOGLETRANSLATE(D117, ""he"", ""en"")"),"I will live")</f>
        <v>I will live</v>
      </c>
      <c r="F117" s="4"/>
      <c r="G117" s="4"/>
      <c r="H117" s="4"/>
    </row>
    <row r="118" ht="15.75" customHeight="1">
      <c r="A118" s="3" t="s">
        <v>591</v>
      </c>
      <c r="B118" s="1" t="s">
        <v>592</v>
      </c>
      <c r="C118" s="4">
        <v>117.0</v>
      </c>
      <c r="D118" s="5" t="s">
        <v>5845</v>
      </c>
      <c r="E118" s="4" t="str">
        <f>IFERROR(__xludf.DUMMYFUNCTION("GOOGLETRANSLATE(D118, ""he"", ""en"")"),"and I will keep")</f>
        <v>and I will keep</v>
      </c>
      <c r="F118" s="4"/>
      <c r="G118" s="4"/>
      <c r="H118" s="4"/>
    </row>
    <row r="119" ht="15.75" customHeight="1">
      <c r="A119" s="3" t="s">
        <v>5846</v>
      </c>
      <c r="B119" s="1" t="s">
        <v>5847</v>
      </c>
      <c r="C119" s="4">
        <v>118.0</v>
      </c>
      <c r="D119" s="5" t="s">
        <v>5848</v>
      </c>
      <c r="E119" s="4" t="str">
        <f>IFERROR(__xludf.DUMMYFUNCTION("GOOGLETRANSLATE(D119, ""he"", ""en"")"),"Your word:")</f>
        <v>Your word:</v>
      </c>
      <c r="F119" s="4"/>
      <c r="G119" s="4"/>
      <c r="H119" s="4"/>
    </row>
    <row r="120" ht="15.75" customHeight="1">
      <c r="A120" s="3" t="s">
        <v>5849</v>
      </c>
      <c r="B120" s="1" t="s">
        <v>5850</v>
      </c>
      <c r="C120" s="4">
        <v>119.0</v>
      </c>
      <c r="D120" s="5" t="s">
        <v>897</v>
      </c>
      <c r="E120" s="4" t="str">
        <f>IFERROR(__xludf.DUMMYFUNCTION("GOOGLETRANSLATE(D120, ""he"", ""en"")"),"{noun}")</f>
        <v>{noun}</v>
      </c>
      <c r="F120" s="4"/>
      <c r="G120" s="4"/>
      <c r="H120" s="4"/>
    </row>
    <row r="121" ht="15.75" customHeight="1">
      <c r="A121" s="3" t="s">
        <v>5851</v>
      </c>
      <c r="B121" s="1" t="s">
        <v>5852</v>
      </c>
      <c r="C121" s="4">
        <v>120.0</v>
      </c>
      <c r="D121" s="5" t="s">
        <v>5853</v>
      </c>
      <c r="E121" s="4" t="str">
        <f>IFERROR(__xludf.DUMMYFUNCTION("GOOGLETRANSLATE(D121, ""he"", ""en"")"),"wave")</f>
        <v>wave</v>
      </c>
      <c r="F121" s="4"/>
      <c r="G121" s="4"/>
      <c r="H121" s="4"/>
    </row>
    <row r="122" ht="15.75" customHeight="1">
      <c r="A122" s="8" t="s">
        <v>5854</v>
      </c>
      <c r="B122" s="17">
        <v>21.0</v>
      </c>
      <c r="C122" s="4">
        <v>121.0</v>
      </c>
      <c r="D122" s="5" t="s">
        <v>5855</v>
      </c>
      <c r="E122" s="4" t="str">
        <f>IFERROR(__xludf.DUMMYFUNCTION("GOOGLETRANSLATE(D122, ""he"", ""en"")"),"my eyes")</f>
        <v>my eyes</v>
      </c>
      <c r="F122" s="4"/>
      <c r="G122" s="4"/>
      <c r="H122" s="4"/>
    </row>
    <row r="123" ht="15.75" customHeight="1">
      <c r="A123" s="3" t="s">
        <v>5856</v>
      </c>
      <c r="B123" s="1" t="s">
        <v>5857</v>
      </c>
      <c r="C123" s="4">
        <v>122.0</v>
      </c>
      <c r="D123" s="5" t="s">
        <v>5822</v>
      </c>
      <c r="E123" s="4" t="str">
        <f>IFERROR(__xludf.DUMMYFUNCTION("GOOGLETRANSLATE(D123, ""he"", ""en"")"),"And I will die")</f>
        <v>And I will die</v>
      </c>
      <c r="F123" s="4"/>
      <c r="G123" s="4"/>
      <c r="H123" s="4"/>
    </row>
    <row r="124" ht="15.75" customHeight="1">
      <c r="A124" s="3" t="s">
        <v>4107</v>
      </c>
      <c r="B124" s="1" t="s">
        <v>5858</v>
      </c>
      <c r="C124" s="4">
        <v>123.0</v>
      </c>
      <c r="D124" s="5" t="s">
        <v>4066</v>
      </c>
      <c r="E124" s="4" t="str">
        <f>IFERROR(__xludf.DUMMYFUNCTION("GOOGLETRANSLATE(D124, ""he"", ""en"")"),"wonders")</f>
        <v>wonders</v>
      </c>
      <c r="F124" s="4"/>
      <c r="G124" s="4"/>
      <c r="H124" s="4"/>
    </row>
    <row r="125" ht="15.75" customHeight="1">
      <c r="A125" s="3" t="s">
        <v>5859</v>
      </c>
      <c r="B125" s="1" t="s">
        <v>5860</v>
      </c>
      <c r="C125" s="4">
        <v>124.0</v>
      </c>
      <c r="D125" s="5" t="s">
        <v>5861</v>
      </c>
      <c r="E125" s="4" t="str">
        <f>IFERROR(__xludf.DUMMYFUNCTION("GOOGLETRANSLATE(D125, ""he"", ""en"")"),"Your instructions:")</f>
        <v>Your instructions:</v>
      </c>
      <c r="F125" s="4"/>
      <c r="G125" s="4"/>
      <c r="H125" s="4"/>
    </row>
    <row r="126" ht="15.75" customHeight="1">
      <c r="A126" s="3" t="s">
        <v>5862</v>
      </c>
      <c r="B126" s="1" t="s">
        <v>5863</v>
      </c>
      <c r="C126" s="4">
        <v>125.0</v>
      </c>
      <c r="D126" s="5" t="s">
        <v>925</v>
      </c>
      <c r="E126" s="4" t="str">
        <f>IFERROR(__xludf.DUMMYFUNCTION("GOOGLETRANSLATE(D126, ""he"", ""en"")"),"{19}")</f>
        <v>{19}</v>
      </c>
      <c r="F126" s="4"/>
      <c r="G126" s="4"/>
      <c r="H126" s="4"/>
    </row>
    <row r="127" ht="15.75" customHeight="1">
      <c r="A127" s="3" t="s">
        <v>5747</v>
      </c>
      <c r="B127" s="1" t="s">
        <v>5748</v>
      </c>
      <c r="C127" s="4">
        <v>126.0</v>
      </c>
      <c r="D127" s="5" t="s">
        <v>5864</v>
      </c>
      <c r="E127" s="4" t="str">
        <f>IFERROR(__xludf.DUMMYFUNCTION("GOOGLETRANSLATE(D127, ""he"", ""en"")"),"move")</f>
        <v>move</v>
      </c>
      <c r="F127" s="4"/>
      <c r="G127" s="4"/>
      <c r="H127" s="4"/>
    </row>
    <row r="128" ht="15.75" customHeight="1">
      <c r="A128" s="8" t="s">
        <v>5865</v>
      </c>
      <c r="B128" s="17">
        <v>22.0</v>
      </c>
      <c r="C128" s="4">
        <v>127.0</v>
      </c>
      <c r="D128" s="5" t="s">
        <v>84</v>
      </c>
      <c r="E128" s="4" t="str">
        <f>IFERROR(__xludf.DUMMYFUNCTION("GOOGLETRANSLATE(D128, ""he"", ""en"")"),"vertical")</f>
        <v>vertical</v>
      </c>
      <c r="F128" s="4"/>
      <c r="G128" s="4"/>
      <c r="H128" s="4"/>
    </row>
    <row r="129" ht="15.75" customHeight="1">
      <c r="A129" s="3" t="s">
        <v>5866</v>
      </c>
      <c r="B129" s="1" t="s">
        <v>5867</v>
      </c>
      <c r="C129" s="4">
        <v>128.0</v>
      </c>
      <c r="D129" s="5" t="s">
        <v>5836</v>
      </c>
      <c r="E129" s="4" t="str">
        <f>IFERROR(__xludf.DUMMYFUNCTION("GOOGLETRANSLATE(D129, ""he"", ""en"")"),"in the country")</f>
        <v>in the country</v>
      </c>
      <c r="F129" s="4"/>
      <c r="G129" s="4"/>
      <c r="H129" s="4"/>
    </row>
    <row r="130" ht="15.75" customHeight="1">
      <c r="A130" s="3" t="s">
        <v>5868</v>
      </c>
      <c r="B130" s="1" t="s">
        <v>4418</v>
      </c>
      <c r="C130" s="4">
        <v>129.0</v>
      </c>
      <c r="D130" s="5" t="s">
        <v>13</v>
      </c>
      <c r="E130" s="4" t="str">
        <f>IFERROR(__xludf.DUMMYFUNCTION("GOOGLETRANSLATE(D130, ""he"", ""en"")"),"to")</f>
        <v>to</v>
      </c>
      <c r="F130" s="4"/>
      <c r="G130" s="4"/>
      <c r="H130" s="4"/>
    </row>
    <row r="131" ht="15.75" customHeight="1">
      <c r="A131" s="3" t="s">
        <v>2418</v>
      </c>
      <c r="B131" s="1" t="s">
        <v>2419</v>
      </c>
      <c r="C131" s="4">
        <v>130.0</v>
      </c>
      <c r="D131" s="5" t="s">
        <v>5869</v>
      </c>
      <c r="E131" s="4" t="str">
        <f>IFERROR(__xludf.DUMMYFUNCTION("GOOGLETRANSLATE(D131, ""he"", ""en"")"),"hide")</f>
        <v>hide</v>
      </c>
      <c r="F131" s="4"/>
      <c r="G131" s="4"/>
      <c r="H131" s="4"/>
    </row>
    <row r="132" ht="15.75" customHeight="1">
      <c r="A132" s="3" t="s">
        <v>5870</v>
      </c>
      <c r="B132" s="1" t="s">
        <v>5871</v>
      </c>
      <c r="C132" s="4">
        <v>131.0</v>
      </c>
      <c r="D132" s="5" t="s">
        <v>4425</v>
      </c>
      <c r="E132" s="4" t="str">
        <f>IFERROR(__xludf.DUMMYFUNCTION("GOOGLETRANSLATE(D132, ""he"", ""en"")"),"from me")</f>
        <v>from me</v>
      </c>
      <c r="F132" s="4"/>
      <c r="G132" s="4"/>
      <c r="H132" s="4"/>
    </row>
    <row r="133" ht="15.75" customHeight="1">
      <c r="A133" s="3" t="s">
        <v>129</v>
      </c>
      <c r="B133" s="1" t="s">
        <v>130</v>
      </c>
      <c r="C133" s="4">
        <v>132.0</v>
      </c>
      <c r="D133" s="5" t="s">
        <v>5715</v>
      </c>
      <c r="E133" s="4" t="str">
        <f>IFERROR(__xludf.DUMMYFUNCTION("GOOGLETRANSLATE(D133, ""he"", ""en"")"),"Your habits:")</f>
        <v>Your habits:</v>
      </c>
      <c r="F133" s="4"/>
      <c r="G133" s="4"/>
      <c r="H133" s="4"/>
    </row>
    <row r="134" ht="15.75" customHeight="1">
      <c r="A134" s="3" t="s">
        <v>5872</v>
      </c>
      <c r="B134" s="1" t="s">
        <v>5873</v>
      </c>
      <c r="C134" s="4">
        <v>133.0</v>
      </c>
      <c r="D134" s="5" t="s">
        <v>956</v>
      </c>
      <c r="E134" s="4" t="str">
        <f>IFERROR(__xludf.DUMMYFUNCTION("GOOGLETRANSLATE(D134, ""he"", ""en"")"),"{about}")</f>
        <v>{about}</v>
      </c>
      <c r="F134" s="4"/>
      <c r="G134" s="4"/>
      <c r="H134" s="4"/>
    </row>
    <row r="135" ht="15.75" customHeight="1">
      <c r="A135" s="3" t="s">
        <v>5874</v>
      </c>
      <c r="B135" s="1" t="s">
        <v>5875</v>
      </c>
      <c r="C135" s="4">
        <v>134.0</v>
      </c>
      <c r="D135" s="5" t="s">
        <v>5876</v>
      </c>
      <c r="E135" s="4" t="str">
        <f>IFERROR(__xludf.DUMMYFUNCTION("GOOGLETRANSLATE(D135, ""he"", ""en"")"),"version")</f>
        <v>version</v>
      </c>
      <c r="F135" s="4"/>
      <c r="G135" s="4"/>
      <c r="H135" s="4"/>
    </row>
    <row r="136" ht="15.75" customHeight="1">
      <c r="A136" s="8" t="s">
        <v>5877</v>
      </c>
      <c r="B136" s="17">
        <v>23.0</v>
      </c>
      <c r="C136" s="4">
        <v>135.0</v>
      </c>
      <c r="D136" s="5" t="s">
        <v>3564</v>
      </c>
      <c r="E136" s="4" t="str">
        <f>IFERROR(__xludf.DUMMYFUNCTION("GOOGLETRANSLATE(D136, ""he"", ""en"")"),"mental")</f>
        <v>mental</v>
      </c>
      <c r="F136" s="4"/>
      <c r="G136" s="4"/>
      <c r="H136" s="4"/>
    </row>
    <row r="137" ht="15.75" customHeight="1">
      <c r="A137" s="3" t="s">
        <v>3919</v>
      </c>
      <c r="B137" s="1" t="s">
        <v>5878</v>
      </c>
      <c r="C137" s="4">
        <v>136.0</v>
      </c>
      <c r="D137" s="5" t="s">
        <v>5846</v>
      </c>
      <c r="E137" s="4" t="str">
        <f>IFERROR(__xludf.DUMMYFUNCTION("GOOGLETRANSLATE(D137, ""he"", ""en"")"),"to lust")</f>
        <v>to lust</v>
      </c>
      <c r="F137" s="4"/>
      <c r="G137" s="4"/>
      <c r="H137" s="4"/>
    </row>
    <row r="138" ht="15.75" customHeight="1">
      <c r="A138" s="3" t="s">
        <v>5879</v>
      </c>
      <c r="B138" s="1" t="s">
        <v>5880</v>
      </c>
      <c r="C138" s="4">
        <v>137.0</v>
      </c>
      <c r="D138" s="5" t="s">
        <v>545</v>
      </c>
      <c r="E138" s="4" t="str">
        <f>IFERROR(__xludf.DUMMYFUNCTION("GOOGLETRANSLATE(D138, ""he"", ""en"")"),"to")</f>
        <v>to</v>
      </c>
      <c r="F138" s="4"/>
      <c r="G138" s="4"/>
      <c r="H138" s="4"/>
    </row>
    <row r="139" ht="15.75" customHeight="1">
      <c r="A139" s="3" t="s">
        <v>5881</v>
      </c>
      <c r="B139" s="1" t="s">
        <v>5882</v>
      </c>
      <c r="C139" s="4">
        <v>138.0</v>
      </c>
      <c r="D139" s="5" t="s">
        <v>5883</v>
      </c>
      <c r="E139" s="4" t="str">
        <f>IFERROR(__xludf.DUMMYFUNCTION("GOOGLETRANSLATE(D139, ""he"", ""en"")"),"Your judgments")</f>
        <v>Your judgments</v>
      </c>
      <c r="F139" s="4"/>
      <c r="G139" s="4"/>
      <c r="H139" s="4"/>
    </row>
    <row r="140" ht="15.75" customHeight="1">
      <c r="A140" s="3" t="s">
        <v>5884</v>
      </c>
      <c r="B140" s="1" t="s">
        <v>4112</v>
      </c>
      <c r="C140" s="4">
        <v>139.0</v>
      </c>
      <c r="D140" s="5" t="s">
        <v>787</v>
      </c>
      <c r="E140" s="4" t="str">
        <f>IFERROR(__xludf.DUMMYFUNCTION("GOOGLETRANSLATE(D140, ""he"", ""en"")"),"in everything")</f>
        <v>in everything</v>
      </c>
      <c r="F140" s="4"/>
      <c r="G140" s="4"/>
      <c r="H140" s="4"/>
    </row>
    <row r="141" ht="15.75" customHeight="1">
      <c r="A141" s="3" t="s">
        <v>5885</v>
      </c>
      <c r="B141" s="1" t="s">
        <v>2524</v>
      </c>
      <c r="C141" s="4">
        <v>140.0</v>
      </c>
      <c r="D141" s="5" t="s">
        <v>5886</v>
      </c>
      <c r="E141" s="4" t="str">
        <f>IFERROR(__xludf.DUMMYFUNCTION("GOOGLETRANSLATE(D141, ""he"", ""en"")"),"time:")</f>
        <v>time:</v>
      </c>
      <c r="F141" s="4"/>
      <c r="G141" s="4"/>
      <c r="H141" s="4"/>
    </row>
    <row r="142" ht="15.75" customHeight="1">
      <c r="A142" s="3" t="s">
        <v>3978</v>
      </c>
      <c r="B142" s="1" t="s">
        <v>5887</v>
      </c>
      <c r="C142" s="4">
        <v>141.0</v>
      </c>
      <c r="D142" s="5" t="s">
        <v>988</v>
      </c>
      <c r="E142" s="4" t="str">
        <f>IFERROR(__xludf.DUMMYFUNCTION("GOOGLETRANSLATE(D142, ""he"", ""en"")"),"{2}")</f>
        <v>{2}</v>
      </c>
      <c r="F142" s="4"/>
      <c r="G142" s="4"/>
      <c r="H142" s="4"/>
    </row>
    <row r="143" ht="15.75" customHeight="1">
      <c r="A143" s="3" t="s">
        <v>5888</v>
      </c>
      <c r="B143" s="1" t="s">
        <v>5889</v>
      </c>
      <c r="C143" s="4">
        <v>142.0</v>
      </c>
      <c r="D143" s="5" t="s">
        <v>5890</v>
      </c>
      <c r="E143" s="4" t="str">
        <f>IFERROR(__xludf.DUMMYFUNCTION("GOOGLETRANSLATE(D143, ""he"", ""en"")"),"you scolded")</f>
        <v>you scolded</v>
      </c>
      <c r="F143" s="4"/>
      <c r="G143" s="4"/>
      <c r="H143" s="4"/>
    </row>
    <row r="144" ht="15.75" customHeight="1">
      <c r="A144" s="3" t="s">
        <v>5799</v>
      </c>
      <c r="B144" s="1" t="s">
        <v>5891</v>
      </c>
      <c r="C144" s="4">
        <v>143.0</v>
      </c>
      <c r="D144" s="5" t="s">
        <v>4107</v>
      </c>
      <c r="E144" s="4" t="str">
        <f>IFERROR(__xludf.DUMMYFUNCTION("GOOGLETRANSLATE(D144, ""he"", ""en"")"),"Zedim")</f>
        <v>Zedim</v>
      </c>
      <c r="F144" s="4"/>
      <c r="G144" s="4"/>
      <c r="H144" s="4"/>
    </row>
    <row r="145" ht="15.75" customHeight="1">
      <c r="A145" s="8" t="s">
        <v>5892</v>
      </c>
      <c r="B145" s="17">
        <v>24.0</v>
      </c>
      <c r="C145" s="4">
        <v>144.0</v>
      </c>
      <c r="D145" s="5" t="s">
        <v>5859</v>
      </c>
      <c r="E145" s="4" t="str">
        <f>IFERROR(__xludf.DUMMYFUNCTION("GOOGLETRANSLATE(D145, ""he"", ""en"")"),"Damned")</f>
        <v>Damned</v>
      </c>
      <c r="F145" s="4"/>
      <c r="G145" s="4"/>
      <c r="H145" s="4"/>
    </row>
    <row r="146" ht="15.75" customHeight="1">
      <c r="A146" s="3" t="s">
        <v>3919</v>
      </c>
      <c r="B146" s="1" t="s">
        <v>873</v>
      </c>
      <c r="C146" s="4">
        <v>145.0</v>
      </c>
      <c r="D146" s="5" t="s">
        <v>5893</v>
      </c>
      <c r="E146" s="4" t="str">
        <f>IFERROR(__xludf.DUMMYFUNCTION("GOOGLETRANSLATE(D146, ""he"", ""en"")"),"the achievers")</f>
        <v>the achievers</v>
      </c>
      <c r="F146" s="4"/>
      <c r="G146" s="4"/>
      <c r="H146" s="4"/>
    </row>
    <row r="147" ht="15.75" customHeight="1">
      <c r="A147" s="3" t="s">
        <v>5872</v>
      </c>
      <c r="B147" s="1" t="s">
        <v>5873</v>
      </c>
      <c r="C147" s="4">
        <v>146.0</v>
      </c>
      <c r="D147" s="5" t="s">
        <v>5768</v>
      </c>
      <c r="E147" s="4" t="str">
        <f>IFERROR(__xludf.DUMMYFUNCTION("GOOGLETRANSLATE(D147, ""he"", ""en"")"),"from your efforts:")</f>
        <v>from your efforts:</v>
      </c>
      <c r="F147" s="4"/>
      <c r="G147" s="4"/>
      <c r="H147" s="4"/>
    </row>
    <row r="148" ht="15.75" customHeight="1">
      <c r="A148" s="3" t="s">
        <v>5894</v>
      </c>
      <c r="B148" s="1" t="s">
        <v>5895</v>
      </c>
      <c r="C148" s="4">
        <v>147.0</v>
      </c>
      <c r="D148" s="5" t="s">
        <v>1432</v>
      </c>
      <c r="E148" s="4" t="str">
        <f>IFERROR(__xludf.DUMMYFUNCTION("GOOGLETRANSLATE(D148, ""he"", ""en"")"),"{2nd}")</f>
        <v>{2nd}</v>
      </c>
      <c r="F148" s="4"/>
      <c r="G148" s="4"/>
      <c r="H148" s="4"/>
    </row>
    <row r="149" ht="15.75" customHeight="1">
      <c r="A149" s="3" t="s">
        <v>362</v>
      </c>
      <c r="B149" s="1" t="s">
        <v>5896</v>
      </c>
      <c r="C149" s="4">
        <v>148.0</v>
      </c>
      <c r="D149" s="5" t="s">
        <v>5853</v>
      </c>
      <c r="E149" s="4" t="str">
        <f>IFERROR(__xludf.DUMMYFUNCTION("GOOGLETRANSLATE(D149, ""he"", ""en"")"),"wave")</f>
        <v>wave</v>
      </c>
      <c r="F149" s="4"/>
      <c r="G149" s="4"/>
      <c r="H149" s="4"/>
    </row>
    <row r="150" ht="15.75" customHeight="1">
      <c r="A150" s="3" t="s">
        <v>5897</v>
      </c>
      <c r="B150" s="16" t="s">
        <v>5898</v>
      </c>
      <c r="C150" s="4">
        <v>149.0</v>
      </c>
      <c r="D150" s="5" t="s">
        <v>5868</v>
      </c>
      <c r="E150" s="4" t="str">
        <f>IFERROR(__xludf.DUMMYFUNCTION("GOOGLETRANSLATE(D150, ""he"", ""en"")"),"above me")</f>
        <v>above me</v>
      </c>
      <c r="F150" s="4"/>
      <c r="G150" s="4"/>
      <c r="H150" s="4"/>
    </row>
    <row r="151" ht="15.75" customHeight="1">
      <c r="A151" s="8" t="s">
        <v>5899</v>
      </c>
      <c r="B151" s="17">
        <v>25.0</v>
      </c>
      <c r="C151" s="4">
        <v>150.0</v>
      </c>
      <c r="D151" s="5" t="s">
        <v>2422</v>
      </c>
      <c r="E151" s="4" t="str">
        <f>IFERROR(__xludf.DUMMYFUNCTION("GOOGLETRANSLATE(D151, ""he"", ""en"")"),"disgrace")</f>
        <v>disgrace</v>
      </c>
      <c r="F151" s="4"/>
      <c r="G151" s="4"/>
      <c r="H151" s="4"/>
    </row>
    <row r="152" ht="15.75" customHeight="1">
      <c r="A152" s="3" t="s">
        <v>5900</v>
      </c>
      <c r="B152" s="1" t="s">
        <v>5901</v>
      </c>
      <c r="C152" s="4">
        <v>151.0</v>
      </c>
      <c r="D152" s="5" t="s">
        <v>5870</v>
      </c>
      <c r="E152" s="4" t="str">
        <f>IFERROR(__xludf.DUMMYFUNCTION("GOOGLETRANSLATE(D152, ""he"", ""en"")"),"and contempt")</f>
        <v>and contempt</v>
      </c>
      <c r="F152" s="4"/>
      <c r="G152" s="4"/>
      <c r="H152" s="4"/>
    </row>
    <row r="153" ht="15.75" customHeight="1">
      <c r="A153" s="3" t="s">
        <v>5902</v>
      </c>
      <c r="B153" s="1" t="s">
        <v>5903</v>
      </c>
      <c r="C153" s="4">
        <v>152.0</v>
      </c>
      <c r="D153" s="5" t="s">
        <v>53</v>
      </c>
      <c r="E153" s="4" t="str">
        <f>IFERROR(__xludf.DUMMYFUNCTION("GOOGLETRANSLATE(D153, ""he"", ""en"")"),"that")</f>
        <v>that</v>
      </c>
      <c r="F153" s="4"/>
      <c r="G153" s="4"/>
      <c r="H153" s="4"/>
    </row>
    <row r="154" ht="15.75" customHeight="1">
      <c r="A154" s="3" t="s">
        <v>591</v>
      </c>
      <c r="B154" s="1" t="s">
        <v>592</v>
      </c>
      <c r="C154" s="4">
        <v>153.0</v>
      </c>
      <c r="D154" s="5" t="s">
        <v>5872</v>
      </c>
      <c r="E154" s="4" t="str">
        <f>IFERROR(__xludf.DUMMYFUNCTION("GOOGLETRANSLATE(D154, ""he"", ""en"")"),"your witnesses")</f>
        <v>your witnesses</v>
      </c>
      <c r="F154" s="4"/>
      <c r="G154" s="4"/>
      <c r="H154" s="4"/>
    </row>
    <row r="155" ht="15.75" customHeight="1">
      <c r="A155" s="3" t="s">
        <v>5904</v>
      </c>
      <c r="B155" s="1" t="s">
        <v>5905</v>
      </c>
      <c r="C155" s="4">
        <v>154.0</v>
      </c>
      <c r="D155" s="5" t="s">
        <v>5906</v>
      </c>
      <c r="E155" s="4" t="str">
        <f>IFERROR(__xludf.DUMMYFUNCTION("GOOGLETRANSLATE(D155, ""he"", ""en"")"),"I was born:")</f>
        <v>I was born:</v>
      </c>
      <c r="F155" s="4"/>
      <c r="G155" s="4"/>
      <c r="H155" s="4"/>
    </row>
    <row r="156" ht="15.75" customHeight="1">
      <c r="A156" s="3" t="s">
        <v>5738</v>
      </c>
      <c r="B156" s="1" t="s">
        <v>5907</v>
      </c>
      <c r="C156" s="4">
        <v>155.0</v>
      </c>
      <c r="D156" s="5" t="s">
        <v>1451</v>
      </c>
      <c r="E156" s="4" t="str">
        <f>IFERROR(__xludf.DUMMYFUNCTION("GOOGLETRANSLATE(D156, ""he"", ""en"")"),"{23}")</f>
        <v>{23}</v>
      </c>
      <c r="F156" s="4"/>
      <c r="G156" s="4"/>
      <c r="H156" s="4"/>
    </row>
    <row r="157" ht="15.75" customHeight="1">
      <c r="A157" s="8" t="s">
        <v>5908</v>
      </c>
      <c r="B157" s="17">
        <v>26.0</v>
      </c>
      <c r="C157" s="4">
        <v>156.0</v>
      </c>
      <c r="D157" s="5" t="s">
        <v>3354</v>
      </c>
      <c r="E157" s="4" t="str">
        <f>IFERROR(__xludf.DUMMYFUNCTION("GOOGLETRANSLATE(D157, ""he"", ""en"")"),"also")</f>
        <v>also</v>
      </c>
      <c r="F157" s="4"/>
      <c r="G157" s="4"/>
      <c r="H157" s="4"/>
    </row>
    <row r="158" ht="15.75" customHeight="1">
      <c r="A158" s="3" t="s">
        <v>5909</v>
      </c>
      <c r="B158" s="1" t="s">
        <v>5910</v>
      </c>
      <c r="C158" s="4">
        <v>157.0</v>
      </c>
      <c r="D158" s="5" t="s">
        <v>5911</v>
      </c>
      <c r="E158" s="4" t="str">
        <f>IFERROR(__xludf.DUMMYFUNCTION("GOOGLETRANSLATE(D158, ""he"", ""en"")"),"sit down")</f>
        <v>sit down</v>
      </c>
      <c r="F158" s="4"/>
      <c r="G158" s="4"/>
      <c r="H158" s="4"/>
    </row>
    <row r="159" ht="15.75" customHeight="1">
      <c r="A159" s="3" t="s">
        <v>5774</v>
      </c>
      <c r="B159" s="1" t="s">
        <v>5912</v>
      </c>
      <c r="C159" s="4">
        <v>158.0</v>
      </c>
      <c r="D159" s="5" t="s">
        <v>5913</v>
      </c>
      <c r="E159" s="4" t="str">
        <f>IFERROR(__xludf.DUMMYFUNCTION("GOOGLETRANSLATE(D159, ""he"", ""en"")"),"Ministers")</f>
        <v>Ministers</v>
      </c>
      <c r="F159" s="4"/>
      <c r="G159" s="4"/>
      <c r="H159" s="4"/>
    </row>
    <row r="160" ht="15.75" customHeight="1">
      <c r="A160" s="3" t="s">
        <v>5914</v>
      </c>
      <c r="B160" s="1" t="s">
        <v>5915</v>
      </c>
      <c r="C160" s="4">
        <v>159.0</v>
      </c>
      <c r="D160" s="5" t="s">
        <v>5916</v>
      </c>
      <c r="E160" s="4" t="str">
        <f>IFERROR(__xludf.DUMMYFUNCTION("GOOGLETRANSLATE(D160, ""he"", ""en"")"),"in me")</f>
        <v>in me</v>
      </c>
      <c r="F160" s="4"/>
      <c r="G160" s="4"/>
      <c r="H160" s="4"/>
    </row>
    <row r="161" ht="15.75" customHeight="1">
      <c r="A161" s="3" t="s">
        <v>5767</v>
      </c>
      <c r="B161" s="1" t="s">
        <v>4071</v>
      </c>
      <c r="C161" s="4">
        <v>160.0</v>
      </c>
      <c r="D161" s="5" t="s">
        <v>5917</v>
      </c>
      <c r="E161" s="4" t="str">
        <f>IFERROR(__xludf.DUMMYFUNCTION("GOOGLETRANSLATE(D161, ""he"", ""en"")"),"talked")</f>
        <v>talked</v>
      </c>
      <c r="F161" s="4"/>
      <c r="G161" s="4"/>
      <c r="H161" s="4"/>
    </row>
    <row r="162" ht="15.75" customHeight="1">
      <c r="A162" s="3" t="s">
        <v>5693</v>
      </c>
      <c r="B162" s="1" t="s">
        <v>5769</v>
      </c>
      <c r="C162" s="4">
        <v>161.0</v>
      </c>
      <c r="D162" s="5" t="s">
        <v>3980</v>
      </c>
      <c r="E162" s="4" t="str">
        <f>IFERROR(__xludf.DUMMYFUNCTION("GOOGLETRANSLATE(D162, ""he"", ""en"")"),"your servant")</f>
        <v>your servant</v>
      </c>
      <c r="F162" s="4"/>
      <c r="G162" s="4"/>
      <c r="H162" s="4"/>
    </row>
    <row r="163" ht="15.75" customHeight="1">
      <c r="A163" s="8" t="s">
        <v>5918</v>
      </c>
      <c r="B163" s="17">
        <v>27.0</v>
      </c>
      <c r="C163" s="4">
        <v>162.0</v>
      </c>
      <c r="D163" s="5" t="s">
        <v>5919</v>
      </c>
      <c r="E163" s="4" t="str">
        <f>IFERROR(__xludf.DUMMYFUNCTION("GOOGLETRANSLATE(D163, ""he"", ""en"")"),"Yeshua")</f>
        <v>Yeshua</v>
      </c>
      <c r="F163" s="4"/>
      <c r="G163" s="4"/>
      <c r="H163" s="4"/>
    </row>
    <row r="164" ht="15.75" customHeight="1">
      <c r="A164" s="3" t="s">
        <v>2787</v>
      </c>
      <c r="B164" s="1" t="s">
        <v>5920</v>
      </c>
      <c r="C164" s="4">
        <v>163.0</v>
      </c>
      <c r="D164" s="5" t="s">
        <v>5921</v>
      </c>
      <c r="E164" s="4" t="str">
        <f>IFERROR(__xludf.DUMMYFUNCTION("GOOGLETRANSLATE(D164, ""he"", ""en"")"),"in your rules:")</f>
        <v>in your rules:</v>
      </c>
      <c r="F164" s="4"/>
      <c r="G164" s="4"/>
      <c r="H164" s="4"/>
    </row>
    <row r="165" ht="15.75" customHeight="1">
      <c r="A165" s="3" t="s">
        <v>5922</v>
      </c>
      <c r="B165" s="1" t="s">
        <v>5923</v>
      </c>
      <c r="C165" s="4">
        <v>164.0</v>
      </c>
      <c r="D165" s="5" t="s">
        <v>1468</v>
      </c>
      <c r="E165" s="4" t="str">
        <f>IFERROR(__xludf.DUMMYFUNCTION("GOOGLETRANSLATE(D165, ""he"", ""en"")"),"{jug}")</f>
        <v>{jug}</v>
      </c>
      <c r="F165" s="4"/>
      <c r="G165" s="4"/>
      <c r="H165" s="4"/>
    </row>
    <row r="166" ht="15.75" customHeight="1">
      <c r="A166" s="3" t="s">
        <v>5924</v>
      </c>
      <c r="B166" s="1" t="s">
        <v>5925</v>
      </c>
      <c r="C166" s="4">
        <v>165.0</v>
      </c>
      <c r="D166" s="5" t="s">
        <v>3354</v>
      </c>
      <c r="E166" s="4" t="str">
        <f>IFERROR(__xludf.DUMMYFUNCTION("GOOGLETRANSLATE(D166, ""he"", ""en"")"),"also")</f>
        <v>also</v>
      </c>
      <c r="F166" s="4"/>
      <c r="G166" s="4"/>
      <c r="H166" s="4"/>
    </row>
    <row r="167" ht="15.75" customHeight="1">
      <c r="A167" s="3" t="s">
        <v>5926</v>
      </c>
      <c r="B167" s="1" t="s">
        <v>5927</v>
      </c>
      <c r="C167" s="4">
        <v>166.0</v>
      </c>
      <c r="D167" s="5" t="s">
        <v>5872</v>
      </c>
      <c r="E167" s="4" t="str">
        <f>IFERROR(__xludf.DUMMYFUNCTION("GOOGLETRANSLATE(D167, ""he"", ""en"")"),"your witnesses")</f>
        <v>your witnesses</v>
      </c>
      <c r="F167" s="4"/>
      <c r="G167" s="4"/>
      <c r="H167" s="4"/>
    </row>
    <row r="168" ht="15.75" customHeight="1">
      <c r="A168" s="3" t="s">
        <v>5928</v>
      </c>
      <c r="B168" s="1" t="s">
        <v>5929</v>
      </c>
      <c r="C168" s="4">
        <v>167.0</v>
      </c>
      <c r="D168" s="5" t="s">
        <v>5930</v>
      </c>
      <c r="E168" s="4" t="str">
        <f>IFERROR(__xludf.DUMMYFUNCTION("GOOGLETRANSLATE(D168, ""he"", ""en"")"),"Shashuai")</f>
        <v>Shashuai</v>
      </c>
      <c r="F168" s="4"/>
      <c r="G168" s="4"/>
      <c r="H168" s="4"/>
    </row>
    <row r="169" ht="15.75" customHeight="1">
      <c r="A169" s="8" t="s">
        <v>5931</v>
      </c>
      <c r="B169" s="17">
        <v>28.0</v>
      </c>
      <c r="C169" s="4">
        <v>168.0</v>
      </c>
      <c r="D169" s="5" t="s">
        <v>364</v>
      </c>
      <c r="E169" s="4" t="str">
        <f>IFERROR(__xludf.DUMMYFUNCTION("GOOGLETRANSLATE(D169, ""he"", ""en"")"),"Anshi")</f>
        <v>Anshi</v>
      </c>
      <c r="F169" s="4"/>
      <c r="G169" s="4"/>
      <c r="H169" s="4"/>
    </row>
    <row r="170" ht="15.75" customHeight="1">
      <c r="A170" s="3" t="s">
        <v>5932</v>
      </c>
      <c r="B170" s="1" t="s">
        <v>5933</v>
      </c>
      <c r="C170" s="4">
        <v>169.0</v>
      </c>
      <c r="D170" s="5" t="s">
        <v>5934</v>
      </c>
      <c r="E170" s="4" t="str">
        <f>IFERROR(__xludf.DUMMYFUNCTION("GOOGLETRANSLATE(D170, ""he"", ""en"")"),"My advice:")</f>
        <v>My advice:</v>
      </c>
      <c r="F170" s="4"/>
      <c r="G170" s="4"/>
      <c r="H170" s="4"/>
    </row>
    <row r="171" ht="15.75" customHeight="1">
      <c r="A171" s="3" t="s">
        <v>591</v>
      </c>
      <c r="B171" s="1" t="s">
        <v>592</v>
      </c>
      <c r="C171" s="4">
        <v>170.0</v>
      </c>
      <c r="D171" s="5" t="s">
        <v>5744</v>
      </c>
      <c r="E171" s="4" t="str">
        <f>IFERROR(__xludf.DUMMYFUNCTION("GOOGLETRANSLATE(D171, ""he"", ""en"")"),"(f)")</f>
        <v>(f)</v>
      </c>
      <c r="F171" s="4"/>
      <c r="G171" s="4"/>
      <c r="H171" s="4"/>
    </row>
    <row r="172" ht="15.75" customHeight="1">
      <c r="A172" s="3" t="s">
        <v>5935</v>
      </c>
      <c r="B172" s="1" t="s">
        <v>5936</v>
      </c>
      <c r="C172" s="4">
        <v>171.0</v>
      </c>
      <c r="D172" s="5" t="s">
        <v>1492</v>
      </c>
      <c r="E172" s="4" t="str">
        <f>IFERROR(__xludf.DUMMYFUNCTION("GOOGLETRANSLATE(D172, ""he"", ""en"")"),"{so}")</f>
        <v>{so}</v>
      </c>
      <c r="F172" s="4"/>
      <c r="G172" s="4"/>
      <c r="H172" s="4"/>
    </row>
    <row r="173" ht="15.75" customHeight="1">
      <c r="A173" s="3" t="s">
        <v>5937</v>
      </c>
      <c r="B173" s="1" t="s">
        <v>5938</v>
      </c>
      <c r="C173" s="4">
        <v>172.0</v>
      </c>
      <c r="D173" s="5" t="s">
        <v>5939</v>
      </c>
      <c r="E173" s="4" t="str">
        <f>IFERROR(__xludf.DUMMYFUNCTION("GOOGLETRANSLATE(D173, ""he"", ""en"")"),"sticky")</f>
        <v>sticky</v>
      </c>
      <c r="F173" s="4"/>
      <c r="G173" s="4"/>
      <c r="H173" s="4"/>
    </row>
    <row r="174" ht="15.75" customHeight="1">
      <c r="A174" s="3" t="s">
        <v>5738</v>
      </c>
      <c r="B174" s="1" t="s">
        <v>5907</v>
      </c>
      <c r="C174" s="4">
        <v>173.0</v>
      </c>
      <c r="D174" s="5" t="s">
        <v>5940</v>
      </c>
      <c r="E174" s="4" t="str">
        <f>IFERROR(__xludf.DUMMYFUNCTION("GOOGLETRANSLATE(D174, ""he"", ""en"")"),"to dust")</f>
        <v>to dust</v>
      </c>
      <c r="F174" s="4"/>
      <c r="G174" s="4"/>
      <c r="H174" s="4"/>
    </row>
    <row r="175" ht="15.75" customHeight="1">
      <c r="A175" s="8" t="s">
        <v>5941</v>
      </c>
      <c r="B175" s="17">
        <v>29.0</v>
      </c>
      <c r="C175" s="4">
        <v>174.0</v>
      </c>
      <c r="D175" s="5" t="s">
        <v>3564</v>
      </c>
      <c r="E175" s="4" t="str">
        <f>IFERROR(__xludf.DUMMYFUNCTION("GOOGLETRANSLATE(D175, ""he"", ""en"")"),"mental")</f>
        <v>mental</v>
      </c>
      <c r="F175" s="4"/>
      <c r="G175" s="4"/>
      <c r="H175" s="4"/>
    </row>
    <row r="176" ht="15.75" customHeight="1">
      <c r="A176" s="3" t="s">
        <v>2787</v>
      </c>
      <c r="B176" s="1" t="s">
        <v>5920</v>
      </c>
      <c r="C176" s="4">
        <v>175.0</v>
      </c>
      <c r="D176" s="5" t="s">
        <v>5942</v>
      </c>
      <c r="E176" s="4" t="str">
        <f>IFERROR(__xludf.DUMMYFUNCTION("GOOGLETRANSLATE(D176, ""he"", ""en"")"),"my life")</f>
        <v>my life</v>
      </c>
      <c r="F176" s="4"/>
      <c r="G176" s="4"/>
      <c r="H176" s="4"/>
    </row>
    <row r="177" ht="15.75" customHeight="1">
      <c r="A177" s="3" t="s">
        <v>5943</v>
      </c>
      <c r="B177" s="1" t="s">
        <v>5944</v>
      </c>
      <c r="C177" s="4">
        <v>176.0</v>
      </c>
      <c r="D177" s="5" t="s">
        <v>5760</v>
      </c>
      <c r="E177" s="4" t="str">
        <f>IFERROR(__xludf.DUMMYFUNCTION("GOOGLETRANSLATE(D177, ""he"", ""en"")"),"as you said:")</f>
        <v>as you said:</v>
      </c>
      <c r="F177" s="4"/>
      <c r="G177" s="4"/>
      <c r="H177" s="4"/>
    </row>
    <row r="178" ht="15.75" customHeight="1">
      <c r="A178" s="3" t="s">
        <v>5945</v>
      </c>
      <c r="B178" s="1" t="s">
        <v>5867</v>
      </c>
      <c r="C178" s="4">
        <v>177.0</v>
      </c>
      <c r="D178" s="5" t="s">
        <v>1514</v>
      </c>
      <c r="E178" s="4" t="str">
        <f>IFERROR(__xludf.DUMMYFUNCTION("GOOGLETRANSLATE(D178, ""he"", ""en"")"),"{about}")</f>
        <v>{about}</v>
      </c>
      <c r="F178" s="4"/>
      <c r="G178" s="4"/>
      <c r="H178" s="4"/>
    </row>
    <row r="179" ht="15.75" customHeight="1">
      <c r="A179" s="3" t="s">
        <v>5840</v>
      </c>
      <c r="B179" s="1" t="s">
        <v>4418</v>
      </c>
      <c r="C179" s="4">
        <v>178.0</v>
      </c>
      <c r="D179" s="5" t="s">
        <v>5946</v>
      </c>
      <c r="E179" s="4" t="str">
        <f>IFERROR(__xludf.DUMMYFUNCTION("GOOGLETRANSLATE(D179, ""he"", ""en"")"),"my ways")</f>
        <v>my ways</v>
      </c>
      <c r="F179" s="4"/>
      <c r="G179" s="4"/>
      <c r="H179" s="4"/>
    </row>
    <row r="180" ht="15.75" customHeight="1">
      <c r="A180" s="3" t="s">
        <v>5947</v>
      </c>
      <c r="B180" s="1" t="s">
        <v>5948</v>
      </c>
      <c r="C180" s="4">
        <v>179.0</v>
      </c>
      <c r="D180" s="5" t="s">
        <v>5796</v>
      </c>
      <c r="E180" s="4" t="str">
        <f>IFERROR(__xludf.DUMMYFUNCTION("GOOGLETRANSLATE(D180, ""he"", ""en"")"),"digital")</f>
        <v>digital</v>
      </c>
      <c r="F180" s="4"/>
      <c r="G180" s="4"/>
      <c r="H180" s="4"/>
    </row>
    <row r="181" ht="15.75" customHeight="1">
      <c r="A181" s="3" t="s">
        <v>3986</v>
      </c>
      <c r="B181" s="1" t="s">
        <v>3987</v>
      </c>
      <c r="C181" s="4">
        <v>180.0</v>
      </c>
      <c r="D181" s="5" t="s">
        <v>5949</v>
      </c>
      <c r="E181" s="4" t="str">
        <f>IFERROR(__xludf.DUMMYFUNCTION("GOOGLETRANSLATE(D181, ""he"", ""en"")"),"And answer me")</f>
        <v>And answer me</v>
      </c>
      <c r="F181" s="4"/>
      <c r="G181" s="4"/>
      <c r="H181" s="4"/>
    </row>
    <row r="182" ht="15.75" customHeight="1">
      <c r="A182" s="8" t="s">
        <v>1554</v>
      </c>
      <c r="B182" s="17">
        <v>30.0</v>
      </c>
      <c r="C182" s="4">
        <v>181.0</v>
      </c>
      <c r="D182" s="5" t="s">
        <v>5789</v>
      </c>
      <c r="E182" s="4" t="str">
        <f>IFERROR(__xludf.DUMMYFUNCTION("GOOGLETRANSLATE(D182, ""he"", ""en"")"),"scholarly")</f>
        <v>scholarly</v>
      </c>
      <c r="F182" s="4"/>
      <c r="G182" s="4"/>
      <c r="H182" s="4"/>
    </row>
    <row r="183" ht="15.75" customHeight="1">
      <c r="A183" s="3" t="s">
        <v>2787</v>
      </c>
      <c r="B183" s="1" t="s">
        <v>5920</v>
      </c>
      <c r="C183" s="4">
        <v>182.0</v>
      </c>
      <c r="D183" s="5" t="s">
        <v>5699</v>
      </c>
      <c r="E183" s="4" t="str">
        <f>IFERROR(__xludf.DUMMYFUNCTION("GOOGLETRANSLATE(D183, ""he"", ""en"")"),"Your rules:")</f>
        <v>Your rules:</v>
      </c>
      <c r="F183" s="4"/>
      <c r="G183" s="4"/>
      <c r="H183" s="4"/>
    </row>
    <row r="184" ht="15.75" customHeight="1">
      <c r="A184" s="3" t="s">
        <v>5950</v>
      </c>
      <c r="B184" s="1" t="s">
        <v>5951</v>
      </c>
      <c r="C184" s="4">
        <v>183.0</v>
      </c>
      <c r="D184" s="5" t="s">
        <v>1534</v>
      </c>
      <c r="E184" s="4" t="str">
        <f>IFERROR(__xludf.DUMMYFUNCTION("GOOGLETRANSLATE(D184, ""he"", ""en"")"),"{27}")</f>
        <v>{27}</v>
      </c>
      <c r="F184" s="4"/>
      <c r="G184" s="4"/>
      <c r="H184" s="4"/>
    </row>
    <row r="185" ht="15.75" customHeight="1">
      <c r="A185" s="3" t="s">
        <v>5952</v>
      </c>
      <c r="B185" s="1" t="s">
        <v>5953</v>
      </c>
      <c r="C185" s="4">
        <v>184.0</v>
      </c>
      <c r="D185" s="5" t="s">
        <v>5954</v>
      </c>
      <c r="E185" s="4" t="str">
        <f>IFERROR(__xludf.DUMMYFUNCTION("GOOGLETRANSLATE(D185, ""he"", ""en"")"),"way")</f>
        <v>way</v>
      </c>
      <c r="F185" s="4"/>
      <c r="G185" s="4"/>
      <c r="H185" s="4"/>
    </row>
    <row r="186" ht="15.75" customHeight="1">
      <c r="A186" s="3" t="s">
        <v>5955</v>
      </c>
      <c r="B186" s="1" t="s">
        <v>5956</v>
      </c>
      <c r="C186" s="4">
        <v>185.0</v>
      </c>
      <c r="D186" s="5" t="s">
        <v>5957</v>
      </c>
      <c r="E186" s="4" t="str">
        <f>IFERROR(__xludf.DUMMYFUNCTION("GOOGLETRANSLATE(D186, ""he"", ""en"")"),"Your orders")</f>
        <v>Your orders</v>
      </c>
      <c r="F186" s="4"/>
      <c r="G186" s="4"/>
      <c r="H186" s="4"/>
    </row>
    <row r="187" ht="15.75" customHeight="1">
      <c r="A187" s="3" t="s">
        <v>4821</v>
      </c>
      <c r="B187" s="1" t="s">
        <v>5958</v>
      </c>
      <c r="C187" s="4">
        <v>186.0</v>
      </c>
      <c r="D187" s="5" t="s">
        <v>5924</v>
      </c>
      <c r="E187" s="4" t="str">
        <f>IFERROR(__xludf.DUMMYFUNCTION("GOOGLETRANSLATE(D187, ""he"", ""en"")"),"I understood")</f>
        <v>I understood</v>
      </c>
      <c r="F187" s="4"/>
      <c r="G187" s="4"/>
      <c r="H187" s="4"/>
    </row>
    <row r="188" ht="15.75" customHeight="1">
      <c r="A188" s="8" t="s">
        <v>5959</v>
      </c>
      <c r="B188" s="17">
        <v>31.0</v>
      </c>
      <c r="C188" s="4">
        <v>187.0</v>
      </c>
      <c r="D188" s="5" t="s">
        <v>5960</v>
      </c>
      <c r="E188" s="4" t="str">
        <f>IFERROR(__xludf.DUMMYFUNCTION("GOOGLETRANSLATE(D188, ""he"", ""en"")"),"and entertainment")</f>
        <v>and entertainment</v>
      </c>
      <c r="F188" s="4"/>
      <c r="G188" s="4"/>
      <c r="H188" s="4"/>
    </row>
    <row r="189" ht="15.75" customHeight="1">
      <c r="A189" s="3" t="s">
        <v>5961</v>
      </c>
      <c r="B189" s="1" t="s">
        <v>5962</v>
      </c>
      <c r="C189" s="4">
        <v>188.0</v>
      </c>
      <c r="D189" s="5" t="s">
        <v>5963</v>
      </c>
      <c r="E189" s="4" t="str">
        <f>IFERROR(__xludf.DUMMYFUNCTION("GOOGLETRANSLATE(D189, ""he"", ""en"")"),"in your wonders:")</f>
        <v>in your wonders:</v>
      </c>
      <c r="F189" s="4"/>
      <c r="G189" s="4"/>
      <c r="H189" s="4"/>
    </row>
    <row r="190" ht="15.75" customHeight="1">
      <c r="A190" s="3" t="s">
        <v>5964</v>
      </c>
      <c r="B190" s="1" t="s">
        <v>5965</v>
      </c>
      <c r="C190" s="4">
        <v>189.0</v>
      </c>
      <c r="D190" s="5" t="s">
        <v>1555</v>
      </c>
      <c r="E190" s="4" t="str">
        <f>IFERROR(__xludf.DUMMYFUNCTION("GOOGLETRANSLATE(D190, ""he"", ""en"")"),"{power}")</f>
        <v>{power}</v>
      </c>
      <c r="F190" s="4"/>
      <c r="G190" s="4"/>
      <c r="H190" s="4"/>
    </row>
    <row r="191" ht="15.75" customHeight="1">
      <c r="A191" s="3" t="s">
        <v>180</v>
      </c>
      <c r="B191" s="1" t="s">
        <v>2580</v>
      </c>
      <c r="C191" s="4">
        <v>190.0</v>
      </c>
      <c r="D191" s="5" t="s">
        <v>5966</v>
      </c>
      <c r="E191" s="4" t="str">
        <f>IFERROR(__xludf.DUMMYFUNCTION("GOOGLETRANSLATE(D191, ""he"", ""en"")"),"a leak")</f>
        <v>a leak</v>
      </c>
      <c r="F191" s="4"/>
      <c r="G191" s="4"/>
      <c r="H191" s="4"/>
    </row>
    <row r="192" ht="15.75" customHeight="1">
      <c r="A192" s="3" t="s">
        <v>5967</v>
      </c>
      <c r="B192" s="1" t="s">
        <v>5968</v>
      </c>
      <c r="C192" s="4">
        <v>191.0</v>
      </c>
      <c r="D192" s="5" t="s">
        <v>3564</v>
      </c>
      <c r="E192" s="4" t="str">
        <f>IFERROR(__xludf.DUMMYFUNCTION("GOOGLETRANSLATE(D192, ""he"", ""en"")"),"mental")</f>
        <v>mental</v>
      </c>
      <c r="F192" s="4"/>
      <c r="G192" s="4"/>
      <c r="H192" s="4"/>
    </row>
    <row r="193" ht="15.75" customHeight="1">
      <c r="A193" s="8" t="s">
        <v>5969</v>
      </c>
      <c r="B193" s="17">
        <v>32.0</v>
      </c>
      <c r="C193" s="4">
        <v>192.0</v>
      </c>
      <c r="D193" s="5" t="s">
        <v>5935</v>
      </c>
      <c r="E193" s="4" t="str">
        <f>IFERROR(__xludf.DUMMYFUNCTION("GOOGLETRANSLATE(D193, ""he"", ""en"")"),"Branding")</f>
        <v>Branding</v>
      </c>
      <c r="F193" s="4"/>
      <c r="G193" s="4"/>
      <c r="H193" s="4"/>
    </row>
    <row r="194" ht="15.75" customHeight="1">
      <c r="A194" s="3" t="s">
        <v>2787</v>
      </c>
      <c r="B194" s="1" t="s">
        <v>5970</v>
      </c>
      <c r="C194" s="4">
        <v>193.0</v>
      </c>
      <c r="D194" s="5" t="s">
        <v>5971</v>
      </c>
      <c r="E194" s="4" t="str">
        <f>IFERROR(__xludf.DUMMYFUNCTION("GOOGLETRANSLATE(D194, ""he"", ""en"")"),"Kimani")</f>
        <v>Kimani</v>
      </c>
      <c r="F194" s="4"/>
      <c r="G194" s="4"/>
      <c r="H194" s="4"/>
    </row>
    <row r="195" ht="15.75" customHeight="1">
      <c r="A195" s="3" t="s">
        <v>5842</v>
      </c>
      <c r="B195" s="1" t="s">
        <v>5843</v>
      </c>
      <c r="C195" s="4">
        <v>194.0</v>
      </c>
      <c r="D195" s="5" t="s">
        <v>5760</v>
      </c>
      <c r="E195" s="4" t="str">
        <f>IFERROR(__xludf.DUMMYFUNCTION("GOOGLETRANSLATE(D195, ""he"", ""en"")"),"as you said:")</f>
        <v>as you said:</v>
      </c>
      <c r="F195" s="4"/>
      <c r="G195" s="4"/>
      <c r="H195" s="4"/>
    </row>
    <row r="196" ht="15.75" customHeight="1">
      <c r="A196" s="3" t="s">
        <v>5972</v>
      </c>
      <c r="B196" s="1" t="s">
        <v>5973</v>
      </c>
      <c r="C196" s="4">
        <v>195.0</v>
      </c>
      <c r="D196" s="5" t="s">
        <v>1572</v>
      </c>
      <c r="E196" s="4" t="str">
        <f>IFERROR(__xludf.DUMMYFUNCTION("GOOGLETRANSLATE(D196, ""he"", ""en"")"),"{ninety}")</f>
        <v>{ninety}</v>
      </c>
      <c r="F196" s="4"/>
      <c r="G196" s="4"/>
      <c r="H196" s="4"/>
    </row>
    <row r="197" ht="15.75" customHeight="1">
      <c r="A197" s="3" t="s">
        <v>129</v>
      </c>
      <c r="B197" s="1" t="s">
        <v>130</v>
      </c>
      <c r="C197" s="4">
        <v>196.0</v>
      </c>
      <c r="D197" s="5" t="s">
        <v>5954</v>
      </c>
      <c r="E197" s="4" t="str">
        <f>IFERROR(__xludf.DUMMYFUNCTION("GOOGLETRANSLATE(D197, ""he"", ""en"")"),"way")</f>
        <v>way</v>
      </c>
      <c r="F197" s="4"/>
      <c r="G197" s="4"/>
      <c r="H197" s="4"/>
    </row>
    <row r="198" ht="15.75" customHeight="1">
      <c r="A198" s="3" t="s">
        <v>5974</v>
      </c>
      <c r="B198" s="1" t="s">
        <v>5975</v>
      </c>
      <c r="C198" s="4">
        <v>197.0</v>
      </c>
      <c r="D198" s="5" t="s">
        <v>5976</v>
      </c>
      <c r="E198" s="4" t="str">
        <f>IFERROR(__xludf.DUMMYFUNCTION("GOOGLETRANSLATE(D198, ""he"", ""en"")"),"lie")</f>
        <v>lie</v>
      </c>
      <c r="F198" s="4"/>
      <c r="G198" s="4"/>
      <c r="H198" s="4"/>
    </row>
    <row r="199" ht="15.75" customHeight="1">
      <c r="A199" s="3" t="s">
        <v>5977</v>
      </c>
      <c r="B199" s="1" t="s">
        <v>3570</v>
      </c>
      <c r="C199" s="4">
        <v>198.0</v>
      </c>
      <c r="D199" s="5" t="s">
        <v>5945</v>
      </c>
      <c r="E199" s="4" t="str">
        <f>IFERROR(__xludf.DUMMYFUNCTION("GOOGLETRANSLATE(D199, ""he"", ""en"")"),"remove")</f>
        <v>remove</v>
      </c>
      <c r="F199" s="4"/>
      <c r="G199" s="4"/>
      <c r="H199" s="4"/>
    </row>
    <row r="200" ht="15.75" customHeight="1">
      <c r="A200" s="8" t="s">
        <v>5978</v>
      </c>
      <c r="B200" s="17">
        <v>33.0</v>
      </c>
      <c r="C200" s="4">
        <v>199.0</v>
      </c>
      <c r="D200" s="5" t="s">
        <v>4425</v>
      </c>
      <c r="E200" s="4" t="str">
        <f>IFERROR(__xludf.DUMMYFUNCTION("GOOGLETRANSLATE(D200, ""he"", ""en"")"),"from me")</f>
        <v>from me</v>
      </c>
      <c r="F200" s="4"/>
      <c r="G200" s="4"/>
      <c r="H200" s="4"/>
    </row>
    <row r="201" ht="15.75" customHeight="1">
      <c r="A201" s="3" t="s">
        <v>4070</v>
      </c>
      <c r="B201" s="1" t="s">
        <v>4071</v>
      </c>
      <c r="C201" s="4">
        <v>200.0</v>
      </c>
      <c r="D201" s="5" t="s">
        <v>5947</v>
      </c>
      <c r="E201" s="4" t="str">
        <f>IFERROR(__xludf.DUMMYFUNCTION("GOOGLETRANSLATE(D201, ""he"", ""en"")"),"and your Torah")</f>
        <v>and your Torah</v>
      </c>
      <c r="F201" s="4"/>
      <c r="G201" s="4"/>
      <c r="H201" s="4"/>
    </row>
    <row r="202" ht="15.75" customHeight="1">
      <c r="A202" s="3" t="s">
        <v>180</v>
      </c>
      <c r="B202" s="1" t="s">
        <v>2580</v>
      </c>
      <c r="C202" s="4">
        <v>201.0</v>
      </c>
      <c r="D202" s="5" t="s">
        <v>5979</v>
      </c>
      <c r="E202" s="4" t="str">
        <f>IFERROR(__xludf.DUMMYFUNCTION("GOOGLETRANSLATE(D202, ""he"", ""en"")"),"graceful:")</f>
        <v>graceful:</v>
      </c>
      <c r="F202" s="4"/>
      <c r="G202" s="4"/>
      <c r="H202" s="4"/>
    </row>
    <row r="203" ht="15.75" customHeight="1">
      <c r="A203" s="3" t="s">
        <v>2787</v>
      </c>
      <c r="B203" s="1" t="s">
        <v>5980</v>
      </c>
      <c r="C203" s="4">
        <v>202.0</v>
      </c>
      <c r="D203" s="5" t="s">
        <v>1589</v>
      </c>
      <c r="E203" s="4" t="str">
        <f>IFERROR(__xludf.DUMMYFUNCTION("GOOGLETRANSLATE(D203, ""he"", ""en"")"),"{to}")</f>
        <v>{to}</v>
      </c>
      <c r="F203" s="4"/>
      <c r="G203" s="4"/>
      <c r="H203" s="4"/>
    </row>
    <row r="204" ht="15.75" customHeight="1">
      <c r="A204" s="3" t="s">
        <v>5693</v>
      </c>
      <c r="B204" s="1" t="s">
        <v>5981</v>
      </c>
      <c r="C204" s="4">
        <v>203.0</v>
      </c>
      <c r="D204" s="5" t="s">
        <v>5954</v>
      </c>
      <c r="E204" s="4" t="str">
        <f>IFERROR(__xludf.DUMMYFUNCTION("GOOGLETRANSLATE(D204, ""he"", ""en"")"),"way")</f>
        <v>way</v>
      </c>
      <c r="F204" s="4"/>
      <c r="G204" s="4"/>
      <c r="H204" s="4"/>
    </row>
    <row r="205" ht="15.75" customHeight="1">
      <c r="A205" s="3" t="s">
        <v>5982</v>
      </c>
      <c r="B205" s="1" t="s">
        <v>5983</v>
      </c>
      <c r="C205" s="4">
        <v>204.0</v>
      </c>
      <c r="D205" s="5" t="s">
        <v>5950</v>
      </c>
      <c r="E205" s="4" t="str">
        <f>IFERROR(__xludf.DUMMYFUNCTION("GOOGLETRANSLATE(D205, ""he"", ""en"")"),"faith")</f>
        <v>faith</v>
      </c>
      <c r="F205" s="4"/>
      <c r="G205" s="4"/>
      <c r="H205" s="4"/>
    </row>
    <row r="206" ht="15.75" customHeight="1">
      <c r="A206" s="3" t="s">
        <v>5984</v>
      </c>
      <c r="B206" s="1" t="s">
        <v>5985</v>
      </c>
      <c r="C206" s="4">
        <v>205.0</v>
      </c>
      <c r="D206" s="5" t="s">
        <v>5986</v>
      </c>
      <c r="E206" s="4" t="str">
        <f>IFERROR(__xludf.DUMMYFUNCTION("GOOGLETRANSLATE(D206, ""he"", ""en"")"),"I chose")</f>
        <v>I chose</v>
      </c>
      <c r="F206" s="4"/>
      <c r="G206" s="4"/>
      <c r="H206" s="4"/>
    </row>
    <row r="207" ht="15.75" customHeight="1">
      <c r="A207" s="8" t="s">
        <v>5987</v>
      </c>
      <c r="B207" s="17">
        <v>34.0</v>
      </c>
      <c r="C207" s="4">
        <v>206.0</v>
      </c>
      <c r="D207" s="5" t="s">
        <v>5883</v>
      </c>
      <c r="E207" s="4" t="str">
        <f>IFERROR(__xludf.DUMMYFUNCTION("GOOGLETRANSLATE(D207, ""he"", ""en"")"),"Your judgments")</f>
        <v>Your judgments</v>
      </c>
      <c r="F207" s="4"/>
      <c r="G207" s="4"/>
      <c r="H207" s="4"/>
    </row>
    <row r="208" ht="15.75" customHeight="1">
      <c r="A208" s="3" t="s">
        <v>5924</v>
      </c>
      <c r="B208" s="1" t="s">
        <v>5925</v>
      </c>
      <c r="C208" s="4">
        <v>207.0</v>
      </c>
      <c r="D208" s="5" t="s">
        <v>5988</v>
      </c>
      <c r="E208" s="4" t="str">
        <f>IFERROR(__xludf.DUMMYFUNCTION("GOOGLETRANSLATE(D208, ""he"", ""en"")"),"Summary:")</f>
        <v>Summary:</v>
      </c>
      <c r="F208" s="4"/>
      <c r="G208" s="4"/>
      <c r="H208" s="4"/>
    </row>
    <row r="209" ht="15.75" customHeight="1">
      <c r="A209" s="3" t="s">
        <v>5989</v>
      </c>
      <c r="B209" s="1" t="s">
        <v>5990</v>
      </c>
      <c r="C209" s="4">
        <v>208.0</v>
      </c>
      <c r="D209" s="5" t="s">
        <v>1606</v>
      </c>
      <c r="E209" s="4" t="str">
        <f>IFERROR(__xludf.DUMMYFUNCTION("GOOGLETRANSLATE(D209, ""he"", ""en"")"),"{not}")</f>
        <v>{not}</v>
      </c>
      <c r="F209" s="4"/>
      <c r="G209" s="4"/>
      <c r="H209" s="4"/>
    </row>
    <row r="210" ht="15.75" customHeight="1">
      <c r="A210" s="3" t="s">
        <v>5991</v>
      </c>
      <c r="B210" s="1" t="s">
        <v>5992</v>
      </c>
      <c r="C210" s="4">
        <v>209.0</v>
      </c>
      <c r="D210" s="5" t="s">
        <v>5993</v>
      </c>
      <c r="E210" s="4" t="str">
        <f>IFERROR(__xludf.DUMMYFUNCTION("GOOGLETRANSLATE(D210, ""he"", ""en"")"),"I stuck")</f>
        <v>I stuck</v>
      </c>
      <c r="F210" s="4"/>
      <c r="G210" s="4"/>
      <c r="H210" s="4"/>
    </row>
    <row r="211" ht="15.75" customHeight="1">
      <c r="A211" s="3" t="s">
        <v>5994</v>
      </c>
      <c r="B211" s="1" t="s">
        <v>5995</v>
      </c>
      <c r="C211" s="4">
        <v>210.0</v>
      </c>
      <c r="D211" s="5" t="s">
        <v>5996</v>
      </c>
      <c r="E211" s="4" t="str">
        <f>IFERROR(__xludf.DUMMYFUNCTION("GOOGLETRANSLATE(D211, ""he"", ""en"")"),"In your testimony")</f>
        <v>In your testimony</v>
      </c>
      <c r="F211" s="4"/>
      <c r="G211" s="4"/>
      <c r="H211" s="4"/>
    </row>
    <row r="212" ht="15.75" customHeight="1">
      <c r="A212" s="3" t="s">
        <v>5663</v>
      </c>
      <c r="B212" s="1" t="s">
        <v>5664</v>
      </c>
      <c r="C212" s="4">
        <v>211.0</v>
      </c>
      <c r="D212" s="5" t="s">
        <v>180</v>
      </c>
      <c r="E212" s="4" t="str">
        <f>IFERROR(__xludf.DUMMYFUNCTION("GOOGLETRANSLATE(D212, ""he"", ""en"")"),"Jehovah")</f>
        <v>Jehovah</v>
      </c>
      <c r="F212" s="4"/>
      <c r="G212" s="4"/>
      <c r="H212" s="4"/>
    </row>
    <row r="213" ht="15.75" customHeight="1">
      <c r="A213" s="8" t="s">
        <v>5997</v>
      </c>
      <c r="B213" s="17">
        <v>35.0</v>
      </c>
      <c r="C213" s="4">
        <v>212.0</v>
      </c>
      <c r="D213" s="5" t="s">
        <v>13</v>
      </c>
      <c r="E213" s="4" t="str">
        <f>IFERROR(__xludf.DUMMYFUNCTION("GOOGLETRANSLATE(D213, ""he"", ""en"")"),"to")</f>
        <v>to</v>
      </c>
      <c r="F213" s="4"/>
      <c r="G213" s="4"/>
      <c r="H213" s="4"/>
    </row>
    <row r="214" ht="15.75" customHeight="1">
      <c r="A214" s="3" t="s">
        <v>5998</v>
      </c>
      <c r="B214" s="1" t="s">
        <v>5999</v>
      </c>
      <c r="C214" s="4">
        <v>213.0</v>
      </c>
      <c r="D214" s="5" t="s">
        <v>6000</v>
      </c>
      <c r="E214" s="4" t="str">
        <f>IFERROR(__xludf.DUMMYFUNCTION("GOOGLETRANSLATE(D214, ""he"", ""en"")"),"shame me:")</f>
        <v>shame me:</v>
      </c>
      <c r="F214" s="4"/>
      <c r="G214" s="4"/>
      <c r="H214" s="4"/>
    </row>
    <row r="215" ht="15.75" customHeight="1">
      <c r="A215" s="3" t="s">
        <v>6001</v>
      </c>
      <c r="B215" s="1" t="s">
        <v>6002</v>
      </c>
      <c r="C215" s="4">
        <v>214.0</v>
      </c>
      <c r="D215" s="5" t="s">
        <v>1630</v>
      </c>
      <c r="E215" s="4" t="str">
        <f>IFERROR(__xludf.DUMMYFUNCTION("GOOGLETRANSLATE(D215, ""he"", ""en"")"),"{heart}")</f>
        <v>{heart}</v>
      </c>
      <c r="F215" s="4"/>
      <c r="G215" s="4"/>
      <c r="H215" s="4"/>
    </row>
    <row r="216" ht="15.75" customHeight="1">
      <c r="A216" s="3" t="s">
        <v>5842</v>
      </c>
      <c r="B216" s="1" t="s">
        <v>5843</v>
      </c>
      <c r="C216" s="4">
        <v>215.0</v>
      </c>
      <c r="D216" s="5" t="s">
        <v>5954</v>
      </c>
      <c r="E216" s="4" t="str">
        <f>IFERROR(__xludf.DUMMYFUNCTION("GOOGLETRANSLATE(D216, ""he"", ""en"")"),"way")</f>
        <v>way</v>
      </c>
      <c r="F216" s="4"/>
      <c r="G216" s="4"/>
      <c r="H216" s="4"/>
    </row>
    <row r="217" ht="15.75" customHeight="1">
      <c r="A217" s="3" t="s">
        <v>129</v>
      </c>
      <c r="B217" s="1" t="s">
        <v>130</v>
      </c>
      <c r="C217" s="4">
        <v>216.0</v>
      </c>
      <c r="D217" s="5" t="s">
        <v>6003</v>
      </c>
      <c r="E217" s="4" t="str">
        <f>IFERROR(__xludf.DUMMYFUNCTION("GOOGLETRANSLATE(D217, ""he"", ""en"")"),"Your commandments")</f>
        <v>Your commandments</v>
      </c>
      <c r="F217" s="4"/>
      <c r="G217" s="4"/>
      <c r="H217" s="4"/>
    </row>
    <row r="218" ht="15.75" customHeight="1">
      <c r="A218" s="3" t="s">
        <v>6004</v>
      </c>
      <c r="B218" s="1" t="s">
        <v>6005</v>
      </c>
      <c r="C218" s="4">
        <v>217.0</v>
      </c>
      <c r="D218" s="5" t="s">
        <v>5972</v>
      </c>
      <c r="E218" s="4" t="str">
        <f>IFERROR(__xludf.DUMMYFUNCTION("GOOGLETRANSLATE(D218, ""he"", ""en"")"),"tied up")</f>
        <v>tied up</v>
      </c>
      <c r="F218" s="4"/>
      <c r="G218" s="4"/>
      <c r="H218" s="4"/>
    </row>
    <row r="219" ht="15.75" customHeight="1">
      <c r="A219" s="3" t="s">
        <v>6006</v>
      </c>
      <c r="B219" s="1" t="s">
        <v>6007</v>
      </c>
      <c r="C219" s="4">
        <v>218.0</v>
      </c>
      <c r="D219" s="5" t="s">
        <v>53</v>
      </c>
      <c r="E219" s="4" t="str">
        <f>IFERROR(__xludf.DUMMYFUNCTION("GOOGLETRANSLATE(D219, ""he"", ""en"")"),"that")</f>
        <v>that</v>
      </c>
      <c r="F219" s="4"/>
      <c r="G219" s="4"/>
      <c r="H219" s="4"/>
    </row>
    <row r="220" ht="15.75" customHeight="1">
      <c r="A220" s="8" t="s">
        <v>6008</v>
      </c>
      <c r="B220" s="17">
        <v>36.0</v>
      </c>
      <c r="C220" s="4">
        <v>219.0</v>
      </c>
      <c r="D220" s="5" t="s">
        <v>5974</v>
      </c>
      <c r="E220" s="4" t="str">
        <f>IFERROR(__xludf.DUMMYFUNCTION("GOOGLETRANSLATE(D220, ""he"", ""en"")"),"expansion")</f>
        <v>expansion</v>
      </c>
      <c r="F220" s="4"/>
      <c r="G220" s="4"/>
      <c r="H220" s="4"/>
    </row>
    <row r="221" ht="15.75" customHeight="1">
      <c r="A221" s="3" t="s">
        <v>6009</v>
      </c>
      <c r="B221" s="1" t="s">
        <v>3951</v>
      </c>
      <c r="C221" s="4">
        <v>220.0</v>
      </c>
      <c r="D221" s="5" t="s">
        <v>6010</v>
      </c>
      <c r="E221" s="4" t="str">
        <f>IFERROR(__xludf.DUMMYFUNCTION("GOOGLETRANSLATE(D221, ""he"", ""en"")"),"My heart:")</f>
        <v>My heart:</v>
      </c>
      <c r="F221" s="4"/>
      <c r="G221" s="4"/>
      <c r="H221" s="4"/>
    </row>
    <row r="222" ht="15.75" customHeight="1">
      <c r="A222" s="3" t="s">
        <v>6011</v>
      </c>
      <c r="B222" s="1" t="s">
        <v>3570</v>
      </c>
      <c r="C222" s="4">
        <v>221.0</v>
      </c>
      <c r="D222" s="5" t="s">
        <v>5744</v>
      </c>
      <c r="E222" s="4" t="str">
        <f>IFERROR(__xludf.DUMMYFUNCTION("GOOGLETRANSLATE(D222, ""he"", ""en"")"),"(f)")</f>
        <v>(f)</v>
      </c>
      <c r="F222" s="4"/>
      <c r="G222" s="4"/>
      <c r="H222" s="4"/>
    </row>
    <row r="223" ht="15.75" customHeight="1">
      <c r="A223" s="3" t="s">
        <v>3250</v>
      </c>
      <c r="B223" s="1" t="s">
        <v>6012</v>
      </c>
      <c r="C223" s="4">
        <v>222.0</v>
      </c>
      <c r="D223" s="5" t="s">
        <v>1646</v>
      </c>
      <c r="E223" s="4" t="str">
        <f>IFERROR(__xludf.DUMMYFUNCTION("GOOGLETRANSLATE(D223, ""he"", ""en"")"),"{LG}")</f>
        <v>{LG}</v>
      </c>
      <c r="F223" s="4"/>
      <c r="G223" s="4"/>
      <c r="H223" s="4"/>
    </row>
    <row r="224" ht="15.75" customHeight="1">
      <c r="A224" s="3" t="s">
        <v>6013</v>
      </c>
      <c r="B224" s="1" t="s">
        <v>6014</v>
      </c>
      <c r="C224" s="4">
        <v>223.0</v>
      </c>
      <c r="D224" s="5" t="s">
        <v>4070</v>
      </c>
      <c r="E224" s="4" t="str">
        <f>IFERROR(__xludf.DUMMYFUNCTION("GOOGLETRANSLATE(D224, ""he"", ""en"")"),"my parents")</f>
        <v>my parents</v>
      </c>
      <c r="F224" s="4"/>
      <c r="G224" s="4"/>
      <c r="H224" s="4"/>
    </row>
    <row r="225" ht="15.75" customHeight="1">
      <c r="A225" s="8" t="s">
        <v>6015</v>
      </c>
      <c r="B225" s="17">
        <v>37.0</v>
      </c>
      <c r="C225" s="4">
        <v>224.0</v>
      </c>
      <c r="D225" s="5" t="s">
        <v>180</v>
      </c>
      <c r="E225" s="4" t="str">
        <f>IFERROR(__xludf.DUMMYFUNCTION("GOOGLETRANSLATE(D225, ""he"", ""en"")"),"Jehovah")</f>
        <v>Jehovah</v>
      </c>
      <c r="F225" s="4"/>
      <c r="G225" s="4"/>
      <c r="H225" s="4"/>
    </row>
    <row r="226" ht="15.75" customHeight="1">
      <c r="A226" s="3" t="s">
        <v>6016</v>
      </c>
      <c r="B226" s="1" t="s">
        <v>6017</v>
      </c>
      <c r="C226" s="4">
        <v>225.0</v>
      </c>
      <c r="D226" s="5" t="s">
        <v>5954</v>
      </c>
      <c r="E226" s="4" t="str">
        <f>IFERROR(__xludf.DUMMYFUNCTION("GOOGLETRANSLATE(D226, ""he"", ""en"")"),"way")</f>
        <v>way</v>
      </c>
      <c r="F226" s="4"/>
      <c r="G226" s="4"/>
      <c r="H226" s="4"/>
    </row>
    <row r="227" ht="15.75" customHeight="1">
      <c r="A227" s="3" t="s">
        <v>5855</v>
      </c>
      <c r="B227" s="1" t="s">
        <v>627</v>
      </c>
      <c r="C227" s="4">
        <v>226.0</v>
      </c>
      <c r="D227" s="5" t="s">
        <v>5733</v>
      </c>
      <c r="E227" s="4" t="str">
        <f>IFERROR(__xludf.DUMMYFUNCTION("GOOGLETRANSLATE(D227, ""he"", ""en"")"),"your rules")</f>
        <v>your rules</v>
      </c>
      <c r="F227" s="4"/>
      <c r="G227" s="4"/>
      <c r="H227" s="4"/>
    </row>
    <row r="228" ht="15.75" customHeight="1">
      <c r="A228" s="3" t="s">
        <v>6018</v>
      </c>
      <c r="B228" s="1" t="s">
        <v>6019</v>
      </c>
      <c r="C228" s="4">
        <v>227.0</v>
      </c>
      <c r="D228" s="5" t="s">
        <v>6020</v>
      </c>
      <c r="E228" s="4" t="str">
        <f>IFERROR(__xludf.DUMMYFUNCTION("GOOGLETRANSLATE(D228, ""he"", ""en"")"),"And we are afraid")</f>
        <v>And we are afraid</v>
      </c>
      <c r="F228" s="4"/>
      <c r="G228" s="4"/>
      <c r="H228" s="4"/>
    </row>
    <row r="229" ht="15.75" customHeight="1">
      <c r="A229" s="3" t="s">
        <v>6021</v>
      </c>
      <c r="B229" s="1" t="s">
        <v>5149</v>
      </c>
      <c r="C229" s="4">
        <v>228.0</v>
      </c>
      <c r="D229" s="5" t="s">
        <v>6022</v>
      </c>
      <c r="E229" s="4" t="str">
        <f>IFERROR(__xludf.DUMMYFUNCTION("GOOGLETRANSLATE(D229, ""he"", ""en"")"),"heel:")</f>
        <v>heel:</v>
      </c>
      <c r="F229" s="4"/>
      <c r="G229" s="4"/>
      <c r="H229" s="4"/>
    </row>
    <row r="230" ht="15.75" customHeight="1">
      <c r="A230" s="3" t="s">
        <v>6023</v>
      </c>
      <c r="B230" s="1" t="s">
        <v>6024</v>
      </c>
      <c r="C230" s="4">
        <v>229.0</v>
      </c>
      <c r="D230" s="5" t="s">
        <v>1661</v>
      </c>
      <c r="E230" s="4" t="str">
        <f>IFERROR(__xludf.DUMMYFUNCTION("GOOGLETRANSLATE(D230, ""he"", ""en"")"),"{LED}")</f>
        <v>{LED}</v>
      </c>
      <c r="F230" s="4"/>
      <c r="G230" s="4"/>
      <c r="H230" s="4"/>
    </row>
    <row r="231" ht="15.75" customHeight="1">
      <c r="A231" s="3" t="s">
        <v>5904</v>
      </c>
      <c r="B231" s="1" t="s">
        <v>6025</v>
      </c>
      <c r="C231" s="4">
        <v>230.0</v>
      </c>
      <c r="D231" s="5" t="s">
        <v>5924</v>
      </c>
      <c r="E231" s="4" t="str">
        <f>IFERROR(__xludf.DUMMYFUNCTION("GOOGLETRANSLATE(D231, ""he"", ""en"")"),"I understood")</f>
        <v>I understood</v>
      </c>
      <c r="F231" s="4"/>
      <c r="G231" s="4"/>
      <c r="H231" s="4"/>
    </row>
    <row r="232" ht="15.75" customHeight="1">
      <c r="A232" s="8" t="s">
        <v>6026</v>
      </c>
      <c r="B232" s="17">
        <v>38.0</v>
      </c>
      <c r="C232" s="4">
        <v>231.0</v>
      </c>
      <c r="D232" s="5" t="s">
        <v>6027</v>
      </c>
      <c r="E232" s="4" t="str">
        <f>IFERROR(__xludf.DUMMYFUNCTION("GOOGLETRANSLATE(D232, ""he"", ""en"")"),"and treasure")</f>
        <v>and treasure</v>
      </c>
      <c r="F232" s="4"/>
      <c r="G232" s="4"/>
      <c r="H232" s="4"/>
    </row>
    <row r="233" ht="15.75" customHeight="1">
      <c r="A233" s="3" t="s">
        <v>6028</v>
      </c>
      <c r="B233" s="1" t="s">
        <v>5466</v>
      </c>
      <c r="C233" s="4">
        <v>232.0</v>
      </c>
      <c r="D233" s="5" t="s">
        <v>6029</v>
      </c>
      <c r="E233" s="4" t="str">
        <f>IFERROR(__xludf.DUMMYFUNCTION("GOOGLETRANSLATE(D233, ""he"", ""en"")"),"your teachings")</f>
        <v>your teachings</v>
      </c>
      <c r="F233" s="4"/>
      <c r="G233" s="4"/>
      <c r="H233" s="4"/>
    </row>
    <row r="234" ht="15.75" customHeight="1">
      <c r="A234" s="3" t="s">
        <v>6030</v>
      </c>
      <c r="B234" s="1" t="s">
        <v>4149</v>
      </c>
      <c r="C234" s="4">
        <v>233.0</v>
      </c>
      <c r="D234" s="5" t="s">
        <v>6031</v>
      </c>
      <c r="E234" s="4" t="str">
        <f>IFERROR(__xludf.DUMMYFUNCTION("GOOGLETRANSLATE(D234, ""he"", ""en"")"),"And I will keep it")</f>
        <v>And I will keep it</v>
      </c>
      <c r="F234" s="4"/>
      <c r="G234" s="4"/>
      <c r="H234" s="4"/>
    </row>
    <row r="235" ht="15.75" customHeight="1">
      <c r="A235" s="3" t="s">
        <v>5756</v>
      </c>
      <c r="B235" s="1" t="s">
        <v>5757</v>
      </c>
      <c r="C235" s="4">
        <v>234.0</v>
      </c>
      <c r="D235" s="5" t="s">
        <v>787</v>
      </c>
      <c r="E235" s="4" t="str">
        <f>IFERROR(__xludf.DUMMYFUNCTION("GOOGLETRANSLATE(D235, ""he"", ""en"")"),"in everything")</f>
        <v>in everything</v>
      </c>
      <c r="F235" s="4"/>
      <c r="G235" s="4"/>
      <c r="H235" s="4"/>
    </row>
    <row r="236" ht="15.75" customHeight="1">
      <c r="A236" s="3" t="s">
        <v>1035</v>
      </c>
      <c r="B236" s="1" t="s">
        <v>1091</v>
      </c>
      <c r="C236" s="4">
        <v>235.0</v>
      </c>
      <c r="D236" s="5" t="s">
        <v>6032</v>
      </c>
      <c r="E236" s="4" t="str">
        <f>IFERROR(__xludf.DUMMYFUNCTION("GOOGLETRANSLATE(D236, ""he"", ""en"")"),"heart:")</f>
        <v>heart:</v>
      </c>
      <c r="F236" s="4"/>
      <c r="G236" s="4"/>
      <c r="H236" s="4"/>
    </row>
    <row r="237" ht="15.75" customHeight="1">
      <c r="A237" s="3" t="s">
        <v>6033</v>
      </c>
      <c r="B237" s="1" t="s">
        <v>6034</v>
      </c>
      <c r="C237" s="4">
        <v>236.0</v>
      </c>
      <c r="D237" s="5" t="s">
        <v>1679</v>
      </c>
      <c r="E237" s="4" t="str">
        <f>IFERROR(__xludf.DUMMYFUNCTION("GOOGLETRANSLATE(D237, ""he"", ""en"")"),"{her}")</f>
        <v>{her}</v>
      </c>
      <c r="F237" s="4"/>
      <c r="G237" s="4"/>
      <c r="H237" s="4"/>
    </row>
    <row r="238" ht="15.75" customHeight="1">
      <c r="A238" s="8" t="s">
        <v>6035</v>
      </c>
      <c r="B238" s="17">
        <v>39.0</v>
      </c>
      <c r="C238" s="4">
        <v>237.0</v>
      </c>
      <c r="D238" s="5" t="s">
        <v>5998</v>
      </c>
      <c r="E238" s="4" t="str">
        <f>IFERROR(__xludf.DUMMYFUNCTION("GOOGLETRANSLATE(D238, ""he"", ""en"")"),"the guide")</f>
        <v>the guide</v>
      </c>
      <c r="F238" s="4"/>
      <c r="G238" s="4"/>
      <c r="H238" s="4"/>
    </row>
    <row r="239" ht="15.75" customHeight="1">
      <c r="A239" s="3" t="s">
        <v>6016</v>
      </c>
      <c r="B239" s="1" t="s">
        <v>6017</v>
      </c>
      <c r="C239" s="4">
        <v>238.0</v>
      </c>
      <c r="D239" s="5" t="s">
        <v>6036</v>
      </c>
      <c r="E239" s="4" t="str">
        <f>IFERROR(__xludf.DUMMYFUNCTION("GOOGLETRANSLATE(D239, ""he"", ""en"")"),"on the way")</f>
        <v>on the way</v>
      </c>
      <c r="F239" s="4"/>
      <c r="G239" s="4"/>
      <c r="H239" s="4"/>
    </row>
    <row r="240" ht="15.75" customHeight="1">
      <c r="A240" s="3" t="s">
        <v>6037</v>
      </c>
      <c r="B240" s="1" t="s">
        <v>6038</v>
      </c>
      <c r="C240" s="4">
        <v>239.0</v>
      </c>
      <c r="D240" s="5" t="s">
        <v>6003</v>
      </c>
      <c r="E240" s="4" t="str">
        <f>IFERROR(__xludf.DUMMYFUNCTION("GOOGLETRANSLATE(D240, ""he"", ""en"")"),"Your commandments")</f>
        <v>Your commandments</v>
      </c>
      <c r="F240" s="4"/>
      <c r="G240" s="4"/>
      <c r="H240" s="4"/>
    </row>
    <row r="241" ht="15.75" customHeight="1">
      <c r="A241" s="3" t="s">
        <v>1035</v>
      </c>
      <c r="B241" s="1" t="s">
        <v>6039</v>
      </c>
      <c r="C241" s="4">
        <v>240.0</v>
      </c>
      <c r="D241" s="5" t="s">
        <v>53</v>
      </c>
      <c r="E241" s="4" t="str">
        <f>IFERROR(__xludf.DUMMYFUNCTION("GOOGLETRANSLATE(D241, ""he"", ""en"")"),"that")</f>
        <v>that</v>
      </c>
      <c r="F241" s="4"/>
      <c r="G241" s="4"/>
      <c r="H241" s="4"/>
    </row>
    <row r="242" ht="15.75" customHeight="1">
      <c r="A242" s="3" t="s">
        <v>6040</v>
      </c>
      <c r="B242" s="1" t="s">
        <v>6041</v>
      </c>
      <c r="C242" s="4">
        <v>241.0</v>
      </c>
      <c r="D242" s="5" t="s">
        <v>6004</v>
      </c>
      <c r="E242" s="4" t="str">
        <f>IFERROR(__xludf.DUMMYFUNCTION("GOOGLETRANSLATE(D242, ""he"", ""en"")"),"in it")</f>
        <v>in it</v>
      </c>
      <c r="F242" s="4"/>
      <c r="G242" s="4"/>
      <c r="H242" s="4"/>
    </row>
    <row r="243" ht="15.75" customHeight="1">
      <c r="A243" s="3" t="s">
        <v>129</v>
      </c>
      <c r="B243" s="1" t="s">
        <v>130</v>
      </c>
      <c r="C243" s="4">
        <v>242.0</v>
      </c>
      <c r="D243" s="5" t="s">
        <v>6042</v>
      </c>
      <c r="E243" s="4" t="str">
        <f>IFERROR(__xludf.DUMMYFUNCTION("GOOGLETRANSLATE(D243, ""he"", ""en"")"),"I wanted:")</f>
        <v>I wanted:</v>
      </c>
      <c r="F243" s="4"/>
      <c r="G243" s="4"/>
      <c r="H243" s="4"/>
    </row>
    <row r="244" ht="15.75" customHeight="1">
      <c r="A244" s="3" t="s">
        <v>5955</v>
      </c>
      <c r="B244" s="1" t="s">
        <v>5956</v>
      </c>
      <c r="C244" s="4">
        <v>243.0</v>
      </c>
      <c r="D244" s="5" t="s">
        <v>1697</v>
      </c>
      <c r="E244" s="4" t="str">
        <f>IFERROR(__xludf.DUMMYFUNCTION("GOOGLETRANSLATE(D244, ""he"", ""en"")"),"{him}")</f>
        <v>{him}</v>
      </c>
      <c r="F244" s="4"/>
      <c r="G244" s="4"/>
      <c r="H244" s="4"/>
    </row>
    <row r="245" ht="15.75" customHeight="1">
      <c r="A245" s="3" t="s">
        <v>6043</v>
      </c>
      <c r="B245" s="1" t="s">
        <v>6044</v>
      </c>
      <c r="C245" s="4">
        <v>244.0</v>
      </c>
      <c r="D245" s="5" t="s">
        <v>6045</v>
      </c>
      <c r="E245" s="4" t="str">
        <f>IFERROR(__xludf.DUMMYFUNCTION("GOOGLETRANSLATE(D245, ""he"", ""en"")"),"The 9th")</f>
        <v>The 9th</v>
      </c>
      <c r="F245" s="4"/>
      <c r="G245" s="4"/>
      <c r="H245" s="4"/>
    </row>
    <row r="246" ht="15.75" customHeight="1">
      <c r="A246" s="8" t="s">
        <v>1755</v>
      </c>
      <c r="B246" s="17">
        <v>40.0</v>
      </c>
      <c r="C246" s="4">
        <v>245.0</v>
      </c>
      <c r="D246" s="5" t="s">
        <v>3571</v>
      </c>
      <c r="E246" s="4" t="str">
        <f>IFERROR(__xludf.DUMMYFUNCTION("GOOGLETRANSLATE(D246, ""he"", ""en"")"),"my heart")</f>
        <v>my heart</v>
      </c>
      <c r="F246" s="4"/>
      <c r="G246" s="4"/>
      <c r="H246" s="4"/>
    </row>
    <row r="247" ht="15.75" customHeight="1">
      <c r="A247" s="3" t="s">
        <v>4228</v>
      </c>
      <c r="B247" s="1" t="s">
        <v>3255</v>
      </c>
      <c r="C247" s="4">
        <v>246.0</v>
      </c>
      <c r="D247" s="5" t="s">
        <v>545</v>
      </c>
      <c r="E247" s="4" t="str">
        <f>IFERROR(__xludf.DUMMYFUNCTION("GOOGLETRANSLATE(D247, ""he"", ""en"")"),"to")</f>
        <v>to</v>
      </c>
      <c r="F247" s="4"/>
      <c r="G247" s="4"/>
      <c r="H247" s="4"/>
    </row>
    <row r="248" ht="15.75" customHeight="1">
      <c r="A248" s="3" t="s">
        <v>6046</v>
      </c>
      <c r="B248" s="1" t="s">
        <v>6047</v>
      </c>
      <c r="C248" s="4">
        <v>247.0</v>
      </c>
      <c r="D248" s="5" t="s">
        <v>5807</v>
      </c>
      <c r="E248" s="4" t="str">
        <f>IFERROR(__xludf.DUMMYFUNCTION("GOOGLETRANSLATE(D248, ""he"", ""en"")"),"your witnesses")</f>
        <v>your witnesses</v>
      </c>
      <c r="F248" s="4"/>
      <c r="G248" s="4"/>
      <c r="H248" s="4"/>
    </row>
    <row r="249" ht="15.75" customHeight="1">
      <c r="A249" s="3" t="s">
        <v>6048</v>
      </c>
      <c r="B249" s="1" t="s">
        <v>5923</v>
      </c>
      <c r="C249" s="4">
        <v>248.0</v>
      </c>
      <c r="D249" s="5" t="s">
        <v>3250</v>
      </c>
      <c r="E249" s="4" t="str">
        <f>IFERROR(__xludf.DUMMYFUNCTION("GOOGLETRANSLATE(D249, ""he"", ""en"")"),"and al")</f>
        <v>and al</v>
      </c>
      <c r="F249" s="4"/>
      <c r="G249" s="4"/>
      <c r="H249" s="4"/>
    </row>
    <row r="250" ht="15.75" customHeight="1">
      <c r="A250" s="3" t="s">
        <v>6049</v>
      </c>
      <c r="B250" s="1" t="s">
        <v>6050</v>
      </c>
      <c r="C250" s="4">
        <v>249.0</v>
      </c>
      <c r="D250" s="5" t="s">
        <v>545</v>
      </c>
      <c r="E250" s="4" t="str">
        <f>IFERROR(__xludf.DUMMYFUNCTION("GOOGLETRANSLATE(D250, ""he"", ""en"")"),"to")</f>
        <v>to</v>
      </c>
      <c r="F250" s="4"/>
      <c r="G250" s="4"/>
      <c r="H250" s="4"/>
    </row>
    <row r="251" ht="15.75" customHeight="1">
      <c r="A251" s="3" t="s">
        <v>5904</v>
      </c>
      <c r="B251" s="1" t="s">
        <v>6025</v>
      </c>
      <c r="C251" s="4">
        <v>250.0</v>
      </c>
      <c r="D251" s="5" t="s">
        <v>6051</v>
      </c>
      <c r="E251" s="4" t="str">
        <f>IFERROR(__xludf.DUMMYFUNCTION("GOOGLETRANSLATE(D251, ""he"", ""en"")"),"greed:")</f>
        <v>greed:</v>
      </c>
      <c r="F251" s="4"/>
      <c r="G251" s="4"/>
      <c r="H251" s="4"/>
    </row>
    <row r="252" ht="15.75" customHeight="1">
      <c r="A252" s="8" t="s">
        <v>6052</v>
      </c>
      <c r="B252" s="17">
        <v>41.0</v>
      </c>
      <c r="C252" s="4">
        <v>251.0</v>
      </c>
      <c r="D252" s="5" t="s">
        <v>1713</v>
      </c>
      <c r="E252" s="4" t="str">
        <f>IFERROR(__xludf.DUMMYFUNCTION("GOOGLETRANSLATE(D252, ""he"", ""en"")"),"{lez}")</f>
        <v>{lez}</v>
      </c>
      <c r="F252" s="4"/>
      <c r="G252" s="4"/>
      <c r="H252" s="4"/>
    </row>
    <row r="253" ht="15.75" customHeight="1">
      <c r="A253" s="3" t="s">
        <v>6053</v>
      </c>
      <c r="B253" s="1" t="s">
        <v>6054</v>
      </c>
      <c r="C253" s="4">
        <v>252.0</v>
      </c>
      <c r="D253" s="5" t="s">
        <v>6016</v>
      </c>
      <c r="E253" s="4" t="str">
        <f>IFERROR(__xludf.DUMMYFUNCTION("GOOGLETRANSLATE(D253, ""he"", ""en"")"),"the past")</f>
        <v>the past</v>
      </c>
      <c r="F253" s="4"/>
      <c r="G253" s="4"/>
      <c r="H253" s="4"/>
    </row>
    <row r="254" ht="15.75" customHeight="1">
      <c r="A254" s="3" t="s">
        <v>6055</v>
      </c>
      <c r="B254" s="1" t="s">
        <v>6056</v>
      </c>
      <c r="C254" s="4">
        <v>253.0</v>
      </c>
      <c r="D254" s="5" t="s">
        <v>5855</v>
      </c>
      <c r="E254" s="4" t="str">
        <f>IFERROR(__xludf.DUMMYFUNCTION("GOOGLETRANSLATE(D254, ""he"", ""en"")"),"my eyes")</f>
        <v>my eyes</v>
      </c>
      <c r="F254" s="4"/>
      <c r="G254" s="4"/>
      <c r="H254" s="4"/>
    </row>
    <row r="255" ht="15.75" customHeight="1">
      <c r="A255" s="3" t="s">
        <v>180</v>
      </c>
      <c r="B255" s="1" t="s">
        <v>2580</v>
      </c>
      <c r="C255" s="4">
        <v>254.0</v>
      </c>
      <c r="D255" s="5" t="s">
        <v>6018</v>
      </c>
      <c r="E255" s="4" t="str">
        <f>IFERROR(__xludf.DUMMYFUNCTION("GOOGLETRANSLATE(D255, ""he"", ""en"")"),"mirrors")</f>
        <v>mirrors</v>
      </c>
      <c r="F255" s="4"/>
      <c r="G255" s="4"/>
      <c r="H255" s="4"/>
    </row>
    <row r="256" ht="15.75" customHeight="1">
      <c r="A256" s="3" t="s">
        <v>6057</v>
      </c>
      <c r="B256" s="1" t="s">
        <v>6058</v>
      </c>
      <c r="C256" s="4">
        <v>255.0</v>
      </c>
      <c r="D256" s="5" t="s">
        <v>6059</v>
      </c>
      <c r="E256" s="4" t="str">
        <f>IFERROR(__xludf.DUMMYFUNCTION("GOOGLETRANSLATE(D256, ""he"", ""en"")"),"vain")</f>
        <v>vain</v>
      </c>
      <c r="F256" s="4"/>
      <c r="G256" s="4"/>
      <c r="H256" s="4"/>
    </row>
    <row r="257" ht="15.75" customHeight="1">
      <c r="A257" s="3" t="s">
        <v>6060</v>
      </c>
      <c r="B257" s="1" t="s">
        <v>5907</v>
      </c>
      <c r="C257" s="4">
        <v>256.0</v>
      </c>
      <c r="D257" s="5" t="s">
        <v>6061</v>
      </c>
      <c r="E257" s="4" t="str">
        <f>IFERROR(__xludf.DUMMYFUNCTION("GOOGLETRANSLATE(D257, ""he"", ""en"")"),"on your way")</f>
        <v>on your way</v>
      </c>
      <c r="F257" s="4"/>
      <c r="G257" s="4"/>
      <c r="H257" s="4"/>
    </row>
    <row r="258" ht="15.75" customHeight="1">
      <c r="A258" s="8" t="s">
        <v>6062</v>
      </c>
      <c r="B258" s="17">
        <v>42.0</v>
      </c>
      <c r="C258" s="4">
        <v>257.0</v>
      </c>
      <c r="D258" s="5" t="s">
        <v>6063</v>
      </c>
      <c r="E258" s="4" t="str">
        <f>IFERROR(__xludf.DUMMYFUNCTION("GOOGLETRANSLATE(D258, ""he"", ""en"")"),"my life:")</f>
        <v>my life:</v>
      </c>
      <c r="F258" s="4"/>
      <c r="G258" s="4"/>
      <c r="H258" s="4"/>
    </row>
    <row r="259" ht="15.75" customHeight="1">
      <c r="A259" s="3" t="s">
        <v>6064</v>
      </c>
      <c r="B259" s="1" t="s">
        <v>6065</v>
      </c>
      <c r="C259" s="4">
        <v>258.0</v>
      </c>
      <c r="D259" s="5" t="s">
        <v>1732</v>
      </c>
      <c r="E259" s="4" t="str">
        <f>IFERROR(__xludf.DUMMYFUNCTION("GOOGLETRANSLATE(D259, ""he"", ""en"")"),"{damp}")</f>
        <v>{damp}</v>
      </c>
      <c r="F259" s="4"/>
      <c r="G259" s="4"/>
      <c r="H259" s="4"/>
    </row>
    <row r="260" ht="15.75" customHeight="1">
      <c r="A260" s="3" t="s">
        <v>6066</v>
      </c>
      <c r="B260" s="1" t="s">
        <v>6067</v>
      </c>
      <c r="C260" s="4">
        <v>259.0</v>
      </c>
      <c r="D260" s="5" t="s">
        <v>6028</v>
      </c>
      <c r="E260" s="4" t="str">
        <f>IFERROR(__xludf.DUMMYFUNCTION("GOOGLETRANSLATE(D260, ""he"", ""en"")"),"stood up")</f>
        <v>stood up</v>
      </c>
      <c r="F260" s="4"/>
      <c r="G260" s="4"/>
      <c r="H260" s="4"/>
    </row>
    <row r="261" ht="15.75" customHeight="1">
      <c r="A261" s="3" t="s">
        <v>6068</v>
      </c>
      <c r="B261" s="1" t="s">
        <v>6069</v>
      </c>
      <c r="C261" s="4">
        <v>260.0</v>
      </c>
      <c r="D261" s="5" t="s">
        <v>6070</v>
      </c>
      <c r="E261" s="4" t="str">
        <f>IFERROR(__xludf.DUMMYFUNCTION("GOOGLETRANSLATE(D261, ""he"", ""en"")"),"for your servant")</f>
        <v>for your servant</v>
      </c>
      <c r="F261" s="4"/>
      <c r="G261" s="4"/>
      <c r="H261" s="4"/>
    </row>
    <row r="262" ht="15.75" customHeight="1">
      <c r="A262" s="3" t="s">
        <v>6071</v>
      </c>
      <c r="B262" s="1" t="s">
        <v>6072</v>
      </c>
      <c r="C262" s="4">
        <v>261.0</v>
      </c>
      <c r="D262" s="5" t="s">
        <v>5756</v>
      </c>
      <c r="E262" s="4" t="str">
        <f>IFERROR(__xludf.DUMMYFUNCTION("GOOGLETRANSLATE(D262, ""he"", ""en"")"),"you said")</f>
        <v>you said</v>
      </c>
      <c r="F262" s="4"/>
      <c r="G262" s="4"/>
      <c r="H262" s="4"/>
    </row>
    <row r="263" ht="15.75" customHeight="1">
      <c r="A263" s="3" t="s">
        <v>6073</v>
      </c>
      <c r="B263" s="1" t="s">
        <v>6074</v>
      </c>
      <c r="C263" s="4">
        <v>262.0</v>
      </c>
      <c r="D263" s="5" t="s">
        <v>1039</v>
      </c>
      <c r="E263" s="4" t="str">
        <f>IFERROR(__xludf.DUMMYFUNCTION("GOOGLETRANSLATE(D263, ""he"", ""en"")"),"which")</f>
        <v>which</v>
      </c>
      <c r="F263" s="4"/>
      <c r="G263" s="4"/>
      <c r="H263" s="4"/>
    </row>
    <row r="264" ht="15.75" customHeight="1">
      <c r="A264" s="8" t="s">
        <v>6075</v>
      </c>
      <c r="B264" s="17">
        <v>43.0</v>
      </c>
      <c r="C264" s="4">
        <v>263.0</v>
      </c>
      <c r="D264" s="5" t="s">
        <v>6076</v>
      </c>
      <c r="E264" s="4" t="str">
        <f>IFERROR(__xludf.DUMMYFUNCTION("GOOGLETRANSLATE(D264, ""he"", ""en"")"),"For your sake:")</f>
        <v>For your sake:</v>
      </c>
      <c r="F264" s="4"/>
      <c r="G264" s="4"/>
      <c r="H264" s="4"/>
    </row>
    <row r="265" ht="15.75" customHeight="1">
      <c r="A265" s="3" t="s">
        <v>6077</v>
      </c>
      <c r="B265" s="1" t="s">
        <v>6078</v>
      </c>
      <c r="C265" s="4">
        <v>264.0</v>
      </c>
      <c r="D265" s="5" t="s">
        <v>1764</v>
      </c>
      <c r="E265" s="4" t="str">
        <f>IFERROR(__xludf.DUMMYFUNCTION("GOOGLETRANSLATE(D265, ""he"", ""en"")"),"{lat}")</f>
        <v>{lat}</v>
      </c>
      <c r="F265" s="4"/>
      <c r="G265" s="4"/>
      <c r="H265" s="4"/>
    </row>
    <row r="266" ht="15.75" customHeight="1">
      <c r="A266" s="3" t="s">
        <v>6079</v>
      </c>
      <c r="B266" s="1" t="s">
        <v>6080</v>
      </c>
      <c r="C266" s="4">
        <v>265.0</v>
      </c>
      <c r="D266" s="5" t="s">
        <v>6016</v>
      </c>
      <c r="E266" s="4" t="str">
        <f>IFERROR(__xludf.DUMMYFUNCTION("GOOGLETRANSLATE(D266, ""he"", ""en"")"),"the past")</f>
        <v>the past</v>
      </c>
      <c r="F266" s="4"/>
      <c r="G266" s="4"/>
      <c r="H266" s="4"/>
    </row>
    <row r="267" ht="15.75" customHeight="1">
      <c r="A267" s="3" t="s">
        <v>6081</v>
      </c>
      <c r="B267" s="1" t="s">
        <v>6082</v>
      </c>
      <c r="C267" s="4">
        <v>266.0</v>
      </c>
      <c r="D267" s="5" t="s">
        <v>6083</v>
      </c>
      <c r="E267" s="4" t="str">
        <f>IFERROR(__xludf.DUMMYFUNCTION("GOOGLETRANSLATE(D267, ""he"", ""en"")"),"I was disgraced")</f>
        <v>I was disgraced</v>
      </c>
      <c r="F267" s="4"/>
      <c r="G267" s="4"/>
      <c r="H267" s="4"/>
    </row>
    <row r="268" ht="15.75" customHeight="1">
      <c r="A268" s="3" t="s">
        <v>5724</v>
      </c>
      <c r="B268" s="1" t="s">
        <v>2497</v>
      </c>
      <c r="C268" s="4">
        <v>267.0</v>
      </c>
      <c r="D268" s="5" t="s">
        <v>1039</v>
      </c>
      <c r="E268" s="4" t="str">
        <f>IFERROR(__xludf.DUMMYFUNCTION("GOOGLETRANSLATE(D268, ""he"", ""en"")"),"which")</f>
        <v>which</v>
      </c>
      <c r="F268" s="4"/>
      <c r="G268" s="4"/>
      <c r="H268" s="4"/>
    </row>
    <row r="269" ht="15.75" customHeight="1">
      <c r="A269" s="3" t="s">
        <v>129</v>
      </c>
      <c r="B269" s="1" t="s">
        <v>130</v>
      </c>
      <c r="C269" s="4">
        <v>268.0</v>
      </c>
      <c r="D269" s="5" t="s">
        <v>6084</v>
      </c>
      <c r="E269" s="4" t="str">
        <f>IFERROR(__xludf.DUMMYFUNCTION("GOOGLETRANSLATE(D269, ""he"", ""en"")"),"I lived")</f>
        <v>I lived</v>
      </c>
      <c r="F269" s="4"/>
      <c r="G269" s="4"/>
      <c r="H269" s="4"/>
    </row>
    <row r="270" ht="15.75" customHeight="1">
      <c r="A270" s="3" t="s">
        <v>6085</v>
      </c>
      <c r="B270" s="1" t="s">
        <v>6086</v>
      </c>
      <c r="C270" s="4">
        <v>269.0</v>
      </c>
      <c r="D270" s="5" t="s">
        <v>53</v>
      </c>
      <c r="E270" s="4" t="str">
        <f>IFERROR(__xludf.DUMMYFUNCTION("GOOGLETRANSLATE(D270, ""he"", ""en"")"),"that")</f>
        <v>that</v>
      </c>
      <c r="F270" s="4"/>
      <c r="G270" s="4"/>
      <c r="H270" s="4"/>
    </row>
    <row r="271" ht="15.75" customHeight="1">
      <c r="A271" s="3" t="s">
        <v>6087</v>
      </c>
      <c r="B271" s="1" t="s">
        <v>6088</v>
      </c>
      <c r="C271" s="4">
        <v>270.0</v>
      </c>
      <c r="D271" s="5" t="s">
        <v>5883</v>
      </c>
      <c r="E271" s="4" t="str">
        <f>IFERROR(__xludf.DUMMYFUNCTION("GOOGLETRANSLATE(D271, ""he"", ""en"")"),"Your judgments")</f>
        <v>Your judgments</v>
      </c>
      <c r="F271" s="4"/>
      <c r="G271" s="4"/>
      <c r="H271" s="4"/>
    </row>
    <row r="272" ht="15.75" customHeight="1">
      <c r="A272" s="8" t="s">
        <v>6089</v>
      </c>
      <c r="B272" s="17">
        <v>44.0</v>
      </c>
      <c r="C272" s="4">
        <v>271.0</v>
      </c>
      <c r="D272" s="5" t="s">
        <v>6090</v>
      </c>
      <c r="E272" s="4" t="str">
        <f>IFERROR(__xludf.DUMMYFUNCTION("GOOGLETRANSLATE(D272, ""he"", ""en"")"),"good:")</f>
        <v>good:</v>
      </c>
      <c r="F272" s="4"/>
      <c r="G272" s="4"/>
      <c r="H272" s="4"/>
    </row>
    <row r="273" ht="15.75" customHeight="1">
      <c r="A273" s="3" t="s">
        <v>5818</v>
      </c>
      <c r="B273" s="1" t="s">
        <v>6091</v>
      </c>
      <c r="C273" s="4">
        <v>272.0</v>
      </c>
      <c r="D273" s="5" t="s">
        <v>1784</v>
      </c>
      <c r="E273" s="4" t="str">
        <f>IFERROR(__xludf.DUMMYFUNCTION("GOOGLETRANSLATE(D273, ""he"", ""en"")"),"{from}")</f>
        <v>{from}</v>
      </c>
      <c r="F273" s="4"/>
      <c r="G273" s="4"/>
      <c r="H273" s="4"/>
    </row>
    <row r="274" ht="15.75" customHeight="1">
      <c r="A274" s="3" t="s">
        <v>6092</v>
      </c>
      <c r="B274" s="1" t="s">
        <v>5992</v>
      </c>
      <c r="C274" s="4">
        <v>273.0</v>
      </c>
      <c r="D274" s="5" t="s">
        <v>3256</v>
      </c>
      <c r="E274" s="4" t="str">
        <f>IFERROR(__xludf.DUMMYFUNCTION("GOOGLETRANSLATE(D274, ""he"", ""en"")"),"here")</f>
        <v>here</v>
      </c>
      <c r="F274" s="4"/>
      <c r="G274" s="4"/>
      <c r="H274" s="4"/>
    </row>
    <row r="275" ht="15.75" customHeight="1">
      <c r="A275" s="3" t="s">
        <v>6093</v>
      </c>
      <c r="B275" s="1" t="s">
        <v>6094</v>
      </c>
      <c r="C275" s="4">
        <v>274.0</v>
      </c>
      <c r="D275" s="5" t="s">
        <v>6095</v>
      </c>
      <c r="E275" s="4" t="str">
        <f>IFERROR(__xludf.DUMMYFUNCTION("GOOGLETRANSLATE(D275, ""he"", ""en"")"),"I'm dying")</f>
        <v>I'm dying</v>
      </c>
      <c r="F275" s="4"/>
      <c r="G275" s="4"/>
      <c r="H275" s="4"/>
    </row>
    <row r="276" ht="15.75" customHeight="1">
      <c r="A276" s="3" t="s">
        <v>203</v>
      </c>
      <c r="B276" s="1" t="s">
        <v>6096</v>
      </c>
      <c r="C276" s="4">
        <v>275.0</v>
      </c>
      <c r="D276" s="5" t="s">
        <v>6097</v>
      </c>
      <c r="E276" s="4" t="str">
        <f>IFERROR(__xludf.DUMMYFUNCTION("GOOGLETRANSLATE(D276, ""he"", ""en"")"),"at your command")</f>
        <v>at your command</v>
      </c>
      <c r="F276" s="4"/>
      <c r="G276" s="4"/>
      <c r="H276" s="4"/>
    </row>
    <row r="277" ht="15.75" customHeight="1">
      <c r="A277" s="3" t="s">
        <v>6098</v>
      </c>
      <c r="B277" s="1" t="s">
        <v>6099</v>
      </c>
      <c r="C277" s="4">
        <v>276.0</v>
      </c>
      <c r="D277" s="5" t="s">
        <v>6100</v>
      </c>
      <c r="E277" s="4" t="str">
        <f>IFERROR(__xludf.DUMMYFUNCTION("GOOGLETRANSLATE(D277, ""he"", ""en"")"),"in your righteousness")</f>
        <v>in your righteousness</v>
      </c>
      <c r="F277" s="4"/>
      <c r="G277" s="4"/>
      <c r="H277" s="4"/>
    </row>
    <row r="278" ht="15.75" customHeight="1">
      <c r="A278" s="8" t="s">
        <v>6101</v>
      </c>
      <c r="B278" s="17">
        <v>45.0</v>
      </c>
      <c r="C278" s="4">
        <v>277.0</v>
      </c>
      <c r="D278" s="5" t="s">
        <v>6063</v>
      </c>
      <c r="E278" s="4" t="str">
        <f>IFERROR(__xludf.DUMMYFUNCTION("GOOGLETRANSLATE(D278, ""he"", ""en"")"),"my life:")</f>
        <v>my life:</v>
      </c>
      <c r="F278" s="4"/>
      <c r="G278" s="4"/>
      <c r="H278" s="4"/>
    </row>
    <row r="279" ht="15.75" customHeight="1">
      <c r="A279" s="3" t="s">
        <v>6102</v>
      </c>
      <c r="B279" s="1" t="s">
        <v>6103</v>
      </c>
      <c r="C279" s="4">
        <v>278.0</v>
      </c>
      <c r="D279" s="5" t="s">
        <v>5744</v>
      </c>
      <c r="E279" s="4" t="str">
        <f>IFERROR(__xludf.DUMMYFUNCTION("GOOGLETRANSLATE(D279, ""he"", ""en"")"),"(f)")</f>
        <v>(f)</v>
      </c>
      <c r="F279" s="4"/>
      <c r="G279" s="4"/>
      <c r="H279" s="4"/>
    </row>
    <row r="280" ht="15.75" customHeight="1">
      <c r="A280" s="3" t="s">
        <v>6104</v>
      </c>
      <c r="B280" s="1" t="s">
        <v>6105</v>
      </c>
      <c r="C280" s="4">
        <v>279.0</v>
      </c>
      <c r="D280" s="5" t="s">
        <v>1799</v>
      </c>
      <c r="E280" s="4" t="str">
        <f>IFERROR(__xludf.DUMMYFUNCTION("GOOGLETRANSLATE(D280, ""he"", ""en"")"),"{from}")</f>
        <v>{from}</v>
      </c>
      <c r="F280" s="4"/>
      <c r="G280" s="4"/>
      <c r="H280" s="4"/>
    </row>
    <row r="281" ht="15.75" customHeight="1">
      <c r="A281" s="3" t="s">
        <v>6106</v>
      </c>
      <c r="B281" s="1" t="s">
        <v>6107</v>
      </c>
      <c r="C281" s="4">
        <v>280.0</v>
      </c>
      <c r="D281" s="5" t="s">
        <v>6053</v>
      </c>
      <c r="E281" s="4" t="str">
        <f>IFERROR(__xludf.DUMMYFUNCTION("GOOGLETRANSLATE(D281, ""he"", ""en"")"),"and Vyboni")</f>
        <v>and Vyboni</v>
      </c>
      <c r="F281" s="4"/>
      <c r="G281" s="4"/>
      <c r="H281" s="4"/>
    </row>
    <row r="282" ht="15.75" customHeight="1">
      <c r="A282" s="3" t="s">
        <v>571</v>
      </c>
      <c r="B282" s="1" t="s">
        <v>6108</v>
      </c>
      <c r="C282" s="4">
        <v>281.0</v>
      </c>
      <c r="D282" s="5" t="s">
        <v>6055</v>
      </c>
      <c r="E282" s="4" t="str">
        <f>IFERROR(__xludf.DUMMYFUNCTION("GOOGLETRANSLATE(D282, ""he"", ""en"")"),"your grace")</f>
        <v>your grace</v>
      </c>
      <c r="F282" s="4"/>
      <c r="G282" s="4"/>
      <c r="H282" s="4"/>
    </row>
    <row r="283" ht="15.75" customHeight="1">
      <c r="A283" s="8" t="s">
        <v>6109</v>
      </c>
      <c r="B283" s="17">
        <v>46.0</v>
      </c>
      <c r="C283" s="4">
        <v>282.0</v>
      </c>
      <c r="D283" s="5" t="s">
        <v>180</v>
      </c>
      <c r="E283" s="4" t="str">
        <f>IFERROR(__xludf.DUMMYFUNCTION("GOOGLETRANSLATE(D283, ""he"", ""en"")"),"Jehovah")</f>
        <v>Jehovah</v>
      </c>
      <c r="F283" s="4"/>
      <c r="G283" s="4"/>
      <c r="H283" s="4"/>
    </row>
    <row r="284" ht="15.75" customHeight="1">
      <c r="A284" s="3" t="s">
        <v>6110</v>
      </c>
      <c r="B284" s="1" t="s">
        <v>6111</v>
      </c>
      <c r="C284" s="4">
        <v>283.0</v>
      </c>
      <c r="D284" s="5" t="s">
        <v>6112</v>
      </c>
      <c r="E284" s="4" t="str">
        <f>IFERROR(__xludf.DUMMYFUNCTION("GOOGLETRANSLATE(D284, ""he"", ""en"")"),"your salvation")</f>
        <v>your salvation</v>
      </c>
      <c r="F284" s="4"/>
      <c r="G284" s="4"/>
      <c r="H284" s="4"/>
    </row>
    <row r="285" ht="15.75" customHeight="1">
      <c r="A285" s="3" t="s">
        <v>6113</v>
      </c>
      <c r="B285" s="1" t="s">
        <v>6114</v>
      </c>
      <c r="C285" s="4">
        <v>284.0</v>
      </c>
      <c r="D285" s="5" t="s">
        <v>6115</v>
      </c>
      <c r="E285" s="4" t="str">
        <f>IFERROR(__xludf.DUMMYFUNCTION("GOOGLETRANSLATE(D285, ""he"", ""en"")"),"As you said:")</f>
        <v>As you said:</v>
      </c>
      <c r="F285" s="4"/>
      <c r="G285" s="4"/>
      <c r="H285" s="4"/>
    </row>
    <row r="286" ht="15.75" customHeight="1">
      <c r="A286" s="3" t="s">
        <v>1195</v>
      </c>
      <c r="B286" s="1" t="s">
        <v>3456</v>
      </c>
      <c r="C286" s="4">
        <v>285.0</v>
      </c>
      <c r="D286" s="5" t="s">
        <v>1814</v>
      </c>
      <c r="E286" s="4" t="str">
        <f>IFERROR(__xludf.DUMMYFUNCTION("GOOGLETRANSLATE(D286, ""he"", ""en"")"),"{from}")</f>
        <v>{from}</v>
      </c>
      <c r="F286" s="4"/>
      <c r="G286" s="4"/>
      <c r="H286" s="4"/>
    </row>
    <row r="287" ht="15.75" customHeight="1">
      <c r="A287" s="3" t="s">
        <v>6116</v>
      </c>
      <c r="B287" s="1" t="s">
        <v>6117</v>
      </c>
      <c r="C287" s="4">
        <v>286.0</v>
      </c>
      <c r="D287" s="5" t="s">
        <v>6064</v>
      </c>
      <c r="E287" s="4" t="str">
        <f>IFERROR(__xludf.DUMMYFUNCTION("GOOGLETRANSLATE(D287, ""he"", ""en"")"),"And I will answer")</f>
        <v>And I will answer</v>
      </c>
      <c r="F287" s="4"/>
      <c r="G287" s="4"/>
      <c r="H287" s="4"/>
    </row>
    <row r="288" ht="15.75" customHeight="1">
      <c r="A288" s="3" t="s">
        <v>144</v>
      </c>
      <c r="B288" s="1" t="s">
        <v>137</v>
      </c>
      <c r="C288" s="4">
        <v>287.0</v>
      </c>
      <c r="D288" s="5" t="s">
        <v>6066</v>
      </c>
      <c r="E288" s="4" t="str">
        <f>IFERROR(__xludf.DUMMYFUNCTION("GOOGLETRANSLATE(D288, ""he"", ""en"")"),"wintry")</f>
        <v>wintry</v>
      </c>
      <c r="F288" s="4"/>
      <c r="G288" s="4"/>
      <c r="H288" s="4"/>
    </row>
    <row r="289" ht="15.75" customHeight="1">
      <c r="A289" s="3" t="s">
        <v>5705</v>
      </c>
      <c r="B289" s="1" t="s">
        <v>6118</v>
      </c>
      <c r="C289" s="4">
        <v>288.0</v>
      </c>
      <c r="D289" s="5" t="s">
        <v>6068</v>
      </c>
      <c r="E289" s="4" t="str">
        <f>IFERROR(__xludf.DUMMYFUNCTION("GOOGLETRANSLATE(D289, ""he"", ""en"")"),"thing")</f>
        <v>thing</v>
      </c>
      <c r="F289" s="4"/>
      <c r="G289" s="4"/>
      <c r="H289" s="4"/>
    </row>
    <row r="290" ht="15.75" customHeight="1">
      <c r="A290" s="8" t="s">
        <v>6119</v>
      </c>
      <c r="B290" s="17">
        <v>47.0</v>
      </c>
      <c r="C290" s="4">
        <v>289.0</v>
      </c>
      <c r="D290" s="5" t="s">
        <v>53</v>
      </c>
      <c r="E290" s="4" t="str">
        <f>IFERROR(__xludf.DUMMYFUNCTION("GOOGLETRANSLATE(D290, ""he"", ""en"")"),"that")</f>
        <v>that</v>
      </c>
      <c r="F290" s="4"/>
      <c r="G290" s="4"/>
      <c r="H290" s="4"/>
    </row>
    <row r="291" ht="15.75" customHeight="1">
      <c r="A291" s="3" t="s">
        <v>6120</v>
      </c>
      <c r="B291" s="1" t="s">
        <v>6121</v>
      </c>
      <c r="C291" s="4">
        <v>290.0</v>
      </c>
      <c r="D291" s="5" t="s">
        <v>6122</v>
      </c>
      <c r="E291" s="4" t="str">
        <f>IFERROR(__xludf.DUMMYFUNCTION("GOOGLETRANSLATE(D291, ""he"", ""en"")"),"I hoped")</f>
        <v>I hoped</v>
      </c>
      <c r="F291" s="4"/>
      <c r="G291" s="4"/>
      <c r="H291" s="4"/>
    </row>
    <row r="292" ht="15.75" customHeight="1">
      <c r="A292" s="3" t="s">
        <v>6123</v>
      </c>
      <c r="B292" s="1" t="s">
        <v>6124</v>
      </c>
      <c r="C292" s="4">
        <v>291.0</v>
      </c>
      <c r="D292" s="5" t="s">
        <v>6125</v>
      </c>
      <c r="E292" s="4" t="str">
        <f>IFERROR(__xludf.DUMMYFUNCTION("GOOGLETRANSLATE(D292, ""he"", ""en"")"),"In your words:")</f>
        <v>In your words:</v>
      </c>
      <c r="F292" s="4"/>
      <c r="G292" s="4"/>
      <c r="H292" s="4"/>
    </row>
    <row r="293" ht="15.75" customHeight="1">
      <c r="A293" s="3" t="s">
        <v>1035</v>
      </c>
      <c r="B293" s="1" t="s">
        <v>1036</v>
      </c>
      <c r="C293" s="4">
        <v>292.0</v>
      </c>
      <c r="D293" s="5" t="s">
        <v>1839</v>
      </c>
      <c r="E293" s="4" t="str">
        <f>IFERROR(__xludf.DUMMYFUNCTION("GOOGLETRANSLATE(D293, ""he"", ""en"")"),"{mag}")</f>
        <v>{mag}</v>
      </c>
      <c r="F293" s="4"/>
      <c r="G293" s="4"/>
      <c r="H293" s="4"/>
    </row>
    <row r="294" ht="15.75" customHeight="1">
      <c r="A294" s="3" t="s">
        <v>6126</v>
      </c>
      <c r="B294" s="1" t="s">
        <v>6127</v>
      </c>
      <c r="C294" s="4">
        <v>293.0</v>
      </c>
      <c r="D294" s="5" t="s">
        <v>3250</v>
      </c>
      <c r="E294" s="4" t="str">
        <f>IFERROR(__xludf.DUMMYFUNCTION("GOOGLETRANSLATE(D294, ""he"", ""en"")"),"and al")</f>
        <v>and al</v>
      </c>
      <c r="F294" s="4"/>
      <c r="G294" s="4"/>
      <c r="H294" s="4"/>
    </row>
    <row r="295" ht="15.75" customHeight="1">
      <c r="A295" s="8" t="s">
        <v>6128</v>
      </c>
      <c r="B295" s="17">
        <v>48.0</v>
      </c>
      <c r="C295" s="4">
        <v>294.0</v>
      </c>
      <c r="D295" s="5" t="s">
        <v>6129</v>
      </c>
      <c r="E295" s="4" t="str">
        <f>IFERROR(__xludf.DUMMYFUNCTION("GOOGLETRANSLATE(D295, ""he"", ""en"")"),"shade")</f>
        <v>shade</v>
      </c>
      <c r="F295" s="4"/>
      <c r="G295" s="4"/>
      <c r="H295" s="4"/>
    </row>
    <row r="296" ht="15.75" customHeight="1">
      <c r="A296" s="3" t="s">
        <v>6130</v>
      </c>
      <c r="B296" s="1" t="s">
        <v>6131</v>
      </c>
      <c r="C296" s="4">
        <v>295.0</v>
      </c>
      <c r="D296" s="5" t="s">
        <v>6132</v>
      </c>
      <c r="E296" s="4" t="str">
        <f>IFERROR(__xludf.DUMMYFUNCTION("GOOGLETRANSLATE(D296, ""he"", ""en"")"),"from my mouth")</f>
        <v>from my mouth</v>
      </c>
      <c r="F296" s="4"/>
      <c r="G296" s="4"/>
      <c r="H296" s="4"/>
    </row>
    <row r="297" ht="15.75" customHeight="1">
      <c r="A297" s="3" t="s">
        <v>6133</v>
      </c>
      <c r="B297" s="1" t="s">
        <v>4453</v>
      </c>
      <c r="C297" s="4">
        <v>296.0</v>
      </c>
      <c r="D297" s="5" t="s">
        <v>6134</v>
      </c>
      <c r="E297" s="4" t="str">
        <f>IFERROR(__xludf.DUMMYFUNCTION("GOOGLETRANSLATE(D297, ""he"", ""en"")"),"thing")</f>
        <v>thing</v>
      </c>
      <c r="F297" s="4"/>
      <c r="G297" s="4"/>
      <c r="H297" s="4"/>
    </row>
    <row r="298" ht="15.75" customHeight="1">
      <c r="A298" s="3" t="s">
        <v>6135</v>
      </c>
      <c r="B298" s="1" t="s">
        <v>6136</v>
      </c>
      <c r="C298" s="4">
        <v>297.0</v>
      </c>
      <c r="D298" s="5" t="s">
        <v>3909</v>
      </c>
      <c r="E298" s="4" t="str">
        <f>IFERROR(__xludf.DUMMYFUNCTION("GOOGLETRANSLATE(D298, ""he"", ""en"")"),"truth")</f>
        <v>truth</v>
      </c>
      <c r="F298" s="4"/>
      <c r="G298" s="4"/>
      <c r="H298" s="4"/>
    </row>
    <row r="299" ht="15.75" customHeight="1">
      <c r="A299" s="3" t="s">
        <v>1035</v>
      </c>
      <c r="B299" s="1" t="s">
        <v>1036</v>
      </c>
      <c r="C299" s="4">
        <v>298.0</v>
      </c>
      <c r="D299" s="5" t="s">
        <v>2434</v>
      </c>
      <c r="E299" s="4" t="str">
        <f>IFERROR(__xludf.DUMMYFUNCTION("GOOGLETRANSLATE(D299, ""he"", ""en"")"),"to")</f>
        <v>to</v>
      </c>
      <c r="F299" s="4"/>
      <c r="G299" s="4"/>
      <c r="H299" s="4"/>
    </row>
    <row r="300" ht="15.75" customHeight="1">
      <c r="A300" s="3" t="s">
        <v>6126</v>
      </c>
      <c r="B300" s="1" t="s">
        <v>6127</v>
      </c>
      <c r="C300" s="4">
        <v>299.0</v>
      </c>
      <c r="D300" s="5" t="s">
        <v>1579</v>
      </c>
      <c r="E300" s="4" t="str">
        <f>IFERROR(__xludf.DUMMYFUNCTION("GOOGLETRANSLATE(D300, ""he"", ""en"")"),"very")</f>
        <v>very</v>
      </c>
      <c r="F300" s="4"/>
      <c r="G300" s="4"/>
      <c r="H300" s="4"/>
    </row>
    <row r="301" ht="15.75" customHeight="1">
      <c r="A301" s="3" t="s">
        <v>5926</v>
      </c>
      <c r="B301" s="1" t="s">
        <v>6137</v>
      </c>
      <c r="C301" s="4">
        <v>300.0</v>
      </c>
      <c r="D301" s="5" t="s">
        <v>53</v>
      </c>
      <c r="E301" s="4" t="str">
        <f>IFERROR(__xludf.DUMMYFUNCTION("GOOGLETRANSLATE(D301, ""he"", ""en"")"),"that")</f>
        <v>that</v>
      </c>
      <c r="F301" s="4"/>
      <c r="G301" s="4"/>
      <c r="H301" s="4"/>
    </row>
    <row r="302" ht="15.75" customHeight="1">
      <c r="A302" s="3" t="s">
        <v>5799</v>
      </c>
      <c r="B302" s="1" t="s">
        <v>5791</v>
      </c>
      <c r="C302" s="4">
        <v>301.0</v>
      </c>
      <c r="D302" s="5" t="s">
        <v>6138</v>
      </c>
      <c r="E302" s="4" t="str">
        <f>IFERROR(__xludf.DUMMYFUNCTION("GOOGLETRANSLATE(D302, ""he"", ""en"")"),"to your judgment")</f>
        <v>to your judgment</v>
      </c>
      <c r="F302" s="4"/>
      <c r="G302" s="4"/>
      <c r="H302" s="4"/>
    </row>
    <row r="303" ht="15.75" customHeight="1">
      <c r="A303" s="8" t="s">
        <v>6139</v>
      </c>
      <c r="B303" s="17">
        <v>49.0</v>
      </c>
      <c r="C303" s="4">
        <v>302.0</v>
      </c>
      <c r="D303" s="5" t="s">
        <v>6140</v>
      </c>
      <c r="E303" s="4" t="str">
        <f>IFERROR(__xludf.DUMMYFUNCTION("GOOGLETRANSLATE(D303, ""he"", ""en"")"),"I applied:")</f>
        <v>I applied:</v>
      </c>
      <c r="F303" s="4"/>
      <c r="G303" s="4"/>
      <c r="H303" s="4"/>
    </row>
    <row r="304" ht="15.75" customHeight="1">
      <c r="A304" s="3" t="s">
        <v>6141</v>
      </c>
      <c r="B304" s="1" t="s">
        <v>6142</v>
      </c>
      <c r="C304" s="4">
        <v>303.0</v>
      </c>
      <c r="D304" s="5" t="s">
        <v>1858</v>
      </c>
      <c r="E304" s="4" t="str">
        <f>IFERROR(__xludf.DUMMYFUNCTION("GOOGLETRANSLATE(D304, ""he"", ""en"")"),"{gauge}")</f>
        <v>{gauge}</v>
      </c>
      <c r="F304" s="4"/>
      <c r="G304" s="4"/>
      <c r="H304" s="4"/>
    </row>
    <row r="305" ht="15.75" customHeight="1">
      <c r="A305" s="3" t="s">
        <v>4148</v>
      </c>
      <c r="B305" s="1" t="s">
        <v>4149</v>
      </c>
      <c r="C305" s="4">
        <v>304.0</v>
      </c>
      <c r="D305" s="5" t="s">
        <v>5845</v>
      </c>
      <c r="E305" s="4" t="str">
        <f>IFERROR(__xludf.DUMMYFUNCTION("GOOGLETRANSLATE(D305, ""he"", ""en"")"),"and I will keep")</f>
        <v>and I will keep</v>
      </c>
      <c r="F305" s="4"/>
      <c r="G305" s="4"/>
      <c r="H305" s="4"/>
    </row>
    <row r="306" ht="15.75" customHeight="1">
      <c r="A306" s="3" t="s">
        <v>533</v>
      </c>
      <c r="B306" s="1" t="s">
        <v>1792</v>
      </c>
      <c r="C306" s="4">
        <v>305.0</v>
      </c>
      <c r="D306" s="5" t="s">
        <v>6143</v>
      </c>
      <c r="E306" s="4" t="str">
        <f>IFERROR(__xludf.DUMMYFUNCTION("GOOGLETRANSLATE(D306, ""he"", ""en"")"),"your teachings")</f>
        <v>your teachings</v>
      </c>
      <c r="F306" s="4"/>
      <c r="G306" s="4"/>
      <c r="H306" s="4"/>
    </row>
    <row r="307" ht="15.75" customHeight="1">
      <c r="A307" s="3" t="s">
        <v>1035</v>
      </c>
      <c r="B307" s="1" t="s">
        <v>6144</v>
      </c>
      <c r="C307" s="4">
        <v>306.0</v>
      </c>
      <c r="D307" s="5" t="s">
        <v>6145</v>
      </c>
      <c r="E307" s="4" t="str">
        <f>IFERROR(__xludf.DUMMYFUNCTION("GOOGLETRANSLATE(D307, ""he"", ""en"")"),"always")</f>
        <v>always</v>
      </c>
      <c r="F307" s="4"/>
      <c r="G307" s="4"/>
      <c r="H307" s="4"/>
    </row>
    <row r="308" ht="15.75" customHeight="1">
      <c r="A308" s="3" t="s">
        <v>6146</v>
      </c>
      <c r="B308" s="1" t="s">
        <v>6147</v>
      </c>
      <c r="C308" s="4">
        <v>307.0</v>
      </c>
      <c r="D308" s="5" t="s">
        <v>203</v>
      </c>
      <c r="E308" s="4" t="str">
        <f>IFERROR(__xludf.DUMMYFUNCTION("GOOGLETRANSLATE(D308, ""he"", ""en"")"),"forever")</f>
        <v>forever</v>
      </c>
      <c r="F308" s="4"/>
      <c r="G308" s="4"/>
      <c r="H308" s="4"/>
    </row>
    <row r="309" ht="15.75" customHeight="1">
      <c r="A309" s="8" t="s">
        <v>1937</v>
      </c>
      <c r="B309" s="17">
        <v>50.0</v>
      </c>
      <c r="C309" s="4">
        <v>308.0</v>
      </c>
      <c r="D309" s="5" t="s">
        <v>6148</v>
      </c>
      <c r="E309" s="4" t="str">
        <f>IFERROR(__xludf.DUMMYFUNCTION("GOOGLETRANSLATE(D309, ""he"", ""en"")"),"committee:")</f>
        <v>committee:</v>
      </c>
      <c r="F309" s="4"/>
      <c r="G309" s="4"/>
      <c r="H309" s="4"/>
    </row>
    <row r="310" ht="15.75" customHeight="1">
      <c r="A310" s="3" t="s">
        <v>743</v>
      </c>
      <c r="B310" s="1" t="s">
        <v>6149</v>
      </c>
      <c r="C310" s="4">
        <v>309.0</v>
      </c>
      <c r="D310" s="5" t="s">
        <v>1877</v>
      </c>
      <c r="E310" s="4" t="str">
        <f>IFERROR(__xludf.DUMMYFUNCTION("GOOGLETRANSLATE(D310, ""he"", ""en"")"),"{what}")</f>
        <v>{what}</v>
      </c>
      <c r="F310" s="4"/>
      <c r="G310" s="4"/>
      <c r="H310" s="4"/>
    </row>
    <row r="311" ht="15.75" customHeight="1">
      <c r="A311" s="3" t="s">
        <v>6150</v>
      </c>
      <c r="B311" s="1" t="s">
        <v>5895</v>
      </c>
      <c r="C311" s="4">
        <v>310.0</v>
      </c>
      <c r="D311" s="5" t="s">
        <v>6151</v>
      </c>
      <c r="E311" s="4" t="str">
        <f>IFERROR(__xludf.DUMMYFUNCTION("GOOGLETRANSLATE(D311, ""he"", ""en"")"),"And I walked")</f>
        <v>And I walked</v>
      </c>
      <c r="F311" s="4"/>
      <c r="G311" s="4"/>
      <c r="H311" s="4"/>
    </row>
    <row r="312" ht="15.75" customHeight="1">
      <c r="A312" s="3" t="s">
        <v>6152</v>
      </c>
      <c r="B312" s="1" t="s">
        <v>6153</v>
      </c>
      <c r="C312" s="4">
        <v>311.0</v>
      </c>
      <c r="D312" s="5" t="s">
        <v>6104</v>
      </c>
      <c r="E312" s="4" t="str">
        <f>IFERROR(__xludf.DUMMYFUNCTION("GOOGLETRANSLATE(D312, ""he"", ""en"")"),"in the square")</f>
        <v>in the square</v>
      </c>
      <c r="F312" s="4"/>
      <c r="G312" s="4"/>
      <c r="H312" s="4"/>
    </row>
    <row r="313" ht="15.75" customHeight="1">
      <c r="A313" s="3" t="s">
        <v>6154</v>
      </c>
      <c r="B313" s="1" t="s">
        <v>6155</v>
      </c>
      <c r="C313" s="4">
        <v>312.0</v>
      </c>
      <c r="D313" s="5" t="s">
        <v>53</v>
      </c>
      <c r="E313" s="4" t="str">
        <f>IFERROR(__xludf.DUMMYFUNCTION("GOOGLETRANSLATE(D313, ""he"", ""en"")"),"that")</f>
        <v>that</v>
      </c>
      <c r="F313" s="4"/>
      <c r="G313" s="4"/>
      <c r="H313" s="4"/>
    </row>
    <row r="314" ht="15.75" customHeight="1">
      <c r="A314" s="3" t="s">
        <v>6156</v>
      </c>
      <c r="B314" s="1" t="s">
        <v>6157</v>
      </c>
      <c r="C314" s="4">
        <v>313.0</v>
      </c>
      <c r="D314" s="5" t="s">
        <v>5685</v>
      </c>
      <c r="E314" s="4" t="str">
        <f>IFERROR(__xludf.DUMMYFUNCTION("GOOGLETRANSLATE(D314, ""he"", ""en"")"),"Your orders")</f>
        <v>Your orders</v>
      </c>
      <c r="F314" s="4"/>
      <c r="G314" s="4"/>
      <c r="H314" s="4"/>
    </row>
    <row r="315" ht="15.75" customHeight="1">
      <c r="A315" s="8" t="s">
        <v>6158</v>
      </c>
      <c r="B315" s="17">
        <v>51.0</v>
      </c>
      <c r="C315" s="4">
        <v>314.0</v>
      </c>
      <c r="D315" s="5" t="s">
        <v>6159</v>
      </c>
      <c r="E315" s="4" t="str">
        <f>IFERROR(__xludf.DUMMYFUNCTION("GOOGLETRANSLATE(D315, ""he"", ""en"")"),"I demanded:")</f>
        <v>I demanded:</v>
      </c>
      <c r="F315" s="4"/>
      <c r="G315" s="4"/>
      <c r="H315" s="4"/>
    </row>
    <row r="316" ht="15.75" customHeight="1">
      <c r="A316" s="3" t="s">
        <v>4107</v>
      </c>
      <c r="B316" s="1" t="s">
        <v>6160</v>
      </c>
      <c r="C316" s="4">
        <v>315.0</v>
      </c>
      <c r="D316" s="5" t="s">
        <v>1897</v>
      </c>
      <c r="E316" s="4" t="str">
        <f>IFERROR(__xludf.DUMMYFUNCTION("GOOGLETRANSLATE(D316, ""he"", ""en"")"),"{mu}")</f>
        <v>{mu}</v>
      </c>
      <c r="F316" s="4"/>
      <c r="G316" s="4"/>
      <c r="H316" s="4"/>
    </row>
    <row r="317" ht="15.75" customHeight="1">
      <c r="A317" s="3" t="s">
        <v>6161</v>
      </c>
      <c r="B317" s="1" t="s">
        <v>6162</v>
      </c>
      <c r="C317" s="4">
        <v>316.0</v>
      </c>
      <c r="D317" s="5" t="s">
        <v>6163</v>
      </c>
      <c r="E317" s="4" t="str">
        <f>IFERROR(__xludf.DUMMYFUNCTION("GOOGLETRANSLATE(D317, ""he"", ""en"")"),"And a word")</f>
        <v>And a word</v>
      </c>
      <c r="F317" s="4"/>
      <c r="G317" s="4"/>
      <c r="H317" s="4"/>
    </row>
    <row r="318" ht="15.75" customHeight="1">
      <c r="A318" s="3" t="s">
        <v>5724</v>
      </c>
      <c r="B318" s="1" t="s">
        <v>2129</v>
      </c>
      <c r="C318" s="4">
        <v>317.0</v>
      </c>
      <c r="D318" s="5" t="s">
        <v>6113</v>
      </c>
      <c r="E318" s="4" t="str">
        <f>IFERROR(__xludf.DUMMYFUNCTION("GOOGLETRANSLATE(D318, ""he"", ""en"")"),"in your favor")</f>
        <v>in your favor</v>
      </c>
      <c r="F318" s="4"/>
      <c r="G318" s="4"/>
      <c r="H318" s="4"/>
    </row>
    <row r="319" ht="15.75" customHeight="1">
      <c r="A319" s="3" t="s">
        <v>6164</v>
      </c>
      <c r="B319" s="1" t="s">
        <v>6165</v>
      </c>
      <c r="C319" s="4">
        <v>318.0</v>
      </c>
      <c r="D319" s="5" t="s">
        <v>1195</v>
      </c>
      <c r="E319" s="4" t="str">
        <f>IFERROR(__xludf.DUMMYFUNCTION("GOOGLETRANSLATE(D319, ""he"", ""en"")"),"against")</f>
        <v>against</v>
      </c>
      <c r="F319" s="4"/>
      <c r="G319" s="4"/>
      <c r="H319" s="4"/>
    </row>
    <row r="320" ht="15.75" customHeight="1">
      <c r="A320" s="3" t="s">
        <v>6166</v>
      </c>
      <c r="B320" s="1" t="s">
        <v>6167</v>
      </c>
      <c r="C320" s="4">
        <v>319.0</v>
      </c>
      <c r="D320" s="5" t="s">
        <v>6116</v>
      </c>
      <c r="E320" s="4" t="str">
        <f>IFERROR(__xludf.DUMMYFUNCTION("GOOGLETRANSLATE(D320, ""he"", ""en"")"),"kings")</f>
        <v>kings</v>
      </c>
      <c r="F320" s="4"/>
      <c r="G320" s="4"/>
      <c r="H320" s="4"/>
    </row>
    <row r="321" ht="15.75" customHeight="1">
      <c r="A321" s="8" t="s">
        <v>6168</v>
      </c>
      <c r="B321" s="17">
        <v>52.0</v>
      </c>
      <c r="C321" s="4">
        <v>320.0</v>
      </c>
      <c r="D321" s="5" t="s">
        <v>144</v>
      </c>
      <c r="E321" s="4" t="str">
        <f>IFERROR(__xludf.DUMMYFUNCTION("GOOGLETRANSLATE(D321, ""he"", ""en"")"),"and not")</f>
        <v>and not</v>
      </c>
      <c r="F321" s="4"/>
      <c r="G321" s="4"/>
      <c r="H321" s="4"/>
    </row>
    <row r="322" ht="15.75" customHeight="1">
      <c r="A322" s="3" t="s">
        <v>6169</v>
      </c>
      <c r="B322" s="1" t="s">
        <v>6170</v>
      </c>
      <c r="C322" s="4">
        <v>321.0</v>
      </c>
      <c r="D322" s="5" t="s">
        <v>6171</v>
      </c>
      <c r="E322" s="4" t="str">
        <f>IFERROR(__xludf.DUMMYFUNCTION("GOOGLETRANSLATE(D322, ""he"", ""en"")"),"stale:")</f>
        <v>stale:</v>
      </c>
      <c r="F322" s="4"/>
      <c r="G322" s="4"/>
      <c r="H322" s="4"/>
    </row>
    <row r="323" ht="15.75" customHeight="1">
      <c r="A323" s="3" t="s">
        <v>5955</v>
      </c>
      <c r="B323" s="1" t="s">
        <v>5956</v>
      </c>
      <c r="C323" s="4">
        <v>322.0</v>
      </c>
      <c r="D323" s="5" t="s">
        <v>1912</v>
      </c>
      <c r="E323" s="4" t="str">
        <f>IFERROR(__xludf.DUMMYFUNCTION("GOOGLETRANSLATE(D323, ""he"", ""en"")"),"{from}")</f>
        <v>{from}</v>
      </c>
      <c r="F323" s="4"/>
      <c r="G323" s="4"/>
      <c r="H323" s="4"/>
    </row>
    <row r="324" ht="15.75" customHeight="1">
      <c r="A324" s="3" t="s">
        <v>6172</v>
      </c>
      <c r="B324" s="1" t="s">
        <v>6173</v>
      </c>
      <c r="C324" s="4">
        <v>323.0</v>
      </c>
      <c r="D324" s="5" t="s">
        <v>6174</v>
      </c>
      <c r="E324" s="4" t="str">
        <f>IFERROR(__xludf.DUMMYFUNCTION("GOOGLETRANSLATE(D324, ""he"", ""en"")"),"And I will have fun")</f>
        <v>And I will have fun</v>
      </c>
      <c r="F324" s="4"/>
      <c r="G324" s="4"/>
      <c r="H324" s="4"/>
    </row>
    <row r="325" ht="15.75" customHeight="1">
      <c r="A325" s="3" t="s">
        <v>180</v>
      </c>
      <c r="B325" s="1" t="s">
        <v>2580</v>
      </c>
      <c r="C325" s="4">
        <v>324.0</v>
      </c>
      <c r="D325" s="5" t="s">
        <v>6175</v>
      </c>
      <c r="E325" s="4" t="str">
        <f>IFERROR(__xludf.DUMMYFUNCTION("GOOGLETRANSLATE(D325, ""he"", ""en"")"),"in your ways")</f>
        <v>in your ways</v>
      </c>
      <c r="F325" s="4"/>
      <c r="G325" s="4"/>
      <c r="H325" s="4"/>
    </row>
    <row r="326" ht="15.75" customHeight="1">
      <c r="A326" s="3" t="s">
        <v>6176</v>
      </c>
      <c r="B326" s="1" t="s">
        <v>6177</v>
      </c>
      <c r="C326" s="4">
        <v>325.0</v>
      </c>
      <c r="D326" s="5" t="s">
        <v>1039</v>
      </c>
      <c r="E326" s="4" t="str">
        <f>IFERROR(__xludf.DUMMYFUNCTION("GOOGLETRANSLATE(D326, ""he"", ""en"")"),"which")</f>
        <v>which</v>
      </c>
      <c r="F326" s="4"/>
      <c r="G326" s="4"/>
      <c r="H326" s="4"/>
    </row>
    <row r="327" ht="15.75" customHeight="1">
      <c r="A327" s="8" t="s">
        <v>6178</v>
      </c>
      <c r="B327" s="17">
        <v>53.0</v>
      </c>
      <c r="C327" s="4">
        <v>326.0</v>
      </c>
      <c r="D327" s="5" t="s">
        <v>6179</v>
      </c>
      <c r="E327" s="4" t="str">
        <f>IFERROR(__xludf.DUMMYFUNCTION("GOOGLETRANSLATE(D327, ""he"", ""en"")"),"I liked:")</f>
        <v>I liked:</v>
      </c>
      <c r="F327" s="4"/>
      <c r="G327" s="4"/>
      <c r="H327" s="4"/>
    </row>
    <row r="328" ht="15.75" customHeight="1">
      <c r="A328" s="3" t="s">
        <v>6180</v>
      </c>
      <c r="B328" s="1" t="s">
        <v>6181</v>
      </c>
      <c r="C328" s="4">
        <v>327.0</v>
      </c>
      <c r="D328" s="5" t="s">
        <v>1928</v>
      </c>
      <c r="E328" s="4" t="str">
        <f>IFERROR(__xludf.DUMMYFUNCTION("GOOGLETRANSLATE(D328, ""he"", ""en"")"),"{mech}")</f>
        <v>{mech}</v>
      </c>
      <c r="F328" s="4"/>
      <c r="G328" s="4"/>
      <c r="H328" s="4"/>
    </row>
    <row r="329" ht="15.75" customHeight="1">
      <c r="A329" s="3" t="s">
        <v>6182</v>
      </c>
      <c r="B329" s="1" t="s">
        <v>6183</v>
      </c>
      <c r="C329" s="4">
        <v>328.0</v>
      </c>
      <c r="D329" s="5" t="s">
        <v>6184</v>
      </c>
      <c r="E329" s="4" t="str">
        <f>IFERROR(__xludf.DUMMYFUNCTION("GOOGLETRANSLATE(D329, ""he"", ""en"")"),"And that's it")</f>
        <v>And that's it</v>
      </c>
      <c r="F329" s="4"/>
      <c r="G329" s="4"/>
      <c r="H329" s="4"/>
    </row>
    <row r="330" ht="15.75" customHeight="1">
      <c r="A330" s="3" t="s">
        <v>6185</v>
      </c>
      <c r="B330" s="1" t="s">
        <v>6186</v>
      </c>
      <c r="C330" s="4">
        <v>329.0</v>
      </c>
      <c r="D330" s="5" t="s">
        <v>6187</v>
      </c>
      <c r="E330" s="4" t="str">
        <f>IFERROR(__xludf.DUMMYFUNCTION("GOOGLETRANSLATE(D330, ""he"", ""en"")"),"as")</f>
        <v>as</v>
      </c>
      <c r="F330" s="4"/>
      <c r="G330" s="4"/>
      <c r="H330" s="4"/>
    </row>
    <row r="331" ht="15.75" customHeight="1">
      <c r="A331" s="3" t="s">
        <v>6188</v>
      </c>
      <c r="B331" s="1" t="s">
        <v>6189</v>
      </c>
      <c r="C331" s="4">
        <v>330.0</v>
      </c>
      <c r="D331" s="5" t="s">
        <v>545</v>
      </c>
      <c r="E331" s="4" t="str">
        <f>IFERROR(__xludf.DUMMYFUNCTION("GOOGLETRANSLATE(D331, ""he"", ""en"")"),"to")</f>
        <v>to</v>
      </c>
      <c r="F331" s="4"/>
      <c r="G331" s="4"/>
      <c r="H331" s="4"/>
    </row>
    <row r="332" ht="15.75" customHeight="1">
      <c r="A332" s="3" t="s">
        <v>6029</v>
      </c>
      <c r="B332" s="1" t="s">
        <v>5992</v>
      </c>
      <c r="C332" s="4">
        <v>331.0</v>
      </c>
      <c r="D332" s="5" t="s">
        <v>6003</v>
      </c>
      <c r="E332" s="4" t="str">
        <f>IFERROR(__xludf.DUMMYFUNCTION("GOOGLETRANSLATE(D332, ""he"", ""en"")"),"Your commandments")</f>
        <v>Your commandments</v>
      </c>
      <c r="F332" s="4"/>
      <c r="G332" s="4"/>
      <c r="H332" s="4"/>
    </row>
    <row r="333" ht="15.75" customHeight="1">
      <c r="A333" s="8" t="s">
        <v>6190</v>
      </c>
      <c r="B333" s="17">
        <v>54.0</v>
      </c>
      <c r="C333" s="4">
        <v>332.0</v>
      </c>
      <c r="D333" s="5" t="s">
        <v>1039</v>
      </c>
      <c r="E333" s="4" t="str">
        <f>IFERROR(__xludf.DUMMYFUNCTION("GOOGLETRANSLATE(D333, ""he"", ""en"")"),"which")</f>
        <v>which</v>
      </c>
      <c r="F333" s="4"/>
      <c r="G333" s="4"/>
      <c r="H333" s="4"/>
    </row>
    <row r="334" ht="15.75" customHeight="1">
      <c r="A334" s="3" t="s">
        <v>6191</v>
      </c>
      <c r="B334" s="1" t="s">
        <v>6192</v>
      </c>
      <c r="C334" s="4">
        <v>333.0</v>
      </c>
      <c r="D334" s="5" t="s">
        <v>6193</v>
      </c>
      <c r="E334" s="4" t="str">
        <f>IFERROR(__xludf.DUMMYFUNCTION("GOOGLETRANSLATE(D334, ""he"", ""en"")"),"i loved")</f>
        <v>i loved</v>
      </c>
      <c r="F334" s="4"/>
      <c r="G334" s="4"/>
      <c r="H334" s="4"/>
    </row>
    <row r="335" ht="15.75" customHeight="1">
      <c r="A335" s="3" t="s">
        <v>6194</v>
      </c>
      <c r="B335" s="1" t="s">
        <v>6195</v>
      </c>
      <c r="C335" s="4">
        <v>334.0</v>
      </c>
      <c r="D335" s="5" t="s">
        <v>5960</v>
      </c>
      <c r="E335" s="4" t="str">
        <f>IFERROR(__xludf.DUMMYFUNCTION("GOOGLETRANSLATE(D335, ""he"", ""en"")"),"and entertainment")</f>
        <v>and entertainment</v>
      </c>
      <c r="F335" s="4"/>
      <c r="G335" s="4"/>
      <c r="H335" s="4"/>
    </row>
    <row r="336" ht="15.75" customHeight="1">
      <c r="A336" s="3" t="s">
        <v>5693</v>
      </c>
      <c r="B336" s="1" t="s">
        <v>5680</v>
      </c>
      <c r="C336" s="4">
        <v>335.0</v>
      </c>
      <c r="D336" s="5" t="s">
        <v>6196</v>
      </c>
      <c r="E336" s="4" t="str">
        <f>IFERROR(__xludf.DUMMYFUNCTION("GOOGLETRANSLATE(D336, ""he"", ""en"")"),"in your rules:")</f>
        <v>in your rules:</v>
      </c>
      <c r="F336" s="4"/>
      <c r="G336" s="4"/>
      <c r="H336" s="4"/>
    </row>
    <row r="337" ht="15.75" customHeight="1">
      <c r="A337" s="3" t="s">
        <v>5612</v>
      </c>
      <c r="B337" s="1" t="s">
        <v>3732</v>
      </c>
      <c r="C337" s="4">
        <v>336.0</v>
      </c>
      <c r="D337" s="5" t="s">
        <v>5744</v>
      </c>
      <c r="E337" s="4" t="str">
        <f>IFERROR(__xludf.DUMMYFUNCTION("GOOGLETRANSLATE(D337, ""he"", ""en"")"),"(f)")</f>
        <v>(f)</v>
      </c>
      <c r="F337" s="4"/>
      <c r="G337" s="4"/>
      <c r="H337" s="4"/>
    </row>
    <row r="338" ht="15.75" customHeight="1">
      <c r="A338" s="3" t="s">
        <v>6197</v>
      </c>
      <c r="B338" s="1" t="s">
        <v>6198</v>
      </c>
      <c r="C338" s="4">
        <v>337.0</v>
      </c>
      <c r="D338" s="5" t="s">
        <v>1944</v>
      </c>
      <c r="E338" s="4" t="str">
        <f>IFERROR(__xludf.DUMMYFUNCTION("GOOGLETRANSLATE(D338, ""he"", ""en"")"),"{mat}")</f>
        <v>{mat}</v>
      </c>
      <c r="F338" s="4"/>
      <c r="G338" s="4"/>
      <c r="H338" s="4"/>
    </row>
    <row r="339" ht="15.75" customHeight="1">
      <c r="A339" s="8" t="s">
        <v>6199</v>
      </c>
      <c r="B339" s="17">
        <v>55.0</v>
      </c>
      <c r="C339" s="4">
        <v>338.0</v>
      </c>
      <c r="D339" s="5" t="s">
        <v>5184</v>
      </c>
      <c r="E339" s="4" t="str">
        <f>IFERROR(__xludf.DUMMYFUNCTION("GOOGLETRANSLATE(D339, ""he"", ""en"")"),"male")</f>
        <v>male</v>
      </c>
      <c r="F339" s="4"/>
      <c r="G339" s="4"/>
      <c r="H339" s="4"/>
    </row>
    <row r="340" ht="15.75" customHeight="1">
      <c r="A340" s="3" t="s">
        <v>6169</v>
      </c>
      <c r="B340" s="1" t="s">
        <v>6170</v>
      </c>
      <c r="C340" s="4">
        <v>339.0</v>
      </c>
      <c r="D340" s="5" t="s">
        <v>6200</v>
      </c>
      <c r="E340" s="4" t="str">
        <f>IFERROR(__xludf.DUMMYFUNCTION("GOOGLETRANSLATE(D340, ""he"", ""en"")"),"thing")</f>
        <v>thing</v>
      </c>
      <c r="F340" s="4"/>
      <c r="G340" s="4"/>
      <c r="H340" s="4"/>
    </row>
    <row r="341" ht="15.75" customHeight="1">
      <c r="A341" s="3" t="s">
        <v>6201</v>
      </c>
      <c r="B341" s="1" t="s">
        <v>578</v>
      </c>
      <c r="C341" s="4">
        <v>340.0</v>
      </c>
      <c r="D341" s="5" t="s">
        <v>4162</v>
      </c>
      <c r="E341" s="4" t="str">
        <f>IFERROR(__xludf.DUMMYFUNCTION("GOOGLETRANSLATE(D341, ""he"", ""en"")"),"for your servant")</f>
        <v>for your servant</v>
      </c>
      <c r="F341" s="4"/>
      <c r="G341" s="4"/>
      <c r="H341" s="4"/>
    </row>
    <row r="342" ht="15.75" customHeight="1">
      <c r="A342" s="3" t="s">
        <v>6202</v>
      </c>
      <c r="B342" s="1" t="s">
        <v>3529</v>
      </c>
      <c r="C342" s="4">
        <v>341.0</v>
      </c>
      <c r="D342" s="5" t="s">
        <v>533</v>
      </c>
      <c r="E342" s="4" t="str">
        <f>IFERROR(__xludf.DUMMYFUNCTION("GOOGLETRANSLATE(D342, ""he"", ""en"")"),"on")</f>
        <v>on</v>
      </c>
      <c r="F342" s="4"/>
      <c r="G342" s="4"/>
      <c r="H342" s="4"/>
    </row>
    <row r="343" ht="15.75" customHeight="1">
      <c r="A343" s="3" t="s">
        <v>180</v>
      </c>
      <c r="B343" s="1" t="s">
        <v>2580</v>
      </c>
      <c r="C343" s="4">
        <v>342.0</v>
      </c>
      <c r="D343" s="5" t="s">
        <v>1039</v>
      </c>
      <c r="E343" s="4" t="str">
        <f>IFERROR(__xludf.DUMMYFUNCTION("GOOGLETRANSLATE(D343, ""he"", ""en"")"),"which")</f>
        <v>which</v>
      </c>
      <c r="F343" s="4"/>
      <c r="G343" s="4"/>
      <c r="H343" s="4"/>
    </row>
    <row r="344" ht="15.75" customHeight="1">
      <c r="A344" s="3" t="s">
        <v>6203</v>
      </c>
      <c r="B344" s="1" t="s">
        <v>6204</v>
      </c>
      <c r="C344" s="4">
        <v>343.0</v>
      </c>
      <c r="D344" s="5" t="s">
        <v>6205</v>
      </c>
      <c r="E344" s="4" t="str">
        <f>IFERROR(__xludf.DUMMYFUNCTION("GOOGLETRANSLATE(D344, ""he"", ""en"")"),"I will get sick:")</f>
        <v>I will get sick:</v>
      </c>
      <c r="F344" s="4"/>
      <c r="G344" s="4"/>
      <c r="H344" s="4"/>
    </row>
    <row r="345" ht="15.75" customHeight="1">
      <c r="A345" s="3" t="s">
        <v>6029</v>
      </c>
      <c r="B345" s="1" t="s">
        <v>5992</v>
      </c>
      <c r="C345" s="4">
        <v>344.0</v>
      </c>
      <c r="D345" s="5" t="s">
        <v>1971</v>
      </c>
      <c r="E345" s="4" t="str">
        <f>IFERROR(__xludf.DUMMYFUNCTION("GOOGLETRANSLATE(D345, ""he"", ""en"")"),"{n}")</f>
        <v>{n}</v>
      </c>
      <c r="F345" s="4"/>
      <c r="G345" s="4"/>
      <c r="H345" s="4"/>
    </row>
    <row r="346" ht="15.75" customHeight="1">
      <c r="A346" s="8" t="s">
        <v>6206</v>
      </c>
      <c r="B346" s="17">
        <v>56.0</v>
      </c>
      <c r="C346" s="4">
        <v>345.0</v>
      </c>
      <c r="D346" s="5" t="s">
        <v>743</v>
      </c>
      <c r="E346" s="4" t="str">
        <f>IFERROR(__xludf.DUMMYFUNCTION("GOOGLETRANSLATE(D346, ""he"", ""en"")"),"this")</f>
        <v>this</v>
      </c>
      <c r="F346" s="4"/>
      <c r="G346" s="4"/>
      <c r="H346" s="4"/>
    </row>
    <row r="347" ht="15.75" customHeight="1">
      <c r="A347" s="3" t="s">
        <v>743</v>
      </c>
      <c r="B347" s="1" t="s">
        <v>6149</v>
      </c>
      <c r="C347" s="4">
        <v>346.0</v>
      </c>
      <c r="D347" s="5" t="s">
        <v>6150</v>
      </c>
      <c r="E347" s="4" t="str">
        <f>IFERROR(__xludf.DUMMYFUNCTION("GOOGLETRANSLATE(D347, ""he"", ""en"")"),"comforted")</f>
        <v>comforted</v>
      </c>
      <c r="F347" s="4"/>
      <c r="G347" s="4"/>
      <c r="H347" s="4"/>
    </row>
    <row r="348" ht="15.75" customHeight="1">
      <c r="A348" s="3" t="s">
        <v>6207</v>
      </c>
      <c r="B348" s="1" t="s">
        <v>6208</v>
      </c>
      <c r="C348" s="4">
        <v>347.0</v>
      </c>
      <c r="D348" s="5" t="s">
        <v>6152</v>
      </c>
      <c r="E348" s="4" t="str">
        <f>IFERROR(__xludf.DUMMYFUNCTION("GOOGLETRANSLATE(D348, ""he"", ""en"")"),"in my poverty")</f>
        <v>in my poverty</v>
      </c>
      <c r="F348" s="4"/>
      <c r="G348" s="4"/>
      <c r="H348" s="4"/>
    </row>
    <row r="349" ht="15.75" customHeight="1">
      <c r="A349" s="3" t="s">
        <v>3013</v>
      </c>
      <c r="B349" s="1" t="s">
        <v>6209</v>
      </c>
      <c r="C349" s="4">
        <v>348.0</v>
      </c>
      <c r="D349" s="5" t="s">
        <v>53</v>
      </c>
      <c r="E349" s="4" t="str">
        <f>IFERROR(__xludf.DUMMYFUNCTION("GOOGLETRANSLATE(D349, ""he"", ""en"")"),"that")</f>
        <v>that</v>
      </c>
      <c r="F349" s="4"/>
      <c r="G349" s="4"/>
      <c r="H349" s="4"/>
    </row>
    <row r="350" ht="15.75" customHeight="1">
      <c r="A350" s="3" t="s">
        <v>129</v>
      </c>
      <c r="B350" s="1" t="s">
        <v>130</v>
      </c>
      <c r="C350" s="4">
        <v>349.0</v>
      </c>
      <c r="D350" s="5" t="s">
        <v>6210</v>
      </c>
      <c r="E350" s="4" t="str">
        <f>IFERROR(__xludf.DUMMYFUNCTION("GOOGLETRANSLATE(D350, ""he"", ""en"")"),"your word")</f>
        <v>your word</v>
      </c>
      <c r="F350" s="4"/>
      <c r="G350" s="4"/>
      <c r="H350" s="4"/>
    </row>
    <row r="351" ht="15.75" customHeight="1">
      <c r="A351" s="3" t="s">
        <v>6211</v>
      </c>
      <c r="B351" s="1" t="s">
        <v>5680</v>
      </c>
      <c r="C351" s="4">
        <v>350.0</v>
      </c>
      <c r="D351" s="5" t="s">
        <v>6212</v>
      </c>
      <c r="E351" s="4" t="str">
        <f>IFERROR(__xludf.DUMMYFUNCTION("GOOGLETRANSLATE(D351, ""he"", ""en"")"),"My horse:")</f>
        <v>My horse:</v>
      </c>
      <c r="F351" s="4"/>
      <c r="G351" s="4"/>
      <c r="H351" s="4"/>
    </row>
    <row r="352" ht="15.75" customHeight="1">
      <c r="A352" s="3" t="s">
        <v>5874</v>
      </c>
      <c r="B352" s="1" t="s">
        <v>6213</v>
      </c>
      <c r="C352" s="4">
        <v>351.0</v>
      </c>
      <c r="D352" s="5" t="s">
        <v>2002</v>
      </c>
      <c r="E352" s="4" t="str">
        <f>IFERROR(__xludf.DUMMYFUNCTION("GOOGLETRANSLATE(D352, ""he"", ""en"")"),"{please}")</f>
        <v>{please}</v>
      </c>
      <c r="F352" s="4"/>
      <c r="G352" s="4"/>
      <c r="H352" s="4"/>
    </row>
    <row r="353" ht="15.75" customHeight="1">
      <c r="A353" s="8" t="s">
        <v>6214</v>
      </c>
      <c r="B353" s="17">
        <v>57.0</v>
      </c>
      <c r="C353" s="4">
        <v>352.0</v>
      </c>
      <c r="D353" s="5" t="s">
        <v>4107</v>
      </c>
      <c r="E353" s="4" t="str">
        <f>IFERROR(__xludf.DUMMYFUNCTION("GOOGLETRANSLATE(D353, ""he"", ""en"")"),"Zedim")</f>
        <v>Zedim</v>
      </c>
      <c r="F353" s="4"/>
      <c r="G353" s="4"/>
      <c r="H353" s="4"/>
    </row>
    <row r="354" ht="15.75" customHeight="1">
      <c r="A354" s="3" t="s">
        <v>6215</v>
      </c>
      <c r="B354" s="1" t="s">
        <v>6216</v>
      </c>
      <c r="C354" s="4">
        <v>353.0</v>
      </c>
      <c r="D354" s="5" t="s">
        <v>6217</v>
      </c>
      <c r="E354" s="4" t="str">
        <f>IFERROR(__xludf.DUMMYFUNCTION("GOOGLETRANSLATE(D354, ""he"", ""en"")"),"the clown")</f>
        <v>the clown</v>
      </c>
      <c r="F354" s="4"/>
      <c r="G354" s="4"/>
      <c r="H354" s="4"/>
    </row>
    <row r="355" ht="15.75" customHeight="1">
      <c r="A355" s="3" t="s">
        <v>180</v>
      </c>
      <c r="B355" s="1" t="s">
        <v>2580</v>
      </c>
      <c r="C355" s="4">
        <v>354.0</v>
      </c>
      <c r="D355" s="5" t="s">
        <v>2434</v>
      </c>
      <c r="E355" s="4" t="str">
        <f>IFERROR(__xludf.DUMMYFUNCTION("GOOGLETRANSLATE(D355, ""he"", ""en"")"),"to")</f>
        <v>to</v>
      </c>
      <c r="F355" s="4"/>
      <c r="G355" s="4"/>
      <c r="H355" s="4"/>
    </row>
    <row r="356" ht="15.75" customHeight="1">
      <c r="A356" s="3" t="s">
        <v>96</v>
      </c>
      <c r="B356" s="1" t="s">
        <v>6218</v>
      </c>
      <c r="C356" s="4">
        <v>355.0</v>
      </c>
      <c r="D356" s="5" t="s">
        <v>1579</v>
      </c>
      <c r="E356" s="4" t="str">
        <f>IFERROR(__xludf.DUMMYFUNCTION("GOOGLETRANSLATE(D356, ""he"", ""en"")"),"very")</f>
        <v>very</v>
      </c>
      <c r="F356" s="4"/>
      <c r="G356" s="4"/>
      <c r="H356" s="4"/>
    </row>
    <row r="357" ht="15.75" customHeight="1">
      <c r="A357" s="3" t="s">
        <v>5681</v>
      </c>
      <c r="B357" s="1" t="s">
        <v>5682</v>
      </c>
      <c r="C357" s="4">
        <v>356.0</v>
      </c>
      <c r="D357" s="5" t="s">
        <v>6164</v>
      </c>
      <c r="E357" s="4" t="str">
        <f>IFERROR(__xludf.DUMMYFUNCTION("GOOGLETRANSLATE(D357, ""he"", ""en"")"),"from your law")</f>
        <v>from your law</v>
      </c>
      <c r="F357" s="4"/>
      <c r="G357" s="4"/>
      <c r="H357" s="4"/>
    </row>
    <row r="358" ht="15.75" customHeight="1">
      <c r="A358" s="3" t="s">
        <v>6219</v>
      </c>
      <c r="B358" s="1" t="s">
        <v>6220</v>
      </c>
      <c r="C358" s="4">
        <v>357.0</v>
      </c>
      <c r="D358" s="5" t="s">
        <v>132</v>
      </c>
      <c r="E358" s="4" t="str">
        <f>IFERROR(__xludf.DUMMYFUNCTION("GOOGLETRANSLATE(D358, ""he"", ""en"")"),"not")</f>
        <v>not</v>
      </c>
      <c r="F358" s="4"/>
      <c r="G358" s="4"/>
      <c r="H358" s="4"/>
    </row>
    <row r="359" ht="15.75" customHeight="1">
      <c r="A359" s="8" t="s">
        <v>6221</v>
      </c>
      <c r="B359" s="17">
        <v>58.0</v>
      </c>
      <c r="C359" s="4">
        <v>358.0</v>
      </c>
      <c r="D359" s="5" t="s">
        <v>6222</v>
      </c>
      <c r="E359" s="4" t="str">
        <f>IFERROR(__xludf.DUMMYFUNCTION("GOOGLETRANSLATE(D359, ""he"", ""en"")"),"I tend to:")</f>
        <v>I tend to:</v>
      </c>
      <c r="F359" s="4"/>
      <c r="G359" s="4"/>
      <c r="H359" s="4"/>
    </row>
    <row r="360" ht="15.75" customHeight="1">
      <c r="A360" s="3" t="s">
        <v>6223</v>
      </c>
      <c r="B360" s="1" t="s">
        <v>6224</v>
      </c>
      <c r="C360" s="4">
        <v>359.0</v>
      </c>
      <c r="D360" s="5" t="s">
        <v>2022</v>
      </c>
      <c r="E360" s="4" t="str">
        <f>IFERROR(__xludf.DUMMYFUNCTION("GOOGLETRANSLATE(D360, ""he"", ""en"")"),"{nev}")</f>
        <v>{nev}</v>
      </c>
      <c r="F360" s="4"/>
      <c r="G360" s="4"/>
      <c r="H360" s="4"/>
    </row>
    <row r="361" ht="15.75" customHeight="1">
      <c r="A361" s="3" t="s">
        <v>4764</v>
      </c>
      <c r="B361" s="1" t="s">
        <v>6225</v>
      </c>
      <c r="C361" s="4">
        <v>360.0</v>
      </c>
      <c r="D361" s="5" t="s">
        <v>6226</v>
      </c>
      <c r="E361" s="4" t="str">
        <f>IFERROR(__xludf.DUMMYFUNCTION("GOOGLETRANSLATE(D361, ""he"", ""en"")"),"I remembered")</f>
        <v>I remembered</v>
      </c>
      <c r="F361" s="4"/>
      <c r="G361" s="4"/>
      <c r="H361" s="4"/>
    </row>
    <row r="362" ht="15.75" customHeight="1">
      <c r="A362" s="3" t="s">
        <v>5663</v>
      </c>
      <c r="B362" s="1" t="s">
        <v>5664</v>
      </c>
      <c r="C362" s="4">
        <v>361.0</v>
      </c>
      <c r="D362" s="5" t="s">
        <v>5883</v>
      </c>
      <c r="E362" s="4" t="str">
        <f>IFERROR(__xludf.DUMMYFUNCTION("GOOGLETRANSLATE(D362, ""he"", ""en"")"),"Your judgments")</f>
        <v>Your judgments</v>
      </c>
      <c r="F362" s="4"/>
      <c r="G362" s="4"/>
      <c r="H362" s="4"/>
    </row>
    <row r="363" ht="15.75" customHeight="1">
      <c r="A363" s="3" t="s">
        <v>3986</v>
      </c>
      <c r="B363" s="1" t="s">
        <v>3987</v>
      </c>
      <c r="C363" s="4">
        <v>362.0</v>
      </c>
      <c r="D363" s="5" t="s">
        <v>6172</v>
      </c>
      <c r="E363" s="4" t="str">
        <f>IFERROR(__xludf.DUMMYFUNCTION("GOOGLETRANSLATE(D363, ""he"", ""en"")"),"forever")</f>
        <v>forever</v>
      </c>
      <c r="F363" s="4"/>
      <c r="G363" s="4"/>
      <c r="H363" s="4"/>
    </row>
    <row r="364" ht="15.75" customHeight="1">
      <c r="A364" s="3" t="s">
        <v>6060</v>
      </c>
      <c r="B364" s="1" t="s">
        <v>5907</v>
      </c>
      <c r="C364" s="4">
        <v>363.0</v>
      </c>
      <c r="D364" s="5" t="s">
        <v>180</v>
      </c>
      <c r="E364" s="4" t="str">
        <f>IFERROR(__xludf.DUMMYFUNCTION("GOOGLETRANSLATE(D364, ""he"", ""en"")"),"Jehovah")</f>
        <v>Jehovah</v>
      </c>
      <c r="F364" s="4"/>
      <c r="G364" s="4"/>
      <c r="H364" s="4"/>
    </row>
    <row r="365" ht="15.75" customHeight="1">
      <c r="A365" s="8" t="s">
        <v>6227</v>
      </c>
      <c r="B365" s="17">
        <v>59.0</v>
      </c>
      <c r="C365" s="4">
        <v>364.0</v>
      </c>
      <c r="D365" s="5" t="s">
        <v>6228</v>
      </c>
      <c r="E365" s="4" t="str">
        <f>IFERROR(__xludf.DUMMYFUNCTION("GOOGLETRANSLATE(D365, ""he"", ""en"")"),"and comfort them:")</f>
        <v>and comfort them:</v>
      </c>
      <c r="F365" s="4"/>
      <c r="G365" s="4"/>
      <c r="H365" s="4"/>
    </row>
    <row r="366" ht="15.75" customHeight="1">
      <c r="A366" s="3" t="s">
        <v>639</v>
      </c>
      <c r="B366" s="1" t="s">
        <v>6229</v>
      </c>
      <c r="C366" s="4">
        <v>365.0</v>
      </c>
      <c r="D366" s="5" t="s">
        <v>2040</v>
      </c>
      <c r="E366" s="4" t="str">
        <f>IFERROR(__xludf.DUMMYFUNCTION("GOOGLETRANSLATE(D366, ""he"", ""en"")"),"{n}")</f>
        <v>{n}</v>
      </c>
      <c r="F366" s="4"/>
      <c r="G366" s="4"/>
      <c r="H366" s="4"/>
    </row>
    <row r="367" ht="15.75" customHeight="1">
      <c r="A367" s="3" t="s">
        <v>5696</v>
      </c>
      <c r="B367" s="1" t="s">
        <v>6230</v>
      </c>
      <c r="C367" s="4">
        <v>366.0</v>
      </c>
      <c r="D367" s="5" t="s">
        <v>6180</v>
      </c>
      <c r="E367" s="4" t="str">
        <f>IFERROR(__xludf.DUMMYFUNCTION("GOOGLETRANSLATE(D367, ""he"", ""en"")"),"Zalafah")</f>
        <v>Zalafah</v>
      </c>
      <c r="F367" s="4"/>
      <c r="G367" s="4"/>
      <c r="H367" s="4"/>
    </row>
    <row r="368" ht="15.75" customHeight="1">
      <c r="A368" s="3" t="s">
        <v>6231</v>
      </c>
      <c r="B368" s="1" t="s">
        <v>6232</v>
      </c>
      <c r="C368" s="4">
        <v>367.0</v>
      </c>
      <c r="D368" s="5" t="s">
        <v>6182</v>
      </c>
      <c r="E368" s="4" t="str">
        <f>IFERROR(__xludf.DUMMYFUNCTION("GOOGLETRANSLATE(D368, ""he"", ""en"")"),"You held me")</f>
        <v>You held me</v>
      </c>
      <c r="F368" s="4"/>
      <c r="G368" s="4"/>
      <c r="H368" s="4"/>
    </row>
    <row r="369" ht="15.75" customHeight="1">
      <c r="A369" s="3" t="s">
        <v>6233</v>
      </c>
      <c r="B369" s="1" t="s">
        <v>6234</v>
      </c>
      <c r="C369" s="4">
        <v>368.0</v>
      </c>
      <c r="D369" s="5" t="s">
        <v>6235</v>
      </c>
      <c r="E369" s="4" t="str">
        <f>IFERROR(__xludf.DUMMYFUNCTION("GOOGLETRANSLATE(D369, ""he"", ""en"")"),"Criminals")</f>
        <v>Criminals</v>
      </c>
      <c r="F369" s="4"/>
      <c r="G369" s="4"/>
      <c r="H369" s="4"/>
    </row>
    <row r="370" ht="15.75" customHeight="1">
      <c r="A370" s="3" t="s">
        <v>6236</v>
      </c>
      <c r="B370" s="1" t="s">
        <v>5965</v>
      </c>
      <c r="C370" s="4">
        <v>369.0</v>
      </c>
      <c r="D370" s="5" t="s">
        <v>6188</v>
      </c>
      <c r="E370" s="4" t="str">
        <f>IFERROR(__xludf.DUMMYFUNCTION("GOOGLETRANSLATE(D370, ""he"", ""en"")"),"leave")</f>
        <v>leave</v>
      </c>
      <c r="F370" s="4"/>
      <c r="G370" s="4"/>
      <c r="H370" s="4"/>
    </row>
    <row r="371" ht="15.75" customHeight="1">
      <c r="A371" s="8" t="s">
        <v>2133</v>
      </c>
      <c r="B371" s="17">
        <v>60.0</v>
      </c>
      <c r="C371" s="4">
        <v>370.0</v>
      </c>
      <c r="D371" s="5" t="s">
        <v>6237</v>
      </c>
      <c r="E371" s="4" t="str">
        <f>IFERROR(__xludf.DUMMYFUNCTION("GOOGLETRANSLATE(D371, ""he"", ""en"")"),"Your Torah:")</f>
        <v>Your Torah:</v>
      </c>
      <c r="F371" s="4"/>
      <c r="G371" s="4"/>
      <c r="H371" s="4"/>
    </row>
    <row r="372" ht="15.75" customHeight="1">
      <c r="A372" s="3" t="s">
        <v>6238</v>
      </c>
      <c r="B372" s="1" t="s">
        <v>6239</v>
      </c>
      <c r="C372" s="4">
        <v>371.0</v>
      </c>
      <c r="D372" s="5" t="s">
        <v>2064</v>
      </c>
      <c r="E372" s="4" t="str">
        <f>IFERROR(__xludf.DUMMYFUNCTION("GOOGLETRANSLATE(D372, ""he"", ""en"")"),"{nod}")</f>
        <v>{nod}</v>
      </c>
      <c r="F372" s="4"/>
      <c r="G372" s="4"/>
      <c r="H372" s="4"/>
    </row>
    <row r="373" ht="15.75" customHeight="1">
      <c r="A373" s="3" t="s">
        <v>144</v>
      </c>
      <c r="B373" s="1" t="s">
        <v>137</v>
      </c>
      <c r="C373" s="4">
        <v>372.0</v>
      </c>
      <c r="D373" s="5" t="s">
        <v>6191</v>
      </c>
      <c r="E373" s="4" t="str">
        <f>IFERROR(__xludf.DUMMYFUNCTION("GOOGLETRANSLATE(D373, ""he"", ""en"")"),"singers")</f>
        <v>singers</v>
      </c>
      <c r="F373" s="4"/>
      <c r="G373" s="4"/>
      <c r="H373" s="4"/>
    </row>
    <row r="374" ht="15.75" customHeight="1">
      <c r="A374" s="3" t="s">
        <v>6240</v>
      </c>
      <c r="B374" s="1" t="s">
        <v>6241</v>
      </c>
      <c r="C374" s="4">
        <v>373.0</v>
      </c>
      <c r="D374" s="5" t="s">
        <v>3366</v>
      </c>
      <c r="E374" s="4" t="str">
        <f>IFERROR(__xludf.DUMMYFUNCTION("GOOGLETRANSLATE(D374, ""he"", ""en"")"),"were")</f>
        <v>were</v>
      </c>
      <c r="F374" s="4"/>
      <c r="G374" s="4"/>
      <c r="H374" s="4"/>
    </row>
    <row r="375" ht="15.75" customHeight="1">
      <c r="A375" s="3" t="s">
        <v>5681</v>
      </c>
      <c r="B375" s="1" t="s">
        <v>5682</v>
      </c>
      <c r="C375" s="4">
        <v>374.0</v>
      </c>
      <c r="D375" s="5" t="s">
        <v>3013</v>
      </c>
      <c r="E375" s="4" t="str">
        <f>IFERROR(__xludf.DUMMYFUNCTION("GOOGLETRANSLATE(D375, ""he"", ""en"")"),"me")</f>
        <v>me</v>
      </c>
      <c r="F375" s="4"/>
      <c r="G375" s="4"/>
      <c r="H375" s="4"/>
    </row>
    <row r="376" ht="15.75" customHeight="1">
      <c r="A376" s="3" t="s">
        <v>6003</v>
      </c>
      <c r="B376" s="1" t="s">
        <v>6242</v>
      </c>
      <c r="C376" s="4">
        <v>375.0</v>
      </c>
      <c r="D376" s="5" t="s">
        <v>5733</v>
      </c>
      <c r="E376" s="4" t="str">
        <f>IFERROR(__xludf.DUMMYFUNCTION("GOOGLETRANSLATE(D376, ""he"", ""en"")"),"your rules")</f>
        <v>your rules</v>
      </c>
      <c r="F376" s="4"/>
      <c r="G376" s="4"/>
      <c r="H376" s="4"/>
    </row>
    <row r="377" ht="15.75" customHeight="1">
      <c r="A377" s="8" t="s">
        <v>6243</v>
      </c>
      <c r="B377" s="17">
        <v>61.0</v>
      </c>
      <c r="C377" s="4">
        <v>376.0</v>
      </c>
      <c r="D377" s="5" t="s">
        <v>3730</v>
      </c>
      <c r="E377" s="4" t="str">
        <f>IFERROR(__xludf.DUMMYFUNCTION("GOOGLETRANSLATE(D377, ""he"", ""en"")"),"at home")</f>
        <v>at home</v>
      </c>
      <c r="F377" s="4"/>
      <c r="G377" s="4"/>
      <c r="H377" s="4"/>
    </row>
    <row r="378" ht="15.75" customHeight="1">
      <c r="A378" s="3" t="s">
        <v>6244</v>
      </c>
      <c r="B378" s="1" t="s">
        <v>6245</v>
      </c>
      <c r="C378" s="4">
        <v>377.0</v>
      </c>
      <c r="D378" s="5" t="s">
        <v>6246</v>
      </c>
      <c r="E378" s="4" t="str">
        <f>IFERROR(__xludf.DUMMYFUNCTION("GOOGLETRANSLATE(D378, ""he"", ""en"")"),"major:")</f>
        <v>major:</v>
      </c>
      <c r="F378" s="4"/>
      <c r="G378" s="4"/>
      <c r="H378" s="4"/>
    </row>
    <row r="379" ht="15.75" customHeight="1">
      <c r="A379" s="3" t="s">
        <v>220</v>
      </c>
      <c r="B379" s="1" t="s">
        <v>6247</v>
      </c>
      <c r="C379" s="4">
        <v>378.0</v>
      </c>
      <c r="D379" s="5" t="s">
        <v>2083</v>
      </c>
      <c r="E379" s="4" t="str">
        <f>IFERROR(__xludf.DUMMYFUNCTION("GOOGLETRANSLATE(D379, ""he"", ""en"")"),"{nah}")</f>
        <v>{nah}</v>
      </c>
      <c r="F379" s="4"/>
      <c r="G379" s="4"/>
      <c r="H379" s="4"/>
    </row>
    <row r="380" ht="15.75" customHeight="1">
      <c r="A380" s="3" t="s">
        <v>6248</v>
      </c>
      <c r="B380" s="1" t="s">
        <v>6249</v>
      </c>
      <c r="C380" s="4">
        <v>379.0</v>
      </c>
      <c r="D380" s="5" t="s">
        <v>6226</v>
      </c>
      <c r="E380" s="4" t="str">
        <f>IFERROR(__xludf.DUMMYFUNCTION("GOOGLETRANSLATE(D380, ""he"", ""en"")"),"I remembered")</f>
        <v>I remembered</v>
      </c>
      <c r="F380" s="4"/>
      <c r="G380" s="4"/>
      <c r="H380" s="4"/>
    </row>
    <row r="381" ht="15.75" customHeight="1">
      <c r="A381" s="3" t="s">
        <v>6092</v>
      </c>
      <c r="B381" s="1" t="s">
        <v>5830</v>
      </c>
      <c r="C381" s="4">
        <v>380.0</v>
      </c>
      <c r="D381" s="5" t="s">
        <v>4306</v>
      </c>
      <c r="E381" s="4" t="str">
        <f>IFERROR(__xludf.DUMMYFUNCTION("GOOGLETRANSLATE(D381, ""he"", ""en"")"),"at night")</f>
        <v>at night</v>
      </c>
      <c r="F381" s="4"/>
      <c r="G381" s="4"/>
      <c r="H381" s="4"/>
    </row>
    <row r="382" ht="15.75" customHeight="1">
      <c r="A382" s="3" t="s">
        <v>132</v>
      </c>
      <c r="B382" s="1" t="s">
        <v>14</v>
      </c>
      <c r="C382" s="4">
        <v>381.0</v>
      </c>
      <c r="D382" s="5" t="s">
        <v>3506</v>
      </c>
      <c r="E382" s="4" t="str">
        <f>IFERROR(__xludf.DUMMYFUNCTION("GOOGLETRANSLATE(D382, ""he"", ""en"")"),"trout")</f>
        <v>trout</v>
      </c>
      <c r="F382" s="4"/>
      <c r="G382" s="4"/>
      <c r="H382" s="4"/>
    </row>
    <row r="383" ht="15.75" customHeight="1">
      <c r="A383" s="3" t="s">
        <v>6250</v>
      </c>
      <c r="B383" s="1" t="s">
        <v>717</v>
      </c>
      <c r="C383" s="4">
        <v>382.0</v>
      </c>
      <c r="D383" s="5" t="s">
        <v>180</v>
      </c>
      <c r="E383" s="4" t="str">
        <f>IFERROR(__xludf.DUMMYFUNCTION("GOOGLETRANSLATE(D383, ""he"", ""en"")"),"Jehovah")</f>
        <v>Jehovah</v>
      </c>
      <c r="F383" s="4"/>
      <c r="G383" s="4"/>
      <c r="H383" s="4"/>
    </row>
    <row r="384" ht="15.75" customHeight="1">
      <c r="A384" s="8" t="s">
        <v>6251</v>
      </c>
      <c r="B384" s="17">
        <v>62.0</v>
      </c>
      <c r="C384" s="4">
        <v>383.0</v>
      </c>
      <c r="D384" s="5" t="s">
        <v>6252</v>
      </c>
      <c r="E384" s="4" t="str">
        <f>IFERROR(__xludf.DUMMYFUNCTION("GOOGLETRANSLATE(D384, ""he"", ""en"")"),"And Eshmara")</f>
        <v>And Eshmara</v>
      </c>
      <c r="F384" s="4"/>
      <c r="G384" s="4"/>
      <c r="H384" s="4"/>
    </row>
    <row r="385" ht="15.75" customHeight="1">
      <c r="A385" s="3" t="s">
        <v>6253</v>
      </c>
      <c r="B385" s="1" t="s">
        <v>6254</v>
      </c>
      <c r="C385" s="4">
        <v>384.0</v>
      </c>
      <c r="D385" s="5" t="s">
        <v>6237</v>
      </c>
      <c r="E385" s="4" t="str">
        <f>IFERROR(__xludf.DUMMYFUNCTION("GOOGLETRANSLATE(D385, ""he"", ""en"")"),"Your Torah:")</f>
        <v>Your Torah:</v>
      </c>
      <c r="F385" s="4"/>
      <c r="G385" s="4"/>
      <c r="H385" s="4"/>
    </row>
    <row r="386" ht="15.75" customHeight="1">
      <c r="A386" s="3" t="s">
        <v>577</v>
      </c>
      <c r="B386" s="1" t="s">
        <v>6255</v>
      </c>
      <c r="C386" s="4">
        <v>385.0</v>
      </c>
      <c r="D386" s="5" t="s">
        <v>2112</v>
      </c>
      <c r="E386" s="4" t="str">
        <f>IFERROR(__xludf.DUMMYFUNCTION("GOOGLETRANSLATE(D386, ""he"", ""en"")"),"{no}")</f>
        <v>{no}</v>
      </c>
      <c r="F386" s="4"/>
      <c r="G386" s="4"/>
      <c r="H386" s="4"/>
    </row>
    <row r="387" ht="15.75" customHeight="1">
      <c r="A387" s="3" t="s">
        <v>6256</v>
      </c>
      <c r="B387" s="1" t="s">
        <v>6257</v>
      </c>
      <c r="C387" s="4">
        <v>386.0</v>
      </c>
      <c r="D387" s="5" t="s">
        <v>743</v>
      </c>
      <c r="E387" s="4" t="str">
        <f>IFERROR(__xludf.DUMMYFUNCTION("GOOGLETRANSLATE(D387, ""he"", ""en"")"),"this")</f>
        <v>this</v>
      </c>
      <c r="F387" s="4"/>
      <c r="G387" s="4"/>
      <c r="H387" s="4"/>
    </row>
    <row r="388" ht="15.75" customHeight="1">
      <c r="A388" s="3" t="s">
        <v>6258</v>
      </c>
      <c r="B388" s="1" t="s">
        <v>5478</v>
      </c>
      <c r="C388" s="4">
        <v>387.0</v>
      </c>
      <c r="D388" s="5" t="s">
        <v>6207</v>
      </c>
      <c r="E388" s="4" t="str">
        <f>IFERROR(__xludf.DUMMYFUNCTION("GOOGLETRANSLATE(D388, ""he"", ""en"")"),"was")</f>
        <v>was</v>
      </c>
      <c r="F388" s="4"/>
      <c r="G388" s="4"/>
      <c r="H388" s="4"/>
    </row>
    <row r="389" ht="15.75" customHeight="1">
      <c r="A389" s="3" t="s">
        <v>2835</v>
      </c>
      <c r="B389" s="1" t="s">
        <v>6259</v>
      </c>
      <c r="C389" s="4">
        <v>388.0</v>
      </c>
      <c r="D389" s="5" t="s">
        <v>6260</v>
      </c>
      <c r="E389" s="4" t="str">
        <f>IFERROR(__xludf.DUMMYFUNCTION("GOOGLETRANSLATE(D389, ""he"", ""en"")"),"me")</f>
        <v>me</v>
      </c>
      <c r="F389" s="4"/>
      <c r="G389" s="4"/>
      <c r="H389" s="4"/>
    </row>
    <row r="390" ht="15.75" customHeight="1">
      <c r="A390" s="3" t="s">
        <v>533</v>
      </c>
      <c r="B390" s="1" t="s">
        <v>6261</v>
      </c>
      <c r="C390" s="4">
        <v>389.0</v>
      </c>
      <c r="D390" s="5" t="s">
        <v>53</v>
      </c>
      <c r="E390" s="4" t="str">
        <f>IFERROR(__xludf.DUMMYFUNCTION("GOOGLETRANSLATE(D390, ""he"", ""en"")"),"that")</f>
        <v>that</v>
      </c>
      <c r="F390" s="4"/>
      <c r="G390" s="4"/>
      <c r="H390" s="4"/>
    </row>
    <row r="391" ht="15.75" customHeight="1">
      <c r="A391" s="3" t="s">
        <v>5713</v>
      </c>
      <c r="B391" s="1" t="s">
        <v>6262</v>
      </c>
      <c r="C391" s="4">
        <v>390.0</v>
      </c>
      <c r="D391" s="5" t="s">
        <v>5685</v>
      </c>
      <c r="E391" s="4" t="str">
        <f>IFERROR(__xludf.DUMMYFUNCTION("GOOGLETRANSLATE(D391, ""he"", ""en"")"),"Your orders")</f>
        <v>Your orders</v>
      </c>
      <c r="F391" s="4"/>
      <c r="G391" s="4"/>
      <c r="H391" s="4"/>
    </row>
    <row r="392" ht="15.75" customHeight="1">
      <c r="A392" s="3" t="s">
        <v>5716</v>
      </c>
      <c r="B392" s="1" t="s">
        <v>5717</v>
      </c>
      <c r="C392" s="4">
        <v>391.0</v>
      </c>
      <c r="D392" s="5" t="s">
        <v>5906</v>
      </c>
      <c r="E392" s="4" t="str">
        <f>IFERROR(__xludf.DUMMYFUNCTION("GOOGLETRANSLATE(D392, ""he"", ""en"")"),"I was born:")</f>
        <v>I was born:</v>
      </c>
      <c r="F392" s="4"/>
      <c r="G392" s="4"/>
      <c r="H392" s="4"/>
    </row>
    <row r="393" ht="15.75" customHeight="1">
      <c r="A393" s="8" t="s">
        <v>6263</v>
      </c>
      <c r="B393" s="17">
        <v>63.0</v>
      </c>
      <c r="C393" s="4">
        <v>392.0</v>
      </c>
      <c r="D393" s="5" t="s">
        <v>5744</v>
      </c>
      <c r="E393" s="4" t="str">
        <f>IFERROR(__xludf.DUMMYFUNCTION("GOOGLETRANSLATE(D393, ""he"", ""en"")"),"(f)")</f>
        <v>(f)</v>
      </c>
      <c r="F393" s="4"/>
      <c r="G393" s="4"/>
      <c r="H393" s="4"/>
    </row>
    <row r="394" ht="15.75" customHeight="1">
      <c r="A394" s="3" t="s">
        <v>6264</v>
      </c>
      <c r="B394" s="1" t="s">
        <v>6265</v>
      </c>
      <c r="C394" s="4">
        <v>393.0</v>
      </c>
      <c r="D394" s="5" t="s">
        <v>2130</v>
      </c>
      <c r="E394" s="4" t="str">
        <f>IFERROR(__xludf.DUMMYFUNCTION("GOOGLETRANSLATE(D394, ""he"", ""en"")"),"{noun}")</f>
        <v>{noun}</v>
      </c>
      <c r="F394" s="4"/>
      <c r="G394" s="4"/>
      <c r="H394" s="4"/>
    </row>
    <row r="395" ht="15.75" customHeight="1">
      <c r="A395" s="3" t="s">
        <v>6266</v>
      </c>
      <c r="B395" s="1" t="s">
        <v>61</v>
      </c>
      <c r="C395" s="4">
        <v>394.0</v>
      </c>
      <c r="D395" s="5" t="s">
        <v>6215</v>
      </c>
      <c r="E395" s="4" t="str">
        <f>IFERROR(__xludf.DUMMYFUNCTION("GOOGLETRANSLATE(D395, ""he"", ""en"")"),"partial")</f>
        <v>partial</v>
      </c>
      <c r="F395" s="4"/>
      <c r="G395" s="4"/>
      <c r="H395" s="4"/>
    </row>
    <row r="396" ht="15.75" customHeight="1">
      <c r="A396" s="3" t="s">
        <v>4017</v>
      </c>
      <c r="B396" s="1" t="s">
        <v>447</v>
      </c>
      <c r="C396" s="4">
        <v>395.0</v>
      </c>
      <c r="D396" s="5" t="s">
        <v>180</v>
      </c>
      <c r="E396" s="4" t="str">
        <f>IFERROR(__xludf.DUMMYFUNCTION("GOOGLETRANSLATE(D396, ""he"", ""en"")"),"Jehovah")</f>
        <v>Jehovah</v>
      </c>
      <c r="F396" s="4"/>
      <c r="G396" s="4"/>
      <c r="H396" s="4"/>
    </row>
    <row r="397" ht="15.75" customHeight="1">
      <c r="A397" s="3" t="s">
        <v>1035</v>
      </c>
      <c r="B397" s="1" t="s">
        <v>1036</v>
      </c>
      <c r="C397" s="4">
        <v>396.0</v>
      </c>
      <c r="D397" s="5" t="s">
        <v>98</v>
      </c>
      <c r="E397" s="4" t="str">
        <f>IFERROR(__xludf.DUMMYFUNCTION("GOOGLETRANSLATE(D397, ""he"", ""en"")"),"I said")</f>
        <v>I said</v>
      </c>
      <c r="F397" s="4"/>
      <c r="G397" s="4"/>
      <c r="H397" s="4"/>
    </row>
    <row r="398" ht="15.75" customHeight="1">
      <c r="A398" s="3" t="s">
        <v>6267</v>
      </c>
      <c r="B398" s="1" t="s">
        <v>6268</v>
      </c>
      <c r="C398" s="4">
        <v>397.0</v>
      </c>
      <c r="D398" s="5" t="s">
        <v>5688</v>
      </c>
      <c r="E398" s="4" t="str">
        <f>IFERROR(__xludf.DUMMYFUNCTION("GOOGLETRANSLATE(D398, ""he"", ""en"")"),"preserve")</f>
        <v>preserve</v>
      </c>
      <c r="F398" s="4"/>
      <c r="G398" s="4"/>
      <c r="H398" s="4"/>
    </row>
    <row r="399" ht="15.75" customHeight="1">
      <c r="A399" s="3" t="s">
        <v>6269</v>
      </c>
      <c r="B399" s="1" t="s">
        <v>6270</v>
      </c>
      <c r="C399" s="4">
        <v>398.0</v>
      </c>
      <c r="D399" s="5" t="s">
        <v>6271</v>
      </c>
      <c r="E399" s="4" t="str">
        <f>IFERROR(__xludf.DUMMYFUNCTION("GOOGLETRANSLATE(D399, ""he"", ""en"")"),"your words:")</f>
        <v>your words:</v>
      </c>
      <c r="F399" s="4"/>
      <c r="G399" s="4"/>
      <c r="H399" s="4"/>
    </row>
    <row r="400" ht="15.75" customHeight="1">
      <c r="A400" s="3" t="s">
        <v>6211</v>
      </c>
      <c r="B400" s="1" t="s">
        <v>5680</v>
      </c>
      <c r="C400" s="4">
        <v>399.0</v>
      </c>
      <c r="D400" s="5" t="s">
        <v>2148</v>
      </c>
      <c r="E400" s="4" t="str">
        <f>IFERROR(__xludf.DUMMYFUNCTION("GOOGLETRANSLATE(D400, ""he"", ""en"")"),"{rest}")</f>
        <v>{rest}</v>
      </c>
      <c r="F400" s="4"/>
      <c r="G400" s="4"/>
      <c r="H400" s="4"/>
    </row>
    <row r="401" ht="15.75" customHeight="1">
      <c r="A401" s="8" t="s">
        <v>6272</v>
      </c>
      <c r="B401" s="17">
        <v>64.0</v>
      </c>
      <c r="C401" s="4">
        <v>400.0</v>
      </c>
      <c r="D401" s="5" t="s">
        <v>6273</v>
      </c>
      <c r="E401" s="4" t="str">
        <f>IFERROR(__xludf.DUMMYFUNCTION("GOOGLETRANSLATE(D401, ""he"", ""en"")"),"I got sick")</f>
        <v>I got sick</v>
      </c>
      <c r="F401" s="4"/>
      <c r="G401" s="4"/>
      <c r="H401" s="4"/>
    </row>
    <row r="402" ht="15.75" customHeight="1">
      <c r="A402" s="3" t="s">
        <v>4093</v>
      </c>
      <c r="B402" s="1" t="s">
        <v>6274</v>
      </c>
      <c r="C402" s="4">
        <v>401.0</v>
      </c>
      <c r="D402" s="5" t="s">
        <v>4764</v>
      </c>
      <c r="E402" s="4" t="str">
        <f>IFERROR(__xludf.DUMMYFUNCTION("GOOGLETRANSLATE(D402, ""he"", ""en"")"),"your face")</f>
        <v>your face</v>
      </c>
      <c r="F402" s="4"/>
      <c r="G402" s="4"/>
      <c r="H402" s="4"/>
    </row>
    <row r="403" ht="15.75" customHeight="1">
      <c r="A403" s="3" t="s">
        <v>180</v>
      </c>
      <c r="B403" s="1" t="s">
        <v>2580</v>
      </c>
      <c r="C403" s="4">
        <v>402.0</v>
      </c>
      <c r="D403" s="5" t="s">
        <v>787</v>
      </c>
      <c r="E403" s="4" t="str">
        <f>IFERROR(__xludf.DUMMYFUNCTION("GOOGLETRANSLATE(D403, ""he"", ""en"")"),"in everything")</f>
        <v>in everything</v>
      </c>
      <c r="F403" s="4"/>
      <c r="G403" s="4"/>
      <c r="H403" s="4"/>
    </row>
    <row r="404" ht="15.75" customHeight="1">
      <c r="A404" s="3" t="s">
        <v>6275</v>
      </c>
      <c r="B404" s="1" t="s">
        <v>6276</v>
      </c>
      <c r="C404" s="4">
        <v>403.0</v>
      </c>
      <c r="D404" s="5" t="s">
        <v>344</v>
      </c>
      <c r="E404" s="4" t="str">
        <f>IFERROR(__xludf.DUMMYFUNCTION("GOOGLETRANSLATE(D404, ""he"", ""en"")"),"heart")</f>
        <v>heart</v>
      </c>
      <c r="F404" s="4"/>
      <c r="G404" s="4"/>
      <c r="H404" s="4"/>
    </row>
    <row r="405" ht="15.75" customHeight="1">
      <c r="A405" s="3" t="s">
        <v>6277</v>
      </c>
      <c r="B405" s="1" t="s">
        <v>75</v>
      </c>
      <c r="C405" s="4">
        <v>404.0</v>
      </c>
      <c r="D405" s="5" t="s">
        <v>3988</v>
      </c>
      <c r="E405" s="4" t="str">
        <f>IFERROR(__xludf.DUMMYFUNCTION("GOOGLETRANSLATE(D405, ""he"", ""en"")"),"graceful")</f>
        <v>graceful</v>
      </c>
      <c r="F405" s="4"/>
      <c r="G405" s="4"/>
      <c r="H405" s="4"/>
    </row>
    <row r="406" ht="15.75" customHeight="1">
      <c r="A406" s="3" t="s">
        <v>5693</v>
      </c>
      <c r="B406" s="1" t="s">
        <v>5680</v>
      </c>
      <c r="C406" s="4">
        <v>405.0</v>
      </c>
      <c r="D406" s="5" t="s">
        <v>6115</v>
      </c>
      <c r="E406" s="4" t="str">
        <f>IFERROR(__xludf.DUMMYFUNCTION("GOOGLETRANSLATE(D406, ""he"", ""en"")"),"As you said:")</f>
        <v>As you said:</v>
      </c>
      <c r="F406" s="4"/>
      <c r="G406" s="4"/>
      <c r="H406" s="4"/>
    </row>
    <row r="407" ht="15.75" customHeight="1">
      <c r="A407" s="3" t="s">
        <v>6278</v>
      </c>
      <c r="B407" s="1" t="s">
        <v>4071</v>
      </c>
      <c r="C407" s="4">
        <v>406.0</v>
      </c>
      <c r="D407" s="5" t="s">
        <v>2161</v>
      </c>
      <c r="E407" s="4" t="str">
        <f>IFERROR(__xludf.DUMMYFUNCTION("GOOGLETRANSLATE(D407, ""he"", ""en"")"),"{net}")</f>
        <v>{net}</v>
      </c>
      <c r="F407" s="4"/>
      <c r="G407" s="4"/>
      <c r="H407" s="4"/>
    </row>
    <row r="408" ht="15.75" customHeight="1">
      <c r="A408" s="8" t="s">
        <v>6279</v>
      </c>
      <c r="B408" s="17">
        <v>65.0</v>
      </c>
      <c r="C408" s="4">
        <v>407.0</v>
      </c>
      <c r="D408" s="5" t="s">
        <v>647</v>
      </c>
      <c r="E408" s="4" t="str">
        <f>IFERROR(__xludf.DUMMYFUNCTION("GOOGLETRANSLATE(D408, ""he"", ""en"")"),"I thought")</f>
        <v>I thought</v>
      </c>
      <c r="F408" s="4"/>
      <c r="G408" s="4"/>
      <c r="H408" s="4"/>
    </row>
    <row r="409" ht="15.75" customHeight="1">
      <c r="A409" s="3" t="s">
        <v>3713</v>
      </c>
      <c r="B409" s="1" t="s">
        <v>6280</v>
      </c>
      <c r="C409" s="4">
        <v>408.0</v>
      </c>
      <c r="D409" s="5" t="s">
        <v>5696</v>
      </c>
      <c r="E409" s="4" t="str">
        <f>IFERROR(__xludf.DUMMYFUNCTION("GOOGLETRANSLATE(D409, ""he"", ""en"")"),"my ways")</f>
        <v>my ways</v>
      </c>
      <c r="F409" s="4"/>
      <c r="G409" s="4"/>
      <c r="H409" s="4"/>
    </row>
    <row r="410" ht="15.75" customHeight="1">
      <c r="A410" s="3" t="s">
        <v>6281</v>
      </c>
      <c r="B410" s="1" t="s">
        <v>1200</v>
      </c>
      <c r="C410" s="4">
        <v>409.0</v>
      </c>
      <c r="D410" s="5" t="s">
        <v>6282</v>
      </c>
      <c r="E410" s="4" t="str">
        <f>IFERROR(__xludf.DUMMYFUNCTION("GOOGLETRANSLATE(D410, ""he"", ""en"")"),"and sitting")</f>
        <v>and sitting</v>
      </c>
      <c r="F410" s="4"/>
      <c r="G410" s="4"/>
      <c r="H410" s="4"/>
    </row>
    <row r="411" ht="15.75" customHeight="1">
      <c r="A411" s="3" t="s">
        <v>6283</v>
      </c>
      <c r="B411" s="1" t="s">
        <v>5053</v>
      </c>
      <c r="C411" s="4">
        <v>410.0</v>
      </c>
      <c r="D411" s="5" t="s">
        <v>6233</v>
      </c>
      <c r="E411" s="4" t="str">
        <f>IFERROR(__xludf.DUMMYFUNCTION("GOOGLETRANSLATE(D411, ""he"", ""en"")"),"pedestrian")</f>
        <v>pedestrian</v>
      </c>
      <c r="F411" s="4"/>
      <c r="G411" s="4"/>
      <c r="H411" s="4"/>
    </row>
    <row r="412" ht="15.75" customHeight="1">
      <c r="A412" s="3" t="s">
        <v>180</v>
      </c>
      <c r="B412" s="1" t="s">
        <v>2580</v>
      </c>
      <c r="C412" s="4">
        <v>411.0</v>
      </c>
      <c r="D412" s="5" t="s">
        <v>545</v>
      </c>
      <c r="E412" s="4" t="str">
        <f>IFERROR(__xludf.DUMMYFUNCTION("GOOGLETRANSLATE(D412, ""he"", ""en"")"),"to")</f>
        <v>to</v>
      </c>
      <c r="F412" s="4"/>
      <c r="G412" s="4"/>
      <c r="H412" s="4"/>
    </row>
    <row r="413" ht="15.75" customHeight="1">
      <c r="A413" s="3" t="s">
        <v>5738</v>
      </c>
      <c r="B413" s="1" t="s">
        <v>5907</v>
      </c>
      <c r="C413" s="4">
        <v>412.0</v>
      </c>
      <c r="D413" s="5" t="s">
        <v>6284</v>
      </c>
      <c r="E413" s="4" t="str">
        <f>IFERROR(__xludf.DUMMYFUNCTION("GOOGLETRANSLATE(D413, ""he"", ""en"")"),"Your witnesses:")</f>
        <v>Your witnesses:</v>
      </c>
      <c r="F413" s="4"/>
      <c r="G413" s="4"/>
      <c r="H413" s="4"/>
    </row>
    <row r="414" ht="15.75" customHeight="1">
      <c r="A414" s="8" t="s">
        <v>6285</v>
      </c>
      <c r="B414" s="17">
        <v>66.0</v>
      </c>
      <c r="C414" s="4">
        <v>413.0</v>
      </c>
      <c r="D414" s="5" t="s">
        <v>2175</v>
      </c>
      <c r="E414" s="4" t="str">
        <f>IFERROR(__xludf.DUMMYFUNCTION("GOOGLETRANSLATE(D414, ""he"", ""en"")"),"{s}")</f>
        <v>{s}</v>
      </c>
      <c r="F414" s="4"/>
      <c r="G414" s="4"/>
      <c r="H414" s="4"/>
    </row>
    <row r="415" ht="15.75" customHeight="1">
      <c r="A415" s="3" t="s">
        <v>6286</v>
      </c>
      <c r="B415" s="1" t="s">
        <v>6287</v>
      </c>
      <c r="C415" s="4">
        <v>414.0</v>
      </c>
      <c r="D415" s="5" t="s">
        <v>6288</v>
      </c>
      <c r="E415" s="4" t="str">
        <f>IFERROR(__xludf.DUMMYFUNCTION("GOOGLETRANSLATE(D415, ""he"", ""en"")"),"I felt")</f>
        <v>I felt</v>
      </c>
      <c r="F415" s="4"/>
      <c r="G415" s="4"/>
      <c r="H415" s="4"/>
    </row>
    <row r="416" ht="15.75" customHeight="1">
      <c r="A416" s="3" t="s">
        <v>6289</v>
      </c>
      <c r="B416" s="1" t="s">
        <v>6290</v>
      </c>
      <c r="C416" s="4">
        <v>415.0</v>
      </c>
      <c r="D416" s="5" t="s">
        <v>144</v>
      </c>
      <c r="E416" s="4" t="str">
        <f>IFERROR(__xludf.DUMMYFUNCTION("GOOGLETRANSLATE(D416, ""he"", ""en"")"),"and not")</f>
        <v>and not</v>
      </c>
      <c r="F416" s="4"/>
      <c r="G416" s="4"/>
      <c r="H416" s="4"/>
    </row>
    <row r="417" ht="15.75" customHeight="1">
      <c r="A417" s="3" t="s">
        <v>6291</v>
      </c>
      <c r="B417" s="1" t="s">
        <v>6292</v>
      </c>
      <c r="C417" s="4">
        <v>416.0</v>
      </c>
      <c r="D417" s="5" t="s">
        <v>6293</v>
      </c>
      <c r="E417" s="4" t="str">
        <f>IFERROR(__xludf.DUMMYFUNCTION("GOOGLETRANSLATE(D417, ""he"", ""en"")"),"I wondered")</f>
        <v>I wondered</v>
      </c>
      <c r="F417" s="4"/>
      <c r="G417" s="4"/>
      <c r="H417" s="4"/>
    </row>
    <row r="418" ht="15.75" customHeight="1">
      <c r="A418" s="3" t="s">
        <v>6294</v>
      </c>
      <c r="B418" s="1" t="s">
        <v>4071</v>
      </c>
      <c r="C418" s="4">
        <v>417.0</v>
      </c>
      <c r="D418" s="5" t="s">
        <v>5688</v>
      </c>
      <c r="E418" s="4" t="str">
        <f>IFERROR(__xludf.DUMMYFUNCTION("GOOGLETRANSLATE(D418, ""he"", ""en"")"),"preserve")</f>
        <v>preserve</v>
      </c>
      <c r="F418" s="4"/>
      <c r="G418" s="4"/>
      <c r="H418" s="4"/>
    </row>
    <row r="419" ht="15.75" customHeight="1">
      <c r="A419" s="3" t="s">
        <v>6295</v>
      </c>
      <c r="B419" s="1" t="s">
        <v>6296</v>
      </c>
      <c r="C419" s="4">
        <v>418.0</v>
      </c>
      <c r="D419" s="5" t="s">
        <v>5715</v>
      </c>
      <c r="E419" s="4" t="str">
        <f>IFERROR(__xludf.DUMMYFUNCTION("GOOGLETRANSLATE(D419, ""he"", ""en"")"),"Your habits:")</f>
        <v>Your habits:</v>
      </c>
      <c r="F419" s="4"/>
      <c r="G419" s="4"/>
      <c r="H419" s="4"/>
    </row>
    <row r="420" ht="15.75" customHeight="1">
      <c r="A420" s="3" t="s">
        <v>6297</v>
      </c>
      <c r="B420" s="1" t="s">
        <v>6298</v>
      </c>
      <c r="C420" s="4">
        <v>419.0</v>
      </c>
      <c r="D420" s="5" t="s">
        <v>2192</v>
      </c>
      <c r="E420" s="4" t="str">
        <f>IFERROR(__xludf.DUMMYFUNCTION("GOOGLETRANSLATE(D420, ""he"", ""en"")"),"{sa}")</f>
        <v>{sa}</v>
      </c>
      <c r="F420" s="4"/>
      <c r="G420" s="4"/>
      <c r="H420" s="4"/>
    </row>
    <row r="421" ht="15.75" customHeight="1">
      <c r="A421" s="8" t="s">
        <v>6299</v>
      </c>
      <c r="B421" s="17">
        <v>67.0</v>
      </c>
      <c r="C421" s="4">
        <v>420.0</v>
      </c>
      <c r="D421" s="5" t="s">
        <v>6244</v>
      </c>
      <c r="E421" s="4" t="str">
        <f>IFERROR(__xludf.DUMMYFUNCTION("GOOGLETRANSLATE(D421, ""he"", ""en"")"),"my ropes")</f>
        <v>my ropes</v>
      </c>
      <c r="F421" s="4"/>
      <c r="G421" s="4"/>
      <c r="H421" s="4"/>
    </row>
    <row r="422" ht="15.75" customHeight="1">
      <c r="A422" s="3" t="s">
        <v>6300</v>
      </c>
      <c r="B422" s="1" t="s">
        <v>6301</v>
      </c>
      <c r="C422" s="4">
        <v>421.0</v>
      </c>
      <c r="D422" s="5" t="s">
        <v>234</v>
      </c>
      <c r="E422" s="4" t="str">
        <f>IFERROR(__xludf.DUMMYFUNCTION("GOOGLETRANSLATE(D422, ""he"", ""en"")"),"wicked")</f>
        <v>wicked</v>
      </c>
      <c r="F422" s="4"/>
      <c r="G422" s="4"/>
      <c r="H422" s="4"/>
    </row>
    <row r="423" ht="15.75" customHeight="1">
      <c r="A423" s="3" t="s">
        <v>6302</v>
      </c>
      <c r="B423" s="1" t="s">
        <v>5241</v>
      </c>
      <c r="C423" s="4">
        <v>422.0</v>
      </c>
      <c r="D423" s="5" t="s">
        <v>6303</v>
      </c>
      <c r="E423" s="4" t="str">
        <f>IFERROR(__xludf.DUMMYFUNCTION("GOOGLETRANSLATE(D423, ""he"", ""en"")"),"I am still")</f>
        <v>I am still</v>
      </c>
      <c r="F423" s="4"/>
      <c r="G423" s="4"/>
      <c r="H423" s="4"/>
    </row>
    <row r="424" ht="15.75" customHeight="1">
      <c r="A424" s="3" t="s">
        <v>6304</v>
      </c>
      <c r="B424" s="1" t="s">
        <v>61</v>
      </c>
      <c r="C424" s="4">
        <v>423.0</v>
      </c>
      <c r="D424" s="5" t="s">
        <v>6092</v>
      </c>
      <c r="E424" s="4" t="str">
        <f>IFERROR(__xludf.DUMMYFUNCTION("GOOGLETRANSLATE(D424, ""he"", ""en"")"),"your law")</f>
        <v>your law</v>
      </c>
      <c r="F424" s="4"/>
      <c r="G424" s="4"/>
      <c r="H424" s="4"/>
    </row>
    <row r="425" ht="15.75" customHeight="1">
      <c r="A425" s="3" t="s">
        <v>6305</v>
      </c>
      <c r="B425" s="1" t="s">
        <v>6306</v>
      </c>
      <c r="C425" s="4">
        <v>424.0</v>
      </c>
      <c r="D425" s="5" t="s">
        <v>132</v>
      </c>
      <c r="E425" s="4" t="str">
        <f>IFERROR(__xludf.DUMMYFUNCTION("GOOGLETRANSLATE(D425, ""he"", ""en"")"),"not")</f>
        <v>not</v>
      </c>
      <c r="F425" s="4"/>
      <c r="G425" s="4"/>
      <c r="H425" s="4"/>
    </row>
    <row r="426" ht="15.75" customHeight="1">
      <c r="A426" s="3" t="s">
        <v>6307</v>
      </c>
      <c r="B426" s="1" t="s">
        <v>6308</v>
      </c>
      <c r="C426" s="4">
        <v>425.0</v>
      </c>
      <c r="D426" s="5" t="s">
        <v>6309</v>
      </c>
      <c r="E426" s="4" t="str">
        <f>IFERROR(__xludf.DUMMYFUNCTION("GOOGLETRANSLATE(D426, ""he"", ""en"")"),"I forgot:")</f>
        <v>I forgot:</v>
      </c>
      <c r="F426" s="4"/>
      <c r="G426" s="4"/>
      <c r="H426" s="4"/>
    </row>
    <row r="427" ht="15.75" customHeight="1">
      <c r="A427" s="3" t="s">
        <v>6210</v>
      </c>
      <c r="B427" s="1" t="s">
        <v>5757</v>
      </c>
      <c r="C427" s="4">
        <v>426.0</v>
      </c>
      <c r="D427" s="5" t="s">
        <v>2205</v>
      </c>
      <c r="E427" s="4" t="str">
        <f>IFERROR(__xludf.DUMMYFUNCTION("GOOGLETRANSLATE(D427, ""he"", ""en"")"),"{grandfather}")</f>
        <v>{grandfather}</v>
      </c>
      <c r="F427" s="4"/>
      <c r="G427" s="4"/>
      <c r="H427" s="4"/>
    </row>
    <row r="428" ht="15.75" customHeight="1">
      <c r="A428" s="3" t="s">
        <v>6310</v>
      </c>
      <c r="B428" s="1" t="s">
        <v>6311</v>
      </c>
      <c r="C428" s="4">
        <v>427.0</v>
      </c>
      <c r="D428" s="5" t="s">
        <v>6253</v>
      </c>
      <c r="E428" s="4" t="str">
        <f>IFERROR(__xludf.DUMMYFUNCTION("GOOGLETRANSLATE(D428, ""he"", ""en"")"),"midnight")</f>
        <v>midnight</v>
      </c>
      <c r="F428" s="4"/>
      <c r="G428" s="4"/>
      <c r="H428" s="4"/>
    </row>
    <row r="429" ht="15.75" customHeight="1">
      <c r="A429" s="8" t="s">
        <v>6312</v>
      </c>
      <c r="B429" s="17">
        <v>68.0</v>
      </c>
      <c r="C429" s="4">
        <v>428.0</v>
      </c>
      <c r="D429" s="5" t="s">
        <v>577</v>
      </c>
      <c r="E429" s="4" t="str">
        <f>IFERROR(__xludf.DUMMYFUNCTION("GOOGLETRANSLATE(D429, ""he"", ""en"")"),"night")</f>
        <v>night</v>
      </c>
      <c r="F429" s="4"/>
      <c r="G429" s="4"/>
      <c r="H429" s="4"/>
    </row>
    <row r="430" ht="15.75" customHeight="1">
      <c r="A430" s="3" t="s">
        <v>6313</v>
      </c>
      <c r="B430" s="1" t="s">
        <v>6314</v>
      </c>
      <c r="C430" s="4">
        <v>429.0</v>
      </c>
      <c r="D430" s="5" t="s">
        <v>6256</v>
      </c>
      <c r="E430" s="4" t="str">
        <f>IFERROR(__xludf.DUMMYFUNCTION("GOOGLETRANSLATE(D430, ""he"", ""en"")"),"Okum")</f>
        <v>Okum</v>
      </c>
      <c r="F430" s="4"/>
      <c r="G430" s="4"/>
      <c r="H430" s="4"/>
    </row>
    <row r="431" ht="15.75" customHeight="1">
      <c r="A431" s="3" t="s">
        <v>6315</v>
      </c>
      <c r="B431" s="1" t="s">
        <v>6316</v>
      </c>
      <c r="C431" s="4">
        <v>430.0</v>
      </c>
      <c r="D431" s="5" t="s">
        <v>6258</v>
      </c>
      <c r="E431" s="4" t="str">
        <f>IFERROR(__xludf.DUMMYFUNCTION("GOOGLETRANSLATE(D431, ""he"", ""en"")"),"admit")</f>
        <v>admit</v>
      </c>
      <c r="F431" s="4"/>
      <c r="G431" s="4"/>
      <c r="H431" s="4"/>
    </row>
    <row r="432" ht="15.75" customHeight="1">
      <c r="A432" s="3" t="s">
        <v>6317</v>
      </c>
      <c r="B432" s="1" t="s">
        <v>4071</v>
      </c>
      <c r="C432" s="4">
        <v>431.0</v>
      </c>
      <c r="D432" s="5" t="s">
        <v>2835</v>
      </c>
      <c r="E432" s="4" t="str">
        <f>IFERROR(__xludf.DUMMYFUNCTION("GOOGLETRANSLATE(D432, ""he"", ""en"")"),"to you")</f>
        <v>to you</v>
      </c>
      <c r="F432" s="4"/>
      <c r="G432" s="4"/>
      <c r="H432" s="4"/>
    </row>
    <row r="433" ht="15.75" customHeight="1">
      <c r="A433" s="3" t="s">
        <v>6318</v>
      </c>
      <c r="B433" s="1" t="s">
        <v>5680</v>
      </c>
      <c r="C433" s="4">
        <v>432.0</v>
      </c>
      <c r="D433" s="5" t="s">
        <v>533</v>
      </c>
      <c r="E433" s="4" t="str">
        <f>IFERROR(__xludf.DUMMYFUNCTION("GOOGLETRANSLATE(D433, ""he"", ""en"")"),"on")</f>
        <v>on</v>
      </c>
      <c r="F433" s="4"/>
      <c r="G433" s="4"/>
      <c r="H433" s="4"/>
    </row>
    <row r="434" ht="15.75" customHeight="1">
      <c r="A434" s="8" t="s">
        <v>6319</v>
      </c>
      <c r="B434" s="17">
        <v>69.0</v>
      </c>
      <c r="C434" s="4">
        <v>433.0</v>
      </c>
      <c r="D434" s="5" t="s">
        <v>5726</v>
      </c>
      <c r="E434" s="4" t="str">
        <f>IFERROR(__xludf.DUMMYFUNCTION("GOOGLETRANSLATE(D434, ""he"", ""en"")"),"legal")</f>
        <v>legal</v>
      </c>
      <c r="F434" s="4"/>
      <c r="G434" s="4"/>
      <c r="H434" s="4"/>
    </row>
    <row r="435" ht="15.75" customHeight="1">
      <c r="A435" s="3" t="s">
        <v>6320</v>
      </c>
      <c r="B435" s="1" t="s">
        <v>6321</v>
      </c>
      <c r="C435" s="4">
        <v>434.0</v>
      </c>
      <c r="D435" s="5" t="s">
        <v>5727</v>
      </c>
      <c r="E435" s="4" t="str">
        <f>IFERROR(__xludf.DUMMYFUNCTION("GOOGLETRANSLATE(D435, ""he"", ""en"")"),"your right:")</f>
        <v>your right:</v>
      </c>
      <c r="F435" s="4"/>
      <c r="G435" s="4"/>
      <c r="H435" s="4"/>
    </row>
    <row r="436" ht="15.75" customHeight="1">
      <c r="A436" s="3" t="s">
        <v>4398</v>
      </c>
      <c r="B436" s="1" t="s">
        <v>4112</v>
      </c>
      <c r="C436" s="4">
        <v>435.0</v>
      </c>
      <c r="D436" s="5" t="s">
        <v>2217</v>
      </c>
      <c r="E436" s="4" t="str">
        <f>IFERROR(__xludf.DUMMYFUNCTION("GOOGLETRANSLATE(D436, ""he"", ""en"")"),"{sg}")</f>
        <v>{sg}</v>
      </c>
      <c r="F436" s="4"/>
      <c r="G436" s="4"/>
      <c r="H436" s="4"/>
    </row>
    <row r="437" ht="15.75" customHeight="1">
      <c r="A437" s="3" t="s">
        <v>6322</v>
      </c>
      <c r="B437" s="1" t="s">
        <v>6323</v>
      </c>
      <c r="C437" s="4">
        <v>436.0</v>
      </c>
      <c r="D437" s="5" t="s">
        <v>6264</v>
      </c>
      <c r="E437" s="4" t="str">
        <f>IFERROR(__xludf.DUMMYFUNCTION("GOOGLETRANSLATE(D437, ""he"", ""en"")"),"friend")</f>
        <v>friend</v>
      </c>
      <c r="F437" s="4"/>
      <c r="G437" s="4"/>
      <c r="H437" s="4"/>
    </row>
    <row r="438" ht="15.75" customHeight="1">
      <c r="A438" s="3" t="s">
        <v>6324</v>
      </c>
      <c r="B438" s="1" t="s">
        <v>6325</v>
      </c>
      <c r="C438" s="4">
        <v>437.0</v>
      </c>
      <c r="D438" s="5" t="s">
        <v>3974</v>
      </c>
      <c r="E438" s="4" t="str">
        <f>IFERROR(__xludf.DUMMYFUNCTION("GOOGLETRANSLATE(D438, ""he"", ""en"")"),"I")</f>
        <v>I</v>
      </c>
      <c r="F438" s="4"/>
      <c r="G438" s="4"/>
      <c r="H438" s="4"/>
    </row>
    <row r="439" ht="15.75" customHeight="1">
      <c r="A439" s="3" t="s">
        <v>6304</v>
      </c>
      <c r="B439" s="1" t="s">
        <v>61</v>
      </c>
      <c r="C439" s="4">
        <v>438.0</v>
      </c>
      <c r="D439" s="5" t="s">
        <v>4017</v>
      </c>
      <c r="E439" s="4" t="str">
        <f>IFERROR(__xludf.DUMMYFUNCTION("GOOGLETRANSLATE(D439, ""he"", ""en"")"),"per")</f>
        <v>per</v>
      </c>
      <c r="F439" s="4"/>
      <c r="G439" s="4"/>
      <c r="H439" s="4"/>
    </row>
    <row r="440" ht="15.75" customHeight="1">
      <c r="A440" s="3" t="s">
        <v>6326</v>
      </c>
      <c r="B440" s="1" t="s">
        <v>5664</v>
      </c>
      <c r="C440" s="4">
        <v>439.0</v>
      </c>
      <c r="D440" s="5" t="s">
        <v>1039</v>
      </c>
      <c r="E440" s="4" t="str">
        <f>IFERROR(__xludf.DUMMYFUNCTION("GOOGLETRANSLATE(D440, ""he"", ""en"")"),"which")</f>
        <v>which</v>
      </c>
      <c r="F440" s="4"/>
      <c r="G440" s="4"/>
      <c r="H440" s="4"/>
    </row>
    <row r="441" ht="15.75" customHeight="1">
      <c r="A441" s="3" t="s">
        <v>6327</v>
      </c>
      <c r="B441" s="1" t="s">
        <v>6328</v>
      </c>
      <c r="C441" s="4">
        <v>440.0</v>
      </c>
      <c r="D441" s="5" t="s">
        <v>6329</v>
      </c>
      <c r="E441" s="4" t="str">
        <f>IFERROR(__xludf.DUMMYFUNCTION("GOOGLETRANSLATE(D441, ""he"", ""en"")"),"will see you")</f>
        <v>will see you</v>
      </c>
      <c r="F441" s="4"/>
      <c r="G441" s="4"/>
      <c r="H441" s="4"/>
    </row>
    <row r="442" ht="15.75" customHeight="1">
      <c r="A442" s="3" t="s">
        <v>6330</v>
      </c>
      <c r="B442" s="1" t="s">
        <v>5680</v>
      </c>
      <c r="C442" s="4">
        <v>441.0</v>
      </c>
      <c r="D442" s="5" t="s">
        <v>6331</v>
      </c>
      <c r="E442" s="4" t="str">
        <f>IFERROR(__xludf.DUMMYFUNCTION("GOOGLETRANSLATE(D442, ""he"", ""en"")"),"And to preserve")</f>
        <v>And to preserve</v>
      </c>
      <c r="F442" s="4"/>
      <c r="G442" s="4"/>
      <c r="H442" s="4"/>
    </row>
    <row r="443" ht="15.75" customHeight="1">
      <c r="A443" s="8" t="s">
        <v>2283</v>
      </c>
      <c r="B443" s="17">
        <v>70.0</v>
      </c>
      <c r="C443" s="4">
        <v>442.0</v>
      </c>
      <c r="D443" s="5" t="s">
        <v>6332</v>
      </c>
      <c r="E443" s="4" t="str">
        <f>IFERROR(__xludf.DUMMYFUNCTION("GOOGLETRANSLATE(D443, ""he"", ""en"")"),"Your orders:")</f>
        <v>Your orders:</v>
      </c>
      <c r="F443" s="4"/>
      <c r="G443" s="4"/>
      <c r="H443" s="4"/>
    </row>
    <row r="444" ht="15.75" customHeight="1">
      <c r="A444" s="3" t="s">
        <v>6333</v>
      </c>
      <c r="B444" s="1" t="s">
        <v>6334</v>
      </c>
      <c r="C444" s="4">
        <v>443.0</v>
      </c>
      <c r="D444" s="5" t="s">
        <v>2234</v>
      </c>
      <c r="E444" s="4" t="str">
        <f>IFERROR(__xludf.DUMMYFUNCTION("GOOGLETRANSLATE(D444, ""he"", ""en"")"),"{chock}")</f>
        <v>{chock}</v>
      </c>
      <c r="F444" s="4"/>
      <c r="G444" s="4"/>
      <c r="H444" s="4"/>
    </row>
    <row r="445" ht="15.75" customHeight="1">
      <c r="A445" s="3" t="s">
        <v>6335</v>
      </c>
      <c r="B445" s="1" t="s">
        <v>6336</v>
      </c>
      <c r="C445" s="4">
        <v>444.0</v>
      </c>
      <c r="D445" s="5" t="s">
        <v>4097</v>
      </c>
      <c r="E445" s="4" t="str">
        <f>IFERROR(__xludf.DUMMYFUNCTION("GOOGLETRANSLATE(D445, ""he"", ""en"")"),"your grace")</f>
        <v>your grace</v>
      </c>
      <c r="F445" s="4"/>
      <c r="G445" s="4"/>
      <c r="H445" s="4"/>
    </row>
    <row r="446" ht="15.75" customHeight="1">
      <c r="A446" s="3" t="s">
        <v>6337</v>
      </c>
      <c r="B446" s="1" t="s">
        <v>6338</v>
      </c>
      <c r="C446" s="4">
        <v>445.0</v>
      </c>
      <c r="D446" s="5" t="s">
        <v>180</v>
      </c>
      <c r="E446" s="4" t="str">
        <f>IFERROR(__xludf.DUMMYFUNCTION("GOOGLETRANSLATE(D446, ""he"", ""en"")"),"Jehovah")</f>
        <v>Jehovah</v>
      </c>
      <c r="F446" s="4"/>
      <c r="G446" s="4"/>
      <c r="H446" s="4"/>
    </row>
    <row r="447" ht="15.75" customHeight="1">
      <c r="A447" s="3" t="s">
        <v>60</v>
      </c>
      <c r="B447" s="1" t="s">
        <v>61</v>
      </c>
      <c r="C447" s="4">
        <v>446.0</v>
      </c>
      <c r="D447" s="5" t="s">
        <v>6275</v>
      </c>
      <c r="E447" s="4" t="str">
        <f>IFERROR(__xludf.DUMMYFUNCTION("GOOGLETRANSLATE(D447, ""he"", ""en"")"),"full")</f>
        <v>full</v>
      </c>
      <c r="F447" s="4"/>
      <c r="G447" s="4"/>
      <c r="H447" s="4"/>
    </row>
    <row r="448" ht="15.75" customHeight="1">
      <c r="A448" s="3" t="s">
        <v>6339</v>
      </c>
      <c r="B448" s="1" t="s">
        <v>5830</v>
      </c>
      <c r="C448" s="4">
        <v>447.0</v>
      </c>
      <c r="D448" s="5" t="s">
        <v>935</v>
      </c>
      <c r="E448" s="4" t="str">
        <f>IFERROR(__xludf.DUMMYFUNCTION("GOOGLETRANSLATE(D448, ""he"", ""en"")"),"the country")</f>
        <v>the country</v>
      </c>
      <c r="F448" s="4"/>
      <c r="G448" s="4"/>
      <c r="H448" s="4"/>
    </row>
    <row r="449" ht="15.75" customHeight="1">
      <c r="A449" s="3" t="s">
        <v>6340</v>
      </c>
      <c r="B449" s="1" t="s">
        <v>5803</v>
      </c>
      <c r="C449" s="4">
        <v>448.0</v>
      </c>
      <c r="D449" s="5" t="s">
        <v>5733</v>
      </c>
      <c r="E449" s="4" t="str">
        <f>IFERROR(__xludf.DUMMYFUNCTION("GOOGLETRANSLATE(D449, ""he"", ""en"")"),"your rules")</f>
        <v>your rules</v>
      </c>
      <c r="F449" s="4"/>
      <c r="G449" s="4"/>
      <c r="H449" s="4"/>
    </row>
    <row r="450" ht="15.75" customHeight="1">
      <c r="A450" s="8" t="s">
        <v>6341</v>
      </c>
      <c r="B450" s="17">
        <v>71.0</v>
      </c>
      <c r="C450" s="4">
        <v>449.0</v>
      </c>
      <c r="D450" s="5" t="s">
        <v>6342</v>
      </c>
      <c r="E450" s="4" t="str">
        <f>IFERROR(__xludf.DUMMYFUNCTION("GOOGLETRANSLATE(D450, ""he"", ""en"")"),"scholarly:")</f>
        <v>scholarly:</v>
      </c>
      <c r="F450" s="4"/>
      <c r="G450" s="4"/>
      <c r="H450" s="4"/>
    </row>
    <row r="451" ht="15.75" customHeight="1">
      <c r="A451" s="3" t="s">
        <v>6343</v>
      </c>
      <c r="B451" s="1" t="s">
        <v>6344</v>
      </c>
      <c r="C451" s="4">
        <v>450.0</v>
      </c>
      <c r="D451" s="5" t="s">
        <v>5744</v>
      </c>
      <c r="E451" s="4" t="str">
        <f>IFERROR(__xludf.DUMMYFUNCTION("GOOGLETRANSLATE(D451, ""he"", ""en"")"),"(f)")</f>
        <v>(f)</v>
      </c>
      <c r="F451" s="4"/>
      <c r="G451" s="4"/>
      <c r="H451" s="4"/>
    </row>
    <row r="452" ht="15.75" customHeight="1">
      <c r="A452" s="3" t="s">
        <v>6345</v>
      </c>
      <c r="B452" s="1" t="s">
        <v>6209</v>
      </c>
      <c r="C452" s="4">
        <v>451.0</v>
      </c>
      <c r="D452" s="5" t="s">
        <v>2249</v>
      </c>
      <c r="E452" s="4" t="str">
        <f>IFERROR(__xludf.DUMMYFUNCTION("GOOGLETRANSLATE(D452, ""he"", ""en"")"),"{sa}")</f>
        <v>{sa}</v>
      </c>
      <c r="F452" s="4"/>
      <c r="G452" s="4"/>
      <c r="H452" s="4"/>
    </row>
    <row r="453" ht="15.75" customHeight="1">
      <c r="A453" s="3" t="s">
        <v>6346</v>
      </c>
      <c r="B453" s="1" t="s">
        <v>1650</v>
      </c>
      <c r="C453" s="4">
        <v>452.0</v>
      </c>
      <c r="D453" s="5" t="s">
        <v>3713</v>
      </c>
      <c r="E453" s="4" t="str">
        <f>IFERROR(__xludf.DUMMYFUNCTION("GOOGLETRANSLATE(D453, ""he"", ""en"")"),"good")</f>
        <v>good</v>
      </c>
      <c r="F453" s="4"/>
      <c r="G453" s="4"/>
      <c r="H453" s="4"/>
    </row>
    <row r="454" ht="15.75" customHeight="1">
      <c r="A454" s="3" t="s">
        <v>6347</v>
      </c>
      <c r="B454" s="1" t="s">
        <v>6306</v>
      </c>
      <c r="C454" s="4">
        <v>453.0</v>
      </c>
      <c r="D454" s="5" t="s">
        <v>4054</v>
      </c>
      <c r="E454" s="4" t="str">
        <f>IFERROR(__xludf.DUMMYFUNCTION("GOOGLETRANSLATE(D454, ""he"", ""en"")"),"you did")</f>
        <v>you did</v>
      </c>
      <c r="F454" s="4"/>
      <c r="G454" s="4"/>
      <c r="H454" s="4"/>
    </row>
    <row r="455" ht="15.75" customHeight="1">
      <c r="A455" s="3" t="s">
        <v>6348</v>
      </c>
      <c r="B455" s="1" t="s">
        <v>5759</v>
      </c>
      <c r="C455" s="4">
        <v>454.0</v>
      </c>
      <c r="D455" s="5" t="s">
        <v>672</v>
      </c>
      <c r="E455" s="4" t="str">
        <f>IFERROR(__xludf.DUMMYFUNCTION("GOOGLETRANSLATE(D455, ""he"", ""en"")"),"with")</f>
        <v>with</v>
      </c>
      <c r="F455" s="4"/>
      <c r="G455" s="4"/>
      <c r="H455" s="4"/>
    </row>
    <row r="456" ht="15.75" customHeight="1">
      <c r="A456" s="3" t="s">
        <v>6349</v>
      </c>
      <c r="B456" s="1" t="s">
        <v>6350</v>
      </c>
      <c r="C456" s="4">
        <v>455.0</v>
      </c>
      <c r="D456" s="5" t="s">
        <v>3980</v>
      </c>
      <c r="E456" s="4" t="str">
        <f>IFERROR(__xludf.DUMMYFUNCTION("GOOGLETRANSLATE(D456, ""he"", ""en"")"),"your servant")</f>
        <v>your servant</v>
      </c>
      <c r="F456" s="4"/>
      <c r="G456" s="4"/>
      <c r="H456" s="4"/>
    </row>
    <row r="457" ht="15.75" customHeight="1">
      <c r="A457" s="3" t="s">
        <v>6351</v>
      </c>
      <c r="B457" s="1" t="s">
        <v>6352</v>
      </c>
      <c r="C457" s="4">
        <v>456.0</v>
      </c>
      <c r="D457" s="5" t="s">
        <v>180</v>
      </c>
      <c r="E457" s="4" t="str">
        <f>IFERROR(__xludf.DUMMYFUNCTION("GOOGLETRANSLATE(D457, ""he"", ""en"")"),"Jehovah")</f>
        <v>Jehovah</v>
      </c>
      <c r="F457" s="4"/>
      <c r="G457" s="4"/>
      <c r="H457" s="4"/>
    </row>
    <row r="458" ht="15.75" customHeight="1">
      <c r="A458" s="8" t="s">
        <v>6353</v>
      </c>
      <c r="B458" s="17">
        <v>72.0</v>
      </c>
      <c r="C458" s="4">
        <v>457.0</v>
      </c>
      <c r="D458" s="5" t="s">
        <v>5760</v>
      </c>
      <c r="E458" s="4" t="str">
        <f>IFERROR(__xludf.DUMMYFUNCTION("GOOGLETRANSLATE(D458, ""he"", ""en"")"),"as you said:")</f>
        <v>as you said:</v>
      </c>
      <c r="F458" s="4"/>
      <c r="G458" s="4"/>
      <c r="H458" s="4"/>
    </row>
    <row r="459" ht="15.75" customHeight="1">
      <c r="A459" s="3" t="s">
        <v>6354</v>
      </c>
      <c r="B459" s="1" t="s">
        <v>6355</v>
      </c>
      <c r="C459" s="4">
        <v>458.0</v>
      </c>
      <c r="D459" s="5" t="s">
        <v>2265</v>
      </c>
      <c r="E459" s="4" t="str">
        <f>IFERROR(__xludf.DUMMYFUNCTION("GOOGLETRANSLATE(D459, ""he"", ""en"")"),"{su}")</f>
        <v>{su}</v>
      </c>
      <c r="F459" s="4"/>
      <c r="G459" s="4"/>
      <c r="H459" s="4"/>
    </row>
    <row r="460" ht="15.75" customHeight="1">
      <c r="A460" s="3" t="s">
        <v>6356</v>
      </c>
      <c r="B460" s="1" t="s">
        <v>6209</v>
      </c>
      <c r="C460" s="4">
        <v>459.0</v>
      </c>
      <c r="D460" s="5" t="s">
        <v>6357</v>
      </c>
      <c r="E460" s="4" t="str">
        <f>IFERROR(__xludf.DUMMYFUNCTION("GOOGLETRANSLATE(D460, ""he"", ""en"")"),"good")</f>
        <v>good</v>
      </c>
      <c r="F460" s="4"/>
      <c r="G460" s="4"/>
      <c r="H460" s="4"/>
    </row>
    <row r="461" ht="15.75" customHeight="1">
      <c r="A461" s="3" t="s">
        <v>6358</v>
      </c>
      <c r="B461" s="1" t="s">
        <v>6359</v>
      </c>
      <c r="C461" s="4">
        <v>460.0</v>
      </c>
      <c r="D461" s="5" t="s">
        <v>6289</v>
      </c>
      <c r="E461" s="4" t="str">
        <f>IFERROR(__xludf.DUMMYFUNCTION("GOOGLETRANSLATE(D461, ""he"", ""en"")"),"taste")</f>
        <v>taste</v>
      </c>
      <c r="F461" s="4"/>
      <c r="G461" s="4"/>
      <c r="H461" s="4"/>
    </row>
    <row r="462" ht="15.75" customHeight="1">
      <c r="A462" s="3" t="s">
        <v>6360</v>
      </c>
      <c r="B462" s="1" t="s">
        <v>3723</v>
      </c>
      <c r="C462" s="4">
        <v>461.0</v>
      </c>
      <c r="D462" s="5" t="s">
        <v>6361</v>
      </c>
      <c r="E462" s="4" t="str">
        <f>IFERROR(__xludf.DUMMYFUNCTION("GOOGLETRANSLATE(D462, ""he"", ""en"")"),"And you knew")</f>
        <v>And you knew</v>
      </c>
      <c r="F462" s="4"/>
      <c r="G462" s="4"/>
      <c r="H462" s="4"/>
    </row>
    <row r="463" ht="15.75" customHeight="1">
      <c r="A463" s="3" t="s">
        <v>6362</v>
      </c>
      <c r="B463" s="1" t="s">
        <v>6363</v>
      </c>
      <c r="C463" s="4">
        <v>462.0</v>
      </c>
      <c r="D463" s="5" t="s">
        <v>5789</v>
      </c>
      <c r="E463" s="4" t="str">
        <f>IFERROR(__xludf.DUMMYFUNCTION("GOOGLETRANSLATE(D463, ""he"", ""en"")"),"scholarly")</f>
        <v>scholarly</v>
      </c>
      <c r="F463" s="4"/>
      <c r="G463" s="4"/>
      <c r="H463" s="4"/>
    </row>
    <row r="464" ht="15.75" customHeight="1">
      <c r="A464" s="3" t="s">
        <v>6364</v>
      </c>
      <c r="B464" s="1" t="s">
        <v>6365</v>
      </c>
      <c r="C464" s="4">
        <v>463.0</v>
      </c>
      <c r="D464" s="5" t="s">
        <v>53</v>
      </c>
      <c r="E464" s="4" t="str">
        <f>IFERROR(__xludf.DUMMYFUNCTION("GOOGLETRANSLATE(D464, ""he"", ""en"")"),"that")</f>
        <v>that</v>
      </c>
      <c r="F464" s="4"/>
      <c r="G464" s="4"/>
      <c r="H464" s="4"/>
    </row>
    <row r="465" ht="15.75" customHeight="1">
      <c r="A465" s="8" t="s">
        <v>6366</v>
      </c>
      <c r="B465" s="17">
        <v>73.0</v>
      </c>
      <c r="C465" s="4">
        <v>464.0</v>
      </c>
      <c r="D465" s="5" t="s">
        <v>6367</v>
      </c>
      <c r="E465" s="4" t="str">
        <f>IFERROR(__xludf.DUMMYFUNCTION("GOOGLETRANSLATE(D465, ""he"", ""en"")"),"in your ways")</f>
        <v>in your ways</v>
      </c>
      <c r="F465" s="4"/>
      <c r="G465" s="4"/>
      <c r="H465" s="4"/>
    </row>
    <row r="466" ht="15.75" customHeight="1">
      <c r="A466" s="3" t="s">
        <v>6368</v>
      </c>
      <c r="B466" s="1" t="s">
        <v>6369</v>
      </c>
      <c r="C466" s="4">
        <v>465.0</v>
      </c>
      <c r="D466" s="5" t="s">
        <v>6370</v>
      </c>
      <c r="E466" s="4" t="str">
        <f>IFERROR(__xludf.DUMMYFUNCTION("GOOGLETRANSLATE(D466, ""he"", ""en"")"),"I believed:")</f>
        <v>I believed:</v>
      </c>
      <c r="F466" s="4"/>
      <c r="G466" s="4"/>
      <c r="H466" s="4"/>
    </row>
    <row r="467" ht="15.75" customHeight="1">
      <c r="A467" s="3" t="s">
        <v>6371</v>
      </c>
      <c r="B467" s="1" t="s">
        <v>6372</v>
      </c>
      <c r="C467" s="4">
        <v>466.0</v>
      </c>
      <c r="D467" s="5" t="s">
        <v>2282</v>
      </c>
      <c r="E467" s="4" t="str">
        <f>IFERROR(__xludf.DUMMYFUNCTION("GOOGLETRANSLATE(D467, ""he"", ""en"")"),"{sez}")</f>
        <v>{sez}</v>
      </c>
      <c r="F467" s="4"/>
      <c r="G467" s="4"/>
      <c r="H467" s="4"/>
    </row>
    <row r="468" ht="15.75" customHeight="1">
      <c r="A468" s="3" t="s">
        <v>6373</v>
      </c>
      <c r="B468" s="1" t="s">
        <v>6374</v>
      </c>
      <c r="C468" s="4">
        <v>467.0</v>
      </c>
      <c r="D468" s="5" t="s">
        <v>6375</v>
      </c>
      <c r="E468" s="4" t="str">
        <f>IFERROR(__xludf.DUMMYFUNCTION("GOOGLETRANSLATE(D468, ""he"", ""en"")"),"before")</f>
        <v>before</v>
      </c>
      <c r="F468" s="4"/>
      <c r="G468" s="4"/>
      <c r="H468" s="4"/>
    </row>
    <row r="469" ht="15.75" customHeight="1">
      <c r="A469" s="3" t="s">
        <v>6376</v>
      </c>
      <c r="B469" s="1" t="s">
        <v>5925</v>
      </c>
      <c r="C469" s="4">
        <v>468.0</v>
      </c>
      <c r="D469" s="5" t="s">
        <v>6377</v>
      </c>
      <c r="E469" s="4" t="str">
        <f>IFERROR(__xludf.DUMMYFUNCTION("GOOGLETRANSLATE(D469, ""he"", ""en"")"),"I will answer")</f>
        <v>I will answer</v>
      </c>
      <c r="F469" s="4"/>
      <c r="G469" s="4"/>
      <c r="H469" s="4"/>
    </row>
    <row r="470" ht="15.75" customHeight="1">
      <c r="A470" s="3" t="s">
        <v>6378</v>
      </c>
      <c r="B470" s="1" t="s">
        <v>6379</v>
      </c>
      <c r="C470" s="4">
        <v>469.0</v>
      </c>
      <c r="D470" s="5" t="s">
        <v>62</v>
      </c>
      <c r="E470" s="4" t="str">
        <f>IFERROR(__xludf.DUMMYFUNCTION("GOOGLETRANSLATE(D470, ""he"", ""en"")"),"I")</f>
        <v>I</v>
      </c>
      <c r="F470" s="4"/>
      <c r="G470" s="4"/>
      <c r="H470" s="4"/>
    </row>
    <row r="471" ht="15.75" customHeight="1">
      <c r="A471" s="3" t="s">
        <v>6380</v>
      </c>
      <c r="B471" s="1" t="s">
        <v>6381</v>
      </c>
      <c r="C471" s="4">
        <v>470.0</v>
      </c>
      <c r="D471" s="5" t="s">
        <v>6382</v>
      </c>
      <c r="E471" s="4" t="str">
        <f>IFERROR(__xludf.DUMMYFUNCTION("GOOGLETRANSLATE(D471, ""he"", ""en"")"),"missed")</f>
        <v>missed</v>
      </c>
      <c r="F471" s="4"/>
      <c r="G471" s="4"/>
      <c r="H471" s="4"/>
    </row>
    <row r="472" ht="15.75" customHeight="1">
      <c r="A472" s="8" t="s">
        <v>6383</v>
      </c>
      <c r="B472" s="17">
        <v>74.0</v>
      </c>
      <c r="C472" s="4">
        <v>471.0</v>
      </c>
      <c r="D472" s="5" t="s">
        <v>6384</v>
      </c>
      <c r="E472" s="4" t="str">
        <f>IFERROR(__xludf.DUMMYFUNCTION("GOOGLETRANSLATE(D472, ""he"", ""en"")"),"and now")</f>
        <v>and now</v>
      </c>
      <c r="F472" s="4"/>
      <c r="G472" s="4"/>
      <c r="H472" s="4"/>
    </row>
    <row r="473" ht="15.75" customHeight="1">
      <c r="A473" s="3" t="s">
        <v>6385</v>
      </c>
      <c r="B473" s="1" t="s">
        <v>6386</v>
      </c>
      <c r="C473" s="4">
        <v>472.0</v>
      </c>
      <c r="D473" s="5" t="s">
        <v>6210</v>
      </c>
      <c r="E473" s="4" t="str">
        <f>IFERROR(__xludf.DUMMYFUNCTION("GOOGLETRANSLATE(D473, ""he"", ""en"")"),"your word")</f>
        <v>your word</v>
      </c>
      <c r="F473" s="4"/>
      <c r="G473" s="4"/>
      <c r="H473" s="4"/>
    </row>
    <row r="474" ht="15.75" customHeight="1">
      <c r="A474" s="3" t="s">
        <v>6387</v>
      </c>
      <c r="B474" s="1" t="s">
        <v>6388</v>
      </c>
      <c r="C474" s="4">
        <v>473.0</v>
      </c>
      <c r="D474" s="5" t="s">
        <v>6389</v>
      </c>
      <c r="E474" s="4" t="str">
        <f>IFERROR(__xludf.DUMMYFUNCTION("GOOGLETRANSLATE(D474, ""he"", ""en"")"),"I saved:")</f>
        <v>I saved:</v>
      </c>
      <c r="F474" s="4"/>
      <c r="G474" s="4"/>
      <c r="H474" s="4"/>
    </row>
    <row r="475" ht="15.75" customHeight="1">
      <c r="A475" s="3" t="s">
        <v>6390</v>
      </c>
      <c r="B475" s="1" t="s">
        <v>6391</v>
      </c>
      <c r="C475" s="4">
        <v>474.0</v>
      </c>
      <c r="D475" s="5" t="s">
        <v>2298</v>
      </c>
      <c r="E475" s="4" t="str">
        <f>IFERROR(__xludf.DUMMYFUNCTION("GOOGLETRANSLATE(D475, ""he"", ""en"")"),"{sah}")</f>
        <v>{sah}</v>
      </c>
      <c r="F475" s="4"/>
      <c r="G475" s="4"/>
      <c r="H475" s="4"/>
    </row>
    <row r="476" ht="15.75" customHeight="1">
      <c r="A476" s="3" t="s">
        <v>6392</v>
      </c>
      <c r="B476" s="1" t="s">
        <v>130</v>
      </c>
      <c r="C476" s="4">
        <v>475.0</v>
      </c>
      <c r="D476" s="5" t="s">
        <v>3713</v>
      </c>
      <c r="E476" s="4" t="str">
        <f>IFERROR(__xludf.DUMMYFUNCTION("GOOGLETRANSLATE(D476, ""he"", ""en"")"),"good")</f>
        <v>good</v>
      </c>
      <c r="F476" s="4"/>
      <c r="G476" s="4"/>
      <c r="H476" s="4"/>
    </row>
    <row r="477" ht="15.75" customHeight="1">
      <c r="A477" s="3" t="s">
        <v>6393</v>
      </c>
      <c r="B477" s="1" t="s">
        <v>6074</v>
      </c>
      <c r="C477" s="4">
        <v>476.0</v>
      </c>
      <c r="D477" s="5" t="s">
        <v>322</v>
      </c>
      <c r="E477" s="4" t="str">
        <f>IFERROR(__xludf.DUMMYFUNCTION("GOOGLETRANSLATE(D477, ""he"", ""en"")"),"you")</f>
        <v>you</v>
      </c>
      <c r="F477" s="4"/>
      <c r="G477" s="4"/>
      <c r="H477" s="4"/>
    </row>
    <row r="478" ht="15.75" customHeight="1">
      <c r="A478" s="3" t="s">
        <v>6394</v>
      </c>
      <c r="B478" s="1" t="s">
        <v>6088</v>
      </c>
      <c r="C478" s="4">
        <v>477.0</v>
      </c>
      <c r="D478" s="5" t="s">
        <v>6395</v>
      </c>
      <c r="E478" s="4" t="str">
        <f>IFERROR(__xludf.DUMMYFUNCTION("GOOGLETRANSLATE(D478, ""he"", ""en"")"),"and a benefactor")</f>
        <v>and a benefactor</v>
      </c>
      <c r="F478" s="4"/>
      <c r="G478" s="4"/>
      <c r="H478" s="4"/>
    </row>
    <row r="479" ht="15.75" customHeight="1">
      <c r="A479" s="8" t="s">
        <v>6396</v>
      </c>
      <c r="B479" s="17">
        <v>75.0</v>
      </c>
      <c r="C479" s="4">
        <v>478.0</v>
      </c>
      <c r="D479" s="5" t="s">
        <v>5789</v>
      </c>
      <c r="E479" s="4" t="str">
        <f>IFERROR(__xludf.DUMMYFUNCTION("GOOGLETRANSLATE(D479, ""he"", ""en"")"),"scholarly")</f>
        <v>scholarly</v>
      </c>
      <c r="F479" s="4"/>
      <c r="G479" s="4"/>
      <c r="H479" s="4"/>
    </row>
    <row r="480" ht="15.75" customHeight="1">
      <c r="A480" s="3" t="s">
        <v>6397</v>
      </c>
      <c r="B480" s="1" t="s">
        <v>6398</v>
      </c>
      <c r="C480" s="4">
        <v>479.0</v>
      </c>
      <c r="D480" s="5" t="s">
        <v>5699</v>
      </c>
      <c r="E480" s="4" t="str">
        <f>IFERROR(__xludf.DUMMYFUNCTION("GOOGLETRANSLATE(D480, ""he"", ""en"")"),"Your rules:")</f>
        <v>Your rules:</v>
      </c>
      <c r="F480" s="4"/>
      <c r="G480" s="4"/>
      <c r="H480" s="4"/>
    </row>
    <row r="481" ht="15.75" customHeight="1">
      <c r="A481" s="3" t="s">
        <v>6399</v>
      </c>
      <c r="B481" s="1" t="s">
        <v>2580</v>
      </c>
      <c r="C481" s="4">
        <v>480.0</v>
      </c>
      <c r="D481" s="5" t="s">
        <v>2318</v>
      </c>
      <c r="E481" s="4" t="str">
        <f>IFERROR(__xludf.DUMMYFUNCTION("GOOGLETRANSLATE(D481, ""he"", ""en"")"),"{set}")</f>
        <v>{set}</v>
      </c>
      <c r="F481" s="4"/>
      <c r="G481" s="4"/>
      <c r="H481" s="4"/>
    </row>
    <row r="482" ht="15.75" customHeight="1">
      <c r="A482" s="3" t="s">
        <v>6400</v>
      </c>
      <c r="B482" s="1" t="s">
        <v>6401</v>
      </c>
      <c r="C482" s="4">
        <v>481.0</v>
      </c>
      <c r="D482" s="5" t="s">
        <v>6402</v>
      </c>
      <c r="E482" s="4" t="str">
        <f>IFERROR(__xludf.DUMMYFUNCTION("GOOGLETRANSLATE(D482, ""he"", ""en"")"),"take care")</f>
        <v>take care</v>
      </c>
      <c r="F482" s="4"/>
      <c r="G482" s="4"/>
      <c r="H482" s="4"/>
    </row>
    <row r="483" ht="15.75" customHeight="1">
      <c r="A483" s="3" t="s">
        <v>6403</v>
      </c>
      <c r="B483" s="1" t="s">
        <v>5956</v>
      </c>
      <c r="C483" s="4">
        <v>482.0</v>
      </c>
      <c r="D483" s="5" t="s">
        <v>4111</v>
      </c>
      <c r="E483" s="4" t="str">
        <f>IFERROR(__xludf.DUMMYFUNCTION("GOOGLETRANSLATE(D483, ""he"", ""en"")"),"pestle")</f>
        <v>pestle</v>
      </c>
      <c r="F483" s="4"/>
      <c r="G483" s="4"/>
      <c r="H483" s="4"/>
    </row>
    <row r="484" ht="15.75" customHeight="1">
      <c r="A484" s="3" t="s">
        <v>6404</v>
      </c>
      <c r="B484" s="1" t="s">
        <v>6405</v>
      </c>
      <c r="C484" s="4">
        <v>483.0</v>
      </c>
      <c r="D484" s="5" t="s">
        <v>5976</v>
      </c>
      <c r="E484" s="4" t="str">
        <f>IFERROR(__xludf.DUMMYFUNCTION("GOOGLETRANSLATE(D484, ""he"", ""en"")"),"lie")</f>
        <v>lie</v>
      </c>
      <c r="F484" s="4"/>
      <c r="G484" s="4"/>
      <c r="H484" s="4"/>
    </row>
    <row r="485" ht="15.75" customHeight="1">
      <c r="A485" s="3" t="s">
        <v>6406</v>
      </c>
      <c r="B485" s="1" t="s">
        <v>6407</v>
      </c>
      <c r="C485" s="4">
        <v>484.0</v>
      </c>
      <c r="D485" s="5" t="s">
        <v>4107</v>
      </c>
      <c r="E485" s="4" t="str">
        <f>IFERROR(__xludf.DUMMYFUNCTION("GOOGLETRANSLATE(D485, ""he"", ""en"")"),"Zedim")</f>
        <v>Zedim</v>
      </c>
      <c r="F485" s="4"/>
      <c r="G485" s="4"/>
      <c r="H485" s="4"/>
    </row>
    <row r="486" ht="15.75" customHeight="1">
      <c r="A486" s="8" t="s">
        <v>6408</v>
      </c>
      <c r="B486" s="17">
        <v>76.0</v>
      </c>
      <c r="C486" s="4">
        <v>485.0</v>
      </c>
      <c r="D486" s="5" t="s">
        <v>62</v>
      </c>
      <c r="E486" s="4" t="str">
        <f>IFERROR(__xludf.DUMMYFUNCTION("GOOGLETRANSLATE(D486, ""he"", ""en"")"),"I")</f>
        <v>I</v>
      </c>
      <c r="F486" s="4"/>
      <c r="G486" s="4"/>
      <c r="H486" s="4"/>
    </row>
    <row r="487" ht="15.75" customHeight="1">
      <c r="A487" s="3" t="s">
        <v>6409</v>
      </c>
      <c r="B487" s="1" t="s">
        <v>2857</v>
      </c>
      <c r="C487" s="4">
        <v>486.0</v>
      </c>
      <c r="D487" s="5" t="s">
        <v>1632</v>
      </c>
      <c r="E487" s="4" t="str">
        <f>IFERROR(__xludf.DUMMYFUNCTION("GOOGLETRANSLATE(D487, ""he"", ""en"")"),"at all")</f>
        <v>at all</v>
      </c>
      <c r="F487" s="4"/>
      <c r="G487" s="4"/>
      <c r="H487" s="4"/>
    </row>
    <row r="488" ht="15.75" customHeight="1">
      <c r="A488" s="3" t="s">
        <v>6410</v>
      </c>
      <c r="B488" s="1" t="s">
        <v>4478</v>
      </c>
      <c r="C488" s="4">
        <v>487.0</v>
      </c>
      <c r="D488" s="5" t="s">
        <v>344</v>
      </c>
      <c r="E488" s="4" t="str">
        <f>IFERROR(__xludf.DUMMYFUNCTION("GOOGLETRANSLATE(D488, ""he"", ""en"")"),"heart")</f>
        <v>heart</v>
      </c>
      <c r="F488" s="4"/>
      <c r="G488" s="4"/>
      <c r="H488" s="4"/>
    </row>
    <row r="489" ht="15.75" customHeight="1">
      <c r="A489" s="3" t="s">
        <v>6411</v>
      </c>
      <c r="B489" s="1" t="s">
        <v>6412</v>
      </c>
      <c r="C489" s="4">
        <v>488.0</v>
      </c>
      <c r="D489" s="5" t="s">
        <v>6413</v>
      </c>
      <c r="E489" s="4" t="str">
        <f>IFERROR(__xludf.DUMMYFUNCTION("GOOGLETRANSLATE(D489, ""he"", ""en"")"),"treasure")</f>
        <v>treasure</v>
      </c>
      <c r="F489" s="4"/>
      <c r="G489" s="4"/>
      <c r="H489" s="4"/>
    </row>
    <row r="490" ht="15.75" customHeight="1">
      <c r="A490" s="3" t="s">
        <v>6414</v>
      </c>
      <c r="B490" s="1" t="s">
        <v>5907</v>
      </c>
      <c r="C490" s="4">
        <v>489.0</v>
      </c>
      <c r="D490" s="5" t="s">
        <v>6332</v>
      </c>
      <c r="E490" s="4" t="str">
        <f>IFERROR(__xludf.DUMMYFUNCTION("GOOGLETRANSLATE(D490, ""he"", ""en"")"),"Your orders:")</f>
        <v>Your orders:</v>
      </c>
      <c r="F490" s="4"/>
      <c r="G490" s="4"/>
      <c r="H490" s="4"/>
    </row>
    <row r="491" ht="15.75" customHeight="1">
      <c r="A491" s="3" t="s">
        <v>6415</v>
      </c>
      <c r="B491" s="1" t="s">
        <v>6416</v>
      </c>
      <c r="C491" s="4">
        <v>490.0</v>
      </c>
      <c r="D491" s="5" t="s">
        <v>2335</v>
      </c>
      <c r="E491" s="4" t="str">
        <f>IFERROR(__xludf.DUMMYFUNCTION("GOOGLETRANSLATE(D491, ""he"", ""en"")"),"{a}")</f>
        <v>{a}</v>
      </c>
      <c r="F491" s="4"/>
      <c r="G491" s="4"/>
      <c r="H491" s="4"/>
    </row>
    <row r="492" ht="15.75" customHeight="1">
      <c r="A492" s="8" t="s">
        <v>6417</v>
      </c>
      <c r="B492" s="17">
        <v>77.0</v>
      </c>
      <c r="C492" s="4">
        <v>491.0</v>
      </c>
      <c r="D492" s="5" t="s">
        <v>6418</v>
      </c>
      <c r="E492" s="4" t="str">
        <f>IFERROR(__xludf.DUMMYFUNCTION("GOOGLETRANSLATE(D492, ""he"", ""en"")"),"goofy")</f>
        <v>goofy</v>
      </c>
      <c r="F492" s="4"/>
      <c r="G492" s="4"/>
      <c r="H492" s="4"/>
    </row>
    <row r="493" ht="15.75" customHeight="1">
      <c r="A493" s="3" t="s">
        <v>6419</v>
      </c>
      <c r="B493" s="1" t="s">
        <v>6054</v>
      </c>
      <c r="C493" s="4">
        <v>492.0</v>
      </c>
      <c r="D493" s="5" t="s">
        <v>6420</v>
      </c>
      <c r="E493" s="4" t="str">
        <f>IFERROR(__xludf.DUMMYFUNCTION("GOOGLETRANSLATE(D493, ""he"", ""en"")"),"as milk")</f>
        <v>as milk</v>
      </c>
      <c r="F493" s="4"/>
      <c r="G493" s="4"/>
      <c r="H493" s="4"/>
    </row>
    <row r="494" ht="15.75" customHeight="1">
      <c r="A494" s="3" t="s">
        <v>6421</v>
      </c>
      <c r="B494" s="1" t="s">
        <v>6056</v>
      </c>
      <c r="C494" s="4">
        <v>493.0</v>
      </c>
      <c r="D494" s="5" t="s">
        <v>3067</v>
      </c>
      <c r="E494" s="4" t="str">
        <f>IFERROR(__xludf.DUMMYFUNCTION("GOOGLETRANSLATE(D494, ""he"", ""en"")"),"their heart")</f>
        <v>their heart</v>
      </c>
      <c r="F494" s="4"/>
      <c r="G494" s="4"/>
      <c r="H494" s="4"/>
    </row>
    <row r="495" ht="15.75" customHeight="1">
      <c r="A495" s="3" t="s">
        <v>6422</v>
      </c>
      <c r="B495" s="1" t="s">
        <v>6423</v>
      </c>
      <c r="C495" s="4">
        <v>494.0</v>
      </c>
      <c r="D495" s="5" t="s">
        <v>62</v>
      </c>
      <c r="E495" s="4" t="str">
        <f>IFERROR(__xludf.DUMMYFUNCTION("GOOGLETRANSLATE(D495, ""he"", ""en"")"),"I")</f>
        <v>I</v>
      </c>
      <c r="F495" s="4"/>
      <c r="G495" s="4"/>
      <c r="H495" s="4"/>
    </row>
    <row r="496" ht="15.75" customHeight="1">
      <c r="A496" s="3" t="s">
        <v>6346</v>
      </c>
      <c r="B496" s="1" t="s">
        <v>130</v>
      </c>
      <c r="C496" s="4">
        <v>495.0</v>
      </c>
      <c r="D496" s="5" t="s">
        <v>6092</v>
      </c>
      <c r="E496" s="4" t="str">
        <f>IFERROR(__xludf.DUMMYFUNCTION("GOOGLETRANSLATE(D496, ""he"", ""en"")"),"your law")</f>
        <v>your law</v>
      </c>
      <c r="F496" s="4"/>
      <c r="G496" s="4"/>
      <c r="H496" s="4"/>
    </row>
    <row r="497" ht="15.75" customHeight="1">
      <c r="A497" s="3" t="s">
        <v>6424</v>
      </c>
      <c r="B497" s="1" t="s">
        <v>5992</v>
      </c>
      <c r="C497" s="4">
        <v>496.0</v>
      </c>
      <c r="D497" s="5" t="s">
        <v>6425</v>
      </c>
      <c r="E497" s="4" t="str">
        <f>IFERROR(__xludf.DUMMYFUNCTION("GOOGLETRANSLATE(D497, ""he"", ""en"")"),"I amused myself:")</f>
        <v>I amused myself:</v>
      </c>
      <c r="F497" s="4"/>
      <c r="G497" s="4"/>
      <c r="H497" s="4"/>
    </row>
    <row r="498" ht="15.75" customHeight="1">
      <c r="A498" s="3" t="s">
        <v>6426</v>
      </c>
      <c r="B498" s="1" t="s">
        <v>5895</v>
      </c>
      <c r="C498" s="4">
        <v>497.0</v>
      </c>
      <c r="D498" s="5" t="s">
        <v>2340</v>
      </c>
      <c r="E498" s="4" t="str">
        <f>IFERROR(__xludf.DUMMYFUNCTION("GOOGLETRANSLATE(D498, ""he"", ""en"")"),"{aa}")</f>
        <v>{aa}</v>
      </c>
      <c r="F498" s="4"/>
      <c r="G498" s="4"/>
      <c r="H498" s="4"/>
    </row>
    <row r="499" ht="15.75" customHeight="1">
      <c r="A499" s="8" t="s">
        <v>6427</v>
      </c>
      <c r="B499" s="17">
        <v>78.0</v>
      </c>
      <c r="C499" s="4">
        <v>498.0</v>
      </c>
      <c r="D499" s="5" t="s">
        <v>3713</v>
      </c>
      <c r="E499" s="4" t="str">
        <f>IFERROR(__xludf.DUMMYFUNCTION("GOOGLETRANSLATE(D499, ""he"", ""en"")"),"good")</f>
        <v>good</v>
      </c>
      <c r="F499" s="4"/>
      <c r="G499" s="4"/>
      <c r="H499" s="4"/>
    </row>
    <row r="500" ht="15.75" customHeight="1">
      <c r="A500" s="3" t="s">
        <v>3507</v>
      </c>
      <c r="B500" s="1" t="s">
        <v>6428</v>
      </c>
      <c r="C500" s="4">
        <v>499.0</v>
      </c>
      <c r="D500" s="5" t="s">
        <v>3013</v>
      </c>
      <c r="E500" s="4" t="str">
        <f>IFERROR(__xludf.DUMMYFUNCTION("GOOGLETRANSLATE(D500, ""he"", ""en"")"),"me")</f>
        <v>me</v>
      </c>
      <c r="F500" s="4"/>
      <c r="G500" s="4"/>
      <c r="H500" s="4"/>
    </row>
    <row r="501" ht="15.75" customHeight="1">
      <c r="A501" s="3" t="s">
        <v>6429</v>
      </c>
      <c r="B501" s="1" t="s">
        <v>6325</v>
      </c>
      <c r="C501" s="4">
        <v>500.0</v>
      </c>
      <c r="D501" s="5" t="s">
        <v>6430</v>
      </c>
      <c r="E501" s="4" t="str">
        <f>IFERROR(__xludf.DUMMYFUNCTION("GOOGLETRANSLATE(D501, ""he"", ""en"")"),"that")</f>
        <v>that</v>
      </c>
      <c r="F501" s="4"/>
      <c r="G501" s="4"/>
      <c r="H501" s="4"/>
    </row>
    <row r="502" ht="15.75" customHeight="1">
      <c r="A502" s="3" t="s">
        <v>129</v>
      </c>
      <c r="B502" s="1" t="s">
        <v>130</v>
      </c>
      <c r="C502" s="4">
        <v>501.0</v>
      </c>
      <c r="D502" s="5" t="s">
        <v>6431</v>
      </c>
      <c r="E502" s="4" t="str">
        <f>IFERROR(__xludf.DUMMYFUNCTION("GOOGLETRANSLATE(D502, ""he"", ""en"")"),"my revenge")</f>
        <v>my revenge</v>
      </c>
      <c r="F502" s="4"/>
      <c r="G502" s="4"/>
      <c r="H502" s="4"/>
    </row>
    <row r="503" ht="15.75" customHeight="1">
      <c r="A503" s="3" t="s">
        <v>6322</v>
      </c>
      <c r="B503" s="1" t="s">
        <v>6432</v>
      </c>
      <c r="C503" s="4">
        <v>502.0</v>
      </c>
      <c r="D503" s="5" t="s">
        <v>1103</v>
      </c>
      <c r="E503" s="4" t="str">
        <f>IFERROR(__xludf.DUMMYFUNCTION("GOOGLETRANSLATE(D503, ""he"", ""en"")"),"address")</f>
        <v>address</v>
      </c>
      <c r="F503" s="4"/>
      <c r="G503" s="4"/>
      <c r="H503" s="4"/>
    </row>
    <row r="504" ht="15.75" customHeight="1">
      <c r="A504" s="3" t="s">
        <v>6433</v>
      </c>
      <c r="B504" s="1" t="s">
        <v>6434</v>
      </c>
      <c r="C504" s="4">
        <v>503.0</v>
      </c>
      <c r="D504" s="5" t="s">
        <v>6435</v>
      </c>
      <c r="E504" s="4" t="str">
        <f>IFERROR(__xludf.DUMMYFUNCTION("GOOGLETRANSLATE(D504, ""he"", ""en"")"),"I will learn")</f>
        <v>I will learn</v>
      </c>
      <c r="F504" s="4"/>
      <c r="G504" s="4"/>
      <c r="H504" s="4"/>
    </row>
    <row r="505" ht="15.75" customHeight="1">
      <c r="A505" s="3" t="s">
        <v>6436</v>
      </c>
      <c r="B505" s="1" t="s">
        <v>61</v>
      </c>
      <c r="C505" s="4">
        <v>504.0</v>
      </c>
      <c r="D505" s="5" t="s">
        <v>5699</v>
      </c>
      <c r="E505" s="4" t="str">
        <f>IFERROR(__xludf.DUMMYFUNCTION("GOOGLETRANSLATE(D505, ""he"", ""en"")"),"Your rules:")</f>
        <v>Your rules:</v>
      </c>
      <c r="F505" s="4"/>
      <c r="G505" s="4"/>
      <c r="H505" s="4"/>
    </row>
    <row r="506" ht="15.75" customHeight="1">
      <c r="A506" s="3" t="s">
        <v>6437</v>
      </c>
      <c r="B506" s="1" t="s">
        <v>5792</v>
      </c>
      <c r="C506" s="4">
        <v>505.0</v>
      </c>
      <c r="D506" s="5" t="s">
        <v>2343</v>
      </c>
      <c r="E506" s="4" t="str">
        <f>IFERROR(__xludf.DUMMYFUNCTION("GOOGLETRANSLATE(D506, ""he"", ""en"")"),"{Eb}")</f>
        <v>{Eb}</v>
      </c>
      <c r="F506" s="4"/>
      <c r="G506" s="4"/>
      <c r="H506" s="4"/>
    </row>
    <row r="507" ht="15.75" customHeight="1">
      <c r="A507" s="3" t="s">
        <v>6438</v>
      </c>
      <c r="B507" s="1" t="s">
        <v>6439</v>
      </c>
      <c r="C507" s="4">
        <v>506.0</v>
      </c>
      <c r="D507" s="5" t="s">
        <v>3713</v>
      </c>
      <c r="E507" s="4" t="str">
        <f>IFERROR(__xludf.DUMMYFUNCTION("GOOGLETRANSLATE(D507, ""he"", ""en"")"),"good")</f>
        <v>good</v>
      </c>
      <c r="F507" s="4"/>
      <c r="G507" s="4"/>
      <c r="H507" s="4"/>
    </row>
    <row r="508" ht="15.75" customHeight="1">
      <c r="A508" s="8" t="s">
        <v>6440</v>
      </c>
      <c r="B508" s="17">
        <v>79.0</v>
      </c>
      <c r="C508" s="4">
        <v>507.0</v>
      </c>
      <c r="D508" s="5" t="s">
        <v>3013</v>
      </c>
      <c r="E508" s="4" t="str">
        <f>IFERROR(__xludf.DUMMYFUNCTION("GOOGLETRANSLATE(D508, ""he"", ""en"")"),"me")</f>
        <v>me</v>
      </c>
      <c r="F508" s="4"/>
      <c r="G508" s="4"/>
      <c r="H508" s="4"/>
    </row>
    <row r="509" ht="15.75" customHeight="1">
      <c r="A509" s="3" t="s">
        <v>6441</v>
      </c>
      <c r="B509" s="1" t="s">
        <v>6442</v>
      </c>
      <c r="C509" s="4">
        <v>508.0</v>
      </c>
      <c r="D509" s="5" t="s">
        <v>6443</v>
      </c>
      <c r="E509" s="4" t="str">
        <f>IFERROR(__xludf.DUMMYFUNCTION("GOOGLETRANSLATE(D509, ""he"", ""en"")"),"Torah")</f>
        <v>Torah</v>
      </c>
      <c r="F509" s="4"/>
      <c r="G509" s="4"/>
      <c r="H509" s="4"/>
    </row>
    <row r="510" ht="15.75" customHeight="1">
      <c r="A510" s="3" t="s">
        <v>6444</v>
      </c>
      <c r="B510" s="1" t="s">
        <v>4096</v>
      </c>
      <c r="C510" s="4">
        <v>509.0</v>
      </c>
      <c r="D510" s="5" t="s">
        <v>3046</v>
      </c>
      <c r="E510" s="4" t="str">
        <f>IFERROR(__xludf.DUMMYFUNCTION("GOOGLETRANSLATE(D510, ""he"", ""en"")"),"your mouth")</f>
        <v>your mouth</v>
      </c>
      <c r="F510" s="4"/>
      <c r="G510" s="4"/>
      <c r="H510" s="4"/>
    </row>
    <row r="511" ht="15.75" customHeight="1">
      <c r="A511" s="3" t="s">
        <v>6445</v>
      </c>
      <c r="B511" s="1" t="s">
        <v>6446</v>
      </c>
      <c r="C511" s="4">
        <v>510.0</v>
      </c>
      <c r="D511" s="5" t="s">
        <v>6447</v>
      </c>
      <c r="E511" s="4" t="str">
        <f>IFERROR(__xludf.DUMMYFUNCTION("GOOGLETRANSLATE(D511, ""he"", ""en"")"),"from thousands")</f>
        <v>from thousands</v>
      </c>
      <c r="F511" s="4"/>
      <c r="G511" s="4"/>
      <c r="H511" s="4"/>
    </row>
    <row r="512" ht="15.75" customHeight="1">
      <c r="A512" s="3" t="s">
        <v>6448</v>
      </c>
      <c r="B512" s="1" t="s">
        <v>6449</v>
      </c>
      <c r="C512" s="4">
        <v>511.0</v>
      </c>
      <c r="D512" s="5" t="s">
        <v>6450</v>
      </c>
      <c r="E512" s="4" t="str">
        <f>IFERROR(__xludf.DUMMYFUNCTION("GOOGLETRANSLATE(D512, ""he"", ""en"")"),"gold")</f>
        <v>gold</v>
      </c>
      <c r="F512" s="4"/>
      <c r="G512" s="4"/>
      <c r="H512" s="4"/>
    </row>
    <row r="513" ht="15.75" customHeight="1">
      <c r="A513" s="3" t="s">
        <v>6451</v>
      </c>
      <c r="B513" s="1" t="s">
        <v>5873</v>
      </c>
      <c r="C513" s="4">
        <v>512.0</v>
      </c>
      <c r="D513" s="5" t="s">
        <v>6452</v>
      </c>
      <c r="E513" s="4" t="str">
        <f>IFERROR(__xludf.DUMMYFUNCTION("GOOGLETRANSLATE(D513, ""he"", ""en"")"),"and money:")</f>
        <v>and money:</v>
      </c>
      <c r="F513" s="4"/>
      <c r="G513" s="4"/>
      <c r="H513" s="4"/>
    </row>
    <row r="514" ht="15.75" customHeight="1">
      <c r="A514" s="8" t="s">
        <v>6453</v>
      </c>
      <c r="B514" s="17">
        <v>80.0</v>
      </c>
      <c r="C514" s="4">
        <v>513.0</v>
      </c>
      <c r="D514" s="5" t="s">
        <v>5744</v>
      </c>
      <c r="E514" s="4" t="str">
        <f>IFERROR(__xludf.DUMMYFUNCTION("GOOGLETRANSLATE(D514, ""he"", ""en"")"),"(f)")</f>
        <v>(f)</v>
      </c>
      <c r="F514" s="4"/>
      <c r="G514" s="4"/>
      <c r="H514" s="4"/>
    </row>
    <row r="515" ht="15.75" customHeight="1">
      <c r="A515" s="3" t="s">
        <v>6409</v>
      </c>
      <c r="B515" s="1" t="s">
        <v>2857</v>
      </c>
      <c r="C515" s="4">
        <v>514.0</v>
      </c>
      <c r="D515" s="5" t="s">
        <v>6454</v>
      </c>
      <c r="E515" s="4" t="str">
        <f>IFERROR(__xludf.DUMMYFUNCTION("GOOGLETRANSLATE(D515, ""he"", ""en"")"),"{mocking}")</f>
        <v>{mocking}</v>
      </c>
      <c r="F515" s="4"/>
      <c r="G515" s="4"/>
      <c r="H515" s="4"/>
    </row>
    <row r="516" ht="15.75" customHeight="1">
      <c r="A516" s="3" t="s">
        <v>6455</v>
      </c>
      <c r="B516" s="1" t="s">
        <v>3570</v>
      </c>
      <c r="C516" s="4">
        <v>515.0</v>
      </c>
      <c r="D516" s="5" t="s">
        <v>5512</v>
      </c>
      <c r="E516" s="4" t="str">
        <f>IFERROR(__xludf.DUMMYFUNCTION("GOOGLETRANSLATE(D516, ""he"", ""en"")"),"your hands")</f>
        <v>your hands</v>
      </c>
      <c r="F516" s="4"/>
      <c r="G516" s="4"/>
      <c r="H516" s="4"/>
    </row>
    <row r="517" ht="15.75" customHeight="1">
      <c r="A517" s="3" t="s">
        <v>6456</v>
      </c>
      <c r="B517" s="1" t="s">
        <v>6457</v>
      </c>
      <c r="C517" s="4">
        <v>516.0</v>
      </c>
      <c r="D517" s="5" t="s">
        <v>6458</v>
      </c>
      <c r="E517" s="4" t="str">
        <f>IFERROR(__xludf.DUMMYFUNCTION("GOOGLETRANSLATE(D517, ""he"", ""en"")"),"Do me")</f>
        <v>Do me</v>
      </c>
      <c r="F517" s="4"/>
      <c r="G517" s="4"/>
      <c r="H517" s="4"/>
    </row>
    <row r="518" ht="15.75" customHeight="1">
      <c r="A518" s="3" t="s">
        <v>6459</v>
      </c>
      <c r="B518" s="1" t="s">
        <v>6460</v>
      </c>
      <c r="C518" s="4">
        <v>517.0</v>
      </c>
      <c r="D518" s="5" t="s">
        <v>6461</v>
      </c>
      <c r="E518" s="4" t="str">
        <f>IFERROR(__xludf.DUMMYFUNCTION("GOOGLETRANSLATE(D518, ""he"", ""en"")"),"And prepare me")</f>
        <v>And prepare me</v>
      </c>
      <c r="F518" s="4"/>
      <c r="G518" s="4"/>
      <c r="H518" s="4"/>
    </row>
    <row r="519" ht="15.75" customHeight="1">
      <c r="A519" s="3" t="s">
        <v>6462</v>
      </c>
      <c r="B519" s="1" t="s">
        <v>5759</v>
      </c>
      <c r="C519" s="4">
        <v>518.0</v>
      </c>
      <c r="D519" s="5" t="s">
        <v>5924</v>
      </c>
      <c r="E519" s="4" t="str">
        <f>IFERROR(__xludf.DUMMYFUNCTION("GOOGLETRANSLATE(D519, ""he"", ""en"")"),"I understood")</f>
        <v>I understood</v>
      </c>
      <c r="F519" s="4"/>
      <c r="G519" s="4"/>
      <c r="H519" s="4"/>
    </row>
    <row r="520" ht="15.75" customHeight="1">
      <c r="A520" s="3" t="s">
        <v>6463</v>
      </c>
      <c r="B520" s="1" t="s">
        <v>6464</v>
      </c>
      <c r="C520" s="4">
        <v>519.0</v>
      </c>
      <c r="D520" s="5" t="s">
        <v>6465</v>
      </c>
      <c r="E520" s="4" t="str">
        <f>IFERROR(__xludf.DUMMYFUNCTION("GOOGLETRANSLATE(D520, ""he"", ""en"")"),"And she learned")</f>
        <v>And she learned</v>
      </c>
      <c r="F520" s="4"/>
      <c r="G520" s="4"/>
      <c r="H520" s="4"/>
    </row>
    <row r="521" ht="15.75" customHeight="1">
      <c r="A521" s="8" t="s">
        <v>6466</v>
      </c>
      <c r="B521" s="17">
        <v>81.0</v>
      </c>
      <c r="C521" s="4">
        <v>520.0</v>
      </c>
      <c r="D521" s="5" t="s">
        <v>5715</v>
      </c>
      <c r="E521" s="4" t="str">
        <f>IFERROR(__xludf.DUMMYFUNCTION("GOOGLETRANSLATE(D521, ""he"", ""en"")"),"Your habits:")</f>
        <v>Your habits:</v>
      </c>
      <c r="F521" s="4"/>
      <c r="G521" s="4"/>
      <c r="H521" s="4"/>
    </row>
    <row r="522" ht="15.75" customHeight="1">
      <c r="A522" s="3" t="s">
        <v>6467</v>
      </c>
      <c r="B522" s="1" t="s">
        <v>6468</v>
      </c>
      <c r="C522" s="4">
        <v>521.0</v>
      </c>
      <c r="D522" s="5" t="s">
        <v>6469</v>
      </c>
      <c r="E522" s="4" t="str">
        <f>IFERROR(__xludf.DUMMYFUNCTION("GOOGLETRANSLATE(D522, ""he"", ""en"")"),"{to}")</f>
        <v>{to}</v>
      </c>
      <c r="F522" s="4"/>
      <c r="G522" s="4"/>
      <c r="H522" s="4"/>
    </row>
    <row r="523" ht="15.75" customHeight="1">
      <c r="A523" s="3" t="s">
        <v>6470</v>
      </c>
      <c r="B523" s="1" t="s">
        <v>6471</v>
      </c>
      <c r="C523" s="4">
        <v>522.0</v>
      </c>
      <c r="D523" s="5" t="s">
        <v>6472</v>
      </c>
      <c r="E523" s="4" t="str">
        <f>IFERROR(__xludf.DUMMYFUNCTION("GOOGLETRANSLATE(D523, ""he"", ""en"")"),"I will see you")</f>
        <v>I will see you</v>
      </c>
      <c r="F523" s="4"/>
      <c r="G523" s="4"/>
      <c r="H523" s="4"/>
    </row>
    <row r="524" ht="15.75" customHeight="1">
      <c r="A524" s="3" t="s">
        <v>3563</v>
      </c>
      <c r="B524" s="1" t="s">
        <v>592</v>
      </c>
      <c r="C524" s="4">
        <v>523.0</v>
      </c>
      <c r="D524" s="5" t="s">
        <v>6473</v>
      </c>
      <c r="E524" s="4" t="str">
        <f>IFERROR(__xludf.DUMMYFUNCTION("GOOGLETRANSLATE(D524, ""he"", ""en"")"),"They will see me")</f>
        <v>They will see me</v>
      </c>
      <c r="F524" s="4"/>
      <c r="G524" s="4"/>
      <c r="H524" s="4"/>
    </row>
    <row r="525" ht="15.75" customHeight="1">
      <c r="A525" s="3" t="s">
        <v>6393</v>
      </c>
      <c r="B525" s="1" t="s">
        <v>6074</v>
      </c>
      <c r="C525" s="4">
        <v>524.0</v>
      </c>
      <c r="D525" s="5" t="s">
        <v>6474</v>
      </c>
      <c r="E525" s="4" t="str">
        <f>IFERROR(__xludf.DUMMYFUNCTION("GOOGLETRANSLATE(D525, ""he"", ""en"")"),"And they will be happy")</f>
        <v>And they will be happy</v>
      </c>
      <c r="F525" s="4"/>
      <c r="G525" s="4"/>
      <c r="H525" s="4"/>
    </row>
    <row r="526" ht="15.75" customHeight="1">
      <c r="A526" s="3" t="s">
        <v>6394</v>
      </c>
      <c r="B526" s="1" t="s">
        <v>6088</v>
      </c>
      <c r="C526" s="4">
        <v>525.0</v>
      </c>
      <c r="D526" s="5" t="s">
        <v>53</v>
      </c>
      <c r="E526" s="4" t="str">
        <f>IFERROR(__xludf.DUMMYFUNCTION("GOOGLETRANSLATE(D526, ""he"", ""en"")"),"that")</f>
        <v>that</v>
      </c>
      <c r="F526" s="4"/>
      <c r="G526" s="4"/>
      <c r="H526" s="4"/>
    </row>
    <row r="527" ht="15.75" customHeight="1">
      <c r="A527" s="8" t="s">
        <v>6475</v>
      </c>
      <c r="B527" s="17">
        <v>82.0</v>
      </c>
      <c r="C527" s="4">
        <v>526.0</v>
      </c>
      <c r="D527" s="5" t="s">
        <v>6476</v>
      </c>
      <c r="E527" s="4" t="str">
        <f>IFERROR(__xludf.DUMMYFUNCTION("GOOGLETRANSLATE(D527, ""he"", ""en"")"),"to your word")</f>
        <v>to your word</v>
      </c>
      <c r="F527" s="4"/>
      <c r="G527" s="4"/>
      <c r="H527" s="4"/>
    </row>
    <row r="528" ht="15.75" customHeight="1">
      <c r="A528" s="3" t="s">
        <v>6477</v>
      </c>
      <c r="B528" s="1" t="s">
        <v>6478</v>
      </c>
      <c r="C528" s="4">
        <v>527.0</v>
      </c>
      <c r="D528" s="5" t="s">
        <v>6140</v>
      </c>
      <c r="E528" s="4" t="str">
        <f>IFERROR(__xludf.DUMMYFUNCTION("GOOGLETRANSLATE(D528, ""he"", ""en"")"),"I applied:")</f>
        <v>I applied:</v>
      </c>
      <c r="F528" s="4"/>
      <c r="G528" s="4"/>
      <c r="H528" s="4"/>
    </row>
    <row r="529" ht="15.75" customHeight="1">
      <c r="A529" s="3" t="s">
        <v>6479</v>
      </c>
      <c r="B529" s="1" t="s">
        <v>6480</v>
      </c>
      <c r="C529" s="4">
        <v>528.0</v>
      </c>
      <c r="D529" s="5" t="s">
        <v>6481</v>
      </c>
      <c r="E529" s="4" t="str">
        <f>IFERROR(__xludf.DUMMYFUNCTION("GOOGLETRANSLATE(D529, ""he"", ""en"")"),"{eh}")</f>
        <v>{eh}</v>
      </c>
      <c r="F529" s="4"/>
      <c r="G529" s="4"/>
      <c r="H529" s="4"/>
    </row>
    <row r="530" ht="15.75" customHeight="1">
      <c r="A530" s="3" t="s">
        <v>6482</v>
      </c>
      <c r="B530" s="1" t="s">
        <v>6483</v>
      </c>
      <c r="C530" s="4">
        <v>529.0</v>
      </c>
      <c r="D530" s="5" t="s">
        <v>2966</v>
      </c>
      <c r="E530" s="4" t="str">
        <f>IFERROR(__xludf.DUMMYFUNCTION("GOOGLETRANSLATE(D530, ""he"", ""en"")"),"I knew")</f>
        <v>I knew</v>
      </c>
      <c r="F530" s="4"/>
      <c r="G530" s="4"/>
      <c r="H530" s="4"/>
    </row>
    <row r="531" ht="15.75" customHeight="1">
      <c r="A531" s="3" t="s">
        <v>6484</v>
      </c>
      <c r="B531" s="1" t="s">
        <v>6485</v>
      </c>
      <c r="C531" s="4">
        <v>530.0</v>
      </c>
      <c r="D531" s="5" t="s">
        <v>180</v>
      </c>
      <c r="E531" s="4" t="str">
        <f>IFERROR(__xludf.DUMMYFUNCTION("GOOGLETRANSLATE(D531, ""he"", ""en"")"),"Jehovah")</f>
        <v>Jehovah</v>
      </c>
      <c r="F531" s="4"/>
      <c r="G531" s="4"/>
      <c r="H531" s="4"/>
    </row>
    <row r="532" ht="15.75" customHeight="1">
      <c r="A532" s="3" t="s">
        <v>6486</v>
      </c>
      <c r="B532" s="1" t="s">
        <v>1633</v>
      </c>
      <c r="C532" s="4">
        <v>531.0</v>
      </c>
      <c r="D532" s="5" t="s">
        <v>53</v>
      </c>
      <c r="E532" s="4" t="str">
        <f>IFERROR(__xludf.DUMMYFUNCTION("GOOGLETRANSLATE(D532, ""he"", ""en"")"),"that")</f>
        <v>that</v>
      </c>
      <c r="F532" s="4"/>
      <c r="G532" s="4"/>
      <c r="H532" s="4"/>
    </row>
    <row r="533" ht="15.75" customHeight="1">
      <c r="A533" s="3" t="s">
        <v>6487</v>
      </c>
      <c r="B533" s="1" t="s">
        <v>6488</v>
      </c>
      <c r="C533" s="4">
        <v>532.0</v>
      </c>
      <c r="D533" s="5" t="s">
        <v>3900</v>
      </c>
      <c r="E533" s="4" t="str">
        <f>IFERROR(__xludf.DUMMYFUNCTION("GOOGLETRANSLATE(D533, ""he"", ""en"")"),"justice")</f>
        <v>justice</v>
      </c>
      <c r="F533" s="4"/>
      <c r="G533" s="4"/>
      <c r="H533" s="4"/>
    </row>
    <row r="534" ht="15.75" customHeight="1">
      <c r="A534" s="8" t="s">
        <v>6489</v>
      </c>
      <c r="B534" s="17">
        <v>83.0</v>
      </c>
      <c r="C534" s="4">
        <v>533.0</v>
      </c>
      <c r="D534" s="5" t="s">
        <v>5883</v>
      </c>
      <c r="E534" s="4" t="str">
        <f>IFERROR(__xludf.DUMMYFUNCTION("GOOGLETRANSLATE(D534, ""he"", ""en"")"),"Your judgments")</f>
        <v>Your judgments</v>
      </c>
      <c r="F534" s="4"/>
      <c r="G534" s="4"/>
      <c r="H534" s="4"/>
    </row>
    <row r="535" ht="15.75" customHeight="1">
      <c r="A535" s="3" t="s">
        <v>6490</v>
      </c>
      <c r="B535" s="1" t="s">
        <v>145</v>
      </c>
      <c r="C535" s="4">
        <v>534.0</v>
      </c>
      <c r="D535" s="5" t="s">
        <v>6491</v>
      </c>
      <c r="E535" s="4" t="str">
        <f>IFERROR(__xludf.DUMMYFUNCTION("GOOGLETRANSLATE(D535, ""he"", ""en"")"),"and faith")</f>
        <v>and faith</v>
      </c>
      <c r="F535" s="4"/>
      <c r="G535" s="4"/>
      <c r="H535" s="4"/>
    </row>
    <row r="536" ht="15.75" customHeight="1">
      <c r="A536" s="3" t="s">
        <v>6492</v>
      </c>
      <c r="B536" s="1" t="s">
        <v>4344</v>
      </c>
      <c r="C536" s="4">
        <v>535.0</v>
      </c>
      <c r="D536" s="5" t="s">
        <v>6493</v>
      </c>
      <c r="E536" s="4" t="str">
        <f>IFERROR(__xludf.DUMMYFUNCTION("GOOGLETRANSLATE(D536, ""he"", ""en"")"),"You answered me:")</f>
        <v>You answered me:</v>
      </c>
      <c r="F536" s="4"/>
      <c r="G536" s="4"/>
      <c r="H536" s="4"/>
    </row>
    <row r="537" ht="15.75" customHeight="1">
      <c r="A537" s="3" t="s">
        <v>6494</v>
      </c>
      <c r="B537" s="1" t="s">
        <v>6495</v>
      </c>
      <c r="C537" s="4">
        <v>536.0</v>
      </c>
      <c r="D537" s="5" t="s">
        <v>6496</v>
      </c>
      <c r="E537" s="4" t="str">
        <f>IFERROR(__xludf.DUMMYFUNCTION("GOOGLETRANSLATE(D537, ""he"", ""en"")"),"{o}")</f>
        <v>{o}</v>
      </c>
      <c r="F537" s="4"/>
      <c r="G537" s="4"/>
      <c r="H537" s="4"/>
    </row>
    <row r="538" ht="15.75" customHeight="1">
      <c r="A538" s="3" t="s">
        <v>6497</v>
      </c>
      <c r="B538" s="1" t="s">
        <v>6498</v>
      </c>
      <c r="C538" s="4">
        <v>537.0</v>
      </c>
      <c r="D538" s="5" t="s">
        <v>6499</v>
      </c>
      <c r="E538" s="4" t="str">
        <f>IFERROR(__xludf.DUMMYFUNCTION("GOOGLETRANSLATE(D538, ""he"", ""en"")"),"Be")</f>
        <v>Be</v>
      </c>
      <c r="F538" s="4"/>
      <c r="G538" s="4"/>
      <c r="H538" s="4"/>
    </row>
    <row r="539" ht="15.75" customHeight="1">
      <c r="A539" s="3" t="s">
        <v>6500</v>
      </c>
      <c r="B539" s="1" t="s">
        <v>5923</v>
      </c>
      <c r="C539" s="4">
        <v>538.0</v>
      </c>
      <c r="D539" s="5" t="s">
        <v>2811</v>
      </c>
      <c r="E539" s="4" t="str">
        <f>IFERROR(__xludf.DUMMYFUNCTION("GOOGLETRANSLATE(D539, ""he"", ""en"")"),"please")</f>
        <v>please</v>
      </c>
      <c r="F539" s="4"/>
      <c r="G539" s="4"/>
      <c r="H539" s="4"/>
    </row>
    <row r="540" ht="15.75" customHeight="1">
      <c r="A540" s="3" t="s">
        <v>6501</v>
      </c>
      <c r="B540" s="1" t="s">
        <v>6502</v>
      </c>
      <c r="C540" s="4">
        <v>539.0</v>
      </c>
      <c r="D540" s="5" t="s">
        <v>4097</v>
      </c>
      <c r="E540" s="4" t="str">
        <f>IFERROR(__xludf.DUMMYFUNCTION("GOOGLETRANSLATE(D540, ""he"", ""en"")"),"your grace")</f>
        <v>your grace</v>
      </c>
      <c r="F540" s="4"/>
      <c r="G540" s="4"/>
      <c r="H540" s="4"/>
    </row>
    <row r="541" ht="15.75" customHeight="1">
      <c r="A541" s="8" t="s">
        <v>6503</v>
      </c>
      <c r="B541" s="17">
        <v>84.0</v>
      </c>
      <c r="C541" s="4">
        <v>540.0</v>
      </c>
      <c r="D541" s="5" t="s">
        <v>6504</v>
      </c>
      <c r="E541" s="4" t="str">
        <f>IFERROR(__xludf.DUMMYFUNCTION("GOOGLETRANSLATE(D541, ""he"", ""en"")"),"comfort me")</f>
        <v>comfort me</v>
      </c>
      <c r="F541" s="4"/>
      <c r="G541" s="4"/>
      <c r="H541" s="4"/>
    </row>
    <row r="542" ht="15.75" customHeight="1">
      <c r="A542" s="3" t="s">
        <v>6505</v>
      </c>
      <c r="B542" s="1" t="s">
        <v>1757</v>
      </c>
      <c r="C542" s="4">
        <v>541.0</v>
      </c>
      <c r="D542" s="5" t="s">
        <v>6506</v>
      </c>
      <c r="E542" s="4" t="str">
        <f>IFERROR(__xludf.DUMMYFUNCTION("GOOGLETRANSLATE(D542, ""he"", ""en"")"),"as you said")</f>
        <v>as you said</v>
      </c>
      <c r="F542" s="4"/>
      <c r="G542" s="4"/>
      <c r="H542" s="4"/>
    </row>
    <row r="543" ht="15.75" customHeight="1">
      <c r="A543" s="3" t="s">
        <v>5119</v>
      </c>
      <c r="B543" s="1" t="s">
        <v>6507</v>
      </c>
      <c r="C543" s="4">
        <v>542.0</v>
      </c>
      <c r="D543" s="5" t="s">
        <v>6508</v>
      </c>
      <c r="E543" s="4" t="str">
        <f>IFERROR(__xludf.DUMMYFUNCTION("GOOGLETRANSLATE(D543, ""he"", ""en"")"),"for you:")</f>
        <v>for you:</v>
      </c>
      <c r="F543" s="4"/>
      <c r="G543" s="4"/>
      <c r="H543" s="4"/>
    </row>
    <row r="544" ht="15.75" customHeight="1">
      <c r="A544" s="3" t="s">
        <v>6509</v>
      </c>
      <c r="B544" s="1" t="s">
        <v>3979</v>
      </c>
      <c r="C544" s="4">
        <v>543.0</v>
      </c>
      <c r="D544" s="5" t="s">
        <v>6510</v>
      </c>
      <c r="E544" s="4" t="str">
        <f>IFERROR(__xludf.DUMMYFUNCTION("GOOGLETRANSLATE(D544, ""he"", ""en"")"),"{goat}")</f>
        <v>{goat}</v>
      </c>
      <c r="F544" s="4"/>
      <c r="G544" s="4"/>
      <c r="H544" s="4"/>
    </row>
    <row r="545" ht="15.75" customHeight="1">
      <c r="A545" s="3" t="s">
        <v>6511</v>
      </c>
      <c r="B545" s="1" t="s">
        <v>52</v>
      </c>
      <c r="C545" s="4">
        <v>544.0</v>
      </c>
      <c r="D545" s="5" t="s">
        <v>6512</v>
      </c>
      <c r="E545" s="4" t="str">
        <f>IFERROR(__xludf.DUMMYFUNCTION("GOOGLETRANSLATE(D545, ""he"", ""en"")"),"Imported")</f>
        <v>Imported</v>
      </c>
      <c r="F545" s="4"/>
      <c r="G545" s="4"/>
      <c r="H545" s="4"/>
    </row>
    <row r="546" ht="15.75" customHeight="1">
      <c r="A546" s="3" t="s">
        <v>6513</v>
      </c>
      <c r="B546" s="1" t="s">
        <v>6514</v>
      </c>
      <c r="C546" s="4">
        <v>545.0</v>
      </c>
      <c r="D546" s="5" t="s">
        <v>2492</v>
      </c>
      <c r="E546" s="4" t="str">
        <f>IFERROR(__xludf.DUMMYFUNCTION("GOOGLETRANSLATE(D546, ""he"", ""en"")"),"your mercy")</f>
        <v>your mercy</v>
      </c>
      <c r="F546" s="4"/>
      <c r="G546" s="4"/>
      <c r="H546" s="4"/>
    </row>
    <row r="547" ht="15.75" customHeight="1">
      <c r="A547" s="3" t="s">
        <v>6515</v>
      </c>
      <c r="B547" s="1" t="s">
        <v>6516</v>
      </c>
      <c r="C547" s="4">
        <v>546.0</v>
      </c>
      <c r="D547" s="5" t="s">
        <v>6517</v>
      </c>
      <c r="E547" s="4" t="str">
        <f>IFERROR(__xludf.DUMMYFUNCTION("GOOGLETRANSLATE(D547, ""he"", ""en"")"),"and her brother")</f>
        <v>and her brother</v>
      </c>
      <c r="F547" s="4"/>
      <c r="G547" s="4"/>
      <c r="H547" s="4"/>
    </row>
    <row r="548" ht="15.75" customHeight="1">
      <c r="A548" s="3" t="s">
        <v>6518</v>
      </c>
      <c r="B548" s="1" t="s">
        <v>6519</v>
      </c>
      <c r="C548" s="4">
        <v>547.0</v>
      </c>
      <c r="D548" s="5" t="s">
        <v>53</v>
      </c>
      <c r="E548" s="4" t="str">
        <f>IFERROR(__xludf.DUMMYFUNCTION("GOOGLETRANSLATE(D548, ""he"", ""en"")"),"that")</f>
        <v>that</v>
      </c>
      <c r="F548" s="4"/>
      <c r="G548" s="4"/>
      <c r="H548" s="4"/>
    </row>
    <row r="549" ht="15.75" customHeight="1">
      <c r="A549" s="8" t="s">
        <v>6520</v>
      </c>
      <c r="B549" s="17">
        <v>85.0</v>
      </c>
      <c r="C549" s="4">
        <v>548.0</v>
      </c>
      <c r="D549" s="5" t="s">
        <v>6143</v>
      </c>
      <c r="E549" s="4" t="str">
        <f>IFERROR(__xludf.DUMMYFUNCTION("GOOGLETRANSLATE(D549, ""he"", ""en"")"),"your teachings")</f>
        <v>your teachings</v>
      </c>
      <c r="F549" s="4"/>
      <c r="G549" s="4"/>
      <c r="H549" s="4"/>
    </row>
    <row r="550" ht="15.75" customHeight="1">
      <c r="A550" s="3" t="s">
        <v>6521</v>
      </c>
      <c r="B550" s="1" t="s">
        <v>6522</v>
      </c>
      <c r="C550" s="4">
        <v>549.0</v>
      </c>
      <c r="D550" s="5" t="s">
        <v>6523</v>
      </c>
      <c r="E550" s="4" t="str">
        <f>IFERROR(__xludf.DUMMYFUNCTION("GOOGLETRANSLATE(D550, ""he"", ""en"")"),"Shashuai:")</f>
        <v>Shashuai:</v>
      </c>
      <c r="F550" s="4"/>
      <c r="G550" s="4"/>
      <c r="H550" s="4"/>
    </row>
    <row r="551" ht="15.75" customHeight="1">
      <c r="A551" s="3" t="s">
        <v>6324</v>
      </c>
      <c r="B551" s="1" t="s">
        <v>6325</v>
      </c>
      <c r="C551" s="4">
        <v>550.0</v>
      </c>
      <c r="D551" s="5" t="s">
        <v>6524</v>
      </c>
      <c r="E551" s="4" t="str">
        <f>IFERROR(__xludf.DUMMYFUNCTION("GOOGLETRANSLATE(D551, ""he"", ""en"")"),"{heh}")</f>
        <v>{heh}</v>
      </c>
      <c r="F551" s="4"/>
      <c r="G551" s="4"/>
      <c r="H551" s="4"/>
    </row>
    <row r="552" ht="15.75" customHeight="1">
      <c r="A552" s="3" t="s">
        <v>6525</v>
      </c>
      <c r="B552" s="1" t="s">
        <v>6526</v>
      </c>
      <c r="C552" s="4">
        <v>551.0</v>
      </c>
      <c r="D552" s="5" t="s">
        <v>3514</v>
      </c>
      <c r="E552" s="4" t="str">
        <f>IFERROR(__xludf.DUMMYFUNCTION("GOOGLETRANSLATE(D552, ""he"", ""en"")"),"They will dry")</f>
        <v>They will dry</v>
      </c>
      <c r="F552" s="4"/>
      <c r="G552" s="4"/>
      <c r="H552" s="4"/>
    </row>
    <row r="553" ht="15.75" customHeight="1">
      <c r="A553" s="3" t="s">
        <v>6527</v>
      </c>
      <c r="B553" s="1" t="s">
        <v>6528</v>
      </c>
      <c r="C553" s="4">
        <v>552.0</v>
      </c>
      <c r="D553" s="5" t="s">
        <v>4107</v>
      </c>
      <c r="E553" s="4" t="str">
        <f>IFERROR(__xludf.DUMMYFUNCTION("GOOGLETRANSLATE(D553, ""he"", ""en"")"),"Zedim")</f>
        <v>Zedim</v>
      </c>
      <c r="F553" s="4"/>
      <c r="G553" s="4"/>
      <c r="H553" s="4"/>
    </row>
    <row r="554" ht="15.75" customHeight="1">
      <c r="A554" s="3" t="s">
        <v>1684</v>
      </c>
      <c r="B554" s="1" t="s">
        <v>14</v>
      </c>
      <c r="C554" s="4">
        <v>553.0</v>
      </c>
      <c r="D554" s="5" t="s">
        <v>53</v>
      </c>
      <c r="E554" s="4" t="str">
        <f>IFERROR(__xludf.DUMMYFUNCTION("GOOGLETRANSLATE(D554, ""he"", ""en"")"),"that")</f>
        <v>that</v>
      </c>
      <c r="F554" s="4"/>
      <c r="G554" s="4"/>
      <c r="H554" s="4"/>
    </row>
    <row r="555" ht="15.75" customHeight="1">
      <c r="A555" s="3" t="s">
        <v>6529</v>
      </c>
      <c r="B555" s="1" t="s">
        <v>6530</v>
      </c>
      <c r="C555" s="4">
        <v>554.0</v>
      </c>
      <c r="D555" s="5" t="s">
        <v>5976</v>
      </c>
      <c r="E555" s="4" t="str">
        <f>IFERROR(__xludf.DUMMYFUNCTION("GOOGLETRANSLATE(D555, ""he"", ""en"")"),"lie")</f>
        <v>lie</v>
      </c>
      <c r="F555" s="4"/>
      <c r="G555" s="4"/>
      <c r="H555" s="4"/>
    </row>
    <row r="556" ht="15.75" customHeight="1">
      <c r="A556" s="8" t="s">
        <v>6531</v>
      </c>
      <c r="B556" s="17">
        <v>86.0</v>
      </c>
      <c r="C556" s="4">
        <v>555.0</v>
      </c>
      <c r="D556" s="5" t="s">
        <v>6532</v>
      </c>
      <c r="E556" s="4" t="str">
        <f>IFERROR(__xludf.DUMMYFUNCTION("GOOGLETRANSLATE(D556, ""he"", ""en"")"),"Journalist")</f>
        <v>Journalist</v>
      </c>
      <c r="F556" s="4"/>
      <c r="G556" s="4"/>
      <c r="H556" s="4"/>
    </row>
    <row r="557" ht="15.75" customHeight="1">
      <c r="A557" s="3" t="s">
        <v>6533</v>
      </c>
      <c r="B557" s="1" t="s">
        <v>6534</v>
      </c>
      <c r="C557" s="4">
        <v>556.0</v>
      </c>
      <c r="D557" s="5" t="s">
        <v>62</v>
      </c>
      <c r="E557" s="4" t="str">
        <f>IFERROR(__xludf.DUMMYFUNCTION("GOOGLETRANSLATE(D557, ""he"", ""en"")"),"I")</f>
        <v>I</v>
      </c>
      <c r="F557" s="4"/>
      <c r="G557" s="4"/>
      <c r="H557" s="4"/>
    </row>
    <row r="558" ht="15.75" customHeight="1">
      <c r="A558" s="3" t="s">
        <v>6535</v>
      </c>
      <c r="B558" s="1" t="s">
        <v>3910</v>
      </c>
      <c r="C558" s="4">
        <v>557.0</v>
      </c>
      <c r="D558" s="5" t="s">
        <v>6536</v>
      </c>
      <c r="E558" s="4" t="str">
        <f>IFERROR(__xludf.DUMMYFUNCTION("GOOGLETRANSLATE(D558, ""he"", ""en"")"),"Jesus")</f>
        <v>Jesus</v>
      </c>
      <c r="F558" s="4"/>
      <c r="G558" s="4"/>
      <c r="H558" s="4"/>
    </row>
    <row r="559" ht="15.75" customHeight="1">
      <c r="A559" s="3" t="s">
        <v>6537</v>
      </c>
      <c r="B559" s="1" t="s">
        <v>6538</v>
      </c>
      <c r="C559" s="4">
        <v>558.0</v>
      </c>
      <c r="D559" s="5" t="s">
        <v>6539</v>
      </c>
      <c r="E559" s="4" t="str">
        <f>IFERROR(__xludf.DUMMYFUNCTION("GOOGLETRANSLATE(D559, ""he"", ""en"")"),"At your command:")</f>
        <v>At your command:</v>
      </c>
      <c r="F559" s="4"/>
      <c r="G559" s="4"/>
      <c r="H559" s="4"/>
    </row>
    <row r="560" ht="15.75" customHeight="1">
      <c r="A560" s="3" t="s">
        <v>6540</v>
      </c>
      <c r="B560" s="1" t="s">
        <v>6541</v>
      </c>
      <c r="C560" s="4">
        <v>559.0</v>
      </c>
      <c r="D560" s="5" t="s">
        <v>6542</v>
      </c>
      <c r="E560" s="4" t="str">
        <f>IFERROR(__xludf.DUMMYFUNCTION("GOOGLETRANSLATE(D560, ""he"", ""en"")"),"{pen}")</f>
        <v>{pen}</v>
      </c>
      <c r="F560" s="4"/>
      <c r="G560" s="4"/>
      <c r="H560" s="4"/>
    </row>
    <row r="561" ht="15.75" customHeight="1">
      <c r="A561" s="3" t="s">
        <v>6543</v>
      </c>
      <c r="B561" s="1" t="s">
        <v>6544</v>
      </c>
      <c r="C561" s="4">
        <v>560.0</v>
      </c>
      <c r="D561" s="5" t="s">
        <v>3874</v>
      </c>
      <c r="E561" s="4" t="str">
        <f>IFERROR(__xludf.DUMMYFUNCTION("GOOGLETRANSLATE(D561, ""he"", ""en"")"),"will return")</f>
        <v>will return</v>
      </c>
      <c r="F561" s="4"/>
      <c r="G561" s="4"/>
      <c r="H561" s="4"/>
    </row>
    <row r="562" ht="15.75" customHeight="1">
      <c r="A562" s="8" t="s">
        <v>6545</v>
      </c>
      <c r="B562" s="17">
        <v>87.0</v>
      </c>
      <c r="C562" s="4">
        <v>561.0</v>
      </c>
      <c r="D562" s="5" t="s">
        <v>3013</v>
      </c>
      <c r="E562" s="4" t="str">
        <f>IFERROR(__xludf.DUMMYFUNCTION("GOOGLETRANSLATE(D562, ""he"", ""en"")"),"me")</f>
        <v>me</v>
      </c>
      <c r="F562" s="4"/>
      <c r="G562" s="4"/>
      <c r="H562" s="4"/>
    </row>
    <row r="563" ht="15.75" customHeight="1">
      <c r="A563" s="3" t="s">
        <v>6546</v>
      </c>
      <c r="B563" s="1" t="s">
        <v>6547</v>
      </c>
      <c r="C563" s="4">
        <v>562.0</v>
      </c>
      <c r="D563" s="5" t="s">
        <v>6472</v>
      </c>
      <c r="E563" s="4" t="str">
        <f>IFERROR(__xludf.DUMMYFUNCTION("GOOGLETRANSLATE(D563, ""he"", ""en"")"),"I will see you")</f>
        <v>I will see you</v>
      </c>
      <c r="F563" s="4"/>
      <c r="G563" s="4"/>
      <c r="H563" s="4"/>
    </row>
    <row r="564" ht="15.75" customHeight="1">
      <c r="A564" s="3" t="s">
        <v>6548</v>
      </c>
      <c r="B564" s="1" t="s">
        <v>6549</v>
      </c>
      <c r="C564" s="4">
        <v>563.0</v>
      </c>
      <c r="D564" s="5" t="s">
        <v>6550</v>
      </c>
      <c r="E564" s="4" t="str">
        <f>IFERROR(__xludf.DUMMYFUNCTION("GOOGLETRANSLATE(D564, ""he"", ""en"")"),"(and knew)")</f>
        <v>(and knew)</v>
      </c>
      <c r="F564" s="4"/>
      <c r="G564" s="4"/>
      <c r="H564" s="4"/>
    </row>
    <row r="565" ht="15.75" customHeight="1">
      <c r="A565" s="3" t="s">
        <v>6551</v>
      </c>
      <c r="B565" s="1" t="s">
        <v>6552</v>
      </c>
      <c r="C565" s="4">
        <v>564.0</v>
      </c>
      <c r="D565" s="5" t="s">
        <v>6553</v>
      </c>
      <c r="E565" s="4" t="str">
        <f>IFERROR(__xludf.DUMMYFUNCTION("GOOGLETRANSLATE(D565, ""he"", ""en"")"),"And I know")</f>
        <v>And I know</v>
      </c>
      <c r="F565" s="4"/>
      <c r="G565" s="4"/>
      <c r="H565" s="4"/>
    </row>
    <row r="566" ht="15.75" customHeight="1">
      <c r="A566" s="3" t="s">
        <v>6554</v>
      </c>
      <c r="B566" s="1" t="s">
        <v>200</v>
      </c>
      <c r="C566" s="4">
        <v>565.0</v>
      </c>
      <c r="D566" s="5" t="s">
        <v>6284</v>
      </c>
      <c r="E566" s="4" t="str">
        <f>IFERROR(__xludf.DUMMYFUNCTION("GOOGLETRANSLATE(D566, ""he"", ""en"")"),"Your witnesses:")</f>
        <v>Your witnesses:</v>
      </c>
      <c r="F566" s="4"/>
      <c r="G566" s="4"/>
      <c r="H566" s="4"/>
    </row>
    <row r="567" ht="15.75" customHeight="1">
      <c r="A567" s="3" t="s">
        <v>6555</v>
      </c>
      <c r="B567" s="1" t="s">
        <v>6556</v>
      </c>
      <c r="C567" s="4">
        <v>566.0</v>
      </c>
      <c r="D567" s="5" t="s">
        <v>6557</v>
      </c>
      <c r="E567" s="4" t="str">
        <f>IFERROR(__xludf.DUMMYFUNCTION("GOOGLETRANSLATE(D567, ""he"", ""en"")"),"{f}")</f>
        <v>{f}</v>
      </c>
      <c r="F567" s="4"/>
      <c r="G567" s="4"/>
      <c r="H567" s="4"/>
    </row>
    <row r="568" ht="15.75" customHeight="1">
      <c r="A568" s="3" t="s">
        <v>6558</v>
      </c>
      <c r="B568" s="1" t="s">
        <v>5923</v>
      </c>
      <c r="C568" s="4">
        <v>567.0</v>
      </c>
      <c r="D568" s="5" t="s">
        <v>6499</v>
      </c>
      <c r="E568" s="4" t="str">
        <f>IFERROR(__xludf.DUMMYFUNCTION("GOOGLETRANSLATE(D568, ""he"", ""en"")"),"Be")</f>
        <v>Be</v>
      </c>
      <c r="F568" s="4"/>
      <c r="G568" s="4"/>
      <c r="H568" s="4"/>
    </row>
    <row r="569" ht="15.75" customHeight="1">
      <c r="A569" s="8" t="s">
        <v>6559</v>
      </c>
      <c r="B569" s="17">
        <v>88.0</v>
      </c>
      <c r="C569" s="4">
        <v>568.0</v>
      </c>
      <c r="D569" s="5" t="s">
        <v>3571</v>
      </c>
      <c r="E569" s="4" t="str">
        <f>IFERROR(__xludf.DUMMYFUNCTION("GOOGLETRANSLATE(D569, ""he"", ""en"")"),"my heart")</f>
        <v>my heart</v>
      </c>
      <c r="F569" s="4"/>
      <c r="G569" s="4"/>
      <c r="H569" s="4"/>
    </row>
    <row r="570" ht="15.75" customHeight="1">
      <c r="A570" s="3" t="s">
        <v>6560</v>
      </c>
      <c r="B570" s="1" t="s">
        <v>6561</v>
      </c>
      <c r="C570" s="4">
        <v>569.0</v>
      </c>
      <c r="D570" s="5" t="s">
        <v>6562</v>
      </c>
      <c r="E570" s="4" t="str">
        <f>IFERROR(__xludf.DUMMYFUNCTION("GOOGLETRANSLATE(D570, ""he"", ""en"")"),"innocent")</f>
        <v>innocent</v>
      </c>
      <c r="F570" s="4"/>
      <c r="G570" s="4"/>
      <c r="H570" s="4"/>
    </row>
    <row r="571" ht="15.75" customHeight="1">
      <c r="A571" s="3" t="s">
        <v>6563</v>
      </c>
      <c r="B571" s="1" t="s">
        <v>6025</v>
      </c>
      <c r="C571" s="4">
        <v>570.0</v>
      </c>
      <c r="D571" s="5" t="s">
        <v>6564</v>
      </c>
      <c r="E571" s="4" t="str">
        <f>IFERROR(__xludf.DUMMYFUNCTION("GOOGLETRANSLATE(D571, ""he"", ""en"")"),"by your rules")</f>
        <v>by your rules</v>
      </c>
      <c r="F571" s="4"/>
      <c r="G571" s="4"/>
      <c r="H571" s="4"/>
    </row>
    <row r="572" ht="15.75" customHeight="1">
      <c r="A572" s="3" t="s">
        <v>6565</v>
      </c>
      <c r="B572" s="1" t="s">
        <v>5990</v>
      </c>
      <c r="C572" s="4">
        <v>571.0</v>
      </c>
      <c r="D572" s="5" t="s">
        <v>1103</v>
      </c>
      <c r="E572" s="4" t="str">
        <f>IFERROR(__xludf.DUMMYFUNCTION("GOOGLETRANSLATE(D572, ""he"", ""en"")"),"address")</f>
        <v>address</v>
      </c>
      <c r="F572" s="4"/>
      <c r="G572" s="4"/>
      <c r="H572" s="4"/>
    </row>
    <row r="573" ht="15.75" customHeight="1">
      <c r="A573" s="3" t="s">
        <v>6566</v>
      </c>
      <c r="B573" s="1" t="s">
        <v>6567</v>
      </c>
      <c r="C573" s="4">
        <v>572.0</v>
      </c>
      <c r="D573" s="5" t="s">
        <v>132</v>
      </c>
      <c r="E573" s="4" t="str">
        <f>IFERROR(__xludf.DUMMYFUNCTION("GOOGLETRANSLATE(D573, ""he"", ""en"")"),"not")</f>
        <v>not</v>
      </c>
      <c r="F573" s="4"/>
      <c r="G573" s="4"/>
      <c r="H573" s="4"/>
    </row>
    <row r="574" ht="15.75" customHeight="1">
      <c r="A574" s="8" t="s">
        <v>6568</v>
      </c>
      <c r="B574" s="17">
        <v>89.0</v>
      </c>
      <c r="C574" s="4">
        <v>573.0</v>
      </c>
      <c r="D574" s="5" t="s">
        <v>6171</v>
      </c>
      <c r="E574" s="4" t="str">
        <f>IFERROR(__xludf.DUMMYFUNCTION("GOOGLETRANSLATE(D574, ""he"", ""en"")"),"stale:")</f>
        <v>stale:</v>
      </c>
      <c r="F574" s="4"/>
      <c r="G574" s="4"/>
      <c r="H574" s="4"/>
    </row>
    <row r="575" ht="15.75" customHeight="1">
      <c r="A575" s="3" t="s">
        <v>6569</v>
      </c>
      <c r="B575" s="1" t="s">
        <v>6570</v>
      </c>
      <c r="C575" s="4">
        <v>574.0</v>
      </c>
      <c r="D575" s="5" t="s">
        <v>5744</v>
      </c>
      <c r="E575" s="4" t="str">
        <f>IFERROR(__xludf.DUMMYFUNCTION("GOOGLETRANSLATE(D575, ""he"", ""en"")"),"(f)")</f>
        <v>(f)</v>
      </c>
      <c r="F575" s="4"/>
      <c r="G575" s="4"/>
      <c r="H575" s="4"/>
    </row>
    <row r="576" ht="15.75" customHeight="1">
      <c r="A576" s="3" t="s">
        <v>3552</v>
      </c>
      <c r="B576" s="1" t="s">
        <v>2580</v>
      </c>
      <c r="C576" s="4">
        <v>575.0</v>
      </c>
      <c r="D576" s="5" t="s">
        <v>6571</v>
      </c>
      <c r="E576" s="4" t="str">
        <f>IFERROR(__xludf.DUMMYFUNCTION("GOOGLETRANSLATE(D576, ""he"", ""en"")"),"{fa}")</f>
        <v>{fa}</v>
      </c>
      <c r="F576" s="4"/>
      <c r="G576" s="4"/>
      <c r="H576" s="4"/>
    </row>
    <row r="577" ht="15.75" customHeight="1">
      <c r="A577" s="3" t="s">
        <v>6572</v>
      </c>
      <c r="B577" s="1" t="s">
        <v>5757</v>
      </c>
      <c r="C577" s="4">
        <v>576.0</v>
      </c>
      <c r="D577" s="5" t="s">
        <v>3562</v>
      </c>
      <c r="E577" s="4" t="str">
        <f>IFERROR(__xludf.DUMMYFUNCTION("GOOGLETRANSLATE(D577, ""he"", ""en"")"),"bride")</f>
        <v>bride</v>
      </c>
      <c r="F577" s="4"/>
      <c r="G577" s="4"/>
      <c r="H577" s="4"/>
    </row>
    <row r="578" ht="15.75" customHeight="1">
      <c r="A578" s="3" t="s">
        <v>6573</v>
      </c>
      <c r="B578" s="1" t="s">
        <v>6574</v>
      </c>
      <c r="C578" s="4">
        <v>577.0</v>
      </c>
      <c r="D578" s="5" t="s">
        <v>6575</v>
      </c>
      <c r="E578" s="4" t="str">
        <f>IFERROR(__xludf.DUMMYFUNCTION("GOOGLETRANSLATE(D578, ""he"", ""en"")"),"for your salvation")</f>
        <v>for your salvation</v>
      </c>
      <c r="F578" s="4"/>
      <c r="G578" s="4"/>
      <c r="H578" s="4"/>
    </row>
    <row r="579" ht="15.75" customHeight="1">
      <c r="A579" s="3" t="s">
        <v>6576</v>
      </c>
      <c r="B579" s="1" t="s">
        <v>6577</v>
      </c>
      <c r="C579" s="4">
        <v>578.0</v>
      </c>
      <c r="D579" s="5" t="s">
        <v>3564</v>
      </c>
      <c r="E579" s="4" t="str">
        <f>IFERROR(__xludf.DUMMYFUNCTION("GOOGLETRANSLATE(D579, ""he"", ""en"")"),"mental")</f>
        <v>mental</v>
      </c>
      <c r="F579" s="4"/>
      <c r="G579" s="4"/>
      <c r="H579" s="4"/>
    </row>
    <row r="580" ht="15.75" customHeight="1">
      <c r="A580" s="8" t="s">
        <v>6578</v>
      </c>
      <c r="B580" s="17">
        <v>90.0</v>
      </c>
      <c r="C580" s="4">
        <v>579.0</v>
      </c>
      <c r="D580" s="5" t="s">
        <v>6476</v>
      </c>
      <c r="E580" s="4" t="str">
        <f>IFERROR(__xludf.DUMMYFUNCTION("GOOGLETRANSLATE(D580, ""he"", ""en"")"),"to your word")</f>
        <v>to your word</v>
      </c>
      <c r="F580" s="4"/>
      <c r="G580" s="4"/>
      <c r="H580" s="4"/>
    </row>
    <row r="581" ht="15.75" customHeight="1">
      <c r="A581" s="3" t="s">
        <v>6579</v>
      </c>
      <c r="B581" s="1" t="s">
        <v>6580</v>
      </c>
      <c r="C581" s="4">
        <v>580.0</v>
      </c>
      <c r="D581" s="5" t="s">
        <v>6140</v>
      </c>
      <c r="E581" s="4" t="str">
        <f>IFERROR(__xludf.DUMMYFUNCTION("GOOGLETRANSLATE(D581, ""he"", ""en"")"),"I applied:")</f>
        <v>I applied:</v>
      </c>
      <c r="F581" s="4"/>
      <c r="G581" s="4"/>
      <c r="H581" s="4"/>
    </row>
    <row r="582" ht="15.75" customHeight="1">
      <c r="A582" s="3" t="s">
        <v>6581</v>
      </c>
      <c r="B582" s="1" t="s">
        <v>6582</v>
      </c>
      <c r="C582" s="4">
        <v>581.0</v>
      </c>
      <c r="D582" s="5" t="s">
        <v>6583</v>
      </c>
      <c r="E582" s="4" t="str">
        <f>IFERROR(__xludf.DUMMYFUNCTION("GOOGLETRANSLATE(D582, ""he"", ""en"")"),"{pub}")</f>
        <v>{pub}</v>
      </c>
      <c r="F582" s="4"/>
      <c r="G582" s="4"/>
      <c r="H582" s="4"/>
    </row>
    <row r="583" ht="15.75" customHeight="1">
      <c r="A583" s="3" t="s">
        <v>6584</v>
      </c>
      <c r="B583" s="1" t="s">
        <v>4481</v>
      </c>
      <c r="C583" s="4">
        <v>582.0</v>
      </c>
      <c r="D583" s="5" t="s">
        <v>6585</v>
      </c>
      <c r="E583" s="4" t="str">
        <f>IFERROR(__xludf.DUMMYFUNCTION("GOOGLETRANSLATE(D583, ""he"", ""en"")"),"all of them")</f>
        <v>all of them</v>
      </c>
      <c r="F583" s="4"/>
      <c r="G583" s="4"/>
      <c r="H583" s="4"/>
    </row>
    <row r="584" ht="15.75" customHeight="1">
      <c r="A584" s="3" t="s">
        <v>6586</v>
      </c>
      <c r="B584" s="1" t="s">
        <v>6587</v>
      </c>
      <c r="C584" s="4">
        <v>583.0</v>
      </c>
      <c r="D584" s="5" t="s">
        <v>5855</v>
      </c>
      <c r="E584" s="4" t="str">
        <f>IFERROR(__xludf.DUMMYFUNCTION("GOOGLETRANSLATE(D584, ""he"", ""en"")"),"my eyes")</f>
        <v>my eyes</v>
      </c>
      <c r="F584" s="4"/>
      <c r="G584" s="4"/>
      <c r="H584" s="4"/>
    </row>
    <row r="585" ht="15.75" customHeight="1">
      <c r="A585" s="3" t="s">
        <v>6588</v>
      </c>
      <c r="B585" s="1" t="s">
        <v>2743</v>
      </c>
      <c r="C585" s="4">
        <v>584.0</v>
      </c>
      <c r="D585" s="5" t="s">
        <v>6589</v>
      </c>
      <c r="E585" s="4" t="str">
        <f>IFERROR(__xludf.DUMMYFUNCTION("GOOGLETRANSLATE(D585, ""he"", ""en"")"),"as you say")</f>
        <v>as you say</v>
      </c>
      <c r="F585" s="4"/>
      <c r="G585" s="4"/>
      <c r="H585" s="4"/>
    </row>
    <row r="586" ht="15.75" customHeight="1">
      <c r="A586" s="3" t="s">
        <v>6590</v>
      </c>
      <c r="B586" s="1" t="s">
        <v>6591</v>
      </c>
      <c r="C586" s="4">
        <v>585.0</v>
      </c>
      <c r="D586" s="5" t="s">
        <v>6592</v>
      </c>
      <c r="E586" s="4" t="str">
        <f>IFERROR(__xludf.DUMMYFUNCTION("GOOGLETRANSLATE(D586, ""he"", ""en"")"),"to say")</f>
        <v>to say</v>
      </c>
      <c r="F586" s="4"/>
      <c r="G586" s="4"/>
      <c r="H586" s="4"/>
    </row>
    <row r="587" ht="15.75" customHeight="1">
      <c r="A587" s="8" t="s">
        <v>6593</v>
      </c>
      <c r="B587" s="17">
        <v>91.0</v>
      </c>
      <c r="C587" s="4">
        <v>586.0</v>
      </c>
      <c r="D587" s="5" t="s">
        <v>2674</v>
      </c>
      <c r="E587" s="4" t="str">
        <f>IFERROR(__xludf.DUMMYFUNCTION("GOOGLETRANSLATE(D587, ""he"", ""en"")"),"when")</f>
        <v>when</v>
      </c>
      <c r="F587" s="4"/>
      <c r="G587" s="4"/>
      <c r="H587" s="4"/>
    </row>
    <row r="588" ht="15.75" customHeight="1">
      <c r="A588" s="3" t="s">
        <v>6594</v>
      </c>
      <c r="B588" s="1" t="s">
        <v>6595</v>
      </c>
      <c r="C588" s="4">
        <v>587.0</v>
      </c>
      <c r="D588" s="5" t="s">
        <v>6596</v>
      </c>
      <c r="E588" s="4" t="str">
        <f>IFERROR(__xludf.DUMMYFUNCTION("GOOGLETRANSLATE(D588, ""he"", ""en"")"),"comfort me:")</f>
        <v>comfort me:</v>
      </c>
      <c r="F588" s="4"/>
      <c r="G588" s="4"/>
      <c r="H588" s="4"/>
    </row>
    <row r="589" ht="15.75" customHeight="1">
      <c r="A589" s="3" t="s">
        <v>6597</v>
      </c>
      <c r="B589" s="1" t="s">
        <v>6598</v>
      </c>
      <c r="C589" s="4">
        <v>588.0</v>
      </c>
      <c r="D589" s="5" t="s">
        <v>6599</v>
      </c>
      <c r="E589" s="4" t="str">
        <f>IFERROR(__xludf.DUMMYFUNCTION("GOOGLETRANSLATE(D589, ""he"", ""en"")"),"{expired}")</f>
        <v>{expired}</v>
      </c>
      <c r="F589" s="4"/>
      <c r="G589" s="4"/>
      <c r="H589" s="4"/>
    </row>
    <row r="590" ht="15.75" customHeight="1">
      <c r="A590" s="3" t="s">
        <v>6600</v>
      </c>
      <c r="B590" s="1" t="s">
        <v>6601</v>
      </c>
      <c r="C590" s="4">
        <v>589.0</v>
      </c>
      <c r="D590" s="5" t="s">
        <v>53</v>
      </c>
      <c r="E590" s="4" t="str">
        <f>IFERROR(__xludf.DUMMYFUNCTION("GOOGLETRANSLATE(D590, ""he"", ""en"")"),"that")</f>
        <v>that</v>
      </c>
      <c r="F590" s="4"/>
      <c r="G590" s="4"/>
      <c r="H590" s="4"/>
    </row>
    <row r="591" ht="15.75" customHeight="1">
      <c r="A591" s="3" t="s">
        <v>6602</v>
      </c>
      <c r="B591" s="1" t="s">
        <v>6603</v>
      </c>
      <c r="C591" s="4">
        <v>590.0</v>
      </c>
      <c r="D591" s="5" t="s">
        <v>4347</v>
      </c>
      <c r="E591" s="4" t="str">
        <f>IFERROR(__xludf.DUMMYFUNCTION("GOOGLETRANSLATE(D591, ""he"", ""en"")"),"I was")</f>
        <v>I was</v>
      </c>
      <c r="F591" s="4"/>
      <c r="G591" s="4"/>
      <c r="H591" s="4"/>
    </row>
    <row r="592" ht="15.75" customHeight="1">
      <c r="A592" s="3" t="s">
        <v>5410</v>
      </c>
      <c r="B592" s="1" t="s">
        <v>6604</v>
      </c>
      <c r="C592" s="4">
        <v>591.0</v>
      </c>
      <c r="D592" s="5" t="s">
        <v>6605</v>
      </c>
      <c r="E592" s="4" t="str">
        <f>IFERROR(__xludf.DUMMYFUNCTION("GOOGLETRANSLATE(D592, ""he"", ""en"")"),"as a")</f>
        <v>as a</v>
      </c>
      <c r="F592" s="4"/>
      <c r="G592" s="4"/>
      <c r="H592" s="4"/>
    </row>
    <row r="593" ht="15.75" customHeight="1">
      <c r="A593" s="8" t="s">
        <v>6606</v>
      </c>
      <c r="B593" s="17">
        <v>92.0</v>
      </c>
      <c r="C593" s="4">
        <v>592.0</v>
      </c>
      <c r="D593" s="5" t="s">
        <v>6607</v>
      </c>
      <c r="E593" s="4" t="str">
        <f>IFERROR(__xludf.DUMMYFUNCTION("GOOGLETRANSLATE(D593, ""he"", ""en"")"),"in steam")</f>
        <v>in steam</v>
      </c>
      <c r="F593" s="4"/>
      <c r="G593" s="4"/>
      <c r="H593" s="4"/>
    </row>
    <row r="594" ht="15.75" customHeight="1">
      <c r="A594" s="3" t="s">
        <v>6608</v>
      </c>
      <c r="B594" s="1" t="s">
        <v>6609</v>
      </c>
      <c r="C594" s="4">
        <v>593.0</v>
      </c>
      <c r="D594" s="5" t="s">
        <v>5733</v>
      </c>
      <c r="E594" s="4" t="str">
        <f>IFERROR(__xludf.DUMMYFUNCTION("GOOGLETRANSLATE(D594, ""he"", ""en"")"),"your rules")</f>
        <v>your rules</v>
      </c>
      <c r="F594" s="4"/>
      <c r="G594" s="4"/>
      <c r="H594" s="4"/>
    </row>
    <row r="595" ht="15.75" customHeight="1">
      <c r="A595" s="3" t="s">
        <v>6339</v>
      </c>
      <c r="B595" s="1" t="s">
        <v>5992</v>
      </c>
      <c r="C595" s="4">
        <v>594.0</v>
      </c>
      <c r="D595" s="5" t="s">
        <v>132</v>
      </c>
      <c r="E595" s="4" t="str">
        <f>IFERROR(__xludf.DUMMYFUNCTION("GOOGLETRANSLATE(D595, ""he"", ""en"")"),"not")</f>
        <v>not</v>
      </c>
      <c r="F595" s="4"/>
      <c r="G595" s="4"/>
      <c r="H595" s="4"/>
    </row>
    <row r="596" ht="15.75" customHeight="1">
      <c r="A596" s="3" t="s">
        <v>6610</v>
      </c>
      <c r="B596" s="1" t="s">
        <v>5895</v>
      </c>
      <c r="C596" s="4">
        <v>595.0</v>
      </c>
      <c r="D596" s="5" t="s">
        <v>6309</v>
      </c>
      <c r="E596" s="4" t="str">
        <f>IFERROR(__xludf.DUMMYFUNCTION("GOOGLETRANSLATE(D596, ""he"", ""en"")"),"I forgot:")</f>
        <v>I forgot:</v>
      </c>
      <c r="F596" s="4"/>
      <c r="G596" s="4"/>
      <c r="H596" s="4"/>
    </row>
    <row r="597" ht="15.75" customHeight="1">
      <c r="A597" s="3" t="s">
        <v>6611</v>
      </c>
      <c r="B597" s="1" t="s">
        <v>6612</v>
      </c>
      <c r="C597" s="4">
        <v>596.0</v>
      </c>
      <c r="D597" s="5" t="s">
        <v>6613</v>
      </c>
      <c r="E597" s="4" t="str">
        <f>IFERROR(__xludf.DUMMYFUNCTION("GOOGLETRANSLATE(D597, ""he"", ""en"")"),"{pad}")</f>
        <v>{pad}</v>
      </c>
      <c r="F597" s="4"/>
      <c r="G597" s="4"/>
      <c r="H597" s="4"/>
    </row>
    <row r="598" ht="15.75" customHeight="1">
      <c r="A598" s="3" t="s">
        <v>6614</v>
      </c>
      <c r="B598" s="1" t="s">
        <v>6615</v>
      </c>
      <c r="C598" s="4">
        <v>597.0</v>
      </c>
      <c r="D598" s="5" t="s">
        <v>1786</v>
      </c>
      <c r="E598" s="4" t="str">
        <f>IFERROR(__xludf.DUMMYFUNCTION("GOOGLETRANSLATE(D598, ""he"", ""en"")"),"some")</f>
        <v>some</v>
      </c>
      <c r="F598" s="4"/>
      <c r="G598" s="4"/>
      <c r="H598" s="4"/>
    </row>
    <row r="599" ht="15.75" customHeight="1">
      <c r="A599" s="3" t="s">
        <v>6616</v>
      </c>
      <c r="B599" s="1" t="s">
        <v>6153</v>
      </c>
      <c r="C599" s="4">
        <v>598.0</v>
      </c>
      <c r="D599" s="5" t="s">
        <v>5119</v>
      </c>
      <c r="E599" s="4" t="str">
        <f>IFERROR(__xludf.DUMMYFUNCTION("GOOGLETRANSLATE(D599, ""he"", ""en"")"),"maritime")</f>
        <v>maritime</v>
      </c>
      <c r="F599" s="4"/>
      <c r="G599" s="4"/>
      <c r="H599" s="4"/>
    </row>
    <row r="600" ht="15.75" customHeight="1">
      <c r="A600" s="8" t="s">
        <v>6617</v>
      </c>
      <c r="B600" s="17">
        <v>93.0</v>
      </c>
      <c r="C600" s="4">
        <v>599.0</v>
      </c>
      <c r="D600" s="5" t="s">
        <v>4000</v>
      </c>
      <c r="E600" s="4" t="str">
        <f>IFERROR(__xludf.DUMMYFUNCTION("GOOGLETRANSLATE(D600, ""he"", ""en"")"),"your servant")</f>
        <v>your servant</v>
      </c>
      <c r="F600" s="4"/>
      <c r="G600" s="4"/>
      <c r="H600" s="4"/>
    </row>
    <row r="601" ht="15.75" customHeight="1">
      <c r="A601" s="3" t="s">
        <v>6618</v>
      </c>
      <c r="B601" s="1" t="s">
        <v>6619</v>
      </c>
      <c r="C601" s="4">
        <v>600.0</v>
      </c>
      <c r="D601" s="5" t="s">
        <v>2674</v>
      </c>
      <c r="E601" s="4" t="str">
        <f>IFERROR(__xludf.DUMMYFUNCTION("GOOGLETRANSLATE(D601, ""he"", ""en"")"),"when")</f>
        <v>when</v>
      </c>
      <c r="F601" s="4"/>
      <c r="G601" s="4"/>
      <c r="H601" s="4"/>
    </row>
    <row r="602" ht="15.75" customHeight="1">
      <c r="A602" s="3" t="s">
        <v>1684</v>
      </c>
      <c r="B602" s="1" t="s">
        <v>14</v>
      </c>
      <c r="C602" s="4">
        <v>601.0</v>
      </c>
      <c r="D602" s="5" t="s">
        <v>4463</v>
      </c>
      <c r="E602" s="4" t="str">
        <f>IFERROR(__xludf.DUMMYFUNCTION("GOOGLETRANSLATE(D602, ""he"", ""en"")"),"will do")</f>
        <v>will do</v>
      </c>
      <c r="F602" s="4"/>
      <c r="G602" s="4"/>
      <c r="H602" s="4"/>
    </row>
    <row r="603" ht="15.75" customHeight="1">
      <c r="A603" s="3" t="s">
        <v>6620</v>
      </c>
      <c r="B603" s="1" t="s">
        <v>5806</v>
      </c>
      <c r="C603" s="4">
        <v>602.0</v>
      </c>
      <c r="D603" s="5" t="s">
        <v>6621</v>
      </c>
      <c r="E603" s="4" t="str">
        <f>IFERROR(__xludf.DUMMYFUNCTION("GOOGLETRANSLATE(D603, ""he"", ""en"")"),"Broadfay")</f>
        <v>Broadfay</v>
      </c>
      <c r="F603" s="4"/>
      <c r="G603" s="4"/>
      <c r="H603" s="4"/>
    </row>
    <row r="604" ht="15.75" customHeight="1">
      <c r="A604" s="3" t="s">
        <v>6622</v>
      </c>
      <c r="B604" s="1" t="s">
        <v>5923</v>
      </c>
      <c r="C604" s="4">
        <v>603.0</v>
      </c>
      <c r="D604" s="5" t="s">
        <v>6623</v>
      </c>
      <c r="E604" s="4" t="str">
        <f>IFERROR(__xludf.DUMMYFUNCTION("GOOGLETRANSLATE(D604, ""he"", ""en"")"),"sentence:")</f>
        <v>sentence:</v>
      </c>
      <c r="F604" s="4"/>
      <c r="G604" s="4"/>
      <c r="H604" s="4"/>
    </row>
    <row r="605" ht="15.75" customHeight="1">
      <c r="A605" s="3" t="s">
        <v>6624</v>
      </c>
      <c r="B605" s="1" t="s">
        <v>6625</v>
      </c>
      <c r="C605" s="4">
        <v>604.0</v>
      </c>
      <c r="D605" s="5" t="s">
        <v>6626</v>
      </c>
      <c r="E605" s="4" t="str">
        <f>IFERROR(__xludf.DUMMYFUNCTION("GOOGLETRANSLATE(D605, ""he"", ""en"")"),"{here}")</f>
        <v>{here}</v>
      </c>
      <c r="F605" s="4"/>
      <c r="G605" s="4"/>
      <c r="H605" s="4"/>
    </row>
    <row r="606" ht="15.75" customHeight="1">
      <c r="A606" s="3" t="s">
        <v>6627</v>
      </c>
      <c r="B606" s="1" t="s">
        <v>6628</v>
      </c>
      <c r="C606" s="4">
        <v>605.0</v>
      </c>
      <c r="D606" s="5" t="s">
        <v>6629</v>
      </c>
      <c r="E606" s="4" t="str">
        <f>IFERROR(__xludf.DUMMYFUNCTION("GOOGLETRANSLATE(D606, ""he"", ""en"")"),"mined")</f>
        <v>mined</v>
      </c>
      <c r="F606" s="4"/>
      <c r="G606" s="4"/>
      <c r="H606" s="4"/>
    </row>
    <row r="607" ht="15.75" customHeight="1">
      <c r="A607" s="8" t="s">
        <v>6630</v>
      </c>
      <c r="B607" s="17">
        <v>94.0</v>
      </c>
      <c r="C607" s="4">
        <v>606.0</v>
      </c>
      <c r="D607" s="5" t="s">
        <v>3013</v>
      </c>
      <c r="E607" s="4" t="str">
        <f>IFERROR(__xludf.DUMMYFUNCTION("GOOGLETRANSLATE(D607, ""he"", ""en"")"),"me")</f>
        <v>me</v>
      </c>
      <c r="F607" s="4"/>
      <c r="G607" s="4"/>
      <c r="H607" s="4"/>
    </row>
    <row r="608" ht="15.75" customHeight="1">
      <c r="A608" s="3" t="s">
        <v>2593</v>
      </c>
      <c r="B608" s="1" t="s">
        <v>2358</v>
      </c>
      <c r="C608" s="4">
        <v>607.0</v>
      </c>
      <c r="D608" s="5" t="s">
        <v>4107</v>
      </c>
      <c r="E608" s="4" t="str">
        <f>IFERROR(__xludf.DUMMYFUNCTION("GOOGLETRANSLATE(D608, ""he"", ""en"")"),"Zedim")</f>
        <v>Zedim</v>
      </c>
      <c r="F608" s="4"/>
      <c r="G608" s="4"/>
      <c r="H608" s="4"/>
    </row>
    <row r="609" ht="15.75" customHeight="1">
      <c r="A609" s="3" t="s">
        <v>6631</v>
      </c>
      <c r="B609" s="1" t="s">
        <v>61</v>
      </c>
      <c r="C609" s="4">
        <v>608.0</v>
      </c>
      <c r="D609" s="5" t="s">
        <v>6632</v>
      </c>
      <c r="E609" s="4" t="str">
        <f>IFERROR(__xludf.DUMMYFUNCTION("GOOGLETRANSLATE(D609, ""he"", ""en"")"),"conversations")</f>
        <v>conversations</v>
      </c>
      <c r="F609" s="4"/>
      <c r="G609" s="4"/>
      <c r="H609" s="4"/>
    </row>
    <row r="610" ht="15.75" customHeight="1">
      <c r="A610" s="3" t="s">
        <v>6633</v>
      </c>
      <c r="B610" s="1" t="s">
        <v>6634</v>
      </c>
      <c r="C610" s="4">
        <v>609.0</v>
      </c>
      <c r="D610" s="5" t="s">
        <v>1039</v>
      </c>
      <c r="E610" s="4" t="str">
        <f>IFERROR(__xludf.DUMMYFUNCTION("GOOGLETRANSLATE(D610, ""he"", ""en"")"),"which")</f>
        <v>which</v>
      </c>
      <c r="F610" s="4"/>
      <c r="G610" s="4"/>
      <c r="H610" s="4"/>
    </row>
    <row r="611" ht="15.75" customHeight="1">
      <c r="A611" s="3" t="s">
        <v>6635</v>
      </c>
      <c r="B611" s="1" t="s">
        <v>130</v>
      </c>
      <c r="C611" s="4">
        <v>610.0</v>
      </c>
      <c r="D611" s="5" t="s">
        <v>132</v>
      </c>
      <c r="E611" s="4" t="str">
        <f>IFERROR(__xludf.DUMMYFUNCTION("GOOGLETRANSLATE(D611, ""he"", ""en"")"),"not")</f>
        <v>not</v>
      </c>
      <c r="F611" s="4"/>
      <c r="G611" s="4"/>
      <c r="H611" s="4"/>
    </row>
    <row r="612" ht="15.75" customHeight="1">
      <c r="A612" s="3" t="s">
        <v>6636</v>
      </c>
      <c r="B612" s="1" t="s">
        <v>5680</v>
      </c>
      <c r="C612" s="4">
        <v>611.0</v>
      </c>
      <c r="D612" s="5" t="s">
        <v>6637</v>
      </c>
      <c r="E612" s="4" t="str">
        <f>IFERROR(__xludf.DUMMYFUNCTION("GOOGLETRANSLATE(D612, ""he"", ""en"")"),"Your title:")</f>
        <v>Your title:</v>
      </c>
      <c r="F612" s="4"/>
      <c r="G612" s="4"/>
      <c r="H612" s="4"/>
    </row>
    <row r="613" ht="15.75" customHeight="1">
      <c r="A613" s="3" t="s">
        <v>6638</v>
      </c>
      <c r="B613" s="1" t="s">
        <v>6639</v>
      </c>
      <c r="C613" s="4">
        <v>612.0</v>
      </c>
      <c r="D613" s="5" t="s">
        <v>6640</v>
      </c>
      <c r="E613" s="4" t="str">
        <f>IFERROR(__xludf.DUMMYFUNCTION("GOOGLETRANSLATE(D613, ""he"", ""en"")"),"{poo}")</f>
        <v>{poo}</v>
      </c>
      <c r="F613" s="4"/>
      <c r="G613" s="4"/>
      <c r="H613" s="4"/>
    </row>
    <row r="614" ht="15.75" customHeight="1">
      <c r="A614" s="8" t="s">
        <v>6641</v>
      </c>
      <c r="B614" s="17">
        <v>95.0</v>
      </c>
      <c r="C614" s="4">
        <v>613.0</v>
      </c>
      <c r="D614" s="5" t="s">
        <v>448</v>
      </c>
      <c r="E614" s="4" t="str">
        <f>IFERROR(__xludf.DUMMYFUNCTION("GOOGLETRANSLATE(D614, ""he"", ""en"")"),"all")</f>
        <v>all</v>
      </c>
      <c r="F614" s="4"/>
      <c r="G614" s="4"/>
      <c r="H614" s="4"/>
    </row>
    <row r="615" ht="15.75" customHeight="1">
      <c r="A615" s="3" t="s">
        <v>6642</v>
      </c>
      <c r="B615" s="1" t="s">
        <v>6643</v>
      </c>
      <c r="C615" s="4">
        <v>614.0</v>
      </c>
      <c r="D615" s="5" t="s">
        <v>6003</v>
      </c>
      <c r="E615" s="4" t="str">
        <f>IFERROR(__xludf.DUMMYFUNCTION("GOOGLETRANSLATE(D615, ""he"", ""en"")"),"Your commandments")</f>
        <v>Your commandments</v>
      </c>
      <c r="F615" s="4"/>
      <c r="G615" s="4"/>
      <c r="H615" s="4"/>
    </row>
    <row r="616" ht="15.75" customHeight="1">
      <c r="A616" s="3" t="s">
        <v>6345</v>
      </c>
      <c r="B616" s="1" t="s">
        <v>559</v>
      </c>
      <c r="C616" s="4">
        <v>615.0</v>
      </c>
      <c r="D616" s="5" t="s">
        <v>5950</v>
      </c>
      <c r="E616" s="4" t="str">
        <f>IFERROR(__xludf.DUMMYFUNCTION("GOOGLETRANSLATE(D616, ""he"", ""en"")"),"faith")</f>
        <v>faith</v>
      </c>
      <c r="F616" s="4"/>
      <c r="G616" s="4"/>
      <c r="H616" s="4"/>
    </row>
    <row r="617" ht="15.75" customHeight="1">
      <c r="A617" s="3" t="s">
        <v>6644</v>
      </c>
      <c r="B617" s="1" t="s">
        <v>5541</v>
      </c>
      <c r="C617" s="4">
        <v>616.0</v>
      </c>
      <c r="D617" s="5" t="s">
        <v>5976</v>
      </c>
      <c r="E617" s="4" t="str">
        <f>IFERROR(__xludf.DUMMYFUNCTION("GOOGLETRANSLATE(D617, ""he"", ""en"")"),"lie")</f>
        <v>lie</v>
      </c>
      <c r="F617" s="4"/>
      <c r="G617" s="4"/>
      <c r="H617" s="4"/>
    </row>
    <row r="618" ht="15.75" customHeight="1">
      <c r="A618" s="3" t="s">
        <v>6645</v>
      </c>
      <c r="B618" s="1" t="s">
        <v>6646</v>
      </c>
      <c r="C618" s="4">
        <v>617.0</v>
      </c>
      <c r="D618" s="5" t="s">
        <v>6647</v>
      </c>
      <c r="E618" s="4" t="str">
        <f>IFERROR(__xludf.DUMMYFUNCTION("GOOGLETRANSLATE(D618, ""he"", ""en"")"),"my haunting")</f>
        <v>my haunting</v>
      </c>
      <c r="F618" s="4"/>
      <c r="G618" s="4"/>
      <c r="H618" s="4"/>
    </row>
    <row r="619" ht="15.75" customHeight="1">
      <c r="A619" s="3" t="s">
        <v>6648</v>
      </c>
      <c r="B619" s="1" t="s">
        <v>5873</v>
      </c>
      <c r="C619" s="4">
        <v>618.0</v>
      </c>
      <c r="D619" s="5" t="s">
        <v>6649</v>
      </c>
      <c r="E619" s="4" t="str">
        <f>IFERROR(__xludf.DUMMYFUNCTION("GOOGLETRANSLATE(D619, ""he"", ""en"")"),"Help me:")</f>
        <v>Help me:</v>
      </c>
      <c r="F619" s="4"/>
      <c r="G619" s="4"/>
      <c r="H619" s="4"/>
    </row>
    <row r="620" ht="15.75" customHeight="1">
      <c r="A620" s="3" t="s">
        <v>6650</v>
      </c>
      <c r="B620" s="1" t="s">
        <v>5792</v>
      </c>
      <c r="C620" s="4">
        <v>619.0</v>
      </c>
      <c r="D620" s="5" t="s">
        <v>6651</v>
      </c>
      <c r="E620" s="4" t="str">
        <f>IFERROR(__xludf.DUMMYFUNCTION("GOOGLETRANSLATE(D620, ""he"", ""en"")"),"{Paz}")</f>
        <v>{Paz}</v>
      </c>
      <c r="F620" s="4"/>
      <c r="G620" s="4"/>
      <c r="H620" s="4"/>
    </row>
    <row r="621" ht="15.75" customHeight="1">
      <c r="A621" s="8" t="s">
        <v>6652</v>
      </c>
      <c r="B621" s="17">
        <v>96.0</v>
      </c>
      <c r="C621" s="4">
        <v>620.0</v>
      </c>
      <c r="D621" s="5" t="s">
        <v>3085</v>
      </c>
      <c r="E621" s="4" t="str">
        <f>IFERROR(__xludf.DUMMYFUNCTION("GOOGLETRANSLATE(D621, ""he"", ""en"")"),"almost")</f>
        <v>almost</v>
      </c>
      <c r="F621" s="4"/>
      <c r="G621" s="4"/>
      <c r="H621" s="4"/>
    </row>
    <row r="622" ht="15.75" customHeight="1">
      <c r="A622" s="3" t="s">
        <v>6653</v>
      </c>
      <c r="B622" s="1" t="s">
        <v>6654</v>
      </c>
      <c r="C622" s="4">
        <v>621.0</v>
      </c>
      <c r="D622" s="5" t="s">
        <v>6655</v>
      </c>
      <c r="E622" s="4" t="str">
        <f>IFERROR(__xludf.DUMMYFUNCTION("GOOGLETRANSLATE(D622, ""he"", ""en"")"),"Choloni")</f>
        <v>Choloni</v>
      </c>
      <c r="F622" s="4"/>
      <c r="G622" s="4"/>
      <c r="H622" s="4"/>
    </row>
    <row r="623" ht="15.75" customHeight="1">
      <c r="A623" s="3" t="s">
        <v>6656</v>
      </c>
      <c r="B623" s="1" t="s">
        <v>6657</v>
      </c>
      <c r="C623" s="4">
        <v>622.0</v>
      </c>
      <c r="D623" s="5" t="s">
        <v>5836</v>
      </c>
      <c r="E623" s="4" t="str">
        <f>IFERROR(__xludf.DUMMYFUNCTION("GOOGLETRANSLATE(D623, ""he"", ""en"")"),"in the country")</f>
        <v>in the country</v>
      </c>
      <c r="F623" s="4"/>
      <c r="G623" s="4"/>
      <c r="H623" s="4"/>
    </row>
    <row r="624" ht="15.75" customHeight="1">
      <c r="A624" s="3" t="s">
        <v>6658</v>
      </c>
      <c r="B624" s="1" t="s">
        <v>6659</v>
      </c>
      <c r="C624" s="4">
        <v>623.0</v>
      </c>
      <c r="D624" s="5" t="s">
        <v>199</v>
      </c>
      <c r="E624" s="4" t="str">
        <f>IFERROR(__xludf.DUMMYFUNCTION("GOOGLETRANSLATE(D624, ""he"", ""en"")"),"and me")</f>
        <v>and me</v>
      </c>
      <c r="F624" s="4"/>
      <c r="G624" s="4"/>
      <c r="H624" s="4"/>
    </row>
    <row r="625" ht="15.75" customHeight="1">
      <c r="A625" s="3" t="s">
        <v>6660</v>
      </c>
      <c r="B625" s="1" t="s">
        <v>6661</v>
      </c>
      <c r="C625" s="4">
        <v>624.0</v>
      </c>
      <c r="D625" s="5" t="s">
        <v>132</v>
      </c>
      <c r="E625" s="4" t="str">
        <f>IFERROR(__xludf.DUMMYFUNCTION("GOOGLETRANSLATE(D625, ""he"", ""en"")"),"not")</f>
        <v>not</v>
      </c>
      <c r="F625" s="4"/>
      <c r="G625" s="4"/>
      <c r="H625" s="4"/>
    </row>
    <row r="626" ht="15.75" customHeight="1">
      <c r="A626" s="3" t="s">
        <v>6662</v>
      </c>
      <c r="B626" s="1" t="s">
        <v>6663</v>
      </c>
      <c r="C626" s="4">
        <v>625.0</v>
      </c>
      <c r="D626" s="5" t="s">
        <v>6664</v>
      </c>
      <c r="E626" s="4" t="str">
        <f>IFERROR(__xludf.DUMMYFUNCTION("GOOGLETRANSLATE(D626, ""he"", ""en"")"),"i left")</f>
        <v>i left</v>
      </c>
      <c r="F626" s="4"/>
      <c r="G626" s="4"/>
      <c r="H626" s="4"/>
    </row>
    <row r="627" ht="15.75" customHeight="1">
      <c r="A627" s="3" t="s">
        <v>6665</v>
      </c>
      <c r="B627" s="1" t="s">
        <v>2129</v>
      </c>
      <c r="C627" s="4">
        <v>626.0</v>
      </c>
      <c r="D627" s="5" t="s">
        <v>6666</v>
      </c>
      <c r="E627" s="4" t="str">
        <f>IFERROR(__xludf.DUMMYFUNCTION("GOOGLETRANSLATE(D627, ""he"", ""en"")"),"Your commands:")</f>
        <v>Your commands:</v>
      </c>
      <c r="F627" s="4"/>
      <c r="G627" s="4"/>
      <c r="H627" s="4"/>
    </row>
    <row r="628" ht="15.75" customHeight="1">
      <c r="A628" s="8" t="s">
        <v>6667</v>
      </c>
      <c r="B628" s="17">
        <v>97.0</v>
      </c>
      <c r="C628" s="4">
        <v>627.0</v>
      </c>
      <c r="D628" s="5" t="s">
        <v>6668</v>
      </c>
      <c r="E628" s="4" t="str">
        <f>IFERROR(__xludf.DUMMYFUNCTION("GOOGLETRANSLATE(D628, ""he"", ""en"")"),"{tin}")</f>
        <v>{tin}</v>
      </c>
      <c r="F628" s="4"/>
      <c r="G628" s="4"/>
      <c r="H628" s="4"/>
    </row>
    <row r="629" ht="15.75" customHeight="1">
      <c r="A629" s="3" t="s">
        <v>6669</v>
      </c>
      <c r="B629" s="1" t="s">
        <v>6670</v>
      </c>
      <c r="C629" s="4">
        <v>628.0</v>
      </c>
      <c r="D629" s="5" t="s">
        <v>6671</v>
      </c>
      <c r="E629" s="4" t="str">
        <f>IFERROR(__xludf.DUMMYFUNCTION("GOOGLETRANSLATE(D629, ""he"", ""en"")"),"as your grace")</f>
        <v>as your grace</v>
      </c>
      <c r="F629" s="4"/>
      <c r="G629" s="4"/>
      <c r="H629" s="4"/>
    </row>
    <row r="630" ht="15.75" customHeight="1">
      <c r="A630" s="3" t="s">
        <v>6672</v>
      </c>
      <c r="B630" s="1" t="s">
        <v>5992</v>
      </c>
      <c r="C630" s="4">
        <v>629.0</v>
      </c>
      <c r="D630" s="5" t="s">
        <v>5942</v>
      </c>
      <c r="E630" s="4" t="str">
        <f>IFERROR(__xludf.DUMMYFUNCTION("GOOGLETRANSLATE(D630, ""he"", ""en"")"),"my life")</f>
        <v>my life</v>
      </c>
      <c r="F630" s="4"/>
      <c r="G630" s="4"/>
      <c r="H630" s="4"/>
    </row>
    <row r="631" ht="15.75" customHeight="1">
      <c r="A631" s="3" t="s">
        <v>6673</v>
      </c>
      <c r="B631" s="1" t="s">
        <v>3992</v>
      </c>
      <c r="C631" s="4">
        <v>630.0</v>
      </c>
      <c r="D631" s="5" t="s">
        <v>5845</v>
      </c>
      <c r="E631" s="4" t="str">
        <f>IFERROR(__xludf.DUMMYFUNCTION("GOOGLETRANSLATE(D631, ""he"", ""en"")"),"and I will keep")</f>
        <v>and I will keep</v>
      </c>
      <c r="F631" s="4"/>
      <c r="G631" s="4"/>
      <c r="H631" s="4"/>
    </row>
    <row r="632" ht="15.75" customHeight="1">
      <c r="A632" s="3" t="s">
        <v>6674</v>
      </c>
      <c r="B632" s="1" t="s">
        <v>2944</v>
      </c>
      <c r="C632" s="4">
        <v>631.0</v>
      </c>
      <c r="D632" s="5" t="s">
        <v>1080</v>
      </c>
      <c r="E632" s="4" t="str">
        <f>IFERROR(__xludf.DUMMYFUNCTION("GOOGLETRANSLATE(D632, ""he"", ""en"")"),"testimony")</f>
        <v>testimony</v>
      </c>
      <c r="F632" s="4"/>
      <c r="G632" s="4"/>
      <c r="H632" s="4"/>
    </row>
    <row r="633" ht="15.75" customHeight="1">
      <c r="A633" s="3" t="s">
        <v>6675</v>
      </c>
      <c r="B633" s="1" t="s">
        <v>6676</v>
      </c>
      <c r="C633" s="4">
        <v>632.0</v>
      </c>
      <c r="D633" s="5" t="s">
        <v>6677</v>
      </c>
      <c r="E633" s="4" t="str">
        <f>IFERROR(__xludf.DUMMYFUNCTION("GOOGLETRANSLATE(D633, ""he"", ""en"")"),"your mouth:")</f>
        <v>your mouth:</v>
      </c>
      <c r="F633" s="4"/>
      <c r="G633" s="4"/>
      <c r="H633" s="4"/>
    </row>
    <row r="634" ht="15.75" customHeight="1">
      <c r="A634" s="8" t="s">
        <v>6678</v>
      </c>
      <c r="B634" s="17">
        <v>98.0</v>
      </c>
      <c r="C634" s="4">
        <v>633.0</v>
      </c>
      <c r="D634" s="5" t="s">
        <v>5744</v>
      </c>
      <c r="E634" s="4" t="str">
        <f>IFERROR(__xludf.DUMMYFUNCTION("GOOGLETRANSLATE(D634, ""he"", ""en"")"),"(f)")</f>
        <v>(f)</v>
      </c>
      <c r="F634" s="4"/>
      <c r="G634" s="4"/>
      <c r="H634" s="4"/>
    </row>
    <row r="635" ht="15.75" customHeight="1">
      <c r="A635" s="3" t="s">
        <v>6679</v>
      </c>
      <c r="B635" s="1" t="s">
        <v>6680</v>
      </c>
      <c r="C635" s="4">
        <v>634.0</v>
      </c>
      <c r="D635" s="5" t="s">
        <v>6681</v>
      </c>
      <c r="E635" s="4" t="str">
        <f>IFERROR(__xludf.DUMMYFUNCTION("GOOGLETRANSLATE(D635, ""he"", ""en"")"),"{pet}")</f>
        <v>{pet}</v>
      </c>
      <c r="F635" s="4"/>
      <c r="G635" s="4"/>
      <c r="H635" s="4"/>
    </row>
    <row r="636" ht="15.75" customHeight="1">
      <c r="A636" s="3" t="s">
        <v>6682</v>
      </c>
      <c r="B636" s="1" t="s">
        <v>6683</v>
      </c>
      <c r="C636" s="4">
        <v>635.0</v>
      </c>
      <c r="D636" s="5" t="s">
        <v>203</v>
      </c>
      <c r="E636" s="4" t="str">
        <f>IFERROR(__xludf.DUMMYFUNCTION("GOOGLETRANSLATE(D636, ""he"", ""en"")"),"forever")</f>
        <v>forever</v>
      </c>
      <c r="F636" s="4"/>
      <c r="G636" s="4"/>
      <c r="H636" s="4"/>
    </row>
    <row r="637" ht="15.75" customHeight="1">
      <c r="A637" s="3" t="s">
        <v>6684</v>
      </c>
      <c r="B637" s="1" t="s">
        <v>6661</v>
      </c>
      <c r="C637" s="4">
        <v>636.0</v>
      </c>
      <c r="D637" s="5" t="s">
        <v>180</v>
      </c>
      <c r="E637" s="4" t="str">
        <f>IFERROR(__xludf.DUMMYFUNCTION("GOOGLETRANSLATE(D637, ""he"", ""en"")"),"Jehovah")</f>
        <v>Jehovah</v>
      </c>
      <c r="F637" s="4"/>
      <c r="G637" s="4"/>
      <c r="H637" s="4"/>
    </row>
    <row r="638" ht="15.75" customHeight="1">
      <c r="A638" s="3" t="s">
        <v>6346</v>
      </c>
      <c r="B638" s="1" t="s">
        <v>130</v>
      </c>
      <c r="C638" s="4">
        <v>637.0</v>
      </c>
      <c r="D638" s="5" t="s">
        <v>6685</v>
      </c>
      <c r="E638" s="4" t="str">
        <f>IFERROR(__xludf.DUMMYFUNCTION("GOOGLETRANSLATE(D638, ""he"", ""en"")"),"your word")</f>
        <v>your word</v>
      </c>
      <c r="F638" s="4"/>
      <c r="G638" s="4"/>
      <c r="H638" s="4"/>
    </row>
    <row r="639" ht="15.75" customHeight="1">
      <c r="A639" s="3" t="s">
        <v>6686</v>
      </c>
      <c r="B639" s="1" t="s">
        <v>3513</v>
      </c>
      <c r="C639" s="4">
        <v>638.0</v>
      </c>
      <c r="D639" s="5" t="s">
        <v>3124</v>
      </c>
      <c r="E639" s="4" t="str">
        <f>IFERROR(__xludf.DUMMYFUNCTION("GOOGLETRANSLATE(D639, ""he"", ""en"")"),"quadrature")</f>
        <v>quadrature</v>
      </c>
      <c r="F639" s="4"/>
      <c r="G639" s="4"/>
      <c r="H639" s="4"/>
    </row>
    <row r="640" ht="15.75" customHeight="1">
      <c r="A640" s="3" t="s">
        <v>6687</v>
      </c>
      <c r="B640" s="1" t="s">
        <v>6688</v>
      </c>
      <c r="C640" s="4">
        <v>639.0</v>
      </c>
      <c r="D640" s="5" t="s">
        <v>6689</v>
      </c>
      <c r="E640" s="4" t="str">
        <f>IFERROR(__xludf.DUMMYFUNCTION("GOOGLETRANSLATE(D640, ""he"", ""en"")"),"in the sky:")</f>
        <v>in the sky:</v>
      </c>
      <c r="F640" s="4"/>
      <c r="G640" s="4"/>
      <c r="H640" s="4"/>
    </row>
    <row r="641" ht="15.75" customHeight="1">
      <c r="A641" s="3" t="s">
        <v>6444</v>
      </c>
      <c r="B641" s="1" t="s">
        <v>6209</v>
      </c>
      <c r="C641" s="4">
        <v>640.0</v>
      </c>
      <c r="D641" s="5" t="s">
        <v>6690</v>
      </c>
      <c r="E641" s="4" t="str">
        <f>IFERROR(__xludf.DUMMYFUNCTION("GOOGLETRANSLATE(D641, ""he"", ""en"")"),"{c}")</f>
        <v>{c}</v>
      </c>
      <c r="F641" s="4"/>
      <c r="G641" s="4"/>
      <c r="H641" s="4"/>
    </row>
    <row r="642" ht="15.75" customHeight="1">
      <c r="A642" s="8" t="s">
        <v>6691</v>
      </c>
      <c r="B642" s="17">
        <v>99.0</v>
      </c>
      <c r="C642" s="4">
        <v>641.0</v>
      </c>
      <c r="D642" s="5" t="s">
        <v>721</v>
      </c>
      <c r="E642" s="4" t="str">
        <f>IFERROR(__xludf.DUMMYFUNCTION("GOOGLETRANSLATE(D642, ""he"", ""en"")"),"for a generation")</f>
        <v>for a generation</v>
      </c>
      <c r="F642" s="4"/>
      <c r="G642" s="4"/>
      <c r="H642" s="4"/>
    </row>
    <row r="643" ht="15.75" customHeight="1">
      <c r="A643" s="3" t="s">
        <v>6692</v>
      </c>
      <c r="B643" s="1" t="s">
        <v>6693</v>
      </c>
      <c r="C643" s="4">
        <v>642.0</v>
      </c>
      <c r="D643" s="5" t="s">
        <v>711</v>
      </c>
      <c r="E643" s="4" t="str">
        <f>IFERROR(__xludf.DUMMYFUNCTION("GOOGLETRANSLATE(D643, ""he"", ""en"")"),"and dore")</f>
        <v>and dore</v>
      </c>
      <c r="F643" s="4"/>
      <c r="G643" s="4"/>
      <c r="H643" s="4"/>
    </row>
    <row r="644" ht="15.75" customHeight="1">
      <c r="A644" s="3" t="s">
        <v>6694</v>
      </c>
      <c r="B644" s="1" t="s">
        <v>6695</v>
      </c>
      <c r="C644" s="4">
        <v>643.0</v>
      </c>
      <c r="D644" s="5" t="s">
        <v>6696</v>
      </c>
      <c r="E644" s="4" t="str">
        <f>IFERROR(__xludf.DUMMYFUNCTION("GOOGLETRANSLATE(D644, ""he"", ""en"")"),"your faith")</f>
        <v>your faith</v>
      </c>
      <c r="F644" s="4"/>
      <c r="G644" s="4"/>
      <c r="H644" s="4"/>
    </row>
    <row r="645" ht="15.75" customHeight="1">
      <c r="A645" s="3" t="s">
        <v>6697</v>
      </c>
      <c r="B645" s="1" t="s">
        <v>6698</v>
      </c>
      <c r="C645" s="4">
        <v>644.0</v>
      </c>
      <c r="D645" s="5" t="s">
        <v>6699</v>
      </c>
      <c r="E645" s="4" t="str">
        <f>IFERROR(__xludf.DUMMYFUNCTION("GOOGLETRANSLATE(D645, ""he"", ""en"")"),"Continuity")</f>
        <v>Continuity</v>
      </c>
      <c r="F645" s="4"/>
      <c r="G645" s="4"/>
      <c r="H645" s="4"/>
    </row>
    <row r="646" ht="15.75" customHeight="1">
      <c r="A646" s="3" t="s">
        <v>6700</v>
      </c>
      <c r="B646" s="1" t="s">
        <v>6676</v>
      </c>
      <c r="C646" s="4">
        <v>645.0</v>
      </c>
      <c r="D646" s="5" t="s">
        <v>76</v>
      </c>
      <c r="E646" s="4" t="str">
        <f>IFERROR(__xludf.DUMMYFUNCTION("GOOGLETRANSLATE(D646, ""he"", ""en"")"),"country")</f>
        <v>country</v>
      </c>
      <c r="F646" s="4"/>
      <c r="G646" s="4"/>
      <c r="H646" s="4"/>
    </row>
    <row r="647" ht="15.75" customHeight="1">
      <c r="A647" s="8" t="s">
        <v>6701</v>
      </c>
      <c r="B647" s="17">
        <v>100.0</v>
      </c>
      <c r="C647" s="4">
        <v>646.0</v>
      </c>
      <c r="D647" s="5" t="s">
        <v>6702</v>
      </c>
      <c r="E647" s="4" t="str">
        <f>IFERROR(__xludf.DUMMYFUNCTION("GOOGLETRANSLATE(D647, ""he"", ""en"")"),"and stand:")</f>
        <v>and stand:</v>
      </c>
      <c r="F647" s="4"/>
      <c r="G647" s="4"/>
      <c r="H647" s="4"/>
    </row>
    <row r="648" ht="15.75" customHeight="1">
      <c r="A648" s="3" t="s">
        <v>6703</v>
      </c>
      <c r="B648" s="1" t="s">
        <v>6704</v>
      </c>
      <c r="C648" s="4">
        <v>647.0</v>
      </c>
      <c r="D648" s="5" t="s">
        <v>6705</v>
      </c>
      <c r="E648" s="4" t="str">
        <f>IFERROR(__xludf.DUMMYFUNCTION("GOOGLETRANSLATE(D648, ""he"", ""en"")"),"{exit}")</f>
        <v>{exit}</v>
      </c>
      <c r="F648" s="4"/>
      <c r="G648" s="4"/>
      <c r="H648" s="4"/>
    </row>
    <row r="649" ht="15.75" customHeight="1">
      <c r="A649" s="3" t="s">
        <v>6706</v>
      </c>
      <c r="B649" s="1" t="s">
        <v>6707</v>
      </c>
      <c r="C649" s="4">
        <v>648.0</v>
      </c>
      <c r="D649" s="5" t="s">
        <v>6708</v>
      </c>
      <c r="E649" s="4" t="str">
        <f>IFERROR(__xludf.DUMMYFUNCTION("GOOGLETRANSLATE(D649, ""he"", ""en"")"),"to your judgments")</f>
        <v>to your judgments</v>
      </c>
      <c r="F649" s="4"/>
      <c r="G649" s="4"/>
      <c r="H649" s="4"/>
    </row>
    <row r="650" ht="15.75" customHeight="1">
      <c r="A650" s="3" t="s">
        <v>6709</v>
      </c>
      <c r="B650" s="1" t="s">
        <v>6107</v>
      </c>
      <c r="C650" s="4">
        <v>649.0</v>
      </c>
      <c r="D650" s="5" t="s">
        <v>6710</v>
      </c>
      <c r="E650" s="4" t="str">
        <f>IFERROR(__xludf.DUMMYFUNCTION("GOOGLETRANSLATE(D650, ""he"", ""en"")"),"Stand up")</f>
        <v>Stand up</v>
      </c>
      <c r="F650" s="4"/>
      <c r="G650" s="4"/>
      <c r="H650" s="4"/>
    </row>
    <row r="651" ht="15.75" customHeight="1">
      <c r="A651" s="3" t="s">
        <v>6711</v>
      </c>
      <c r="B651" s="1" t="s">
        <v>6328</v>
      </c>
      <c r="C651" s="4">
        <v>650.0</v>
      </c>
      <c r="D651" s="5" t="s">
        <v>4569</v>
      </c>
      <c r="E651" s="4" t="str">
        <f>IFERROR(__xludf.DUMMYFUNCTION("GOOGLETRANSLATE(D651, ""he"", ""en"")"),"today")</f>
        <v>today</v>
      </c>
      <c r="F651" s="4"/>
      <c r="G651" s="4"/>
      <c r="H651" s="4"/>
    </row>
    <row r="652" ht="15.75" customHeight="1">
      <c r="A652" s="3" t="s">
        <v>6712</v>
      </c>
      <c r="B652" s="1">
        <v>101.0</v>
      </c>
      <c r="C652" s="4">
        <v>651.0</v>
      </c>
      <c r="D652" s="5" t="s">
        <v>53</v>
      </c>
      <c r="E652" s="4" t="str">
        <f>IFERROR(__xludf.DUMMYFUNCTION("GOOGLETRANSLATE(D652, ""he"", ""en"")"),"that")</f>
        <v>that</v>
      </c>
      <c r="F652" s="4"/>
      <c r="G652" s="4"/>
      <c r="H652" s="4"/>
    </row>
    <row r="653" ht="15.75" customHeight="1">
      <c r="A653" s="3" t="s">
        <v>6713</v>
      </c>
      <c r="B653" s="1" t="s">
        <v>6714</v>
      </c>
      <c r="C653" s="4">
        <v>652.0</v>
      </c>
      <c r="D653" s="5" t="s">
        <v>6715</v>
      </c>
      <c r="E653" s="4" t="str">
        <f>IFERROR(__xludf.DUMMYFUNCTION("GOOGLETRANSLATE(D653, ""he"", ""en"")"),"everything")</f>
        <v>everything</v>
      </c>
      <c r="F653" s="4"/>
      <c r="G653" s="4"/>
      <c r="H653" s="4"/>
    </row>
    <row r="654" ht="15.75" customHeight="1">
      <c r="A654" s="3" t="s">
        <v>6716</v>
      </c>
      <c r="B654" s="1" t="s">
        <v>6717</v>
      </c>
      <c r="C654" s="4">
        <v>653.0</v>
      </c>
      <c r="D654" s="5" t="s">
        <v>5424</v>
      </c>
      <c r="E654" s="4" t="str">
        <f>IFERROR(__xludf.DUMMYFUNCTION("GOOGLETRANSLATE(D654, ""he"", ""en"")"),"your servants:")</f>
        <v>your servants:</v>
      </c>
      <c r="F654" s="4"/>
      <c r="G654" s="4"/>
      <c r="H654" s="4"/>
    </row>
    <row r="655" ht="15.75" customHeight="1">
      <c r="A655" s="3" t="s">
        <v>6718</v>
      </c>
      <c r="B655" s="1" t="s">
        <v>6719</v>
      </c>
      <c r="C655" s="4">
        <v>654.0</v>
      </c>
      <c r="D655" s="5" t="s">
        <v>6720</v>
      </c>
      <c r="E655" s="4" t="str">
        <f>IFERROR(__xludf.DUMMYFUNCTION("GOOGLETRANSLATE(D655, ""he"", ""en"")"),"{turtle}")</f>
        <v>{turtle}</v>
      </c>
      <c r="F655" s="4"/>
      <c r="G655" s="4"/>
      <c r="H655" s="4"/>
    </row>
    <row r="656" ht="15.75" customHeight="1">
      <c r="A656" s="3" t="s">
        <v>6348</v>
      </c>
      <c r="B656" s="1" t="s">
        <v>5759</v>
      </c>
      <c r="C656" s="4">
        <v>655.0</v>
      </c>
      <c r="D656" s="5" t="s">
        <v>6721</v>
      </c>
      <c r="E656" s="4" t="str">
        <f>IFERROR(__xludf.DUMMYFUNCTION("GOOGLETRANSLATE(D656, ""he"", ""en"")"),"loli")</f>
        <v>loli</v>
      </c>
      <c r="F656" s="4"/>
      <c r="G656" s="4"/>
      <c r="H656" s="4"/>
    </row>
    <row r="657" ht="15.75" customHeight="1">
      <c r="A657" s="3" t="s">
        <v>6722</v>
      </c>
      <c r="B657" s="1" t="s">
        <v>5682</v>
      </c>
      <c r="C657" s="4">
        <v>656.0</v>
      </c>
      <c r="D657" s="5" t="s">
        <v>6143</v>
      </c>
      <c r="E657" s="4" t="str">
        <f>IFERROR(__xludf.DUMMYFUNCTION("GOOGLETRANSLATE(D657, ""he"", ""en"")"),"your teachings")</f>
        <v>your teachings</v>
      </c>
      <c r="F657" s="4"/>
      <c r="G657" s="4"/>
      <c r="H657" s="4"/>
    </row>
    <row r="658" ht="15.75" customHeight="1">
      <c r="A658" s="3" t="s">
        <v>6723</v>
      </c>
      <c r="B658" s="1" t="s">
        <v>6220</v>
      </c>
      <c r="C658" s="4">
        <v>657.0</v>
      </c>
      <c r="D658" s="5" t="s">
        <v>5930</v>
      </c>
      <c r="E658" s="4" t="str">
        <f>IFERROR(__xludf.DUMMYFUNCTION("GOOGLETRANSLATE(D658, ""he"", ""en"")"),"Shashuai")</f>
        <v>Shashuai</v>
      </c>
      <c r="F658" s="4"/>
      <c r="G658" s="4"/>
      <c r="H658" s="4"/>
    </row>
    <row r="659" ht="15.75" customHeight="1">
      <c r="A659" s="3" t="s">
        <v>6724</v>
      </c>
      <c r="B659" s="1">
        <v>102.0</v>
      </c>
      <c r="C659" s="4">
        <v>658.0</v>
      </c>
      <c r="D659" s="5" t="s">
        <v>4810</v>
      </c>
      <c r="E659" s="4" t="str">
        <f>IFERROR(__xludf.DUMMYFUNCTION("GOOGLETRANSLATE(D659, ""he"", ""en"")"),"then")</f>
        <v>then</v>
      </c>
      <c r="F659" s="4"/>
      <c r="G659" s="4"/>
      <c r="H659" s="4"/>
    </row>
    <row r="660" ht="15.75" customHeight="1">
      <c r="A660" s="3" t="s">
        <v>6725</v>
      </c>
      <c r="B660" s="1" t="s">
        <v>6726</v>
      </c>
      <c r="C660" s="4">
        <v>659.0</v>
      </c>
      <c r="D660" s="5" t="s">
        <v>6727</v>
      </c>
      <c r="E660" s="4" t="str">
        <f>IFERROR(__xludf.DUMMYFUNCTION("GOOGLETRANSLATE(D660, ""he"", ""en"")"),"I was lost")</f>
        <v>I was lost</v>
      </c>
      <c r="F660" s="4"/>
      <c r="G660" s="4"/>
      <c r="H660" s="4"/>
    </row>
    <row r="661" ht="15.75" customHeight="1">
      <c r="A661" s="3" t="s">
        <v>6728</v>
      </c>
      <c r="B661" s="1" t="s">
        <v>6729</v>
      </c>
      <c r="C661" s="4">
        <v>660.0</v>
      </c>
      <c r="D661" s="5" t="s">
        <v>6730</v>
      </c>
      <c r="E661" s="4" t="str">
        <f>IFERROR(__xludf.DUMMYFUNCTION("GOOGLETRANSLATE(D661, ""he"", ""en"")"),"In my case:")</f>
        <v>In my case:</v>
      </c>
      <c r="F661" s="4"/>
      <c r="G661" s="4"/>
      <c r="H661" s="4"/>
    </row>
    <row r="662" ht="15.75" customHeight="1">
      <c r="A662" s="3" t="s">
        <v>6731</v>
      </c>
      <c r="B662" s="1" t="s">
        <v>4177</v>
      </c>
      <c r="C662" s="4">
        <v>661.0</v>
      </c>
      <c r="D662" s="5" t="s">
        <v>6732</v>
      </c>
      <c r="E662" s="4" t="str">
        <f>IFERROR(__xludf.DUMMYFUNCTION("GOOGLETRANSLATE(D662, ""he"", ""en"")"),"{display}")</f>
        <v>{display}</v>
      </c>
      <c r="F662" s="4"/>
      <c r="G662" s="4"/>
      <c r="H662" s="4"/>
    </row>
    <row r="663" ht="15.75" customHeight="1">
      <c r="A663" s="3" t="s">
        <v>6733</v>
      </c>
      <c r="B663" s="1" t="s">
        <v>6734</v>
      </c>
      <c r="C663" s="4">
        <v>662.0</v>
      </c>
      <c r="D663" s="5" t="s">
        <v>203</v>
      </c>
      <c r="E663" s="4" t="str">
        <f>IFERROR(__xludf.DUMMYFUNCTION("GOOGLETRANSLATE(D663, ""he"", ""en"")"),"forever")</f>
        <v>forever</v>
      </c>
      <c r="F663" s="4"/>
      <c r="G663" s="4"/>
      <c r="H663" s="4"/>
    </row>
    <row r="664" ht="15.75" customHeight="1">
      <c r="A664" s="3" t="s">
        <v>6735</v>
      </c>
      <c r="B664" s="1">
        <v>103.0</v>
      </c>
      <c r="C664" s="4">
        <v>663.0</v>
      </c>
      <c r="D664" s="5" t="s">
        <v>132</v>
      </c>
      <c r="E664" s="4" t="str">
        <f>IFERROR(__xludf.DUMMYFUNCTION("GOOGLETRANSLATE(D664, ""he"", ""en"")"),"not")</f>
        <v>not</v>
      </c>
      <c r="F664" s="4"/>
      <c r="G664" s="4"/>
      <c r="H664" s="4"/>
    </row>
    <row r="665" ht="15.75" customHeight="1">
      <c r="A665" s="3" t="s">
        <v>6736</v>
      </c>
      <c r="B665" s="1" t="s">
        <v>6737</v>
      </c>
      <c r="C665" s="4">
        <v>664.0</v>
      </c>
      <c r="D665" s="5" t="s">
        <v>5834</v>
      </c>
      <c r="E665" s="4" t="str">
        <f>IFERROR(__xludf.DUMMYFUNCTION("GOOGLETRANSLATE(D665, ""he"", ""en"")"),"i will forget")</f>
        <v>i will forget</v>
      </c>
      <c r="F665" s="4"/>
      <c r="G665" s="4"/>
      <c r="H665" s="4"/>
    </row>
    <row r="666" ht="15.75" customHeight="1">
      <c r="A666" s="3" t="s">
        <v>6738</v>
      </c>
      <c r="B666" s="1" t="s">
        <v>6739</v>
      </c>
      <c r="C666" s="4">
        <v>665.0</v>
      </c>
      <c r="D666" s="5" t="s">
        <v>5957</v>
      </c>
      <c r="E666" s="4" t="str">
        <f>IFERROR(__xludf.DUMMYFUNCTION("GOOGLETRANSLATE(D666, ""he"", ""en"")"),"Your orders")</f>
        <v>Your orders</v>
      </c>
      <c r="F666" s="4"/>
      <c r="G666" s="4"/>
      <c r="H666" s="4"/>
    </row>
    <row r="667" ht="15.75" customHeight="1">
      <c r="A667" s="3" t="s">
        <v>6740</v>
      </c>
      <c r="B667" s="1" t="s">
        <v>6220</v>
      </c>
      <c r="C667" s="4">
        <v>666.0</v>
      </c>
      <c r="D667" s="5" t="s">
        <v>53</v>
      </c>
      <c r="E667" s="4" t="str">
        <f>IFERROR(__xludf.DUMMYFUNCTION("GOOGLETRANSLATE(D667, ""he"", ""en"")"),"that")</f>
        <v>that</v>
      </c>
      <c r="F667" s="4"/>
      <c r="G667" s="4"/>
      <c r="H667" s="4"/>
    </row>
    <row r="668" ht="15.75" customHeight="1">
      <c r="A668" s="3" t="s">
        <v>6741</v>
      </c>
      <c r="B668" s="1" t="s">
        <v>6742</v>
      </c>
      <c r="C668" s="4">
        <v>667.0</v>
      </c>
      <c r="D668" s="5" t="s">
        <v>6743</v>
      </c>
      <c r="E668" s="4" t="str">
        <f>IFERROR(__xludf.DUMMYFUNCTION("GOOGLETRANSLATE(D668, ""he"", ""en"")"),"in them")</f>
        <v>in them</v>
      </c>
      <c r="F668" s="4"/>
      <c r="G668" s="4"/>
      <c r="H668" s="4"/>
    </row>
    <row r="669" ht="15.75" customHeight="1">
      <c r="A669" s="3" t="s">
        <v>6744</v>
      </c>
      <c r="B669" s="1" t="s">
        <v>6745</v>
      </c>
      <c r="C669" s="4">
        <v>668.0</v>
      </c>
      <c r="D669" s="5" t="s">
        <v>6746</v>
      </c>
      <c r="E669" s="4" t="str">
        <f>IFERROR(__xludf.DUMMYFUNCTION("GOOGLETRANSLATE(D669, ""he"", ""en"")"),"Animalistic:")</f>
        <v>Animalistic:</v>
      </c>
      <c r="F669" s="4"/>
      <c r="G669" s="4"/>
      <c r="H669" s="4"/>
    </row>
    <row r="670" ht="15.75" customHeight="1">
      <c r="A670" s="3" t="s">
        <v>6747</v>
      </c>
      <c r="B670" s="1">
        <v>104.0</v>
      </c>
      <c r="C670" s="4">
        <v>669.0</v>
      </c>
      <c r="D670" s="5" t="s">
        <v>6748</v>
      </c>
      <c r="E670" s="4" t="str">
        <f>IFERROR(__xludf.DUMMYFUNCTION("GOOGLETRANSLATE(D670, ""he"", ""en"")"),"{party}")</f>
        <v>{party}</v>
      </c>
      <c r="F670" s="4"/>
      <c r="G670" s="4"/>
      <c r="H670" s="4"/>
    </row>
    <row r="671" ht="15.75" customHeight="1">
      <c r="A671" s="3" t="s">
        <v>6749</v>
      </c>
      <c r="B671" s="1" t="s">
        <v>6750</v>
      </c>
      <c r="C671" s="4">
        <v>670.0</v>
      </c>
      <c r="D671" s="5" t="s">
        <v>2593</v>
      </c>
      <c r="E671" s="4" t="str">
        <f>IFERROR(__xludf.DUMMYFUNCTION("GOOGLETRANSLATE(D671, ""he"", ""en"")"),"to you")</f>
        <v>to you</v>
      </c>
      <c r="F671" s="4"/>
      <c r="G671" s="4"/>
      <c r="H671" s="4"/>
    </row>
    <row r="672" ht="15.75" customHeight="1">
      <c r="A672" s="3" t="s">
        <v>6706</v>
      </c>
      <c r="B672" s="1" t="s">
        <v>6751</v>
      </c>
      <c r="C672" s="4">
        <v>671.0</v>
      </c>
      <c r="D672" s="5" t="s">
        <v>62</v>
      </c>
      <c r="E672" s="4" t="str">
        <f>IFERROR(__xludf.DUMMYFUNCTION("GOOGLETRANSLATE(D672, ""he"", ""en"")"),"I")</f>
        <v>I</v>
      </c>
      <c r="F672" s="4"/>
      <c r="G672" s="4"/>
      <c r="H672" s="4"/>
    </row>
    <row r="673" ht="15.75" customHeight="1">
      <c r="A673" s="3" t="s">
        <v>6752</v>
      </c>
      <c r="B673" s="1" t="s">
        <v>6753</v>
      </c>
      <c r="C673" s="4">
        <v>672.0</v>
      </c>
      <c r="D673" s="5" t="s">
        <v>6754</v>
      </c>
      <c r="E673" s="4" t="str">
        <f>IFERROR(__xludf.DUMMYFUNCTION("GOOGLETRANSLATE(D673, ""he"", ""en"")"),"save me")</f>
        <v>save me</v>
      </c>
      <c r="F673" s="4"/>
      <c r="G673" s="4"/>
      <c r="H673" s="4"/>
    </row>
    <row r="674" ht="15.75" customHeight="1">
      <c r="A674" s="3" t="s">
        <v>6755</v>
      </c>
      <c r="B674" s="1" t="s">
        <v>6756</v>
      </c>
      <c r="C674" s="4">
        <v>673.0</v>
      </c>
      <c r="D674" s="5" t="s">
        <v>53</v>
      </c>
      <c r="E674" s="4" t="str">
        <f>IFERROR(__xludf.DUMMYFUNCTION("GOOGLETRANSLATE(D674, ""he"", ""en"")"),"that")</f>
        <v>that</v>
      </c>
      <c r="F674" s="4"/>
      <c r="G674" s="4"/>
      <c r="H674" s="4"/>
    </row>
    <row r="675" ht="15.75" customHeight="1">
      <c r="A675" s="3" t="s">
        <v>6757</v>
      </c>
      <c r="B675" s="1" t="s">
        <v>6758</v>
      </c>
      <c r="C675" s="4">
        <v>674.0</v>
      </c>
      <c r="D675" s="5" t="s">
        <v>6211</v>
      </c>
      <c r="E675" s="4" t="str">
        <f>IFERROR(__xludf.DUMMYFUNCTION("GOOGLETRANSLATE(D675, ""he"", ""en"")"),"Your orders")</f>
        <v>Your orders</v>
      </c>
      <c r="F675" s="4"/>
      <c r="G675" s="4"/>
      <c r="H675" s="4"/>
    </row>
    <row r="676" ht="15.75" customHeight="1">
      <c r="A676" s="3" t="s">
        <v>6759</v>
      </c>
      <c r="B676" s="1" t="s">
        <v>6760</v>
      </c>
      <c r="C676" s="4">
        <v>675.0</v>
      </c>
      <c r="D676" s="5" t="s">
        <v>6159</v>
      </c>
      <c r="E676" s="4" t="str">
        <f>IFERROR(__xludf.DUMMYFUNCTION("GOOGLETRANSLATE(D676, ""he"", ""en"")"),"I demanded:")</f>
        <v>I demanded:</v>
      </c>
      <c r="F676" s="4"/>
      <c r="G676" s="4"/>
      <c r="H676" s="4"/>
    </row>
    <row r="677" ht="15.75" customHeight="1">
      <c r="A677" s="3" t="s">
        <v>6761</v>
      </c>
      <c r="B677" s="1">
        <v>105.0</v>
      </c>
      <c r="C677" s="4">
        <v>676.0</v>
      </c>
      <c r="D677" s="5" t="s">
        <v>6762</v>
      </c>
      <c r="E677" s="4" t="str">
        <f>IFERROR(__xludf.DUMMYFUNCTION("GOOGLETRANSLATE(D677, ""he"", ""en"")"),"{tza}")</f>
        <v>{tza}</v>
      </c>
      <c r="F677" s="4"/>
      <c r="G677" s="4"/>
      <c r="H677" s="4"/>
    </row>
    <row r="678" ht="15.75" customHeight="1">
      <c r="A678" s="3" t="s">
        <v>6763</v>
      </c>
      <c r="B678" s="1" t="s">
        <v>6764</v>
      </c>
      <c r="C678" s="4">
        <v>677.0</v>
      </c>
      <c r="D678" s="5" t="s">
        <v>3013</v>
      </c>
      <c r="E678" s="4" t="str">
        <f>IFERROR(__xludf.DUMMYFUNCTION("GOOGLETRANSLATE(D678, ""he"", ""en"")"),"me")</f>
        <v>me</v>
      </c>
      <c r="F678" s="4"/>
      <c r="G678" s="4"/>
      <c r="H678" s="4"/>
    </row>
    <row r="679" ht="15.75" customHeight="1">
      <c r="A679" s="3" t="s">
        <v>6765</v>
      </c>
      <c r="B679" s="1" t="s">
        <v>6766</v>
      </c>
      <c r="C679" s="4">
        <v>678.0</v>
      </c>
      <c r="D679" s="5" t="s">
        <v>6767</v>
      </c>
      <c r="E679" s="4" t="str">
        <f>IFERROR(__xludf.DUMMYFUNCTION("GOOGLETRANSLATE(D679, ""he"", ""en"")"),"Cue")</f>
        <v>Cue</v>
      </c>
      <c r="F679" s="4"/>
      <c r="G679" s="4"/>
      <c r="H679" s="4"/>
    </row>
    <row r="680" ht="15.75" customHeight="1">
      <c r="A680" s="3" t="s">
        <v>6768</v>
      </c>
      <c r="B680" s="1" t="s">
        <v>5757</v>
      </c>
      <c r="C680" s="4">
        <v>679.0</v>
      </c>
      <c r="D680" s="5" t="s">
        <v>234</v>
      </c>
      <c r="E680" s="4" t="str">
        <f>IFERROR(__xludf.DUMMYFUNCTION("GOOGLETRANSLATE(D680, ""he"", ""en"")"),"wicked")</f>
        <v>wicked</v>
      </c>
      <c r="F680" s="4"/>
      <c r="G680" s="4"/>
      <c r="H680" s="4"/>
    </row>
    <row r="681" ht="15.75" customHeight="1">
      <c r="A681" s="3" t="s">
        <v>6769</v>
      </c>
      <c r="B681" s="1" t="s">
        <v>6770</v>
      </c>
      <c r="C681" s="4">
        <v>680.0</v>
      </c>
      <c r="D681" s="5" t="s">
        <v>6771</v>
      </c>
      <c r="E681" s="4" t="str">
        <f>IFERROR(__xludf.DUMMYFUNCTION("GOOGLETRANSLATE(D681, ""he"", ""en"")"),"for my loss")</f>
        <v>for my loss</v>
      </c>
      <c r="F681" s="4"/>
      <c r="G681" s="4"/>
      <c r="H681" s="4"/>
    </row>
    <row r="682" ht="15.75" customHeight="1">
      <c r="A682" s="3" t="s">
        <v>6772</v>
      </c>
      <c r="B682" s="1" t="s">
        <v>6773</v>
      </c>
      <c r="C682" s="4">
        <v>681.0</v>
      </c>
      <c r="D682" s="5" t="s">
        <v>5872</v>
      </c>
      <c r="E682" s="4" t="str">
        <f>IFERROR(__xludf.DUMMYFUNCTION("GOOGLETRANSLATE(D682, ""he"", ""en"")"),"your witnesses")</f>
        <v>your witnesses</v>
      </c>
      <c r="F682" s="4"/>
      <c r="G682" s="4"/>
      <c r="H682" s="4"/>
    </row>
    <row r="683" ht="15.75" customHeight="1">
      <c r="A683" s="3" t="s">
        <v>6774</v>
      </c>
      <c r="B683" s="1">
        <v>106.0</v>
      </c>
      <c r="C683" s="4">
        <v>682.0</v>
      </c>
      <c r="D683" s="5" t="s">
        <v>6775</v>
      </c>
      <c r="E683" s="4" t="str">
        <f>IFERROR(__xludf.DUMMYFUNCTION("GOOGLETRANSLATE(D683, ""he"", ""en"")"),"I will watch:")</f>
        <v>I will watch:</v>
      </c>
      <c r="F683" s="4"/>
      <c r="G683" s="4"/>
      <c r="H683" s="4"/>
    </row>
    <row r="684" ht="15.75" customHeight="1">
      <c r="A684" s="3" t="s">
        <v>6776</v>
      </c>
      <c r="B684" s="1" t="s">
        <v>6777</v>
      </c>
      <c r="C684" s="4">
        <v>683.0</v>
      </c>
      <c r="D684" s="5" t="s">
        <v>6778</v>
      </c>
      <c r="E684" s="4" t="str">
        <f>IFERROR(__xludf.DUMMYFUNCTION("GOOGLETRANSLATE(D684, ""he"", ""en"")"),"{order}")</f>
        <v>{order}</v>
      </c>
      <c r="F684" s="4"/>
      <c r="G684" s="4"/>
      <c r="H684" s="4"/>
    </row>
    <row r="685" ht="15.75" customHeight="1">
      <c r="A685" s="3" t="s">
        <v>6779</v>
      </c>
      <c r="B685" s="1" t="s">
        <v>6780</v>
      </c>
      <c r="C685" s="4">
        <v>684.0</v>
      </c>
      <c r="D685" s="5" t="s">
        <v>4017</v>
      </c>
      <c r="E685" s="4" t="str">
        <f>IFERROR(__xludf.DUMMYFUNCTION("GOOGLETRANSLATE(D685, ""he"", ""en"")"),"per")</f>
        <v>per</v>
      </c>
      <c r="F685" s="4"/>
      <c r="G685" s="4"/>
      <c r="H685" s="4"/>
    </row>
    <row r="686" ht="15.75" customHeight="1">
      <c r="A686" s="3" t="s">
        <v>6781</v>
      </c>
      <c r="B686" s="1" t="s">
        <v>5682</v>
      </c>
      <c r="C686" s="4">
        <v>685.0</v>
      </c>
      <c r="D686" s="5" t="s">
        <v>6782</v>
      </c>
      <c r="E686" s="4" t="str">
        <f>IFERROR(__xludf.DUMMYFUNCTION("GOOGLETRANSLATE(D686, ""he"", ""en"")"),"You will be consumed")</f>
        <v>You will be consumed</v>
      </c>
      <c r="F686" s="4"/>
      <c r="G686" s="4"/>
      <c r="H686" s="4"/>
    </row>
    <row r="687" ht="15.75" customHeight="1">
      <c r="A687" s="3" t="s">
        <v>6783</v>
      </c>
      <c r="B687" s="1" t="s">
        <v>6262</v>
      </c>
      <c r="C687" s="4">
        <v>686.0</v>
      </c>
      <c r="D687" s="5" t="s">
        <v>6784</v>
      </c>
      <c r="E687" s="4" t="str">
        <f>IFERROR(__xludf.DUMMYFUNCTION("GOOGLETRANSLATE(D687, ""he"", ""en"")"),"i saw")</f>
        <v>i saw</v>
      </c>
      <c r="F687" s="4"/>
      <c r="G687" s="4"/>
      <c r="H687" s="4"/>
    </row>
    <row r="688" ht="15.75" customHeight="1">
      <c r="A688" s="3" t="s">
        <v>6785</v>
      </c>
      <c r="B688" s="1" t="s">
        <v>5717</v>
      </c>
      <c r="C688" s="4">
        <v>687.0</v>
      </c>
      <c r="D688" s="5" t="s">
        <v>6786</v>
      </c>
      <c r="E688" s="4" t="str">
        <f>IFERROR(__xludf.DUMMYFUNCTION("GOOGLETRANSLATE(D688, ""he"", ""en"")"),"end")</f>
        <v>end</v>
      </c>
      <c r="F688" s="4"/>
      <c r="G688" s="4"/>
      <c r="H688" s="4"/>
    </row>
    <row r="689" ht="15.75" customHeight="1">
      <c r="A689" s="3" t="s">
        <v>6787</v>
      </c>
      <c r="B689" s="1">
        <v>107.0</v>
      </c>
      <c r="C689" s="4">
        <v>688.0</v>
      </c>
      <c r="D689" s="5" t="s">
        <v>6788</v>
      </c>
      <c r="E689" s="4" t="str">
        <f>IFERROR(__xludf.DUMMYFUNCTION("GOOGLETRANSLATE(D689, ""he"", ""en"")"),"square")</f>
        <v>square</v>
      </c>
      <c r="F689" s="4"/>
      <c r="G689" s="4"/>
      <c r="H689" s="4"/>
    </row>
    <row r="690" ht="15.75" customHeight="1">
      <c r="A690" s="3" t="s">
        <v>6789</v>
      </c>
      <c r="B690" s="1" t="s">
        <v>6790</v>
      </c>
      <c r="C690" s="4">
        <v>689.0</v>
      </c>
      <c r="D690" s="5" t="s">
        <v>6791</v>
      </c>
      <c r="E690" s="4" t="str">
        <f>IFERROR(__xludf.DUMMYFUNCTION("GOOGLETRANSLATE(D690, ""he"", ""en"")"),"your commandments")</f>
        <v>your commandments</v>
      </c>
      <c r="F690" s="4"/>
      <c r="G690" s="4"/>
      <c r="H690" s="4"/>
    </row>
    <row r="691" ht="15.75" customHeight="1">
      <c r="A691" s="3" t="s">
        <v>6792</v>
      </c>
      <c r="B691" s="1" t="s">
        <v>6793</v>
      </c>
      <c r="C691" s="4">
        <v>690.0</v>
      </c>
      <c r="D691" s="5" t="s">
        <v>2510</v>
      </c>
      <c r="E691" s="4" t="str">
        <f>IFERROR(__xludf.DUMMYFUNCTION("GOOGLETRANSLATE(D691, ""he"", ""en"")"),"very:")</f>
        <v>very:</v>
      </c>
      <c r="F691" s="4"/>
      <c r="G691" s="4"/>
      <c r="H691" s="4"/>
    </row>
    <row r="692" ht="15.75" customHeight="1">
      <c r="A692" s="3" t="s">
        <v>3552</v>
      </c>
      <c r="B692" s="1" t="s">
        <v>2580</v>
      </c>
      <c r="C692" s="4">
        <v>691.0</v>
      </c>
      <c r="D692" s="5" t="s">
        <v>5744</v>
      </c>
      <c r="E692" s="4" t="str">
        <f>IFERROR(__xludf.DUMMYFUNCTION("GOOGLETRANSLATE(D692, ""he"", ""en"")"),"(f)")</f>
        <v>(f)</v>
      </c>
      <c r="F692" s="4"/>
      <c r="G692" s="4"/>
      <c r="H692" s="4"/>
    </row>
    <row r="693" ht="15.75" customHeight="1">
      <c r="A693" s="3" t="s">
        <v>6794</v>
      </c>
      <c r="B693" s="1" t="s">
        <v>6025</v>
      </c>
      <c r="C693" s="4">
        <v>692.0</v>
      </c>
      <c r="D693" s="5" t="s">
        <v>6795</v>
      </c>
      <c r="E693" s="4" t="str">
        <f>IFERROR(__xludf.DUMMYFUNCTION("GOOGLETRANSLATE(D693, ""he"", ""en"")"),"{tzaz}")</f>
        <v>{tzaz}</v>
      </c>
      <c r="F693" s="4"/>
      <c r="G693" s="4"/>
      <c r="H693" s="4"/>
    </row>
    <row r="694" ht="15.75" customHeight="1">
      <c r="A694" s="3" t="s">
        <v>6796</v>
      </c>
      <c r="B694" s="1" t="s">
        <v>5907</v>
      </c>
      <c r="C694" s="4">
        <v>693.0</v>
      </c>
      <c r="D694" s="5" t="s">
        <v>2437</v>
      </c>
      <c r="E694" s="4" t="str">
        <f>IFERROR(__xludf.DUMMYFUNCTION("GOOGLETRANSLATE(D694, ""he"", ""en"")"),"what")</f>
        <v>what</v>
      </c>
      <c r="F694" s="4"/>
      <c r="G694" s="4"/>
      <c r="H694" s="4"/>
    </row>
    <row r="695" ht="15.75" customHeight="1">
      <c r="A695" s="3" t="s">
        <v>6797</v>
      </c>
      <c r="B695" s="1">
        <v>108.0</v>
      </c>
      <c r="C695" s="4">
        <v>694.0</v>
      </c>
      <c r="D695" s="5" t="s">
        <v>6798</v>
      </c>
      <c r="E695" s="4" t="str">
        <f>IFERROR(__xludf.DUMMYFUNCTION("GOOGLETRANSLATE(D695, ""he"", ""en"")"),"my love")</f>
        <v>my love</v>
      </c>
      <c r="F695" s="4"/>
      <c r="G695" s="4"/>
      <c r="H695" s="4"/>
    </row>
    <row r="696" ht="15.75" customHeight="1">
      <c r="A696" s="3" t="s">
        <v>6799</v>
      </c>
      <c r="B696" s="1" t="s">
        <v>6800</v>
      </c>
      <c r="C696" s="4">
        <v>695.0</v>
      </c>
      <c r="D696" s="5" t="s">
        <v>6029</v>
      </c>
      <c r="E696" s="4" t="str">
        <f>IFERROR(__xludf.DUMMYFUNCTION("GOOGLETRANSLATE(D696, ""he"", ""en"")"),"your teachings")</f>
        <v>your teachings</v>
      </c>
      <c r="F696" s="4"/>
      <c r="G696" s="4"/>
      <c r="H696" s="4"/>
    </row>
    <row r="697" ht="15.75" customHeight="1">
      <c r="A697" s="3" t="s">
        <v>6801</v>
      </c>
      <c r="B697" s="1" t="s">
        <v>6802</v>
      </c>
      <c r="C697" s="4">
        <v>696.0</v>
      </c>
      <c r="D697" s="5" t="s">
        <v>448</v>
      </c>
      <c r="E697" s="4" t="str">
        <f>IFERROR(__xludf.DUMMYFUNCTION("GOOGLETRANSLATE(D697, ""he"", ""en"")"),"all")</f>
        <v>all</v>
      </c>
      <c r="F697" s="4"/>
      <c r="G697" s="4"/>
      <c r="H697" s="4"/>
    </row>
    <row r="698" ht="15.75" customHeight="1">
      <c r="A698" s="3" t="s">
        <v>6803</v>
      </c>
      <c r="B698" s="1" t="s">
        <v>6804</v>
      </c>
      <c r="C698" s="4">
        <v>697.0</v>
      </c>
      <c r="D698" s="5" t="s">
        <v>4569</v>
      </c>
      <c r="E698" s="4" t="str">
        <f>IFERROR(__xludf.DUMMYFUNCTION("GOOGLETRANSLATE(D698, ""he"", ""en"")"),"today")</f>
        <v>today</v>
      </c>
      <c r="F698" s="4"/>
      <c r="G698" s="4"/>
      <c r="H698" s="4"/>
    </row>
    <row r="699" ht="15.75" customHeight="1">
      <c r="A699" s="3" t="s">
        <v>1763</v>
      </c>
      <c r="B699" s="1" t="s">
        <v>2580</v>
      </c>
      <c r="C699" s="4">
        <v>698.0</v>
      </c>
      <c r="D699" s="5" t="s">
        <v>754</v>
      </c>
      <c r="E699" s="4" t="str">
        <f>IFERROR(__xludf.DUMMYFUNCTION("GOOGLETRANSLATE(D699, ""he"", ""en"")"),"she")</f>
        <v>she</v>
      </c>
      <c r="F699" s="4"/>
      <c r="G699" s="4"/>
      <c r="H699" s="4"/>
    </row>
    <row r="700" ht="15.75" customHeight="1">
      <c r="A700" s="3" t="s">
        <v>6805</v>
      </c>
      <c r="B700" s="1" t="s">
        <v>6806</v>
      </c>
      <c r="C700" s="4">
        <v>699.0</v>
      </c>
      <c r="D700" s="5" t="s">
        <v>6807</v>
      </c>
      <c r="E700" s="4" t="str">
        <f>IFERROR(__xludf.DUMMYFUNCTION("GOOGLETRANSLATE(D700, ""he"", ""en"")"),"My conversation:")</f>
        <v>My conversation:</v>
      </c>
      <c r="F700" s="4"/>
      <c r="G700" s="4"/>
      <c r="H700" s="4"/>
    </row>
    <row r="701" ht="15.75" customHeight="1">
      <c r="A701" s="3" t="s">
        <v>6278</v>
      </c>
      <c r="B701" s="1" t="s">
        <v>4071</v>
      </c>
      <c r="C701" s="4">
        <v>700.0</v>
      </c>
      <c r="D701" s="5" t="s">
        <v>6808</v>
      </c>
      <c r="E701" s="4" t="str">
        <f>IFERROR(__xludf.DUMMYFUNCTION("GOOGLETRANSLATE(D701, ""he"", ""en"")"),"{fresh}")</f>
        <v>{fresh}</v>
      </c>
      <c r="F701" s="4"/>
      <c r="G701" s="4"/>
      <c r="H701" s="4"/>
    </row>
    <row r="702" ht="15.75" customHeight="1">
      <c r="A702" s="3" t="s">
        <v>6809</v>
      </c>
      <c r="B702" s="1">
        <v>109.0</v>
      </c>
      <c r="C702" s="4">
        <v>701.0</v>
      </c>
      <c r="D702" s="5" t="s">
        <v>6810</v>
      </c>
      <c r="E702" s="4" t="str">
        <f>IFERROR(__xludf.DUMMYFUNCTION("GOOGLETRANSLATE(D702, ""he"", ""en"")"),"from my enemy")</f>
        <v>from my enemy</v>
      </c>
      <c r="F702" s="4"/>
      <c r="G702" s="4"/>
      <c r="H702" s="4"/>
    </row>
    <row r="703" ht="15.75" customHeight="1">
      <c r="A703" s="3" t="s">
        <v>6811</v>
      </c>
      <c r="B703" s="1" t="s">
        <v>6812</v>
      </c>
      <c r="C703" s="4">
        <v>702.0</v>
      </c>
      <c r="D703" s="5" t="s">
        <v>6813</v>
      </c>
      <c r="E703" s="4" t="str">
        <f>IFERROR(__xludf.DUMMYFUNCTION("GOOGLETRANSLATE(D703, ""he"", ""en"")"),"Be smart")</f>
        <v>Be smart</v>
      </c>
      <c r="F703" s="4"/>
      <c r="G703" s="4"/>
      <c r="H703" s="4"/>
    </row>
    <row r="704" ht="15.75" customHeight="1">
      <c r="A704" s="3" t="s">
        <v>6814</v>
      </c>
      <c r="B704" s="1" t="s">
        <v>6815</v>
      </c>
      <c r="C704" s="4">
        <v>703.0</v>
      </c>
      <c r="D704" s="5" t="s">
        <v>6816</v>
      </c>
      <c r="E704" s="4" t="str">
        <f>IFERROR(__xludf.DUMMYFUNCTION("GOOGLETRANSLATE(D704, ""he"", ""en"")"),"Your commandments")</f>
        <v>Your commandments</v>
      </c>
      <c r="F704" s="4"/>
      <c r="G704" s="4"/>
      <c r="H704" s="4"/>
    </row>
    <row r="705" ht="15.75" customHeight="1">
      <c r="A705" s="3" t="s">
        <v>6817</v>
      </c>
      <c r="B705" s="1" t="s">
        <v>6818</v>
      </c>
      <c r="C705" s="4">
        <v>704.0</v>
      </c>
      <c r="D705" s="5" t="s">
        <v>53</v>
      </c>
      <c r="E705" s="4" t="str">
        <f>IFERROR(__xludf.DUMMYFUNCTION("GOOGLETRANSLATE(D705, ""he"", ""en"")"),"that")</f>
        <v>that</v>
      </c>
      <c r="F705" s="4"/>
      <c r="G705" s="4"/>
      <c r="H705" s="4"/>
    </row>
    <row r="706" ht="15.75" customHeight="1">
      <c r="A706" s="3" t="s">
        <v>6819</v>
      </c>
      <c r="B706" s="1" t="s">
        <v>5830</v>
      </c>
      <c r="C706" s="4">
        <v>705.0</v>
      </c>
      <c r="D706" s="5" t="s">
        <v>203</v>
      </c>
      <c r="E706" s="4" t="str">
        <f>IFERROR(__xludf.DUMMYFUNCTION("GOOGLETRANSLATE(D706, ""he"", ""en"")"),"forever")</f>
        <v>forever</v>
      </c>
      <c r="F706" s="4"/>
      <c r="G706" s="4"/>
      <c r="H706" s="4"/>
    </row>
    <row r="707" ht="15.75" customHeight="1">
      <c r="A707" s="3" t="s">
        <v>1684</v>
      </c>
      <c r="B707" s="1" t="s">
        <v>14</v>
      </c>
      <c r="C707" s="4">
        <v>706.0</v>
      </c>
      <c r="D707" s="5" t="s">
        <v>754</v>
      </c>
      <c r="E707" s="4" t="str">
        <f>IFERROR(__xludf.DUMMYFUNCTION("GOOGLETRANSLATE(D707, ""he"", ""en"")"),"she")</f>
        <v>she</v>
      </c>
      <c r="F707" s="4"/>
      <c r="G707" s="4"/>
      <c r="H707" s="4"/>
    </row>
    <row r="708" ht="15.75" customHeight="1">
      <c r="A708" s="3" t="s">
        <v>6820</v>
      </c>
      <c r="B708" s="1" t="s">
        <v>717</v>
      </c>
      <c r="C708" s="4">
        <v>707.0</v>
      </c>
      <c r="D708" s="5" t="s">
        <v>3016</v>
      </c>
      <c r="E708" s="4" t="str">
        <f>IFERROR(__xludf.DUMMYFUNCTION("GOOGLETRANSLATE(D708, ""he"", ""en"")"),"me:")</f>
        <v>me:</v>
      </c>
      <c r="F708" s="4"/>
      <c r="G708" s="4"/>
      <c r="H708" s="4"/>
    </row>
    <row r="709" ht="15.75" customHeight="1">
      <c r="A709" s="3" t="s">
        <v>6821</v>
      </c>
      <c r="B709" s="1">
        <v>110.0</v>
      </c>
      <c r="C709" s="4">
        <v>708.0</v>
      </c>
      <c r="D709" s="5" t="s">
        <v>6822</v>
      </c>
      <c r="E709" s="4" t="str">
        <f>IFERROR(__xludf.DUMMYFUNCTION("GOOGLETRANSLATE(D709, ""he"", ""en"")"),"{CET}")</f>
        <v>{CET}</v>
      </c>
      <c r="F709" s="4"/>
      <c r="G709" s="4"/>
      <c r="H709" s="4"/>
    </row>
    <row r="710" ht="15.75" customHeight="1">
      <c r="A710" s="3" t="s">
        <v>6823</v>
      </c>
      <c r="B710" s="1" t="s">
        <v>6824</v>
      </c>
      <c r="C710" s="4">
        <v>709.0</v>
      </c>
      <c r="D710" s="5" t="s">
        <v>6825</v>
      </c>
      <c r="E710" s="4" t="str">
        <f>IFERROR(__xludf.DUMMYFUNCTION("GOOGLETRANSLATE(D710, ""he"", ""en"")"),"tank")</f>
        <v>tank</v>
      </c>
      <c r="F710" s="4"/>
      <c r="G710" s="4"/>
      <c r="H710" s="4"/>
    </row>
    <row r="711" ht="15.75" customHeight="1">
      <c r="A711" s="3" t="s">
        <v>6826</v>
      </c>
      <c r="B711" s="1" t="s">
        <v>5541</v>
      </c>
      <c r="C711" s="4">
        <v>710.0</v>
      </c>
      <c r="D711" s="5" t="s">
        <v>6827</v>
      </c>
      <c r="E711" s="4" t="str">
        <f>IFERROR(__xludf.DUMMYFUNCTION("GOOGLETRANSLATE(D711, ""he"", ""en"")"),"I teach")</f>
        <v>I teach</v>
      </c>
      <c r="F711" s="4"/>
      <c r="G711" s="4"/>
      <c r="H711" s="4"/>
    </row>
    <row r="712" ht="15.75" customHeight="1">
      <c r="A712" s="3" t="s">
        <v>6828</v>
      </c>
      <c r="B712" s="1" t="s">
        <v>6829</v>
      </c>
      <c r="C712" s="4">
        <v>711.0</v>
      </c>
      <c r="D712" s="5" t="s">
        <v>6830</v>
      </c>
      <c r="E712" s="4" t="str">
        <f>IFERROR(__xludf.DUMMYFUNCTION("GOOGLETRANSLATE(D712, ""he"", ""en"")"),"educational")</f>
        <v>educational</v>
      </c>
      <c r="F712" s="4"/>
      <c r="G712" s="4"/>
      <c r="H712" s="4"/>
    </row>
    <row r="713" ht="15.75" customHeight="1">
      <c r="A713" s="3" t="s">
        <v>6831</v>
      </c>
      <c r="B713" s="1" t="s">
        <v>6832</v>
      </c>
      <c r="C713" s="4">
        <v>712.0</v>
      </c>
      <c r="D713" s="5" t="s">
        <v>53</v>
      </c>
      <c r="E713" s="4" t="str">
        <f>IFERROR(__xludf.DUMMYFUNCTION("GOOGLETRANSLATE(D713, ""he"", ""en"")"),"that")</f>
        <v>that</v>
      </c>
      <c r="F713" s="4"/>
      <c r="G713" s="4"/>
      <c r="H713" s="4"/>
    </row>
    <row r="714" ht="15.75" customHeight="1">
      <c r="A714" s="3" t="s">
        <v>6833</v>
      </c>
      <c r="B714" s="1" t="s">
        <v>6750</v>
      </c>
      <c r="C714" s="4">
        <v>713.0</v>
      </c>
      <c r="D714" s="5" t="s">
        <v>5807</v>
      </c>
      <c r="E714" s="4" t="str">
        <f>IFERROR(__xludf.DUMMYFUNCTION("GOOGLETRANSLATE(D714, ""he"", ""en"")"),"your witnesses")</f>
        <v>your witnesses</v>
      </c>
      <c r="F714" s="4"/>
      <c r="G714" s="4"/>
      <c r="H714" s="4"/>
    </row>
    <row r="715" ht="15.75" customHeight="1">
      <c r="A715" s="3" t="s">
        <v>1684</v>
      </c>
      <c r="B715" s="1" t="s">
        <v>14</v>
      </c>
      <c r="C715" s="4">
        <v>714.0</v>
      </c>
      <c r="D715" s="5" t="s">
        <v>6834</v>
      </c>
      <c r="E715" s="4" t="str">
        <f>IFERROR(__xludf.DUMMYFUNCTION("GOOGLETRANSLATE(D715, ""he"", ""en"")"),"call")</f>
        <v>call</v>
      </c>
      <c r="F715" s="4"/>
      <c r="G715" s="4"/>
      <c r="H715" s="4"/>
    </row>
    <row r="716" ht="15.75" customHeight="1">
      <c r="A716" s="3" t="s">
        <v>6835</v>
      </c>
      <c r="B716" s="1" t="s">
        <v>6836</v>
      </c>
      <c r="C716" s="4">
        <v>715.0</v>
      </c>
      <c r="D716" s="5" t="s">
        <v>6837</v>
      </c>
      <c r="E716" s="4" t="str">
        <f>IFERROR(__xludf.DUMMYFUNCTION("GOOGLETRANSLATE(D716, ""he"", ""en"")"),"me:")</f>
        <v>me:</v>
      </c>
      <c r="F716" s="4"/>
      <c r="G716" s="4"/>
      <c r="H716" s="4"/>
    </row>
    <row r="717" ht="15.75" customHeight="1">
      <c r="A717" s="3" t="s">
        <v>6838</v>
      </c>
      <c r="B717" s="1">
        <v>111.0</v>
      </c>
      <c r="C717" s="4">
        <v>716.0</v>
      </c>
      <c r="D717" s="5" t="s">
        <v>6839</v>
      </c>
      <c r="E717" s="4" t="str">
        <f>IFERROR(__xludf.DUMMYFUNCTION("GOOGLETRANSLATE(D717, ""he"", ""en"")"),"{k}")</f>
        <v>{k}</v>
      </c>
      <c r="F717" s="4"/>
      <c r="G717" s="4"/>
      <c r="H717" s="4"/>
    </row>
    <row r="718" ht="15.75" customHeight="1">
      <c r="A718" s="3" t="s">
        <v>6840</v>
      </c>
      <c r="B718" s="1" t="s">
        <v>6841</v>
      </c>
      <c r="C718" s="4">
        <v>717.0</v>
      </c>
      <c r="D718" s="5" t="s">
        <v>6842</v>
      </c>
      <c r="E718" s="4" t="str">
        <f>IFERROR(__xludf.DUMMYFUNCTION("GOOGLETRANSLATE(D718, ""he"", ""en"")"),"Elders")</f>
        <v>Elders</v>
      </c>
      <c r="F718" s="4"/>
      <c r="G718" s="4"/>
      <c r="H718" s="4"/>
    </row>
    <row r="719" ht="15.75" customHeight="1">
      <c r="A719" s="3" t="s">
        <v>6843</v>
      </c>
      <c r="B719" s="1" t="s">
        <v>5873</v>
      </c>
      <c r="C719" s="4">
        <v>718.0</v>
      </c>
      <c r="D719" s="5" t="s">
        <v>6844</v>
      </c>
      <c r="E719" s="4" t="str">
        <f>IFERROR(__xludf.DUMMYFUNCTION("GOOGLETRANSLATE(D719, ""he"", ""en"")"),"I will watch")</f>
        <v>I will watch</v>
      </c>
      <c r="F719" s="4"/>
      <c r="G719" s="4"/>
      <c r="H719" s="4"/>
    </row>
    <row r="720" ht="15.75" customHeight="1">
      <c r="A720" s="3" t="s">
        <v>6845</v>
      </c>
      <c r="B720" s="1" t="s">
        <v>6846</v>
      </c>
      <c r="C720" s="4">
        <v>719.0</v>
      </c>
      <c r="D720" s="5" t="s">
        <v>53</v>
      </c>
      <c r="E720" s="4" t="str">
        <f>IFERROR(__xludf.DUMMYFUNCTION("GOOGLETRANSLATE(D720, ""he"", ""en"")"),"that")</f>
        <v>that</v>
      </c>
      <c r="F720" s="4"/>
      <c r="G720" s="4"/>
      <c r="H720" s="4"/>
    </row>
    <row r="721" ht="15.75" customHeight="1">
      <c r="A721" s="3" t="s">
        <v>6847</v>
      </c>
      <c r="B721" s="1" t="s">
        <v>6848</v>
      </c>
      <c r="C721" s="4">
        <v>720.0</v>
      </c>
      <c r="D721" s="5" t="s">
        <v>6211</v>
      </c>
      <c r="E721" s="4" t="str">
        <f>IFERROR(__xludf.DUMMYFUNCTION("GOOGLETRANSLATE(D721, ""he"", ""en"")"),"Your orders")</f>
        <v>Your orders</v>
      </c>
      <c r="F721" s="4"/>
      <c r="G721" s="4"/>
      <c r="H721" s="4"/>
    </row>
    <row r="722" ht="15.75" customHeight="1">
      <c r="A722" s="3" t="s">
        <v>3569</v>
      </c>
      <c r="B722" s="1" t="s">
        <v>6849</v>
      </c>
      <c r="C722" s="4">
        <v>721.0</v>
      </c>
      <c r="D722" s="5" t="s">
        <v>5906</v>
      </c>
      <c r="E722" s="4" t="str">
        <f>IFERROR(__xludf.DUMMYFUNCTION("GOOGLETRANSLATE(D722, ""he"", ""en"")"),"I was born:")</f>
        <v>I was born:</v>
      </c>
      <c r="F722" s="4"/>
      <c r="G722" s="4"/>
      <c r="H722" s="4"/>
    </row>
    <row r="723" ht="15.75" customHeight="1">
      <c r="A723" s="3" t="s">
        <v>6850</v>
      </c>
      <c r="B723" s="1" t="s">
        <v>1744</v>
      </c>
      <c r="C723" s="4">
        <v>722.0</v>
      </c>
      <c r="D723" s="5" t="s">
        <v>6851</v>
      </c>
      <c r="E723" s="4" t="str">
        <f>IFERROR(__xludf.DUMMYFUNCTION("GOOGLETRANSLATE(D723, ""he"", ""en"")"),"{ka}")</f>
        <v>{ka}</v>
      </c>
      <c r="F723" s="4"/>
      <c r="G723" s="4"/>
      <c r="H723" s="4"/>
    </row>
    <row r="724" ht="15.75" customHeight="1">
      <c r="A724" s="3" t="s">
        <v>6852</v>
      </c>
      <c r="B724" s="1">
        <v>112.0</v>
      </c>
      <c r="C724" s="4">
        <v>723.0</v>
      </c>
      <c r="D724" s="5" t="s">
        <v>6825</v>
      </c>
      <c r="E724" s="4" t="str">
        <f>IFERROR(__xludf.DUMMYFUNCTION("GOOGLETRANSLATE(D724, ""he"", ""en"")"),"tank")</f>
        <v>tank</v>
      </c>
      <c r="F724" s="4"/>
      <c r="G724" s="4"/>
      <c r="H724" s="4"/>
    </row>
    <row r="725" ht="15.75" customHeight="1">
      <c r="A725" s="3" t="s">
        <v>6853</v>
      </c>
      <c r="B725" s="1" t="s">
        <v>6854</v>
      </c>
      <c r="C725" s="4">
        <v>724.0</v>
      </c>
      <c r="D725" s="5" t="s">
        <v>6855</v>
      </c>
      <c r="E725" s="4" t="str">
        <f>IFERROR(__xludf.DUMMYFUNCTION("GOOGLETRANSLATE(D725, ""he"", ""en"")"),"a guest")</f>
        <v>a guest</v>
      </c>
      <c r="F725" s="4"/>
      <c r="G725" s="4"/>
      <c r="H725" s="4"/>
    </row>
    <row r="726" ht="15.75" customHeight="1">
      <c r="A726" s="3" t="s">
        <v>3569</v>
      </c>
      <c r="B726" s="1" t="s">
        <v>3570</v>
      </c>
      <c r="C726" s="4">
        <v>725.0</v>
      </c>
      <c r="D726" s="5" t="s">
        <v>6856</v>
      </c>
      <c r="E726" s="4" t="str">
        <f>IFERROR(__xludf.DUMMYFUNCTION("GOOGLETRANSLATE(D726, ""he"", ""en"")"),"bad")</f>
        <v>bad</v>
      </c>
      <c r="F726" s="4"/>
      <c r="G726" s="4"/>
      <c r="H726" s="4"/>
    </row>
    <row r="727" ht="15.75" customHeight="1">
      <c r="A727" s="3" t="s">
        <v>6857</v>
      </c>
      <c r="B727" s="1" t="s">
        <v>6858</v>
      </c>
      <c r="C727" s="4">
        <v>726.0</v>
      </c>
      <c r="D727" s="5" t="s">
        <v>6859</v>
      </c>
      <c r="E727" s="4" t="str">
        <f>IFERROR(__xludf.DUMMYFUNCTION("GOOGLETRANSLATE(D727, ""he"", ""en"")"),"my prison")</f>
        <v>my prison</v>
      </c>
      <c r="F727" s="4"/>
      <c r="G727" s="4"/>
      <c r="H727" s="4"/>
    </row>
    <row r="728" ht="15.75" customHeight="1">
      <c r="A728" s="3" t="s">
        <v>6500</v>
      </c>
      <c r="B728" s="1" t="s">
        <v>5680</v>
      </c>
      <c r="C728" s="4">
        <v>727.0</v>
      </c>
      <c r="D728" s="5" t="s">
        <v>6860</v>
      </c>
      <c r="E728" s="4" t="str">
        <f>IFERROR(__xludf.DUMMYFUNCTION("GOOGLETRANSLATE(D728, ""he"", ""en"")"),"pedestrian")</f>
        <v>pedestrian</v>
      </c>
      <c r="F728" s="4"/>
      <c r="G728" s="4"/>
      <c r="H728" s="4"/>
    </row>
    <row r="729" ht="15.75" customHeight="1">
      <c r="A729" s="3" t="s">
        <v>6686</v>
      </c>
      <c r="B729" s="1" t="s">
        <v>6846</v>
      </c>
      <c r="C729" s="4">
        <v>728.0</v>
      </c>
      <c r="D729" s="5" t="s">
        <v>1103</v>
      </c>
      <c r="E729" s="4" t="str">
        <f>IFERROR(__xludf.DUMMYFUNCTION("GOOGLETRANSLATE(D729, ""he"", ""en"")"),"address")</f>
        <v>address</v>
      </c>
      <c r="F729" s="4"/>
      <c r="G729" s="4"/>
      <c r="H729" s="4"/>
    </row>
    <row r="730" ht="15.75" customHeight="1">
      <c r="A730" s="3" t="s">
        <v>6861</v>
      </c>
      <c r="B730" s="1" t="s">
        <v>5985</v>
      </c>
      <c r="C730" s="4">
        <v>729.0</v>
      </c>
      <c r="D730" s="5" t="s">
        <v>5736</v>
      </c>
      <c r="E730" s="4" t="str">
        <f>IFERROR(__xludf.DUMMYFUNCTION("GOOGLETRANSLATE(D730, ""he"", ""en"")"),"I will keep")</f>
        <v>I will keep</v>
      </c>
      <c r="F730" s="4"/>
      <c r="G730" s="4"/>
      <c r="H730" s="4"/>
    </row>
    <row r="731" ht="15.75" customHeight="1">
      <c r="A731" s="3" t="s">
        <v>6862</v>
      </c>
      <c r="B731" s="1">
        <v>113.0</v>
      </c>
      <c r="C731" s="4">
        <v>730.0</v>
      </c>
      <c r="D731" s="5" t="s">
        <v>5835</v>
      </c>
      <c r="E731" s="4" t="str">
        <f>IFERROR(__xludf.DUMMYFUNCTION("GOOGLETRANSLATE(D731, ""he"", ""en"")"),"your word:")</f>
        <v>your word:</v>
      </c>
      <c r="F731" s="4"/>
      <c r="G731" s="4"/>
      <c r="H731" s="4"/>
    </row>
    <row r="732" ht="15.75" customHeight="1">
      <c r="A732" s="3" t="s">
        <v>6863</v>
      </c>
      <c r="B732" s="1" t="s">
        <v>6864</v>
      </c>
      <c r="C732" s="4">
        <v>731.0</v>
      </c>
      <c r="D732" s="5" t="s">
        <v>6865</v>
      </c>
      <c r="E732" s="4" t="str">
        <f>IFERROR(__xludf.DUMMYFUNCTION("GOOGLETRANSLATE(D732, ""he"", ""en"")"),"{crutch}")</f>
        <v>{crutch}</v>
      </c>
      <c r="F732" s="4"/>
      <c r="G732" s="4"/>
      <c r="H732" s="4"/>
    </row>
    <row r="733" ht="15.75" customHeight="1">
      <c r="A733" s="3" t="s">
        <v>6866</v>
      </c>
      <c r="B733" s="1" t="s">
        <v>6867</v>
      </c>
      <c r="C733" s="4">
        <v>732.0</v>
      </c>
      <c r="D733" s="5" t="s">
        <v>6868</v>
      </c>
      <c r="E733" s="4" t="str">
        <f>IFERROR(__xludf.DUMMYFUNCTION("GOOGLETRANSLATE(D733, ""he"", ""en"")"),"from your judgments")</f>
        <v>from your judgments</v>
      </c>
      <c r="F733" s="4"/>
      <c r="G733" s="4"/>
      <c r="H733" s="4"/>
    </row>
    <row r="734" ht="15.75" customHeight="1">
      <c r="A734" s="3" t="s">
        <v>6869</v>
      </c>
      <c r="B734" s="1" t="s">
        <v>6870</v>
      </c>
      <c r="C734" s="4">
        <v>733.0</v>
      </c>
      <c r="D734" s="5" t="s">
        <v>132</v>
      </c>
      <c r="E734" s="4" t="str">
        <f>IFERROR(__xludf.DUMMYFUNCTION("GOOGLETRANSLATE(D734, ""he"", ""en"")"),"not")</f>
        <v>not</v>
      </c>
      <c r="F734" s="4"/>
      <c r="G734" s="4"/>
      <c r="H734" s="4"/>
    </row>
    <row r="735" ht="15.75" customHeight="1">
      <c r="A735" s="3" t="s">
        <v>6871</v>
      </c>
      <c r="B735" s="1" t="s">
        <v>6872</v>
      </c>
      <c r="C735" s="4">
        <v>734.0</v>
      </c>
      <c r="D735" s="5" t="s">
        <v>6873</v>
      </c>
      <c r="E735" s="4" t="str">
        <f>IFERROR(__xludf.DUMMYFUNCTION("GOOGLETRANSLATE(D735, ""he"", ""en"")"),"Sarti")</f>
        <v>Sarti</v>
      </c>
      <c r="F735" s="4"/>
      <c r="G735" s="4"/>
      <c r="H735" s="4"/>
    </row>
    <row r="736" ht="15.75" customHeight="1">
      <c r="A736" s="3" t="s">
        <v>6874</v>
      </c>
      <c r="B736" s="1">
        <v>114.0</v>
      </c>
      <c r="C736" s="4">
        <v>735.0</v>
      </c>
      <c r="D736" s="5" t="s">
        <v>53</v>
      </c>
      <c r="E736" s="4" t="str">
        <f>IFERROR(__xludf.DUMMYFUNCTION("GOOGLETRANSLATE(D736, ""he"", ""en"")"),"that")</f>
        <v>that</v>
      </c>
      <c r="F736" s="4"/>
      <c r="G736" s="4"/>
      <c r="H736" s="4"/>
    </row>
    <row r="737" ht="15.75" customHeight="1">
      <c r="A737" s="3" t="s">
        <v>6875</v>
      </c>
      <c r="B737" s="1" t="s">
        <v>3526</v>
      </c>
      <c r="C737" s="4">
        <v>736.0</v>
      </c>
      <c r="D737" s="5" t="s">
        <v>322</v>
      </c>
      <c r="E737" s="4" t="str">
        <f>IFERROR(__xludf.DUMMYFUNCTION("GOOGLETRANSLATE(D737, ""he"", ""en"")"),"you")</f>
        <v>you</v>
      </c>
      <c r="F737" s="4"/>
      <c r="G737" s="4"/>
      <c r="H737" s="4"/>
    </row>
    <row r="738" ht="15.75" customHeight="1">
      <c r="A738" s="3" t="s">
        <v>6876</v>
      </c>
      <c r="B738" s="1" t="s">
        <v>6877</v>
      </c>
      <c r="C738" s="4">
        <v>737.0</v>
      </c>
      <c r="D738" s="5" t="s">
        <v>6878</v>
      </c>
      <c r="E738" s="4" t="str">
        <f>IFERROR(__xludf.DUMMYFUNCTION("GOOGLETRANSLATE(D738, ""he"", ""en"")"),"My parents:")</f>
        <v>My parents:</v>
      </c>
      <c r="F738" s="4"/>
      <c r="G738" s="4"/>
      <c r="H738" s="4"/>
    </row>
    <row r="739" ht="15.75" customHeight="1">
      <c r="A739" s="3" t="s">
        <v>6879</v>
      </c>
      <c r="B739" s="1" t="s">
        <v>6880</v>
      </c>
      <c r="C739" s="4">
        <v>738.0</v>
      </c>
      <c r="D739" s="5" t="s">
        <v>6881</v>
      </c>
      <c r="E739" s="4" t="str">
        <f>IFERROR(__xludf.DUMMYFUNCTION("GOOGLETRANSLATE(D739, ""he"", ""en"")"),"{kg}")</f>
        <v>{kg}</v>
      </c>
      <c r="F739" s="4"/>
      <c r="G739" s="4"/>
      <c r="H739" s="4"/>
    </row>
    <row r="740" ht="15.75" customHeight="1">
      <c r="A740" s="3" t="s">
        <v>6393</v>
      </c>
      <c r="B740" s="1" t="s">
        <v>6074</v>
      </c>
      <c r="C740" s="4">
        <v>739.0</v>
      </c>
      <c r="D740" s="5" t="s">
        <v>3545</v>
      </c>
      <c r="E740" s="4" t="str">
        <f>IFERROR(__xludf.DUMMYFUNCTION("GOOGLETRANSLATE(D740, ""he"", ""en"")"),"what")</f>
        <v>what</v>
      </c>
      <c r="F740" s="4"/>
      <c r="G740" s="4"/>
      <c r="H740" s="4"/>
    </row>
    <row r="741" ht="15.75" customHeight="1">
      <c r="A741" s="3" t="s">
        <v>6882</v>
      </c>
      <c r="B741" s="1" t="s">
        <v>6088</v>
      </c>
      <c r="C741" s="4">
        <v>740.0</v>
      </c>
      <c r="D741" s="5" t="s">
        <v>6883</v>
      </c>
      <c r="E741" s="4" t="str">
        <f>IFERROR(__xludf.DUMMYFUNCTION("GOOGLETRANSLATE(D741, ""he"", ""en"")"),"were recommended")</f>
        <v>were recommended</v>
      </c>
      <c r="F741" s="4"/>
      <c r="G741" s="4"/>
      <c r="H741" s="4"/>
    </row>
    <row r="742" ht="15.75" customHeight="1">
      <c r="A742" s="3" t="s">
        <v>6884</v>
      </c>
      <c r="B742" s="1">
        <v>115.0</v>
      </c>
      <c r="C742" s="4">
        <v>741.0</v>
      </c>
      <c r="D742" s="5" t="s">
        <v>6885</v>
      </c>
      <c r="E742" s="4" t="str">
        <f>IFERROR(__xludf.DUMMYFUNCTION("GOOGLETRANSLATE(D742, ""he"", ""en"")"),"wait")</f>
        <v>wait</v>
      </c>
      <c r="F742" s="4"/>
      <c r="G742" s="4"/>
      <c r="H742" s="4"/>
    </row>
    <row r="743" ht="15.75" customHeight="1">
      <c r="A743" s="3" t="s">
        <v>6886</v>
      </c>
      <c r="B743" s="1" t="s">
        <v>6887</v>
      </c>
      <c r="C743" s="4">
        <v>742.0</v>
      </c>
      <c r="D743" s="5" t="s">
        <v>5756</v>
      </c>
      <c r="E743" s="4" t="str">
        <f>IFERROR(__xludf.DUMMYFUNCTION("GOOGLETRANSLATE(D743, ""he"", ""en"")"),"you said")</f>
        <v>you said</v>
      </c>
      <c r="F743" s="4"/>
      <c r="G743" s="4"/>
      <c r="H743" s="4"/>
    </row>
    <row r="744" ht="15.75" customHeight="1">
      <c r="A744" s="3" t="s">
        <v>6888</v>
      </c>
      <c r="B744" s="1" t="s">
        <v>4418</v>
      </c>
      <c r="C744" s="4">
        <v>743.0</v>
      </c>
      <c r="D744" s="5" t="s">
        <v>6889</v>
      </c>
      <c r="E744" s="4" t="str">
        <f>IFERROR(__xludf.DUMMYFUNCTION("GOOGLETRANSLATE(D744, ""he"", ""en"")"),"Madhash")</f>
        <v>Madhash</v>
      </c>
      <c r="F744" s="4"/>
      <c r="G744" s="4"/>
      <c r="H744" s="4"/>
    </row>
    <row r="745" ht="15.75" customHeight="1">
      <c r="A745" s="3" t="s">
        <v>6890</v>
      </c>
      <c r="B745" s="1" t="s">
        <v>192</v>
      </c>
      <c r="C745" s="4">
        <v>744.0</v>
      </c>
      <c r="D745" s="5" t="s">
        <v>6891</v>
      </c>
      <c r="E745" s="4" t="str">
        <f>IFERROR(__xludf.DUMMYFUNCTION("GOOGLETRANSLATE(D745, ""he"", ""en"")"),"according to:")</f>
        <v>according to:</v>
      </c>
      <c r="F745" s="4"/>
      <c r="G745" s="4"/>
      <c r="H745" s="4"/>
    </row>
    <row r="746" ht="15.75" customHeight="1">
      <c r="A746" s="3" t="s">
        <v>6892</v>
      </c>
      <c r="B746" s="1" t="s">
        <v>5990</v>
      </c>
      <c r="C746" s="4">
        <v>745.0</v>
      </c>
      <c r="D746" s="5" t="s">
        <v>6893</v>
      </c>
      <c r="E746" s="4" t="str">
        <f>IFERROR(__xludf.DUMMYFUNCTION("GOOGLETRANSLATE(D746, ""he"", ""en"")"),"{Ked}")</f>
        <v>{Ked}</v>
      </c>
      <c r="F746" s="4"/>
      <c r="G746" s="4"/>
      <c r="H746" s="4"/>
    </row>
    <row r="747" ht="15.75" customHeight="1">
      <c r="A747" s="3" t="s">
        <v>6894</v>
      </c>
      <c r="B747" s="1" t="s">
        <v>6895</v>
      </c>
      <c r="C747" s="4">
        <v>746.0</v>
      </c>
      <c r="D747" s="5" t="s">
        <v>6896</v>
      </c>
      <c r="E747" s="4" t="str">
        <f>IFERROR(__xludf.DUMMYFUNCTION("GOOGLETRANSLATE(D747, ""he"", ""en"")"),"From your orders")</f>
        <v>From your orders</v>
      </c>
      <c r="F747" s="4"/>
      <c r="G747" s="4"/>
      <c r="H747" s="4"/>
    </row>
    <row r="748" ht="15.75" customHeight="1">
      <c r="A748" s="3" t="s">
        <v>6897</v>
      </c>
      <c r="B748" s="1" t="s">
        <v>3734</v>
      </c>
      <c r="C748" s="4">
        <v>747.0</v>
      </c>
      <c r="D748" s="5" t="s">
        <v>6844</v>
      </c>
      <c r="E748" s="4" t="str">
        <f>IFERROR(__xludf.DUMMYFUNCTION("GOOGLETRANSLATE(D748, ""he"", ""en"")"),"I will watch")</f>
        <v>I will watch</v>
      </c>
      <c r="F748" s="4"/>
      <c r="G748" s="4"/>
      <c r="H748" s="4"/>
    </row>
    <row r="749" ht="15.75" customHeight="1">
      <c r="A749" s="3" t="s">
        <v>6898</v>
      </c>
      <c r="B749" s="1">
        <v>116.0</v>
      </c>
      <c r="C749" s="4">
        <v>748.0</v>
      </c>
      <c r="D749" s="5" t="s">
        <v>533</v>
      </c>
      <c r="E749" s="4" t="str">
        <f>IFERROR(__xludf.DUMMYFUNCTION("GOOGLETRANSLATE(D749, ""he"", ""en"")"),"on")</f>
        <v>on</v>
      </c>
      <c r="F749" s="4"/>
      <c r="G749" s="4"/>
      <c r="H749" s="4"/>
    </row>
    <row r="750" ht="15.75" customHeight="1">
      <c r="A750" s="3" t="s">
        <v>6899</v>
      </c>
      <c r="B750" s="1" t="s">
        <v>6900</v>
      </c>
      <c r="C750" s="4">
        <v>749.0</v>
      </c>
      <c r="D750" s="5" t="s">
        <v>3483</v>
      </c>
      <c r="E750" s="4" t="str">
        <f>IFERROR(__xludf.DUMMYFUNCTION("GOOGLETRANSLATE(D750, ""he"", ""en"")"),"yes")</f>
        <v>yes</v>
      </c>
      <c r="F750" s="4"/>
      <c r="G750" s="4"/>
      <c r="H750" s="4"/>
    </row>
    <row r="751" ht="15.75" customHeight="1">
      <c r="A751" s="3" t="s">
        <v>6901</v>
      </c>
      <c r="B751" s="1" t="s">
        <v>5907</v>
      </c>
      <c r="C751" s="4">
        <v>750.0</v>
      </c>
      <c r="D751" s="5" t="s">
        <v>6902</v>
      </c>
      <c r="E751" s="4" t="str">
        <f>IFERROR(__xludf.DUMMYFUNCTION("GOOGLETRANSLATE(D751, ""he"", ""en"")"),"I hated it")</f>
        <v>I hated it</v>
      </c>
      <c r="F751" s="4"/>
      <c r="G751" s="4"/>
      <c r="H751" s="4"/>
    </row>
    <row r="752" ht="15.75" customHeight="1">
      <c r="A752" s="3" t="s">
        <v>6903</v>
      </c>
      <c r="B752" s="1" t="s">
        <v>6423</v>
      </c>
      <c r="C752" s="4">
        <v>751.0</v>
      </c>
      <c r="D752" s="5" t="s">
        <v>448</v>
      </c>
      <c r="E752" s="4" t="str">
        <f>IFERROR(__xludf.DUMMYFUNCTION("GOOGLETRANSLATE(D752, ""he"", ""en"")"),"all")</f>
        <v>all</v>
      </c>
      <c r="F752" s="4"/>
      <c r="G752" s="4"/>
      <c r="H752" s="4"/>
    </row>
    <row r="753" ht="15.75" customHeight="1">
      <c r="A753" s="3" t="s">
        <v>6904</v>
      </c>
      <c r="B753" s="1" t="s">
        <v>6905</v>
      </c>
      <c r="C753" s="4">
        <v>752.0</v>
      </c>
      <c r="D753" s="5" t="s">
        <v>6855</v>
      </c>
      <c r="E753" s="4" t="str">
        <f>IFERROR(__xludf.DUMMYFUNCTION("GOOGLETRANSLATE(D753, ""he"", ""en"")"),"a guest")</f>
        <v>a guest</v>
      </c>
      <c r="F753" s="4"/>
      <c r="G753" s="4"/>
      <c r="H753" s="4"/>
    </row>
    <row r="754" ht="15.75" customHeight="1">
      <c r="A754" s="3" t="s">
        <v>6906</v>
      </c>
      <c r="B754" s="1" t="s">
        <v>6907</v>
      </c>
      <c r="C754" s="4">
        <v>753.0</v>
      </c>
      <c r="D754" s="5" t="s">
        <v>6908</v>
      </c>
      <c r="E754" s="4" t="str">
        <f>IFERROR(__xludf.DUMMYFUNCTION("GOOGLETRANSLATE(D754, ""he"", ""en"")"),"lie:")</f>
        <v>lie:</v>
      </c>
      <c r="F754" s="4"/>
      <c r="G754" s="4"/>
      <c r="H754" s="4"/>
    </row>
    <row r="755" ht="15.75" customHeight="1">
      <c r="A755" s="3" t="s">
        <v>6909</v>
      </c>
      <c r="B755" s="1">
        <v>117.0</v>
      </c>
      <c r="C755" s="4">
        <v>754.0</v>
      </c>
      <c r="D755" s="5" t="s">
        <v>5744</v>
      </c>
      <c r="E755" s="4" t="str">
        <f>IFERROR(__xludf.DUMMYFUNCTION("GOOGLETRANSLATE(D755, ""he"", ""en"")"),"(f)")</f>
        <v>(f)</v>
      </c>
      <c r="F755" s="4"/>
      <c r="G755" s="4"/>
      <c r="H755" s="4"/>
    </row>
    <row r="756" ht="15.75" customHeight="1">
      <c r="A756" s="3" t="s">
        <v>6910</v>
      </c>
      <c r="B756" s="1" t="s">
        <v>6911</v>
      </c>
      <c r="C756" s="4">
        <v>755.0</v>
      </c>
      <c r="D756" s="5" t="s">
        <v>6912</v>
      </c>
      <c r="E756" s="4" t="str">
        <f>IFERROR(__xludf.DUMMYFUNCTION("GOOGLETRANSLATE(D756, ""he"", ""en"")"),"{ka}")</f>
        <v>{ka}</v>
      </c>
      <c r="F756" s="4"/>
      <c r="G756" s="4"/>
      <c r="H756" s="4"/>
    </row>
    <row r="757" ht="15.75" customHeight="1">
      <c r="A757" s="3" t="s">
        <v>6913</v>
      </c>
      <c r="B757" s="1" t="s">
        <v>6914</v>
      </c>
      <c r="C757" s="4">
        <v>756.0</v>
      </c>
      <c r="D757" s="5" t="s">
        <v>6915</v>
      </c>
      <c r="E757" s="4" t="str">
        <f>IFERROR(__xludf.DUMMYFUNCTION("GOOGLETRANSLATE(D757, ""he"", ""en"")"),"candle")</f>
        <v>candle</v>
      </c>
      <c r="F757" s="4"/>
      <c r="G757" s="4"/>
      <c r="H757" s="4"/>
    </row>
    <row r="758" ht="15.75" customHeight="1">
      <c r="A758" s="3" t="s">
        <v>6916</v>
      </c>
      <c r="B758" s="1" t="s">
        <v>6917</v>
      </c>
      <c r="C758" s="4">
        <v>757.0</v>
      </c>
      <c r="D758" s="5" t="s">
        <v>6918</v>
      </c>
      <c r="E758" s="4" t="str">
        <f>IFERROR(__xludf.DUMMYFUNCTION("GOOGLETRANSLATE(D758, ""he"", ""en"")"),"at my feet")</f>
        <v>at my feet</v>
      </c>
      <c r="F758" s="4"/>
      <c r="G758" s="4"/>
      <c r="H758" s="4"/>
    </row>
    <row r="759" ht="15.75" customHeight="1">
      <c r="A759" s="3" t="s">
        <v>6919</v>
      </c>
      <c r="B759" s="1" t="s">
        <v>6920</v>
      </c>
      <c r="C759" s="4">
        <v>758.0</v>
      </c>
      <c r="D759" s="5" t="s">
        <v>5821</v>
      </c>
      <c r="E759" s="4" t="str">
        <f>IFERROR(__xludf.DUMMYFUNCTION("GOOGLETRANSLATE(D759, ""he"", ""en"")"),"your word")</f>
        <v>your word</v>
      </c>
      <c r="F759" s="4"/>
      <c r="G759" s="4"/>
      <c r="H759" s="4"/>
    </row>
    <row r="760" ht="15.75" customHeight="1">
      <c r="A760" s="3" t="s">
        <v>6921</v>
      </c>
      <c r="B760" s="1" t="s">
        <v>6922</v>
      </c>
      <c r="C760" s="4">
        <v>759.0</v>
      </c>
      <c r="D760" s="5" t="s">
        <v>6923</v>
      </c>
      <c r="E760" s="4" t="str">
        <f>IFERROR(__xludf.DUMMYFUNCTION("GOOGLETRANSLATE(D760, ""he"", ""en"")"),"and light")</f>
        <v>and light</v>
      </c>
      <c r="F760" s="4"/>
      <c r="G760" s="4"/>
      <c r="H760" s="4"/>
    </row>
    <row r="761" ht="15.75" customHeight="1">
      <c r="A761" s="3" t="s">
        <v>6924</v>
      </c>
      <c r="B761" s="1">
        <v>118.0</v>
      </c>
      <c r="C761" s="4">
        <v>760.0</v>
      </c>
      <c r="D761" s="5" t="s">
        <v>6925</v>
      </c>
      <c r="E761" s="4" t="str">
        <f>IFERROR(__xludf.DUMMYFUNCTION("GOOGLETRANSLATE(D761, ""he"", ""en"")"),"to my way:")</f>
        <v>to my way:</v>
      </c>
      <c r="F761" s="4"/>
      <c r="G761" s="4"/>
      <c r="H761" s="4"/>
    </row>
    <row r="762" ht="15.75" customHeight="1">
      <c r="A762" s="3" t="s">
        <v>6926</v>
      </c>
      <c r="B762" s="1" t="s">
        <v>6927</v>
      </c>
      <c r="C762" s="4">
        <v>761.0</v>
      </c>
      <c r="D762" s="5" t="s">
        <v>6928</v>
      </c>
      <c r="E762" s="4" t="str">
        <f>IFERROR(__xludf.DUMMYFUNCTION("GOOGLETRANSLATE(D762, ""he"", ""en"")"),"{line}")</f>
        <v>{line}</v>
      </c>
      <c r="F762" s="4"/>
      <c r="G762" s="4"/>
      <c r="H762" s="4"/>
    </row>
    <row r="763" ht="15.75" customHeight="1">
      <c r="A763" s="3" t="s">
        <v>6929</v>
      </c>
      <c r="B763" s="1" t="s">
        <v>1967</v>
      </c>
      <c r="C763" s="4">
        <v>762.0</v>
      </c>
      <c r="D763" s="5" t="s">
        <v>4620</v>
      </c>
      <c r="E763" s="4" t="str">
        <f>IFERROR(__xludf.DUMMYFUNCTION("GOOGLETRANSLATE(D763, ""he"", ""en"")"),"I swore")</f>
        <v>I swore</v>
      </c>
      <c r="F763" s="4"/>
      <c r="G763" s="4"/>
      <c r="H763" s="4"/>
    </row>
    <row r="764" ht="15.75" customHeight="1">
      <c r="A764" s="3" t="s">
        <v>6930</v>
      </c>
      <c r="B764" s="1" t="s">
        <v>6931</v>
      </c>
      <c r="C764" s="4">
        <v>763.0</v>
      </c>
      <c r="D764" s="5" t="s">
        <v>6932</v>
      </c>
      <c r="E764" s="4" t="str">
        <f>IFERROR(__xludf.DUMMYFUNCTION("GOOGLETRANSLATE(D764, ""he"", ""en"")"),"and will exist")</f>
        <v>and will exist</v>
      </c>
      <c r="F764" s="4"/>
      <c r="G764" s="4"/>
      <c r="H764" s="4"/>
    </row>
    <row r="765" ht="15.75" customHeight="1">
      <c r="A765" s="3" t="s">
        <v>6635</v>
      </c>
      <c r="B765" s="1" t="s">
        <v>130</v>
      </c>
      <c r="C765" s="4">
        <v>764.0</v>
      </c>
      <c r="D765" s="5" t="s">
        <v>5688</v>
      </c>
      <c r="E765" s="4" t="str">
        <f>IFERROR(__xludf.DUMMYFUNCTION("GOOGLETRANSLATE(D765, ""he"", ""en"")"),"preserve")</f>
        <v>preserve</v>
      </c>
      <c r="F765" s="4"/>
      <c r="G765" s="4"/>
      <c r="H765" s="4"/>
    </row>
    <row r="766" ht="15.75" customHeight="1">
      <c r="A766" s="3" t="s">
        <v>6537</v>
      </c>
      <c r="B766" s="1" t="s">
        <v>6432</v>
      </c>
      <c r="C766" s="4">
        <v>765.0</v>
      </c>
      <c r="D766" s="5" t="s">
        <v>5726</v>
      </c>
      <c r="E766" s="4" t="str">
        <f>IFERROR(__xludf.DUMMYFUNCTION("GOOGLETRANSLATE(D766, ""he"", ""en"")"),"legal")</f>
        <v>legal</v>
      </c>
      <c r="F766" s="4"/>
      <c r="G766" s="4"/>
      <c r="H766" s="4"/>
    </row>
    <row r="767" ht="15.75" customHeight="1">
      <c r="A767" s="3" t="s">
        <v>6933</v>
      </c>
      <c r="B767" s="1" t="s">
        <v>6934</v>
      </c>
      <c r="C767" s="4">
        <v>766.0</v>
      </c>
      <c r="D767" s="5" t="s">
        <v>5727</v>
      </c>
      <c r="E767" s="4" t="str">
        <f>IFERROR(__xludf.DUMMYFUNCTION("GOOGLETRANSLATE(D767, ""he"", ""en"")"),"your right:")</f>
        <v>your right:</v>
      </c>
      <c r="F767" s="4"/>
      <c r="G767" s="4"/>
      <c r="H767" s="4"/>
    </row>
    <row r="768" ht="15.75" customHeight="1">
      <c r="A768" s="3" t="s">
        <v>6935</v>
      </c>
      <c r="B768" s="1">
        <v>119.0</v>
      </c>
      <c r="C768" s="4">
        <v>767.0</v>
      </c>
      <c r="D768" s="5" t="s">
        <v>6936</v>
      </c>
      <c r="E768" s="4" t="str">
        <f>IFERROR(__xludf.DUMMYFUNCTION("GOOGLETRANSLATE(D768, ""he"", ""en"")"),"{gauze}")</f>
        <v>{gauze}</v>
      </c>
      <c r="F768" s="4"/>
      <c r="G768" s="4"/>
      <c r="H768" s="4"/>
    </row>
    <row r="769" ht="15.75" customHeight="1">
      <c r="A769" s="3" t="s">
        <v>6937</v>
      </c>
      <c r="B769" s="1" t="s">
        <v>1810</v>
      </c>
      <c r="C769" s="4">
        <v>768.0</v>
      </c>
      <c r="D769" s="5" t="s">
        <v>6938</v>
      </c>
      <c r="E769" s="4" t="str">
        <f>IFERROR(__xludf.DUMMYFUNCTION("GOOGLETRANSLATE(D769, ""he"", ""en"")"),"I answered")</f>
        <v>I answered</v>
      </c>
      <c r="F769" s="4"/>
      <c r="G769" s="4"/>
      <c r="H769" s="4"/>
    </row>
    <row r="770" ht="15.75" customHeight="1">
      <c r="A770" s="3" t="s">
        <v>6939</v>
      </c>
      <c r="B770" s="1" t="s">
        <v>6940</v>
      </c>
      <c r="C770" s="4">
        <v>769.0</v>
      </c>
      <c r="D770" s="5" t="s">
        <v>2434</v>
      </c>
      <c r="E770" s="4" t="str">
        <f>IFERROR(__xludf.DUMMYFUNCTION("GOOGLETRANSLATE(D770, ""he"", ""en"")"),"to")</f>
        <v>to</v>
      </c>
      <c r="F770" s="4"/>
      <c r="G770" s="4"/>
      <c r="H770" s="4"/>
    </row>
    <row r="771" ht="15.75" customHeight="1">
      <c r="A771" s="3" t="s">
        <v>6941</v>
      </c>
      <c r="B771" s="1" t="s">
        <v>6942</v>
      </c>
      <c r="C771" s="4">
        <v>770.0</v>
      </c>
      <c r="D771" s="5" t="s">
        <v>1579</v>
      </c>
      <c r="E771" s="4" t="str">
        <f>IFERROR(__xludf.DUMMYFUNCTION("GOOGLETRANSLATE(D771, ""he"", ""en"")"),"very")</f>
        <v>very</v>
      </c>
      <c r="F771" s="4"/>
      <c r="G771" s="4"/>
      <c r="H771" s="4"/>
    </row>
    <row r="772" ht="15.75" customHeight="1">
      <c r="A772" s="3" t="s">
        <v>6943</v>
      </c>
      <c r="B772" s="1" t="s">
        <v>6944</v>
      </c>
      <c r="C772" s="4">
        <v>771.0</v>
      </c>
      <c r="D772" s="5" t="s">
        <v>180</v>
      </c>
      <c r="E772" s="4" t="str">
        <f>IFERROR(__xludf.DUMMYFUNCTION("GOOGLETRANSLATE(D772, ""he"", ""en"")"),"Jehovah")</f>
        <v>Jehovah</v>
      </c>
      <c r="F772" s="4"/>
      <c r="G772" s="4"/>
      <c r="H772" s="4"/>
    </row>
    <row r="773" ht="15.75" customHeight="1">
      <c r="A773" s="3" t="s">
        <v>6945</v>
      </c>
      <c r="B773" s="1" t="s">
        <v>6872</v>
      </c>
      <c r="C773" s="4">
        <v>772.0</v>
      </c>
      <c r="D773" s="5" t="s">
        <v>5942</v>
      </c>
      <c r="E773" s="4" t="str">
        <f>IFERROR(__xludf.DUMMYFUNCTION("GOOGLETRANSLATE(D773, ""he"", ""en"")"),"my life")</f>
        <v>my life</v>
      </c>
      <c r="F773" s="4"/>
      <c r="G773" s="4"/>
      <c r="H773" s="4"/>
    </row>
    <row r="774" ht="15.75" customHeight="1">
      <c r="A774" s="3" t="s">
        <v>6946</v>
      </c>
      <c r="B774" s="1" t="s">
        <v>5873</v>
      </c>
      <c r="C774" s="4">
        <v>773.0</v>
      </c>
      <c r="D774" s="5" t="s">
        <v>6947</v>
      </c>
      <c r="E774" s="4" t="str">
        <f>IFERROR(__xludf.DUMMYFUNCTION("GOOGLETRANSLATE(D774, ""he"", ""en"")"),"as you said:")</f>
        <v>as you said:</v>
      </c>
      <c r="F774" s="4"/>
      <c r="G774" s="4"/>
      <c r="H774" s="4"/>
    </row>
    <row r="775" ht="15.75" customHeight="1">
      <c r="A775" s="3" t="s">
        <v>6948</v>
      </c>
      <c r="B775" s="1">
        <v>120.0</v>
      </c>
      <c r="C775" s="4">
        <v>774.0</v>
      </c>
      <c r="D775" s="5" t="s">
        <v>6949</v>
      </c>
      <c r="E775" s="4" t="str">
        <f>IFERROR(__xludf.DUMMYFUNCTION("GOOGLETRANSLATE(D775, ""he"", ""en"")"),"{take}")</f>
        <v>{take}</v>
      </c>
      <c r="F775" s="4"/>
      <c r="G775" s="4"/>
      <c r="H775" s="4"/>
    </row>
    <row r="776" ht="15.75" customHeight="1">
      <c r="A776" s="3" t="s">
        <v>6950</v>
      </c>
      <c r="B776" s="1" t="s">
        <v>6951</v>
      </c>
      <c r="C776" s="4">
        <v>775.0</v>
      </c>
      <c r="D776" s="5" t="s">
        <v>6952</v>
      </c>
      <c r="E776" s="4" t="str">
        <f>IFERROR(__xludf.DUMMYFUNCTION("GOOGLETRANSLATE(D776, ""he"", ""en"")"),"Donations")</f>
        <v>Donations</v>
      </c>
      <c r="F776" s="4"/>
      <c r="G776" s="4"/>
      <c r="H776" s="4"/>
    </row>
    <row r="777" ht="15.75" customHeight="1">
      <c r="A777" s="3" t="s">
        <v>6953</v>
      </c>
      <c r="B777" s="1" t="s">
        <v>6954</v>
      </c>
      <c r="C777" s="4">
        <v>776.0</v>
      </c>
      <c r="D777" s="5" t="s">
        <v>1025</v>
      </c>
      <c r="E777" s="4" t="str">
        <f>IFERROR(__xludf.DUMMYFUNCTION("GOOGLETRANSLATE(D777, ""he"", ""en"")"),"times")</f>
        <v>times</v>
      </c>
      <c r="F777" s="4"/>
      <c r="G777" s="4"/>
      <c r="H777" s="4"/>
    </row>
    <row r="778" ht="15.75" customHeight="1">
      <c r="A778" s="3" t="s">
        <v>6955</v>
      </c>
      <c r="B778" s="1" t="s">
        <v>6956</v>
      </c>
      <c r="C778" s="4">
        <v>777.0</v>
      </c>
      <c r="D778" s="5" t="s">
        <v>6957</v>
      </c>
      <c r="E778" s="4" t="str">
        <f>IFERROR(__xludf.DUMMYFUNCTION("GOOGLETRANSLATE(D778, ""he"", ""en"")"),"wanted")</f>
        <v>wanted</v>
      </c>
      <c r="F778" s="4"/>
      <c r="G778" s="4"/>
      <c r="H778" s="4"/>
    </row>
    <row r="779" ht="15.75" customHeight="1">
      <c r="A779" s="3" t="s">
        <v>6958</v>
      </c>
      <c r="B779" s="1" t="s">
        <v>6959</v>
      </c>
      <c r="C779" s="4">
        <v>778.0</v>
      </c>
      <c r="D779" s="5" t="s">
        <v>2811</v>
      </c>
      <c r="E779" s="4" t="str">
        <f>IFERROR(__xludf.DUMMYFUNCTION("GOOGLETRANSLATE(D779, ""he"", ""en"")"),"please")</f>
        <v>please</v>
      </c>
      <c r="F779" s="4"/>
      <c r="G779" s="4"/>
      <c r="H779" s="4"/>
    </row>
    <row r="780" ht="15.75" customHeight="1">
      <c r="A780" s="3" t="s">
        <v>6960</v>
      </c>
      <c r="B780" s="1" t="s">
        <v>6961</v>
      </c>
      <c r="C780" s="4">
        <v>779.0</v>
      </c>
      <c r="D780" s="5" t="s">
        <v>180</v>
      </c>
      <c r="E780" s="4" t="str">
        <f>IFERROR(__xludf.DUMMYFUNCTION("GOOGLETRANSLATE(D780, ""he"", ""en"")"),"Jehovah")</f>
        <v>Jehovah</v>
      </c>
      <c r="F780" s="4"/>
      <c r="G780" s="4"/>
      <c r="H780" s="4"/>
    </row>
    <row r="781" ht="15.75" customHeight="1">
      <c r="A781" s="3" t="s">
        <v>6962</v>
      </c>
      <c r="B781" s="1">
        <v>121.0</v>
      </c>
      <c r="C781" s="4">
        <v>780.0</v>
      </c>
      <c r="D781" s="5" t="s">
        <v>6963</v>
      </c>
      <c r="E781" s="4" t="str">
        <f>IFERROR(__xludf.DUMMYFUNCTION("GOOGLETRANSLATE(D781, ""he"", ""en"")"),"and your judgments")</f>
        <v>and your judgments</v>
      </c>
      <c r="F781" s="4"/>
      <c r="G781" s="4"/>
      <c r="H781" s="4"/>
    </row>
    <row r="782" ht="15.75" customHeight="1">
      <c r="A782" s="3" t="s">
        <v>6964</v>
      </c>
      <c r="B782" s="1" t="s">
        <v>6965</v>
      </c>
      <c r="C782" s="4">
        <v>781.0</v>
      </c>
      <c r="D782" s="5" t="s">
        <v>6342</v>
      </c>
      <c r="E782" s="4" t="str">
        <f>IFERROR(__xludf.DUMMYFUNCTION("GOOGLETRANSLATE(D782, ""he"", ""en"")"),"scholarly:")</f>
        <v>scholarly:</v>
      </c>
      <c r="F782" s="4"/>
      <c r="G782" s="4"/>
      <c r="H782" s="4"/>
    </row>
    <row r="783" ht="15.75" customHeight="1">
      <c r="A783" s="3" t="s">
        <v>6966</v>
      </c>
      <c r="B783" s="1" t="s">
        <v>6967</v>
      </c>
      <c r="C783" s="4">
        <v>782.0</v>
      </c>
      <c r="D783" s="5" t="s">
        <v>6968</v>
      </c>
      <c r="E783" s="4" t="str">
        <f>IFERROR(__xludf.DUMMYFUNCTION("GOOGLETRANSLATE(D783, ""he"", ""en"")"),"{small}")</f>
        <v>{small}</v>
      </c>
      <c r="F783" s="4"/>
      <c r="G783" s="4"/>
      <c r="H783" s="4"/>
    </row>
    <row r="784" ht="15.75" customHeight="1">
      <c r="A784" s="3" t="s">
        <v>6969</v>
      </c>
      <c r="B784" s="1" t="s">
        <v>6970</v>
      </c>
      <c r="C784" s="4">
        <v>783.0</v>
      </c>
      <c r="D784" s="5" t="s">
        <v>3564</v>
      </c>
      <c r="E784" s="4" t="str">
        <f>IFERROR(__xludf.DUMMYFUNCTION("GOOGLETRANSLATE(D784, ""he"", ""en"")"),"mental")</f>
        <v>mental</v>
      </c>
      <c r="F784" s="4"/>
      <c r="G784" s="4"/>
      <c r="H784" s="4"/>
    </row>
    <row r="785" ht="15.75" customHeight="1">
      <c r="A785" s="3" t="s">
        <v>6971</v>
      </c>
      <c r="B785" s="1" t="s">
        <v>5722</v>
      </c>
      <c r="C785" s="4">
        <v>784.0</v>
      </c>
      <c r="D785" s="5" t="s">
        <v>6972</v>
      </c>
      <c r="E785" s="4" t="str">
        <f>IFERROR(__xludf.DUMMYFUNCTION("GOOGLETRANSLATE(D785, ""he"", ""en"")"),"in my arms")</f>
        <v>in my arms</v>
      </c>
      <c r="F785" s="4"/>
      <c r="G785" s="4"/>
      <c r="H785" s="4"/>
    </row>
    <row r="786" ht="15.75" customHeight="1">
      <c r="A786" s="3" t="s">
        <v>6973</v>
      </c>
      <c r="B786" s="1" t="s">
        <v>6974</v>
      </c>
      <c r="C786" s="4">
        <v>785.0</v>
      </c>
      <c r="D786" s="5" t="s">
        <v>6145</v>
      </c>
      <c r="E786" s="4" t="str">
        <f>IFERROR(__xludf.DUMMYFUNCTION("GOOGLETRANSLATE(D786, ""he"", ""en"")"),"always")</f>
        <v>always</v>
      </c>
      <c r="F786" s="4"/>
      <c r="G786" s="4"/>
      <c r="H786" s="4"/>
    </row>
    <row r="787" ht="15.75" customHeight="1">
      <c r="A787" s="3" t="s">
        <v>6975</v>
      </c>
      <c r="B787" s="1">
        <v>122.0</v>
      </c>
      <c r="C787" s="4">
        <v>786.0</v>
      </c>
      <c r="D787" s="5" t="s">
        <v>5947</v>
      </c>
      <c r="E787" s="4" t="str">
        <f>IFERROR(__xludf.DUMMYFUNCTION("GOOGLETRANSLATE(D787, ""he"", ""en"")"),"and your Torah")</f>
        <v>and your Torah</v>
      </c>
      <c r="F787" s="4"/>
      <c r="G787" s="4"/>
      <c r="H787" s="4"/>
    </row>
    <row r="788" ht="15.75" customHeight="1">
      <c r="A788" s="3" t="s">
        <v>6976</v>
      </c>
      <c r="B788" s="1" t="s">
        <v>6977</v>
      </c>
      <c r="C788" s="4">
        <v>787.0</v>
      </c>
      <c r="D788" s="5" t="s">
        <v>132</v>
      </c>
      <c r="E788" s="4" t="str">
        <f>IFERROR(__xludf.DUMMYFUNCTION("GOOGLETRANSLATE(D788, ""he"", ""en"")"),"not")</f>
        <v>not</v>
      </c>
      <c r="F788" s="4"/>
      <c r="G788" s="4"/>
      <c r="H788" s="4"/>
    </row>
    <row r="789" ht="15.75" customHeight="1">
      <c r="A789" s="3" t="s">
        <v>6978</v>
      </c>
      <c r="B789" s="1" t="s">
        <v>3979</v>
      </c>
      <c r="C789" s="4">
        <v>788.0</v>
      </c>
      <c r="D789" s="5" t="s">
        <v>6309</v>
      </c>
      <c r="E789" s="4" t="str">
        <f>IFERROR(__xludf.DUMMYFUNCTION("GOOGLETRANSLATE(D789, ""he"", ""en"")"),"I forgot:")</f>
        <v>I forgot:</v>
      </c>
      <c r="F789" s="4"/>
      <c r="G789" s="4"/>
      <c r="H789" s="4"/>
    </row>
    <row r="790" ht="15.75" customHeight="1">
      <c r="A790" s="3" t="s">
        <v>6979</v>
      </c>
      <c r="B790" s="1" t="s">
        <v>6980</v>
      </c>
      <c r="C790" s="4">
        <v>789.0</v>
      </c>
      <c r="D790" s="5" t="s">
        <v>6981</v>
      </c>
      <c r="E790" s="4" t="str">
        <f>IFERROR(__xludf.DUMMYFUNCTION("GOOGLETRANSLATE(D790, ""he"", ""en"")"),"{ki}")</f>
        <v>{ki}</v>
      </c>
      <c r="F790" s="4"/>
      <c r="G790" s="4"/>
      <c r="H790" s="4"/>
    </row>
    <row r="791" ht="15.75" customHeight="1">
      <c r="A791" s="3" t="s">
        <v>6982</v>
      </c>
      <c r="B791" s="1" t="s">
        <v>6983</v>
      </c>
      <c r="C791" s="4">
        <v>790.0</v>
      </c>
      <c r="D791" s="5" t="s">
        <v>895</v>
      </c>
      <c r="E791" s="4" t="str">
        <f>IFERROR(__xludf.DUMMYFUNCTION("GOOGLETRANSLATE(D791, ""he"", ""en"")"),"we gave")</f>
        <v>we gave</v>
      </c>
      <c r="F791" s="4"/>
      <c r="G791" s="4"/>
      <c r="H791" s="4"/>
    </row>
    <row r="792" ht="15.75" customHeight="1">
      <c r="A792" s="3" t="s">
        <v>6984</v>
      </c>
      <c r="B792" s="1" t="s">
        <v>6325</v>
      </c>
      <c r="C792" s="4">
        <v>791.0</v>
      </c>
      <c r="D792" s="5" t="s">
        <v>234</v>
      </c>
      <c r="E792" s="4" t="str">
        <f>IFERROR(__xludf.DUMMYFUNCTION("GOOGLETRANSLATE(D792, ""he"", ""en"")"),"wicked")</f>
        <v>wicked</v>
      </c>
      <c r="F792" s="4"/>
      <c r="G792" s="4"/>
      <c r="H792" s="4"/>
    </row>
    <row r="793" ht="15.75" customHeight="1">
      <c r="A793" s="3" t="s">
        <v>6985</v>
      </c>
      <c r="B793" s="1">
        <v>123.0</v>
      </c>
      <c r="C793" s="4">
        <v>792.0</v>
      </c>
      <c r="D793" s="5" t="s">
        <v>6986</v>
      </c>
      <c r="E793" s="4" t="str">
        <f>IFERROR(__xludf.DUMMYFUNCTION("GOOGLETRANSLATE(D793, ""he"", ""en"")"),"tin")</f>
        <v>tin</v>
      </c>
      <c r="F793" s="4"/>
      <c r="G793" s="4"/>
      <c r="H793" s="4"/>
    </row>
    <row r="794" ht="15.75" customHeight="1">
      <c r="A794" s="3" t="s">
        <v>6987</v>
      </c>
      <c r="B794" s="1" t="s">
        <v>6988</v>
      </c>
      <c r="C794" s="4">
        <v>793.0</v>
      </c>
      <c r="D794" s="5" t="s">
        <v>3013</v>
      </c>
      <c r="E794" s="4" t="str">
        <f>IFERROR(__xludf.DUMMYFUNCTION("GOOGLETRANSLATE(D794, ""he"", ""en"")"),"me")</f>
        <v>me</v>
      </c>
      <c r="F794" s="4"/>
      <c r="G794" s="4"/>
      <c r="H794" s="4"/>
    </row>
    <row r="795" ht="15.75" customHeight="1">
      <c r="A795" s="3" t="s">
        <v>6989</v>
      </c>
      <c r="B795" s="1" t="s">
        <v>6990</v>
      </c>
      <c r="C795" s="4">
        <v>794.0</v>
      </c>
      <c r="D795" s="5" t="s">
        <v>6991</v>
      </c>
      <c r="E795" s="4" t="str">
        <f>IFERROR(__xludf.DUMMYFUNCTION("GOOGLETRANSLATE(D795, ""he"", ""en"")"),"and your orders")</f>
        <v>and your orders</v>
      </c>
      <c r="F795" s="4"/>
      <c r="G795" s="4"/>
      <c r="H795" s="4"/>
    </row>
    <row r="796" ht="15.75" customHeight="1">
      <c r="A796" s="3" t="s">
        <v>6992</v>
      </c>
      <c r="B796" s="1" t="s">
        <v>6993</v>
      </c>
      <c r="C796" s="4">
        <v>795.0</v>
      </c>
      <c r="D796" s="5" t="s">
        <v>132</v>
      </c>
      <c r="E796" s="4" t="str">
        <f>IFERROR(__xludf.DUMMYFUNCTION("GOOGLETRANSLATE(D796, ""he"", ""en"")"),"not")</f>
        <v>not</v>
      </c>
      <c r="F796" s="4"/>
      <c r="G796" s="4"/>
      <c r="H796" s="4"/>
    </row>
    <row r="797" ht="15.75" customHeight="1">
      <c r="A797" s="3" t="s">
        <v>6994</v>
      </c>
      <c r="B797" s="1" t="s">
        <v>6995</v>
      </c>
      <c r="C797" s="4">
        <v>796.0</v>
      </c>
      <c r="D797" s="5" t="s">
        <v>6996</v>
      </c>
      <c r="E797" s="4" t="str">
        <f>IFERROR(__xludf.DUMMYFUNCTION("GOOGLETRANSLATE(D797, ""he"", ""en"")"),"Timely:")</f>
        <v>Timely:</v>
      </c>
      <c r="F797" s="4"/>
      <c r="G797" s="4"/>
      <c r="H797" s="4"/>
    </row>
    <row r="798" ht="15.75" customHeight="1">
      <c r="A798" s="3" t="s">
        <v>6785</v>
      </c>
      <c r="B798" s="1" t="s">
        <v>5717</v>
      </c>
      <c r="C798" s="4">
        <v>797.0</v>
      </c>
      <c r="D798" s="5" t="s">
        <v>6997</v>
      </c>
      <c r="E798" s="4" t="str">
        <f>IFERROR(__xludf.DUMMYFUNCTION("GOOGLETRANSLATE(D798, ""he"", ""en"")"),"{vomit}")</f>
        <v>{vomit}</v>
      </c>
      <c r="F798" s="4"/>
      <c r="G798" s="4"/>
      <c r="H798" s="4"/>
    </row>
    <row r="799" ht="15.75" customHeight="1">
      <c r="A799" s="3" t="s">
        <v>6998</v>
      </c>
      <c r="B799" s="1">
        <v>124.0</v>
      </c>
      <c r="C799" s="4">
        <v>798.0</v>
      </c>
      <c r="D799" s="5" t="s">
        <v>6999</v>
      </c>
      <c r="E799" s="4" t="str">
        <f>IFERROR(__xludf.DUMMYFUNCTION("GOOGLETRANSLATE(D799, ""he"", ""en"")"),"I got sick")</f>
        <v>I got sick</v>
      </c>
      <c r="F799" s="4"/>
      <c r="G799" s="4"/>
      <c r="H799" s="4"/>
    </row>
    <row r="800" ht="15.75" customHeight="1">
      <c r="A800" s="3" t="s">
        <v>7000</v>
      </c>
      <c r="B800" s="1" t="s">
        <v>7001</v>
      </c>
      <c r="C800" s="4">
        <v>799.0</v>
      </c>
      <c r="D800" s="5" t="s">
        <v>5807</v>
      </c>
      <c r="E800" s="4" t="str">
        <f>IFERROR(__xludf.DUMMYFUNCTION("GOOGLETRANSLATE(D800, ""he"", ""en"")"),"your witnesses")</f>
        <v>your witnesses</v>
      </c>
      <c r="F800" s="4"/>
      <c r="G800" s="4"/>
      <c r="H800" s="4"/>
    </row>
    <row r="801" ht="15.75" customHeight="1">
      <c r="A801" s="3" t="s">
        <v>7002</v>
      </c>
      <c r="B801" s="1" t="s">
        <v>7003</v>
      </c>
      <c r="C801" s="4">
        <v>800.0</v>
      </c>
      <c r="D801" s="5" t="s">
        <v>203</v>
      </c>
      <c r="E801" s="4" t="str">
        <f>IFERROR(__xludf.DUMMYFUNCTION("GOOGLETRANSLATE(D801, ""he"", ""en"")"),"forever")</f>
        <v>forever</v>
      </c>
      <c r="F801" s="4"/>
      <c r="G801" s="4"/>
      <c r="H801" s="4"/>
    </row>
    <row r="802" ht="15.75" customHeight="1">
      <c r="A802" s="3" t="s">
        <v>7004</v>
      </c>
      <c r="B802" s="1" t="s">
        <v>7005</v>
      </c>
      <c r="C802" s="4">
        <v>801.0</v>
      </c>
      <c r="D802" s="5" t="s">
        <v>53</v>
      </c>
      <c r="E802" s="4" t="str">
        <f>IFERROR(__xludf.DUMMYFUNCTION("GOOGLETRANSLATE(D802, ""he"", ""en"")"),"that")</f>
        <v>that</v>
      </c>
      <c r="F802" s="4"/>
      <c r="G802" s="4"/>
      <c r="H802" s="4"/>
    </row>
    <row r="803" ht="15.75" customHeight="1">
      <c r="A803" s="3" t="s">
        <v>6278</v>
      </c>
      <c r="B803" s="1" t="s">
        <v>4071</v>
      </c>
      <c r="C803" s="4">
        <v>802.0</v>
      </c>
      <c r="D803" s="5" t="s">
        <v>7006</v>
      </c>
      <c r="E803" s="4" t="str">
        <f>IFERROR(__xludf.DUMMYFUNCTION("GOOGLETRANSLATE(D803, ""he"", ""en"")"),"Shashon")</f>
        <v>Shashon</v>
      </c>
      <c r="F803" s="4"/>
      <c r="G803" s="4"/>
      <c r="H803" s="4"/>
    </row>
    <row r="804" ht="15.75" customHeight="1">
      <c r="A804" s="3" t="s">
        <v>7007</v>
      </c>
      <c r="B804" s="1">
        <v>125.0</v>
      </c>
      <c r="C804" s="4">
        <v>803.0</v>
      </c>
      <c r="D804" s="5" t="s">
        <v>3571</v>
      </c>
      <c r="E804" s="4" t="str">
        <f>IFERROR(__xludf.DUMMYFUNCTION("GOOGLETRANSLATE(D804, ""he"", ""en"")"),"my heart")</f>
        <v>my heart</v>
      </c>
      <c r="F804" s="4"/>
      <c r="G804" s="4"/>
      <c r="H804" s="4"/>
    </row>
    <row r="805" ht="15.75" customHeight="1">
      <c r="A805" s="3" t="s">
        <v>6978</v>
      </c>
      <c r="B805" s="1" t="s">
        <v>7008</v>
      </c>
      <c r="C805" s="4">
        <v>804.0</v>
      </c>
      <c r="D805" s="5" t="s">
        <v>7009</v>
      </c>
      <c r="E805" s="4" t="str">
        <f>IFERROR(__xludf.DUMMYFUNCTION("GOOGLETRANSLATE(D805, ""he"", ""en"")"),"What:")</f>
        <v>What:</v>
      </c>
      <c r="F805" s="4"/>
      <c r="G805" s="4"/>
      <c r="H805" s="4"/>
    </row>
    <row r="806" ht="15.75" customHeight="1">
      <c r="A806" s="3" t="s">
        <v>7010</v>
      </c>
      <c r="B806" s="1" t="s">
        <v>61</v>
      </c>
      <c r="C806" s="4">
        <v>805.0</v>
      </c>
      <c r="D806" s="5" t="s">
        <v>7011</v>
      </c>
      <c r="E806" s="4" t="str">
        <f>IFERROR(__xludf.DUMMYFUNCTION("GOOGLETRANSLATE(D806, ""he"", ""en"")"),"{kiv}")</f>
        <v>{kiv}</v>
      </c>
      <c r="F806" s="4"/>
      <c r="G806" s="4"/>
      <c r="H806" s="4"/>
    </row>
    <row r="807" ht="15.75" customHeight="1">
      <c r="A807" s="3" t="s">
        <v>6376</v>
      </c>
      <c r="B807" s="1" t="s">
        <v>5925</v>
      </c>
      <c r="C807" s="4">
        <v>806.0</v>
      </c>
      <c r="D807" s="5" t="s">
        <v>7012</v>
      </c>
      <c r="E807" s="4" t="str">
        <f>IFERROR(__xludf.DUMMYFUNCTION("GOOGLETRANSLATE(D807, ""he"", ""en"")"),"I tend to")</f>
        <v>I tend to</v>
      </c>
      <c r="F807" s="4"/>
      <c r="G807" s="4"/>
      <c r="H807" s="4"/>
    </row>
    <row r="808" ht="15.75" customHeight="1">
      <c r="A808" s="3" t="s">
        <v>7013</v>
      </c>
      <c r="B808" s="1" t="s">
        <v>7014</v>
      </c>
      <c r="C808" s="4">
        <v>807.0</v>
      </c>
      <c r="D808" s="5" t="s">
        <v>3571</v>
      </c>
      <c r="E808" s="4" t="str">
        <f>IFERROR(__xludf.DUMMYFUNCTION("GOOGLETRANSLATE(D808, ""he"", ""en"")"),"my heart")</f>
        <v>my heart</v>
      </c>
      <c r="F808" s="4"/>
      <c r="G808" s="4"/>
      <c r="H808" s="4"/>
    </row>
    <row r="809" ht="15.75" customHeight="1">
      <c r="A809" s="3" t="s">
        <v>6946</v>
      </c>
      <c r="B809" s="1" t="s">
        <v>5873</v>
      </c>
      <c r="C809" s="4">
        <v>808.0</v>
      </c>
      <c r="D809" s="5" t="s">
        <v>7015</v>
      </c>
      <c r="E809" s="4" t="str">
        <f>IFERROR(__xludf.DUMMYFUNCTION("GOOGLETRANSLATE(D809, ""he"", ""en"")"),"do")</f>
        <v>do</v>
      </c>
      <c r="F809" s="4"/>
      <c r="G809" s="4"/>
      <c r="H809" s="4"/>
    </row>
    <row r="810" ht="15.75" customHeight="1">
      <c r="A810" s="3" t="s">
        <v>7016</v>
      </c>
      <c r="B810" s="1">
        <v>126.0</v>
      </c>
      <c r="C810" s="4">
        <v>809.0</v>
      </c>
      <c r="D810" s="5" t="s">
        <v>5733</v>
      </c>
      <c r="E810" s="4" t="str">
        <f>IFERROR(__xludf.DUMMYFUNCTION("GOOGLETRANSLATE(D810, ""he"", ""en"")"),"your rules")</f>
        <v>your rules</v>
      </c>
      <c r="F810" s="4"/>
      <c r="G810" s="4"/>
      <c r="H810" s="4"/>
    </row>
    <row r="811" ht="15.75" customHeight="1">
      <c r="A811" s="3" t="s">
        <v>7017</v>
      </c>
      <c r="B811" s="1" t="s">
        <v>7018</v>
      </c>
      <c r="C811" s="4">
        <v>810.0</v>
      </c>
      <c r="D811" s="5" t="s">
        <v>203</v>
      </c>
      <c r="E811" s="4" t="str">
        <f>IFERROR(__xludf.DUMMYFUNCTION("GOOGLETRANSLATE(D811, ""he"", ""en"")"),"forever")</f>
        <v>forever</v>
      </c>
      <c r="F811" s="4"/>
      <c r="G811" s="4"/>
      <c r="H811" s="4"/>
    </row>
    <row r="812" ht="15.75" customHeight="1">
      <c r="A812" s="3" t="s">
        <v>7019</v>
      </c>
      <c r="B812" s="1" t="s">
        <v>7020</v>
      </c>
      <c r="C812" s="4">
        <v>811.0</v>
      </c>
      <c r="D812" s="5" t="s">
        <v>6022</v>
      </c>
      <c r="E812" s="4" t="str">
        <f>IFERROR(__xludf.DUMMYFUNCTION("GOOGLETRANSLATE(D812, ""he"", ""en"")"),"heel:")</f>
        <v>heel:</v>
      </c>
      <c r="F812" s="4"/>
      <c r="G812" s="4"/>
      <c r="H812" s="4"/>
    </row>
    <row r="813" ht="15.75" customHeight="1">
      <c r="A813" s="3" t="s">
        <v>7021</v>
      </c>
      <c r="B813" s="1" t="s">
        <v>484</v>
      </c>
      <c r="C813" s="4">
        <v>812.0</v>
      </c>
      <c r="D813" s="5" t="s">
        <v>5744</v>
      </c>
      <c r="E813" s="4" t="str">
        <f>IFERROR(__xludf.DUMMYFUNCTION("GOOGLETRANSLATE(D813, ""he"", ""en"")"),"(f)")</f>
        <v>(f)</v>
      </c>
      <c r="F813" s="4"/>
      <c r="G813" s="4"/>
      <c r="H813" s="4"/>
    </row>
    <row r="814" ht="15.75" customHeight="1">
      <c r="A814" s="3" t="s">
        <v>7022</v>
      </c>
      <c r="B814" s="1" t="s">
        <v>7023</v>
      </c>
      <c r="C814" s="4">
        <v>813.0</v>
      </c>
      <c r="D814" s="5" t="s">
        <v>7024</v>
      </c>
      <c r="E814" s="4" t="str">
        <f>IFERROR(__xludf.DUMMYFUNCTION("GOOGLETRANSLATE(D814, ""he"", ""en"")"),"{keg}")</f>
        <v>{keg}</v>
      </c>
      <c r="F814" s="4"/>
      <c r="G814" s="4"/>
      <c r="H814" s="4"/>
    </row>
    <row r="815" ht="15.75" customHeight="1">
      <c r="A815" s="3" t="s">
        <v>7025</v>
      </c>
      <c r="B815" s="1" t="s">
        <v>5992</v>
      </c>
      <c r="C815" s="4">
        <v>814.0</v>
      </c>
      <c r="D815" s="5" t="s">
        <v>7026</v>
      </c>
      <c r="E815" s="4" t="str">
        <f>IFERROR(__xludf.DUMMYFUNCTION("GOOGLETRANSLATE(D815, ""he"", ""en"")"),"branches")</f>
        <v>branches</v>
      </c>
      <c r="F815" s="4"/>
      <c r="G815" s="4"/>
      <c r="H815" s="4"/>
    </row>
    <row r="816" ht="15.75" customHeight="1">
      <c r="A816" s="3" t="s">
        <v>7027</v>
      </c>
      <c r="B816" s="1">
        <v>127.0</v>
      </c>
      <c r="C816" s="4">
        <v>815.0</v>
      </c>
      <c r="D816" s="5" t="s">
        <v>6902</v>
      </c>
      <c r="E816" s="4" t="str">
        <f>IFERROR(__xludf.DUMMYFUNCTION("GOOGLETRANSLATE(D816, ""he"", ""en"")"),"I hated it")</f>
        <v>I hated it</v>
      </c>
      <c r="F816" s="4"/>
      <c r="G816" s="4"/>
      <c r="H816" s="4"/>
    </row>
    <row r="817" ht="15.75" customHeight="1">
      <c r="A817" s="3" t="s">
        <v>7028</v>
      </c>
      <c r="B817" s="1" t="s">
        <v>1375</v>
      </c>
      <c r="C817" s="4">
        <v>816.0</v>
      </c>
      <c r="D817" s="5" t="s">
        <v>5947</v>
      </c>
      <c r="E817" s="4" t="str">
        <f>IFERROR(__xludf.DUMMYFUNCTION("GOOGLETRANSLATE(D817, ""he"", ""en"")"),"and your Torah")</f>
        <v>and your Torah</v>
      </c>
      <c r="F817" s="4"/>
      <c r="G817" s="4"/>
      <c r="H817" s="4"/>
    </row>
    <row r="818" ht="15.75" customHeight="1">
      <c r="A818" s="3" t="s">
        <v>7029</v>
      </c>
      <c r="B818" s="1" t="s">
        <v>6872</v>
      </c>
      <c r="C818" s="4">
        <v>817.0</v>
      </c>
      <c r="D818" s="5" t="s">
        <v>6179</v>
      </c>
      <c r="E818" s="4" t="str">
        <f>IFERROR(__xludf.DUMMYFUNCTION("GOOGLETRANSLATE(D818, ""he"", ""en"")"),"I liked:")</f>
        <v>I liked:</v>
      </c>
      <c r="F818" s="4"/>
      <c r="G818" s="4"/>
      <c r="H818" s="4"/>
    </row>
    <row r="819" ht="15.75" customHeight="1">
      <c r="A819" s="3" t="s">
        <v>7030</v>
      </c>
      <c r="B819" s="1" t="s">
        <v>5680</v>
      </c>
      <c r="C819" s="4">
        <v>818.0</v>
      </c>
      <c r="D819" s="5" t="s">
        <v>7031</v>
      </c>
      <c r="E819" s="4" t="str">
        <f>IFERROR(__xludf.DUMMYFUNCTION("GOOGLETRANSLATE(D819, ""he"", ""en"")"),"{kid}")</f>
        <v>{kid}</v>
      </c>
      <c r="F819" s="4"/>
      <c r="G819" s="4"/>
      <c r="H819" s="4"/>
    </row>
    <row r="820" ht="15.75" customHeight="1">
      <c r="A820" s="3" t="s">
        <v>7032</v>
      </c>
      <c r="B820" s="1" t="s">
        <v>7033</v>
      </c>
      <c r="C820" s="4">
        <v>819.0</v>
      </c>
      <c r="D820" s="5" t="s">
        <v>7034</v>
      </c>
      <c r="E820" s="4" t="str">
        <f>IFERROR(__xludf.DUMMYFUNCTION("GOOGLETRANSLATE(D820, ""he"", ""en"")"),"hide")</f>
        <v>hide</v>
      </c>
      <c r="F820" s="4"/>
      <c r="G820" s="4"/>
      <c r="H820" s="4"/>
    </row>
    <row r="821" ht="15.75" customHeight="1">
      <c r="A821" s="3" t="s">
        <v>7035</v>
      </c>
      <c r="B821" s="1" t="s">
        <v>7036</v>
      </c>
      <c r="C821" s="4">
        <v>820.0</v>
      </c>
      <c r="D821" s="5" t="s">
        <v>7037</v>
      </c>
      <c r="E821" s="4" t="str">
        <f>IFERROR(__xludf.DUMMYFUNCTION("GOOGLETRANSLATE(D821, ""he"", ""en"")"),"and protective")</f>
        <v>and protective</v>
      </c>
      <c r="F821" s="4"/>
      <c r="G821" s="4"/>
      <c r="H821" s="4"/>
    </row>
    <row r="822" ht="15.75" customHeight="1">
      <c r="A822" s="3" t="s">
        <v>7038</v>
      </c>
      <c r="B822" s="1">
        <v>128.0</v>
      </c>
      <c r="C822" s="4">
        <v>821.0</v>
      </c>
      <c r="D822" s="5" t="s">
        <v>4805</v>
      </c>
      <c r="E822" s="4" t="str">
        <f>IFERROR(__xludf.DUMMYFUNCTION("GOOGLETRANSLATE(D822, ""he"", ""en"")"),"you")</f>
        <v>you</v>
      </c>
      <c r="F822" s="4"/>
      <c r="G822" s="4"/>
      <c r="H822" s="4"/>
    </row>
    <row r="823" ht="15.75" customHeight="1">
      <c r="A823" s="3" t="s">
        <v>6752</v>
      </c>
      <c r="B823" s="1" t="s">
        <v>1375</v>
      </c>
      <c r="C823" s="4">
        <v>822.0</v>
      </c>
      <c r="D823" s="5" t="s">
        <v>6476</v>
      </c>
      <c r="E823" s="4" t="str">
        <f>IFERROR(__xludf.DUMMYFUNCTION("GOOGLETRANSLATE(D823, ""he"", ""en"")"),"to your word")</f>
        <v>to your word</v>
      </c>
      <c r="F823" s="4"/>
      <c r="G823" s="4"/>
      <c r="H823" s="4"/>
    </row>
    <row r="824" ht="15.75" customHeight="1">
      <c r="A824" s="3" t="s">
        <v>7039</v>
      </c>
      <c r="B824" s="1" t="s">
        <v>7040</v>
      </c>
      <c r="C824" s="4">
        <v>823.0</v>
      </c>
      <c r="D824" s="5" t="s">
        <v>6140</v>
      </c>
      <c r="E824" s="4" t="str">
        <f>IFERROR(__xludf.DUMMYFUNCTION("GOOGLETRANSLATE(D824, ""he"", ""en"")"),"I applied:")</f>
        <v>I applied:</v>
      </c>
      <c r="F824" s="4"/>
      <c r="G824" s="4"/>
      <c r="H824" s="4"/>
    </row>
    <row r="825" ht="15.75" customHeight="1">
      <c r="A825" s="3" t="s">
        <v>7041</v>
      </c>
      <c r="B825" s="1" t="s">
        <v>1967</v>
      </c>
      <c r="C825" s="4">
        <v>824.0</v>
      </c>
      <c r="D825" s="5" t="s">
        <v>7042</v>
      </c>
      <c r="E825" s="4" t="str">
        <f>IFERROR(__xludf.DUMMYFUNCTION("GOOGLETRANSLATE(D825, ""he"", ""en"")"),"{keto}")</f>
        <v>{keto}</v>
      </c>
      <c r="F825" s="4"/>
      <c r="G825" s="4"/>
      <c r="H825" s="4"/>
    </row>
    <row r="826" ht="15.75" customHeight="1">
      <c r="A826" s="3" t="s">
        <v>7043</v>
      </c>
      <c r="B826" s="1" t="s">
        <v>7044</v>
      </c>
      <c r="C826" s="4">
        <v>825.0</v>
      </c>
      <c r="D826" s="5" t="s">
        <v>7045</v>
      </c>
      <c r="E826" s="4" t="str">
        <f>IFERROR(__xludf.DUMMYFUNCTION("GOOGLETRANSLATE(D826, ""he"", ""en"")"),"Suro")</f>
        <v>Suro</v>
      </c>
      <c r="F826" s="4"/>
      <c r="G826" s="4"/>
      <c r="H826" s="4"/>
    </row>
    <row r="827" ht="15.75" customHeight="1">
      <c r="A827" s="3" t="s">
        <v>7046</v>
      </c>
      <c r="B827" s="1" t="s">
        <v>6758</v>
      </c>
      <c r="C827" s="4">
        <v>826.0</v>
      </c>
      <c r="D827" s="5" t="s">
        <v>4425</v>
      </c>
      <c r="E827" s="4" t="str">
        <f>IFERROR(__xludf.DUMMYFUNCTION("GOOGLETRANSLATE(D827, ""he"", ""en"")"),"from me")</f>
        <v>from me</v>
      </c>
      <c r="F827" s="4"/>
      <c r="G827" s="4"/>
      <c r="H827" s="4"/>
    </row>
    <row r="828" ht="15.75" customHeight="1">
      <c r="A828" s="3" t="s">
        <v>7047</v>
      </c>
      <c r="B828" s="1" t="s">
        <v>6760</v>
      </c>
      <c r="C828" s="4">
        <v>827.0</v>
      </c>
      <c r="D828" s="5" t="s">
        <v>5589</v>
      </c>
      <c r="E828" s="4" t="str">
        <f>IFERROR(__xludf.DUMMYFUNCTION("GOOGLETRANSLATE(D828, ""he"", ""en"")"),"thundering")</f>
        <v>thundering</v>
      </c>
      <c r="F828" s="4"/>
      <c r="G828" s="4"/>
      <c r="H828" s="4"/>
    </row>
    <row r="829" ht="15.75" customHeight="1">
      <c r="A829" s="3" t="s">
        <v>7048</v>
      </c>
      <c r="B829" s="1" t="s">
        <v>6867</v>
      </c>
      <c r="C829" s="4">
        <v>828.0</v>
      </c>
      <c r="D829" s="5" t="s">
        <v>6027</v>
      </c>
      <c r="E829" s="4" t="str">
        <f>IFERROR(__xludf.DUMMYFUNCTION("GOOGLETRANSLATE(D829, ""he"", ""en"")"),"and treasure")</f>
        <v>and treasure</v>
      </c>
      <c r="F829" s="4"/>
      <c r="G829" s="4"/>
      <c r="H829" s="4"/>
    </row>
    <row r="830" ht="15.75" customHeight="1">
      <c r="A830" s="3" t="s">
        <v>7049</v>
      </c>
      <c r="B830" s="1">
        <v>129.0</v>
      </c>
      <c r="C830" s="4">
        <v>829.0</v>
      </c>
      <c r="D830" s="5" t="s">
        <v>7050</v>
      </c>
      <c r="E830" s="4" t="str">
        <f>IFERROR(__xludf.DUMMYFUNCTION("GOOGLETRANSLATE(D830, ""he"", ""en"")"),"unleavened bread")</f>
        <v>unleavened bread</v>
      </c>
      <c r="F830" s="4"/>
      <c r="G830" s="4"/>
      <c r="H830" s="4"/>
    </row>
    <row r="831" ht="15.75" customHeight="1">
      <c r="A831" s="3" t="s">
        <v>7051</v>
      </c>
      <c r="B831" s="1" t="s">
        <v>7052</v>
      </c>
      <c r="C831" s="4">
        <v>830.0</v>
      </c>
      <c r="D831" s="5" t="s">
        <v>7053</v>
      </c>
      <c r="E831" s="4" t="str">
        <f>IFERROR(__xludf.DUMMYFUNCTION("GOOGLETRANSLATE(D831, ""he"", ""en"")"),"divine:")</f>
        <v>divine:</v>
      </c>
      <c r="F831" s="4"/>
      <c r="G831" s="4"/>
      <c r="H831" s="4"/>
    </row>
    <row r="832" ht="15.75" customHeight="1">
      <c r="A832" s="3" t="s">
        <v>7054</v>
      </c>
      <c r="B832" s="1" t="s">
        <v>5873</v>
      </c>
      <c r="C832" s="4">
        <v>831.0</v>
      </c>
      <c r="D832" s="5" t="s">
        <v>7055</v>
      </c>
      <c r="E832" s="4" t="str">
        <f>IFERROR(__xludf.DUMMYFUNCTION("GOOGLETRANSLATE(D832, ""he"", ""en"")"),"{catz}")</f>
        <v>{catz}</v>
      </c>
      <c r="F832" s="4"/>
      <c r="G832" s="4"/>
      <c r="H832" s="4"/>
    </row>
    <row r="833" ht="15.75" customHeight="1">
      <c r="A833" s="3" t="s">
        <v>6752</v>
      </c>
      <c r="B833" s="1" t="s">
        <v>6944</v>
      </c>
      <c r="C833" s="4">
        <v>832.0</v>
      </c>
      <c r="D833" s="5" t="s">
        <v>7056</v>
      </c>
      <c r="E833" s="4" t="str">
        <f>IFERROR(__xludf.DUMMYFUNCTION("GOOGLETRANSLATE(D833, ""he"", ""en"")"),"Trust me")</f>
        <v>Trust me</v>
      </c>
      <c r="F833" s="4"/>
      <c r="G833" s="4"/>
      <c r="H833" s="4"/>
    </row>
    <row r="834" ht="15.75" customHeight="1">
      <c r="A834" s="3" t="s">
        <v>7057</v>
      </c>
      <c r="B834" s="1" t="s">
        <v>7058</v>
      </c>
      <c r="C834" s="4">
        <v>833.0</v>
      </c>
      <c r="D834" s="5" t="s">
        <v>7059</v>
      </c>
      <c r="E834" s="4" t="str">
        <f>IFERROR(__xludf.DUMMYFUNCTION("GOOGLETRANSLATE(D834, ""he"", ""en"")"),"as you said")</f>
        <v>as you said</v>
      </c>
      <c r="F834" s="4"/>
      <c r="G834" s="4"/>
      <c r="H834" s="4"/>
    </row>
    <row r="835" ht="15.75" customHeight="1">
      <c r="A835" s="3" t="s">
        <v>7060</v>
      </c>
      <c r="B835" s="1" t="s">
        <v>592</v>
      </c>
      <c r="C835" s="4">
        <v>834.0</v>
      </c>
      <c r="D835" s="5" t="s">
        <v>6517</v>
      </c>
      <c r="E835" s="4" t="str">
        <f>IFERROR(__xludf.DUMMYFUNCTION("GOOGLETRANSLATE(D835, ""he"", ""en"")"),"and her brother")</f>
        <v>and her brother</v>
      </c>
      <c r="F835" s="4"/>
      <c r="G835" s="4"/>
      <c r="H835" s="4"/>
    </row>
    <row r="836" ht="15.75" customHeight="1">
      <c r="A836" s="3" t="s">
        <v>7061</v>
      </c>
      <c r="B836" s="1">
        <v>130.0</v>
      </c>
      <c r="C836" s="4">
        <v>835.0</v>
      </c>
      <c r="D836" s="5" t="s">
        <v>3250</v>
      </c>
      <c r="E836" s="4" t="str">
        <f>IFERROR(__xludf.DUMMYFUNCTION("GOOGLETRANSLATE(D836, ""he"", ""en"")"),"and al")</f>
        <v>and al</v>
      </c>
      <c r="F836" s="4"/>
      <c r="G836" s="4"/>
      <c r="H836" s="4"/>
    </row>
    <row r="837" ht="15.75" customHeight="1">
      <c r="A837" s="3" t="s">
        <v>7062</v>
      </c>
      <c r="B837" s="1" t="s">
        <v>7063</v>
      </c>
      <c r="C837" s="4">
        <v>836.0</v>
      </c>
      <c r="D837" s="5" t="s">
        <v>7064</v>
      </c>
      <c r="E837" s="4" t="str">
        <f>IFERROR(__xludf.DUMMYFUNCTION("GOOGLETRANSLATE(D837, ""he"", ""en"")"),"shame me")</f>
        <v>shame me</v>
      </c>
      <c r="F837" s="4"/>
      <c r="G837" s="4"/>
      <c r="H837" s="4"/>
    </row>
    <row r="838" ht="15.75" customHeight="1">
      <c r="A838" s="3" t="s">
        <v>7065</v>
      </c>
      <c r="B838" s="1" t="s">
        <v>7066</v>
      </c>
      <c r="C838" s="4">
        <v>837.0</v>
      </c>
      <c r="D838" s="5" t="s">
        <v>7067</v>
      </c>
      <c r="E838" s="4" t="str">
        <f>IFERROR(__xludf.DUMMYFUNCTION("GOOGLETRANSLATE(D838, ""he"", ""en"")"),"Crisis:")</f>
        <v>Crisis:</v>
      </c>
      <c r="F838" s="4"/>
      <c r="G838" s="4"/>
      <c r="H838" s="4"/>
    </row>
    <row r="839" ht="15.75" customHeight="1">
      <c r="A839" s="3" t="s">
        <v>7068</v>
      </c>
      <c r="B839" s="1" t="s">
        <v>7069</v>
      </c>
      <c r="C839" s="4">
        <v>838.0</v>
      </c>
      <c r="D839" s="5" t="s">
        <v>7070</v>
      </c>
      <c r="E839" s="4" t="str">
        <f>IFERROR(__xludf.DUMMYFUNCTION("GOOGLETRANSLATE(D839, ""he"", ""en"")"),"{keys}")</f>
        <v>{keys}</v>
      </c>
      <c r="F839" s="4"/>
      <c r="G839" s="4"/>
      <c r="H839" s="4"/>
    </row>
    <row r="840" ht="15.75" customHeight="1">
      <c r="A840" s="3" t="s">
        <v>7071</v>
      </c>
      <c r="B840" s="1" t="s">
        <v>7072</v>
      </c>
      <c r="C840" s="4">
        <v>839.0</v>
      </c>
      <c r="D840" s="5" t="s">
        <v>7073</v>
      </c>
      <c r="E840" s="4" t="str">
        <f>IFERROR(__xludf.DUMMYFUNCTION("GOOGLETRANSLATE(D840, ""he"", ""en"")"),"Sadani")</f>
        <v>Sadani</v>
      </c>
      <c r="F840" s="4"/>
      <c r="G840" s="4"/>
      <c r="H840" s="4"/>
    </row>
    <row r="841" ht="15.75" customHeight="1">
      <c r="A841" s="3" t="s">
        <v>7074</v>
      </c>
      <c r="B841" s="1" t="s">
        <v>7075</v>
      </c>
      <c r="C841" s="4">
        <v>840.0</v>
      </c>
      <c r="D841" s="5" t="s">
        <v>7076</v>
      </c>
      <c r="E841" s="4" t="str">
        <f>IFERROR(__xludf.DUMMYFUNCTION("GOOGLETRANSLATE(D841, ""he"", ""en"")"),"And Oshea")</f>
        <v>And Oshea</v>
      </c>
      <c r="F841" s="4"/>
      <c r="G841" s="4"/>
      <c r="H841" s="4"/>
    </row>
    <row r="842" ht="15.75" customHeight="1">
      <c r="A842" s="3" t="s">
        <v>7077</v>
      </c>
      <c r="B842" s="1">
        <v>131.0</v>
      </c>
      <c r="C842" s="4">
        <v>841.0</v>
      </c>
      <c r="D842" s="5" t="s">
        <v>7078</v>
      </c>
      <c r="E842" s="4" t="str">
        <f>IFERROR(__xludf.DUMMYFUNCTION("GOOGLETRANSLATE(D842, ""he"", ""en"")"),"And I will wait")</f>
        <v>And I will wait</v>
      </c>
      <c r="F842" s="4"/>
      <c r="G842" s="4"/>
      <c r="H842" s="4"/>
    </row>
    <row r="843" ht="15.75" customHeight="1">
      <c r="A843" s="3" t="s">
        <v>7079</v>
      </c>
      <c r="B843" s="1" t="s">
        <v>7080</v>
      </c>
      <c r="C843" s="4">
        <v>842.0</v>
      </c>
      <c r="D843" s="5" t="s">
        <v>7081</v>
      </c>
      <c r="E843" s="4" t="str">
        <f>IFERROR(__xludf.DUMMYFUNCTION("GOOGLETRANSLATE(D843, ""he"", ""en"")"),"in your laws")</f>
        <v>in your laws</v>
      </c>
      <c r="F843" s="4"/>
      <c r="G843" s="4"/>
      <c r="H843" s="4"/>
    </row>
    <row r="844" ht="15.75" customHeight="1">
      <c r="A844" s="3" t="s">
        <v>7082</v>
      </c>
      <c r="B844" s="1" t="s">
        <v>7083</v>
      </c>
      <c r="C844" s="4">
        <v>843.0</v>
      </c>
      <c r="D844" s="5" t="s">
        <v>7084</v>
      </c>
      <c r="E844" s="4" t="str">
        <f>IFERROR(__xludf.DUMMYFUNCTION("GOOGLETRANSLATE(D844, ""he"", ""en"")"),"always:")</f>
        <v>always:</v>
      </c>
      <c r="F844" s="4"/>
      <c r="G844" s="4"/>
      <c r="H844" s="4"/>
    </row>
    <row r="845" ht="15.75" customHeight="1">
      <c r="A845" s="3" t="s">
        <v>7085</v>
      </c>
      <c r="B845" s="1" t="s">
        <v>7086</v>
      </c>
      <c r="C845" s="4">
        <v>844.0</v>
      </c>
      <c r="D845" s="5" t="s">
        <v>7087</v>
      </c>
      <c r="E845" s="4" t="str">
        <f>IFERROR(__xludf.DUMMYFUNCTION("GOOGLETRANSLATE(D845, ""he"", ""en"")"),"{take}")</f>
        <v>{take}</v>
      </c>
      <c r="F845" s="4"/>
      <c r="G845" s="4"/>
      <c r="H845" s="4"/>
    </row>
    <row r="846" ht="15.75" customHeight="1">
      <c r="A846" s="3" t="s">
        <v>7088</v>
      </c>
      <c r="B846" s="1" t="s">
        <v>7089</v>
      </c>
      <c r="C846" s="4">
        <v>845.0</v>
      </c>
      <c r="D846" s="5" t="s">
        <v>7090</v>
      </c>
      <c r="E846" s="4" t="str">
        <f>IFERROR(__xludf.DUMMYFUNCTION("GOOGLETRANSLATE(D846, ""he"", ""en"")"),"Sally")</f>
        <v>Sally</v>
      </c>
      <c r="F846" s="4"/>
      <c r="G846" s="4"/>
      <c r="H846" s="4"/>
    </row>
    <row r="847" ht="15.75" customHeight="1">
      <c r="A847" s="3" t="s">
        <v>7091</v>
      </c>
      <c r="B847" s="1" t="s">
        <v>7092</v>
      </c>
      <c r="C847" s="4">
        <v>846.0</v>
      </c>
      <c r="D847" s="5" t="s">
        <v>448</v>
      </c>
      <c r="E847" s="4" t="str">
        <f>IFERROR(__xludf.DUMMYFUNCTION("GOOGLETRANSLATE(D847, ""he"", ""en"")"),"all")</f>
        <v>all</v>
      </c>
      <c r="F847" s="4"/>
      <c r="G847" s="4"/>
      <c r="H847" s="4"/>
    </row>
    <row r="848" ht="15.75" customHeight="1">
      <c r="A848" s="3" t="s">
        <v>7093</v>
      </c>
      <c r="B848" s="1">
        <v>132.0</v>
      </c>
      <c r="C848" s="4">
        <v>847.0</v>
      </c>
      <c r="D848" s="5" t="s">
        <v>7094</v>
      </c>
      <c r="E848" s="4" t="str">
        <f>IFERROR(__xludf.DUMMYFUNCTION("GOOGLETRANSLATE(D848, ""he"", ""en"")"),"mistakes")</f>
        <v>mistakes</v>
      </c>
      <c r="F848" s="4"/>
      <c r="G848" s="4"/>
      <c r="H848" s="4"/>
    </row>
    <row r="849" ht="15.75" customHeight="1">
      <c r="A849" s="3" t="s">
        <v>7095</v>
      </c>
      <c r="B849" s="1" t="s">
        <v>7096</v>
      </c>
      <c r="C849" s="4">
        <v>848.0</v>
      </c>
      <c r="D849" s="5" t="s">
        <v>7097</v>
      </c>
      <c r="E849" s="4" t="str">
        <f>IFERROR(__xludf.DUMMYFUNCTION("GOOGLETRANSLATE(D849, ""he"", ""en"")"),"from your laws")</f>
        <v>from your laws</v>
      </c>
      <c r="F849" s="4"/>
      <c r="G849" s="4"/>
      <c r="H849" s="4"/>
    </row>
    <row r="850" ht="15.75" customHeight="1">
      <c r="A850" s="3" t="s">
        <v>7098</v>
      </c>
      <c r="B850" s="1" t="s">
        <v>4112</v>
      </c>
      <c r="C850" s="4">
        <v>849.0</v>
      </c>
      <c r="D850" s="5" t="s">
        <v>53</v>
      </c>
      <c r="E850" s="4" t="str">
        <f>IFERROR(__xludf.DUMMYFUNCTION("GOOGLETRANSLATE(D850, ""he"", ""en"")"),"that")</f>
        <v>that</v>
      </c>
      <c r="F850" s="4"/>
      <c r="G850" s="4"/>
      <c r="H850" s="4"/>
    </row>
    <row r="851" ht="15.75" customHeight="1">
      <c r="A851" s="3" t="s">
        <v>7099</v>
      </c>
      <c r="B851" s="1" t="s">
        <v>4144</v>
      </c>
      <c r="C851" s="4">
        <v>850.0</v>
      </c>
      <c r="D851" s="5" t="s">
        <v>5976</v>
      </c>
      <c r="E851" s="4" t="str">
        <f>IFERROR(__xludf.DUMMYFUNCTION("GOOGLETRANSLATE(D851, ""he"", ""en"")"),"lie")</f>
        <v>lie</v>
      </c>
      <c r="F851" s="4"/>
      <c r="G851" s="4"/>
      <c r="H851" s="4"/>
    </row>
    <row r="852" ht="15.75" customHeight="1">
      <c r="A852" s="3" t="s">
        <v>7100</v>
      </c>
      <c r="B852" s="1" t="s">
        <v>7101</v>
      </c>
      <c r="C852" s="4">
        <v>851.0</v>
      </c>
      <c r="D852" s="5" t="s">
        <v>7102</v>
      </c>
      <c r="E852" s="4" t="str">
        <f>IFERROR(__xludf.DUMMYFUNCTION("GOOGLETRANSLATE(D852, ""he"", ""en"")"),"You contributed:")</f>
        <v>You contributed:</v>
      </c>
      <c r="F852" s="4"/>
      <c r="G852" s="4"/>
      <c r="H852" s="4"/>
    </row>
    <row r="853" ht="15.75" customHeight="1">
      <c r="A853" s="3" t="s">
        <v>7103</v>
      </c>
      <c r="B853" s="1" t="s">
        <v>7104</v>
      </c>
      <c r="C853" s="4">
        <v>852.0</v>
      </c>
      <c r="D853" s="5" t="s">
        <v>7105</v>
      </c>
      <c r="E853" s="4" t="str">
        <f>IFERROR(__xludf.DUMMYFUNCTION("GOOGLETRANSLATE(D853, ""he"", ""en"")"),"{kit}")</f>
        <v>{kit}</v>
      </c>
      <c r="F853" s="4"/>
      <c r="G853" s="4"/>
      <c r="H853" s="4"/>
    </row>
    <row r="854" ht="15.75" customHeight="1">
      <c r="A854" s="3" t="s">
        <v>7106</v>
      </c>
      <c r="B854" s="1" t="s">
        <v>3529</v>
      </c>
      <c r="C854" s="4">
        <v>853.0</v>
      </c>
      <c r="D854" s="5" t="s">
        <v>7107</v>
      </c>
      <c r="E854" s="4" t="str">
        <f>IFERROR(__xludf.DUMMYFUNCTION("GOOGLETRANSLATE(D854, ""he"", ""en"")"),"slags")</f>
        <v>slags</v>
      </c>
      <c r="F854" s="4"/>
      <c r="G854" s="4"/>
      <c r="H854" s="4"/>
    </row>
    <row r="855" ht="15.75" customHeight="1">
      <c r="A855" s="3" t="s">
        <v>7108</v>
      </c>
      <c r="B855" s="1">
        <v>133.0</v>
      </c>
      <c r="C855" s="4">
        <v>854.0</v>
      </c>
      <c r="D855" s="5" t="s">
        <v>5135</v>
      </c>
      <c r="E855" s="4" t="str">
        <f>IFERROR(__xludf.DUMMYFUNCTION("GOOGLETRANSLATE(D855, ""he"", ""en"")"),"the Sabbath")</f>
        <v>the Sabbath</v>
      </c>
      <c r="F855" s="4"/>
      <c r="G855" s="4"/>
      <c r="H855" s="4"/>
    </row>
    <row r="856" ht="15.75" customHeight="1">
      <c r="A856" s="3" t="s">
        <v>7109</v>
      </c>
      <c r="B856" s="1" t="s">
        <v>7110</v>
      </c>
      <c r="C856" s="4">
        <v>855.0</v>
      </c>
      <c r="D856" s="5" t="s">
        <v>360</v>
      </c>
      <c r="E856" s="4" t="str">
        <f>IFERROR(__xludf.DUMMYFUNCTION("GOOGLETRANSLATE(D856, ""he"", ""en"")"),"all")</f>
        <v>all</v>
      </c>
      <c r="F856" s="4"/>
      <c r="G856" s="4"/>
      <c r="H856" s="4"/>
    </row>
    <row r="857" ht="15.75" customHeight="1">
      <c r="A857" s="3" t="s">
        <v>7111</v>
      </c>
      <c r="B857" s="1" t="s">
        <v>7112</v>
      </c>
      <c r="C857" s="4">
        <v>856.0</v>
      </c>
      <c r="D857" s="5" t="s">
        <v>211</v>
      </c>
      <c r="E857" s="4" t="str">
        <f>IFERROR(__xludf.DUMMYFUNCTION("GOOGLETRANSLATE(D857, ""he"", ""en"")"),"Fourth")</f>
        <v>Fourth</v>
      </c>
      <c r="F857" s="4"/>
      <c r="G857" s="4"/>
      <c r="H857" s="4"/>
    </row>
    <row r="858" ht="15.75" customHeight="1">
      <c r="A858" s="3" t="s">
        <v>7113</v>
      </c>
      <c r="B858" s="1" t="s">
        <v>5907</v>
      </c>
      <c r="C858" s="4">
        <v>857.0</v>
      </c>
      <c r="D858" s="5" t="s">
        <v>194</v>
      </c>
      <c r="E858" s="4" t="str">
        <f>IFERROR(__xludf.DUMMYFUNCTION("GOOGLETRANSLATE(D858, ""he"", ""en"")"),"country")</f>
        <v>country</v>
      </c>
      <c r="F858" s="4"/>
      <c r="G858" s="4"/>
      <c r="H858" s="4"/>
    </row>
    <row r="859" ht="15.75" customHeight="1">
      <c r="A859" s="3" t="s">
        <v>7114</v>
      </c>
      <c r="B859" s="1" t="s">
        <v>7115</v>
      </c>
      <c r="C859" s="4">
        <v>858.0</v>
      </c>
      <c r="D859" s="5" t="s">
        <v>1404</v>
      </c>
      <c r="E859" s="4" t="str">
        <f>IFERROR(__xludf.DUMMYFUNCTION("GOOGLETRANSLATE(D859, ""he"", ""en"")"),"so")</f>
        <v>so</v>
      </c>
      <c r="F859" s="4"/>
      <c r="G859" s="4"/>
      <c r="H859" s="4"/>
    </row>
    <row r="860" ht="15.75" customHeight="1">
      <c r="A860" s="3" t="s">
        <v>5884</v>
      </c>
      <c r="B860" s="1" t="s">
        <v>6209</v>
      </c>
      <c r="C860" s="4">
        <v>859.0</v>
      </c>
      <c r="D860" s="5" t="s">
        <v>6798</v>
      </c>
      <c r="E860" s="4" t="str">
        <f>IFERROR(__xludf.DUMMYFUNCTION("GOOGLETRANSLATE(D860, ""he"", ""en"")"),"my love")</f>
        <v>my love</v>
      </c>
      <c r="F860" s="4"/>
      <c r="G860" s="4"/>
      <c r="H860" s="4"/>
    </row>
    <row r="861" ht="15.75" customHeight="1">
      <c r="A861" s="3" t="s">
        <v>7116</v>
      </c>
      <c r="B861" s="1" t="s">
        <v>7117</v>
      </c>
      <c r="C861" s="4">
        <v>860.0</v>
      </c>
      <c r="D861" s="5" t="s">
        <v>6284</v>
      </c>
      <c r="E861" s="4" t="str">
        <f>IFERROR(__xludf.DUMMYFUNCTION("GOOGLETRANSLATE(D861, ""he"", ""en"")"),"Your witnesses:")</f>
        <v>Your witnesses:</v>
      </c>
      <c r="F861" s="4"/>
      <c r="G861" s="4"/>
      <c r="H861" s="4"/>
    </row>
    <row r="862" ht="15.75" customHeight="1">
      <c r="A862" s="3" t="s">
        <v>7118</v>
      </c>
      <c r="B862" s="1">
        <v>134.0</v>
      </c>
      <c r="C862" s="4">
        <v>861.0</v>
      </c>
      <c r="D862" s="5" t="s">
        <v>7119</v>
      </c>
      <c r="E862" s="4" t="str">
        <f>IFERROR(__xludf.DUMMYFUNCTION("GOOGLETRANSLATE(D862, ""he"", ""en"")"),"{kach}")</f>
        <v>{kach}</v>
      </c>
      <c r="F862" s="4"/>
      <c r="G862" s="4"/>
      <c r="H862" s="4"/>
    </row>
    <row r="863" ht="15.75" customHeight="1">
      <c r="A863" s="3" t="s">
        <v>7120</v>
      </c>
      <c r="B863" s="1" t="s">
        <v>7121</v>
      </c>
      <c r="C863" s="4">
        <v>862.0</v>
      </c>
      <c r="D863" s="5" t="s">
        <v>7122</v>
      </c>
      <c r="E863" s="4" t="str">
        <f>IFERROR(__xludf.DUMMYFUNCTION("GOOGLETRANSLATE(D863, ""he"", ""en"")"),"Samar")</f>
        <v>Samar</v>
      </c>
      <c r="F863" s="4"/>
      <c r="G863" s="4"/>
      <c r="H863" s="4"/>
    </row>
    <row r="864" ht="15.75" customHeight="1">
      <c r="A864" s="3" t="s">
        <v>7123</v>
      </c>
      <c r="B864" s="1" t="s">
        <v>7124</v>
      </c>
      <c r="C864" s="4">
        <v>863.0</v>
      </c>
      <c r="D864" s="5" t="s">
        <v>7125</v>
      </c>
      <c r="E864" s="4" t="str">
        <f>IFERROR(__xludf.DUMMYFUNCTION("GOOGLETRANSLATE(D864, ""he"", ""en"")"),"I'm afraid of you")</f>
        <v>I'm afraid of you</v>
      </c>
      <c r="F864" s="4"/>
      <c r="G864" s="4"/>
      <c r="H864" s="4"/>
    </row>
    <row r="865" ht="15.75" customHeight="1">
      <c r="A865" s="3" t="s">
        <v>7126</v>
      </c>
      <c r="B865" s="1" t="s">
        <v>456</v>
      </c>
      <c r="C865" s="4">
        <v>864.0</v>
      </c>
      <c r="D865" s="5" t="s">
        <v>7127</v>
      </c>
      <c r="E865" s="4" t="str">
        <f>IFERROR(__xludf.DUMMYFUNCTION("GOOGLETRANSLATE(D865, ""he"", ""en"")"),"fleshy")</f>
        <v>fleshy</v>
      </c>
      <c r="F865" s="4"/>
      <c r="G865" s="4"/>
      <c r="H865" s="4"/>
    </row>
    <row r="866" ht="15.75" customHeight="1">
      <c r="A866" s="3" t="s">
        <v>6565</v>
      </c>
      <c r="B866" s="1" t="s">
        <v>5990</v>
      </c>
      <c r="C866" s="4">
        <v>865.0</v>
      </c>
      <c r="D866" s="5" t="s">
        <v>7128</v>
      </c>
      <c r="E866" s="4" t="str">
        <f>IFERROR(__xludf.DUMMYFUNCTION("GOOGLETRANSLATE(D866, ""he"", ""en"")"),"and from your judgments")</f>
        <v>and from your judgments</v>
      </c>
      <c r="F866" s="4"/>
      <c r="G866" s="4"/>
      <c r="H866" s="4"/>
    </row>
    <row r="867" ht="15.75" customHeight="1">
      <c r="A867" s="3" t="s">
        <v>6330</v>
      </c>
      <c r="B867" s="1" t="s">
        <v>5680</v>
      </c>
      <c r="C867" s="4">
        <v>866.0</v>
      </c>
      <c r="D867" s="5" t="s">
        <v>7129</v>
      </c>
      <c r="E867" s="4" t="str">
        <f>IFERROR(__xludf.DUMMYFUNCTION("GOOGLETRANSLATE(D867, ""he"", ""en"")"),"I saw:")</f>
        <v>I saw:</v>
      </c>
      <c r="F867" s="4"/>
      <c r="G867" s="4"/>
      <c r="H867" s="4"/>
    </row>
    <row r="868" ht="15.75" customHeight="1">
      <c r="A868" s="3" t="s">
        <v>7130</v>
      </c>
      <c r="B868" s="1">
        <v>135.0</v>
      </c>
      <c r="C868" s="4">
        <v>867.0</v>
      </c>
      <c r="D868" s="5" t="s">
        <v>5744</v>
      </c>
      <c r="E868" s="4" t="str">
        <f>IFERROR(__xludf.DUMMYFUNCTION("GOOGLETRANSLATE(D868, ""he"", ""en"")"),"(f)")</f>
        <v>(f)</v>
      </c>
      <c r="F868" s="4"/>
      <c r="G868" s="4"/>
      <c r="H868" s="4"/>
    </row>
    <row r="869" ht="15.75" customHeight="1">
      <c r="A869" s="3" t="s">
        <v>4523</v>
      </c>
      <c r="B869" s="1" t="s">
        <v>7131</v>
      </c>
      <c r="C869" s="4">
        <v>868.0</v>
      </c>
      <c r="D869" s="5" t="s">
        <v>7132</v>
      </c>
      <c r="E869" s="4" t="str">
        <f>IFERROR(__xludf.DUMMYFUNCTION("GOOGLETRANSLATE(D869, ""he"", ""en"")"),"{kaka}")</f>
        <v>{kaka}</v>
      </c>
      <c r="F869" s="4"/>
      <c r="G869" s="4"/>
      <c r="H869" s="4"/>
    </row>
    <row r="870" ht="15.75" customHeight="1">
      <c r="A870" s="3" t="s">
        <v>7133</v>
      </c>
      <c r="B870" s="1" t="s">
        <v>7134</v>
      </c>
      <c r="C870" s="4">
        <v>869.0</v>
      </c>
      <c r="D870" s="5" t="s">
        <v>7135</v>
      </c>
      <c r="E870" s="4" t="str">
        <f>IFERROR(__xludf.DUMMYFUNCTION("GOOGLETRANSLATE(D870, ""he"", ""en"")"),"I did")</f>
        <v>I did</v>
      </c>
      <c r="F870" s="4"/>
      <c r="G870" s="4"/>
      <c r="H870" s="4"/>
    </row>
    <row r="871" ht="15.75" customHeight="1">
      <c r="A871" s="3" t="s">
        <v>7136</v>
      </c>
      <c r="B871" s="1" t="s">
        <v>2891</v>
      </c>
      <c r="C871" s="4">
        <v>870.0</v>
      </c>
      <c r="D871" s="5" t="s">
        <v>2949</v>
      </c>
      <c r="E871" s="4" t="str">
        <f>IFERROR(__xludf.DUMMYFUNCTION("GOOGLETRANSLATE(D871, ""he"", ""en"")"),"sentence")</f>
        <v>sentence</v>
      </c>
      <c r="F871" s="4"/>
      <c r="G871" s="4"/>
      <c r="H871" s="4"/>
    </row>
    <row r="872" ht="15.75" customHeight="1">
      <c r="A872" s="3" t="s">
        <v>7137</v>
      </c>
      <c r="B872" s="1" t="s">
        <v>7138</v>
      </c>
      <c r="C872" s="4">
        <v>871.0</v>
      </c>
      <c r="D872" s="5" t="s">
        <v>7139</v>
      </c>
      <c r="E872" s="4" t="str">
        <f>IFERROR(__xludf.DUMMYFUNCTION("GOOGLETRANSLATE(D872, ""he"", ""en"")"),"And right")</f>
        <v>And right</v>
      </c>
      <c r="F872" s="4"/>
      <c r="G872" s="4"/>
      <c r="H872" s="4"/>
    </row>
    <row r="873" ht="15.75" customHeight="1">
      <c r="A873" s="3" t="s">
        <v>7140</v>
      </c>
      <c r="B873" s="1" t="s">
        <v>7141</v>
      </c>
      <c r="C873" s="4">
        <v>872.0</v>
      </c>
      <c r="D873" s="5" t="s">
        <v>1872</v>
      </c>
      <c r="E873" s="4" t="str">
        <f>IFERROR(__xludf.DUMMYFUNCTION("GOOGLETRANSLATE(D873, ""he"", ""en"")"),"Bal")</f>
        <v>Bal</v>
      </c>
      <c r="F873" s="4"/>
      <c r="G873" s="4"/>
      <c r="H873" s="4"/>
    </row>
    <row r="874" ht="15.75" customHeight="1">
      <c r="A874" s="3" t="s">
        <v>7142</v>
      </c>
      <c r="B874" s="1">
        <v>136.0</v>
      </c>
      <c r="C874" s="4">
        <v>873.0</v>
      </c>
      <c r="D874" s="5" t="s">
        <v>7143</v>
      </c>
      <c r="E874" s="4" t="str">
        <f>IFERROR(__xludf.DUMMYFUNCTION("GOOGLETRANSLATE(D874, ""he"", ""en"")"),"Leave me alone")</f>
        <v>Leave me alone</v>
      </c>
      <c r="F874" s="4"/>
      <c r="G874" s="4"/>
      <c r="H874" s="4"/>
    </row>
    <row r="875" ht="15.75" customHeight="1">
      <c r="A875" s="3" t="s">
        <v>7144</v>
      </c>
      <c r="B875" s="1" t="s">
        <v>7145</v>
      </c>
      <c r="C875" s="4">
        <v>874.0</v>
      </c>
      <c r="D875" s="5" t="s">
        <v>7146</v>
      </c>
      <c r="E875" s="4" t="str">
        <f>IFERROR(__xludf.DUMMYFUNCTION("GOOGLETRANSLATE(D875, ""he"", ""en"")"),"to my lover:")</f>
        <v>to my lover:</v>
      </c>
      <c r="F875" s="4"/>
      <c r="G875" s="4"/>
      <c r="H875" s="4"/>
    </row>
    <row r="876" ht="15.75" customHeight="1">
      <c r="A876" s="3" t="s">
        <v>7147</v>
      </c>
      <c r="B876" s="1" t="s">
        <v>7148</v>
      </c>
      <c r="C876" s="4">
        <v>875.0</v>
      </c>
      <c r="D876" s="5" t="s">
        <v>7149</v>
      </c>
      <c r="E876" s="4" t="str">
        <f>IFERROR(__xludf.DUMMYFUNCTION("GOOGLETRANSLATE(D876, ""he"", ""en"")"),"{star}")</f>
        <v>{star}</v>
      </c>
      <c r="F876" s="4"/>
      <c r="G876" s="4"/>
      <c r="H876" s="4"/>
    </row>
    <row r="877" ht="15.75" customHeight="1">
      <c r="A877" s="3" t="s">
        <v>626</v>
      </c>
      <c r="B877" s="1" t="s">
        <v>7150</v>
      </c>
      <c r="C877" s="4">
        <v>876.0</v>
      </c>
      <c r="D877" s="5" t="s">
        <v>7151</v>
      </c>
      <c r="F877" s="4"/>
      <c r="G877" s="4"/>
      <c r="H877" s="4"/>
    </row>
    <row r="878" ht="15.75" customHeight="1">
      <c r="A878" s="3" t="s">
        <v>533</v>
      </c>
      <c r="B878" s="1" t="s">
        <v>6261</v>
      </c>
      <c r="C878" s="4">
        <v>877.0</v>
      </c>
      <c r="D878" s="5" t="s">
        <v>3980</v>
      </c>
      <c r="F878" s="4"/>
      <c r="G878" s="4"/>
      <c r="H878" s="4"/>
    </row>
    <row r="879" ht="15.75" customHeight="1">
      <c r="A879" s="3" t="s">
        <v>1684</v>
      </c>
      <c r="B879" s="1" t="s">
        <v>14</v>
      </c>
      <c r="C879" s="4">
        <v>878.0</v>
      </c>
      <c r="D879" s="5" t="s">
        <v>7152</v>
      </c>
      <c r="F879" s="4"/>
      <c r="G879" s="4"/>
      <c r="H879" s="4"/>
    </row>
    <row r="880" ht="15.75" customHeight="1">
      <c r="A880" s="3" t="s">
        <v>7153</v>
      </c>
      <c r="B880" s="1" t="s">
        <v>7154</v>
      </c>
      <c r="C880" s="4">
        <v>879.0</v>
      </c>
      <c r="D880" s="5" t="s">
        <v>13</v>
      </c>
      <c r="F880" s="4"/>
      <c r="G880" s="4"/>
      <c r="H880" s="4"/>
    </row>
    <row r="881" ht="15.75" customHeight="1">
      <c r="A881" s="3" t="s">
        <v>7025</v>
      </c>
      <c r="B881" s="1" t="s">
        <v>5830</v>
      </c>
      <c r="C881" s="4">
        <v>880.0</v>
      </c>
      <c r="D881" s="5" t="s">
        <v>7155</v>
      </c>
      <c r="F881" s="4"/>
      <c r="G881" s="4"/>
      <c r="H881" s="4"/>
    </row>
    <row r="882" ht="15.75" customHeight="1">
      <c r="A882" s="3" t="s">
        <v>7156</v>
      </c>
      <c r="B882" s="1">
        <v>137.0</v>
      </c>
      <c r="C882" s="4">
        <v>881.0</v>
      </c>
      <c r="D882" s="5" t="s">
        <v>7157</v>
      </c>
      <c r="F882" s="4"/>
      <c r="G882" s="4"/>
      <c r="H882" s="4"/>
    </row>
    <row r="883" ht="15.75" customHeight="1">
      <c r="A883" s="3" t="s">
        <v>7158</v>
      </c>
      <c r="B883" s="1" t="s">
        <v>7159</v>
      </c>
      <c r="C883" s="4">
        <v>882.0</v>
      </c>
      <c r="D883" s="5" t="s">
        <v>7160</v>
      </c>
      <c r="F883" s="4"/>
      <c r="G883" s="4"/>
      <c r="H883" s="4"/>
    </row>
    <row r="884" ht="15.75" customHeight="1">
      <c r="A884" s="3" t="s">
        <v>3525</v>
      </c>
      <c r="B884" s="1" t="s">
        <v>3526</v>
      </c>
      <c r="C884" s="4">
        <v>883.0</v>
      </c>
      <c r="D884" s="5" t="s">
        <v>5855</v>
      </c>
      <c r="F884" s="4"/>
      <c r="G884" s="4"/>
      <c r="H884" s="4"/>
    </row>
    <row r="885" ht="15.75" customHeight="1">
      <c r="A885" s="3" t="s">
        <v>1379</v>
      </c>
      <c r="B885" s="1" t="s">
        <v>2580</v>
      </c>
      <c r="C885" s="4">
        <v>884.0</v>
      </c>
      <c r="D885" s="5" t="s">
        <v>6585</v>
      </c>
      <c r="F885" s="4"/>
      <c r="G885" s="4"/>
      <c r="H885" s="4"/>
    </row>
    <row r="886" ht="15.75" customHeight="1">
      <c r="A886" s="3" t="s">
        <v>7161</v>
      </c>
      <c r="B886" s="1" t="s">
        <v>7162</v>
      </c>
      <c r="C886" s="4">
        <v>885.0</v>
      </c>
      <c r="D886" s="5" t="s">
        <v>7163</v>
      </c>
      <c r="F886" s="4"/>
      <c r="G886" s="4"/>
      <c r="H886" s="4"/>
    </row>
    <row r="887" ht="15.75" customHeight="1">
      <c r="A887" s="3" t="s">
        <v>7164</v>
      </c>
      <c r="B887" s="1" t="s">
        <v>5956</v>
      </c>
      <c r="C887" s="4">
        <v>886.0</v>
      </c>
      <c r="D887" s="5" t="s">
        <v>7165</v>
      </c>
      <c r="F887" s="4"/>
      <c r="G887" s="4"/>
      <c r="H887" s="4"/>
    </row>
    <row r="888" ht="15.75" customHeight="1">
      <c r="A888" s="3" t="s">
        <v>7166</v>
      </c>
      <c r="B888" s="1">
        <v>138.0</v>
      </c>
      <c r="C888" s="4">
        <v>887.0</v>
      </c>
      <c r="D888" s="5" t="s">
        <v>5727</v>
      </c>
      <c r="F888" s="4"/>
      <c r="G888" s="4"/>
      <c r="H888" s="4"/>
    </row>
    <row r="889" ht="15.75" customHeight="1">
      <c r="A889" s="3" t="s">
        <v>7167</v>
      </c>
      <c r="B889" s="1" t="s">
        <v>7168</v>
      </c>
      <c r="C889" s="4">
        <v>888.0</v>
      </c>
      <c r="D889" s="5" t="s">
        <v>7169</v>
      </c>
      <c r="F889" s="4"/>
      <c r="G889" s="4"/>
      <c r="H889" s="4"/>
    </row>
    <row r="890" ht="15.75" customHeight="1">
      <c r="A890" s="3" t="s">
        <v>7170</v>
      </c>
      <c r="B890" s="1" t="s">
        <v>7171</v>
      </c>
      <c r="C890" s="4">
        <v>889.0</v>
      </c>
      <c r="D890" s="5" t="s">
        <v>3377</v>
      </c>
      <c r="F890" s="4"/>
      <c r="G890" s="4"/>
      <c r="H890" s="4"/>
    </row>
    <row r="891" ht="15.75" customHeight="1">
      <c r="A891" s="3" t="s">
        <v>7172</v>
      </c>
      <c r="B891" s="1" t="s">
        <v>5873</v>
      </c>
      <c r="C891" s="4">
        <v>890.0</v>
      </c>
      <c r="D891" s="5" t="s">
        <v>672</v>
      </c>
      <c r="F891" s="4"/>
      <c r="G891" s="4"/>
      <c r="H891" s="4"/>
    </row>
    <row r="892" ht="15.75" customHeight="1">
      <c r="A892" s="3" t="s">
        <v>7173</v>
      </c>
      <c r="B892" s="1" t="s">
        <v>3897</v>
      </c>
      <c r="C892" s="4">
        <v>891.0</v>
      </c>
      <c r="D892" s="5" t="s">
        <v>3980</v>
      </c>
      <c r="F892" s="4"/>
      <c r="G892" s="4"/>
      <c r="H892" s="4"/>
    </row>
    <row r="893" ht="15.75" customHeight="1">
      <c r="A893" s="3" t="s">
        <v>6665</v>
      </c>
      <c r="B893" s="1" t="s">
        <v>7174</v>
      </c>
      <c r="C893" s="4">
        <v>892.0</v>
      </c>
      <c r="D893" s="5" t="s">
        <v>7175</v>
      </c>
      <c r="F893" s="4"/>
      <c r="G893" s="4"/>
      <c r="H893" s="4"/>
    </row>
    <row r="894" ht="15.75" customHeight="1">
      <c r="A894" s="3" t="s">
        <v>7176</v>
      </c>
      <c r="B894" s="1">
        <v>139.0</v>
      </c>
      <c r="C894" s="4">
        <v>893.0</v>
      </c>
      <c r="D894" s="5" t="s">
        <v>7177</v>
      </c>
      <c r="F894" s="4"/>
      <c r="G894" s="4"/>
      <c r="H894" s="4"/>
    </row>
    <row r="895" ht="15.75" customHeight="1">
      <c r="A895" s="3" t="s">
        <v>7178</v>
      </c>
      <c r="B895" s="1" t="s">
        <v>7179</v>
      </c>
      <c r="C895" s="4">
        <v>894.0</v>
      </c>
      <c r="D895" s="5" t="s">
        <v>6342</v>
      </c>
      <c r="F895" s="4"/>
      <c r="G895" s="4"/>
      <c r="H895" s="4"/>
    </row>
    <row r="896" ht="15.75" customHeight="1">
      <c r="A896" s="3" t="s">
        <v>7180</v>
      </c>
      <c r="B896" s="1" t="s">
        <v>7181</v>
      </c>
      <c r="C896" s="4">
        <v>895.0</v>
      </c>
      <c r="D896" s="5" t="s">
        <v>7182</v>
      </c>
      <c r="F896" s="4"/>
      <c r="G896" s="4"/>
      <c r="H896" s="4"/>
    </row>
    <row r="897" ht="15.75" customHeight="1">
      <c r="A897" s="3" t="s">
        <v>7183</v>
      </c>
      <c r="B897" s="1" t="s">
        <v>7184</v>
      </c>
      <c r="C897" s="4">
        <v>896.0</v>
      </c>
      <c r="D897" s="5" t="s">
        <v>3980</v>
      </c>
      <c r="F897" s="4"/>
      <c r="G897" s="4"/>
      <c r="H897" s="4"/>
    </row>
    <row r="898" ht="15.75" customHeight="1">
      <c r="A898" s="3" t="s">
        <v>7185</v>
      </c>
      <c r="B898" s="1" t="s">
        <v>5757</v>
      </c>
      <c r="C898" s="4">
        <v>897.0</v>
      </c>
      <c r="D898" s="5" t="s">
        <v>3974</v>
      </c>
      <c r="F898" s="4"/>
      <c r="G898" s="4"/>
      <c r="H898" s="4"/>
    </row>
    <row r="899" ht="15.75" customHeight="1">
      <c r="A899" s="3" t="s">
        <v>7186</v>
      </c>
      <c r="B899" s="1" t="s">
        <v>7187</v>
      </c>
      <c r="C899" s="4">
        <v>898.0</v>
      </c>
      <c r="D899" s="5" t="s">
        <v>5924</v>
      </c>
      <c r="F899" s="4"/>
      <c r="G899" s="4"/>
      <c r="H899" s="4"/>
    </row>
    <row r="900" ht="15.75" customHeight="1">
      <c r="A900" s="3" t="s">
        <v>7188</v>
      </c>
      <c r="B900" s="1">
        <v>140.0</v>
      </c>
      <c r="C900" s="4">
        <v>899.0</v>
      </c>
      <c r="D900" s="5" t="s">
        <v>7189</v>
      </c>
      <c r="F900" s="4"/>
      <c r="G900" s="4"/>
      <c r="H900" s="4"/>
    </row>
    <row r="901" ht="15.75" customHeight="1">
      <c r="A901" s="3" t="s">
        <v>7190</v>
      </c>
      <c r="B901" s="1" t="s">
        <v>7191</v>
      </c>
      <c r="C901" s="4">
        <v>900.0</v>
      </c>
      <c r="D901" s="5" t="s">
        <v>6284</v>
      </c>
      <c r="F901" s="4"/>
      <c r="G901" s="4"/>
      <c r="H901" s="4"/>
    </row>
    <row r="902" ht="15.75" customHeight="1">
      <c r="A902" s="3" t="s">
        <v>7192</v>
      </c>
      <c r="B902" s="1" t="s">
        <v>5757</v>
      </c>
      <c r="C902" s="4">
        <v>901.0</v>
      </c>
      <c r="D902" s="5" t="s">
        <v>7193</v>
      </c>
      <c r="F902" s="4"/>
      <c r="G902" s="4"/>
      <c r="H902" s="4"/>
    </row>
    <row r="903" ht="15.75" customHeight="1">
      <c r="A903" s="3" t="s">
        <v>7194</v>
      </c>
      <c r="B903" s="1" t="s">
        <v>7174</v>
      </c>
      <c r="C903" s="4">
        <v>902.0</v>
      </c>
      <c r="D903" s="5" t="s">
        <v>7195</v>
      </c>
      <c r="F903" s="4"/>
      <c r="G903" s="4"/>
      <c r="H903" s="4"/>
    </row>
    <row r="904" ht="15.75" customHeight="1">
      <c r="A904" s="3" t="s">
        <v>7196</v>
      </c>
      <c r="B904" s="1" t="s">
        <v>7197</v>
      </c>
      <c r="C904" s="4">
        <v>903.0</v>
      </c>
      <c r="D904" s="5" t="s">
        <v>7015</v>
      </c>
      <c r="F904" s="4"/>
      <c r="G904" s="4"/>
      <c r="H904" s="4"/>
    </row>
    <row r="905" ht="15.75" customHeight="1">
      <c r="A905" s="3" t="s">
        <v>7198</v>
      </c>
      <c r="B905" s="1" t="s">
        <v>7199</v>
      </c>
      <c r="C905" s="4">
        <v>904.0</v>
      </c>
      <c r="D905" s="5" t="s">
        <v>489</v>
      </c>
      <c r="F905" s="4"/>
      <c r="G905" s="4"/>
      <c r="H905" s="4"/>
    </row>
    <row r="906" ht="15.75" customHeight="1">
      <c r="A906" s="3" t="s">
        <v>7200</v>
      </c>
      <c r="B906" s="1">
        <v>141.0</v>
      </c>
      <c r="C906" s="4">
        <v>905.0</v>
      </c>
      <c r="D906" s="5" t="s">
        <v>7201</v>
      </c>
      <c r="F906" s="4"/>
      <c r="G906" s="4"/>
      <c r="H906" s="4"/>
    </row>
    <row r="907" ht="15.75" customHeight="1">
      <c r="A907" s="3" t="s">
        <v>7202</v>
      </c>
      <c r="B907" s="1" t="s">
        <v>7203</v>
      </c>
      <c r="C907" s="4">
        <v>906.0</v>
      </c>
      <c r="D907" s="5" t="s">
        <v>6237</v>
      </c>
      <c r="F907" s="4"/>
      <c r="G907" s="4"/>
      <c r="H907" s="4"/>
    </row>
    <row r="908" ht="15.75" customHeight="1">
      <c r="A908" s="3" t="s">
        <v>7204</v>
      </c>
      <c r="B908" s="1" t="s">
        <v>61</v>
      </c>
      <c r="C908" s="4">
        <v>907.0</v>
      </c>
      <c r="D908" s="5" t="s">
        <v>7205</v>
      </c>
      <c r="F908" s="4"/>
      <c r="G908" s="4"/>
      <c r="H908" s="4"/>
    </row>
    <row r="909" ht="15.75" customHeight="1">
      <c r="A909" s="3" t="s">
        <v>7206</v>
      </c>
      <c r="B909" s="1" t="s">
        <v>7207</v>
      </c>
      <c r="C909" s="4">
        <v>908.0</v>
      </c>
      <c r="D909" s="5" t="s">
        <v>533</v>
      </c>
      <c r="F909" s="4"/>
      <c r="G909" s="4"/>
      <c r="H909" s="4"/>
    </row>
    <row r="910" ht="15.75" customHeight="1">
      <c r="A910" s="3" t="s">
        <v>7208</v>
      </c>
      <c r="B910" s="1" t="s">
        <v>5923</v>
      </c>
      <c r="C910" s="4">
        <v>909.0</v>
      </c>
      <c r="D910" s="5" t="s">
        <v>3483</v>
      </c>
      <c r="F910" s="4"/>
      <c r="G910" s="4"/>
      <c r="H910" s="4"/>
    </row>
    <row r="911" ht="15.75" customHeight="1">
      <c r="A911" s="3" t="s">
        <v>7209</v>
      </c>
      <c r="B911" s="1" t="s">
        <v>6502</v>
      </c>
      <c r="C911" s="4">
        <v>910.0</v>
      </c>
      <c r="D911" s="5" t="s">
        <v>6798</v>
      </c>
      <c r="F911" s="4"/>
      <c r="G911" s="4"/>
      <c r="H911" s="4"/>
    </row>
    <row r="912" ht="15.75" customHeight="1">
      <c r="A912" s="3" t="s">
        <v>7210</v>
      </c>
      <c r="B912" s="1">
        <v>142.0</v>
      </c>
      <c r="C912" s="4">
        <v>911.0</v>
      </c>
      <c r="D912" s="5" t="s">
        <v>6003</v>
      </c>
      <c r="F912" s="4"/>
      <c r="G912" s="4"/>
      <c r="H912" s="4"/>
    </row>
    <row r="913" ht="15.75" customHeight="1">
      <c r="A913" s="3" t="s">
        <v>7211</v>
      </c>
      <c r="B913" s="1" t="s">
        <v>7212</v>
      </c>
      <c r="C913" s="4">
        <v>912.0</v>
      </c>
      <c r="D913" s="5" t="s">
        <v>7213</v>
      </c>
      <c r="F913" s="4"/>
      <c r="G913" s="4"/>
      <c r="H913" s="4"/>
    </row>
    <row r="914" ht="15.75" customHeight="1">
      <c r="A914" s="3" t="s">
        <v>7214</v>
      </c>
      <c r="B914" s="1" t="s">
        <v>7215</v>
      </c>
      <c r="C914" s="4">
        <v>913.0</v>
      </c>
      <c r="D914" s="5" t="s">
        <v>7216</v>
      </c>
      <c r="F914" s="4"/>
      <c r="G914" s="4"/>
      <c r="H914" s="4"/>
    </row>
    <row r="915" ht="15.75" customHeight="1">
      <c r="A915" s="3" t="s">
        <v>6845</v>
      </c>
      <c r="B915" s="1" t="s">
        <v>6846</v>
      </c>
      <c r="C915" s="4">
        <v>914.0</v>
      </c>
      <c r="D915" s="5" t="s">
        <v>7217</v>
      </c>
      <c r="F915" s="4"/>
      <c r="G915" s="4"/>
      <c r="H915" s="4"/>
    </row>
    <row r="916" ht="15.75" customHeight="1">
      <c r="A916" s="3" t="s">
        <v>7218</v>
      </c>
      <c r="B916" s="1" t="s">
        <v>7219</v>
      </c>
      <c r="C916" s="4">
        <v>915.0</v>
      </c>
      <c r="D916" s="5" t="s">
        <v>533</v>
      </c>
      <c r="F916" s="4"/>
      <c r="G916" s="4"/>
      <c r="H916" s="4"/>
    </row>
    <row r="917" ht="15.75" customHeight="1">
      <c r="A917" s="3" t="s">
        <v>7220</v>
      </c>
      <c r="B917" s="1" t="s">
        <v>3910</v>
      </c>
      <c r="C917" s="4">
        <v>916.0</v>
      </c>
      <c r="D917" s="5" t="s">
        <v>3483</v>
      </c>
      <c r="F917" s="4"/>
      <c r="G917" s="4"/>
      <c r="H917" s="4"/>
    </row>
    <row r="918" ht="15.75" customHeight="1">
      <c r="A918" s="3" t="s">
        <v>7221</v>
      </c>
      <c r="B918" s="1">
        <v>143.0</v>
      </c>
      <c r="C918" s="4">
        <v>917.0</v>
      </c>
      <c r="D918" s="5" t="s">
        <v>448</v>
      </c>
      <c r="F918" s="4"/>
      <c r="G918" s="4"/>
      <c r="H918" s="4"/>
    </row>
    <row r="919" ht="15.75" customHeight="1">
      <c r="A919" s="3" t="s">
        <v>7222</v>
      </c>
      <c r="B919" s="1" t="s">
        <v>7223</v>
      </c>
      <c r="C919" s="4">
        <v>918.0</v>
      </c>
      <c r="D919" s="5" t="s">
        <v>7224</v>
      </c>
      <c r="F919" s="4"/>
      <c r="G919" s="4"/>
      <c r="H919" s="4"/>
    </row>
    <row r="920" ht="15.75" customHeight="1">
      <c r="A920" s="3" t="s">
        <v>7225</v>
      </c>
      <c r="B920" s="1" t="s">
        <v>7226</v>
      </c>
      <c r="C920" s="4">
        <v>919.0</v>
      </c>
      <c r="D920" s="5" t="s">
        <v>7227</v>
      </c>
      <c r="F920" s="4"/>
      <c r="G920" s="4"/>
      <c r="H920" s="4"/>
    </row>
    <row r="921" ht="15.75" customHeight="1">
      <c r="A921" s="3" t="s">
        <v>7228</v>
      </c>
      <c r="B921" s="1" t="s">
        <v>6242</v>
      </c>
      <c r="C921" s="4">
        <v>920.0</v>
      </c>
      <c r="D921" s="5" t="s">
        <v>7229</v>
      </c>
      <c r="F921" s="4"/>
      <c r="G921" s="4"/>
      <c r="H921" s="4"/>
    </row>
    <row r="922" ht="15.75" customHeight="1">
      <c r="A922" s="3" t="s">
        <v>7230</v>
      </c>
      <c r="B922" s="1" t="s">
        <v>5895</v>
      </c>
      <c r="C922" s="4">
        <v>921.0</v>
      </c>
      <c r="D922" s="5" t="s">
        <v>448</v>
      </c>
      <c r="F922" s="4"/>
      <c r="G922" s="4"/>
      <c r="H922" s="4"/>
    </row>
    <row r="923" ht="15.75" customHeight="1">
      <c r="A923" s="3" t="s">
        <v>7231</v>
      </c>
      <c r="B923" s="1">
        <v>144.0</v>
      </c>
      <c r="C923" s="4">
        <v>922.0</v>
      </c>
      <c r="D923" s="5" t="s">
        <v>6855</v>
      </c>
      <c r="F923" s="4"/>
      <c r="G923" s="4"/>
      <c r="H923" s="4"/>
    </row>
    <row r="924" ht="15.75" customHeight="1">
      <c r="A924" s="3" t="s">
        <v>7232</v>
      </c>
      <c r="B924" s="1" t="s">
        <v>7233</v>
      </c>
      <c r="C924" s="4">
        <v>923.0</v>
      </c>
      <c r="D924" s="5" t="s">
        <v>5976</v>
      </c>
      <c r="F924" s="4"/>
      <c r="G924" s="4"/>
      <c r="H924" s="4"/>
    </row>
    <row r="925" ht="15.75" customHeight="1">
      <c r="A925" s="3" t="s">
        <v>7234</v>
      </c>
      <c r="B925" s="1" t="s">
        <v>5873</v>
      </c>
      <c r="C925" s="4">
        <v>924.0</v>
      </c>
      <c r="D925" s="5" t="s">
        <v>7235</v>
      </c>
      <c r="F925" s="4"/>
      <c r="G925" s="4"/>
      <c r="H925" s="4"/>
    </row>
    <row r="926" ht="15.75" customHeight="1">
      <c r="A926" s="3" t="s">
        <v>6845</v>
      </c>
      <c r="B926" s="1" t="s">
        <v>6846</v>
      </c>
      <c r="C926" s="4">
        <v>925.0</v>
      </c>
      <c r="D926" s="5" t="s">
        <v>5744</v>
      </c>
      <c r="F926" s="4"/>
      <c r="G926" s="4"/>
      <c r="H926" s="4"/>
    </row>
    <row r="927" ht="15.75" customHeight="1">
      <c r="A927" s="3" t="s">
        <v>7236</v>
      </c>
      <c r="B927" s="1" t="s">
        <v>5925</v>
      </c>
      <c r="C927" s="4">
        <v>926.0</v>
      </c>
      <c r="D927" s="5" t="s">
        <v>7237</v>
      </c>
      <c r="F927" s="4"/>
      <c r="G927" s="4"/>
      <c r="H927" s="4"/>
    </row>
    <row r="928" ht="15.75" customHeight="1">
      <c r="A928" s="3" t="s">
        <v>7238</v>
      </c>
      <c r="B928" s="1" t="s">
        <v>6423</v>
      </c>
      <c r="C928" s="4">
        <v>927.0</v>
      </c>
      <c r="D928" s="5" t="s">
        <v>7239</v>
      </c>
      <c r="F928" s="4"/>
      <c r="G928" s="4"/>
      <c r="H928" s="4"/>
    </row>
    <row r="929" ht="15.75" customHeight="1">
      <c r="A929" s="3" t="s">
        <v>7240</v>
      </c>
      <c r="B929" s="1">
        <v>145.0</v>
      </c>
      <c r="C929" s="4">
        <v>928.0</v>
      </c>
      <c r="D929" s="5" t="s">
        <v>5807</v>
      </c>
      <c r="F929" s="4"/>
      <c r="G929" s="4"/>
      <c r="H929" s="4"/>
    </row>
    <row r="930" ht="15.75" customHeight="1">
      <c r="A930" s="3" t="s">
        <v>7241</v>
      </c>
      <c r="B930" s="1" t="s">
        <v>7242</v>
      </c>
      <c r="C930" s="4">
        <v>929.0</v>
      </c>
      <c r="D930" s="5" t="s">
        <v>533</v>
      </c>
      <c r="F930" s="4"/>
      <c r="G930" s="4"/>
      <c r="H930" s="4"/>
    </row>
    <row r="931" ht="15.75" customHeight="1">
      <c r="A931" s="3" t="s">
        <v>7243</v>
      </c>
      <c r="B931" s="1" t="s">
        <v>5664</v>
      </c>
      <c r="C931" s="4">
        <v>930.0</v>
      </c>
      <c r="D931" s="5" t="s">
        <v>3483</v>
      </c>
      <c r="F931" s="4"/>
      <c r="G931" s="4"/>
      <c r="H931" s="4"/>
    </row>
    <row r="932" ht="15.75" customHeight="1">
      <c r="A932" s="3" t="s">
        <v>7244</v>
      </c>
      <c r="B932" s="1" t="s">
        <v>7245</v>
      </c>
      <c r="C932" s="4">
        <v>931.0</v>
      </c>
      <c r="D932" s="5" t="s">
        <v>7246</v>
      </c>
      <c r="F932" s="4"/>
      <c r="G932" s="4"/>
      <c r="H932" s="4"/>
    </row>
    <row r="933" ht="15.75" customHeight="1">
      <c r="A933" s="3" t="s">
        <v>7247</v>
      </c>
      <c r="B933" s="1" t="s">
        <v>2580</v>
      </c>
      <c r="C933" s="4">
        <v>932.0</v>
      </c>
      <c r="D933" s="5" t="s">
        <v>603</v>
      </c>
      <c r="F933" s="4"/>
      <c r="G933" s="4"/>
      <c r="H933" s="4"/>
    </row>
    <row r="934" ht="15.75" customHeight="1">
      <c r="A934" s="3" t="s">
        <v>7248</v>
      </c>
      <c r="B934" s="1" t="s">
        <v>5680</v>
      </c>
      <c r="C934" s="4">
        <v>933.0</v>
      </c>
      <c r="D934" s="5" t="s">
        <v>7249</v>
      </c>
      <c r="F934" s="4"/>
      <c r="G934" s="4"/>
      <c r="H934" s="4"/>
    </row>
    <row r="935" ht="15.75" customHeight="1">
      <c r="A935" s="3" t="s">
        <v>7250</v>
      </c>
      <c r="B935" s="1" t="s">
        <v>6328</v>
      </c>
      <c r="C935" s="4">
        <v>934.0</v>
      </c>
      <c r="D935" s="5" t="s">
        <v>7251</v>
      </c>
      <c r="F935" s="4"/>
      <c r="G935" s="4"/>
      <c r="H935" s="4"/>
    </row>
    <row r="936" ht="15.75" customHeight="1">
      <c r="A936" s="3" t="s">
        <v>7252</v>
      </c>
      <c r="B936" s="1">
        <v>146.0</v>
      </c>
      <c r="C936" s="4">
        <v>935.0</v>
      </c>
      <c r="D936" s="5" t="s">
        <v>7253</v>
      </c>
      <c r="F936" s="4"/>
      <c r="G936" s="4"/>
      <c r="H936" s="4"/>
    </row>
    <row r="937" ht="15.75" customHeight="1">
      <c r="A937" s="3" t="s">
        <v>7254</v>
      </c>
      <c r="B937" s="1" t="s">
        <v>7242</v>
      </c>
      <c r="C937" s="4">
        <v>936.0</v>
      </c>
      <c r="D937" s="5" t="s">
        <v>7255</v>
      </c>
      <c r="F937" s="4"/>
      <c r="G937" s="4"/>
      <c r="H937" s="4"/>
    </row>
    <row r="938" ht="15.75" customHeight="1">
      <c r="A938" s="3" t="s">
        <v>6633</v>
      </c>
      <c r="B938" s="1" t="s">
        <v>6634</v>
      </c>
      <c r="C938" s="4">
        <v>937.0</v>
      </c>
      <c r="D938" s="5" t="s">
        <v>7256</v>
      </c>
      <c r="F938" s="4"/>
      <c r="G938" s="4"/>
      <c r="H938" s="4"/>
    </row>
    <row r="939" ht="15.75" customHeight="1">
      <c r="A939" s="3" t="s">
        <v>6565</v>
      </c>
      <c r="B939" s="1" t="s">
        <v>5990</v>
      </c>
      <c r="C939" s="4">
        <v>938.0</v>
      </c>
      <c r="D939" s="5" t="s">
        <v>7257</v>
      </c>
      <c r="F939" s="4"/>
      <c r="G939" s="4"/>
      <c r="H939" s="4"/>
    </row>
    <row r="940" ht="15.75" customHeight="1">
      <c r="A940" s="3" t="s">
        <v>6946</v>
      </c>
      <c r="B940" s="1" t="s">
        <v>5873</v>
      </c>
      <c r="C940" s="4">
        <v>939.0</v>
      </c>
      <c r="D940" s="5" t="s">
        <v>7258</v>
      </c>
      <c r="F940" s="4"/>
      <c r="G940" s="4"/>
      <c r="H940" s="4"/>
    </row>
    <row r="941" ht="15.75" customHeight="1">
      <c r="A941" s="3" t="s">
        <v>7259</v>
      </c>
      <c r="B941" s="1">
        <v>147.0</v>
      </c>
      <c r="C941" s="4">
        <v>940.0</v>
      </c>
      <c r="D941" s="5" t="s">
        <v>1025</v>
      </c>
      <c r="F941" s="4"/>
      <c r="G941" s="4"/>
      <c r="H941" s="4"/>
    </row>
    <row r="942" ht="15.75" customHeight="1">
      <c r="A942" s="3" t="s">
        <v>7260</v>
      </c>
      <c r="B942" s="1" t="s">
        <v>7261</v>
      </c>
      <c r="C942" s="4">
        <v>941.0</v>
      </c>
      <c r="D942" s="5" t="s">
        <v>7262</v>
      </c>
      <c r="F942" s="4"/>
      <c r="G942" s="4"/>
      <c r="H942" s="4"/>
    </row>
    <row r="943" ht="15.75" customHeight="1">
      <c r="A943" s="3" t="s">
        <v>7263</v>
      </c>
      <c r="B943" s="1" t="s">
        <v>7264</v>
      </c>
      <c r="C943" s="4">
        <v>942.0</v>
      </c>
      <c r="D943" s="5" t="s">
        <v>7265</v>
      </c>
      <c r="F943" s="4"/>
      <c r="G943" s="4"/>
      <c r="H943" s="4"/>
    </row>
    <row r="944" ht="15.75" customHeight="1">
      <c r="A944" s="3" t="s">
        <v>7266</v>
      </c>
      <c r="B944" s="1" t="s">
        <v>7267</v>
      </c>
      <c r="C944" s="4">
        <v>943.0</v>
      </c>
      <c r="D944" s="5" t="s">
        <v>53</v>
      </c>
      <c r="F944" s="4"/>
      <c r="G944" s="4"/>
      <c r="H944" s="4"/>
    </row>
    <row r="945" ht="15.75" customHeight="1">
      <c r="A945" s="3" t="s">
        <v>6393</v>
      </c>
      <c r="B945" s="1" t="s">
        <v>6074</v>
      </c>
      <c r="C945" s="4">
        <v>944.0</v>
      </c>
      <c r="D945" s="5" t="s">
        <v>7268</v>
      </c>
      <c r="F945" s="4"/>
      <c r="G945" s="4"/>
      <c r="H945" s="4"/>
    </row>
    <row r="946" ht="15.75" customHeight="1">
      <c r="A946" s="3" t="s">
        <v>6882</v>
      </c>
      <c r="B946" s="1" t="s">
        <v>6088</v>
      </c>
      <c r="C946" s="4">
        <v>945.0</v>
      </c>
      <c r="D946" s="5" t="s">
        <v>7269</v>
      </c>
      <c r="F946" s="4"/>
      <c r="G946" s="4"/>
      <c r="H946" s="4"/>
    </row>
    <row r="947" ht="15.75" customHeight="1">
      <c r="A947" s="3" t="s">
        <v>7270</v>
      </c>
      <c r="B947" s="1">
        <v>148.0</v>
      </c>
      <c r="C947" s="4">
        <v>946.0</v>
      </c>
      <c r="D947" s="5" t="s">
        <v>7271</v>
      </c>
      <c r="F947" s="4"/>
      <c r="G947" s="4"/>
      <c r="H947" s="4"/>
    </row>
    <row r="948" ht="15.75" customHeight="1">
      <c r="A948" s="3" t="s">
        <v>7272</v>
      </c>
      <c r="B948" s="1" t="s">
        <v>7273</v>
      </c>
      <c r="C948" s="4">
        <v>947.0</v>
      </c>
      <c r="D948" s="5" t="s">
        <v>4150</v>
      </c>
      <c r="F948" s="4"/>
      <c r="G948" s="4"/>
      <c r="H948" s="4"/>
    </row>
    <row r="949" ht="15.75" customHeight="1">
      <c r="A949" s="3" t="s">
        <v>6479</v>
      </c>
      <c r="B949" s="1" t="s">
        <v>6480</v>
      </c>
      <c r="C949" s="4">
        <v>948.0</v>
      </c>
      <c r="D949" s="5" t="s">
        <v>4142</v>
      </c>
      <c r="F949" s="4"/>
      <c r="G949" s="4"/>
      <c r="H949" s="4"/>
    </row>
    <row r="950" ht="15.75" customHeight="1">
      <c r="A950" s="3" t="s">
        <v>7274</v>
      </c>
      <c r="B950" s="1" t="s">
        <v>7275</v>
      </c>
      <c r="C950" s="4">
        <v>949.0</v>
      </c>
      <c r="D950" s="5" t="s">
        <v>4155</v>
      </c>
      <c r="F950" s="4"/>
      <c r="G950" s="4"/>
      <c r="H950" s="4"/>
    </row>
    <row r="951" ht="15.75" customHeight="1">
      <c r="A951" s="3" t="s">
        <v>7276</v>
      </c>
      <c r="B951" s="1" t="s">
        <v>7277</v>
      </c>
      <c r="C951" s="4">
        <v>950.0</v>
      </c>
      <c r="D951" s="5" t="s">
        <v>7278</v>
      </c>
      <c r="F951" s="4"/>
      <c r="G951" s="4"/>
      <c r="H951" s="4"/>
    </row>
    <row r="952" ht="15.75" customHeight="1">
      <c r="A952" s="3" t="s">
        <v>7279</v>
      </c>
      <c r="B952" s="1" t="s">
        <v>7280</v>
      </c>
      <c r="C952" s="4">
        <v>951.0</v>
      </c>
      <c r="D952" s="5" t="s">
        <v>7281</v>
      </c>
      <c r="F952" s="4"/>
      <c r="G952" s="4"/>
      <c r="H952" s="4"/>
    </row>
    <row r="953" ht="15.75" customHeight="1">
      <c r="A953" s="3" t="s">
        <v>7282</v>
      </c>
      <c r="B953" s="1">
        <v>149.0</v>
      </c>
      <c r="C953" s="4">
        <v>952.0</v>
      </c>
      <c r="D953" s="5" t="s">
        <v>2541</v>
      </c>
      <c r="F953" s="4"/>
      <c r="G953" s="4"/>
      <c r="H953" s="4"/>
    </row>
    <row r="954" ht="15.75" customHeight="1">
      <c r="A954" s="3" t="s">
        <v>7283</v>
      </c>
      <c r="B954" s="1" t="s">
        <v>7284</v>
      </c>
      <c r="C954" s="4">
        <v>953.0</v>
      </c>
      <c r="D954" s="5" t="s">
        <v>7285</v>
      </c>
      <c r="F954" s="4"/>
      <c r="G954" s="4"/>
      <c r="H954" s="4"/>
    </row>
    <row r="955" ht="15.75" customHeight="1">
      <c r="A955" s="3" t="s">
        <v>7286</v>
      </c>
      <c r="B955" s="1" t="s">
        <v>3689</v>
      </c>
      <c r="C955" s="4">
        <v>954.0</v>
      </c>
      <c r="D955" s="5" t="s">
        <v>7287</v>
      </c>
      <c r="F955" s="4"/>
      <c r="G955" s="4"/>
      <c r="H955" s="4"/>
    </row>
    <row r="956" ht="15.75" customHeight="1">
      <c r="A956" s="3" t="s">
        <v>7288</v>
      </c>
      <c r="B956" s="1" t="s">
        <v>7003</v>
      </c>
      <c r="C956" s="4">
        <v>955.0</v>
      </c>
      <c r="D956" s="5" t="s">
        <v>7289</v>
      </c>
      <c r="F956" s="4"/>
      <c r="G956" s="4"/>
      <c r="H956" s="4"/>
    </row>
    <row r="957" ht="15.75" customHeight="1">
      <c r="A957" s="3" t="s">
        <v>3552</v>
      </c>
      <c r="B957" s="1" t="s">
        <v>2580</v>
      </c>
      <c r="C957" s="4">
        <v>956.0</v>
      </c>
      <c r="D957" s="5" t="s">
        <v>7290</v>
      </c>
      <c r="F957" s="4"/>
      <c r="G957" s="4"/>
      <c r="H957" s="4"/>
    </row>
    <row r="958" ht="15.75" customHeight="1">
      <c r="A958" s="3" t="s">
        <v>7291</v>
      </c>
      <c r="B958" s="1" t="s">
        <v>7292</v>
      </c>
      <c r="C958" s="4">
        <v>957.0</v>
      </c>
      <c r="D958" s="5" t="s">
        <v>3250</v>
      </c>
      <c r="F958" s="4"/>
      <c r="G958" s="4"/>
      <c r="H958" s="4"/>
    </row>
    <row r="959" ht="15.75" customHeight="1">
      <c r="A959" s="3" t="s">
        <v>7293</v>
      </c>
      <c r="B959" s="1" t="s">
        <v>6025</v>
      </c>
      <c r="C959" s="4">
        <v>958.0</v>
      </c>
      <c r="D959" s="5" t="s">
        <v>7294</v>
      </c>
      <c r="F959" s="4"/>
      <c r="G959" s="4"/>
      <c r="H959" s="4"/>
    </row>
    <row r="960" ht="15.75" customHeight="1">
      <c r="A960" s="3" t="s">
        <v>7295</v>
      </c>
      <c r="B960" s="1">
        <v>150.0</v>
      </c>
      <c r="C960" s="4">
        <v>959.0</v>
      </c>
      <c r="D960" s="5" t="s">
        <v>5916</v>
      </c>
      <c r="F960" s="4"/>
      <c r="G960" s="4"/>
      <c r="H960" s="4"/>
    </row>
    <row r="961" ht="15.75" customHeight="1">
      <c r="A961" s="3" t="s">
        <v>7296</v>
      </c>
      <c r="B961" s="1" t="s">
        <v>7297</v>
      </c>
      <c r="C961" s="4">
        <v>960.0</v>
      </c>
      <c r="D961" s="5" t="s">
        <v>360</v>
      </c>
      <c r="F961" s="4"/>
      <c r="G961" s="4"/>
      <c r="H961" s="4"/>
    </row>
    <row r="962" ht="15.75" customHeight="1">
      <c r="A962" s="3" t="s">
        <v>7298</v>
      </c>
      <c r="B962" s="1" t="s">
        <v>7299</v>
      </c>
      <c r="C962" s="4">
        <v>961.0</v>
      </c>
      <c r="D962" s="5" t="s">
        <v>5585</v>
      </c>
      <c r="F962" s="4"/>
      <c r="G962" s="4"/>
      <c r="H962" s="4"/>
    </row>
    <row r="963" ht="15.75" customHeight="1">
      <c r="A963" s="3" t="s">
        <v>7300</v>
      </c>
      <c r="B963" s="1" t="s">
        <v>6165</v>
      </c>
      <c r="C963" s="4">
        <v>962.0</v>
      </c>
      <c r="D963" s="5" t="s">
        <v>7301</v>
      </c>
      <c r="F963" s="4"/>
      <c r="G963" s="4"/>
      <c r="H963" s="4"/>
    </row>
    <row r="964" ht="15.75" customHeight="1">
      <c r="A964" s="3" t="s">
        <v>7302</v>
      </c>
      <c r="B964" s="1" t="s">
        <v>7303</v>
      </c>
      <c r="C964" s="4">
        <v>963.0</v>
      </c>
      <c r="D964" s="5" t="s">
        <v>7304</v>
      </c>
      <c r="F964" s="4"/>
      <c r="G964" s="4"/>
      <c r="H964" s="4"/>
    </row>
    <row r="965" ht="15.75" customHeight="1">
      <c r="A965" s="3" t="s">
        <v>7305</v>
      </c>
      <c r="B965" s="1">
        <v>151.0</v>
      </c>
      <c r="C965" s="4">
        <v>964.0</v>
      </c>
      <c r="D965" s="5" t="s">
        <v>7306</v>
      </c>
      <c r="F965" s="4"/>
      <c r="G965" s="4"/>
      <c r="H965" s="4"/>
    </row>
    <row r="966" ht="15.75" customHeight="1">
      <c r="A966" s="3" t="s">
        <v>7307</v>
      </c>
      <c r="B966" s="1" t="s">
        <v>7308</v>
      </c>
      <c r="C966" s="4">
        <v>965.0</v>
      </c>
      <c r="D966" s="5" t="s">
        <v>455</v>
      </c>
      <c r="F966" s="4"/>
      <c r="G966" s="4"/>
      <c r="H966" s="4"/>
    </row>
    <row r="967" ht="15.75" customHeight="1">
      <c r="A967" s="3" t="s">
        <v>3525</v>
      </c>
      <c r="B967" s="1" t="s">
        <v>3526</v>
      </c>
      <c r="C967" s="4">
        <v>966.0</v>
      </c>
      <c r="D967" s="5" t="s">
        <v>5845</v>
      </c>
      <c r="F967" s="4"/>
      <c r="G967" s="4"/>
      <c r="H967" s="4"/>
    </row>
    <row r="968" ht="15.75" customHeight="1">
      <c r="A968" s="3" t="s">
        <v>1379</v>
      </c>
      <c r="B968" s="1" t="s">
        <v>2580</v>
      </c>
      <c r="C968" s="4">
        <v>967.0</v>
      </c>
      <c r="D968" s="5" t="s">
        <v>6332</v>
      </c>
      <c r="F968" s="4"/>
      <c r="G968" s="4"/>
      <c r="H968" s="4"/>
    </row>
    <row r="969" ht="15.75" customHeight="1">
      <c r="A969" s="3" t="s">
        <v>7309</v>
      </c>
      <c r="B969" s="1" t="s">
        <v>7310</v>
      </c>
      <c r="C969" s="4">
        <v>968.0</v>
      </c>
      <c r="D969" s="5" t="s">
        <v>7311</v>
      </c>
      <c r="F969" s="4"/>
      <c r="G969" s="4"/>
      <c r="H969" s="4"/>
    </row>
    <row r="970" ht="15.75" customHeight="1">
      <c r="A970" s="3" t="s">
        <v>7220</v>
      </c>
      <c r="B970" s="1" t="s">
        <v>3910</v>
      </c>
      <c r="C970" s="4">
        <v>969.0</v>
      </c>
      <c r="D970" s="5" t="s">
        <v>2668</v>
      </c>
      <c r="F970" s="4"/>
      <c r="G970" s="4"/>
      <c r="H970" s="4"/>
    </row>
    <row r="971" ht="15.75" customHeight="1">
      <c r="A971" s="3" t="s">
        <v>7312</v>
      </c>
      <c r="B971" s="1">
        <v>152.0</v>
      </c>
      <c r="C971" s="4">
        <v>970.0</v>
      </c>
      <c r="D971" s="5" t="s">
        <v>2890</v>
      </c>
      <c r="F971" s="4"/>
      <c r="G971" s="4"/>
      <c r="H971" s="4"/>
    </row>
    <row r="972" ht="15.75" customHeight="1">
      <c r="A972" s="3" t="s">
        <v>7313</v>
      </c>
      <c r="B972" s="1" t="s">
        <v>7314</v>
      </c>
      <c r="C972" s="4">
        <v>971.0</v>
      </c>
      <c r="D972" s="5" t="s">
        <v>7315</v>
      </c>
      <c r="F972" s="4"/>
      <c r="G972" s="4"/>
      <c r="H972" s="4"/>
    </row>
    <row r="973" ht="15.75" customHeight="1">
      <c r="A973" s="3" t="s">
        <v>6397</v>
      </c>
      <c r="B973" s="1" t="s">
        <v>7316</v>
      </c>
      <c r="C973" s="4">
        <v>972.0</v>
      </c>
      <c r="D973" s="5" t="s">
        <v>7317</v>
      </c>
      <c r="F973" s="4"/>
      <c r="G973" s="4"/>
      <c r="H973" s="4"/>
    </row>
    <row r="974" ht="15.75" customHeight="1">
      <c r="A974" s="3" t="s">
        <v>7318</v>
      </c>
      <c r="B974" s="1" t="s">
        <v>7319</v>
      </c>
      <c r="C974" s="4">
        <v>973.0</v>
      </c>
      <c r="D974" s="5" t="s">
        <v>1099</v>
      </c>
      <c r="F974" s="4"/>
      <c r="G974" s="4"/>
      <c r="H974" s="4"/>
    </row>
    <row r="975" ht="15.75" customHeight="1">
      <c r="A975" s="3" t="s">
        <v>6635</v>
      </c>
      <c r="B975" s="1" t="s">
        <v>1650</v>
      </c>
      <c r="C975" s="4">
        <v>974.0</v>
      </c>
      <c r="D975" s="5" t="s">
        <v>5699</v>
      </c>
      <c r="F975" s="4"/>
      <c r="G975" s="4"/>
      <c r="H975" s="4"/>
    </row>
    <row r="976" ht="15.75" customHeight="1">
      <c r="A976" s="3" t="s">
        <v>5208</v>
      </c>
      <c r="B976" s="1" t="s">
        <v>6846</v>
      </c>
      <c r="C976" s="4">
        <v>975.0</v>
      </c>
      <c r="D976" s="5" t="s">
        <v>7320</v>
      </c>
      <c r="F976" s="4"/>
      <c r="G976" s="4"/>
      <c r="H976" s="4"/>
    </row>
    <row r="977" ht="15.75" customHeight="1">
      <c r="A977" s="3" t="s">
        <v>7321</v>
      </c>
      <c r="B977" s="1" t="s">
        <v>7322</v>
      </c>
      <c r="C977" s="4">
        <v>976.0</v>
      </c>
      <c r="D977" s="5" t="s">
        <v>7323</v>
      </c>
      <c r="F977" s="4"/>
      <c r="G977" s="4"/>
      <c r="H977" s="4"/>
    </row>
    <row r="978" ht="15.75" customHeight="1">
      <c r="A978" s="3" t="s">
        <v>7324</v>
      </c>
      <c r="B978" s="1">
        <v>153.0</v>
      </c>
      <c r="C978" s="4">
        <v>977.0</v>
      </c>
      <c r="D978" s="5" t="s">
        <v>863</v>
      </c>
      <c r="F978" s="4"/>
      <c r="G978" s="4"/>
      <c r="H978" s="4"/>
    </row>
    <row r="979" ht="15.75" customHeight="1">
      <c r="A979" s="3" t="s">
        <v>7325</v>
      </c>
      <c r="B979" s="1" t="s">
        <v>7326</v>
      </c>
      <c r="C979" s="4">
        <v>978.0</v>
      </c>
      <c r="D979" s="5" t="s">
        <v>7327</v>
      </c>
      <c r="F979" s="4"/>
      <c r="G979" s="4"/>
      <c r="H979" s="4"/>
    </row>
    <row r="980" ht="15.75" customHeight="1">
      <c r="A980" s="3" t="s">
        <v>7328</v>
      </c>
      <c r="B980" s="1" t="s">
        <v>7329</v>
      </c>
      <c r="C980" s="4">
        <v>979.0</v>
      </c>
      <c r="D980" s="5" t="s">
        <v>634</v>
      </c>
      <c r="F980" s="4"/>
      <c r="G980" s="4"/>
      <c r="H980" s="4"/>
    </row>
    <row r="981" ht="15.75" customHeight="1">
      <c r="A981" s="3" t="s">
        <v>6635</v>
      </c>
      <c r="B981" s="1" t="s">
        <v>130</v>
      </c>
      <c r="C981" s="4">
        <v>980.0</v>
      </c>
      <c r="D981" s="5" t="s">
        <v>533</v>
      </c>
      <c r="F981" s="4"/>
      <c r="G981" s="4"/>
      <c r="H981" s="4"/>
    </row>
    <row r="982" ht="15.75" customHeight="1">
      <c r="A982" s="3" t="s">
        <v>6339</v>
      </c>
      <c r="B982" s="1" t="s">
        <v>5830</v>
      </c>
      <c r="C982" s="4">
        <v>981.0</v>
      </c>
      <c r="D982" s="5" t="s">
        <v>132</v>
      </c>
      <c r="F982" s="4"/>
      <c r="G982" s="4"/>
      <c r="H982" s="4"/>
    </row>
    <row r="983" ht="15.75" customHeight="1">
      <c r="A983" s="3" t="s">
        <v>7209</v>
      </c>
      <c r="B983" s="1" t="s">
        <v>6502</v>
      </c>
      <c r="C983" s="4">
        <v>982.0</v>
      </c>
      <c r="D983" s="5" t="s">
        <v>1193</v>
      </c>
      <c r="F983" s="4"/>
      <c r="G983" s="4"/>
      <c r="H983" s="4"/>
    </row>
    <row r="984" ht="15.75" customHeight="1">
      <c r="A984" s="3" t="s">
        <v>7330</v>
      </c>
      <c r="B984" s="1">
        <v>154.0</v>
      </c>
      <c r="C984" s="4">
        <v>983.0</v>
      </c>
      <c r="D984" s="5" t="s">
        <v>7331</v>
      </c>
      <c r="F984" s="4"/>
      <c r="G984" s="4"/>
      <c r="H984" s="4"/>
    </row>
    <row r="985" ht="15.75" customHeight="1">
      <c r="A985" s="3" t="s">
        <v>7332</v>
      </c>
      <c r="B985" s="1" t="s">
        <v>7333</v>
      </c>
      <c r="C985" s="4">
        <v>984.0</v>
      </c>
      <c r="D985" s="5" t="s">
        <v>5744</v>
      </c>
      <c r="F985" s="4"/>
      <c r="G985" s="4"/>
      <c r="H985" s="4"/>
    </row>
    <row r="986" ht="15.75" customHeight="1">
      <c r="A986" s="3" t="s">
        <v>7334</v>
      </c>
      <c r="B986" s="1" t="s">
        <v>7335</v>
      </c>
      <c r="C986" s="4">
        <v>985.0</v>
      </c>
      <c r="D986" s="5" t="s">
        <v>7336</v>
      </c>
      <c r="F986" s="4"/>
      <c r="G986" s="4"/>
      <c r="H986" s="4"/>
    </row>
    <row r="987" ht="15.75" customHeight="1">
      <c r="A987" s="3" t="s">
        <v>7337</v>
      </c>
      <c r="B987" s="1" t="s">
        <v>7338</v>
      </c>
      <c r="C987" s="4">
        <v>986.0</v>
      </c>
      <c r="D987" s="5" t="s">
        <v>5618</v>
      </c>
      <c r="F987" s="4"/>
      <c r="G987" s="4"/>
      <c r="H987" s="4"/>
    </row>
    <row r="988" ht="15.75" customHeight="1">
      <c r="A988" s="3" t="s">
        <v>7339</v>
      </c>
      <c r="B988" s="1" t="s">
        <v>5907</v>
      </c>
      <c r="C988" s="4">
        <v>987.0</v>
      </c>
      <c r="D988" s="5" t="s">
        <v>322</v>
      </c>
      <c r="F988" s="4"/>
      <c r="G988" s="4"/>
      <c r="H988" s="4"/>
    </row>
    <row r="989" ht="15.75" customHeight="1">
      <c r="A989" s="3" t="s">
        <v>7293</v>
      </c>
      <c r="B989" s="1" t="s">
        <v>6025</v>
      </c>
      <c r="C989" s="4">
        <v>988.0</v>
      </c>
      <c r="D989" s="5" t="s">
        <v>180</v>
      </c>
      <c r="F989" s="4"/>
      <c r="G989" s="4"/>
      <c r="H989" s="4"/>
    </row>
    <row r="990" ht="15.75" customHeight="1">
      <c r="A990" s="3" t="s">
        <v>7340</v>
      </c>
      <c r="B990" s="1">
        <v>155.0</v>
      </c>
      <c r="C990" s="4">
        <v>989.0</v>
      </c>
      <c r="D990" s="5" t="s">
        <v>7341</v>
      </c>
      <c r="F990" s="4"/>
      <c r="G990" s="4"/>
      <c r="H990" s="4"/>
    </row>
    <row r="991" ht="15.75" customHeight="1">
      <c r="A991" s="3" t="s">
        <v>7342</v>
      </c>
      <c r="B991" s="1" t="s">
        <v>7343</v>
      </c>
      <c r="C991" s="4">
        <v>990.0</v>
      </c>
      <c r="D991" s="5" t="s">
        <v>7344</v>
      </c>
      <c r="F991" s="4"/>
      <c r="G991" s="4"/>
      <c r="H991" s="4"/>
    </row>
    <row r="992" ht="15.75" customHeight="1">
      <c r="A992" s="3" t="s">
        <v>7345</v>
      </c>
      <c r="B992" s="1" t="s">
        <v>6186</v>
      </c>
      <c r="C992" s="4">
        <v>991.0</v>
      </c>
      <c r="D992" s="5" t="s">
        <v>7346</v>
      </c>
      <c r="F992" s="4"/>
      <c r="G992" s="4"/>
      <c r="H992" s="4"/>
    </row>
    <row r="993" ht="15.75" customHeight="1">
      <c r="A993" s="3" t="s">
        <v>7347</v>
      </c>
      <c r="B993" s="1" t="s">
        <v>7348</v>
      </c>
      <c r="C993" s="4">
        <v>992.0</v>
      </c>
      <c r="D993" s="5" t="s">
        <v>7349</v>
      </c>
      <c r="F993" s="4"/>
      <c r="G993" s="4"/>
      <c r="H993" s="4"/>
    </row>
    <row r="994" ht="15.75" customHeight="1">
      <c r="A994" s="3" t="s">
        <v>129</v>
      </c>
      <c r="B994" s="1" t="s">
        <v>130</v>
      </c>
      <c r="C994" s="4">
        <v>993.0</v>
      </c>
      <c r="D994" s="5" t="s">
        <v>3900</v>
      </c>
      <c r="F994" s="4"/>
      <c r="G994" s="4"/>
      <c r="H994" s="4"/>
    </row>
    <row r="995" ht="15.75" customHeight="1">
      <c r="A995" s="3" t="s">
        <v>5693</v>
      </c>
      <c r="B995" s="1" t="s">
        <v>6922</v>
      </c>
      <c r="C995" s="4">
        <v>994.0</v>
      </c>
      <c r="D995" s="5" t="s">
        <v>5872</v>
      </c>
      <c r="F995" s="4"/>
      <c r="G995" s="4"/>
      <c r="H995" s="4"/>
    </row>
    <row r="996" ht="15.75" customHeight="1">
      <c r="A996" s="3" t="s">
        <v>7350</v>
      </c>
      <c r="B996" s="1" t="s">
        <v>7351</v>
      </c>
      <c r="C996" s="4">
        <v>995.0</v>
      </c>
      <c r="D996" s="5" t="s">
        <v>6491</v>
      </c>
      <c r="F996" s="4"/>
      <c r="G996" s="4"/>
      <c r="H996" s="4"/>
    </row>
    <row r="997" ht="15.75" customHeight="1">
      <c r="A997" s="3" t="s">
        <v>7352</v>
      </c>
      <c r="B997" s="1">
        <v>156.0</v>
      </c>
      <c r="C997" s="4">
        <v>996.0</v>
      </c>
      <c r="D997" s="5" t="s">
        <v>2510</v>
      </c>
      <c r="F997" s="4"/>
      <c r="G997" s="4"/>
      <c r="H997" s="4"/>
    </row>
    <row r="998" ht="15.75" customHeight="1">
      <c r="A998" s="3" t="s">
        <v>7353</v>
      </c>
      <c r="B998" s="1" t="s">
        <v>7354</v>
      </c>
      <c r="C998" s="4">
        <v>997.0</v>
      </c>
      <c r="D998" s="5" t="s">
        <v>7355</v>
      </c>
      <c r="F998" s="4"/>
      <c r="G998" s="4"/>
      <c r="H998" s="4"/>
    </row>
    <row r="999" ht="15.75" customHeight="1">
      <c r="A999" s="3" t="s">
        <v>7356</v>
      </c>
      <c r="B999" s="1" t="s">
        <v>7357</v>
      </c>
      <c r="C999" s="4">
        <v>998.0</v>
      </c>
      <c r="D999" s="5" t="s">
        <v>7358</v>
      </c>
      <c r="F999" s="4"/>
      <c r="G999" s="4"/>
      <c r="H999" s="4"/>
    </row>
    <row r="1000" ht="15.75" customHeight="1">
      <c r="A1000" s="3" t="s">
        <v>1379</v>
      </c>
      <c r="B1000" s="1" t="s">
        <v>2580</v>
      </c>
      <c r="C1000" s="4">
        <v>999.0</v>
      </c>
      <c r="D1000" s="5" t="s">
        <v>7359</v>
      </c>
      <c r="F1000" s="4"/>
      <c r="G1000" s="4"/>
      <c r="H1000" s="4"/>
    </row>
    <row r="1001" ht="15.75" customHeight="1">
      <c r="A1001" s="3" t="s">
        <v>7360</v>
      </c>
      <c r="B1001" s="1" t="s">
        <v>7292</v>
      </c>
      <c r="C1001" s="4">
        <v>1000.0</v>
      </c>
      <c r="D1001" s="5" t="s">
        <v>53</v>
      </c>
      <c r="E1001" s="4"/>
      <c r="F1001" s="4"/>
      <c r="G1001" s="4"/>
      <c r="H1001" s="4"/>
    </row>
    <row r="1002" ht="15.75" customHeight="1">
      <c r="A1002" s="3" t="s">
        <v>7293</v>
      </c>
      <c r="B1002" s="1" t="s">
        <v>6025</v>
      </c>
      <c r="C1002" s="4">
        <v>1001.0</v>
      </c>
      <c r="D1002" s="5" t="s">
        <v>7361</v>
      </c>
      <c r="E1002" s="4"/>
      <c r="F1002" s="4"/>
      <c r="G1002" s="4"/>
      <c r="H1002" s="4"/>
    </row>
    <row r="1003" ht="15.75" customHeight="1">
      <c r="A1003" s="3" t="s">
        <v>7362</v>
      </c>
      <c r="B1003" s="1">
        <v>157.0</v>
      </c>
      <c r="C1003" s="4">
        <v>1002.0</v>
      </c>
      <c r="D1003" s="5" t="s">
        <v>7363</v>
      </c>
      <c r="E1003" s="4"/>
      <c r="F1003" s="4"/>
      <c r="G1003" s="4"/>
      <c r="H1003" s="4"/>
    </row>
    <row r="1004" ht="15.75" customHeight="1">
      <c r="A1004" s="3" t="s">
        <v>7364</v>
      </c>
      <c r="B1004" s="1" t="s">
        <v>7354</v>
      </c>
      <c r="C1004" s="4">
        <v>1003.0</v>
      </c>
      <c r="D1004" s="5" t="s">
        <v>7365</v>
      </c>
      <c r="E1004" s="4"/>
      <c r="F1004" s="4"/>
      <c r="G1004" s="4"/>
      <c r="H1004" s="4"/>
    </row>
    <row r="1005" ht="15.75" customHeight="1">
      <c r="A1005" s="3" t="s">
        <v>7366</v>
      </c>
      <c r="B1005" s="1" t="s">
        <v>6516</v>
      </c>
      <c r="C1005" s="4">
        <v>1004.0</v>
      </c>
      <c r="D1005" s="5" t="s">
        <v>7367</v>
      </c>
      <c r="E1005" s="4"/>
      <c r="F1005" s="4"/>
      <c r="G1005" s="4"/>
      <c r="H1005" s="4"/>
    </row>
    <row r="1006" ht="15.75" customHeight="1">
      <c r="A1006" s="3" t="s">
        <v>7368</v>
      </c>
      <c r="B1006" s="1" t="s">
        <v>7369</v>
      </c>
      <c r="C1006" s="4">
        <v>1005.0</v>
      </c>
      <c r="D1006" s="5" t="s">
        <v>7370</v>
      </c>
      <c r="E1006" s="4"/>
      <c r="F1006" s="4"/>
      <c r="G1006" s="4"/>
      <c r="H1006" s="4"/>
    </row>
    <row r="1007" ht="15.75" customHeight="1">
      <c r="A1007" s="3" t="s">
        <v>7371</v>
      </c>
      <c r="B1007" s="1" t="s">
        <v>7319</v>
      </c>
      <c r="C1007" s="4">
        <v>1006.0</v>
      </c>
      <c r="D1007" s="5" t="s">
        <v>6210</v>
      </c>
      <c r="E1007" s="4"/>
      <c r="F1007" s="4"/>
      <c r="G1007" s="4"/>
      <c r="H1007" s="4"/>
    </row>
    <row r="1008" ht="15.75" customHeight="1">
      <c r="A1008" s="3" t="s">
        <v>7372</v>
      </c>
      <c r="B1008" s="1" t="s">
        <v>6729</v>
      </c>
      <c r="C1008" s="4">
        <v>1007.0</v>
      </c>
      <c r="D1008" s="5" t="s">
        <v>1579</v>
      </c>
      <c r="E1008" s="4"/>
      <c r="F1008" s="4"/>
      <c r="G1008" s="4"/>
      <c r="H1008" s="4"/>
    </row>
    <row r="1009" ht="15.75" customHeight="1">
      <c r="A1009" s="3" t="s">
        <v>7373</v>
      </c>
      <c r="B1009" s="1">
        <v>158.0</v>
      </c>
      <c r="C1009" s="4">
        <v>1008.0</v>
      </c>
      <c r="D1009" s="5" t="s">
        <v>7374</v>
      </c>
      <c r="E1009" s="4"/>
      <c r="F1009" s="4"/>
      <c r="G1009" s="4"/>
      <c r="H1009" s="4"/>
    </row>
    <row r="1010" ht="15.75" customHeight="1">
      <c r="A1010" s="3" t="s">
        <v>7375</v>
      </c>
      <c r="B1010" s="1" t="s">
        <v>7376</v>
      </c>
      <c r="C1010" s="4">
        <v>1009.0</v>
      </c>
      <c r="D1010" s="5" t="s">
        <v>7377</v>
      </c>
      <c r="E1010" s="4"/>
      <c r="F1010" s="4"/>
      <c r="G1010" s="4"/>
      <c r="H1010" s="4"/>
    </row>
    <row r="1011" ht="15.75" customHeight="1">
      <c r="A1011" s="3" t="s">
        <v>7378</v>
      </c>
      <c r="B1011" s="1" t="s">
        <v>7379</v>
      </c>
      <c r="C1011" s="4">
        <v>1010.0</v>
      </c>
      <c r="D1011" s="5" t="s">
        <v>7380</v>
      </c>
      <c r="E1011" s="4"/>
      <c r="F1011" s="4"/>
      <c r="G1011" s="4"/>
      <c r="H1011" s="4"/>
    </row>
    <row r="1012" ht="15.75" customHeight="1">
      <c r="A1012" s="3" t="s">
        <v>7381</v>
      </c>
      <c r="B1012" s="1" t="s">
        <v>7382</v>
      </c>
      <c r="C1012" s="4">
        <v>1011.0</v>
      </c>
      <c r="D1012" s="5" t="s">
        <v>7383</v>
      </c>
      <c r="E1012" s="4"/>
      <c r="F1012" s="4"/>
      <c r="G1012" s="4"/>
      <c r="H1012" s="4"/>
    </row>
    <row r="1013" ht="15.75" customHeight="1">
      <c r="A1013" s="3" t="s">
        <v>3426</v>
      </c>
      <c r="B1013" s="1" t="s">
        <v>1650</v>
      </c>
      <c r="C1013" s="4">
        <v>1012.0</v>
      </c>
      <c r="D1013" s="5" t="s">
        <v>84</v>
      </c>
      <c r="E1013" s="4"/>
      <c r="F1013" s="4"/>
      <c r="G1013" s="4"/>
      <c r="H1013" s="4"/>
    </row>
    <row r="1014" ht="15.75" customHeight="1">
      <c r="A1014" s="3" t="s">
        <v>7384</v>
      </c>
      <c r="B1014" s="1" t="s">
        <v>7385</v>
      </c>
      <c r="C1014" s="4">
        <v>1013.0</v>
      </c>
      <c r="D1014" s="5" t="s">
        <v>7386</v>
      </c>
      <c r="E1014" s="4"/>
      <c r="F1014" s="4"/>
      <c r="G1014" s="4"/>
      <c r="H1014" s="4"/>
    </row>
    <row r="1015" ht="15.75" customHeight="1">
      <c r="A1015" s="3" t="s">
        <v>7387</v>
      </c>
      <c r="B1015" s="1" t="s">
        <v>5757</v>
      </c>
      <c r="C1015" s="4">
        <v>1014.0</v>
      </c>
      <c r="D1015" s="5" t="s">
        <v>7388</v>
      </c>
      <c r="E1015" s="4"/>
      <c r="F1015" s="4"/>
      <c r="G1015" s="4"/>
      <c r="H1015" s="4"/>
    </row>
    <row r="1016" ht="15.75" customHeight="1">
      <c r="A1016" s="3" t="s">
        <v>7389</v>
      </c>
      <c r="B1016" s="1">
        <v>159.0</v>
      </c>
      <c r="C1016" s="4">
        <v>1015.0</v>
      </c>
      <c r="D1016" s="5" t="s">
        <v>132</v>
      </c>
      <c r="E1016" s="4"/>
      <c r="F1016" s="4"/>
      <c r="G1016" s="4"/>
      <c r="H1016" s="4"/>
    </row>
    <row r="1017" ht="15.75" customHeight="1">
      <c r="A1017" s="3" t="s">
        <v>7390</v>
      </c>
      <c r="B1017" s="1" t="s">
        <v>7391</v>
      </c>
      <c r="C1017" s="4">
        <v>1016.0</v>
      </c>
      <c r="D1017" s="5" t="s">
        <v>6309</v>
      </c>
      <c r="E1017" s="4"/>
      <c r="F1017" s="4"/>
      <c r="G1017" s="4"/>
      <c r="H1017" s="4"/>
    </row>
    <row r="1018" ht="15.75" customHeight="1">
      <c r="A1018" s="3" t="s">
        <v>7392</v>
      </c>
      <c r="B1018" s="1" t="s">
        <v>6107</v>
      </c>
      <c r="C1018" s="4">
        <v>1017.0</v>
      </c>
      <c r="D1018" s="5" t="s">
        <v>7393</v>
      </c>
      <c r="E1018" s="4"/>
      <c r="F1018" s="4"/>
      <c r="G1018" s="4"/>
      <c r="H1018" s="4"/>
    </row>
    <row r="1019" ht="15.75" customHeight="1">
      <c r="A1019" s="3" t="s">
        <v>7394</v>
      </c>
      <c r="B1019" s="1" t="s">
        <v>6872</v>
      </c>
      <c r="C1019" s="4">
        <v>1018.0</v>
      </c>
      <c r="D1019" s="5" t="s">
        <v>7395</v>
      </c>
      <c r="E1019" s="4"/>
      <c r="F1019" s="4"/>
      <c r="G1019" s="4"/>
      <c r="H1019" s="4"/>
    </row>
    <row r="1020" ht="15.75" customHeight="1">
      <c r="A1020" s="3" t="s">
        <v>3552</v>
      </c>
      <c r="B1020" s="1" t="s">
        <v>2580</v>
      </c>
      <c r="C1020" s="4">
        <v>1019.0</v>
      </c>
      <c r="D1020" s="5" t="s">
        <v>3900</v>
      </c>
      <c r="E1020" s="4"/>
      <c r="F1020" s="4"/>
      <c r="G1020" s="4"/>
      <c r="H1020" s="4"/>
    </row>
    <row r="1021" ht="15.75" customHeight="1">
      <c r="A1021" s="3" t="s">
        <v>6560</v>
      </c>
      <c r="B1021" s="1" t="s">
        <v>7003</v>
      </c>
      <c r="C1021" s="4">
        <v>1020.0</v>
      </c>
      <c r="D1021" s="5" t="s">
        <v>203</v>
      </c>
      <c r="E1021" s="4"/>
      <c r="F1021" s="4"/>
      <c r="G1021" s="4"/>
      <c r="H1021" s="4"/>
    </row>
    <row r="1022" ht="15.75" customHeight="1">
      <c r="A1022" s="3" t="s">
        <v>7293</v>
      </c>
      <c r="B1022" s="1" t="s">
        <v>6025</v>
      </c>
      <c r="C1022" s="4">
        <v>1021.0</v>
      </c>
      <c r="D1022" s="5" t="s">
        <v>5947</v>
      </c>
      <c r="E1022" s="4"/>
      <c r="F1022" s="4"/>
      <c r="G1022" s="4"/>
      <c r="H1022" s="4"/>
    </row>
    <row r="1023" ht="15.75" customHeight="1">
      <c r="A1023" s="3" t="s">
        <v>7396</v>
      </c>
      <c r="B1023" s="1">
        <v>160.0</v>
      </c>
      <c r="C1023" s="4">
        <v>1022.0</v>
      </c>
      <c r="D1023" s="5" t="s">
        <v>7397</v>
      </c>
      <c r="E1023" s="4"/>
      <c r="F1023" s="4"/>
      <c r="G1023" s="4"/>
      <c r="H1023" s="4"/>
    </row>
    <row r="1024" ht="15.75" customHeight="1">
      <c r="A1024" s="3" t="s">
        <v>7398</v>
      </c>
      <c r="B1024" s="1" t="s">
        <v>7399</v>
      </c>
      <c r="C1024" s="4">
        <v>1023.0</v>
      </c>
      <c r="D1024" s="5" t="s">
        <v>7400</v>
      </c>
      <c r="E1024" s="4"/>
      <c r="F1024" s="4"/>
      <c r="G1024" s="4"/>
      <c r="H1024" s="4"/>
    </row>
    <row r="1025" ht="15.75" customHeight="1">
      <c r="A1025" s="3" t="s">
        <v>7401</v>
      </c>
      <c r="B1025" s="1" t="s">
        <v>5757</v>
      </c>
      <c r="C1025" s="4">
        <v>1024.0</v>
      </c>
      <c r="D1025" s="5" t="s">
        <v>7402</v>
      </c>
      <c r="E1025" s="4"/>
      <c r="F1025" s="4"/>
      <c r="G1025" s="4"/>
      <c r="H1025" s="4"/>
    </row>
    <row r="1026" ht="15.75" customHeight="1">
      <c r="A1026" s="3" t="s">
        <v>7403</v>
      </c>
      <c r="B1026" s="1" t="s">
        <v>3910</v>
      </c>
      <c r="C1026" s="4">
        <v>1025.0</v>
      </c>
      <c r="D1026" s="5" t="s">
        <v>7404</v>
      </c>
      <c r="E1026" s="4"/>
      <c r="F1026" s="4"/>
      <c r="G1026" s="4"/>
      <c r="H1026" s="4"/>
    </row>
    <row r="1027" ht="15.75" customHeight="1">
      <c r="A1027" s="3" t="s">
        <v>7405</v>
      </c>
      <c r="B1027" s="1" t="s">
        <v>7406</v>
      </c>
      <c r="C1027" s="4">
        <v>1026.0</v>
      </c>
      <c r="D1027" s="5" t="s">
        <v>7407</v>
      </c>
      <c r="E1027" s="4"/>
      <c r="F1027" s="4"/>
      <c r="G1027" s="4"/>
      <c r="H1027" s="4"/>
    </row>
    <row r="1028" ht="15.75" customHeight="1">
      <c r="A1028" s="3" t="s">
        <v>7408</v>
      </c>
      <c r="B1028" s="1" t="s">
        <v>7409</v>
      </c>
      <c r="C1028" s="4">
        <v>1027.0</v>
      </c>
      <c r="D1028" s="5" t="s">
        <v>6003</v>
      </c>
      <c r="E1028" s="4"/>
      <c r="F1028" s="4"/>
      <c r="G1028" s="4"/>
      <c r="H1028" s="4"/>
    </row>
    <row r="1029" ht="15.75" customHeight="1">
      <c r="A1029" s="3" t="s">
        <v>7410</v>
      </c>
      <c r="B1029" s="1" t="s">
        <v>5717</v>
      </c>
      <c r="C1029" s="4">
        <v>1028.0</v>
      </c>
      <c r="D1029" s="5" t="s">
        <v>6523</v>
      </c>
      <c r="E1029" s="4"/>
      <c r="F1029" s="4"/>
      <c r="G1029" s="4"/>
      <c r="H1029" s="4"/>
    </row>
    <row r="1030" ht="15.75" customHeight="1">
      <c r="A1030" s="3" t="s">
        <v>7411</v>
      </c>
      <c r="B1030" s="1">
        <v>161.0</v>
      </c>
      <c r="C1030" s="4">
        <v>1029.0</v>
      </c>
      <c r="D1030" s="5" t="s">
        <v>7412</v>
      </c>
      <c r="E1030" s="4"/>
      <c r="F1030" s="4"/>
      <c r="G1030" s="4"/>
      <c r="H1030" s="4"/>
    </row>
    <row r="1031" ht="15.75" customHeight="1">
      <c r="A1031" s="3" t="s">
        <v>7413</v>
      </c>
      <c r="B1031" s="1" t="s">
        <v>7414</v>
      </c>
      <c r="C1031" s="4">
        <v>1030.0</v>
      </c>
      <c r="D1031" s="5" t="s">
        <v>3900</v>
      </c>
      <c r="E1031" s="4"/>
      <c r="F1031" s="4"/>
      <c r="G1031" s="4"/>
      <c r="H1031" s="4"/>
    </row>
    <row r="1032" ht="15.75" customHeight="1">
      <c r="A1032" s="3" t="s">
        <v>7415</v>
      </c>
      <c r="B1032" s="1" t="s">
        <v>6541</v>
      </c>
      <c r="C1032" s="4">
        <v>1031.0</v>
      </c>
      <c r="D1032" s="5" t="s">
        <v>5807</v>
      </c>
      <c r="E1032" s="4"/>
      <c r="F1032" s="4"/>
      <c r="G1032" s="4"/>
      <c r="H1032" s="4"/>
    </row>
    <row r="1033" ht="15.75" customHeight="1">
      <c r="A1033" s="3" t="s">
        <v>7416</v>
      </c>
      <c r="B1033" s="1" t="s">
        <v>7417</v>
      </c>
      <c r="C1033" s="4">
        <v>1032.0</v>
      </c>
      <c r="D1033" s="5" t="s">
        <v>203</v>
      </c>
      <c r="E1033" s="4"/>
      <c r="F1033" s="4"/>
      <c r="G1033" s="4"/>
      <c r="H1033" s="4"/>
    </row>
    <row r="1034" ht="15.75" customHeight="1">
      <c r="A1034" s="3" t="s">
        <v>7418</v>
      </c>
      <c r="B1034" s="1" t="s">
        <v>7419</v>
      </c>
      <c r="C1034" s="4">
        <v>1033.0</v>
      </c>
      <c r="D1034" s="5" t="s">
        <v>5924</v>
      </c>
      <c r="E1034" s="4"/>
      <c r="F1034" s="4"/>
      <c r="G1034" s="4"/>
      <c r="H1034" s="4"/>
    </row>
    <row r="1035" ht="15.75" customHeight="1">
      <c r="A1035" s="3" t="s">
        <v>7420</v>
      </c>
      <c r="B1035" s="1" t="s">
        <v>7421</v>
      </c>
      <c r="C1035" s="4">
        <v>1034.0</v>
      </c>
      <c r="D1035" s="5" t="s">
        <v>7422</v>
      </c>
      <c r="E1035" s="4"/>
      <c r="F1035" s="4"/>
      <c r="G1035" s="4"/>
      <c r="H1035" s="4"/>
    </row>
    <row r="1036" ht="15.75" customHeight="1">
      <c r="A1036" s="3" t="s">
        <v>7423</v>
      </c>
      <c r="B1036" s="1" t="s">
        <v>3570</v>
      </c>
      <c r="C1036" s="4">
        <v>1035.0</v>
      </c>
      <c r="D1036" s="5" t="s">
        <v>5744</v>
      </c>
      <c r="E1036" s="4"/>
      <c r="F1036" s="4"/>
      <c r="G1036" s="4"/>
      <c r="H1036" s="4"/>
    </row>
    <row r="1037" ht="15.75" customHeight="1">
      <c r="A1037" s="3" t="s">
        <v>7424</v>
      </c>
      <c r="B1037" s="1">
        <v>162.0</v>
      </c>
      <c r="C1037" s="4">
        <v>1036.0</v>
      </c>
      <c r="D1037" s="5" t="s">
        <v>7425</v>
      </c>
      <c r="E1037" s="4"/>
      <c r="F1037" s="4"/>
      <c r="G1037" s="4"/>
      <c r="H1037" s="4"/>
    </row>
    <row r="1038" ht="15.75" customHeight="1">
      <c r="A1038" s="3" t="s">
        <v>7426</v>
      </c>
      <c r="B1038" s="1" t="s">
        <v>7427</v>
      </c>
      <c r="C1038" s="4">
        <v>1037.0</v>
      </c>
      <c r="D1038" s="5" t="s">
        <v>7428</v>
      </c>
      <c r="E1038" s="4"/>
      <c r="F1038" s="4"/>
      <c r="G1038" s="4"/>
      <c r="H1038" s="4"/>
    </row>
    <row r="1039" ht="15.75" customHeight="1">
      <c r="A1039" s="3" t="s">
        <v>7429</v>
      </c>
      <c r="B1039" s="1" t="s">
        <v>61</v>
      </c>
      <c r="C1039" s="4">
        <v>1038.0</v>
      </c>
      <c r="D1039" s="5" t="s">
        <v>787</v>
      </c>
      <c r="E1039" s="4"/>
      <c r="F1039" s="4"/>
      <c r="G1039" s="4"/>
      <c r="H1039" s="4"/>
    </row>
    <row r="1040" ht="15.75" customHeight="1">
      <c r="A1040" s="3" t="s">
        <v>7430</v>
      </c>
      <c r="B1040" s="1" t="s">
        <v>7280</v>
      </c>
      <c r="C1040" s="4">
        <v>1039.0</v>
      </c>
      <c r="D1040" s="5" t="s">
        <v>344</v>
      </c>
      <c r="E1040" s="4"/>
      <c r="F1040" s="4"/>
      <c r="G1040" s="4"/>
      <c r="H1040" s="4"/>
    </row>
    <row r="1041" ht="15.75" customHeight="1">
      <c r="A1041" s="3" t="s">
        <v>7431</v>
      </c>
      <c r="B1041" s="1" t="s">
        <v>7432</v>
      </c>
      <c r="C1041" s="4">
        <v>1040.0</v>
      </c>
      <c r="D1041" s="5" t="s">
        <v>3959</v>
      </c>
      <c r="E1041" s="4"/>
      <c r="F1041" s="4"/>
      <c r="G1041" s="4"/>
      <c r="H1041" s="4"/>
    </row>
    <row r="1042" ht="15.75" customHeight="1">
      <c r="A1042" s="3" t="s">
        <v>7433</v>
      </c>
      <c r="B1042" s="1" t="s">
        <v>7434</v>
      </c>
      <c r="C1042" s="4">
        <v>1041.0</v>
      </c>
      <c r="D1042" s="5" t="s">
        <v>180</v>
      </c>
      <c r="E1042" s="4"/>
      <c r="F1042" s="4"/>
      <c r="G1042" s="4"/>
      <c r="H1042" s="4"/>
    </row>
    <row r="1043" ht="15.75" customHeight="1">
      <c r="A1043" s="3" t="s">
        <v>7435</v>
      </c>
      <c r="B1043" s="1" t="s">
        <v>7436</v>
      </c>
      <c r="C1043" s="4">
        <v>1042.0</v>
      </c>
      <c r="D1043" s="5" t="s">
        <v>5733</v>
      </c>
      <c r="E1043" s="4"/>
      <c r="F1043" s="4"/>
      <c r="G1043" s="4"/>
      <c r="H1043" s="4"/>
    </row>
    <row r="1044" ht="15.75" customHeight="1">
      <c r="A1044" s="3" t="s">
        <v>7437</v>
      </c>
      <c r="B1044" s="1">
        <v>163.0</v>
      </c>
      <c r="C1044" s="4">
        <v>1043.0</v>
      </c>
      <c r="D1044" s="5" t="s">
        <v>7438</v>
      </c>
      <c r="E1044" s="4"/>
      <c r="F1044" s="4"/>
      <c r="G1044" s="4"/>
      <c r="H1044" s="4"/>
    </row>
    <row r="1045" ht="15.75" customHeight="1">
      <c r="A1045" s="3" t="s">
        <v>7439</v>
      </c>
      <c r="B1045" s="1" t="s">
        <v>7440</v>
      </c>
      <c r="C1045" s="4">
        <v>1044.0</v>
      </c>
      <c r="D1045" s="5" t="s">
        <v>7441</v>
      </c>
      <c r="E1045" s="4"/>
      <c r="F1045" s="4"/>
      <c r="G1045" s="4"/>
      <c r="H1045" s="4"/>
    </row>
    <row r="1046" ht="15.75" customHeight="1">
      <c r="A1046" s="3" t="s">
        <v>7442</v>
      </c>
      <c r="B1046" s="1" t="s">
        <v>6867</v>
      </c>
      <c r="C1046" s="4">
        <v>1045.0</v>
      </c>
      <c r="D1046" s="5" t="s">
        <v>4448</v>
      </c>
      <c r="E1046" s="4"/>
      <c r="F1046" s="4"/>
      <c r="G1046" s="4"/>
      <c r="H1046" s="4"/>
    </row>
    <row r="1047" ht="15.75" customHeight="1">
      <c r="A1047" s="3" t="s">
        <v>7443</v>
      </c>
      <c r="B1047" s="1" t="s">
        <v>7444</v>
      </c>
      <c r="C1047" s="4">
        <v>1046.0</v>
      </c>
      <c r="D1047" s="5" t="s">
        <v>6754</v>
      </c>
      <c r="E1047" s="4"/>
      <c r="F1047" s="4"/>
      <c r="G1047" s="4"/>
      <c r="H1047" s="4"/>
    </row>
    <row r="1048" ht="15.75" customHeight="1">
      <c r="A1048" s="3" t="s">
        <v>7445</v>
      </c>
      <c r="B1048" s="1" t="s">
        <v>6870</v>
      </c>
      <c r="C1048" s="4">
        <v>1047.0</v>
      </c>
      <c r="D1048" s="5" t="s">
        <v>5845</v>
      </c>
      <c r="E1048" s="4"/>
      <c r="F1048" s="4"/>
      <c r="G1048" s="4"/>
      <c r="H1048" s="4"/>
    </row>
    <row r="1049" ht="15.75" customHeight="1">
      <c r="A1049" s="3" t="s">
        <v>6871</v>
      </c>
      <c r="B1049" s="1" t="s">
        <v>6872</v>
      </c>
      <c r="C1049" s="4">
        <v>1048.0</v>
      </c>
      <c r="D1049" s="5" t="s">
        <v>6284</v>
      </c>
      <c r="E1049" s="4"/>
      <c r="F1049" s="4"/>
      <c r="G1049" s="4"/>
      <c r="H1049" s="4"/>
    </row>
    <row r="1050" ht="15.75" customHeight="1">
      <c r="A1050" s="3" t="s">
        <v>7446</v>
      </c>
      <c r="B1050" s="1">
        <v>164.0</v>
      </c>
      <c r="C1050" s="4">
        <v>1049.0</v>
      </c>
      <c r="D1050" s="5" t="s">
        <v>7447</v>
      </c>
      <c r="E1050" s="4"/>
      <c r="F1050" s="4"/>
      <c r="G1050" s="4"/>
      <c r="H1050" s="4"/>
    </row>
    <row r="1051" ht="15.75" customHeight="1">
      <c r="A1051" s="3" t="s">
        <v>7448</v>
      </c>
      <c r="B1051" s="1" t="s">
        <v>7449</v>
      </c>
      <c r="C1051" s="4">
        <v>1050.0</v>
      </c>
      <c r="D1051" s="5" t="s">
        <v>7450</v>
      </c>
      <c r="E1051" s="4"/>
      <c r="F1051" s="4"/>
      <c r="G1051" s="4"/>
      <c r="H1051" s="4"/>
    </row>
    <row r="1052" ht="15.75" customHeight="1">
      <c r="A1052" s="3" t="s">
        <v>7451</v>
      </c>
      <c r="B1052" s="1" t="s">
        <v>7452</v>
      </c>
      <c r="C1052" s="4">
        <v>1051.0</v>
      </c>
      <c r="D1052" s="5" t="s">
        <v>7453</v>
      </c>
      <c r="E1052" s="4"/>
      <c r="F1052" s="4"/>
      <c r="G1052" s="4"/>
      <c r="H1052" s="4"/>
    </row>
    <row r="1053" ht="15.75" customHeight="1">
      <c r="A1053" s="3" t="s">
        <v>7454</v>
      </c>
      <c r="B1053" s="1" t="s">
        <v>7455</v>
      </c>
      <c r="C1053" s="4">
        <v>1052.0</v>
      </c>
      <c r="D1053" s="5" t="s">
        <v>7456</v>
      </c>
      <c r="E1053" s="4"/>
      <c r="F1053" s="4"/>
      <c r="G1053" s="4"/>
      <c r="H1053" s="4"/>
    </row>
    <row r="1054" ht="15.75" customHeight="1">
      <c r="A1054" s="3" t="s">
        <v>7457</v>
      </c>
      <c r="B1054" s="1" t="s">
        <v>6261</v>
      </c>
      <c r="C1054" s="4">
        <v>1053.0</v>
      </c>
      <c r="D1054" s="5" t="s">
        <v>7458</v>
      </c>
      <c r="E1054" s="4"/>
      <c r="F1054" s="4"/>
      <c r="G1054" s="4"/>
      <c r="H1054" s="4"/>
    </row>
    <row r="1055" ht="15.75" customHeight="1">
      <c r="A1055" s="3" t="s">
        <v>7459</v>
      </c>
      <c r="B1055" s="1" t="s">
        <v>6262</v>
      </c>
      <c r="C1055" s="4">
        <v>1054.0</v>
      </c>
      <c r="D1055" s="5" t="s">
        <v>6476</v>
      </c>
      <c r="E1055" s="4"/>
      <c r="F1055" s="4"/>
      <c r="G1055" s="4"/>
      <c r="H1055" s="4"/>
    </row>
    <row r="1056" ht="15.75" customHeight="1">
      <c r="A1056" s="3" t="s">
        <v>6785</v>
      </c>
      <c r="B1056" s="1" t="s">
        <v>5717</v>
      </c>
      <c r="C1056" s="4">
        <v>1055.0</v>
      </c>
      <c r="D1056" s="5" t="s">
        <v>6140</v>
      </c>
      <c r="E1056" s="4"/>
      <c r="F1056" s="4"/>
      <c r="G1056" s="4"/>
      <c r="H1056" s="4"/>
    </row>
    <row r="1057" ht="15.75" customHeight="1">
      <c r="A1057" s="3" t="s">
        <v>7460</v>
      </c>
      <c r="B1057" s="1">
        <v>165.0</v>
      </c>
      <c r="C1057" s="4">
        <v>1056.0</v>
      </c>
      <c r="D1057" s="5" t="s">
        <v>7461</v>
      </c>
      <c r="E1057" s="4"/>
      <c r="F1057" s="4"/>
      <c r="G1057" s="4"/>
      <c r="H1057" s="4"/>
    </row>
    <row r="1058" ht="15.75" customHeight="1">
      <c r="A1058" s="3" t="s">
        <v>7462</v>
      </c>
      <c r="B1058" s="1" t="s">
        <v>7463</v>
      </c>
      <c r="C1058" s="4">
        <v>1057.0</v>
      </c>
      <c r="D1058" s="5" t="s">
        <v>7464</v>
      </c>
      <c r="E1058" s="4"/>
      <c r="F1058" s="4"/>
      <c r="G1058" s="4"/>
      <c r="H1058" s="4"/>
    </row>
    <row r="1059" ht="15.75" customHeight="1">
      <c r="A1059" s="3" t="s">
        <v>7465</v>
      </c>
      <c r="B1059" s="1" t="s">
        <v>3868</v>
      </c>
      <c r="C1059" s="4">
        <v>1058.0</v>
      </c>
      <c r="D1059" s="5" t="s">
        <v>5855</v>
      </c>
      <c r="E1059" s="4"/>
      <c r="F1059" s="4"/>
      <c r="G1059" s="4"/>
      <c r="H1059" s="4"/>
    </row>
    <row r="1060" ht="15.75" customHeight="1">
      <c r="A1060" s="3" t="s">
        <v>7103</v>
      </c>
      <c r="B1060" s="1" t="s">
        <v>7466</v>
      </c>
      <c r="C1060" s="4">
        <v>1059.0</v>
      </c>
      <c r="D1060" s="5" t="s">
        <v>7467</v>
      </c>
      <c r="E1060" s="4"/>
      <c r="F1060" s="4"/>
      <c r="G1060" s="4"/>
      <c r="H1060" s="4"/>
    </row>
    <row r="1061" ht="15.75" customHeight="1">
      <c r="A1061" s="3" t="s">
        <v>6672</v>
      </c>
      <c r="B1061" s="1" t="s">
        <v>5830</v>
      </c>
      <c r="C1061" s="4">
        <v>1060.0</v>
      </c>
      <c r="D1061" s="5" t="s">
        <v>7468</v>
      </c>
      <c r="E1061" s="4"/>
      <c r="F1061" s="4"/>
      <c r="G1061" s="4"/>
      <c r="H1061" s="4"/>
    </row>
    <row r="1062" ht="15.75" customHeight="1">
      <c r="A1062" s="3" t="s">
        <v>7469</v>
      </c>
      <c r="B1062" s="1" t="s">
        <v>2411</v>
      </c>
      <c r="C1062" s="4">
        <v>1061.0</v>
      </c>
      <c r="D1062" s="5" t="s">
        <v>7470</v>
      </c>
      <c r="E1062" s="4"/>
      <c r="F1062" s="4"/>
      <c r="G1062" s="4"/>
      <c r="H1062" s="4"/>
    </row>
    <row r="1063" ht="15.75" customHeight="1">
      <c r="A1063" s="3" t="s">
        <v>7471</v>
      </c>
      <c r="B1063" s="1" t="s">
        <v>7472</v>
      </c>
      <c r="C1063" s="4">
        <v>1062.0</v>
      </c>
      <c r="D1063" s="5" t="s">
        <v>7473</v>
      </c>
      <c r="E1063" s="4"/>
      <c r="F1063" s="4"/>
      <c r="G1063" s="4"/>
      <c r="H1063" s="4"/>
    </row>
    <row r="1064" ht="15.75" customHeight="1">
      <c r="A1064" s="3" t="s">
        <v>7474</v>
      </c>
      <c r="B1064" s="1" t="s">
        <v>7475</v>
      </c>
      <c r="C1064" s="4">
        <v>1063.0</v>
      </c>
      <c r="D1064" s="5" t="s">
        <v>543</v>
      </c>
      <c r="E1064" s="4"/>
      <c r="F1064" s="4"/>
      <c r="G1064" s="4"/>
      <c r="H1064" s="4"/>
    </row>
    <row r="1065" ht="15.75" customHeight="1">
      <c r="A1065" s="3" t="s">
        <v>7476</v>
      </c>
      <c r="B1065" s="1">
        <v>166.0</v>
      </c>
      <c r="C1065" s="4">
        <v>1064.0</v>
      </c>
      <c r="D1065" s="5" t="s">
        <v>3687</v>
      </c>
      <c r="E1065" s="4"/>
      <c r="F1065" s="4"/>
      <c r="G1065" s="4"/>
      <c r="H1065" s="4"/>
    </row>
    <row r="1066" ht="15.75" customHeight="1">
      <c r="A1066" s="3" t="s">
        <v>7477</v>
      </c>
      <c r="B1066" s="1" t="s">
        <v>7478</v>
      </c>
      <c r="C1066" s="4">
        <v>1065.0</v>
      </c>
      <c r="D1066" s="5" t="s">
        <v>7175</v>
      </c>
      <c r="E1066" s="4"/>
      <c r="F1066" s="4"/>
      <c r="G1066" s="4"/>
      <c r="H1066" s="4"/>
    </row>
    <row r="1067" ht="15.75" customHeight="1">
      <c r="A1067" s="3" t="s">
        <v>7479</v>
      </c>
      <c r="B1067" s="1" t="s">
        <v>7480</v>
      </c>
      <c r="C1067" s="4">
        <v>1066.0</v>
      </c>
      <c r="D1067" s="5" t="s">
        <v>180</v>
      </c>
      <c r="E1067" s="4"/>
      <c r="F1067" s="4"/>
      <c r="G1067" s="4"/>
      <c r="H1067" s="4"/>
    </row>
    <row r="1068" ht="15.75" customHeight="1">
      <c r="A1068" s="3" t="s">
        <v>1763</v>
      </c>
      <c r="B1068" s="1" t="s">
        <v>2580</v>
      </c>
      <c r="C1068" s="4">
        <v>1067.0</v>
      </c>
      <c r="D1068" s="5" t="s">
        <v>7481</v>
      </c>
      <c r="E1068" s="4"/>
      <c r="F1068" s="4"/>
      <c r="G1068" s="4"/>
      <c r="H1068" s="4"/>
    </row>
    <row r="1069" ht="15.75" customHeight="1">
      <c r="A1069" s="3" t="s">
        <v>7482</v>
      </c>
      <c r="B1069" s="1" t="s">
        <v>7483</v>
      </c>
      <c r="C1069" s="4">
        <v>1068.0</v>
      </c>
      <c r="D1069" s="5" t="s">
        <v>6063</v>
      </c>
      <c r="E1069" s="4"/>
      <c r="F1069" s="4"/>
      <c r="G1069" s="4"/>
      <c r="H1069" s="4"/>
    </row>
    <row r="1070" ht="15.75" customHeight="1">
      <c r="A1070" s="3" t="s">
        <v>7484</v>
      </c>
      <c r="B1070" s="1" t="s">
        <v>7485</v>
      </c>
      <c r="C1070" s="4">
        <v>1069.0</v>
      </c>
      <c r="D1070" s="5" t="s">
        <v>7486</v>
      </c>
      <c r="E1070" s="4"/>
      <c r="F1070" s="4"/>
      <c r="G1070" s="4"/>
      <c r="H1070" s="4"/>
    </row>
    <row r="1071" ht="15.75" customHeight="1">
      <c r="A1071" s="3" t="s">
        <v>7487</v>
      </c>
      <c r="B1071" s="1">
        <v>167.0</v>
      </c>
      <c r="C1071" s="4">
        <v>1070.0</v>
      </c>
      <c r="D1071" s="5" t="s">
        <v>7488</v>
      </c>
      <c r="E1071" s="4"/>
      <c r="F1071" s="4"/>
      <c r="G1071" s="4"/>
      <c r="H1071" s="4"/>
    </row>
    <row r="1072" ht="15.75" customHeight="1">
      <c r="A1072" s="3" t="s">
        <v>7489</v>
      </c>
      <c r="B1072" s="1" t="s">
        <v>7490</v>
      </c>
      <c r="C1072" s="4">
        <v>1071.0</v>
      </c>
      <c r="D1072" s="5" t="s">
        <v>7491</v>
      </c>
      <c r="E1072" s="4"/>
      <c r="F1072" s="4"/>
      <c r="G1072" s="4"/>
      <c r="H1072" s="4"/>
    </row>
    <row r="1073" ht="15.75" customHeight="1">
      <c r="A1073" s="3" t="s">
        <v>7492</v>
      </c>
      <c r="B1073" s="1" t="s">
        <v>592</v>
      </c>
      <c r="C1073" s="4">
        <v>1072.0</v>
      </c>
      <c r="D1073" s="5" t="s">
        <v>7493</v>
      </c>
      <c r="E1073" s="4"/>
      <c r="F1073" s="4"/>
      <c r="G1073" s="4"/>
      <c r="H1073" s="4"/>
    </row>
    <row r="1074" ht="15.75" customHeight="1">
      <c r="A1074" s="3" t="s">
        <v>7494</v>
      </c>
      <c r="B1074" s="1" t="s">
        <v>5873</v>
      </c>
      <c r="C1074" s="4">
        <v>1073.0</v>
      </c>
      <c r="D1074" s="5" t="s">
        <v>6164</v>
      </c>
      <c r="E1074" s="4"/>
      <c r="F1074" s="4"/>
      <c r="G1074" s="4"/>
      <c r="H1074" s="4"/>
    </row>
    <row r="1075" ht="15.75" customHeight="1">
      <c r="A1075" s="3" t="s">
        <v>7495</v>
      </c>
      <c r="B1075" s="1" t="s">
        <v>7496</v>
      </c>
      <c r="C1075" s="4">
        <v>1074.0</v>
      </c>
      <c r="D1075" s="5" t="s">
        <v>7497</v>
      </c>
      <c r="E1075" s="4"/>
      <c r="F1075" s="4"/>
      <c r="G1075" s="4"/>
      <c r="H1075" s="4"/>
    </row>
    <row r="1076" ht="15.75" customHeight="1">
      <c r="A1076" s="3" t="s">
        <v>6665</v>
      </c>
      <c r="B1076" s="1" t="s">
        <v>7174</v>
      </c>
      <c r="C1076" s="4">
        <v>1075.0</v>
      </c>
      <c r="D1076" s="5" t="s">
        <v>7498</v>
      </c>
      <c r="E1076" s="4"/>
      <c r="F1076" s="4"/>
      <c r="G1076" s="4"/>
      <c r="H1076" s="4"/>
    </row>
    <row r="1077" ht="15.75" customHeight="1">
      <c r="A1077" s="3" t="s">
        <v>7499</v>
      </c>
      <c r="B1077" s="1">
        <v>168.0</v>
      </c>
      <c r="C1077" s="4">
        <v>1076.0</v>
      </c>
      <c r="D1077" s="5" t="s">
        <v>3879</v>
      </c>
      <c r="E1077" s="4"/>
      <c r="F1077" s="4"/>
      <c r="G1077" s="4"/>
      <c r="H1077" s="4"/>
    </row>
    <row r="1078" ht="15.75" customHeight="1">
      <c r="A1078" s="3" t="s">
        <v>7500</v>
      </c>
      <c r="B1078" s="1" t="s">
        <v>7501</v>
      </c>
      <c r="C1078" s="4">
        <v>1077.0</v>
      </c>
      <c r="D1078" s="5" t="s">
        <v>322</v>
      </c>
      <c r="E1078" s="4"/>
      <c r="F1078" s="4"/>
      <c r="G1078" s="4"/>
      <c r="H1078" s="4"/>
    </row>
    <row r="1079" ht="15.75" customHeight="1">
      <c r="A1079" s="3" t="s">
        <v>7502</v>
      </c>
      <c r="B1079" s="1" t="s">
        <v>5680</v>
      </c>
      <c r="C1079" s="4">
        <v>1078.0</v>
      </c>
      <c r="D1079" s="5" t="s">
        <v>180</v>
      </c>
      <c r="E1079" s="4"/>
      <c r="F1079" s="4"/>
      <c r="G1079" s="4"/>
      <c r="H1079" s="4"/>
    </row>
    <row r="1080" ht="15.75" customHeight="1">
      <c r="A1080" s="3" t="s">
        <v>7503</v>
      </c>
      <c r="B1080" s="1" t="s">
        <v>7504</v>
      </c>
      <c r="C1080" s="4">
        <v>1079.0</v>
      </c>
      <c r="D1080" s="5" t="s">
        <v>79</v>
      </c>
      <c r="E1080" s="4"/>
      <c r="F1080" s="4"/>
      <c r="G1080" s="4"/>
      <c r="H1080" s="4"/>
    </row>
    <row r="1081" ht="15.75" customHeight="1">
      <c r="A1081" s="3" t="s">
        <v>129</v>
      </c>
      <c r="B1081" s="1" t="s">
        <v>130</v>
      </c>
      <c r="C1081" s="4">
        <v>1080.0</v>
      </c>
      <c r="D1081" s="5" t="s">
        <v>6003</v>
      </c>
      <c r="E1081" s="4"/>
      <c r="F1081" s="4"/>
      <c r="G1081" s="4"/>
      <c r="H1081" s="4"/>
    </row>
    <row r="1082" ht="15.75" customHeight="1">
      <c r="A1082" s="3" t="s">
        <v>7505</v>
      </c>
      <c r="B1082" s="1" t="s">
        <v>7506</v>
      </c>
      <c r="C1082" s="4">
        <v>1081.0</v>
      </c>
      <c r="D1082" s="5" t="s">
        <v>7397</v>
      </c>
      <c r="E1082" s="4"/>
      <c r="F1082" s="4"/>
      <c r="G1082" s="4"/>
      <c r="H1082" s="4"/>
    </row>
    <row r="1083" ht="15.75" customHeight="1">
      <c r="A1083" s="3" t="s">
        <v>7507</v>
      </c>
      <c r="B1083" s="1" t="s">
        <v>7508</v>
      </c>
      <c r="C1083" s="4">
        <v>1082.0</v>
      </c>
      <c r="D1083" s="5" t="s">
        <v>7509</v>
      </c>
      <c r="E1083" s="4"/>
      <c r="F1083" s="4"/>
      <c r="G1083" s="4"/>
      <c r="H1083" s="4"/>
    </row>
    <row r="1084" ht="15.75" customHeight="1">
      <c r="A1084" s="3" t="s">
        <v>7510</v>
      </c>
      <c r="B1084" s="1">
        <v>169.0</v>
      </c>
      <c r="C1084" s="4">
        <v>1083.0</v>
      </c>
      <c r="D1084" s="5" t="s">
        <v>7511</v>
      </c>
      <c r="E1084" s="4"/>
      <c r="F1084" s="4"/>
      <c r="G1084" s="4"/>
      <c r="H1084" s="4"/>
    </row>
    <row r="1085" ht="15.75" customHeight="1">
      <c r="A1085" s="3" t="s">
        <v>7512</v>
      </c>
      <c r="B1085" s="1" t="s">
        <v>7513</v>
      </c>
      <c r="C1085" s="4">
        <v>1084.0</v>
      </c>
      <c r="D1085" s="5" t="s">
        <v>2966</v>
      </c>
      <c r="E1085" s="4"/>
      <c r="F1085" s="4"/>
      <c r="G1085" s="4"/>
      <c r="H1085" s="4"/>
    </row>
    <row r="1086" ht="15.75" customHeight="1">
      <c r="A1086" s="3" t="s">
        <v>7514</v>
      </c>
      <c r="B1086" s="1" t="s">
        <v>4313</v>
      </c>
      <c r="C1086" s="4">
        <v>1085.0</v>
      </c>
      <c r="D1086" s="5" t="s">
        <v>7515</v>
      </c>
      <c r="E1086" s="4"/>
      <c r="F1086" s="4"/>
      <c r="G1086" s="4"/>
      <c r="H1086" s="4"/>
    </row>
    <row r="1087" ht="15.75" customHeight="1">
      <c r="A1087" s="3" t="s">
        <v>7516</v>
      </c>
      <c r="B1087" s="1" t="s">
        <v>7517</v>
      </c>
      <c r="C1087" s="4">
        <v>1086.0</v>
      </c>
      <c r="D1087" s="5" t="s">
        <v>53</v>
      </c>
      <c r="E1087" s="4"/>
      <c r="F1087" s="4"/>
      <c r="G1087" s="4"/>
      <c r="H1087" s="4"/>
    </row>
    <row r="1088" ht="15.75" customHeight="1">
      <c r="A1088" s="3" t="s">
        <v>7247</v>
      </c>
      <c r="B1088" s="1" t="s">
        <v>2580</v>
      </c>
      <c r="C1088" s="4">
        <v>1087.0</v>
      </c>
      <c r="D1088" s="5" t="s">
        <v>203</v>
      </c>
      <c r="E1088" s="4"/>
      <c r="F1088" s="4"/>
      <c r="G1088" s="4"/>
      <c r="H1088" s="4"/>
    </row>
    <row r="1089" ht="15.75" customHeight="1">
      <c r="A1089" s="3" t="s">
        <v>7518</v>
      </c>
      <c r="B1089" s="1" t="s">
        <v>5907</v>
      </c>
      <c r="C1089" s="4">
        <v>1088.0</v>
      </c>
      <c r="D1089" s="5" t="s">
        <v>4734</v>
      </c>
      <c r="E1089" s="4"/>
      <c r="F1089" s="4"/>
      <c r="G1089" s="4"/>
      <c r="H1089" s="4"/>
    </row>
    <row r="1090" ht="15.75" customHeight="1">
      <c r="A1090" s="3" t="s">
        <v>7519</v>
      </c>
      <c r="B1090" s="1" t="s">
        <v>5925</v>
      </c>
      <c r="C1090" s="4">
        <v>1089.0</v>
      </c>
      <c r="D1090" s="5" t="s">
        <v>5744</v>
      </c>
      <c r="E1090" s="4"/>
      <c r="F1090" s="4"/>
      <c r="G1090" s="4"/>
      <c r="H1090" s="4"/>
    </row>
    <row r="1091" ht="15.75" customHeight="1">
      <c r="A1091" s="3" t="s">
        <v>7520</v>
      </c>
      <c r="B1091" s="1">
        <v>170.0</v>
      </c>
      <c r="C1091" s="4">
        <v>1090.0</v>
      </c>
      <c r="D1091" s="5" t="s">
        <v>7521</v>
      </c>
      <c r="E1091" s="4"/>
      <c r="F1091" s="4"/>
      <c r="G1091" s="4"/>
      <c r="H1091" s="4"/>
    </row>
    <row r="1092" ht="15.75" customHeight="1">
      <c r="A1092" s="3" t="s">
        <v>7522</v>
      </c>
      <c r="B1092" s="1" t="s">
        <v>7523</v>
      </c>
      <c r="C1092" s="4">
        <v>1091.0</v>
      </c>
      <c r="D1092" s="5" t="s">
        <v>3702</v>
      </c>
      <c r="E1092" s="4"/>
      <c r="F1092" s="4"/>
      <c r="G1092" s="4"/>
      <c r="H1092" s="4"/>
    </row>
    <row r="1093" ht="15.75" customHeight="1">
      <c r="A1093" s="3" t="s">
        <v>7524</v>
      </c>
      <c r="B1093" s="1" t="s">
        <v>7525</v>
      </c>
      <c r="C1093" s="4">
        <v>1092.0</v>
      </c>
      <c r="D1093" s="5" t="s">
        <v>7526</v>
      </c>
      <c r="E1093" s="4"/>
      <c r="F1093" s="4"/>
      <c r="G1093" s="4"/>
      <c r="H1093" s="4"/>
    </row>
    <row r="1094" ht="15.75" customHeight="1">
      <c r="A1094" s="3" t="s">
        <v>7516</v>
      </c>
      <c r="B1094" s="1" t="s">
        <v>7517</v>
      </c>
      <c r="C1094" s="4">
        <v>1093.0</v>
      </c>
      <c r="D1094" s="5" t="s">
        <v>7527</v>
      </c>
      <c r="E1094" s="4"/>
      <c r="F1094" s="4"/>
      <c r="G1094" s="4"/>
      <c r="H1094" s="4"/>
    </row>
    <row r="1095" ht="15.75" customHeight="1">
      <c r="A1095" s="3" t="s">
        <v>7528</v>
      </c>
      <c r="B1095" s="1" t="s">
        <v>5907</v>
      </c>
      <c r="C1095" s="4">
        <v>1094.0</v>
      </c>
      <c r="D1095" s="5" t="s">
        <v>53</v>
      </c>
      <c r="E1095" s="4"/>
      <c r="F1095" s="4"/>
      <c r="G1095" s="4"/>
      <c r="H1095" s="4"/>
    </row>
    <row r="1096" ht="15.75" customHeight="1">
      <c r="A1096" s="3" t="s">
        <v>7529</v>
      </c>
      <c r="B1096" s="1" t="s">
        <v>6634</v>
      </c>
      <c r="C1096" s="4">
        <v>1095.0</v>
      </c>
      <c r="D1096" s="5" t="s">
        <v>6143</v>
      </c>
      <c r="E1096" s="4"/>
      <c r="F1096" s="4"/>
      <c r="G1096" s="4"/>
      <c r="H1096" s="4"/>
    </row>
    <row r="1097" ht="15.75" customHeight="1">
      <c r="A1097" s="3" t="s">
        <v>7530</v>
      </c>
      <c r="B1097" s="1">
        <v>171.0</v>
      </c>
      <c r="C1097" s="4">
        <v>1096.0</v>
      </c>
      <c r="D1097" s="5" t="s">
        <v>132</v>
      </c>
      <c r="E1097" s="4"/>
      <c r="F1097" s="4"/>
      <c r="G1097" s="4"/>
      <c r="H1097" s="4"/>
    </row>
    <row r="1098" ht="15.75" customHeight="1">
      <c r="A1098" s="3" t="s">
        <v>7531</v>
      </c>
      <c r="B1098" s="1" t="s">
        <v>7532</v>
      </c>
      <c r="C1098" s="4">
        <v>1097.0</v>
      </c>
      <c r="D1098" s="5" t="s">
        <v>6309</v>
      </c>
      <c r="E1098" s="4"/>
      <c r="F1098" s="4"/>
      <c r="G1098" s="4"/>
      <c r="H1098" s="4"/>
    </row>
    <row r="1099" ht="15.75" customHeight="1">
      <c r="A1099" s="3" t="s">
        <v>7533</v>
      </c>
      <c r="B1099" s="1" t="s">
        <v>7534</v>
      </c>
      <c r="C1099" s="4">
        <v>1098.0</v>
      </c>
      <c r="D1099" s="5" t="s">
        <v>7535</v>
      </c>
      <c r="E1099" s="4"/>
      <c r="F1099" s="4"/>
      <c r="G1099" s="4"/>
      <c r="H1099" s="4"/>
    </row>
    <row r="1100" ht="15.75" customHeight="1">
      <c r="A1100" s="3" t="s">
        <v>7536</v>
      </c>
      <c r="B1100" s="1" t="s">
        <v>7537</v>
      </c>
      <c r="C1100" s="4">
        <v>1099.0</v>
      </c>
      <c r="D1100" s="5" t="s">
        <v>7538</v>
      </c>
      <c r="E1100" s="4"/>
      <c r="F1100" s="4"/>
      <c r="G1100" s="4"/>
      <c r="H1100" s="4"/>
    </row>
    <row r="1101" ht="15.75" customHeight="1">
      <c r="A1101" s="3" t="s">
        <v>6346</v>
      </c>
      <c r="B1101" s="1" t="s">
        <v>130</v>
      </c>
      <c r="C1101" s="4">
        <v>1100.0</v>
      </c>
      <c r="D1101" s="5" t="s">
        <v>7539</v>
      </c>
      <c r="E1101" s="4"/>
      <c r="F1101" s="4"/>
      <c r="G1101" s="4"/>
      <c r="H1101" s="4"/>
    </row>
    <row r="1102" ht="15.75" customHeight="1">
      <c r="A1102" s="3" t="s">
        <v>7540</v>
      </c>
      <c r="B1102" s="1" t="s">
        <v>7541</v>
      </c>
      <c r="C1102" s="4">
        <v>1101.0</v>
      </c>
      <c r="D1102" s="5" t="s">
        <v>7542</v>
      </c>
      <c r="E1102" s="4"/>
      <c r="F1102" s="4"/>
      <c r="G1102" s="4"/>
      <c r="H1102" s="4"/>
    </row>
    <row r="1103" ht="15.75" customHeight="1">
      <c r="A1103" s="3" t="s">
        <v>6318</v>
      </c>
      <c r="B1103" s="1" t="s">
        <v>7543</v>
      </c>
      <c r="C1103" s="4">
        <v>1102.0</v>
      </c>
      <c r="D1103" s="5" t="s">
        <v>7544</v>
      </c>
      <c r="E1103" s="4"/>
      <c r="F1103" s="4"/>
      <c r="G1103" s="4"/>
      <c r="H1103" s="4"/>
    </row>
    <row r="1104" ht="15.75" customHeight="1">
      <c r="A1104" s="3" t="s">
        <v>7545</v>
      </c>
      <c r="B1104" s="1">
        <v>172.0</v>
      </c>
      <c r="C1104" s="4">
        <v>1103.0</v>
      </c>
      <c r="D1104" s="5" t="s">
        <v>6063</v>
      </c>
      <c r="E1104" s="4"/>
      <c r="F1104" s="4"/>
      <c r="G1104" s="4"/>
      <c r="H1104" s="4"/>
    </row>
    <row r="1105" ht="15.75" customHeight="1">
      <c r="A1105" s="3" t="s">
        <v>7546</v>
      </c>
      <c r="B1105" s="1" t="s">
        <v>7547</v>
      </c>
      <c r="C1105" s="4">
        <v>1104.0</v>
      </c>
      <c r="D1105" s="5" t="s">
        <v>7548</v>
      </c>
      <c r="E1105" s="4"/>
      <c r="F1105" s="4"/>
      <c r="G1105" s="4"/>
      <c r="H1105" s="4"/>
    </row>
    <row r="1106" ht="15.75" customHeight="1">
      <c r="A1106" s="3" t="s">
        <v>7549</v>
      </c>
      <c r="B1106" s="1" t="s">
        <v>7550</v>
      </c>
      <c r="C1106" s="4">
        <v>1105.0</v>
      </c>
      <c r="D1106" s="5" t="s">
        <v>7551</v>
      </c>
      <c r="E1106" s="4"/>
      <c r="F1106" s="4"/>
      <c r="G1106" s="4"/>
      <c r="H1106" s="4"/>
    </row>
    <row r="1107" ht="15.75" customHeight="1">
      <c r="A1107" s="3" t="s">
        <v>6740</v>
      </c>
      <c r="B1107" s="1" t="s">
        <v>5757</v>
      </c>
      <c r="C1107" s="4">
        <v>1106.0</v>
      </c>
      <c r="D1107" s="5" t="s">
        <v>6235</v>
      </c>
      <c r="E1107" s="4"/>
      <c r="F1107" s="4"/>
      <c r="G1107" s="4"/>
      <c r="H1107" s="4"/>
    </row>
    <row r="1108" ht="15.75" customHeight="1">
      <c r="A1108" s="3" t="s">
        <v>129</v>
      </c>
      <c r="B1108" s="1" t="s">
        <v>130</v>
      </c>
      <c r="C1108" s="4">
        <v>1107.0</v>
      </c>
      <c r="D1108" s="5" t="s">
        <v>7552</v>
      </c>
      <c r="E1108" s="4"/>
      <c r="F1108" s="4"/>
      <c r="G1108" s="4"/>
      <c r="H1108" s="4"/>
    </row>
    <row r="1109" ht="15.75" customHeight="1">
      <c r="A1109" s="3" t="s">
        <v>7553</v>
      </c>
      <c r="B1109" s="1" t="s">
        <v>7554</v>
      </c>
      <c r="C1109" s="4">
        <v>1108.0</v>
      </c>
      <c r="D1109" s="5" t="s">
        <v>53</v>
      </c>
      <c r="E1109" s="4"/>
      <c r="F1109" s="4"/>
      <c r="G1109" s="4"/>
      <c r="H1109" s="4"/>
    </row>
    <row r="1110" ht="15.75" customHeight="1">
      <c r="A1110" s="3" t="s">
        <v>7232</v>
      </c>
      <c r="B1110" s="1" t="s">
        <v>7215</v>
      </c>
      <c r="C1110" s="4">
        <v>1109.0</v>
      </c>
      <c r="D1110" s="5" t="s">
        <v>5733</v>
      </c>
      <c r="E1110" s="4"/>
      <c r="F1110" s="4"/>
      <c r="G1110" s="4"/>
      <c r="H1110" s="4"/>
    </row>
    <row r="1111" ht="15.75" customHeight="1">
      <c r="A1111" s="3" t="s">
        <v>7555</v>
      </c>
      <c r="B1111" s="1">
        <v>173.0</v>
      </c>
      <c r="C1111" s="4">
        <v>1110.0</v>
      </c>
      <c r="D1111" s="5" t="s">
        <v>132</v>
      </c>
      <c r="E1111" s="4"/>
      <c r="F1111" s="4"/>
      <c r="G1111" s="4"/>
      <c r="H1111" s="4"/>
    </row>
    <row r="1112" ht="15.75" customHeight="1">
      <c r="A1112" s="3" t="s">
        <v>7556</v>
      </c>
      <c r="B1112" s="1" t="s">
        <v>2857</v>
      </c>
      <c r="C1112" s="4">
        <v>1111.0</v>
      </c>
      <c r="D1112" s="5" t="s">
        <v>7557</v>
      </c>
      <c r="E1112" s="4"/>
      <c r="F1112" s="4"/>
      <c r="G1112" s="4"/>
      <c r="H1112" s="4"/>
    </row>
    <row r="1113" ht="15.75" customHeight="1">
      <c r="A1113" s="3" t="s">
        <v>7558</v>
      </c>
      <c r="B1113" s="1" t="s">
        <v>2859</v>
      </c>
      <c r="C1113" s="4">
        <v>1112.0</v>
      </c>
      <c r="D1113" s="5" t="s">
        <v>7559</v>
      </c>
      <c r="E1113" s="4"/>
      <c r="F1113" s="4"/>
      <c r="G1113" s="4"/>
      <c r="H1113" s="4"/>
    </row>
    <row r="1114" ht="15.75" customHeight="1">
      <c r="A1114" s="3" t="s">
        <v>7560</v>
      </c>
      <c r="B1114" s="1" t="s">
        <v>7561</v>
      </c>
      <c r="C1114" s="4">
        <v>1113.0</v>
      </c>
      <c r="D1114" s="5" t="s">
        <v>2492</v>
      </c>
      <c r="E1114" s="4"/>
      <c r="F1114" s="4"/>
      <c r="G1114" s="4"/>
      <c r="H1114" s="4"/>
    </row>
    <row r="1115" ht="15.75" customHeight="1">
      <c r="A1115" s="3" t="s">
        <v>6346</v>
      </c>
      <c r="B1115" s="1" t="s">
        <v>130</v>
      </c>
      <c r="C1115" s="4">
        <v>1114.0</v>
      </c>
      <c r="D1115" s="5" t="s">
        <v>977</v>
      </c>
      <c r="E1115" s="4"/>
      <c r="F1115" s="4"/>
      <c r="G1115" s="4"/>
      <c r="H1115" s="4"/>
    </row>
    <row r="1116" ht="15.75" customHeight="1">
      <c r="A1116" s="3" t="s">
        <v>7562</v>
      </c>
      <c r="B1116" s="1" t="s">
        <v>5680</v>
      </c>
      <c r="C1116" s="4">
        <v>1115.0</v>
      </c>
      <c r="D1116" s="5" t="s">
        <v>180</v>
      </c>
      <c r="E1116" s="4"/>
      <c r="F1116" s="4"/>
      <c r="G1116" s="4"/>
      <c r="H1116" s="4"/>
    </row>
    <row r="1117" ht="15.75" customHeight="1">
      <c r="A1117" s="3" t="s">
        <v>7563</v>
      </c>
      <c r="B1117" s="1" t="s">
        <v>2252</v>
      </c>
      <c r="C1117" s="4">
        <v>1116.0</v>
      </c>
      <c r="D1117" s="5" t="s">
        <v>7564</v>
      </c>
      <c r="E1117" s="4"/>
      <c r="F1117" s="4"/>
      <c r="G1117" s="4"/>
      <c r="H1117" s="4"/>
    </row>
    <row r="1118" ht="15.75" customHeight="1">
      <c r="A1118" s="3" t="s">
        <v>7565</v>
      </c>
      <c r="B1118" s="1">
        <v>174.0</v>
      </c>
      <c r="C1118" s="4">
        <v>1117.0</v>
      </c>
      <c r="D1118" s="5" t="s">
        <v>6063</v>
      </c>
      <c r="E1118" s="4"/>
      <c r="F1118" s="4"/>
      <c r="G1118" s="4"/>
      <c r="H1118" s="4"/>
    </row>
    <row r="1119" ht="15.75" customHeight="1">
      <c r="A1119" s="3" t="s">
        <v>7566</v>
      </c>
      <c r="B1119" s="1" t="s">
        <v>7567</v>
      </c>
      <c r="C1119" s="4">
        <v>1118.0</v>
      </c>
      <c r="D1119" s="5" t="s">
        <v>7568</v>
      </c>
      <c r="E1119" s="4"/>
      <c r="F1119" s="4"/>
      <c r="G1119" s="4"/>
      <c r="H1119" s="4"/>
    </row>
    <row r="1120" ht="15.75" customHeight="1">
      <c r="A1120" s="3" t="s">
        <v>7569</v>
      </c>
      <c r="B1120" s="1" t="s">
        <v>7570</v>
      </c>
      <c r="C1120" s="4">
        <v>1119.0</v>
      </c>
      <c r="D1120" s="5" t="s">
        <v>977</v>
      </c>
      <c r="E1120" s="4"/>
      <c r="F1120" s="4"/>
      <c r="G1120" s="4"/>
      <c r="H1120" s="4"/>
    </row>
    <row r="1121" ht="15.75" customHeight="1">
      <c r="A1121" s="3" t="s">
        <v>1763</v>
      </c>
      <c r="B1121" s="1" t="s">
        <v>2580</v>
      </c>
      <c r="C1121" s="4">
        <v>1120.0</v>
      </c>
      <c r="D1121" s="5" t="s">
        <v>7571</v>
      </c>
      <c r="E1121" s="4"/>
      <c r="F1121" s="4"/>
      <c r="G1121" s="4"/>
      <c r="H1121" s="4"/>
    </row>
    <row r="1122" ht="15.75" customHeight="1">
      <c r="A1122" s="3" t="s">
        <v>7572</v>
      </c>
      <c r="B1122" s="1" t="s">
        <v>7219</v>
      </c>
      <c r="C1122" s="4">
        <v>1121.0</v>
      </c>
      <c r="D1122" s="5" t="s">
        <v>7573</v>
      </c>
      <c r="E1122" s="4"/>
      <c r="F1122" s="4"/>
      <c r="G1122" s="4"/>
      <c r="H1122" s="4"/>
    </row>
    <row r="1123" ht="15.75" customHeight="1">
      <c r="A1123" s="3" t="s">
        <v>7574</v>
      </c>
      <c r="B1123" s="1" t="s">
        <v>5895</v>
      </c>
      <c r="C1123" s="4">
        <v>1122.0</v>
      </c>
      <c r="D1123" s="5" t="s">
        <v>7575</v>
      </c>
      <c r="E1123" s="4"/>
      <c r="F1123" s="4"/>
      <c r="G1123" s="4"/>
      <c r="H1123" s="4"/>
    </row>
    <row r="1124" ht="15.75" customHeight="1">
      <c r="A1124" s="3" t="s">
        <v>7576</v>
      </c>
      <c r="B1124" s="1">
        <v>175.0</v>
      </c>
      <c r="C1124" s="4">
        <v>1123.0</v>
      </c>
      <c r="D1124" s="5" t="s">
        <v>132</v>
      </c>
      <c r="E1124" s="4"/>
      <c r="F1124" s="4"/>
      <c r="G1124" s="4"/>
      <c r="H1124" s="4"/>
    </row>
    <row r="1125" ht="15.75" customHeight="1">
      <c r="A1125" s="3" t="s">
        <v>7577</v>
      </c>
      <c r="B1125" s="1" t="s">
        <v>7578</v>
      </c>
      <c r="C1125" s="4">
        <v>1124.0</v>
      </c>
      <c r="D1125" s="5" t="s">
        <v>6222</v>
      </c>
      <c r="E1125" s="4"/>
      <c r="F1125" s="4"/>
      <c r="G1125" s="4"/>
      <c r="H1125" s="4"/>
    </row>
    <row r="1126" ht="15.75" customHeight="1">
      <c r="A1126" s="3" t="s">
        <v>7579</v>
      </c>
      <c r="B1126" s="1" t="s">
        <v>7580</v>
      </c>
      <c r="C1126" s="4">
        <v>1125.0</v>
      </c>
      <c r="D1126" s="5" t="s">
        <v>7581</v>
      </c>
      <c r="E1126" s="4"/>
      <c r="F1126" s="4"/>
      <c r="G1126" s="4"/>
      <c r="H1126" s="4"/>
    </row>
    <row r="1127" ht="15.75" customHeight="1">
      <c r="A1127" s="3" t="s">
        <v>7582</v>
      </c>
      <c r="B1127" s="1" t="s">
        <v>6806</v>
      </c>
      <c r="C1127" s="4">
        <v>1126.0</v>
      </c>
      <c r="D1127" s="5" t="s">
        <v>6784</v>
      </c>
      <c r="E1127" s="4"/>
      <c r="F1127" s="4"/>
      <c r="G1127" s="4"/>
      <c r="H1127" s="4"/>
    </row>
    <row r="1128" ht="15.75" customHeight="1">
      <c r="A1128" s="3" t="s">
        <v>7583</v>
      </c>
      <c r="B1128" s="1" t="s">
        <v>7584</v>
      </c>
      <c r="C1128" s="4">
        <v>1127.0</v>
      </c>
      <c r="D1128" s="5" t="s">
        <v>7585</v>
      </c>
      <c r="E1128" s="4"/>
      <c r="F1128" s="4"/>
      <c r="G1128" s="4"/>
      <c r="H1128" s="4"/>
    </row>
    <row r="1129" ht="15.75" customHeight="1">
      <c r="A1129" s="3" t="s">
        <v>7586</v>
      </c>
      <c r="B1129" s="1">
        <v>176.0</v>
      </c>
      <c r="C1129" s="4">
        <v>1128.0</v>
      </c>
      <c r="D1129" s="5" t="s">
        <v>7587</v>
      </c>
      <c r="E1129" s="4"/>
      <c r="F1129" s="4"/>
      <c r="G1129" s="4"/>
      <c r="H1129" s="4"/>
    </row>
    <row r="1130" ht="15.75" customHeight="1">
      <c r="A1130" s="3" t="s">
        <v>7588</v>
      </c>
      <c r="B1130" s="1" t="s">
        <v>7589</v>
      </c>
      <c r="C1130" s="4">
        <v>1129.0</v>
      </c>
      <c r="D1130" s="5" t="s">
        <v>1039</v>
      </c>
      <c r="E1130" s="4"/>
      <c r="F1130" s="4"/>
      <c r="G1130" s="4"/>
      <c r="H1130" s="4"/>
    </row>
    <row r="1131" ht="15.75" customHeight="1">
      <c r="A1131" s="3" t="s">
        <v>7590</v>
      </c>
      <c r="B1131" s="1" t="s">
        <v>798</v>
      </c>
      <c r="C1131" s="4">
        <v>1130.0</v>
      </c>
      <c r="D1131" s="5" t="s">
        <v>6210</v>
      </c>
      <c r="E1131" s="4"/>
      <c r="F1131" s="4"/>
      <c r="G1131" s="4"/>
      <c r="H1131" s="4"/>
    </row>
    <row r="1132" ht="15.75" customHeight="1">
      <c r="A1132" s="3" t="s">
        <v>7591</v>
      </c>
      <c r="B1132" s="1" t="s">
        <v>7592</v>
      </c>
      <c r="C1132" s="4">
        <v>1131.0</v>
      </c>
      <c r="D1132" s="5" t="s">
        <v>132</v>
      </c>
      <c r="E1132" s="4"/>
      <c r="F1132" s="4"/>
      <c r="G1132" s="4"/>
      <c r="H1132" s="4"/>
    </row>
    <row r="1133" ht="15.75" customHeight="1">
      <c r="A1133" s="3" t="s">
        <v>7593</v>
      </c>
      <c r="B1133" s="1" t="s">
        <v>7594</v>
      </c>
      <c r="C1133" s="4">
        <v>1132.0</v>
      </c>
      <c r="D1133" s="5" t="s">
        <v>2128</v>
      </c>
      <c r="E1133" s="4"/>
      <c r="F1133" s="4"/>
      <c r="G1133" s="4"/>
      <c r="H1133" s="4"/>
    </row>
    <row r="1134" ht="15.75" customHeight="1">
      <c r="A1134" s="3" t="s">
        <v>7595</v>
      </c>
      <c r="B1134" s="1" t="s">
        <v>7596</v>
      </c>
      <c r="C1134" s="4">
        <v>1133.0</v>
      </c>
      <c r="D1134" s="5" t="s">
        <v>7597</v>
      </c>
      <c r="E1134" s="4"/>
      <c r="F1134" s="4"/>
      <c r="G1134" s="4"/>
      <c r="H1134" s="4"/>
    </row>
    <row r="1135" ht="15.75" customHeight="1">
      <c r="A1135" s="3" t="s">
        <v>129</v>
      </c>
      <c r="B1135" s="1" t="s">
        <v>3979</v>
      </c>
      <c r="C1135" s="4">
        <v>1134.0</v>
      </c>
      <c r="D1135" s="5" t="s">
        <v>3702</v>
      </c>
      <c r="E1135" s="4"/>
      <c r="F1135" s="4"/>
      <c r="G1135" s="4"/>
      <c r="H1135" s="4"/>
    </row>
    <row r="1136" ht="15.75" customHeight="1">
      <c r="A1136" s="3" t="s">
        <v>7228</v>
      </c>
      <c r="B1136" s="1" t="s">
        <v>7598</v>
      </c>
      <c r="C1136" s="4">
        <v>1135.0</v>
      </c>
      <c r="D1136" s="5" t="s">
        <v>53</v>
      </c>
      <c r="E1136" s="4"/>
      <c r="F1136" s="4"/>
      <c r="G1136" s="4"/>
      <c r="H1136" s="4"/>
    </row>
    <row r="1137" ht="15.75" customHeight="1">
      <c r="A1137" s="3" t="s">
        <v>7209</v>
      </c>
      <c r="B1137" s="1" t="s">
        <v>7599</v>
      </c>
      <c r="C1137" s="4">
        <v>1136.0</v>
      </c>
      <c r="D1137" s="5" t="s">
        <v>6211</v>
      </c>
      <c r="E1137" s="4"/>
      <c r="F1137" s="4"/>
      <c r="G1137" s="4"/>
      <c r="H1137" s="4"/>
    </row>
    <row r="1138" ht="15.75" customHeight="1">
      <c r="A1138" s="1"/>
      <c r="B1138" s="1"/>
      <c r="C1138" s="4">
        <v>1137.0</v>
      </c>
      <c r="D1138" s="5" t="s">
        <v>6193</v>
      </c>
      <c r="E1138" s="4"/>
      <c r="F1138" s="4"/>
      <c r="G1138" s="4"/>
      <c r="H1138" s="4"/>
    </row>
    <row r="1139" ht="15.75" customHeight="1">
      <c r="A1139" s="1"/>
      <c r="B1139" s="1"/>
      <c r="C1139" s="4">
        <v>1138.0</v>
      </c>
      <c r="D1139" s="5" t="s">
        <v>180</v>
      </c>
      <c r="E1139" s="4"/>
      <c r="F1139" s="4"/>
      <c r="G1139" s="4"/>
      <c r="H1139" s="4"/>
    </row>
    <row r="1140" ht="15.75" customHeight="1">
      <c r="A1140" s="1"/>
      <c r="B1140" s="1"/>
      <c r="C1140" s="4">
        <v>1139.0</v>
      </c>
      <c r="D1140" s="5" t="s">
        <v>6671</v>
      </c>
      <c r="E1140" s="4"/>
      <c r="F1140" s="4"/>
      <c r="G1140" s="4"/>
      <c r="H1140" s="4"/>
    </row>
    <row r="1141" ht="15.75" customHeight="1">
      <c r="A1141" s="1"/>
      <c r="B1141" s="1"/>
      <c r="C1141" s="4">
        <v>1140.0</v>
      </c>
      <c r="D1141" s="5" t="s">
        <v>6063</v>
      </c>
      <c r="E1141" s="4"/>
      <c r="F1141" s="4"/>
      <c r="G1141" s="4"/>
      <c r="H1141" s="4"/>
    </row>
    <row r="1142" ht="15.75" customHeight="1">
      <c r="A1142" s="1"/>
      <c r="B1142" s="1"/>
      <c r="C1142" s="4">
        <v>1141.0</v>
      </c>
      <c r="D1142" s="5" t="s">
        <v>7600</v>
      </c>
      <c r="E1142" s="4"/>
      <c r="F1142" s="4"/>
      <c r="G1142" s="4"/>
      <c r="H1142" s="4"/>
    </row>
    <row r="1143" ht="15.75" customHeight="1">
      <c r="A1143" s="1"/>
      <c r="B1143" s="1"/>
      <c r="C1143" s="4">
        <v>1142.0</v>
      </c>
      <c r="D1143" s="5" t="s">
        <v>7601</v>
      </c>
      <c r="E1143" s="4"/>
      <c r="F1143" s="4"/>
      <c r="G1143" s="4"/>
      <c r="H1143" s="4"/>
    </row>
    <row r="1144" ht="15.75" customHeight="1">
      <c r="A1144" s="1"/>
      <c r="B1144" s="1"/>
      <c r="C1144" s="4">
        <v>1143.0</v>
      </c>
      <c r="D1144" s="5" t="s">
        <v>6685</v>
      </c>
      <c r="E1144" s="4"/>
      <c r="F1144" s="4"/>
      <c r="G1144" s="4"/>
      <c r="H1144" s="4"/>
    </row>
    <row r="1145" ht="15.75" customHeight="1">
      <c r="A1145" s="1"/>
      <c r="B1145" s="1"/>
      <c r="C1145" s="4">
        <v>1144.0</v>
      </c>
      <c r="D1145" s="5" t="s">
        <v>3909</v>
      </c>
      <c r="E1145" s="4"/>
      <c r="F1145" s="4"/>
      <c r="G1145" s="4"/>
      <c r="H1145" s="4"/>
    </row>
    <row r="1146" ht="15.75" customHeight="1">
      <c r="A1146" s="1"/>
      <c r="B1146" s="1"/>
      <c r="C1146" s="4">
        <v>1145.0</v>
      </c>
      <c r="D1146" s="5" t="s">
        <v>7602</v>
      </c>
      <c r="E1146" s="4"/>
      <c r="F1146" s="4"/>
      <c r="G1146" s="4"/>
      <c r="H1146" s="4"/>
    </row>
    <row r="1147" ht="15.75" customHeight="1">
      <c r="A1147" s="1"/>
      <c r="B1147" s="1"/>
      <c r="C1147" s="4">
        <v>1146.0</v>
      </c>
      <c r="D1147" s="5" t="s">
        <v>448</v>
      </c>
      <c r="E1147" s="4"/>
      <c r="F1147" s="4"/>
      <c r="G1147" s="4"/>
      <c r="H1147" s="4"/>
    </row>
    <row r="1148" ht="15.75" customHeight="1">
      <c r="A1148" s="1"/>
      <c r="B1148" s="1"/>
      <c r="C1148" s="4">
        <v>1147.0</v>
      </c>
      <c r="D1148" s="5" t="s">
        <v>7603</v>
      </c>
      <c r="E1148" s="4"/>
      <c r="F1148" s="4"/>
      <c r="G1148" s="4"/>
      <c r="H1148" s="4"/>
    </row>
    <row r="1149" ht="15.75" customHeight="1">
      <c r="A1149" s="1"/>
      <c r="B1149" s="1"/>
      <c r="C1149" s="4">
        <v>1148.0</v>
      </c>
      <c r="D1149" s="5" t="s">
        <v>5727</v>
      </c>
      <c r="E1149" s="4"/>
      <c r="F1149" s="4"/>
      <c r="G1149" s="4"/>
      <c r="H1149" s="4"/>
    </row>
    <row r="1150" ht="15.75" customHeight="1">
      <c r="A1150" s="1"/>
      <c r="B1150" s="1"/>
      <c r="C1150" s="4">
        <v>1149.0</v>
      </c>
      <c r="D1150" s="5" t="s">
        <v>5744</v>
      </c>
      <c r="E1150" s="4"/>
      <c r="F1150" s="4"/>
      <c r="G1150" s="4"/>
      <c r="H1150" s="4"/>
    </row>
    <row r="1151" ht="15.75" customHeight="1">
      <c r="A1151" s="1"/>
      <c r="B1151" s="1"/>
      <c r="C1151" s="4">
        <v>1150.0</v>
      </c>
      <c r="D1151" s="5" t="s">
        <v>7604</v>
      </c>
      <c r="E1151" s="4"/>
      <c r="F1151" s="4"/>
      <c r="G1151" s="4"/>
      <c r="H1151" s="4"/>
    </row>
    <row r="1152" ht="15.75" customHeight="1">
      <c r="A1152" s="1"/>
      <c r="B1152" s="1"/>
      <c r="C1152" s="4">
        <v>1151.0</v>
      </c>
      <c r="D1152" s="5" t="s">
        <v>5913</v>
      </c>
      <c r="E1152" s="4"/>
      <c r="F1152" s="4"/>
      <c r="G1152" s="4"/>
      <c r="H1152" s="4"/>
    </row>
    <row r="1153" ht="15.75" customHeight="1">
      <c r="A1153" s="1"/>
      <c r="B1153" s="1"/>
      <c r="C1153" s="4">
        <v>1152.0</v>
      </c>
      <c r="D1153" s="5" t="s">
        <v>6647</v>
      </c>
      <c r="E1153" s="4"/>
      <c r="F1153" s="4"/>
      <c r="G1153" s="4"/>
      <c r="H1153" s="4"/>
    </row>
    <row r="1154" ht="15.75" customHeight="1">
      <c r="A1154" s="1"/>
      <c r="B1154" s="1"/>
      <c r="C1154" s="4">
        <v>1153.0</v>
      </c>
      <c r="D1154" s="5" t="s">
        <v>7605</v>
      </c>
      <c r="E1154" s="4"/>
      <c r="F1154" s="4"/>
      <c r="G1154" s="4"/>
      <c r="H1154" s="4"/>
    </row>
    <row r="1155" ht="15.75" customHeight="1">
      <c r="A1155" s="1"/>
      <c r="B1155" s="1"/>
      <c r="C1155" s="4">
        <v>1154.0</v>
      </c>
      <c r="D1155" s="5" t="s">
        <v>7606</v>
      </c>
      <c r="E1155" s="4"/>
      <c r="F1155" s="4"/>
      <c r="G1155" s="4"/>
      <c r="H1155" s="4"/>
    </row>
    <row r="1156" ht="15.75" customHeight="1">
      <c r="A1156" s="1"/>
      <c r="B1156" s="1"/>
      <c r="C1156" s="4">
        <v>1155.0</v>
      </c>
      <c r="D1156" s="5" t="s">
        <v>7607</v>
      </c>
      <c r="E1156" s="4"/>
      <c r="F1156" s="4"/>
      <c r="G1156" s="4"/>
      <c r="H1156" s="4"/>
    </row>
    <row r="1157" ht="15.75" customHeight="1">
      <c r="A1157" s="1"/>
      <c r="B1157" s="1"/>
      <c r="C1157" s="4">
        <v>1156.0</v>
      </c>
      <c r="D1157" s="5" t="s">
        <v>7608</v>
      </c>
      <c r="E1157" s="4"/>
      <c r="F1157" s="4"/>
      <c r="G1157" s="4"/>
      <c r="H1157" s="4"/>
    </row>
    <row r="1158" ht="15.75" customHeight="1">
      <c r="A1158" s="1"/>
      <c r="B1158" s="1"/>
      <c r="C1158" s="4">
        <v>1157.0</v>
      </c>
      <c r="D1158" s="5" t="s">
        <v>6010</v>
      </c>
      <c r="E1158" s="4"/>
      <c r="F1158" s="4"/>
      <c r="G1158" s="4"/>
      <c r="H1158" s="4"/>
    </row>
    <row r="1159" ht="15.75" customHeight="1">
      <c r="A1159" s="1"/>
      <c r="B1159" s="1"/>
      <c r="C1159" s="4">
        <v>1158.0</v>
      </c>
      <c r="D1159" s="5" t="s">
        <v>7609</v>
      </c>
      <c r="E1159" s="4"/>
      <c r="F1159" s="4"/>
      <c r="G1159" s="4"/>
      <c r="H1159" s="4"/>
    </row>
    <row r="1160" ht="15.75" customHeight="1">
      <c r="A1160" s="1"/>
      <c r="B1160" s="1"/>
      <c r="C1160" s="4">
        <v>1159.0</v>
      </c>
      <c r="D1160" s="5" t="s">
        <v>7610</v>
      </c>
      <c r="E1160" s="4"/>
      <c r="F1160" s="4"/>
      <c r="G1160" s="4"/>
      <c r="H1160" s="4"/>
    </row>
    <row r="1161" ht="15.75" customHeight="1">
      <c r="A1161" s="1"/>
      <c r="B1161" s="1"/>
      <c r="C1161" s="4">
        <v>1160.0</v>
      </c>
      <c r="D1161" s="5" t="s">
        <v>84</v>
      </c>
      <c r="E1161" s="4"/>
      <c r="F1161" s="4"/>
      <c r="G1161" s="4"/>
      <c r="H1161" s="4"/>
    </row>
    <row r="1162" ht="15.75" customHeight="1">
      <c r="A1162" s="1"/>
      <c r="B1162" s="1"/>
      <c r="C1162" s="4">
        <v>1161.0</v>
      </c>
      <c r="D1162" s="5" t="s">
        <v>533</v>
      </c>
      <c r="E1162" s="4"/>
      <c r="F1162" s="4"/>
      <c r="G1162" s="4"/>
      <c r="H1162" s="4"/>
    </row>
    <row r="1163" ht="15.75" customHeight="1">
      <c r="A1163" s="1"/>
      <c r="B1163" s="1"/>
      <c r="C1163" s="4">
        <v>1162.0</v>
      </c>
      <c r="D1163" s="5" t="s">
        <v>5756</v>
      </c>
      <c r="E1163" s="4"/>
      <c r="F1163" s="4"/>
      <c r="G1163" s="4"/>
      <c r="H1163" s="4"/>
    </row>
    <row r="1164" ht="15.75" customHeight="1">
      <c r="A1164" s="1"/>
      <c r="B1164" s="1"/>
      <c r="C1164" s="4">
        <v>1163.0</v>
      </c>
      <c r="D1164" s="5" t="s">
        <v>7611</v>
      </c>
      <c r="E1164" s="4"/>
      <c r="F1164" s="4"/>
      <c r="G1164" s="4"/>
      <c r="H1164" s="4"/>
    </row>
    <row r="1165" ht="15.75" customHeight="1">
      <c r="A1165" s="1"/>
      <c r="B1165" s="1"/>
      <c r="C1165" s="4">
        <v>1164.0</v>
      </c>
      <c r="D1165" s="5" t="s">
        <v>7612</v>
      </c>
      <c r="E1165" s="4"/>
      <c r="F1165" s="4"/>
      <c r="G1165" s="4"/>
      <c r="H1165" s="4"/>
    </row>
    <row r="1166" ht="15.75" customHeight="1">
      <c r="A1166" s="1"/>
      <c r="B1166" s="1"/>
      <c r="C1166" s="4">
        <v>1165.0</v>
      </c>
      <c r="D1166" s="5" t="s">
        <v>7613</v>
      </c>
      <c r="E1166" s="4"/>
      <c r="F1166" s="4"/>
      <c r="G1166" s="4"/>
      <c r="H1166" s="4"/>
    </row>
    <row r="1167" ht="15.75" customHeight="1">
      <c r="A1167" s="1"/>
      <c r="B1167" s="1"/>
      <c r="C1167" s="4">
        <v>1166.0</v>
      </c>
      <c r="D1167" s="5" t="s">
        <v>7614</v>
      </c>
      <c r="E1167" s="4"/>
      <c r="F1167" s="4"/>
      <c r="G1167" s="4"/>
      <c r="H1167" s="4"/>
    </row>
    <row r="1168" ht="15.75" customHeight="1">
      <c r="A1168" s="1"/>
      <c r="B1168" s="1"/>
      <c r="C1168" s="4">
        <v>1167.0</v>
      </c>
      <c r="D1168" s="5" t="s">
        <v>5976</v>
      </c>
      <c r="E1168" s="4"/>
      <c r="F1168" s="4"/>
      <c r="G1168" s="4"/>
      <c r="H1168" s="4"/>
    </row>
    <row r="1169" ht="15.75" customHeight="1">
      <c r="A1169" s="1"/>
      <c r="B1169" s="1"/>
      <c r="C1169" s="4">
        <v>1168.0</v>
      </c>
      <c r="D1169" s="5" t="s">
        <v>6902</v>
      </c>
      <c r="E1169" s="4"/>
      <c r="F1169" s="4"/>
      <c r="G1169" s="4"/>
      <c r="H1169" s="4"/>
    </row>
    <row r="1170" ht="15.75" customHeight="1">
      <c r="A1170" s="1"/>
      <c r="B1170" s="1"/>
      <c r="C1170" s="4">
        <v>1169.0</v>
      </c>
      <c r="D1170" s="5" t="s">
        <v>7615</v>
      </c>
      <c r="E1170" s="4"/>
      <c r="F1170" s="4"/>
      <c r="G1170" s="4"/>
      <c r="H1170" s="4"/>
    </row>
    <row r="1171" ht="15.75" customHeight="1">
      <c r="A1171" s="1"/>
      <c r="B1171" s="1"/>
      <c r="C1171" s="4">
        <v>1170.0</v>
      </c>
      <c r="D1171" s="5" t="s">
        <v>6092</v>
      </c>
      <c r="E1171" s="4"/>
      <c r="F1171" s="4"/>
      <c r="G1171" s="4"/>
      <c r="H1171" s="4"/>
    </row>
    <row r="1172" ht="15.75" customHeight="1">
      <c r="A1172" s="1"/>
      <c r="B1172" s="1"/>
      <c r="C1172" s="4">
        <v>1171.0</v>
      </c>
      <c r="D1172" s="5" t="s">
        <v>6179</v>
      </c>
      <c r="E1172" s="4"/>
      <c r="F1172" s="4"/>
      <c r="G1172" s="4"/>
      <c r="H1172" s="4"/>
    </row>
    <row r="1173" ht="15.75" customHeight="1">
      <c r="A1173" s="1"/>
      <c r="B1173" s="1"/>
      <c r="C1173" s="4">
        <v>1172.0</v>
      </c>
      <c r="D1173" s="5" t="s">
        <v>7616</v>
      </c>
      <c r="E1173" s="4"/>
      <c r="F1173" s="4"/>
      <c r="G1173" s="4"/>
      <c r="H1173" s="4"/>
    </row>
    <row r="1174" ht="15.75" customHeight="1">
      <c r="A1174" s="1"/>
      <c r="B1174" s="1"/>
      <c r="C1174" s="4">
        <v>1173.0</v>
      </c>
      <c r="D1174" s="5" t="s">
        <v>7617</v>
      </c>
      <c r="E1174" s="4"/>
      <c r="F1174" s="4"/>
      <c r="G1174" s="4"/>
      <c r="H1174" s="4"/>
    </row>
    <row r="1175" ht="15.75" customHeight="1">
      <c r="A1175" s="1"/>
      <c r="B1175" s="1"/>
      <c r="C1175" s="4">
        <v>1174.0</v>
      </c>
      <c r="D1175" s="5" t="s">
        <v>7618</v>
      </c>
      <c r="E1175" s="4"/>
      <c r="F1175" s="4"/>
      <c r="G1175" s="4"/>
      <c r="H1175" s="4"/>
    </row>
    <row r="1176" ht="15.75" customHeight="1">
      <c r="A1176" s="1"/>
      <c r="B1176" s="1"/>
      <c r="C1176" s="4">
        <v>1175.0</v>
      </c>
      <c r="D1176" s="5" t="s">
        <v>7619</v>
      </c>
      <c r="E1176" s="4"/>
      <c r="F1176" s="4"/>
      <c r="G1176" s="4"/>
      <c r="H1176" s="4"/>
    </row>
    <row r="1177" ht="15.75" customHeight="1">
      <c r="A1177" s="1"/>
      <c r="B1177" s="1"/>
      <c r="C1177" s="4">
        <v>1176.0</v>
      </c>
      <c r="D1177" s="5" t="s">
        <v>533</v>
      </c>
      <c r="E1177" s="4"/>
      <c r="F1177" s="4"/>
      <c r="G1177" s="4"/>
      <c r="H1177" s="4"/>
    </row>
    <row r="1178" ht="15.75" customHeight="1">
      <c r="A1178" s="1"/>
      <c r="B1178" s="1"/>
      <c r="C1178" s="4">
        <v>1177.0</v>
      </c>
      <c r="D1178" s="5" t="s">
        <v>5726</v>
      </c>
      <c r="E1178" s="4"/>
      <c r="F1178" s="4"/>
      <c r="G1178" s="4"/>
      <c r="H1178" s="4"/>
    </row>
    <row r="1179" ht="15.75" customHeight="1">
      <c r="A1179" s="1"/>
      <c r="B1179" s="1"/>
      <c r="C1179" s="4">
        <v>1178.0</v>
      </c>
      <c r="D1179" s="5" t="s">
        <v>5727</v>
      </c>
      <c r="E1179" s="4"/>
      <c r="F1179" s="4"/>
      <c r="G1179" s="4"/>
      <c r="H1179" s="4"/>
    </row>
    <row r="1180" ht="15.75" customHeight="1">
      <c r="A1180" s="1"/>
      <c r="B1180" s="1"/>
      <c r="C1180" s="4">
        <v>1179.0</v>
      </c>
      <c r="D1180" s="5" t="s">
        <v>7620</v>
      </c>
      <c r="E1180" s="4"/>
      <c r="F1180" s="4"/>
      <c r="G1180" s="4"/>
      <c r="H1180" s="4"/>
    </row>
    <row r="1181" ht="15.75" customHeight="1">
      <c r="A1181" s="1"/>
      <c r="B1181" s="1"/>
      <c r="C1181" s="4">
        <v>1180.0</v>
      </c>
      <c r="D1181" s="5" t="s">
        <v>3869</v>
      </c>
      <c r="E1181" s="4"/>
      <c r="F1181" s="4"/>
      <c r="G1181" s="4"/>
      <c r="H1181" s="4"/>
    </row>
    <row r="1182" ht="15.75" customHeight="1">
      <c r="A1182" s="1"/>
      <c r="B1182" s="1"/>
      <c r="C1182" s="4">
        <v>1181.0</v>
      </c>
      <c r="D1182" s="5" t="s">
        <v>7465</v>
      </c>
      <c r="E1182" s="4"/>
      <c r="F1182" s="4"/>
      <c r="G1182" s="4"/>
      <c r="H1182" s="4"/>
    </row>
    <row r="1183" ht="15.75" customHeight="1">
      <c r="A1183" s="1"/>
      <c r="B1183" s="1"/>
      <c r="C1183" s="4">
        <v>1182.0</v>
      </c>
      <c r="D1183" s="5" t="s">
        <v>7281</v>
      </c>
      <c r="E1183" s="4"/>
      <c r="F1183" s="4"/>
      <c r="G1183" s="4"/>
      <c r="H1183" s="4"/>
    </row>
    <row r="1184" ht="15.75" customHeight="1">
      <c r="A1184" s="1"/>
      <c r="B1184" s="1"/>
      <c r="C1184" s="4">
        <v>1183.0</v>
      </c>
      <c r="D1184" s="5" t="s">
        <v>6029</v>
      </c>
      <c r="E1184" s="4"/>
      <c r="F1184" s="4"/>
      <c r="G1184" s="4"/>
      <c r="H1184" s="4"/>
    </row>
    <row r="1185" ht="15.75" customHeight="1">
      <c r="A1185" s="1"/>
      <c r="B1185" s="1"/>
      <c r="C1185" s="4">
        <v>1184.0</v>
      </c>
      <c r="D1185" s="5" t="s">
        <v>2410</v>
      </c>
      <c r="E1185" s="4"/>
      <c r="F1185" s="4"/>
      <c r="G1185" s="4"/>
      <c r="H1185" s="4"/>
    </row>
    <row r="1186" ht="15.75" customHeight="1">
      <c r="A1186" s="1"/>
      <c r="B1186" s="1"/>
      <c r="C1186" s="4">
        <v>1185.0</v>
      </c>
      <c r="D1186" s="5" t="s">
        <v>4430</v>
      </c>
      <c r="E1186" s="4"/>
      <c r="F1186" s="4"/>
      <c r="G1186" s="4"/>
      <c r="H1186" s="4"/>
    </row>
    <row r="1187" ht="15.75" customHeight="1">
      <c r="A1187" s="1"/>
      <c r="B1187" s="1"/>
      <c r="C1187" s="4">
        <v>1186.0</v>
      </c>
      <c r="D1187" s="5" t="s">
        <v>7621</v>
      </c>
      <c r="E1187" s="4"/>
      <c r="F1187" s="4"/>
      <c r="G1187" s="4"/>
      <c r="H1187" s="4"/>
    </row>
    <row r="1188" ht="15.75" customHeight="1">
      <c r="A1188" s="1"/>
      <c r="B1188" s="1"/>
      <c r="C1188" s="4">
        <v>1187.0</v>
      </c>
      <c r="D1188" s="5" t="s">
        <v>7622</v>
      </c>
      <c r="E1188" s="4"/>
      <c r="F1188" s="4"/>
      <c r="G1188" s="4"/>
      <c r="H1188" s="4"/>
    </row>
    <row r="1189" ht="15.75" customHeight="1">
      <c r="A1189" s="1"/>
      <c r="B1189" s="1"/>
      <c r="C1189" s="4">
        <v>1188.0</v>
      </c>
      <c r="D1189" s="5" t="s">
        <v>7623</v>
      </c>
      <c r="E1189" s="4"/>
      <c r="F1189" s="4"/>
      <c r="G1189" s="4"/>
      <c r="H1189" s="4"/>
    </row>
    <row r="1190" ht="15.75" customHeight="1">
      <c r="A1190" s="1"/>
      <c r="B1190" s="1"/>
      <c r="C1190" s="4">
        <v>1189.0</v>
      </c>
      <c r="D1190" s="5" t="s">
        <v>7624</v>
      </c>
      <c r="E1190" s="4"/>
      <c r="F1190" s="4"/>
      <c r="G1190" s="4"/>
      <c r="H1190" s="4"/>
    </row>
    <row r="1191" ht="15.75" customHeight="1">
      <c r="A1191" s="1"/>
      <c r="B1191" s="1"/>
      <c r="C1191" s="4">
        <v>1190.0</v>
      </c>
      <c r="D1191" s="5" t="s">
        <v>180</v>
      </c>
      <c r="E1191" s="4"/>
      <c r="F1191" s="4"/>
      <c r="G1191" s="4"/>
      <c r="H1191" s="4"/>
    </row>
    <row r="1192" ht="15.75" customHeight="1">
      <c r="A1192" s="1"/>
      <c r="B1192" s="1"/>
      <c r="C1192" s="4">
        <v>1191.0</v>
      </c>
      <c r="D1192" s="5" t="s">
        <v>7625</v>
      </c>
      <c r="E1192" s="4"/>
      <c r="F1192" s="4"/>
      <c r="G1192" s="4"/>
      <c r="H1192" s="4"/>
    </row>
    <row r="1193" ht="15.75" customHeight="1">
      <c r="A1193" s="1"/>
      <c r="B1193" s="1"/>
      <c r="C1193" s="4">
        <v>1192.0</v>
      </c>
      <c r="D1193" s="5" t="s">
        <v>7626</v>
      </c>
      <c r="E1193" s="4"/>
      <c r="F1193" s="4"/>
      <c r="G1193" s="4"/>
      <c r="H1193" s="4"/>
    </row>
    <row r="1194" ht="15.75" customHeight="1">
      <c r="A1194" s="1"/>
      <c r="B1194" s="1"/>
      <c r="C1194" s="4">
        <v>1193.0</v>
      </c>
      <c r="D1194" s="5" t="s">
        <v>7627</v>
      </c>
      <c r="E1194" s="4"/>
      <c r="F1194" s="4"/>
      <c r="G1194" s="4"/>
      <c r="H1194" s="4"/>
    </row>
    <row r="1195" ht="15.75" customHeight="1">
      <c r="A1195" s="1"/>
      <c r="B1195" s="1"/>
      <c r="C1195" s="4">
        <v>1194.0</v>
      </c>
      <c r="D1195" s="5" t="s">
        <v>3968</v>
      </c>
      <c r="E1195" s="4"/>
      <c r="F1195" s="4"/>
      <c r="G1195" s="4"/>
      <c r="H1195" s="4"/>
    </row>
    <row r="1196" ht="15.75" customHeight="1">
      <c r="A1196" s="1"/>
      <c r="B1196" s="1"/>
      <c r="C1196" s="4">
        <v>1195.0</v>
      </c>
      <c r="D1196" s="5" t="s">
        <v>3564</v>
      </c>
      <c r="E1196" s="4"/>
      <c r="F1196" s="4"/>
      <c r="G1196" s="4"/>
      <c r="H1196" s="4"/>
    </row>
    <row r="1197" ht="15.75" customHeight="1">
      <c r="A1197" s="1"/>
      <c r="B1197" s="1"/>
      <c r="C1197" s="4">
        <v>1196.0</v>
      </c>
      <c r="D1197" s="5" t="s">
        <v>5872</v>
      </c>
      <c r="E1197" s="4"/>
      <c r="F1197" s="4"/>
      <c r="G1197" s="4"/>
      <c r="H1197" s="4"/>
    </row>
    <row r="1198" ht="15.75" customHeight="1">
      <c r="A1198" s="1"/>
      <c r="B1198" s="1"/>
      <c r="C1198" s="4">
        <v>1197.0</v>
      </c>
      <c r="D1198" s="5" t="s">
        <v>7628</v>
      </c>
      <c r="E1198" s="4"/>
      <c r="F1198" s="4"/>
      <c r="G1198" s="4"/>
      <c r="H1198" s="4"/>
    </row>
    <row r="1199" ht="15.75" customHeight="1">
      <c r="A1199" s="1"/>
      <c r="B1199" s="1"/>
      <c r="C1199" s="4">
        <v>1198.0</v>
      </c>
      <c r="D1199" s="5" t="s">
        <v>2510</v>
      </c>
      <c r="E1199" s="4"/>
      <c r="F1199" s="4"/>
      <c r="G1199" s="4"/>
      <c r="H1199" s="4"/>
    </row>
    <row r="1200" ht="15.75" customHeight="1">
      <c r="A1200" s="1"/>
      <c r="B1200" s="1"/>
      <c r="C1200" s="4">
        <v>1199.0</v>
      </c>
      <c r="D1200" s="5" t="s">
        <v>7629</v>
      </c>
      <c r="E1200" s="4"/>
      <c r="F1200" s="4"/>
      <c r="G1200" s="4"/>
      <c r="H1200" s="4"/>
    </row>
    <row r="1201" ht="15.75" customHeight="1">
      <c r="A1201" s="1"/>
      <c r="B1201" s="1"/>
      <c r="C1201" s="4">
        <v>1200.0</v>
      </c>
      <c r="D1201" s="5" t="s">
        <v>7630</v>
      </c>
      <c r="E1201" s="4"/>
      <c r="F1201" s="4"/>
      <c r="G1201" s="4"/>
      <c r="H1201" s="4"/>
    </row>
    <row r="1202" ht="15.75" customHeight="1">
      <c r="A1202" s="1"/>
      <c r="B1202" s="1"/>
      <c r="C1202" s="4">
        <v>1201.0</v>
      </c>
      <c r="D1202" s="5" t="s">
        <v>6211</v>
      </c>
      <c r="E1202" s="4"/>
      <c r="F1202" s="4"/>
      <c r="G1202" s="4"/>
      <c r="H1202" s="4"/>
    </row>
    <row r="1203" ht="15.75" customHeight="1">
      <c r="A1203" s="1"/>
      <c r="B1203" s="1"/>
      <c r="C1203" s="4">
        <v>1202.0</v>
      </c>
      <c r="D1203" s="5" t="s">
        <v>7631</v>
      </c>
      <c r="E1203" s="4"/>
      <c r="F1203" s="4"/>
      <c r="G1203" s="4"/>
      <c r="H1203" s="4"/>
    </row>
    <row r="1204" ht="15.75" customHeight="1">
      <c r="A1204" s="1"/>
      <c r="B1204" s="1"/>
      <c r="C1204" s="4">
        <v>1203.0</v>
      </c>
      <c r="D1204" s="5" t="s">
        <v>53</v>
      </c>
      <c r="E1204" s="4"/>
      <c r="F1204" s="4"/>
      <c r="G1204" s="4"/>
      <c r="H1204" s="4"/>
    </row>
    <row r="1205" ht="15.75" customHeight="1">
      <c r="A1205" s="1"/>
      <c r="B1205" s="1"/>
      <c r="C1205" s="4">
        <v>1204.0</v>
      </c>
      <c r="D1205" s="5" t="s">
        <v>360</v>
      </c>
      <c r="E1205" s="4"/>
      <c r="F1205" s="4"/>
      <c r="G1205" s="4"/>
      <c r="H1205" s="4"/>
    </row>
    <row r="1206" ht="15.75" customHeight="1">
      <c r="A1206" s="1"/>
      <c r="B1206" s="1"/>
      <c r="C1206" s="4">
        <v>1205.0</v>
      </c>
      <c r="D1206" s="5" t="s">
        <v>5946</v>
      </c>
      <c r="E1206" s="4"/>
      <c r="F1206" s="4"/>
      <c r="G1206" s="4"/>
      <c r="H1206" s="4"/>
    </row>
    <row r="1207" ht="15.75" customHeight="1">
      <c r="A1207" s="1"/>
      <c r="B1207" s="1"/>
      <c r="C1207" s="4">
        <v>1206.0</v>
      </c>
      <c r="D1207" s="5" t="s">
        <v>4307</v>
      </c>
      <c r="E1207" s="4"/>
      <c r="F1207" s="4"/>
      <c r="G1207" s="4"/>
      <c r="H1207" s="4"/>
    </row>
    <row r="1208" ht="15.75" customHeight="1">
      <c r="A1208" s="1"/>
      <c r="B1208" s="1"/>
      <c r="C1208" s="4">
        <v>1207.0</v>
      </c>
      <c r="D1208" s="5" t="s">
        <v>5744</v>
      </c>
      <c r="E1208" s="4"/>
      <c r="F1208" s="4"/>
      <c r="G1208" s="4"/>
      <c r="H1208" s="4"/>
    </row>
    <row r="1209" ht="15.75" customHeight="1">
      <c r="A1209" s="1"/>
      <c r="B1209" s="1"/>
      <c r="C1209" s="4">
        <v>1208.0</v>
      </c>
      <c r="D1209" s="5" t="s">
        <v>7632</v>
      </c>
      <c r="E1209" s="4"/>
      <c r="F1209" s="4"/>
      <c r="G1209" s="4"/>
      <c r="H1209" s="4"/>
    </row>
    <row r="1210" ht="15.75" customHeight="1">
      <c r="A1210" s="1"/>
      <c r="B1210" s="1"/>
      <c r="C1210" s="4">
        <v>1209.0</v>
      </c>
      <c r="D1210" s="5" t="s">
        <v>7633</v>
      </c>
      <c r="E1210" s="4"/>
      <c r="F1210" s="4"/>
      <c r="G1210" s="4"/>
      <c r="H1210" s="4"/>
    </row>
    <row r="1211" ht="15.75" customHeight="1">
      <c r="A1211" s="1"/>
      <c r="B1211" s="1"/>
      <c r="C1211" s="4">
        <v>1210.0</v>
      </c>
      <c r="D1211" s="5" t="s">
        <v>7634</v>
      </c>
      <c r="E1211" s="4"/>
      <c r="F1211" s="4"/>
      <c r="G1211" s="4"/>
      <c r="H1211" s="4"/>
    </row>
    <row r="1212" ht="15.75" customHeight="1">
      <c r="A1212" s="1"/>
      <c r="B1212" s="1"/>
      <c r="C1212" s="4">
        <v>1211.0</v>
      </c>
      <c r="D1212" s="5" t="s">
        <v>402</v>
      </c>
      <c r="E1212" s="4"/>
      <c r="F1212" s="4"/>
      <c r="G1212" s="4"/>
      <c r="H1212" s="4"/>
    </row>
    <row r="1213" ht="15.75" customHeight="1">
      <c r="A1213" s="1"/>
      <c r="B1213" s="1"/>
      <c r="C1213" s="4">
        <v>1212.0</v>
      </c>
      <c r="D1213" s="5" t="s">
        <v>180</v>
      </c>
      <c r="E1213" s="4"/>
      <c r="F1213" s="4"/>
      <c r="G1213" s="4"/>
      <c r="H1213" s="4"/>
    </row>
    <row r="1214" ht="15.75" customHeight="1">
      <c r="A1214" s="1"/>
      <c r="B1214" s="1"/>
      <c r="C1214" s="4">
        <v>1213.0</v>
      </c>
      <c r="D1214" s="5" t="s">
        <v>7635</v>
      </c>
      <c r="E1214" s="4"/>
      <c r="F1214" s="4"/>
      <c r="G1214" s="4"/>
      <c r="H1214" s="4"/>
    </row>
    <row r="1215" ht="15.75" customHeight="1">
      <c r="A1215" s="1"/>
      <c r="B1215" s="1"/>
      <c r="C1215" s="4">
        <v>1214.0</v>
      </c>
      <c r="D1215" s="5" t="s">
        <v>7636</v>
      </c>
      <c r="E1215" s="4"/>
      <c r="F1215" s="4"/>
      <c r="G1215" s="4"/>
      <c r="H1215" s="4"/>
    </row>
    <row r="1216" ht="15.75" customHeight="1">
      <c r="A1216" s="1"/>
      <c r="B1216" s="1"/>
      <c r="C1216" s="4">
        <v>1215.0</v>
      </c>
      <c r="D1216" s="5" t="s">
        <v>7637</v>
      </c>
      <c r="E1216" s="4"/>
      <c r="F1216" s="4"/>
      <c r="G1216" s="4"/>
      <c r="H1216" s="4"/>
    </row>
    <row r="1217" ht="15.75" customHeight="1">
      <c r="A1217" s="1"/>
      <c r="B1217" s="1"/>
      <c r="C1217" s="4">
        <v>1216.0</v>
      </c>
      <c r="D1217" s="5" t="s">
        <v>2574</v>
      </c>
      <c r="E1217" s="4"/>
      <c r="F1217" s="4"/>
      <c r="G1217" s="4"/>
      <c r="H1217" s="4"/>
    </row>
    <row r="1218" ht="15.75" customHeight="1">
      <c r="A1218" s="1"/>
      <c r="B1218" s="1"/>
      <c r="C1218" s="4">
        <v>1217.0</v>
      </c>
      <c r="D1218" s="5" t="s">
        <v>7638</v>
      </c>
      <c r="E1218" s="4"/>
      <c r="F1218" s="4"/>
      <c r="G1218" s="4"/>
      <c r="H1218" s="4"/>
    </row>
    <row r="1219" ht="15.75" customHeight="1">
      <c r="A1219" s="1"/>
      <c r="B1219" s="1"/>
      <c r="C1219" s="4">
        <v>1218.0</v>
      </c>
      <c r="D1219" s="5" t="s">
        <v>402</v>
      </c>
      <c r="E1219" s="4"/>
      <c r="F1219" s="4"/>
      <c r="G1219" s="4"/>
      <c r="H1219" s="4"/>
    </row>
    <row r="1220" ht="15.75" customHeight="1">
      <c r="A1220" s="1"/>
      <c r="B1220" s="1"/>
      <c r="C1220" s="4">
        <v>1219.0</v>
      </c>
      <c r="D1220" s="5" t="s">
        <v>6506</v>
      </c>
      <c r="E1220" s="4"/>
      <c r="F1220" s="4"/>
      <c r="G1220" s="4"/>
      <c r="H1220" s="4"/>
    </row>
    <row r="1221" ht="15.75" customHeight="1">
      <c r="A1221" s="1"/>
      <c r="B1221" s="1"/>
      <c r="C1221" s="4">
        <v>1220.0</v>
      </c>
      <c r="D1221" s="5" t="s">
        <v>7639</v>
      </c>
      <c r="E1221" s="4"/>
      <c r="F1221" s="4"/>
      <c r="G1221" s="4"/>
      <c r="H1221" s="4"/>
    </row>
    <row r="1222" ht="15.75" customHeight="1">
      <c r="A1222" s="1"/>
      <c r="B1222" s="1"/>
      <c r="C1222" s="4">
        <v>1221.0</v>
      </c>
      <c r="D1222" s="5" t="s">
        <v>7640</v>
      </c>
      <c r="E1222" s="4"/>
      <c r="F1222" s="4"/>
      <c r="G1222" s="4"/>
      <c r="H1222" s="4"/>
    </row>
    <row r="1223" ht="15.75" customHeight="1">
      <c r="A1223" s="1"/>
      <c r="B1223" s="1"/>
      <c r="C1223" s="4">
        <v>1222.0</v>
      </c>
      <c r="D1223" s="5" t="s">
        <v>7641</v>
      </c>
      <c r="E1223" s="4"/>
      <c r="F1223" s="4"/>
      <c r="G1223" s="4"/>
      <c r="H1223" s="4"/>
    </row>
    <row r="1224" ht="15.75" customHeight="1">
      <c r="A1224" s="1"/>
      <c r="B1224" s="1"/>
      <c r="C1224" s="4">
        <v>1223.0</v>
      </c>
      <c r="D1224" s="5" t="s">
        <v>5030</v>
      </c>
      <c r="E1224" s="4"/>
      <c r="F1224" s="4"/>
      <c r="G1224" s="4"/>
      <c r="H1224" s="4"/>
    </row>
    <row r="1225" ht="15.75" customHeight="1">
      <c r="A1225" s="1"/>
      <c r="B1225" s="1"/>
      <c r="C1225" s="4">
        <v>1224.0</v>
      </c>
      <c r="D1225" s="5" t="s">
        <v>7642</v>
      </c>
      <c r="E1225" s="4"/>
      <c r="F1225" s="4"/>
      <c r="G1225" s="4"/>
      <c r="H1225" s="4"/>
    </row>
    <row r="1226" ht="15.75" customHeight="1">
      <c r="A1226" s="1"/>
      <c r="B1226" s="1"/>
      <c r="C1226" s="4">
        <v>1225.0</v>
      </c>
      <c r="D1226" s="5" t="s">
        <v>53</v>
      </c>
      <c r="E1226" s="4"/>
      <c r="F1226" s="4"/>
      <c r="G1226" s="4"/>
      <c r="H1226" s="4"/>
    </row>
    <row r="1227" ht="15.75" customHeight="1">
      <c r="A1227" s="1"/>
      <c r="B1227" s="1"/>
      <c r="C1227" s="4">
        <v>1226.0</v>
      </c>
      <c r="D1227" s="5" t="s">
        <v>7643</v>
      </c>
      <c r="E1227" s="4"/>
      <c r="F1227" s="4"/>
      <c r="G1227" s="4"/>
      <c r="H1227" s="4"/>
    </row>
    <row r="1228" ht="15.75" customHeight="1">
      <c r="A1228" s="1"/>
      <c r="B1228" s="1"/>
      <c r="C1228" s="4">
        <v>1227.0</v>
      </c>
      <c r="D1228" s="5" t="s">
        <v>5699</v>
      </c>
      <c r="E1228" s="4"/>
      <c r="F1228" s="4"/>
      <c r="G1228" s="4"/>
      <c r="H1228" s="4"/>
    </row>
    <row r="1229" ht="15.75" customHeight="1">
      <c r="A1229" s="1"/>
      <c r="B1229" s="1"/>
      <c r="C1229" s="4">
        <v>1228.0</v>
      </c>
      <c r="D1229" s="5" t="s">
        <v>7644</v>
      </c>
      <c r="E1229" s="4"/>
      <c r="F1229" s="4"/>
      <c r="G1229" s="4"/>
      <c r="H1229" s="4"/>
    </row>
    <row r="1230" ht="15.75" customHeight="1">
      <c r="A1230" s="1"/>
      <c r="B1230" s="1"/>
      <c r="C1230" s="4">
        <v>1229.0</v>
      </c>
      <c r="D1230" s="5" t="s">
        <v>7645</v>
      </c>
      <c r="E1230" s="4"/>
      <c r="F1230" s="4"/>
      <c r="G1230" s="4"/>
      <c r="H1230" s="4"/>
    </row>
    <row r="1231" ht="15.75" customHeight="1">
      <c r="A1231" s="1"/>
      <c r="B1231" s="1"/>
      <c r="C1231" s="4">
        <v>1230.0</v>
      </c>
      <c r="D1231" s="5" t="s">
        <v>7646</v>
      </c>
      <c r="E1231" s="4"/>
      <c r="F1231" s="4"/>
      <c r="G1231" s="4"/>
      <c r="H1231" s="4"/>
    </row>
    <row r="1232" ht="15.75" customHeight="1">
      <c r="A1232" s="1"/>
      <c r="B1232" s="1"/>
      <c r="C1232" s="4">
        <v>1231.0</v>
      </c>
      <c r="D1232" s="5" t="s">
        <v>5756</v>
      </c>
      <c r="E1232" s="4"/>
      <c r="F1232" s="4"/>
      <c r="G1232" s="4"/>
      <c r="H1232" s="4"/>
    </row>
    <row r="1233" ht="15.75" customHeight="1">
      <c r="A1233" s="1"/>
      <c r="B1233" s="1"/>
      <c r="C1233" s="4">
        <v>1232.0</v>
      </c>
      <c r="D1233" s="5" t="s">
        <v>53</v>
      </c>
      <c r="E1233" s="4"/>
      <c r="F1233" s="4"/>
      <c r="G1233" s="4"/>
      <c r="H1233" s="4"/>
    </row>
    <row r="1234" ht="15.75" customHeight="1">
      <c r="A1234" s="1"/>
      <c r="B1234" s="1"/>
      <c r="C1234" s="4">
        <v>1233.0</v>
      </c>
      <c r="D1234" s="5" t="s">
        <v>360</v>
      </c>
      <c r="E1234" s="4"/>
      <c r="F1234" s="4"/>
      <c r="G1234" s="4"/>
      <c r="H1234" s="4"/>
    </row>
    <row r="1235" ht="15.75" customHeight="1">
      <c r="A1235" s="1"/>
      <c r="B1235" s="1"/>
      <c r="C1235" s="4">
        <v>1234.0</v>
      </c>
      <c r="D1235" s="5" t="s">
        <v>6003</v>
      </c>
      <c r="E1235" s="4"/>
      <c r="F1235" s="4"/>
      <c r="G1235" s="4"/>
      <c r="H1235" s="4"/>
    </row>
    <row r="1236" ht="15.75" customHeight="1">
      <c r="A1236" s="1"/>
      <c r="B1236" s="1"/>
      <c r="C1236" s="4">
        <v>1235.0</v>
      </c>
      <c r="D1236" s="5" t="s">
        <v>7647</v>
      </c>
      <c r="E1236" s="4"/>
      <c r="F1236" s="4"/>
      <c r="G1236" s="4"/>
      <c r="H1236" s="4"/>
    </row>
    <row r="1237" ht="15.75" customHeight="1">
      <c r="A1237" s="1"/>
      <c r="B1237" s="1"/>
      <c r="C1237" s="4">
        <v>1236.0</v>
      </c>
      <c r="D1237" s="5" t="s">
        <v>7648</v>
      </c>
      <c r="E1237" s="4"/>
      <c r="F1237" s="4"/>
      <c r="G1237" s="4"/>
      <c r="H1237" s="4"/>
    </row>
    <row r="1238" ht="15.75" customHeight="1">
      <c r="A1238" s="1"/>
      <c r="B1238" s="1"/>
      <c r="C1238" s="4">
        <v>1237.0</v>
      </c>
      <c r="D1238" s="5" t="s">
        <v>2860</v>
      </c>
      <c r="E1238" s="4"/>
      <c r="F1238" s="4"/>
      <c r="G1238" s="4"/>
      <c r="H1238" s="4"/>
    </row>
    <row r="1239" ht="15.75" customHeight="1">
      <c r="A1239" s="1"/>
      <c r="B1239" s="1"/>
      <c r="C1239" s="4">
        <v>1238.0</v>
      </c>
      <c r="D1239" s="5" t="s">
        <v>2861</v>
      </c>
      <c r="E1239" s="4"/>
      <c r="F1239" s="4"/>
      <c r="G1239" s="4"/>
      <c r="H1239" s="4"/>
    </row>
    <row r="1240" ht="15.75" customHeight="1">
      <c r="A1240" s="1"/>
      <c r="B1240" s="1"/>
      <c r="C1240" s="4">
        <v>1239.0</v>
      </c>
      <c r="D1240" s="5" t="s">
        <v>7649</v>
      </c>
      <c r="E1240" s="4"/>
      <c r="F1240" s="4"/>
      <c r="G1240" s="4"/>
      <c r="H1240" s="4"/>
    </row>
    <row r="1241" ht="15.75" customHeight="1">
      <c r="A1241" s="1"/>
      <c r="B1241" s="1"/>
      <c r="C1241" s="4">
        <v>1240.0</v>
      </c>
      <c r="D1241" s="5" t="s">
        <v>53</v>
      </c>
      <c r="E1241" s="4"/>
      <c r="F1241" s="4"/>
      <c r="G1241" s="4"/>
      <c r="H1241" s="4"/>
    </row>
    <row r="1242" ht="15.75" customHeight="1">
      <c r="A1242" s="1"/>
      <c r="B1242" s="1"/>
      <c r="C1242" s="4">
        <v>1241.0</v>
      </c>
      <c r="D1242" s="5" t="s">
        <v>6211</v>
      </c>
      <c r="E1242" s="4"/>
      <c r="F1242" s="4"/>
      <c r="G1242" s="4"/>
      <c r="H1242" s="4"/>
    </row>
    <row r="1243" ht="15.75" customHeight="1">
      <c r="A1243" s="1"/>
      <c r="B1243" s="1"/>
      <c r="C1243" s="4">
        <v>1242.0</v>
      </c>
      <c r="D1243" s="5" t="s">
        <v>7650</v>
      </c>
      <c r="E1243" s="4"/>
      <c r="F1243" s="4"/>
      <c r="G1243" s="4"/>
      <c r="H1243" s="4"/>
    </row>
    <row r="1244" ht="15.75" customHeight="1">
      <c r="A1244" s="1"/>
      <c r="B1244" s="1"/>
      <c r="C1244" s="4">
        <v>1243.0</v>
      </c>
      <c r="D1244" s="5" t="s">
        <v>7651</v>
      </c>
      <c r="E1244" s="4"/>
      <c r="F1244" s="4"/>
      <c r="G1244" s="4"/>
      <c r="H1244" s="4"/>
    </row>
    <row r="1245" ht="15.75" customHeight="1">
      <c r="A1245" s="1"/>
      <c r="B1245" s="1"/>
      <c r="C1245" s="4">
        <v>1244.0</v>
      </c>
      <c r="D1245" s="5" t="s">
        <v>6095</v>
      </c>
      <c r="E1245" s="4"/>
      <c r="F1245" s="4"/>
      <c r="G1245" s="4"/>
      <c r="H1245" s="4"/>
    </row>
    <row r="1246" ht="15.75" customHeight="1">
      <c r="A1246" s="1"/>
      <c r="B1246" s="1"/>
      <c r="C1246" s="4">
        <v>1245.0</v>
      </c>
      <c r="D1246" s="5" t="s">
        <v>7624</v>
      </c>
      <c r="E1246" s="4"/>
      <c r="F1246" s="4"/>
      <c r="G1246" s="4"/>
      <c r="H1246" s="4"/>
    </row>
    <row r="1247" ht="15.75" customHeight="1">
      <c r="A1247" s="1"/>
      <c r="B1247" s="1"/>
      <c r="C1247" s="4">
        <v>1246.0</v>
      </c>
      <c r="D1247" s="5" t="s">
        <v>180</v>
      </c>
      <c r="E1247" s="4"/>
      <c r="F1247" s="4"/>
      <c r="G1247" s="4"/>
      <c r="H1247" s="4"/>
    </row>
    <row r="1248" ht="15.75" customHeight="1">
      <c r="A1248" s="1"/>
      <c r="B1248" s="1"/>
      <c r="C1248" s="4">
        <v>1247.0</v>
      </c>
      <c r="D1248" s="5" t="s">
        <v>5947</v>
      </c>
      <c r="E1248" s="4"/>
      <c r="F1248" s="4"/>
      <c r="G1248" s="4"/>
      <c r="H1248" s="4"/>
    </row>
    <row r="1249" ht="15.75" customHeight="1">
      <c r="A1249" s="1"/>
      <c r="B1249" s="1"/>
      <c r="C1249" s="4">
        <v>1248.0</v>
      </c>
      <c r="D1249" s="5" t="s">
        <v>6523</v>
      </c>
      <c r="E1249" s="4"/>
      <c r="F1249" s="4"/>
      <c r="G1249" s="4"/>
      <c r="H1249" s="4"/>
    </row>
    <row r="1250" ht="15.75" customHeight="1">
      <c r="A1250" s="1"/>
      <c r="B1250" s="1"/>
      <c r="C1250" s="4">
        <v>1249.0</v>
      </c>
      <c r="D1250" s="5" t="s">
        <v>7652</v>
      </c>
      <c r="E1250" s="4"/>
      <c r="F1250" s="4"/>
      <c r="G1250" s="4"/>
      <c r="H1250" s="4"/>
    </row>
    <row r="1251" ht="15.75" customHeight="1">
      <c r="A1251" s="1"/>
      <c r="B1251" s="1"/>
      <c r="C1251" s="4">
        <v>1250.0</v>
      </c>
      <c r="D1251" s="5" t="s">
        <v>7653</v>
      </c>
      <c r="E1251" s="4"/>
      <c r="F1251" s="4"/>
      <c r="G1251" s="4"/>
      <c r="H1251" s="4"/>
    </row>
    <row r="1252" ht="15.75" customHeight="1">
      <c r="A1252" s="1"/>
      <c r="B1252" s="1"/>
      <c r="C1252" s="4">
        <v>1251.0</v>
      </c>
      <c r="D1252" s="5" t="s">
        <v>3564</v>
      </c>
      <c r="E1252" s="4"/>
      <c r="F1252" s="4"/>
      <c r="G1252" s="4"/>
      <c r="H1252" s="4"/>
    </row>
    <row r="1253" ht="15.75" customHeight="1">
      <c r="A1253" s="1"/>
      <c r="B1253" s="1"/>
      <c r="C1253" s="4">
        <v>1252.0</v>
      </c>
      <c r="D1253" s="5" t="s">
        <v>7654</v>
      </c>
      <c r="E1253" s="4"/>
      <c r="F1253" s="4"/>
      <c r="G1253" s="4"/>
      <c r="H1253" s="4"/>
    </row>
    <row r="1254" ht="15.75" customHeight="1">
      <c r="A1254" s="1"/>
      <c r="B1254" s="1"/>
      <c r="C1254" s="4">
        <v>1253.0</v>
      </c>
      <c r="D1254" s="5" t="s">
        <v>7655</v>
      </c>
      <c r="E1254" s="4"/>
      <c r="F1254" s="4"/>
      <c r="G1254" s="4"/>
      <c r="H1254" s="4"/>
    </row>
    <row r="1255" ht="15.75" customHeight="1">
      <c r="A1255" s="1"/>
      <c r="B1255" s="1"/>
      <c r="C1255" s="4">
        <v>1254.0</v>
      </c>
      <c r="D1255" s="5" t="s">
        <v>7656</v>
      </c>
      <c r="E1255" s="4"/>
      <c r="F1255" s="4"/>
      <c r="G1255" s="4"/>
      <c r="H1255" s="4"/>
    </row>
    <row r="1256" ht="15.75" customHeight="1">
      <c r="A1256" s="1"/>
      <c r="B1256" s="1"/>
      <c r="C1256" s="4">
        <v>1255.0</v>
      </c>
      <c r="D1256" s="5" t="s">
        <v>7657</v>
      </c>
      <c r="E1256" s="4"/>
      <c r="F1256" s="4"/>
      <c r="G1256" s="4"/>
      <c r="H1256" s="4"/>
    </row>
    <row r="1257" ht="15.75" customHeight="1">
      <c r="A1257" s="1"/>
      <c r="B1257" s="1"/>
      <c r="C1257" s="4">
        <v>1256.0</v>
      </c>
      <c r="D1257" s="5" t="s">
        <v>7658</v>
      </c>
      <c r="E1257" s="4"/>
      <c r="F1257" s="4"/>
      <c r="G1257" s="4"/>
      <c r="H1257" s="4"/>
    </row>
    <row r="1258" ht="15.75" customHeight="1">
      <c r="A1258" s="1"/>
      <c r="B1258" s="1"/>
      <c r="C1258" s="4">
        <v>1257.0</v>
      </c>
      <c r="D1258" s="5" t="s">
        <v>7659</v>
      </c>
      <c r="E1258" s="4"/>
      <c r="F1258" s="4"/>
      <c r="G1258" s="4"/>
      <c r="H1258" s="4"/>
    </row>
    <row r="1259" ht="15.75" customHeight="1">
      <c r="A1259" s="1"/>
      <c r="B1259" s="1"/>
      <c r="C1259" s="4">
        <v>1258.0</v>
      </c>
      <c r="D1259" s="5" t="s">
        <v>7660</v>
      </c>
      <c r="E1259" s="4"/>
      <c r="F1259" s="4"/>
      <c r="G1259" s="4"/>
      <c r="H1259" s="4"/>
    </row>
    <row r="1260" ht="15.75" customHeight="1">
      <c r="A1260" s="1"/>
      <c r="B1260" s="1"/>
      <c r="C1260" s="4">
        <v>1259.0</v>
      </c>
      <c r="D1260" s="5" t="s">
        <v>7661</v>
      </c>
      <c r="E1260" s="4"/>
      <c r="F1260" s="4"/>
      <c r="G1260" s="4"/>
      <c r="H1260" s="4"/>
    </row>
    <row r="1261" ht="15.75" customHeight="1">
      <c r="A1261" s="1"/>
      <c r="B1261" s="1"/>
      <c r="C1261" s="4">
        <v>1260.0</v>
      </c>
      <c r="D1261" s="5" t="s">
        <v>4000</v>
      </c>
      <c r="E1261" s="4"/>
      <c r="F1261" s="4"/>
      <c r="G1261" s="4"/>
      <c r="H1261" s="4"/>
    </row>
    <row r="1262" ht="15.75" customHeight="1">
      <c r="A1262" s="1"/>
      <c r="B1262" s="1"/>
      <c r="C1262" s="4">
        <v>1261.0</v>
      </c>
      <c r="D1262" s="5" t="s">
        <v>53</v>
      </c>
      <c r="E1262" s="4"/>
      <c r="F1262" s="4"/>
      <c r="G1262" s="4"/>
      <c r="H1262" s="4"/>
    </row>
    <row r="1263" ht="15.75" customHeight="1">
      <c r="A1263" s="1"/>
      <c r="B1263" s="1"/>
      <c r="C1263" s="4">
        <v>1262.0</v>
      </c>
      <c r="D1263" s="5" t="s">
        <v>6003</v>
      </c>
      <c r="E1263" s="4"/>
      <c r="F1263" s="4"/>
      <c r="G1263" s="4"/>
      <c r="H1263" s="4"/>
    </row>
    <row r="1264" ht="15.75" customHeight="1">
      <c r="A1264" s="1"/>
      <c r="B1264" s="1"/>
      <c r="C1264" s="4">
        <v>1263.0</v>
      </c>
      <c r="D1264" s="5" t="s">
        <v>132</v>
      </c>
      <c r="E1264" s="4"/>
      <c r="F1264" s="4"/>
      <c r="G1264" s="4"/>
      <c r="H1264" s="4"/>
    </row>
    <row r="1265" ht="15.75" customHeight="1">
      <c r="A1265" s="1"/>
      <c r="B1265" s="1"/>
      <c r="C1265" s="4">
        <v>1264.0</v>
      </c>
      <c r="D1265" s="5" t="s">
        <v>6309</v>
      </c>
      <c r="E1265" s="4"/>
      <c r="F1265" s="4"/>
      <c r="G1265" s="4"/>
      <c r="H1265" s="4"/>
    </row>
  </sheetData>
  <printOptions/>
  <pageMargins bottom="1.0" footer="0.0" header="0.0" left="0.75" right="0.75" top="1.0"/>
  <pageSetup orientation="landscape"/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5" width="12.63"/>
    <col customWidth="1" min="6" max="26" width="8.63"/>
  </cols>
  <sheetData>
    <row r="1" ht="15.75" customHeight="1">
      <c r="A1" s="1" t="s">
        <v>0</v>
      </c>
      <c r="B1" s="1" t="s">
        <v>1</v>
      </c>
      <c r="C1" s="2" t="s">
        <v>2</v>
      </c>
      <c r="D1" s="2" t="s">
        <v>3</v>
      </c>
      <c r="E1" s="18" t="s">
        <v>4</v>
      </c>
      <c r="F1" s="2" t="s">
        <v>5</v>
      </c>
      <c r="G1" s="2" t="s">
        <v>6</v>
      </c>
      <c r="H1" s="2" t="s">
        <v>7</v>
      </c>
    </row>
    <row r="2" ht="15.75" customHeight="1">
      <c r="A2" s="24" t="s">
        <v>8</v>
      </c>
      <c r="B2" s="25">
        <v>1.0</v>
      </c>
      <c r="C2" s="4">
        <v>1.0</v>
      </c>
      <c r="D2" s="5" t="s">
        <v>9</v>
      </c>
      <c r="E2" s="4" t="str">
        <f>IFERROR(__xludf.DUMMYFUNCTION("GOOGLETRANSLATE(D2, ""he"", ""en"")"),"{A}")</f>
        <v>{A}</v>
      </c>
      <c r="F2" s="4"/>
      <c r="G2" s="4"/>
      <c r="H2" s="4"/>
    </row>
    <row r="3" ht="15.75" customHeight="1">
      <c r="A3" s="3" t="s">
        <v>22</v>
      </c>
      <c r="B3" s="1" t="s">
        <v>2899</v>
      </c>
      <c r="C3" s="4">
        <v>2.0</v>
      </c>
      <c r="D3" s="5" t="s">
        <v>3236</v>
      </c>
      <c r="E3" s="4" t="str">
        <f>IFERROR(__xludf.DUMMYFUNCTION("GOOGLETRANSLATE(D3, ""he"", ""en"")"),"song")</f>
        <v>song</v>
      </c>
      <c r="F3" s="4"/>
      <c r="G3" s="4"/>
      <c r="H3" s="4"/>
    </row>
    <row r="4" ht="15.75" customHeight="1">
      <c r="A4" s="3" t="s">
        <v>7662</v>
      </c>
      <c r="B4" s="1" t="s">
        <v>7663</v>
      </c>
      <c r="C4" s="4">
        <v>3.0</v>
      </c>
      <c r="D4" s="5" t="s">
        <v>7664</v>
      </c>
      <c r="E4" s="4" t="str">
        <f>IFERROR(__xludf.DUMMYFUNCTION("GOOGLETRANSLATE(D4, ""he"", ""en"")"),"the virtues")</f>
        <v>the virtues</v>
      </c>
      <c r="F4" s="4"/>
      <c r="G4" s="4"/>
      <c r="H4" s="4"/>
    </row>
    <row r="5" ht="15.75" customHeight="1">
      <c r="A5" s="3" t="s">
        <v>7665</v>
      </c>
      <c r="B5" s="1" t="s">
        <v>7666</v>
      </c>
      <c r="C5" s="4">
        <v>4.0</v>
      </c>
      <c r="D5" s="5" t="s">
        <v>545</v>
      </c>
      <c r="E5" s="4" t="str">
        <f>IFERROR(__xludf.DUMMYFUNCTION("GOOGLETRANSLATE(D5, ""he"", ""en"")"),"to")</f>
        <v>to</v>
      </c>
      <c r="F5" s="4"/>
      <c r="G5" s="4"/>
      <c r="H5" s="4"/>
    </row>
    <row r="6" ht="15.75" customHeight="1">
      <c r="A6" s="3" t="s">
        <v>7667</v>
      </c>
      <c r="B6" s="1" t="s">
        <v>7668</v>
      </c>
      <c r="C6" s="4">
        <v>5.0</v>
      </c>
      <c r="D6" s="5" t="s">
        <v>180</v>
      </c>
      <c r="E6" s="4" t="str">
        <f>IFERROR(__xludf.DUMMYFUNCTION("GOOGLETRANSLATE(D6, ""he"", ""en"")"),"Jehovah")</f>
        <v>Jehovah</v>
      </c>
      <c r="F6" s="4"/>
      <c r="G6" s="4"/>
      <c r="H6" s="4"/>
    </row>
    <row r="7" ht="15.75" customHeight="1">
      <c r="A7" s="3" t="s">
        <v>3013</v>
      </c>
      <c r="B7" s="1" t="s">
        <v>7669</v>
      </c>
      <c r="C7" s="4">
        <v>6.0</v>
      </c>
      <c r="D7" s="5" t="s">
        <v>7670</v>
      </c>
      <c r="E7" s="4" t="str">
        <f>IFERROR(__xludf.DUMMYFUNCTION("GOOGLETRANSLATE(D7, ""he"", ""en"")"),"in trouble")</f>
        <v>in trouble</v>
      </c>
      <c r="F7" s="4"/>
      <c r="G7" s="4"/>
      <c r="H7" s="4"/>
    </row>
    <row r="8" ht="15.75" customHeight="1">
      <c r="A8" s="3" t="s">
        <v>7428</v>
      </c>
      <c r="B8" s="1" t="s">
        <v>7671</v>
      </c>
      <c r="C8" s="4">
        <v>7.0</v>
      </c>
      <c r="D8" s="5" t="s">
        <v>6260</v>
      </c>
      <c r="E8" s="4" t="str">
        <f>IFERROR(__xludf.DUMMYFUNCTION("GOOGLETRANSLATE(D8, ""he"", ""en"")"),"me")</f>
        <v>me</v>
      </c>
      <c r="F8" s="4"/>
      <c r="G8" s="4"/>
      <c r="H8" s="4"/>
    </row>
    <row r="9" ht="15.75" customHeight="1">
      <c r="A9" s="3" t="s">
        <v>7672</v>
      </c>
      <c r="B9" s="1" t="s">
        <v>7673</v>
      </c>
      <c r="C9" s="4">
        <v>8.0</v>
      </c>
      <c r="D9" s="5" t="s">
        <v>7428</v>
      </c>
      <c r="E9" s="4" t="str">
        <f>IFERROR(__xludf.DUMMYFUNCTION("GOOGLETRANSLATE(D9, ""he"", ""en"")"),"I read")</f>
        <v>I read</v>
      </c>
      <c r="F9" s="4"/>
      <c r="G9" s="4"/>
      <c r="H9" s="4"/>
    </row>
    <row r="10" ht="15.75" customHeight="1">
      <c r="A10" s="24" t="s">
        <v>25</v>
      </c>
      <c r="B10" s="25">
        <v>2.0</v>
      </c>
      <c r="C10" s="4">
        <v>9.0</v>
      </c>
      <c r="D10" s="5" t="s">
        <v>7674</v>
      </c>
      <c r="E10" s="4" t="str">
        <f>IFERROR(__xludf.DUMMYFUNCTION("GOOGLETRANSLATE(D10, ""he"", ""en"")"),"And he answered me:")</f>
        <v>And he answered me:</v>
      </c>
      <c r="F10" s="4"/>
      <c r="G10" s="4"/>
      <c r="H10" s="4"/>
    </row>
    <row r="11" ht="15.75" customHeight="1">
      <c r="A11" s="3" t="s">
        <v>180</v>
      </c>
      <c r="B11" s="1" t="s">
        <v>2580</v>
      </c>
      <c r="C11" s="4">
        <v>10.0</v>
      </c>
      <c r="D11" s="5" t="s">
        <v>26</v>
      </c>
      <c r="E11" s="4" t="str">
        <f>IFERROR(__xludf.DUMMYFUNCTION("GOOGLETRANSLATE(D11, ""he"", ""en"")"),"{on}")</f>
        <v>{on}</v>
      </c>
      <c r="F11" s="4"/>
      <c r="G11" s="4"/>
      <c r="H11" s="4"/>
    </row>
    <row r="12" ht="15.75" customHeight="1">
      <c r="A12" s="3" t="s">
        <v>7675</v>
      </c>
      <c r="B12" s="1" t="s">
        <v>7676</v>
      </c>
      <c r="C12" s="4">
        <v>11.0</v>
      </c>
      <c r="D12" s="5" t="s">
        <v>180</v>
      </c>
      <c r="E12" s="4" t="str">
        <f>IFERROR(__xludf.DUMMYFUNCTION("GOOGLETRANSLATE(D12, ""he"", ""en"")"),"Jehovah")</f>
        <v>Jehovah</v>
      </c>
      <c r="F12" s="4"/>
      <c r="G12" s="4"/>
      <c r="H12" s="4"/>
    </row>
    <row r="13" ht="15.75" customHeight="1">
      <c r="A13" s="3" t="s">
        <v>591</v>
      </c>
      <c r="B13" s="1" t="s">
        <v>3970</v>
      </c>
      <c r="C13" s="4">
        <v>12.0</v>
      </c>
      <c r="D13" s="5" t="s">
        <v>7677</v>
      </c>
      <c r="E13" s="4" t="str">
        <f>IFERROR(__xludf.DUMMYFUNCTION("GOOGLETRANSLATE(D13, ""he"", ""en"")"),"the rescue")</f>
        <v>the rescue</v>
      </c>
      <c r="F13" s="4"/>
      <c r="G13" s="4"/>
      <c r="H13" s="4"/>
    </row>
    <row r="14" ht="15.75" customHeight="1">
      <c r="A14" s="3" t="s">
        <v>7678</v>
      </c>
      <c r="B14" s="1" t="s">
        <v>7679</v>
      </c>
      <c r="C14" s="4">
        <v>13.0</v>
      </c>
      <c r="D14" s="5" t="s">
        <v>3564</v>
      </c>
      <c r="E14" s="4" t="str">
        <f>IFERROR(__xludf.DUMMYFUNCTION("GOOGLETRANSLATE(D14, ""he"", ""en"")"),"mental")</f>
        <v>mental</v>
      </c>
      <c r="F14" s="4"/>
      <c r="G14" s="4"/>
      <c r="H14" s="4"/>
    </row>
    <row r="15" ht="15.75" customHeight="1">
      <c r="A15" s="3" t="s">
        <v>7680</v>
      </c>
      <c r="B15" s="1" t="s">
        <v>7681</v>
      </c>
      <c r="C15" s="4">
        <v>14.0</v>
      </c>
      <c r="D15" s="5" t="s">
        <v>7682</v>
      </c>
      <c r="E15" s="4" t="str">
        <f>IFERROR(__xludf.DUMMYFUNCTION("GOOGLETRANSLATE(D15, ""he"", ""en"")"),"language")</f>
        <v>language</v>
      </c>
      <c r="F15" s="4"/>
      <c r="G15" s="4"/>
      <c r="H15" s="4"/>
    </row>
    <row r="16" ht="15.75" customHeight="1">
      <c r="A16" s="3" t="s">
        <v>7683</v>
      </c>
      <c r="B16" s="1" t="s">
        <v>7684</v>
      </c>
      <c r="C16" s="4">
        <v>15.0</v>
      </c>
      <c r="D16" s="5" t="s">
        <v>5976</v>
      </c>
      <c r="E16" s="4" t="str">
        <f>IFERROR(__xludf.DUMMYFUNCTION("GOOGLETRANSLATE(D16, ""he"", ""en"")"),"lie")</f>
        <v>lie</v>
      </c>
      <c r="F16" s="4"/>
      <c r="G16" s="4"/>
      <c r="H16" s="4"/>
    </row>
    <row r="17" ht="15.75" customHeight="1">
      <c r="A17" s="24" t="s">
        <v>49</v>
      </c>
      <c r="B17" s="25">
        <v>3.0</v>
      </c>
      <c r="C17" s="4">
        <v>16.0</v>
      </c>
      <c r="D17" s="5" t="s">
        <v>7685</v>
      </c>
      <c r="E17" s="4" t="str">
        <f>IFERROR(__xludf.DUMMYFUNCTION("GOOGLETRANSLATE(D17, ""he"", ""en"")"),"from a word")</f>
        <v>from a word</v>
      </c>
      <c r="F17" s="4"/>
      <c r="G17" s="4"/>
      <c r="H17" s="4"/>
    </row>
    <row r="18" ht="15.75" customHeight="1">
      <c r="A18" s="3" t="s">
        <v>7686</v>
      </c>
      <c r="B18" s="1" t="s">
        <v>1650</v>
      </c>
      <c r="C18" s="4">
        <v>17.0</v>
      </c>
      <c r="D18" s="5" t="s">
        <v>2145</v>
      </c>
      <c r="E18" s="4" t="str">
        <f>IFERROR(__xludf.DUMMYFUNCTION("GOOGLETRANSLATE(D18, ""he"", ""en"")"),"Remia:")</f>
        <v>Remia:</v>
      </c>
      <c r="F18" s="4"/>
      <c r="G18" s="4"/>
      <c r="H18" s="4"/>
    </row>
    <row r="19" ht="15.75" customHeight="1">
      <c r="A19" s="3" t="s">
        <v>2593</v>
      </c>
      <c r="B19" s="1" t="s">
        <v>7687</v>
      </c>
      <c r="C19" s="4">
        <v>18.0</v>
      </c>
      <c r="D19" s="5" t="s">
        <v>50</v>
      </c>
      <c r="E19" s="4" t="str">
        <f>IFERROR(__xludf.DUMMYFUNCTION("GOOGLETRANSLATE(D19, ""he"", ""en"")"),"{third}")</f>
        <v>{third}</v>
      </c>
      <c r="F19" s="4"/>
      <c r="G19" s="4"/>
      <c r="H19" s="4"/>
    </row>
    <row r="20" ht="15.75" customHeight="1">
      <c r="A20" s="3" t="s">
        <v>7688</v>
      </c>
      <c r="B20" s="1" t="s">
        <v>7689</v>
      </c>
      <c r="C20" s="4">
        <v>19.0</v>
      </c>
      <c r="D20" s="5" t="s">
        <v>3545</v>
      </c>
      <c r="E20" s="4" t="str">
        <f>IFERROR(__xludf.DUMMYFUNCTION("GOOGLETRANSLATE(D20, ""he"", ""en"")"),"what")</f>
        <v>what</v>
      </c>
      <c r="F20" s="4"/>
      <c r="G20" s="4"/>
      <c r="H20" s="4"/>
    </row>
    <row r="21" ht="15.75" customHeight="1">
      <c r="A21" s="3" t="s">
        <v>2835</v>
      </c>
      <c r="B21" s="1" t="s">
        <v>7690</v>
      </c>
      <c r="C21" s="4">
        <v>20.0</v>
      </c>
      <c r="D21" s="5" t="s">
        <v>7691</v>
      </c>
      <c r="E21" s="4" t="str">
        <f>IFERROR(__xludf.DUMMYFUNCTION("GOOGLETRANSLATE(D21, ""he"", ""en"")"),"will give")</f>
        <v>will give</v>
      </c>
      <c r="F21" s="4"/>
      <c r="G21" s="4"/>
      <c r="H21" s="4"/>
    </row>
    <row r="22" ht="15.75" customHeight="1">
      <c r="A22" s="3" t="s">
        <v>7692</v>
      </c>
      <c r="B22" s="1" t="s">
        <v>2961</v>
      </c>
      <c r="C22" s="4">
        <v>21.0</v>
      </c>
      <c r="D22" s="5" t="s">
        <v>2593</v>
      </c>
      <c r="E22" s="4" t="str">
        <f>IFERROR(__xludf.DUMMYFUNCTION("GOOGLETRANSLATE(D22, ""he"", ""en"")"),"to you")</f>
        <v>to you</v>
      </c>
      <c r="F22" s="4"/>
      <c r="G22" s="4"/>
      <c r="H22" s="4"/>
    </row>
    <row r="23" ht="15.75" customHeight="1">
      <c r="A23" s="3" t="s">
        <v>7683</v>
      </c>
      <c r="B23" s="1" t="s">
        <v>7693</v>
      </c>
      <c r="C23" s="4">
        <v>22.0</v>
      </c>
      <c r="D23" s="5" t="s">
        <v>7694</v>
      </c>
      <c r="E23" s="4" t="str">
        <f>IFERROR(__xludf.DUMMYFUNCTION("GOOGLETRANSLATE(D23, ""he"", ""en"")"),"And what")</f>
        <v>And what</v>
      </c>
      <c r="F23" s="4"/>
      <c r="G23" s="4"/>
      <c r="H23" s="4"/>
    </row>
    <row r="24" ht="15.75" customHeight="1">
      <c r="A24" s="8" t="s">
        <v>69</v>
      </c>
      <c r="B24" s="17">
        <v>4.0</v>
      </c>
      <c r="C24" s="4">
        <v>23.0</v>
      </c>
      <c r="D24" s="5" t="s">
        <v>7695</v>
      </c>
      <c r="E24" s="4" t="str">
        <f>IFERROR(__xludf.DUMMYFUNCTION("GOOGLETRANSLATE(D24, ""he"", ""en"")"),"He added")</f>
        <v>He added</v>
      </c>
      <c r="F24" s="4"/>
      <c r="G24" s="4"/>
      <c r="H24" s="4"/>
    </row>
    <row r="25" ht="15.75" customHeight="1">
      <c r="A25" s="3" t="s">
        <v>7696</v>
      </c>
      <c r="B25" s="1" t="s">
        <v>7697</v>
      </c>
      <c r="C25" s="4">
        <v>24.0</v>
      </c>
      <c r="D25" s="5" t="s">
        <v>2835</v>
      </c>
      <c r="E25" s="4" t="str">
        <f>IFERROR(__xludf.DUMMYFUNCTION("GOOGLETRANSLATE(D25, ""he"", ""en"")"),"to you")</f>
        <v>to you</v>
      </c>
      <c r="F25" s="4"/>
      <c r="G25" s="4"/>
      <c r="H25" s="4"/>
    </row>
    <row r="26" ht="15.75" customHeight="1">
      <c r="A26" s="3" t="s">
        <v>7698</v>
      </c>
      <c r="B26" s="1" t="s">
        <v>7699</v>
      </c>
      <c r="C26" s="4">
        <v>25.0</v>
      </c>
      <c r="D26" s="5" t="s">
        <v>7692</v>
      </c>
      <c r="E26" s="4" t="str">
        <f>IFERROR(__xludf.DUMMYFUNCTION("GOOGLETRANSLATE(D26, ""he"", ""en"")"),"language")</f>
        <v>language</v>
      </c>
      <c r="F26" s="4"/>
      <c r="G26" s="4"/>
      <c r="H26" s="4"/>
    </row>
    <row r="27" ht="15.75" customHeight="1">
      <c r="A27" s="3" t="s">
        <v>7700</v>
      </c>
      <c r="B27" s="1" t="s">
        <v>7701</v>
      </c>
      <c r="C27" s="4">
        <v>26.0</v>
      </c>
      <c r="D27" s="5" t="s">
        <v>2145</v>
      </c>
      <c r="E27" s="4" t="str">
        <f>IFERROR(__xludf.DUMMYFUNCTION("GOOGLETRANSLATE(D27, ""he"", ""en"")"),"Remia:")</f>
        <v>Remia:</v>
      </c>
      <c r="F27" s="4"/>
      <c r="G27" s="4"/>
      <c r="H27" s="4"/>
    </row>
    <row r="28" ht="15.75" customHeight="1">
      <c r="A28" s="3" t="s">
        <v>672</v>
      </c>
      <c r="B28" s="1" t="s">
        <v>3342</v>
      </c>
      <c r="C28" s="4">
        <v>27.0</v>
      </c>
      <c r="D28" s="5" t="s">
        <v>70</v>
      </c>
      <c r="E28" s="4" t="str">
        <f>IFERROR(__xludf.DUMMYFUNCTION("GOOGLETRANSLATE(D28, ""he"", ""en"")"),"{d}")</f>
        <v>{d}</v>
      </c>
      <c r="F28" s="4"/>
      <c r="G28" s="4"/>
      <c r="H28" s="4"/>
    </row>
    <row r="29" ht="15.75" customHeight="1">
      <c r="A29" s="3" t="s">
        <v>7702</v>
      </c>
      <c r="B29" s="1" t="s">
        <v>7703</v>
      </c>
      <c r="C29" s="4">
        <v>28.0</v>
      </c>
      <c r="D29" s="5" t="s">
        <v>7704</v>
      </c>
      <c r="E29" s="4" t="str">
        <f>IFERROR(__xludf.DUMMYFUNCTION("GOOGLETRANSLATE(D29, ""he"", ""en"")"),"half")</f>
        <v>half</v>
      </c>
      <c r="F29" s="4"/>
      <c r="G29" s="4"/>
      <c r="H29" s="4"/>
    </row>
    <row r="30" ht="15.75" customHeight="1">
      <c r="A30" s="3" t="s">
        <v>7705</v>
      </c>
      <c r="B30" s="1" t="s">
        <v>7706</v>
      </c>
      <c r="C30" s="4">
        <v>29.0</v>
      </c>
      <c r="D30" s="5" t="s">
        <v>7698</v>
      </c>
      <c r="E30" s="4" t="str">
        <f>IFERROR(__xludf.DUMMYFUNCTION("GOOGLETRANSLATE(D30, ""he"", ""en"")"),"hero")</f>
        <v>hero</v>
      </c>
      <c r="F30" s="4"/>
      <c r="G30" s="4"/>
      <c r="H30" s="4"/>
    </row>
    <row r="31" ht="15.75" customHeight="1">
      <c r="A31" s="8" t="s">
        <v>94</v>
      </c>
      <c r="B31" s="17">
        <v>5.0</v>
      </c>
      <c r="C31" s="4">
        <v>30.0</v>
      </c>
      <c r="D31" s="5" t="s">
        <v>7707</v>
      </c>
      <c r="E31" s="4" t="str">
        <f>IFERROR(__xludf.DUMMYFUNCTION("GOOGLETRANSLATE(D31, ""he"", ""en"")"),"witty")</f>
        <v>witty</v>
      </c>
      <c r="F31" s="4"/>
      <c r="G31" s="4"/>
      <c r="H31" s="4"/>
    </row>
    <row r="32" ht="15.75" customHeight="1">
      <c r="A32" s="3" t="s">
        <v>7708</v>
      </c>
      <c r="B32" s="1" t="s">
        <v>7709</v>
      </c>
      <c r="C32" s="4">
        <v>31.0</v>
      </c>
      <c r="D32" s="5" t="s">
        <v>672</v>
      </c>
      <c r="E32" s="4" t="str">
        <f>IFERROR(__xludf.DUMMYFUNCTION("GOOGLETRANSLATE(D32, ""he"", ""en"")"),"with")</f>
        <v>with</v>
      </c>
      <c r="F32" s="4"/>
      <c r="G32" s="4"/>
      <c r="H32" s="4"/>
    </row>
    <row r="33" ht="15.75" customHeight="1">
      <c r="A33" s="3" t="s">
        <v>7710</v>
      </c>
      <c r="B33" s="1" t="s">
        <v>7711</v>
      </c>
      <c r="C33" s="4">
        <v>32.0</v>
      </c>
      <c r="D33" s="5" t="s">
        <v>7712</v>
      </c>
      <c r="E33" s="4" t="str">
        <f>IFERROR(__xludf.DUMMYFUNCTION("GOOGLETRANSLATE(D33, ""he"", ""en"")"),"coals")</f>
        <v>coals</v>
      </c>
      <c r="F33" s="4"/>
      <c r="G33" s="4"/>
      <c r="H33" s="4"/>
    </row>
    <row r="34" ht="15.75" customHeight="1">
      <c r="A34" s="3" t="s">
        <v>7713</v>
      </c>
      <c r="B34" s="1" t="s">
        <v>7714</v>
      </c>
      <c r="C34" s="4">
        <v>33.0</v>
      </c>
      <c r="D34" s="5" t="s">
        <v>7715</v>
      </c>
      <c r="E34" s="4" t="str">
        <f>IFERROR(__xludf.DUMMYFUNCTION("GOOGLETRANSLATE(D34, ""he"", ""en"")"),"Harnesses:")</f>
        <v>Harnesses:</v>
      </c>
      <c r="F34" s="4"/>
      <c r="G34" s="4"/>
      <c r="H34" s="4"/>
    </row>
    <row r="35" ht="15.75" customHeight="1">
      <c r="A35" s="3" t="s">
        <v>7716</v>
      </c>
      <c r="B35" s="1" t="s">
        <v>7717</v>
      </c>
      <c r="C35" s="4">
        <v>34.0</v>
      </c>
      <c r="D35" s="5" t="s">
        <v>95</v>
      </c>
      <c r="E35" s="4" t="str">
        <f>IFERROR(__xludf.DUMMYFUNCTION("GOOGLETRANSLATE(D35, ""he"", ""en"")"),"{the}")</f>
        <v>{the}</v>
      </c>
      <c r="F35" s="4"/>
      <c r="G35" s="4"/>
      <c r="H35" s="4"/>
    </row>
    <row r="36" ht="15.75" customHeight="1">
      <c r="A36" s="3" t="s">
        <v>672</v>
      </c>
      <c r="B36" s="1" t="s">
        <v>7718</v>
      </c>
      <c r="C36" s="4">
        <v>35.0</v>
      </c>
      <c r="D36" s="5" t="s">
        <v>7719</v>
      </c>
      <c r="E36" s="4" t="str">
        <f>IFERROR(__xludf.DUMMYFUNCTION("GOOGLETRANSLATE(D36, ""he"", ""en"")"),"Oya")</f>
        <v>Oya</v>
      </c>
      <c r="F36" s="4"/>
      <c r="G36" s="4"/>
      <c r="H36" s="4"/>
    </row>
    <row r="37" ht="15.75" customHeight="1">
      <c r="A37" s="3" t="s">
        <v>7720</v>
      </c>
      <c r="B37" s="1" t="s">
        <v>7721</v>
      </c>
      <c r="C37" s="4">
        <v>36.0</v>
      </c>
      <c r="D37" s="5" t="s">
        <v>3013</v>
      </c>
      <c r="E37" s="4" t="str">
        <f>IFERROR(__xludf.DUMMYFUNCTION("GOOGLETRANSLATE(D37, ""he"", ""en"")"),"me")</f>
        <v>me</v>
      </c>
      <c r="F37" s="4"/>
      <c r="G37" s="4"/>
      <c r="H37" s="4"/>
    </row>
    <row r="38" ht="15.75" customHeight="1">
      <c r="A38" s="8" t="s">
        <v>112</v>
      </c>
      <c r="B38" s="17">
        <v>6.0</v>
      </c>
      <c r="C38" s="4">
        <v>37.0</v>
      </c>
      <c r="D38" s="5" t="s">
        <v>53</v>
      </c>
      <c r="E38" s="4" t="str">
        <f>IFERROR(__xludf.DUMMYFUNCTION("GOOGLETRANSLATE(D38, ""he"", ""en"")"),"that")</f>
        <v>that</v>
      </c>
      <c r="F38" s="4"/>
      <c r="G38" s="4"/>
      <c r="H38" s="4"/>
    </row>
    <row r="39" ht="15.75" customHeight="1">
      <c r="A39" s="3" t="s">
        <v>7722</v>
      </c>
      <c r="B39" s="1" t="s">
        <v>7723</v>
      </c>
      <c r="C39" s="4">
        <v>38.0</v>
      </c>
      <c r="D39" s="5" t="s">
        <v>7724</v>
      </c>
      <c r="E39" s="4" t="str">
        <f>IFERROR(__xludf.DUMMYFUNCTION("GOOGLETRANSLATE(D39, ""he"", ""en"")"),"I lived")</f>
        <v>I lived</v>
      </c>
      <c r="F39" s="4"/>
      <c r="G39" s="4"/>
      <c r="H39" s="4"/>
    </row>
    <row r="40" ht="15.75" customHeight="1">
      <c r="A40" s="3" t="s">
        <v>7725</v>
      </c>
      <c r="B40" s="1" t="s">
        <v>7726</v>
      </c>
      <c r="C40" s="4">
        <v>39.0</v>
      </c>
      <c r="D40" s="5" t="s">
        <v>7727</v>
      </c>
      <c r="E40" s="4" t="str">
        <f>IFERROR(__xludf.DUMMYFUNCTION("GOOGLETRANSLATE(D40, ""he"", ""en"")"),"duration")</f>
        <v>duration</v>
      </c>
      <c r="F40" s="4"/>
      <c r="G40" s="4"/>
      <c r="H40" s="4"/>
    </row>
    <row r="41" ht="15.75" customHeight="1">
      <c r="A41" s="3" t="s">
        <v>591</v>
      </c>
      <c r="B41" s="1" t="s">
        <v>592</v>
      </c>
      <c r="C41" s="4">
        <v>40.0</v>
      </c>
      <c r="D41" s="5" t="s">
        <v>7728</v>
      </c>
      <c r="E41" s="4" t="str">
        <f>IFERROR(__xludf.DUMMYFUNCTION("GOOGLETRANSLATE(D41, ""he"", ""en"")"),"I lived")</f>
        <v>I lived</v>
      </c>
      <c r="F41" s="4"/>
      <c r="G41" s="4"/>
      <c r="H41" s="4"/>
    </row>
    <row r="42" ht="15.75" customHeight="1">
      <c r="A42" s="3" t="s">
        <v>672</v>
      </c>
      <c r="B42" s="1" t="s">
        <v>3342</v>
      </c>
      <c r="C42" s="4">
        <v>41.0</v>
      </c>
      <c r="D42" s="5" t="s">
        <v>672</v>
      </c>
      <c r="E42" s="4" t="str">
        <f>IFERROR(__xludf.DUMMYFUNCTION("GOOGLETRANSLATE(D42, ""he"", ""en"")"),"with")</f>
        <v>with</v>
      </c>
      <c r="F42" s="4"/>
      <c r="G42" s="4"/>
      <c r="H42" s="4"/>
    </row>
    <row r="43" ht="15.75" customHeight="1">
      <c r="A43" s="3" t="s">
        <v>7729</v>
      </c>
      <c r="B43" s="1" t="s">
        <v>7730</v>
      </c>
      <c r="C43" s="4">
        <v>42.0</v>
      </c>
      <c r="D43" s="5" t="s">
        <v>3318</v>
      </c>
      <c r="E43" s="4" t="str">
        <f>IFERROR(__xludf.DUMMYFUNCTION("GOOGLETRANSLATE(D43, ""he"", ""en"")"),"My tents")</f>
        <v>My tents</v>
      </c>
      <c r="F43" s="4"/>
      <c r="G43" s="4"/>
      <c r="H43" s="4"/>
    </row>
    <row r="44" ht="15.75" customHeight="1">
      <c r="A44" s="3" t="s">
        <v>3867</v>
      </c>
      <c r="B44" s="1" t="s">
        <v>3868</v>
      </c>
      <c r="C44" s="4">
        <v>43.0</v>
      </c>
      <c r="D44" s="5" t="s">
        <v>7731</v>
      </c>
      <c r="E44" s="4" t="str">
        <f>IFERROR(__xludf.DUMMYFUNCTION("GOOGLETRANSLATE(D44, ""he"", ""en"")"),"potter:")</f>
        <v>potter:</v>
      </c>
      <c r="F44" s="4"/>
      <c r="G44" s="4"/>
      <c r="H44" s="4"/>
    </row>
    <row r="45" ht="15.75" customHeight="1">
      <c r="A45" s="8" t="s">
        <v>127</v>
      </c>
      <c r="B45" s="17">
        <v>7.0</v>
      </c>
      <c r="C45" s="4">
        <v>44.0</v>
      </c>
      <c r="D45" s="5" t="s">
        <v>114</v>
      </c>
      <c r="E45" s="4" t="str">
        <f>IFERROR(__xludf.DUMMYFUNCTION("GOOGLETRANSLATE(D45, ""he"", ""en"")"),"{and}")</f>
        <v>{and}</v>
      </c>
      <c r="F45" s="4"/>
      <c r="G45" s="4"/>
      <c r="H45" s="4"/>
    </row>
    <row r="46" ht="15.75" customHeight="1">
      <c r="A46" s="3" t="s">
        <v>62</v>
      </c>
      <c r="B46" s="1" t="s">
        <v>61</v>
      </c>
      <c r="C46" s="4">
        <v>45.0</v>
      </c>
      <c r="D46" s="5" t="s">
        <v>7732</v>
      </c>
      <c r="E46" s="4" t="str">
        <f>IFERROR(__xludf.DUMMYFUNCTION("GOOGLETRANSLATE(D46, ""he"", ""en"")"),"Rabat")</f>
        <v>Rabat</v>
      </c>
      <c r="F46" s="4"/>
      <c r="G46" s="4"/>
      <c r="H46" s="4"/>
    </row>
    <row r="47" ht="15.75" customHeight="1">
      <c r="A47" s="3" t="s">
        <v>3867</v>
      </c>
      <c r="B47" s="1" t="s">
        <v>3868</v>
      </c>
      <c r="C47" s="4">
        <v>46.0</v>
      </c>
      <c r="D47" s="5" t="s">
        <v>7733</v>
      </c>
      <c r="E47" s="4" t="str">
        <f>IFERROR(__xludf.DUMMYFUNCTION("GOOGLETRANSLATE(D47, ""he"", ""en"")"),"Neighbor")</f>
        <v>Neighbor</v>
      </c>
      <c r="F47" s="4"/>
      <c r="G47" s="4"/>
      <c r="H47" s="4"/>
    </row>
    <row r="48" ht="15.75" customHeight="1">
      <c r="A48" s="3" t="s">
        <v>7734</v>
      </c>
      <c r="B48" s="1" t="s">
        <v>7735</v>
      </c>
      <c r="C48" s="4">
        <v>47.0</v>
      </c>
      <c r="D48" s="5" t="s">
        <v>7736</v>
      </c>
      <c r="E48" s="4" t="str">
        <f>IFERROR(__xludf.DUMMYFUNCTION("GOOGLETRANSLATE(D48, ""he"", ""en"")"),"her")</f>
        <v>her</v>
      </c>
      <c r="F48" s="4"/>
      <c r="G48" s="4"/>
      <c r="H48" s="4"/>
    </row>
    <row r="49" ht="15.75" customHeight="1">
      <c r="A49" s="3" t="s">
        <v>7737</v>
      </c>
      <c r="B49" s="1" t="s">
        <v>1744</v>
      </c>
      <c r="C49" s="4">
        <v>48.0</v>
      </c>
      <c r="D49" s="5" t="s">
        <v>3564</v>
      </c>
      <c r="E49" s="4" t="str">
        <f>IFERROR(__xludf.DUMMYFUNCTION("GOOGLETRANSLATE(D49, ""he"", ""en"")"),"mental")</f>
        <v>mental</v>
      </c>
      <c r="F49" s="4"/>
      <c r="G49" s="4"/>
      <c r="H49" s="4"/>
    </row>
    <row r="50" ht="15.75" customHeight="1">
      <c r="A50" s="3" t="s">
        <v>7738</v>
      </c>
      <c r="B50" s="1" t="s">
        <v>7739</v>
      </c>
      <c r="C50" s="4">
        <v>49.0</v>
      </c>
      <c r="D50" s="5" t="s">
        <v>672</v>
      </c>
      <c r="E50" s="4" t="str">
        <f>IFERROR(__xludf.DUMMYFUNCTION("GOOGLETRANSLATE(D50, ""he"", ""en"")"),"with")</f>
        <v>with</v>
      </c>
      <c r="F50" s="4"/>
      <c r="G50" s="4"/>
      <c r="H50" s="4"/>
    </row>
    <row r="51" ht="15.75" customHeight="1">
      <c r="A51" s="9"/>
      <c r="C51" s="4">
        <v>50.0</v>
      </c>
      <c r="D51" s="5" t="s">
        <v>7729</v>
      </c>
      <c r="E51" s="4" t="str">
        <f>IFERROR(__xludf.DUMMYFUNCTION("GOOGLETRANSLATE(D51, ""he"", ""en"")"),"hater")</f>
        <v>hater</v>
      </c>
      <c r="F51" s="4"/>
      <c r="G51" s="4"/>
      <c r="H51" s="4"/>
    </row>
    <row r="52" ht="15.75" customHeight="1">
      <c r="A52" s="9"/>
      <c r="C52" s="4">
        <v>51.0</v>
      </c>
      <c r="D52" s="5" t="s">
        <v>7740</v>
      </c>
      <c r="E52" s="4" t="str">
        <f>IFERROR(__xludf.DUMMYFUNCTION("GOOGLETRANSLATE(D52, ""he"", ""en"")"),"peace:")</f>
        <v>peace:</v>
      </c>
      <c r="F52" s="4"/>
      <c r="G52" s="4"/>
      <c r="H52" s="4"/>
    </row>
    <row r="53" ht="15.75" customHeight="1">
      <c r="A53" s="9"/>
      <c r="C53" s="4">
        <v>52.0</v>
      </c>
      <c r="D53" s="5" t="s">
        <v>133</v>
      </c>
      <c r="E53" s="4" t="str">
        <f>IFERROR(__xludf.DUMMYFUNCTION("GOOGLETRANSLATE(D53, ""he"", ""en"")"),"{g}")</f>
        <v>{g}</v>
      </c>
      <c r="F53" s="4"/>
      <c r="G53" s="4"/>
      <c r="H53" s="4"/>
    </row>
    <row r="54" ht="15.75" customHeight="1">
      <c r="A54" s="9"/>
      <c r="C54" s="4">
        <v>53.0</v>
      </c>
      <c r="D54" s="5" t="s">
        <v>62</v>
      </c>
      <c r="E54" s="4" t="str">
        <f>IFERROR(__xludf.DUMMYFUNCTION("GOOGLETRANSLATE(D54, ""he"", ""en"")"),"I")</f>
        <v>I</v>
      </c>
      <c r="F54" s="4"/>
      <c r="G54" s="4"/>
      <c r="H54" s="4"/>
    </row>
    <row r="55" ht="15.75" customHeight="1">
      <c r="A55" s="9"/>
      <c r="C55" s="4">
        <v>54.0</v>
      </c>
      <c r="D55" s="5" t="s">
        <v>3869</v>
      </c>
      <c r="E55" s="4" t="str">
        <f>IFERROR(__xludf.DUMMYFUNCTION("GOOGLETRANSLATE(D55, ""he"", ""en"")"),"peace")</f>
        <v>peace</v>
      </c>
      <c r="F55" s="4"/>
      <c r="G55" s="4"/>
      <c r="H55" s="4"/>
    </row>
    <row r="56" ht="15.75" customHeight="1">
      <c r="A56" s="9"/>
      <c r="C56" s="4">
        <v>55.0</v>
      </c>
      <c r="D56" s="5" t="s">
        <v>7741</v>
      </c>
      <c r="E56" s="4" t="str">
        <f>IFERROR(__xludf.DUMMYFUNCTION("GOOGLETRANSLATE(D56, ""he"", ""en"")"),"And that's it")</f>
        <v>And that's it</v>
      </c>
      <c r="F56" s="4"/>
      <c r="G56" s="4"/>
      <c r="H56" s="4"/>
    </row>
    <row r="57" ht="15.75" customHeight="1">
      <c r="A57" s="9"/>
      <c r="C57" s="4">
        <v>56.0</v>
      </c>
      <c r="D57" s="5" t="s">
        <v>7742</v>
      </c>
      <c r="E57" s="4" t="str">
        <f>IFERROR(__xludf.DUMMYFUNCTION("GOOGLETRANSLATE(D57, ""he"", ""en"")"),"I will speak")</f>
        <v>I will speak</v>
      </c>
      <c r="F57" s="4"/>
      <c r="G57" s="4"/>
      <c r="H57" s="4"/>
    </row>
    <row r="58" ht="15.75" customHeight="1">
      <c r="A58" s="9"/>
      <c r="C58" s="4">
        <v>57.0</v>
      </c>
      <c r="D58" s="5" t="s">
        <v>1773</v>
      </c>
      <c r="E58" s="4" t="str">
        <f>IFERROR(__xludf.DUMMYFUNCTION("GOOGLETRANSLATE(D58, ""he"", ""en"")"),"what")</f>
        <v>what</v>
      </c>
      <c r="F58" s="4"/>
      <c r="G58" s="4"/>
      <c r="H58" s="4"/>
    </row>
    <row r="59" ht="15.75" customHeight="1">
      <c r="A59" s="9"/>
      <c r="C59" s="4">
        <v>58.0</v>
      </c>
      <c r="D59" s="5" t="s">
        <v>7743</v>
      </c>
      <c r="E59" s="4" t="str">
        <f>IFERROR(__xludf.DUMMYFUNCTION("GOOGLETRANSLATE(D59, ""he"", ""en"")"),"for war:")</f>
        <v>for war:</v>
      </c>
      <c r="F59" s="4"/>
      <c r="G59" s="4"/>
      <c r="H59" s="4"/>
    </row>
    <row r="60" ht="15.75" customHeight="1">
      <c r="E60" s="4" t="str">
        <f>IFERROR(__xludf.DUMMYFUNCTION("GOOGLETRANSLATE(D60, ""he"", ""en"")"),"#VALUE!")</f>
        <v>#VALUE!</v>
      </c>
    </row>
    <row r="61" ht="15.75" customHeight="1">
      <c r="E61" s="4" t="str">
        <f>IFERROR(__xludf.DUMMYFUNCTION("GOOGLETRANSLATE(D61, ""he"", ""en"")"),"#VALUE!")</f>
        <v>#VALUE!</v>
      </c>
    </row>
    <row r="62" ht="15.75" customHeight="1">
      <c r="E62" s="4" t="str">
        <f>IFERROR(__xludf.DUMMYFUNCTION("GOOGLETRANSLATE(D62, ""he"", ""en"")"),"#VALUE!")</f>
        <v>#VALUE!</v>
      </c>
    </row>
    <row r="63" ht="15.75" customHeight="1">
      <c r="E63" s="4" t="str">
        <f>IFERROR(__xludf.DUMMYFUNCTION("GOOGLETRANSLATE(D63, ""he"", ""en"")"),"#VALUE!")</f>
        <v>#VALUE!</v>
      </c>
    </row>
    <row r="64" ht="15.75" customHeight="1">
      <c r="E64" s="4" t="str">
        <f>IFERROR(__xludf.DUMMYFUNCTION("GOOGLETRANSLATE(D64, ""he"", ""en"")"),"#VALUE!")</f>
        <v>#VALUE!</v>
      </c>
    </row>
    <row r="65" ht="15.75" customHeight="1">
      <c r="E65" s="4" t="str">
        <f>IFERROR(__xludf.DUMMYFUNCTION("GOOGLETRANSLATE(D65, ""he"", ""en"")"),"#VALUE!")</f>
        <v>#VALUE!</v>
      </c>
    </row>
    <row r="66" ht="15.75" customHeight="1">
      <c r="E66" s="4" t="str">
        <f>IFERROR(__xludf.DUMMYFUNCTION("GOOGLETRANSLATE(D66, ""he"", ""en"")"),"#VALUE!")</f>
        <v>#VALUE!</v>
      </c>
    </row>
    <row r="67" ht="15.75" customHeight="1">
      <c r="E67" s="4" t="str">
        <f>IFERROR(__xludf.DUMMYFUNCTION("GOOGLETRANSLATE(D67, ""he"", ""en"")"),"#VALUE!")</f>
        <v>#VALUE!</v>
      </c>
    </row>
    <row r="68" ht="15.75" customHeight="1">
      <c r="E68" s="4" t="str">
        <f>IFERROR(__xludf.DUMMYFUNCTION("GOOGLETRANSLATE(D68, ""he"", ""en"")"),"#VALUE!")</f>
        <v>#VALUE!</v>
      </c>
    </row>
    <row r="69" ht="15.75" customHeight="1">
      <c r="E69" s="4" t="str">
        <f>IFERROR(__xludf.DUMMYFUNCTION("GOOGLETRANSLATE(D69, ""he"", ""en"")"),"#VALUE!")</f>
        <v>#VALUE!</v>
      </c>
    </row>
    <row r="70" ht="15.75" customHeight="1">
      <c r="E70" s="4" t="str">
        <f>IFERROR(__xludf.DUMMYFUNCTION("GOOGLETRANSLATE(D70, ""he"", ""en"")"),"#VALUE!")</f>
        <v>#VALUE!</v>
      </c>
    </row>
    <row r="71" ht="15.75" customHeight="1">
      <c r="E71" s="4" t="str">
        <f>IFERROR(__xludf.DUMMYFUNCTION("GOOGLETRANSLATE(D71, ""he"", ""en"")"),"#VALUE!")</f>
        <v>#VALUE!</v>
      </c>
    </row>
    <row r="72" ht="15.75" customHeight="1">
      <c r="E72" s="4" t="str">
        <f>IFERROR(__xludf.DUMMYFUNCTION("GOOGLETRANSLATE(D72, ""he"", ""en"")"),"#VALUE!")</f>
        <v>#VALUE!</v>
      </c>
    </row>
    <row r="73" ht="15.75" customHeight="1">
      <c r="E73" s="4" t="str">
        <f>IFERROR(__xludf.DUMMYFUNCTION("GOOGLETRANSLATE(D73, ""he"", ""en"")"),"#VALUE!")</f>
        <v>#VALUE!</v>
      </c>
    </row>
    <row r="74" ht="15.75" customHeight="1">
      <c r="E74" s="4" t="str">
        <f>IFERROR(__xludf.DUMMYFUNCTION("GOOGLETRANSLATE(D74, ""he"", ""en"")"),"#VALUE!")</f>
        <v>#VALUE!</v>
      </c>
    </row>
    <row r="75" ht="15.75" customHeight="1">
      <c r="E75" s="4" t="str">
        <f>IFERROR(__xludf.DUMMYFUNCTION("GOOGLETRANSLATE(D75, ""he"", ""en"")"),"#VALUE!")</f>
        <v>#VALUE!</v>
      </c>
    </row>
    <row r="76" ht="15.75" customHeight="1">
      <c r="E76" s="4" t="str">
        <f>IFERROR(__xludf.DUMMYFUNCTION("GOOGLETRANSLATE(D76, ""he"", ""en"")"),"#VALUE!")</f>
        <v>#VALUE!</v>
      </c>
    </row>
    <row r="77" ht="15.75" customHeight="1">
      <c r="E77" s="4" t="str">
        <f>IFERROR(__xludf.DUMMYFUNCTION("GOOGLETRANSLATE(D77, ""he"", ""en"")"),"#VALUE!")</f>
        <v>#VALUE!</v>
      </c>
    </row>
    <row r="78" ht="15.75" customHeight="1">
      <c r="E78" s="4" t="str">
        <f>IFERROR(__xludf.DUMMYFUNCTION("GOOGLETRANSLATE(D78, ""he"", ""en"")"),"#VALUE!")</f>
        <v>#VALUE!</v>
      </c>
    </row>
    <row r="79" ht="15.75" customHeight="1">
      <c r="E79" s="4" t="str">
        <f>IFERROR(__xludf.DUMMYFUNCTION("GOOGLETRANSLATE(D79, ""he"", ""en"")"),"#VALUE!")</f>
        <v>#VALUE!</v>
      </c>
    </row>
    <row r="80" ht="15.75" customHeight="1">
      <c r="E80" s="4" t="str">
        <f>IFERROR(__xludf.DUMMYFUNCTION("GOOGLETRANSLATE(D80, ""he"", ""en"")"),"#VALUE!")</f>
        <v>#VALUE!</v>
      </c>
    </row>
    <row r="81" ht="15.75" customHeight="1">
      <c r="E81" s="4" t="str">
        <f>IFERROR(__xludf.DUMMYFUNCTION("GOOGLETRANSLATE(D81, ""he"", ""en"")"),"#VALUE!")</f>
        <v>#VALUE!</v>
      </c>
    </row>
    <row r="82" ht="15.75" customHeight="1">
      <c r="E82" s="4" t="str">
        <f>IFERROR(__xludf.DUMMYFUNCTION("GOOGLETRANSLATE(D82, ""he"", ""en"")"),"#VALUE!")</f>
        <v>#VALUE!</v>
      </c>
    </row>
    <row r="83" ht="15.75" customHeight="1">
      <c r="E83" s="4" t="str">
        <f>IFERROR(__xludf.DUMMYFUNCTION("GOOGLETRANSLATE(D83, ""he"", ""en"")"),"#VALUE!")</f>
        <v>#VALUE!</v>
      </c>
    </row>
    <row r="84" ht="15.75" customHeight="1">
      <c r="E84" s="4" t="str">
        <f>IFERROR(__xludf.DUMMYFUNCTION("GOOGLETRANSLATE(D84, ""he"", ""en"")"),"#VALUE!")</f>
        <v>#VALUE!</v>
      </c>
    </row>
    <row r="85" ht="15.75" customHeight="1">
      <c r="E85" s="4" t="str">
        <f>IFERROR(__xludf.DUMMYFUNCTION("GOOGLETRANSLATE(D85, ""he"", ""en"")"),"#VALUE!")</f>
        <v>#VALUE!</v>
      </c>
    </row>
    <row r="86" ht="15.75" customHeight="1">
      <c r="E86" s="4" t="str">
        <f>IFERROR(__xludf.DUMMYFUNCTION("GOOGLETRANSLATE(D86, ""he"", ""en"")"),"#VALUE!")</f>
        <v>#VALUE!</v>
      </c>
    </row>
    <row r="87" ht="15.75" customHeight="1">
      <c r="E87" s="4" t="str">
        <f>IFERROR(__xludf.DUMMYFUNCTION("GOOGLETRANSLATE(D87, ""he"", ""en"")"),"#VALUE!")</f>
        <v>#VALUE!</v>
      </c>
    </row>
    <row r="88" ht="15.75" customHeight="1">
      <c r="E88" s="4" t="str">
        <f>IFERROR(__xludf.DUMMYFUNCTION("GOOGLETRANSLATE(D88, ""he"", ""en"")"),"#VALUE!")</f>
        <v>#VALUE!</v>
      </c>
    </row>
    <row r="89" ht="15.75" customHeight="1">
      <c r="E89" s="4" t="str">
        <f>IFERROR(__xludf.DUMMYFUNCTION("GOOGLETRANSLATE(D89, ""he"", ""en"")"),"#VALUE!")</f>
        <v>#VALUE!</v>
      </c>
    </row>
    <row r="90" ht="15.75" customHeight="1">
      <c r="E90" s="4" t="str">
        <f>IFERROR(__xludf.DUMMYFUNCTION("GOOGLETRANSLATE(D90, ""he"", ""en"")"),"#VALUE!")</f>
        <v>#VALUE!</v>
      </c>
    </row>
    <row r="91" ht="15.75" customHeight="1">
      <c r="E91" s="4" t="str">
        <f>IFERROR(__xludf.DUMMYFUNCTION("GOOGLETRANSLATE(D91, ""he"", ""en"")"),"#VALUE!")</f>
        <v>#VALUE!</v>
      </c>
    </row>
    <row r="92" ht="15.75" customHeight="1">
      <c r="E92" s="4" t="str">
        <f>IFERROR(__xludf.DUMMYFUNCTION("GOOGLETRANSLATE(D92, ""he"", ""en"")"),"#VALUE!")</f>
        <v>#VALUE!</v>
      </c>
    </row>
    <row r="93" ht="15.75" customHeight="1">
      <c r="E93" s="4" t="str">
        <f>IFERROR(__xludf.DUMMYFUNCTION("GOOGLETRANSLATE(D93, ""he"", ""en"")"),"#VALUE!")</f>
        <v>#VALUE!</v>
      </c>
    </row>
    <row r="94" ht="15.75" customHeight="1">
      <c r="E94" s="4" t="str">
        <f>IFERROR(__xludf.DUMMYFUNCTION("GOOGLETRANSLATE(D94, ""he"", ""en"")"),"#VALUE!")</f>
        <v>#VALUE!</v>
      </c>
    </row>
    <row r="95" ht="15.75" customHeight="1">
      <c r="E95" s="4" t="str">
        <f>IFERROR(__xludf.DUMMYFUNCTION("GOOGLETRANSLATE(D95, ""he"", ""en"")"),"#VALUE!")</f>
        <v>#VALUE!</v>
      </c>
    </row>
    <row r="96" ht="15.75" customHeight="1">
      <c r="E96" s="4" t="str">
        <f>IFERROR(__xludf.DUMMYFUNCTION("GOOGLETRANSLATE(D96, ""he"", ""en"")"),"#VALUE!")</f>
        <v>#VALUE!</v>
      </c>
    </row>
    <row r="97" ht="15.75" customHeight="1">
      <c r="E97" s="4" t="str">
        <f>IFERROR(__xludf.DUMMYFUNCTION("GOOGLETRANSLATE(D97, ""he"", ""en"")"),"#VALUE!")</f>
        <v>#VALUE!</v>
      </c>
    </row>
    <row r="98" ht="15.75" customHeight="1">
      <c r="E98" s="4" t="str">
        <f>IFERROR(__xludf.DUMMYFUNCTION("GOOGLETRANSLATE(D98, ""he"", ""en"")"),"#VALUE!")</f>
        <v>#VALUE!</v>
      </c>
    </row>
    <row r="99" ht="15.75" customHeight="1">
      <c r="E99" s="4" t="str">
        <f>IFERROR(__xludf.DUMMYFUNCTION("GOOGLETRANSLATE(D99, ""he"", ""en"")"),"#VALUE!")</f>
        <v>#VALUE!</v>
      </c>
    </row>
    <row r="100" ht="15.75" customHeight="1">
      <c r="E100" s="4" t="str">
        <f>IFERROR(__xludf.DUMMYFUNCTION("GOOGLETRANSLATE(D100, ""he"", ""en"")"),"#VALUE!")</f>
        <v>#VALUE!</v>
      </c>
    </row>
    <row r="101" ht="15.75" customHeight="1">
      <c r="E101" s="4" t="str">
        <f>IFERROR(__xludf.DUMMYFUNCTION("GOOGLETRANSLATE(D101, ""he"", ""en"")"),"#VALUE!")</f>
        <v>#VALUE!</v>
      </c>
    </row>
    <row r="102" ht="15.75" customHeight="1">
      <c r="E102" s="4" t="str">
        <f>IFERROR(__xludf.DUMMYFUNCTION("GOOGLETRANSLATE(D102, ""he"", ""en"")"),"#VALUE!")</f>
        <v>#VALUE!</v>
      </c>
    </row>
    <row r="103" ht="15.75" customHeight="1">
      <c r="E103" s="4" t="str">
        <f>IFERROR(__xludf.DUMMYFUNCTION("GOOGLETRANSLATE(D103, ""he"", ""en"")"),"#VALUE!")</f>
        <v>#VALUE!</v>
      </c>
    </row>
    <row r="104" ht="15.75" customHeight="1">
      <c r="E104" s="4" t="str">
        <f>IFERROR(__xludf.DUMMYFUNCTION("GOOGLETRANSLATE(D104, ""he"", ""en"")"),"#VALUE!")</f>
        <v>#VALUE!</v>
      </c>
    </row>
    <row r="105" ht="15.75" customHeight="1">
      <c r="E105" s="4" t="str">
        <f>IFERROR(__xludf.DUMMYFUNCTION("GOOGLETRANSLATE(D105, ""he"", ""en"")"),"#VALUE!")</f>
        <v>#VALUE!</v>
      </c>
    </row>
    <row r="106" ht="15.75" customHeight="1">
      <c r="E106" s="4" t="str">
        <f>IFERROR(__xludf.DUMMYFUNCTION("GOOGLETRANSLATE(D106, ""he"", ""en"")"),"#VALUE!")</f>
        <v>#VALUE!</v>
      </c>
    </row>
    <row r="107" ht="15.75" customHeight="1">
      <c r="E107" s="4" t="str">
        <f>IFERROR(__xludf.DUMMYFUNCTION("GOOGLETRANSLATE(D107, ""he"", ""en"")"),"#VALUE!")</f>
        <v>#VALUE!</v>
      </c>
    </row>
    <row r="108" ht="15.75" customHeight="1">
      <c r="E108" s="4" t="str">
        <f>IFERROR(__xludf.DUMMYFUNCTION("GOOGLETRANSLATE(D108, ""he"", ""en"")"),"#VALUE!")</f>
        <v>#VALUE!</v>
      </c>
    </row>
    <row r="109" ht="15.75" customHeight="1">
      <c r="E109" s="4" t="str">
        <f>IFERROR(__xludf.DUMMYFUNCTION("GOOGLETRANSLATE(D109, ""he"", ""en"")"),"#VALUE!")</f>
        <v>#VALUE!</v>
      </c>
    </row>
    <row r="110" ht="15.75" customHeight="1">
      <c r="E110" s="4" t="str">
        <f>IFERROR(__xludf.DUMMYFUNCTION("GOOGLETRANSLATE(D110, ""he"", ""en"")"),"#VALUE!")</f>
        <v>#VALUE!</v>
      </c>
    </row>
    <row r="111" ht="15.75" customHeight="1">
      <c r="E111" s="4" t="str">
        <f>IFERROR(__xludf.DUMMYFUNCTION("GOOGLETRANSLATE(D111, ""he"", ""en"")"),"#VALUE!")</f>
        <v>#VALUE!</v>
      </c>
    </row>
    <row r="112" ht="15.75" customHeight="1">
      <c r="E112" s="4" t="str">
        <f>IFERROR(__xludf.DUMMYFUNCTION("GOOGLETRANSLATE(D112, ""he"", ""en"")"),"#VALUE!")</f>
        <v>#VALUE!</v>
      </c>
    </row>
    <row r="113" ht="15.75" customHeight="1">
      <c r="E113" s="4" t="str">
        <f>IFERROR(__xludf.DUMMYFUNCTION("GOOGLETRANSLATE(D113, ""he"", ""en"")"),"#VALUE!")</f>
        <v>#VALUE!</v>
      </c>
    </row>
    <row r="114" ht="15.75" customHeight="1">
      <c r="E114" s="4" t="str">
        <f>IFERROR(__xludf.DUMMYFUNCTION("GOOGLETRANSLATE(D114, ""he"", ""en"")"),"#VALUE!")</f>
        <v>#VALUE!</v>
      </c>
    </row>
    <row r="115" ht="15.75" customHeight="1">
      <c r="E115" s="4" t="str">
        <f>IFERROR(__xludf.DUMMYFUNCTION("GOOGLETRANSLATE(D115, ""he"", ""en"")"),"#VALUE!")</f>
        <v>#VALUE!</v>
      </c>
    </row>
    <row r="116" ht="15.75" customHeight="1">
      <c r="E116" s="4" t="str">
        <f>IFERROR(__xludf.DUMMYFUNCTION("GOOGLETRANSLATE(D116, ""he"", ""en"")"),"#VALUE!")</f>
        <v>#VALUE!</v>
      </c>
    </row>
    <row r="117" ht="15.75" customHeight="1">
      <c r="E117" s="4" t="str">
        <f>IFERROR(__xludf.DUMMYFUNCTION("GOOGLETRANSLATE(D117, ""he"", ""en"")"),"#VALUE!")</f>
        <v>#VALUE!</v>
      </c>
    </row>
    <row r="118" ht="15.75" customHeight="1">
      <c r="E118" s="4" t="str">
        <f>IFERROR(__xludf.DUMMYFUNCTION("GOOGLETRANSLATE(D118, ""he"", ""en"")"),"#VALUE!")</f>
        <v>#VALUE!</v>
      </c>
    </row>
    <row r="119" ht="15.75" customHeight="1">
      <c r="E119" s="4" t="str">
        <f>IFERROR(__xludf.DUMMYFUNCTION("GOOGLETRANSLATE(D119, ""he"", ""en"")"),"#VALUE!")</f>
        <v>#VALUE!</v>
      </c>
    </row>
    <row r="120" ht="15.75" customHeight="1">
      <c r="E120" s="4" t="str">
        <f>IFERROR(__xludf.DUMMYFUNCTION("GOOGLETRANSLATE(D120, ""he"", ""en"")"),"#VALUE!")</f>
        <v>#VALUE!</v>
      </c>
    </row>
    <row r="121" ht="15.75" customHeight="1">
      <c r="E121" s="4" t="str">
        <f>IFERROR(__xludf.DUMMYFUNCTION("GOOGLETRANSLATE(D121, ""he"", ""en"")"),"#VALUE!")</f>
        <v>#VALUE!</v>
      </c>
    </row>
    <row r="122" ht="15.75" customHeight="1">
      <c r="E122" s="4" t="str">
        <f>IFERROR(__xludf.DUMMYFUNCTION("GOOGLETRANSLATE(D122, ""he"", ""en"")"),"#VALUE!")</f>
        <v>#VALUE!</v>
      </c>
    </row>
    <row r="123" ht="15.75" customHeight="1">
      <c r="E123" s="4" t="str">
        <f>IFERROR(__xludf.DUMMYFUNCTION("GOOGLETRANSLATE(D123, ""he"", ""en"")"),"#VALUE!")</f>
        <v>#VALUE!</v>
      </c>
    </row>
    <row r="124" ht="15.75" customHeight="1">
      <c r="E124" s="4" t="str">
        <f>IFERROR(__xludf.DUMMYFUNCTION("GOOGLETRANSLATE(D124, ""he"", ""en"")"),"#VALUE!")</f>
        <v>#VALUE!</v>
      </c>
    </row>
    <row r="125" ht="15.75" customHeight="1">
      <c r="E125" s="4" t="str">
        <f>IFERROR(__xludf.DUMMYFUNCTION("GOOGLETRANSLATE(D125, ""he"", ""en"")"),"#VALUE!")</f>
        <v>#VALUE!</v>
      </c>
    </row>
    <row r="126" ht="15.75" customHeight="1">
      <c r="E126" s="4" t="str">
        <f>IFERROR(__xludf.DUMMYFUNCTION("GOOGLETRANSLATE(D126, ""he"", ""en"")"),"#VALUE!")</f>
        <v>#VALUE!</v>
      </c>
    </row>
    <row r="127" ht="15.75" customHeight="1">
      <c r="E127" s="4" t="str">
        <f>IFERROR(__xludf.DUMMYFUNCTION("GOOGLETRANSLATE(D127, ""he"", ""en"")"),"#VALUE!")</f>
        <v>#VALUE!</v>
      </c>
    </row>
    <row r="128" ht="15.75" customHeight="1">
      <c r="E128" s="4" t="str">
        <f>IFERROR(__xludf.DUMMYFUNCTION("GOOGLETRANSLATE(D128, ""he"", ""en"")"),"#VALUE!")</f>
        <v>#VALUE!</v>
      </c>
    </row>
    <row r="129" ht="15.75" customHeight="1">
      <c r="E129" s="4" t="str">
        <f>IFERROR(__xludf.DUMMYFUNCTION("GOOGLETRANSLATE(D129, ""he"", ""en"")"),"#VALUE!")</f>
        <v>#VALUE!</v>
      </c>
    </row>
    <row r="130" ht="15.75" customHeight="1">
      <c r="E130" s="4" t="str">
        <f>IFERROR(__xludf.DUMMYFUNCTION("GOOGLETRANSLATE(D130, ""he"", ""en"")"),"#VALUE!")</f>
        <v>#VALUE!</v>
      </c>
    </row>
    <row r="131" ht="15.75" customHeight="1">
      <c r="E131" s="4" t="str">
        <f>IFERROR(__xludf.DUMMYFUNCTION("GOOGLETRANSLATE(D131, ""he"", ""en"")"),"#VALUE!")</f>
        <v>#VALUE!</v>
      </c>
    </row>
    <row r="132" ht="15.75" customHeight="1">
      <c r="E132" s="4" t="str">
        <f>IFERROR(__xludf.DUMMYFUNCTION("GOOGLETRANSLATE(D132, ""he"", ""en"")"),"#VALUE!")</f>
        <v>#VALUE!</v>
      </c>
    </row>
    <row r="133" ht="15.75" customHeight="1">
      <c r="E133" s="4" t="str">
        <f>IFERROR(__xludf.DUMMYFUNCTION("GOOGLETRANSLATE(D133, ""he"", ""en"")"),"#VALUE!")</f>
        <v>#VALUE!</v>
      </c>
    </row>
    <row r="134" ht="15.75" customHeight="1">
      <c r="E134" s="4" t="str">
        <f>IFERROR(__xludf.DUMMYFUNCTION("GOOGLETRANSLATE(D134, ""he"", ""en"")"),"#VALUE!")</f>
        <v>#VALUE!</v>
      </c>
    </row>
    <row r="135" ht="15.75" customHeight="1">
      <c r="E135" s="4" t="str">
        <f>IFERROR(__xludf.DUMMYFUNCTION("GOOGLETRANSLATE(D135, ""he"", ""en"")"),"#VALUE!")</f>
        <v>#VALUE!</v>
      </c>
    </row>
    <row r="136" ht="15.75" customHeight="1">
      <c r="E136" s="4" t="str">
        <f>IFERROR(__xludf.DUMMYFUNCTION("GOOGLETRANSLATE(D136, ""he"", ""en"")"),"#VALUE!")</f>
        <v>#VALUE!</v>
      </c>
    </row>
    <row r="137" ht="15.75" customHeight="1">
      <c r="E137" s="4" t="str">
        <f>IFERROR(__xludf.DUMMYFUNCTION("GOOGLETRANSLATE(D137, ""he"", ""en"")"),"#VALUE!")</f>
        <v>#VALUE!</v>
      </c>
    </row>
    <row r="138" ht="15.75" customHeight="1">
      <c r="E138" s="4" t="str">
        <f>IFERROR(__xludf.DUMMYFUNCTION("GOOGLETRANSLATE(D138, ""he"", ""en"")"),"#VALUE!")</f>
        <v>#VALUE!</v>
      </c>
    </row>
    <row r="139" ht="15.75" customHeight="1">
      <c r="E139" s="4" t="str">
        <f>IFERROR(__xludf.DUMMYFUNCTION("GOOGLETRANSLATE(D139, ""he"", ""en"")"),"#VALUE!")</f>
        <v>#VALUE!</v>
      </c>
    </row>
    <row r="140" ht="15.75" customHeight="1">
      <c r="E140" s="4" t="str">
        <f>IFERROR(__xludf.DUMMYFUNCTION("GOOGLETRANSLATE(D140, ""he"", ""en"")"),"#VALUE!")</f>
        <v>#VALUE!</v>
      </c>
    </row>
    <row r="141" ht="15.75" customHeight="1">
      <c r="E141" s="4" t="str">
        <f>IFERROR(__xludf.DUMMYFUNCTION("GOOGLETRANSLATE(D141, ""he"", ""en"")"),"#VALUE!")</f>
        <v>#VALUE!</v>
      </c>
    </row>
    <row r="142" ht="15.75" customHeight="1">
      <c r="E142" s="4" t="str">
        <f>IFERROR(__xludf.DUMMYFUNCTION("GOOGLETRANSLATE(D142, ""he"", ""en"")"),"#VALUE!")</f>
        <v>#VALUE!</v>
      </c>
    </row>
    <row r="143" ht="15.75" customHeight="1">
      <c r="E143" s="4" t="str">
        <f>IFERROR(__xludf.DUMMYFUNCTION("GOOGLETRANSLATE(D143, ""he"", ""en"")"),"#VALUE!")</f>
        <v>#VALUE!</v>
      </c>
    </row>
    <row r="144" ht="15.75" customHeight="1">
      <c r="E144" s="4" t="str">
        <f>IFERROR(__xludf.DUMMYFUNCTION("GOOGLETRANSLATE(D144, ""he"", ""en"")"),"#VALUE!")</f>
        <v>#VALUE!</v>
      </c>
    </row>
    <row r="145" ht="15.75" customHeight="1">
      <c r="E145" s="4" t="str">
        <f>IFERROR(__xludf.DUMMYFUNCTION("GOOGLETRANSLATE(D145, ""he"", ""en"")"),"#VALUE!")</f>
        <v>#VALUE!</v>
      </c>
    </row>
    <row r="146" ht="15.75" customHeight="1">
      <c r="E146" s="4" t="str">
        <f>IFERROR(__xludf.DUMMYFUNCTION("GOOGLETRANSLATE(D146, ""he"", ""en"")"),"#VALUE!")</f>
        <v>#VALUE!</v>
      </c>
    </row>
    <row r="147" ht="15.75" customHeight="1">
      <c r="E147" s="4" t="str">
        <f>IFERROR(__xludf.DUMMYFUNCTION("GOOGLETRANSLATE(D147, ""he"", ""en"")"),"#VALUE!")</f>
        <v>#VALUE!</v>
      </c>
    </row>
    <row r="148" ht="15.75" customHeight="1">
      <c r="E148" s="4" t="str">
        <f>IFERROR(__xludf.DUMMYFUNCTION("GOOGLETRANSLATE(D148, ""he"", ""en"")"),"#VALUE!")</f>
        <v>#VALUE!</v>
      </c>
    </row>
    <row r="149" ht="15.75" customHeight="1">
      <c r="E149" s="4" t="str">
        <f>IFERROR(__xludf.DUMMYFUNCTION("GOOGLETRANSLATE(D149, ""he"", ""en"")"),"#VALUE!")</f>
        <v>#VALUE!</v>
      </c>
    </row>
    <row r="150" ht="15.75" customHeight="1">
      <c r="E150" s="4" t="str">
        <f>IFERROR(__xludf.DUMMYFUNCTION("GOOGLETRANSLATE(D150, ""he"", ""en"")"),"#VALUE!")</f>
        <v>#VALUE!</v>
      </c>
    </row>
    <row r="151" ht="15.75" customHeight="1">
      <c r="E151" s="4" t="str">
        <f>IFERROR(__xludf.DUMMYFUNCTION("GOOGLETRANSLATE(D151, ""he"", ""en"")"),"#VALUE!")</f>
        <v>#VALUE!</v>
      </c>
    </row>
    <row r="152" ht="15.75" customHeight="1">
      <c r="E152" s="4" t="str">
        <f>IFERROR(__xludf.DUMMYFUNCTION("GOOGLETRANSLATE(D152, ""he"", ""en"")"),"#VALUE!")</f>
        <v>#VALUE!</v>
      </c>
    </row>
    <row r="153" ht="15.75" customHeight="1">
      <c r="E153" s="4" t="str">
        <f>IFERROR(__xludf.DUMMYFUNCTION("GOOGLETRANSLATE(D153, ""he"", ""en"")"),"#VALUE!")</f>
        <v>#VALUE!</v>
      </c>
    </row>
    <row r="154" ht="15.75" customHeight="1">
      <c r="E154" s="4" t="str">
        <f>IFERROR(__xludf.DUMMYFUNCTION("GOOGLETRANSLATE(D154, ""he"", ""en"")"),"#VALUE!")</f>
        <v>#VALUE!</v>
      </c>
    </row>
    <row r="155" ht="15.75" customHeight="1">
      <c r="E155" s="4" t="str">
        <f>IFERROR(__xludf.DUMMYFUNCTION("GOOGLETRANSLATE(D155, ""he"", ""en"")"),"#VALUE!")</f>
        <v>#VALUE!</v>
      </c>
    </row>
    <row r="156" ht="15.75" customHeight="1">
      <c r="E156" s="4" t="str">
        <f>IFERROR(__xludf.DUMMYFUNCTION("GOOGLETRANSLATE(D156, ""he"", ""en"")"),"#VALUE!")</f>
        <v>#VALUE!</v>
      </c>
    </row>
    <row r="157" ht="15.75" customHeight="1">
      <c r="E157" s="4" t="str">
        <f>IFERROR(__xludf.DUMMYFUNCTION("GOOGLETRANSLATE(D157, ""he"", ""en"")"),"#VALUE!")</f>
        <v>#VALUE!</v>
      </c>
    </row>
    <row r="158" ht="15.75" customHeight="1">
      <c r="E158" s="4" t="str">
        <f>IFERROR(__xludf.DUMMYFUNCTION("GOOGLETRANSLATE(D158, ""he"", ""en"")"),"#VALUE!")</f>
        <v>#VALUE!</v>
      </c>
    </row>
    <row r="159" ht="15.75" customHeight="1">
      <c r="E159" s="4" t="str">
        <f>IFERROR(__xludf.DUMMYFUNCTION("GOOGLETRANSLATE(D159, ""he"", ""en"")"),"#VALUE!")</f>
        <v>#VALUE!</v>
      </c>
    </row>
    <row r="160" ht="15.75" customHeight="1">
      <c r="E160" s="4" t="str">
        <f>IFERROR(__xludf.DUMMYFUNCTION("GOOGLETRANSLATE(D160, ""he"", ""en"")"),"#VALUE!")</f>
        <v>#VALUE!</v>
      </c>
    </row>
    <row r="161" ht="15.75" customHeight="1">
      <c r="E161" s="4" t="str">
        <f>IFERROR(__xludf.DUMMYFUNCTION("GOOGLETRANSLATE(D161, ""he"", ""en"")"),"#VALUE!")</f>
        <v>#VALUE!</v>
      </c>
    </row>
    <row r="162" ht="15.75" customHeight="1">
      <c r="E162" s="4" t="str">
        <f>IFERROR(__xludf.DUMMYFUNCTION("GOOGLETRANSLATE(D162, ""he"", ""en"")"),"#VALUE!")</f>
        <v>#VALUE!</v>
      </c>
    </row>
    <row r="163" ht="15.75" customHeight="1">
      <c r="E163" s="4" t="str">
        <f>IFERROR(__xludf.DUMMYFUNCTION("GOOGLETRANSLATE(D163, ""he"", ""en"")"),"#VALUE!")</f>
        <v>#VALUE!</v>
      </c>
    </row>
    <row r="164" ht="15.75" customHeight="1">
      <c r="E164" s="4" t="str">
        <f>IFERROR(__xludf.DUMMYFUNCTION("GOOGLETRANSLATE(D164, ""he"", ""en"")"),"#VALUE!")</f>
        <v>#VALUE!</v>
      </c>
    </row>
    <row r="165" ht="15.75" customHeight="1">
      <c r="E165" s="4" t="str">
        <f>IFERROR(__xludf.DUMMYFUNCTION("GOOGLETRANSLATE(D165, ""he"", ""en"")"),"#VALUE!")</f>
        <v>#VALUE!</v>
      </c>
    </row>
    <row r="166" ht="15.75" customHeight="1">
      <c r="E166" s="4" t="str">
        <f>IFERROR(__xludf.DUMMYFUNCTION("GOOGLETRANSLATE(D166, ""he"", ""en"")"),"#VALUE!")</f>
        <v>#VALUE!</v>
      </c>
    </row>
    <row r="167" ht="15.75" customHeight="1">
      <c r="E167" s="4" t="str">
        <f>IFERROR(__xludf.DUMMYFUNCTION("GOOGLETRANSLATE(D167, ""he"", ""en"")"),"#VALUE!")</f>
        <v>#VALUE!</v>
      </c>
    </row>
    <row r="168" ht="15.75" customHeight="1">
      <c r="E168" s="4" t="str">
        <f>IFERROR(__xludf.DUMMYFUNCTION("GOOGLETRANSLATE(D168, ""he"", ""en"")"),"#VALUE!")</f>
        <v>#VALUE!</v>
      </c>
    </row>
    <row r="169" ht="15.75" customHeight="1">
      <c r="E169" s="4" t="str">
        <f>IFERROR(__xludf.DUMMYFUNCTION("GOOGLETRANSLATE(D169, ""he"", ""en"")"),"#VALUE!")</f>
        <v>#VALUE!</v>
      </c>
    </row>
    <row r="170" ht="15.75" customHeight="1">
      <c r="E170" s="4" t="str">
        <f>IFERROR(__xludf.DUMMYFUNCTION("GOOGLETRANSLATE(D170, ""he"", ""en"")"),"#VALUE!")</f>
        <v>#VALUE!</v>
      </c>
    </row>
    <row r="171" ht="15.75" customHeight="1">
      <c r="E171" s="4" t="str">
        <f>IFERROR(__xludf.DUMMYFUNCTION("GOOGLETRANSLATE(D171, ""he"", ""en"")"),"#VALUE!")</f>
        <v>#VALUE!</v>
      </c>
    </row>
    <row r="172" ht="15.75" customHeight="1">
      <c r="E172" s="4" t="str">
        <f>IFERROR(__xludf.DUMMYFUNCTION("GOOGLETRANSLATE(D172, ""he"", ""en"")"),"#VALUE!")</f>
        <v>#VALUE!</v>
      </c>
    </row>
    <row r="173" ht="15.75" customHeight="1">
      <c r="E173" s="4" t="str">
        <f>IFERROR(__xludf.DUMMYFUNCTION("GOOGLETRANSLATE(D173, ""he"", ""en"")"),"#VALUE!")</f>
        <v>#VALUE!</v>
      </c>
    </row>
    <row r="174" ht="15.75" customHeight="1">
      <c r="E174" s="4" t="str">
        <f>IFERROR(__xludf.DUMMYFUNCTION("GOOGLETRANSLATE(D174, ""he"", ""en"")"),"#VALUE!")</f>
        <v>#VALUE!</v>
      </c>
    </row>
    <row r="175" ht="15.75" customHeight="1">
      <c r="E175" s="4" t="str">
        <f>IFERROR(__xludf.DUMMYFUNCTION("GOOGLETRANSLATE(D175, ""he"", ""en"")"),"#VALUE!")</f>
        <v>#VALUE!</v>
      </c>
    </row>
    <row r="176" ht="15.75" customHeight="1">
      <c r="E176" s="4" t="str">
        <f>IFERROR(__xludf.DUMMYFUNCTION("GOOGLETRANSLATE(D176, ""he"", ""en"")"),"#VALUE!")</f>
        <v>#VALUE!</v>
      </c>
    </row>
    <row r="177" ht="15.75" customHeight="1">
      <c r="E177" s="4" t="str">
        <f>IFERROR(__xludf.DUMMYFUNCTION("GOOGLETRANSLATE(D177, ""he"", ""en"")"),"#VALUE!")</f>
        <v>#VALUE!</v>
      </c>
    </row>
    <row r="178" ht="15.75" customHeight="1">
      <c r="E178" s="4" t="str">
        <f>IFERROR(__xludf.DUMMYFUNCTION("GOOGLETRANSLATE(D178, ""he"", ""en"")"),"#VALUE!")</f>
        <v>#VALUE!</v>
      </c>
    </row>
    <row r="179" ht="15.75" customHeight="1">
      <c r="E179" s="4" t="str">
        <f>IFERROR(__xludf.DUMMYFUNCTION("GOOGLETRANSLATE(D179, ""he"", ""en"")"),"#VALUE!")</f>
        <v>#VALUE!</v>
      </c>
    </row>
    <row r="180" ht="15.75" customHeight="1">
      <c r="E180" s="4" t="str">
        <f>IFERROR(__xludf.DUMMYFUNCTION("GOOGLETRANSLATE(D180, ""he"", ""en"")"),"#VALUE!")</f>
        <v>#VALUE!</v>
      </c>
    </row>
    <row r="181" ht="15.75" customHeight="1">
      <c r="E181" s="4" t="str">
        <f>IFERROR(__xludf.DUMMYFUNCTION("GOOGLETRANSLATE(D181, ""he"", ""en"")"),"#VALUE!")</f>
        <v>#VALUE!</v>
      </c>
    </row>
    <row r="182" ht="15.75" customHeight="1">
      <c r="E182" s="4" t="str">
        <f>IFERROR(__xludf.DUMMYFUNCTION("GOOGLETRANSLATE(D182, ""he"", ""en"")"),"#VALUE!")</f>
        <v>#VALUE!</v>
      </c>
    </row>
    <row r="183" ht="15.75" customHeight="1">
      <c r="E183" s="4" t="str">
        <f>IFERROR(__xludf.DUMMYFUNCTION("GOOGLETRANSLATE(D183, ""he"", ""en"")"),"#VALUE!")</f>
        <v>#VALUE!</v>
      </c>
    </row>
    <row r="184" ht="15.75" customHeight="1">
      <c r="E184" s="4" t="str">
        <f>IFERROR(__xludf.DUMMYFUNCTION("GOOGLETRANSLATE(D184, ""he"", ""en"")"),"#VALUE!")</f>
        <v>#VALUE!</v>
      </c>
    </row>
    <row r="185" ht="15.75" customHeight="1">
      <c r="E185" s="4" t="str">
        <f>IFERROR(__xludf.DUMMYFUNCTION("GOOGLETRANSLATE(D185, ""he"", ""en"")"),"#VALUE!")</f>
        <v>#VALUE!</v>
      </c>
    </row>
    <row r="186" ht="15.75" customHeight="1">
      <c r="E186" s="4" t="str">
        <f>IFERROR(__xludf.DUMMYFUNCTION("GOOGLETRANSLATE(D186, ""he"", ""en"")"),"#VALUE!")</f>
        <v>#VALUE!</v>
      </c>
    </row>
    <row r="187" ht="15.75" customHeight="1">
      <c r="E187" s="4" t="str">
        <f>IFERROR(__xludf.DUMMYFUNCTION("GOOGLETRANSLATE(D187, ""he"", ""en"")"),"#VALUE!")</f>
        <v>#VALUE!</v>
      </c>
    </row>
    <row r="188" ht="15.75" customHeight="1">
      <c r="E188" s="4" t="str">
        <f>IFERROR(__xludf.DUMMYFUNCTION("GOOGLETRANSLATE(D188, ""he"", ""en"")"),"#VALUE!")</f>
        <v>#VALUE!</v>
      </c>
    </row>
    <row r="189" ht="15.75" customHeight="1">
      <c r="E189" s="4" t="str">
        <f>IFERROR(__xludf.DUMMYFUNCTION("GOOGLETRANSLATE(D189, ""he"", ""en"")"),"#VALUE!")</f>
        <v>#VALUE!</v>
      </c>
    </row>
    <row r="190" ht="15.75" customHeight="1">
      <c r="E190" s="4" t="str">
        <f>IFERROR(__xludf.DUMMYFUNCTION("GOOGLETRANSLATE(D190, ""he"", ""en"")"),"#VALUE!")</f>
        <v>#VALUE!</v>
      </c>
    </row>
    <row r="191" ht="15.75" customHeight="1">
      <c r="E191" s="4" t="str">
        <f>IFERROR(__xludf.DUMMYFUNCTION("GOOGLETRANSLATE(D191, ""he"", ""en"")"),"#VALUE!")</f>
        <v>#VALUE!</v>
      </c>
    </row>
    <row r="192" ht="15.75" customHeight="1">
      <c r="E192" s="4" t="str">
        <f>IFERROR(__xludf.DUMMYFUNCTION("GOOGLETRANSLATE(D192, ""he"", ""en"")"),"#VALUE!")</f>
        <v>#VALUE!</v>
      </c>
    </row>
    <row r="193" ht="15.75" customHeight="1">
      <c r="E193" s="4" t="str">
        <f>IFERROR(__xludf.DUMMYFUNCTION("GOOGLETRANSLATE(D193, ""he"", ""en"")"),"#VALUE!")</f>
        <v>#VALUE!</v>
      </c>
    </row>
    <row r="194" ht="15.75" customHeight="1">
      <c r="E194" s="4" t="str">
        <f>IFERROR(__xludf.DUMMYFUNCTION("GOOGLETRANSLATE(D194, ""he"", ""en"")"),"#VALUE!")</f>
        <v>#VALUE!</v>
      </c>
    </row>
    <row r="195" ht="15.75" customHeight="1">
      <c r="E195" s="4" t="str">
        <f>IFERROR(__xludf.DUMMYFUNCTION("GOOGLETRANSLATE(D195, ""he"", ""en"")"),"#VALUE!")</f>
        <v>#VALUE!</v>
      </c>
    </row>
    <row r="196" ht="15.75" customHeight="1">
      <c r="E196" s="4" t="str">
        <f>IFERROR(__xludf.DUMMYFUNCTION("GOOGLETRANSLATE(D196, ""he"", ""en"")"),"#VALUE!")</f>
        <v>#VALUE!</v>
      </c>
    </row>
    <row r="197" ht="15.75" customHeight="1">
      <c r="E197" s="4" t="str">
        <f>IFERROR(__xludf.DUMMYFUNCTION("GOOGLETRANSLATE(D197, ""he"", ""en"")"),"#VALUE!")</f>
        <v>#VALUE!</v>
      </c>
    </row>
    <row r="198" ht="15.75" customHeight="1">
      <c r="E198" s="4" t="str">
        <f>IFERROR(__xludf.DUMMYFUNCTION("GOOGLETRANSLATE(D198, ""he"", ""en"")"),"#VALUE!")</f>
        <v>#VALUE!</v>
      </c>
    </row>
    <row r="199" ht="15.75" customHeight="1">
      <c r="E199" s="4" t="str">
        <f>IFERROR(__xludf.DUMMYFUNCTION("GOOGLETRANSLATE(D199, ""he"", ""en"")"),"#VALUE!")</f>
        <v>#VALUE!</v>
      </c>
    </row>
    <row r="200" ht="15.75" customHeight="1">
      <c r="E200" s="4" t="str">
        <f>IFERROR(__xludf.DUMMYFUNCTION("GOOGLETRANSLATE(D200, ""he"", ""en"")"),"#VALUE!")</f>
        <v>#VALUE!</v>
      </c>
    </row>
    <row r="201" ht="15.75" customHeight="1">
      <c r="E201" s="4" t="str">
        <f>IFERROR(__xludf.DUMMYFUNCTION("GOOGLETRANSLATE(D201, ""he"", ""en"")"),"#VALUE!")</f>
        <v>#VALUE!</v>
      </c>
    </row>
    <row r="202" ht="15.75" customHeight="1">
      <c r="E202" s="4" t="str">
        <f>IFERROR(__xludf.DUMMYFUNCTION("GOOGLETRANSLATE(D202, ""he"", ""en"")"),"#VALUE!")</f>
        <v>#VALUE!</v>
      </c>
    </row>
    <row r="203" ht="15.75" customHeight="1">
      <c r="E203" s="4" t="str">
        <f>IFERROR(__xludf.DUMMYFUNCTION("GOOGLETRANSLATE(D203, ""he"", ""en"")"),"#VALUE!")</f>
        <v>#VALUE!</v>
      </c>
    </row>
    <row r="204" ht="15.75" customHeight="1">
      <c r="E204" s="4" t="str">
        <f>IFERROR(__xludf.DUMMYFUNCTION("GOOGLETRANSLATE(D204, ""he"", ""en"")"),"#VALUE!")</f>
        <v>#VALUE!</v>
      </c>
    </row>
    <row r="205" ht="15.75" customHeight="1">
      <c r="E205" s="4" t="str">
        <f>IFERROR(__xludf.DUMMYFUNCTION("GOOGLETRANSLATE(D205, ""he"", ""en"")"),"#VALUE!")</f>
        <v>#VALUE!</v>
      </c>
    </row>
    <row r="206" ht="15.75" customHeight="1">
      <c r="E206" s="4" t="str">
        <f>IFERROR(__xludf.DUMMYFUNCTION("GOOGLETRANSLATE(D206, ""he"", ""en"")"),"#VALUE!")</f>
        <v>#VALUE!</v>
      </c>
    </row>
    <row r="207" ht="15.75" customHeight="1">
      <c r="E207" s="4" t="str">
        <f>IFERROR(__xludf.DUMMYFUNCTION("GOOGLETRANSLATE(D207, ""he"", ""en"")"),"#VALUE!")</f>
        <v>#VALUE!</v>
      </c>
    </row>
    <row r="208" ht="15.75" customHeight="1">
      <c r="E208" s="4" t="str">
        <f>IFERROR(__xludf.DUMMYFUNCTION("GOOGLETRANSLATE(D208, ""he"", ""en"")"),"#VALUE!")</f>
        <v>#VALUE!</v>
      </c>
    </row>
    <row r="209" ht="15.75" customHeight="1">
      <c r="E209" s="4" t="str">
        <f>IFERROR(__xludf.DUMMYFUNCTION("GOOGLETRANSLATE(D209, ""he"", ""en"")"),"#VALUE!")</f>
        <v>#VALUE!</v>
      </c>
    </row>
    <row r="210" ht="15.75" customHeight="1">
      <c r="E210" s="4" t="str">
        <f>IFERROR(__xludf.DUMMYFUNCTION("GOOGLETRANSLATE(D210, ""he"", ""en"")"),"#VALUE!")</f>
        <v>#VALUE!</v>
      </c>
    </row>
    <row r="211" ht="15.75" customHeight="1">
      <c r="E211" s="4" t="str">
        <f>IFERROR(__xludf.DUMMYFUNCTION("GOOGLETRANSLATE(D211, ""he"", ""en"")"),"#VALUE!")</f>
        <v>#VALUE!</v>
      </c>
    </row>
    <row r="212" ht="15.75" customHeight="1">
      <c r="E212" s="4" t="str">
        <f>IFERROR(__xludf.DUMMYFUNCTION("GOOGLETRANSLATE(D212, ""he"", ""en"")"),"#VALUE!")</f>
        <v>#VALUE!</v>
      </c>
    </row>
    <row r="213" ht="15.75" customHeight="1">
      <c r="E213" s="4" t="str">
        <f>IFERROR(__xludf.DUMMYFUNCTION("GOOGLETRANSLATE(D213, ""he"", ""en"")"),"#VALUE!")</f>
        <v>#VALUE!</v>
      </c>
    </row>
    <row r="214" ht="15.75" customHeight="1">
      <c r="E214" s="4" t="str">
        <f>IFERROR(__xludf.DUMMYFUNCTION("GOOGLETRANSLATE(D214, ""he"", ""en"")"),"#VALUE!")</f>
        <v>#VALUE!</v>
      </c>
    </row>
    <row r="215" ht="15.75" customHeight="1">
      <c r="E215" s="4" t="str">
        <f>IFERROR(__xludf.DUMMYFUNCTION("GOOGLETRANSLATE(D215, ""he"", ""en"")"),"#VALUE!")</f>
        <v>#VALUE!</v>
      </c>
    </row>
    <row r="216" ht="15.75" customHeight="1">
      <c r="E216" s="4" t="str">
        <f>IFERROR(__xludf.DUMMYFUNCTION("GOOGLETRANSLATE(D216, ""he"", ""en"")"),"#VALUE!")</f>
        <v>#VALUE!</v>
      </c>
    </row>
    <row r="217" ht="15.75" customHeight="1">
      <c r="E217" s="4" t="str">
        <f>IFERROR(__xludf.DUMMYFUNCTION("GOOGLETRANSLATE(D217, ""he"", ""en"")"),"#VALUE!")</f>
        <v>#VALUE!</v>
      </c>
    </row>
    <row r="218" ht="15.75" customHeight="1">
      <c r="E218" s="4" t="str">
        <f>IFERROR(__xludf.DUMMYFUNCTION("GOOGLETRANSLATE(D218, ""he"", ""en"")"),"#VALUE!")</f>
        <v>#VALUE!</v>
      </c>
    </row>
    <row r="219" ht="15.75" customHeight="1">
      <c r="E219" s="4" t="str">
        <f>IFERROR(__xludf.DUMMYFUNCTION("GOOGLETRANSLATE(D219, ""he"", ""en"")"),"#VALUE!")</f>
        <v>#VALUE!</v>
      </c>
    </row>
    <row r="220" ht="15.75" customHeight="1">
      <c r="E220" s="4" t="str">
        <f>IFERROR(__xludf.DUMMYFUNCTION("GOOGLETRANSLATE(D220, ""he"", ""en"")"),"#VALUE!")</f>
        <v>#VALUE!</v>
      </c>
    </row>
    <row r="221" ht="15.75" customHeight="1">
      <c r="E221" s="4" t="str">
        <f>IFERROR(__xludf.DUMMYFUNCTION("GOOGLETRANSLATE(D221, ""he"", ""en"")"),"#VALUE!")</f>
        <v>#VALUE!</v>
      </c>
    </row>
    <row r="222" ht="15.75" customHeight="1">
      <c r="E222" s="4" t="str">
        <f>IFERROR(__xludf.DUMMYFUNCTION("GOOGLETRANSLATE(D222, ""he"", ""en"")"),"#VALUE!")</f>
        <v>#VALUE!</v>
      </c>
    </row>
    <row r="223" ht="15.75" customHeight="1">
      <c r="E223" s="4" t="str">
        <f>IFERROR(__xludf.DUMMYFUNCTION("GOOGLETRANSLATE(D223, ""he"", ""en"")"),"#VALUE!")</f>
        <v>#VALUE!</v>
      </c>
    </row>
    <row r="224" ht="15.75" customHeight="1">
      <c r="E224" s="4" t="str">
        <f>IFERROR(__xludf.DUMMYFUNCTION("GOOGLETRANSLATE(D224, ""he"", ""en"")"),"#VALUE!")</f>
        <v>#VALUE!</v>
      </c>
    </row>
    <row r="225" ht="15.75" customHeight="1">
      <c r="E225" s="4" t="str">
        <f>IFERROR(__xludf.DUMMYFUNCTION("GOOGLETRANSLATE(D225, ""he"", ""en"")"),"#VALUE!")</f>
        <v>#VALUE!</v>
      </c>
    </row>
    <row r="226" ht="15.75" customHeight="1">
      <c r="E226" s="4" t="str">
        <f>IFERROR(__xludf.DUMMYFUNCTION("GOOGLETRANSLATE(D226, ""he"", ""en"")"),"#VALUE!")</f>
        <v>#VALUE!</v>
      </c>
    </row>
    <row r="227" ht="15.75" customHeight="1">
      <c r="E227" s="4" t="str">
        <f>IFERROR(__xludf.DUMMYFUNCTION("GOOGLETRANSLATE(D227, ""he"", ""en"")"),"#VALUE!")</f>
        <v>#VALUE!</v>
      </c>
    </row>
    <row r="228" ht="15.75" customHeight="1">
      <c r="E228" s="4" t="str">
        <f>IFERROR(__xludf.DUMMYFUNCTION("GOOGLETRANSLATE(D228, ""he"", ""en"")"),"#VALUE!")</f>
        <v>#VALUE!</v>
      </c>
    </row>
    <row r="229" ht="15.75" customHeight="1">
      <c r="E229" s="4" t="str">
        <f>IFERROR(__xludf.DUMMYFUNCTION("GOOGLETRANSLATE(D229, ""he"", ""en"")"),"#VALUE!")</f>
        <v>#VALUE!</v>
      </c>
    </row>
    <row r="230" ht="15.75" customHeight="1">
      <c r="E230" s="4" t="str">
        <f>IFERROR(__xludf.DUMMYFUNCTION("GOOGLETRANSLATE(D230, ""he"", ""en"")"),"#VALUE!")</f>
        <v>#VALUE!</v>
      </c>
    </row>
    <row r="231" ht="15.75" customHeight="1">
      <c r="E231" s="4" t="str">
        <f>IFERROR(__xludf.DUMMYFUNCTION("GOOGLETRANSLATE(D231, ""he"", ""en"")"),"#VALUE!")</f>
        <v>#VALUE!</v>
      </c>
    </row>
    <row r="232" ht="15.75" customHeight="1">
      <c r="E232" s="4" t="str">
        <f>IFERROR(__xludf.DUMMYFUNCTION("GOOGLETRANSLATE(D232, ""he"", ""en"")"),"#VALUE!")</f>
        <v>#VALUE!</v>
      </c>
    </row>
    <row r="233" ht="15.75" customHeight="1">
      <c r="E233" s="4" t="str">
        <f>IFERROR(__xludf.DUMMYFUNCTION("GOOGLETRANSLATE(D233, ""he"", ""en"")"),"#VALUE!")</f>
        <v>#VALUE!</v>
      </c>
    </row>
    <row r="234" ht="15.75" customHeight="1">
      <c r="E234" s="4" t="str">
        <f>IFERROR(__xludf.DUMMYFUNCTION("GOOGLETRANSLATE(D234, ""he"", ""en"")"),"#VALUE!")</f>
        <v>#VALUE!</v>
      </c>
    </row>
    <row r="235" ht="15.75" customHeight="1">
      <c r="E235" s="4" t="str">
        <f>IFERROR(__xludf.DUMMYFUNCTION("GOOGLETRANSLATE(D235, ""he"", ""en"")"),"#VALUE!")</f>
        <v>#VALUE!</v>
      </c>
    </row>
    <row r="236" ht="15.75" customHeight="1">
      <c r="E236" s="4" t="str">
        <f>IFERROR(__xludf.DUMMYFUNCTION("GOOGLETRANSLATE(D236, ""he"", ""en"")"),"#VALUE!")</f>
        <v>#VALUE!</v>
      </c>
    </row>
    <row r="237" ht="15.75" customHeight="1">
      <c r="E237" s="4" t="str">
        <f>IFERROR(__xludf.DUMMYFUNCTION("GOOGLETRANSLATE(D237, ""he"", ""en"")"),"#VALUE!")</f>
        <v>#VALUE!</v>
      </c>
    </row>
    <row r="238" ht="15.75" customHeight="1">
      <c r="E238" s="4" t="str">
        <f>IFERROR(__xludf.DUMMYFUNCTION("GOOGLETRANSLATE(D238, ""he"", ""en"")"),"#VALUE!")</f>
        <v>#VALUE!</v>
      </c>
    </row>
    <row r="239" ht="15.75" customHeight="1">
      <c r="E239" s="4" t="str">
        <f>IFERROR(__xludf.DUMMYFUNCTION("GOOGLETRANSLATE(D239, ""he"", ""en"")"),"#VALUE!")</f>
        <v>#VALUE!</v>
      </c>
    </row>
    <row r="240" ht="15.75" customHeight="1">
      <c r="E240" s="4" t="str">
        <f>IFERROR(__xludf.DUMMYFUNCTION("GOOGLETRANSLATE(D240, ""he"", ""en"")"),"#VALUE!")</f>
        <v>#VALUE!</v>
      </c>
    </row>
    <row r="241" ht="15.75" customHeight="1">
      <c r="E241" s="4" t="str">
        <f>IFERROR(__xludf.DUMMYFUNCTION("GOOGLETRANSLATE(D241, ""he"", ""en"")"),"#VALUE!")</f>
        <v>#VALUE!</v>
      </c>
    </row>
    <row r="242" ht="15.75" customHeight="1">
      <c r="E242" s="4" t="str">
        <f>IFERROR(__xludf.DUMMYFUNCTION("GOOGLETRANSLATE(D242, ""he"", ""en"")"),"#VALUE!")</f>
        <v>#VALUE!</v>
      </c>
    </row>
    <row r="243" ht="15.75" customHeight="1">
      <c r="E243" s="4" t="str">
        <f>IFERROR(__xludf.DUMMYFUNCTION("GOOGLETRANSLATE(D243, ""he"", ""en"")"),"#VALUE!")</f>
        <v>#VALUE!</v>
      </c>
    </row>
    <row r="244" ht="15.75" customHeight="1">
      <c r="E244" s="4" t="str">
        <f>IFERROR(__xludf.DUMMYFUNCTION("GOOGLETRANSLATE(D244, ""he"", ""en"")"),"#VALUE!")</f>
        <v>#VALUE!</v>
      </c>
    </row>
    <row r="245" ht="15.75" customHeight="1">
      <c r="E245" s="4" t="str">
        <f>IFERROR(__xludf.DUMMYFUNCTION("GOOGLETRANSLATE(D245, ""he"", ""en"")"),"#VALUE!")</f>
        <v>#VALUE!</v>
      </c>
    </row>
    <row r="246" ht="15.75" customHeight="1">
      <c r="E246" s="4" t="str">
        <f>IFERROR(__xludf.DUMMYFUNCTION("GOOGLETRANSLATE(D246, ""he"", ""en"")"),"#VALUE!")</f>
        <v>#VALUE!</v>
      </c>
    </row>
    <row r="247" ht="15.75" customHeight="1">
      <c r="E247" s="4" t="str">
        <f>IFERROR(__xludf.DUMMYFUNCTION("GOOGLETRANSLATE(D247, ""he"", ""en"")"),"#VALUE!")</f>
        <v>#VALUE!</v>
      </c>
    </row>
    <row r="248" ht="15.75" customHeight="1">
      <c r="E248" s="4" t="str">
        <f>IFERROR(__xludf.DUMMYFUNCTION("GOOGLETRANSLATE(D248, ""he"", ""en"")"),"#VALUE!")</f>
        <v>#VALUE!</v>
      </c>
    </row>
    <row r="249" ht="15.75" customHeight="1">
      <c r="E249" s="4" t="str">
        <f>IFERROR(__xludf.DUMMYFUNCTION("GOOGLETRANSLATE(D249, ""he"", ""en"")"),"#VALUE!")</f>
        <v>#VALUE!</v>
      </c>
    </row>
    <row r="250" ht="15.75" customHeight="1">
      <c r="E250" s="4" t="str">
        <f>IFERROR(__xludf.DUMMYFUNCTION("GOOGLETRANSLATE(D250, ""he"", ""en"")"),"#VALUE!")</f>
        <v>#VALUE!</v>
      </c>
    </row>
    <row r="251" ht="15.75" customHeight="1">
      <c r="E251" s="4" t="str">
        <f>IFERROR(__xludf.DUMMYFUNCTION("GOOGLETRANSLATE(D251, ""he"", ""en"")"),"#VALUE!")</f>
        <v>#VALUE!</v>
      </c>
    </row>
    <row r="252" ht="15.75" customHeight="1">
      <c r="E252" s="4" t="str">
        <f>IFERROR(__xludf.DUMMYFUNCTION("GOOGLETRANSLATE(D252, ""he"", ""en"")"),"#VALUE!")</f>
        <v>#VALUE!</v>
      </c>
    </row>
    <row r="253" ht="15.75" customHeight="1">
      <c r="E253" s="4" t="str">
        <f>IFERROR(__xludf.DUMMYFUNCTION("GOOGLETRANSLATE(D253, ""he"", ""en"")"),"#VALUE!")</f>
        <v>#VALUE!</v>
      </c>
    </row>
    <row r="254" ht="15.75" customHeight="1">
      <c r="E254" s="4" t="str">
        <f>IFERROR(__xludf.DUMMYFUNCTION("GOOGLETRANSLATE(D254, ""he"", ""en"")"),"#VALUE!")</f>
        <v>#VALUE!</v>
      </c>
    </row>
    <row r="255" ht="15.75" customHeight="1">
      <c r="E255" s="4" t="str">
        <f>IFERROR(__xludf.DUMMYFUNCTION("GOOGLETRANSLATE(D255, ""he"", ""en"")"),"#VALUE!")</f>
        <v>#VALUE!</v>
      </c>
    </row>
    <row r="256" ht="15.75" customHeight="1">
      <c r="E256" s="4" t="str">
        <f>IFERROR(__xludf.DUMMYFUNCTION("GOOGLETRANSLATE(D256, ""he"", ""en"")"),"#VALUE!")</f>
        <v>#VALUE!</v>
      </c>
    </row>
    <row r="257" ht="15.75" customHeight="1">
      <c r="E257" s="4" t="str">
        <f>IFERROR(__xludf.DUMMYFUNCTION("GOOGLETRANSLATE(D257, ""he"", ""en"")"),"#VALUE!")</f>
        <v>#VALUE!</v>
      </c>
    </row>
    <row r="258" ht="15.75" customHeight="1">
      <c r="E258" s="4" t="str">
        <f>IFERROR(__xludf.DUMMYFUNCTION("GOOGLETRANSLATE(D258, ""he"", ""en"")"),"#VALUE!")</f>
        <v>#VALUE!</v>
      </c>
    </row>
    <row r="259" ht="15.75" customHeight="1">
      <c r="E259" s="4" t="str">
        <f>IFERROR(__xludf.DUMMYFUNCTION("GOOGLETRANSLATE(D259, ""he"", ""en"")"),"#VALUE!")</f>
        <v>#VALUE!</v>
      </c>
    </row>
    <row r="260" ht="15.75" customHeight="1">
      <c r="E260" s="4" t="str">
        <f>IFERROR(__xludf.DUMMYFUNCTION("GOOGLETRANSLATE(D260, ""he"", ""en"")"),"#VALUE!")</f>
        <v>#VALUE!</v>
      </c>
    </row>
    <row r="261" ht="15.75" customHeight="1">
      <c r="E261" s="4" t="str">
        <f>IFERROR(__xludf.DUMMYFUNCTION("GOOGLETRANSLATE(D261, ""he"", ""en"")"),"#VALUE!")</f>
        <v>#VALUE!</v>
      </c>
    </row>
    <row r="262" ht="15.75" customHeight="1">
      <c r="E262" s="4" t="str">
        <f>IFERROR(__xludf.DUMMYFUNCTION("GOOGLETRANSLATE(D262, ""he"", ""en"")"),"#VALUE!")</f>
        <v>#VALUE!</v>
      </c>
    </row>
    <row r="263" ht="15.75" customHeight="1">
      <c r="E263" s="4" t="str">
        <f>IFERROR(__xludf.DUMMYFUNCTION("GOOGLETRANSLATE(D263, ""he"", ""en"")"),"#VALUE!")</f>
        <v>#VALUE!</v>
      </c>
    </row>
    <row r="264" ht="15.75" customHeight="1">
      <c r="E264" s="4" t="str">
        <f>IFERROR(__xludf.DUMMYFUNCTION("GOOGLETRANSLATE(D264, ""he"", ""en"")"),"#VALUE!")</f>
        <v>#VALUE!</v>
      </c>
    </row>
    <row r="265" ht="15.75" customHeight="1">
      <c r="E265" s="4" t="str">
        <f>IFERROR(__xludf.DUMMYFUNCTION("GOOGLETRANSLATE(D265, ""he"", ""en"")"),"#VALUE!")</f>
        <v>#VALUE!</v>
      </c>
    </row>
    <row r="266" ht="15.75" customHeight="1">
      <c r="E266" s="4" t="str">
        <f>IFERROR(__xludf.DUMMYFUNCTION("GOOGLETRANSLATE(D266, ""he"", ""en"")"),"#VALUE!")</f>
        <v>#VALUE!</v>
      </c>
    </row>
    <row r="267" ht="15.75" customHeight="1">
      <c r="E267" s="4" t="str">
        <f>IFERROR(__xludf.DUMMYFUNCTION("GOOGLETRANSLATE(D267, ""he"", ""en"")"),"#VALUE!")</f>
        <v>#VALUE!</v>
      </c>
    </row>
    <row r="268" ht="15.75" customHeight="1">
      <c r="E268" s="4" t="str">
        <f>IFERROR(__xludf.DUMMYFUNCTION("GOOGLETRANSLATE(D268, ""he"", ""en"")"),"#VALUE!")</f>
        <v>#VALUE!</v>
      </c>
    </row>
    <row r="269" ht="15.75" customHeight="1">
      <c r="E269" s="4" t="str">
        <f>IFERROR(__xludf.DUMMYFUNCTION("GOOGLETRANSLATE(D269, ""he"", ""en"")"),"#VALUE!")</f>
        <v>#VALUE!</v>
      </c>
    </row>
    <row r="270" ht="15.75" customHeight="1">
      <c r="E270" s="4" t="str">
        <f>IFERROR(__xludf.DUMMYFUNCTION("GOOGLETRANSLATE(D270, ""he"", ""en"")"),"#VALUE!")</f>
        <v>#VALUE!</v>
      </c>
    </row>
    <row r="271" ht="15.75" customHeight="1">
      <c r="E271" s="4" t="str">
        <f>IFERROR(__xludf.DUMMYFUNCTION("GOOGLETRANSLATE(D271, ""he"", ""en"")"),"#VALUE!")</f>
        <v>#VALUE!</v>
      </c>
    </row>
    <row r="272" ht="15.75" customHeight="1">
      <c r="E272" s="4" t="str">
        <f>IFERROR(__xludf.DUMMYFUNCTION("GOOGLETRANSLATE(D272, ""he"", ""en"")"),"#VALUE!")</f>
        <v>#VALUE!</v>
      </c>
    </row>
    <row r="273" ht="15.75" customHeight="1">
      <c r="E273" s="4" t="str">
        <f>IFERROR(__xludf.DUMMYFUNCTION("GOOGLETRANSLATE(D273, ""he"", ""en"")"),"#VALUE!")</f>
        <v>#VALUE!</v>
      </c>
    </row>
    <row r="274" ht="15.75" customHeight="1">
      <c r="E274" s="4" t="str">
        <f>IFERROR(__xludf.DUMMYFUNCTION("GOOGLETRANSLATE(D274, ""he"", ""en"")"),"#VALUE!")</f>
        <v>#VALUE!</v>
      </c>
    </row>
    <row r="275" ht="15.75" customHeight="1">
      <c r="E275" s="4" t="str">
        <f>IFERROR(__xludf.DUMMYFUNCTION("GOOGLETRANSLATE(D275, ""he"", ""en"")"),"#VALUE!")</f>
        <v>#VALUE!</v>
      </c>
    </row>
    <row r="276" ht="15.75" customHeight="1">
      <c r="E276" s="4" t="str">
        <f>IFERROR(__xludf.DUMMYFUNCTION("GOOGLETRANSLATE(D276, ""he"", ""en"")"),"#VALUE!")</f>
        <v>#VALUE!</v>
      </c>
    </row>
    <row r="277" ht="15.75" customHeight="1">
      <c r="E277" s="4" t="str">
        <f>IFERROR(__xludf.DUMMYFUNCTION("GOOGLETRANSLATE(D277, ""he"", ""en"")"),"#VALUE!")</f>
        <v>#VALUE!</v>
      </c>
    </row>
    <row r="278" ht="15.75" customHeight="1">
      <c r="E278" s="4" t="str">
        <f>IFERROR(__xludf.DUMMYFUNCTION("GOOGLETRANSLATE(D278, ""he"", ""en"")"),"#VALUE!")</f>
        <v>#VALUE!</v>
      </c>
    </row>
    <row r="279" ht="15.75" customHeight="1">
      <c r="E279" s="4" t="str">
        <f>IFERROR(__xludf.DUMMYFUNCTION("GOOGLETRANSLATE(D279, ""he"", ""en"")"),"#VALUE!")</f>
        <v>#VALUE!</v>
      </c>
    </row>
    <row r="280" ht="15.75" customHeight="1">
      <c r="E280" s="4" t="str">
        <f>IFERROR(__xludf.DUMMYFUNCTION("GOOGLETRANSLATE(D280, ""he"", ""en"")"),"#VALUE!")</f>
        <v>#VALUE!</v>
      </c>
    </row>
    <row r="281" ht="15.75" customHeight="1">
      <c r="E281" s="4" t="str">
        <f>IFERROR(__xludf.DUMMYFUNCTION("GOOGLETRANSLATE(D281, ""he"", ""en"")"),"#VALUE!")</f>
        <v>#VALUE!</v>
      </c>
    </row>
    <row r="282" ht="15.75" customHeight="1">
      <c r="E282" s="4" t="str">
        <f>IFERROR(__xludf.DUMMYFUNCTION("GOOGLETRANSLATE(D282, ""he"", ""en"")"),"#VALUE!")</f>
        <v>#VALUE!</v>
      </c>
    </row>
    <row r="283" ht="15.75" customHeight="1">
      <c r="E283" s="4" t="str">
        <f>IFERROR(__xludf.DUMMYFUNCTION("GOOGLETRANSLATE(D283, ""he"", ""en"")"),"#VALUE!")</f>
        <v>#VALUE!</v>
      </c>
    </row>
    <row r="284" ht="15.75" customHeight="1">
      <c r="E284" s="4" t="str">
        <f>IFERROR(__xludf.DUMMYFUNCTION("GOOGLETRANSLATE(D284, ""he"", ""en"")"),"#VALUE!")</f>
        <v>#VALUE!</v>
      </c>
    </row>
    <row r="285" ht="15.75" customHeight="1">
      <c r="E285" s="4" t="str">
        <f>IFERROR(__xludf.DUMMYFUNCTION("GOOGLETRANSLATE(D285, ""he"", ""en"")"),"#VALUE!")</f>
        <v>#VALUE!</v>
      </c>
    </row>
    <row r="286" ht="15.75" customHeight="1">
      <c r="E286" s="4" t="str">
        <f>IFERROR(__xludf.DUMMYFUNCTION("GOOGLETRANSLATE(D286, ""he"", ""en"")"),"#VALUE!")</f>
        <v>#VALUE!</v>
      </c>
    </row>
    <row r="287" ht="15.75" customHeight="1">
      <c r="E287" s="4" t="str">
        <f>IFERROR(__xludf.DUMMYFUNCTION("GOOGLETRANSLATE(D287, ""he"", ""en"")"),"#VALUE!")</f>
        <v>#VALUE!</v>
      </c>
    </row>
    <row r="288" ht="15.75" customHeight="1">
      <c r="E288" s="4" t="str">
        <f>IFERROR(__xludf.DUMMYFUNCTION("GOOGLETRANSLATE(D288, ""he"", ""en"")"),"#VALUE!")</f>
        <v>#VALUE!</v>
      </c>
    </row>
    <row r="289" ht="15.75" customHeight="1">
      <c r="E289" s="4" t="str">
        <f>IFERROR(__xludf.DUMMYFUNCTION("GOOGLETRANSLATE(D289, ""he"", ""en"")"),"#VALUE!")</f>
        <v>#VALUE!</v>
      </c>
    </row>
    <row r="290" ht="15.75" customHeight="1">
      <c r="E290" s="4" t="str">
        <f>IFERROR(__xludf.DUMMYFUNCTION("GOOGLETRANSLATE(D290, ""he"", ""en"")"),"#VALUE!")</f>
        <v>#VALUE!</v>
      </c>
    </row>
    <row r="291" ht="15.75" customHeight="1">
      <c r="E291" s="4" t="str">
        <f>IFERROR(__xludf.DUMMYFUNCTION("GOOGLETRANSLATE(D291, ""he"", ""en"")"),"#VALUE!")</f>
        <v>#VALUE!</v>
      </c>
    </row>
    <row r="292" ht="15.75" customHeight="1">
      <c r="E292" s="4" t="str">
        <f>IFERROR(__xludf.DUMMYFUNCTION("GOOGLETRANSLATE(D292, ""he"", ""en"")"),"#VALUE!")</f>
        <v>#VALUE!</v>
      </c>
    </row>
    <row r="293" ht="15.75" customHeight="1">
      <c r="E293" s="4" t="str">
        <f>IFERROR(__xludf.DUMMYFUNCTION("GOOGLETRANSLATE(D293, ""he"", ""en"")"),"#VALUE!")</f>
        <v>#VALUE!</v>
      </c>
    </row>
    <row r="294" ht="15.75" customHeight="1">
      <c r="E294" s="4" t="str">
        <f>IFERROR(__xludf.DUMMYFUNCTION("GOOGLETRANSLATE(D294, ""he"", ""en"")"),"#VALUE!")</f>
        <v>#VALUE!</v>
      </c>
    </row>
    <row r="295" ht="15.75" customHeight="1">
      <c r="E295" s="4" t="str">
        <f>IFERROR(__xludf.DUMMYFUNCTION("GOOGLETRANSLATE(D295, ""he"", ""en"")"),"#VALUE!")</f>
        <v>#VALUE!</v>
      </c>
    </row>
    <row r="296" ht="15.75" customHeight="1">
      <c r="E296" s="4" t="str">
        <f>IFERROR(__xludf.DUMMYFUNCTION("GOOGLETRANSLATE(D296, ""he"", ""en"")"),"#VALUE!")</f>
        <v>#VALUE!</v>
      </c>
    </row>
    <row r="297" ht="15.75" customHeight="1">
      <c r="E297" s="4" t="str">
        <f>IFERROR(__xludf.DUMMYFUNCTION("GOOGLETRANSLATE(D297, ""he"", ""en"")"),"#VALUE!")</f>
        <v>#VALUE!</v>
      </c>
    </row>
    <row r="298" ht="15.75" customHeight="1">
      <c r="E298" s="4" t="str">
        <f>IFERROR(__xludf.DUMMYFUNCTION("GOOGLETRANSLATE(D298, ""he"", ""en"")"),"#VALUE!")</f>
        <v>#VALUE!</v>
      </c>
    </row>
    <row r="299" ht="15.75" customHeight="1">
      <c r="E299" s="4" t="str">
        <f>IFERROR(__xludf.DUMMYFUNCTION("GOOGLETRANSLATE(D299, ""he"", ""en"")"),"#VALUE!")</f>
        <v>#VALUE!</v>
      </c>
    </row>
    <row r="300" ht="15.75" customHeight="1">
      <c r="E300" s="4" t="str">
        <f>IFERROR(__xludf.DUMMYFUNCTION("GOOGLETRANSLATE(D300, ""he"", ""en"")"),"#VALUE!")</f>
        <v>#VALUE!</v>
      </c>
    </row>
    <row r="301" ht="15.75" customHeight="1">
      <c r="E301" s="4" t="str">
        <f>IFERROR(__xludf.DUMMYFUNCTION("GOOGLETRANSLATE(D301, ""he"", ""en"")"),"#VALUE!")</f>
        <v>#VALUE!</v>
      </c>
    </row>
    <row r="302" ht="15.75" customHeight="1">
      <c r="E302" s="4" t="str">
        <f>IFERROR(__xludf.DUMMYFUNCTION("GOOGLETRANSLATE(D302, ""he"", ""en"")"),"#VALUE!")</f>
        <v>#VALUE!</v>
      </c>
    </row>
    <row r="303" ht="15.75" customHeight="1">
      <c r="E303" s="4" t="str">
        <f>IFERROR(__xludf.DUMMYFUNCTION("GOOGLETRANSLATE(D303, ""he"", ""en"")"),"#VALUE!")</f>
        <v>#VALUE!</v>
      </c>
    </row>
    <row r="304" ht="15.75" customHeight="1">
      <c r="E304" s="4" t="str">
        <f>IFERROR(__xludf.DUMMYFUNCTION("GOOGLETRANSLATE(D304, ""he"", ""en"")"),"#VALUE!")</f>
        <v>#VALUE!</v>
      </c>
    </row>
    <row r="305" ht="15.75" customHeight="1">
      <c r="E305" s="4" t="str">
        <f>IFERROR(__xludf.DUMMYFUNCTION("GOOGLETRANSLATE(D305, ""he"", ""en"")"),"#VALUE!")</f>
        <v>#VALUE!</v>
      </c>
    </row>
    <row r="306" ht="15.75" customHeight="1">
      <c r="E306" s="4" t="str">
        <f>IFERROR(__xludf.DUMMYFUNCTION("GOOGLETRANSLATE(D306, ""he"", ""en"")"),"#VALUE!")</f>
        <v>#VALUE!</v>
      </c>
    </row>
    <row r="307" ht="15.75" customHeight="1">
      <c r="E307" s="4" t="str">
        <f>IFERROR(__xludf.DUMMYFUNCTION("GOOGLETRANSLATE(D307, ""he"", ""en"")"),"#VALUE!")</f>
        <v>#VALUE!</v>
      </c>
    </row>
    <row r="308" ht="15.75" customHeight="1">
      <c r="E308" s="4" t="str">
        <f>IFERROR(__xludf.DUMMYFUNCTION("GOOGLETRANSLATE(D308, ""he"", ""en"")"),"#VALUE!")</f>
        <v>#VALUE!</v>
      </c>
    </row>
    <row r="309" ht="15.75" customHeight="1">
      <c r="E309" s="4" t="str">
        <f>IFERROR(__xludf.DUMMYFUNCTION("GOOGLETRANSLATE(D309, ""he"", ""en"")"),"#VALUE!")</f>
        <v>#VALUE!</v>
      </c>
    </row>
    <row r="310" ht="15.75" customHeight="1">
      <c r="E310" s="4" t="str">
        <f>IFERROR(__xludf.DUMMYFUNCTION("GOOGLETRANSLATE(D310, ""he"", ""en"")"),"#VALUE!")</f>
        <v>#VALUE!</v>
      </c>
    </row>
    <row r="311" ht="15.75" customHeight="1">
      <c r="E311" s="4" t="str">
        <f>IFERROR(__xludf.DUMMYFUNCTION("GOOGLETRANSLATE(D311, ""he"", ""en"")"),"#VALUE!")</f>
        <v>#VALUE!</v>
      </c>
    </row>
    <row r="312" ht="15.75" customHeight="1">
      <c r="E312" s="4" t="str">
        <f>IFERROR(__xludf.DUMMYFUNCTION("GOOGLETRANSLATE(D312, ""he"", ""en"")"),"#VALUE!")</f>
        <v>#VALUE!</v>
      </c>
    </row>
    <row r="313" ht="15.75" customHeight="1">
      <c r="E313" s="4" t="str">
        <f>IFERROR(__xludf.DUMMYFUNCTION("GOOGLETRANSLATE(D313, ""he"", ""en"")"),"#VALUE!")</f>
        <v>#VALUE!</v>
      </c>
    </row>
    <row r="314" ht="15.75" customHeight="1">
      <c r="E314" s="4" t="str">
        <f>IFERROR(__xludf.DUMMYFUNCTION("GOOGLETRANSLATE(D314, ""he"", ""en"")"),"#VALUE!")</f>
        <v>#VALUE!</v>
      </c>
    </row>
    <row r="315" ht="15.75" customHeight="1">
      <c r="E315" s="4" t="str">
        <f>IFERROR(__xludf.DUMMYFUNCTION("GOOGLETRANSLATE(D315, ""he"", ""en"")"),"#VALUE!")</f>
        <v>#VALUE!</v>
      </c>
    </row>
    <row r="316" ht="15.75" customHeight="1">
      <c r="E316" s="4" t="str">
        <f>IFERROR(__xludf.DUMMYFUNCTION("GOOGLETRANSLATE(D316, ""he"", ""en"")"),"#VALUE!")</f>
        <v>#VALUE!</v>
      </c>
    </row>
    <row r="317" ht="15.75" customHeight="1">
      <c r="E317" s="4" t="str">
        <f>IFERROR(__xludf.DUMMYFUNCTION("GOOGLETRANSLATE(D317, ""he"", ""en"")"),"#VALUE!")</f>
        <v>#VALUE!</v>
      </c>
    </row>
    <row r="318" ht="15.75" customHeight="1">
      <c r="E318" s="4" t="str">
        <f>IFERROR(__xludf.DUMMYFUNCTION("GOOGLETRANSLATE(D318, ""he"", ""en"")"),"#VALUE!")</f>
        <v>#VALUE!</v>
      </c>
    </row>
    <row r="319" ht="15.75" customHeight="1">
      <c r="E319" s="4" t="str">
        <f>IFERROR(__xludf.DUMMYFUNCTION("GOOGLETRANSLATE(D319, ""he"", ""en"")"),"#VALUE!")</f>
        <v>#VALUE!</v>
      </c>
    </row>
    <row r="320" ht="15.75" customHeight="1">
      <c r="E320" s="4" t="str">
        <f>IFERROR(__xludf.DUMMYFUNCTION("GOOGLETRANSLATE(D320, ""he"", ""en"")"),"#VALUE!")</f>
        <v>#VALUE!</v>
      </c>
    </row>
    <row r="321" ht="15.75" customHeight="1">
      <c r="E321" s="4" t="str">
        <f>IFERROR(__xludf.DUMMYFUNCTION("GOOGLETRANSLATE(D321, ""he"", ""en"")"),"#VALUE!")</f>
        <v>#VALUE!</v>
      </c>
    </row>
    <row r="322" ht="15.75" customHeight="1">
      <c r="E322" s="4" t="str">
        <f>IFERROR(__xludf.DUMMYFUNCTION("GOOGLETRANSLATE(D322, ""he"", ""en"")"),"#VALUE!")</f>
        <v>#VALUE!</v>
      </c>
    </row>
    <row r="323" ht="15.75" customHeight="1">
      <c r="E323" s="4" t="str">
        <f>IFERROR(__xludf.DUMMYFUNCTION("GOOGLETRANSLATE(D323, ""he"", ""en"")"),"#VALUE!")</f>
        <v>#VALUE!</v>
      </c>
    </row>
    <row r="324" ht="15.75" customHeight="1">
      <c r="E324" s="4" t="str">
        <f>IFERROR(__xludf.DUMMYFUNCTION("GOOGLETRANSLATE(D324, ""he"", ""en"")"),"#VALUE!")</f>
        <v>#VALUE!</v>
      </c>
    </row>
    <row r="325" ht="15.75" customHeight="1">
      <c r="E325" s="4" t="str">
        <f>IFERROR(__xludf.DUMMYFUNCTION("GOOGLETRANSLATE(D325, ""he"", ""en"")"),"#VALUE!")</f>
        <v>#VALUE!</v>
      </c>
    </row>
    <row r="326" ht="15.75" customHeight="1">
      <c r="E326" s="4" t="str">
        <f>IFERROR(__xludf.DUMMYFUNCTION("GOOGLETRANSLATE(D326, ""he"", ""en"")"),"#VALUE!")</f>
        <v>#VALUE!</v>
      </c>
    </row>
    <row r="327" ht="15.75" customHeight="1">
      <c r="E327" s="4" t="str">
        <f>IFERROR(__xludf.DUMMYFUNCTION("GOOGLETRANSLATE(D327, ""he"", ""en"")"),"#VALUE!")</f>
        <v>#VALUE!</v>
      </c>
    </row>
    <row r="328" ht="15.75" customHeight="1">
      <c r="E328" s="4" t="str">
        <f>IFERROR(__xludf.DUMMYFUNCTION("GOOGLETRANSLATE(D328, ""he"", ""en"")"),"#VALUE!")</f>
        <v>#VALUE!</v>
      </c>
    </row>
    <row r="329" ht="15.75" customHeight="1">
      <c r="E329" s="4" t="str">
        <f>IFERROR(__xludf.DUMMYFUNCTION("GOOGLETRANSLATE(D329, ""he"", ""en"")"),"#VALUE!")</f>
        <v>#VALUE!</v>
      </c>
    </row>
    <row r="330" ht="15.75" customHeight="1">
      <c r="E330" s="4" t="str">
        <f>IFERROR(__xludf.DUMMYFUNCTION("GOOGLETRANSLATE(D330, ""he"", ""en"")"),"#VALUE!")</f>
        <v>#VALUE!</v>
      </c>
    </row>
    <row r="331" ht="15.75" customHeight="1">
      <c r="E331" s="4" t="str">
        <f>IFERROR(__xludf.DUMMYFUNCTION("GOOGLETRANSLATE(D331, ""he"", ""en"")"),"#VALUE!")</f>
        <v>#VALUE!</v>
      </c>
    </row>
    <row r="332" ht="15.75" customHeight="1">
      <c r="E332" s="4" t="str">
        <f>IFERROR(__xludf.DUMMYFUNCTION("GOOGLETRANSLATE(D332, ""he"", ""en"")"),"#VALUE!")</f>
        <v>#VALUE!</v>
      </c>
    </row>
    <row r="333" ht="15.75" customHeight="1">
      <c r="E333" s="4" t="str">
        <f>IFERROR(__xludf.DUMMYFUNCTION("GOOGLETRANSLATE(D333, ""he"", ""en"")"),"#VALUE!")</f>
        <v>#VALUE!</v>
      </c>
    </row>
    <row r="334" ht="15.75" customHeight="1">
      <c r="E334" s="4" t="str">
        <f>IFERROR(__xludf.DUMMYFUNCTION("GOOGLETRANSLATE(D334, ""he"", ""en"")"),"#VALUE!")</f>
        <v>#VALUE!</v>
      </c>
    </row>
    <row r="335" ht="15.75" customHeight="1">
      <c r="E335" s="4" t="str">
        <f>IFERROR(__xludf.DUMMYFUNCTION("GOOGLETRANSLATE(D335, ""he"", ""en"")"),"#VALUE!")</f>
        <v>#VALUE!</v>
      </c>
    </row>
    <row r="336" ht="15.75" customHeight="1">
      <c r="E336" s="4" t="str">
        <f>IFERROR(__xludf.DUMMYFUNCTION("GOOGLETRANSLATE(D336, ""he"", ""en"")"),"#VALUE!")</f>
        <v>#VALUE!</v>
      </c>
    </row>
    <row r="337" ht="15.75" customHeight="1">
      <c r="E337" s="4" t="str">
        <f>IFERROR(__xludf.DUMMYFUNCTION("GOOGLETRANSLATE(D337, ""he"", ""en"")"),"#VALUE!")</f>
        <v>#VALUE!</v>
      </c>
    </row>
    <row r="338" ht="15.75" customHeight="1">
      <c r="E338" s="4" t="str">
        <f>IFERROR(__xludf.DUMMYFUNCTION("GOOGLETRANSLATE(D338, ""he"", ""en"")"),"#VALUE!")</f>
        <v>#VALUE!</v>
      </c>
    </row>
    <row r="339" ht="15.75" customHeight="1">
      <c r="E339" s="4" t="str">
        <f>IFERROR(__xludf.DUMMYFUNCTION("GOOGLETRANSLATE(D339, ""he"", ""en"")"),"#VALUE!")</f>
        <v>#VALUE!</v>
      </c>
    </row>
    <row r="340" ht="15.75" customHeight="1">
      <c r="E340" s="4" t="str">
        <f>IFERROR(__xludf.DUMMYFUNCTION("GOOGLETRANSLATE(D340, ""he"", ""en"")"),"#VALUE!")</f>
        <v>#VALUE!</v>
      </c>
    </row>
    <row r="341" ht="15.75" customHeight="1">
      <c r="E341" s="4" t="str">
        <f>IFERROR(__xludf.DUMMYFUNCTION("GOOGLETRANSLATE(D341, ""he"", ""en"")"),"#VALUE!")</f>
        <v>#VALUE!</v>
      </c>
    </row>
    <row r="342" ht="15.75" customHeight="1">
      <c r="E342" s="4" t="str">
        <f>IFERROR(__xludf.DUMMYFUNCTION("GOOGLETRANSLATE(D342, ""he"", ""en"")"),"#VALUE!")</f>
        <v>#VALUE!</v>
      </c>
    </row>
    <row r="343" ht="15.75" customHeight="1">
      <c r="E343" s="4" t="str">
        <f>IFERROR(__xludf.DUMMYFUNCTION("GOOGLETRANSLATE(D343, ""he"", ""en"")"),"#VALUE!")</f>
        <v>#VALUE!</v>
      </c>
    </row>
    <row r="344" ht="15.75" customHeight="1">
      <c r="E344" s="4" t="str">
        <f>IFERROR(__xludf.DUMMYFUNCTION("GOOGLETRANSLATE(D344, ""he"", ""en"")"),"#VALUE!")</f>
        <v>#VALUE!</v>
      </c>
    </row>
    <row r="345" ht="15.75" customHeight="1">
      <c r="E345" s="4" t="str">
        <f>IFERROR(__xludf.DUMMYFUNCTION("GOOGLETRANSLATE(D345, ""he"", ""en"")"),"#VALUE!")</f>
        <v>#VALUE!</v>
      </c>
    </row>
    <row r="346" ht="15.75" customHeight="1">
      <c r="E346" s="4" t="str">
        <f>IFERROR(__xludf.DUMMYFUNCTION("GOOGLETRANSLATE(D346, ""he"", ""en"")"),"#VALUE!")</f>
        <v>#VALUE!</v>
      </c>
    </row>
    <row r="347" ht="15.75" customHeight="1">
      <c r="E347" s="4" t="str">
        <f>IFERROR(__xludf.DUMMYFUNCTION("GOOGLETRANSLATE(D347, ""he"", ""en"")"),"#VALUE!")</f>
        <v>#VALUE!</v>
      </c>
    </row>
    <row r="348" ht="15.75" customHeight="1">
      <c r="E348" s="4" t="str">
        <f>IFERROR(__xludf.DUMMYFUNCTION("GOOGLETRANSLATE(D348, ""he"", ""en"")"),"#VALUE!")</f>
        <v>#VALUE!</v>
      </c>
    </row>
    <row r="349" ht="15.75" customHeight="1">
      <c r="E349" s="4" t="str">
        <f>IFERROR(__xludf.DUMMYFUNCTION("GOOGLETRANSLATE(D349, ""he"", ""en"")"),"#VALUE!")</f>
        <v>#VALUE!</v>
      </c>
    </row>
    <row r="350" ht="15.75" customHeight="1">
      <c r="E350" s="4" t="str">
        <f>IFERROR(__xludf.DUMMYFUNCTION("GOOGLETRANSLATE(D350, ""he"", ""en"")"),"#VALUE!")</f>
        <v>#VALUE!</v>
      </c>
    </row>
    <row r="351" ht="15.75" customHeight="1">
      <c r="E351" s="4" t="str">
        <f>IFERROR(__xludf.DUMMYFUNCTION("GOOGLETRANSLATE(D351, ""he"", ""en"")"),"#VALUE!")</f>
        <v>#VALUE!</v>
      </c>
    </row>
    <row r="352" ht="15.75" customHeight="1">
      <c r="E352" s="4" t="str">
        <f>IFERROR(__xludf.DUMMYFUNCTION("GOOGLETRANSLATE(D352, ""he"", ""en"")"),"#VALUE!")</f>
        <v>#VALUE!</v>
      </c>
    </row>
    <row r="353" ht="15.75" customHeight="1">
      <c r="E353" s="4" t="str">
        <f>IFERROR(__xludf.DUMMYFUNCTION("GOOGLETRANSLATE(D353, ""he"", ""en"")"),"#VALUE!")</f>
        <v>#VALUE!</v>
      </c>
    </row>
    <row r="354" ht="15.75" customHeight="1">
      <c r="E354" s="4" t="str">
        <f>IFERROR(__xludf.DUMMYFUNCTION("GOOGLETRANSLATE(D354, ""he"", ""en"")"),"#VALUE!")</f>
        <v>#VALUE!</v>
      </c>
    </row>
    <row r="355" ht="15.75" customHeight="1">
      <c r="E355" s="4" t="str">
        <f>IFERROR(__xludf.DUMMYFUNCTION("GOOGLETRANSLATE(D355, ""he"", ""en"")"),"#VALUE!")</f>
        <v>#VALUE!</v>
      </c>
    </row>
    <row r="356" ht="15.75" customHeight="1">
      <c r="E356" s="4" t="str">
        <f>IFERROR(__xludf.DUMMYFUNCTION("GOOGLETRANSLATE(D356, ""he"", ""en"")"),"#VALUE!")</f>
        <v>#VALUE!</v>
      </c>
    </row>
    <row r="357" ht="15.75" customHeight="1">
      <c r="E357" s="4" t="str">
        <f>IFERROR(__xludf.DUMMYFUNCTION("GOOGLETRANSLATE(D357, ""he"", ""en"")"),"#VALUE!")</f>
        <v>#VALUE!</v>
      </c>
    </row>
    <row r="358" ht="15.75" customHeight="1">
      <c r="E358" s="4" t="str">
        <f>IFERROR(__xludf.DUMMYFUNCTION("GOOGLETRANSLATE(D358, ""he"", ""en"")"),"#VALUE!")</f>
        <v>#VALUE!</v>
      </c>
    </row>
    <row r="359" ht="15.75" customHeight="1">
      <c r="E359" s="4" t="str">
        <f>IFERROR(__xludf.DUMMYFUNCTION("GOOGLETRANSLATE(D359, ""he"", ""en"")"),"#VALUE!")</f>
        <v>#VALUE!</v>
      </c>
    </row>
    <row r="360" ht="15.75" customHeight="1">
      <c r="E360" s="4" t="str">
        <f>IFERROR(__xludf.DUMMYFUNCTION("GOOGLETRANSLATE(D360, ""he"", ""en"")"),"#VALUE!")</f>
        <v>#VALUE!</v>
      </c>
    </row>
    <row r="361" ht="15.75" customHeight="1">
      <c r="E361" s="4" t="str">
        <f>IFERROR(__xludf.DUMMYFUNCTION("GOOGLETRANSLATE(D361, ""he"", ""en"")"),"#VALUE!")</f>
        <v>#VALUE!</v>
      </c>
    </row>
    <row r="362" ht="15.75" customHeight="1">
      <c r="E362" s="4" t="str">
        <f>IFERROR(__xludf.DUMMYFUNCTION("GOOGLETRANSLATE(D362, ""he"", ""en"")"),"#VALUE!")</f>
        <v>#VALUE!</v>
      </c>
    </row>
    <row r="363" ht="15.75" customHeight="1">
      <c r="E363" s="4" t="str">
        <f>IFERROR(__xludf.DUMMYFUNCTION("GOOGLETRANSLATE(D363, ""he"", ""en"")"),"#VALUE!")</f>
        <v>#VALUE!</v>
      </c>
    </row>
    <row r="364" ht="15.75" customHeight="1">
      <c r="E364" s="4" t="str">
        <f>IFERROR(__xludf.DUMMYFUNCTION("GOOGLETRANSLATE(D364, ""he"", ""en"")"),"#VALUE!")</f>
        <v>#VALUE!</v>
      </c>
    </row>
    <row r="365" ht="15.75" customHeight="1">
      <c r="E365" s="4" t="str">
        <f>IFERROR(__xludf.DUMMYFUNCTION("GOOGLETRANSLATE(D365, ""he"", ""en"")"),"#VALUE!")</f>
        <v>#VALUE!</v>
      </c>
    </row>
    <row r="366" ht="15.75" customHeight="1">
      <c r="E366" s="4" t="str">
        <f>IFERROR(__xludf.DUMMYFUNCTION("GOOGLETRANSLATE(D366, ""he"", ""en"")"),"#VALUE!")</f>
        <v>#VALUE!</v>
      </c>
    </row>
    <row r="367" ht="15.75" customHeight="1">
      <c r="E367" s="4" t="str">
        <f>IFERROR(__xludf.DUMMYFUNCTION("GOOGLETRANSLATE(D367, ""he"", ""en"")"),"#VALUE!")</f>
        <v>#VALUE!</v>
      </c>
    </row>
    <row r="368" ht="15.75" customHeight="1">
      <c r="E368" s="4" t="str">
        <f>IFERROR(__xludf.DUMMYFUNCTION("GOOGLETRANSLATE(D368, ""he"", ""en"")"),"#VALUE!")</f>
        <v>#VALUE!</v>
      </c>
    </row>
    <row r="369" ht="15.75" customHeight="1">
      <c r="E369" s="4" t="str">
        <f>IFERROR(__xludf.DUMMYFUNCTION("GOOGLETRANSLATE(D369, ""he"", ""en"")"),"#VALUE!")</f>
        <v>#VALUE!</v>
      </c>
    </row>
    <row r="370" ht="15.75" customHeight="1">
      <c r="E370" s="4" t="str">
        <f>IFERROR(__xludf.DUMMYFUNCTION("GOOGLETRANSLATE(D370, ""he"", ""en"")"),"#VALUE!")</f>
        <v>#VALUE!</v>
      </c>
    </row>
    <row r="371" ht="15.75" customHeight="1">
      <c r="E371" s="4" t="str">
        <f>IFERROR(__xludf.DUMMYFUNCTION("GOOGLETRANSLATE(D371, ""he"", ""en"")"),"#VALUE!")</f>
        <v>#VALUE!</v>
      </c>
    </row>
    <row r="372" ht="15.75" customHeight="1">
      <c r="E372" s="4" t="str">
        <f>IFERROR(__xludf.DUMMYFUNCTION("GOOGLETRANSLATE(D372, ""he"", ""en"")"),"#VALUE!")</f>
        <v>#VALUE!</v>
      </c>
    </row>
    <row r="373" ht="15.75" customHeight="1">
      <c r="E373" s="4" t="str">
        <f>IFERROR(__xludf.DUMMYFUNCTION("GOOGLETRANSLATE(D373, ""he"", ""en"")"),"#VALUE!")</f>
        <v>#VALUE!</v>
      </c>
    </row>
    <row r="374" ht="15.75" customHeight="1">
      <c r="E374" s="4" t="str">
        <f>IFERROR(__xludf.DUMMYFUNCTION("GOOGLETRANSLATE(D374, ""he"", ""en"")"),"#VALUE!")</f>
        <v>#VALUE!</v>
      </c>
    </row>
    <row r="375" ht="15.75" customHeight="1">
      <c r="E375" s="4" t="str">
        <f>IFERROR(__xludf.DUMMYFUNCTION("GOOGLETRANSLATE(D375, ""he"", ""en"")"),"#VALUE!")</f>
        <v>#VALUE!</v>
      </c>
    </row>
    <row r="376" ht="15.75" customHeight="1">
      <c r="E376" s="4" t="str">
        <f>IFERROR(__xludf.DUMMYFUNCTION("GOOGLETRANSLATE(D376, ""he"", ""en"")"),"#VALUE!")</f>
        <v>#VALUE!</v>
      </c>
    </row>
    <row r="377" ht="15.75" customHeight="1">
      <c r="E377" s="4" t="str">
        <f>IFERROR(__xludf.DUMMYFUNCTION("GOOGLETRANSLATE(D377, ""he"", ""en"")"),"#VALUE!")</f>
        <v>#VALUE!</v>
      </c>
    </row>
    <row r="378" ht="15.75" customHeight="1">
      <c r="E378" s="4" t="str">
        <f>IFERROR(__xludf.DUMMYFUNCTION("GOOGLETRANSLATE(D378, ""he"", ""en"")"),"#VALUE!")</f>
        <v>#VALUE!</v>
      </c>
    </row>
    <row r="379" ht="15.75" customHeight="1">
      <c r="E379" s="4" t="str">
        <f>IFERROR(__xludf.DUMMYFUNCTION("GOOGLETRANSLATE(D379, ""he"", ""en"")"),"#VALUE!")</f>
        <v>#VALUE!</v>
      </c>
    </row>
    <row r="380" ht="15.75" customHeight="1">
      <c r="E380" s="4" t="str">
        <f>IFERROR(__xludf.DUMMYFUNCTION("GOOGLETRANSLATE(D380, ""he"", ""en"")"),"#VALUE!")</f>
        <v>#VALUE!</v>
      </c>
    </row>
    <row r="381" ht="15.75" customHeight="1">
      <c r="E381" s="4" t="str">
        <f>IFERROR(__xludf.DUMMYFUNCTION("GOOGLETRANSLATE(D381, ""he"", ""en"")"),"#VALUE!")</f>
        <v>#VALUE!</v>
      </c>
    </row>
    <row r="382" ht="15.75" customHeight="1">
      <c r="E382" s="4" t="str">
        <f>IFERROR(__xludf.DUMMYFUNCTION("GOOGLETRANSLATE(D382, ""he"", ""en"")"),"#VALUE!")</f>
        <v>#VALUE!</v>
      </c>
    </row>
    <row r="383" ht="15.75" customHeight="1">
      <c r="E383" s="4" t="str">
        <f>IFERROR(__xludf.DUMMYFUNCTION("GOOGLETRANSLATE(D383, ""he"", ""en"")"),"#VALUE!")</f>
        <v>#VALUE!</v>
      </c>
    </row>
    <row r="384" ht="15.75" customHeight="1">
      <c r="E384" s="4" t="str">
        <f>IFERROR(__xludf.DUMMYFUNCTION("GOOGLETRANSLATE(D384, ""he"", ""en"")"),"#VALUE!")</f>
        <v>#VALUE!</v>
      </c>
    </row>
    <row r="385" ht="15.75" customHeight="1">
      <c r="E385" s="4" t="str">
        <f>IFERROR(__xludf.DUMMYFUNCTION("GOOGLETRANSLATE(D385, ""he"", ""en"")"),"#VALUE!")</f>
        <v>#VALUE!</v>
      </c>
    </row>
    <row r="386" ht="15.75" customHeight="1">
      <c r="E386" s="4" t="str">
        <f>IFERROR(__xludf.DUMMYFUNCTION("GOOGLETRANSLATE(D386, ""he"", ""en"")"),"#VALUE!")</f>
        <v>#VALUE!</v>
      </c>
    </row>
    <row r="387" ht="15.75" customHeight="1">
      <c r="E387" s="4" t="str">
        <f>IFERROR(__xludf.DUMMYFUNCTION("GOOGLETRANSLATE(D387, ""he"", ""en"")"),"#VALUE!")</f>
        <v>#VALUE!</v>
      </c>
    </row>
    <row r="388" ht="15.75" customHeight="1">
      <c r="E388" s="4" t="str">
        <f>IFERROR(__xludf.DUMMYFUNCTION("GOOGLETRANSLATE(D388, ""he"", ""en"")"),"#VALUE!")</f>
        <v>#VALUE!</v>
      </c>
    </row>
    <row r="389" ht="15.75" customHeight="1">
      <c r="E389" s="4" t="str">
        <f>IFERROR(__xludf.DUMMYFUNCTION("GOOGLETRANSLATE(D389, ""he"", ""en"")"),"#VALUE!")</f>
        <v>#VALUE!</v>
      </c>
    </row>
    <row r="390" ht="15.75" customHeight="1">
      <c r="E390" s="4" t="str">
        <f>IFERROR(__xludf.DUMMYFUNCTION("GOOGLETRANSLATE(D390, ""he"", ""en"")"),"#VALUE!")</f>
        <v>#VALUE!</v>
      </c>
    </row>
    <row r="391" ht="15.75" customHeight="1">
      <c r="E391" s="4" t="str">
        <f>IFERROR(__xludf.DUMMYFUNCTION("GOOGLETRANSLATE(D391, ""he"", ""en"")"),"#VALUE!")</f>
        <v>#VALUE!</v>
      </c>
    </row>
    <row r="392" ht="15.75" customHeight="1">
      <c r="E392" s="4" t="str">
        <f>IFERROR(__xludf.DUMMYFUNCTION("GOOGLETRANSLATE(D392, ""he"", ""en"")"),"#VALUE!")</f>
        <v>#VALUE!</v>
      </c>
    </row>
    <row r="393" ht="15.75" customHeight="1">
      <c r="E393" s="4" t="str">
        <f>IFERROR(__xludf.DUMMYFUNCTION("GOOGLETRANSLATE(D393, ""he"", ""en"")"),"#VALUE!")</f>
        <v>#VALUE!</v>
      </c>
    </row>
    <row r="394" ht="15.75" customHeight="1">
      <c r="E394" s="4" t="str">
        <f>IFERROR(__xludf.DUMMYFUNCTION("GOOGLETRANSLATE(D394, ""he"", ""en"")"),"#VALUE!")</f>
        <v>#VALUE!</v>
      </c>
    </row>
    <row r="395" ht="15.75" customHeight="1">
      <c r="E395" s="4" t="str">
        <f>IFERROR(__xludf.DUMMYFUNCTION("GOOGLETRANSLATE(D395, ""he"", ""en"")"),"#VALUE!")</f>
        <v>#VALUE!</v>
      </c>
    </row>
    <row r="396" ht="15.75" customHeight="1">
      <c r="E396" s="4" t="str">
        <f>IFERROR(__xludf.DUMMYFUNCTION("GOOGLETRANSLATE(D396, ""he"", ""en"")"),"#VALUE!")</f>
        <v>#VALUE!</v>
      </c>
    </row>
    <row r="397" ht="15.75" customHeight="1">
      <c r="E397" s="4" t="str">
        <f>IFERROR(__xludf.DUMMYFUNCTION("GOOGLETRANSLATE(D397, ""he"", ""en"")"),"#VALUE!")</f>
        <v>#VALUE!</v>
      </c>
    </row>
    <row r="398" ht="15.75" customHeight="1">
      <c r="E398" s="4" t="str">
        <f>IFERROR(__xludf.DUMMYFUNCTION("GOOGLETRANSLATE(D398, ""he"", ""en"")"),"#VALUE!")</f>
        <v>#VALUE!</v>
      </c>
    </row>
    <row r="399" ht="15.75" customHeight="1">
      <c r="E399" s="4" t="str">
        <f>IFERROR(__xludf.DUMMYFUNCTION("GOOGLETRANSLATE(D399, ""he"", ""en"")"),"#VALUE!")</f>
        <v>#VALUE!</v>
      </c>
    </row>
    <row r="400" ht="15.75" customHeight="1">
      <c r="E400" s="4" t="str">
        <f>IFERROR(__xludf.DUMMYFUNCTION("GOOGLETRANSLATE(D400, ""he"", ""en"")"),"#VALUE!")</f>
        <v>#VALUE!</v>
      </c>
    </row>
    <row r="401" ht="15.75" customHeight="1">
      <c r="E401" s="4" t="str">
        <f>IFERROR(__xludf.DUMMYFUNCTION("GOOGLETRANSLATE(D401, ""he"", ""en"")"),"#VALUE!")</f>
        <v>#VALUE!</v>
      </c>
    </row>
    <row r="402" ht="15.75" customHeight="1">
      <c r="E402" s="4" t="str">
        <f>IFERROR(__xludf.DUMMYFUNCTION("GOOGLETRANSLATE(D402, ""he"", ""en"")"),"#VALUE!")</f>
        <v>#VALUE!</v>
      </c>
    </row>
    <row r="403" ht="15.75" customHeight="1">
      <c r="E403" s="4" t="str">
        <f>IFERROR(__xludf.DUMMYFUNCTION("GOOGLETRANSLATE(D403, ""he"", ""en"")"),"#VALUE!")</f>
        <v>#VALUE!</v>
      </c>
    </row>
    <row r="404" ht="15.75" customHeight="1">
      <c r="E404" s="4" t="str">
        <f>IFERROR(__xludf.DUMMYFUNCTION("GOOGLETRANSLATE(D404, ""he"", ""en"")"),"#VALUE!")</f>
        <v>#VALUE!</v>
      </c>
    </row>
    <row r="405" ht="15.75" customHeight="1">
      <c r="E405" s="4" t="str">
        <f>IFERROR(__xludf.DUMMYFUNCTION("GOOGLETRANSLATE(D405, ""he"", ""en"")"),"#VALUE!")</f>
        <v>#VALUE!</v>
      </c>
    </row>
    <row r="406" ht="15.75" customHeight="1">
      <c r="E406" s="4" t="str">
        <f>IFERROR(__xludf.DUMMYFUNCTION("GOOGLETRANSLATE(D406, ""he"", ""en"")"),"#VALUE!")</f>
        <v>#VALUE!</v>
      </c>
    </row>
    <row r="407" ht="15.75" customHeight="1">
      <c r="E407" s="4" t="str">
        <f>IFERROR(__xludf.DUMMYFUNCTION("GOOGLETRANSLATE(D407, ""he"", ""en"")"),"#VALUE!")</f>
        <v>#VALUE!</v>
      </c>
    </row>
    <row r="408" ht="15.75" customHeight="1">
      <c r="E408" s="4" t="str">
        <f>IFERROR(__xludf.DUMMYFUNCTION("GOOGLETRANSLATE(D408, ""he"", ""en"")"),"#VALUE!")</f>
        <v>#VALUE!</v>
      </c>
    </row>
    <row r="409" ht="15.75" customHeight="1">
      <c r="E409" s="4" t="str">
        <f>IFERROR(__xludf.DUMMYFUNCTION("GOOGLETRANSLATE(D409, ""he"", ""en"")"),"#VALUE!")</f>
        <v>#VALUE!</v>
      </c>
    </row>
    <row r="410" ht="15.75" customHeight="1">
      <c r="E410" s="4" t="str">
        <f>IFERROR(__xludf.DUMMYFUNCTION("GOOGLETRANSLATE(D410, ""he"", ""en"")"),"#VALUE!")</f>
        <v>#VALUE!</v>
      </c>
    </row>
    <row r="411" ht="15.75" customHeight="1">
      <c r="E411" s="4" t="str">
        <f>IFERROR(__xludf.DUMMYFUNCTION("GOOGLETRANSLATE(D411, ""he"", ""en"")"),"#VALUE!")</f>
        <v>#VALUE!</v>
      </c>
    </row>
    <row r="412" ht="15.75" customHeight="1">
      <c r="E412" s="4" t="str">
        <f>IFERROR(__xludf.DUMMYFUNCTION("GOOGLETRANSLATE(D412, ""he"", ""en"")"),"#VALUE!")</f>
        <v>#VALUE!</v>
      </c>
    </row>
    <row r="413" ht="15.75" customHeight="1">
      <c r="E413" s="4" t="str">
        <f>IFERROR(__xludf.DUMMYFUNCTION("GOOGLETRANSLATE(D413, ""he"", ""en"")"),"#VALUE!")</f>
        <v>#VALUE!</v>
      </c>
    </row>
    <row r="414" ht="15.75" customHeight="1">
      <c r="E414" s="4" t="str">
        <f>IFERROR(__xludf.DUMMYFUNCTION("GOOGLETRANSLATE(D414, ""he"", ""en"")"),"#VALUE!")</f>
        <v>#VALUE!</v>
      </c>
    </row>
    <row r="415" ht="15.75" customHeight="1">
      <c r="E415" s="4" t="str">
        <f>IFERROR(__xludf.DUMMYFUNCTION("GOOGLETRANSLATE(D415, ""he"", ""en"")"),"#VALUE!")</f>
        <v>#VALUE!</v>
      </c>
    </row>
    <row r="416" ht="15.75" customHeight="1">
      <c r="E416" s="4" t="str">
        <f>IFERROR(__xludf.DUMMYFUNCTION("GOOGLETRANSLATE(D416, ""he"", ""en"")"),"#VALUE!")</f>
        <v>#VALUE!</v>
      </c>
    </row>
    <row r="417" ht="15.75" customHeight="1">
      <c r="E417" s="4" t="str">
        <f>IFERROR(__xludf.DUMMYFUNCTION("GOOGLETRANSLATE(D417, ""he"", ""en"")"),"#VALUE!")</f>
        <v>#VALUE!</v>
      </c>
    </row>
    <row r="418" ht="15.75" customHeight="1">
      <c r="E418" s="4" t="str">
        <f>IFERROR(__xludf.DUMMYFUNCTION("GOOGLETRANSLATE(D418, ""he"", ""en"")"),"#VALUE!")</f>
        <v>#VALUE!</v>
      </c>
    </row>
    <row r="419" ht="15.75" customHeight="1">
      <c r="E419" s="4" t="str">
        <f>IFERROR(__xludf.DUMMYFUNCTION("GOOGLETRANSLATE(D419, ""he"", ""en"")"),"#VALUE!")</f>
        <v>#VALUE!</v>
      </c>
    </row>
    <row r="420" ht="15.75" customHeight="1">
      <c r="E420" s="4" t="str">
        <f>IFERROR(__xludf.DUMMYFUNCTION("GOOGLETRANSLATE(D420, ""he"", ""en"")"),"#VALUE!")</f>
        <v>#VALUE!</v>
      </c>
    </row>
    <row r="421" ht="15.75" customHeight="1">
      <c r="E421" s="4" t="str">
        <f>IFERROR(__xludf.DUMMYFUNCTION("GOOGLETRANSLATE(D421, ""he"", ""en"")"),"#VALUE!")</f>
        <v>#VALUE!</v>
      </c>
    </row>
    <row r="422" ht="15.75" customHeight="1">
      <c r="E422" s="4" t="str">
        <f>IFERROR(__xludf.DUMMYFUNCTION("GOOGLETRANSLATE(D422, ""he"", ""en"")"),"#VALUE!")</f>
        <v>#VALUE!</v>
      </c>
    </row>
    <row r="423" ht="15.75" customHeight="1">
      <c r="E423" s="4" t="str">
        <f>IFERROR(__xludf.DUMMYFUNCTION("GOOGLETRANSLATE(D423, ""he"", ""en"")"),"#VALUE!")</f>
        <v>#VALUE!</v>
      </c>
    </row>
    <row r="424" ht="15.75" customHeight="1">
      <c r="E424" s="4" t="str">
        <f>IFERROR(__xludf.DUMMYFUNCTION("GOOGLETRANSLATE(D424, ""he"", ""en"")"),"#VALUE!")</f>
        <v>#VALUE!</v>
      </c>
    </row>
    <row r="425" ht="15.75" customHeight="1">
      <c r="E425" s="4" t="str">
        <f>IFERROR(__xludf.DUMMYFUNCTION("GOOGLETRANSLATE(D425, ""he"", ""en"")"),"#VALUE!")</f>
        <v>#VALUE!</v>
      </c>
    </row>
    <row r="426" ht="15.75" customHeight="1">
      <c r="E426" s="4" t="str">
        <f>IFERROR(__xludf.DUMMYFUNCTION("GOOGLETRANSLATE(D426, ""he"", ""en"")"),"#VALUE!")</f>
        <v>#VALUE!</v>
      </c>
    </row>
    <row r="427" ht="15.75" customHeight="1">
      <c r="E427" s="4" t="str">
        <f>IFERROR(__xludf.DUMMYFUNCTION("GOOGLETRANSLATE(D427, ""he"", ""en"")"),"#VALUE!")</f>
        <v>#VALUE!</v>
      </c>
    </row>
    <row r="428" ht="15.75" customHeight="1">
      <c r="E428" s="4" t="str">
        <f>IFERROR(__xludf.DUMMYFUNCTION("GOOGLETRANSLATE(D428, ""he"", ""en"")"),"#VALUE!")</f>
        <v>#VALUE!</v>
      </c>
    </row>
    <row r="429" ht="15.75" customHeight="1">
      <c r="E429" s="4" t="str">
        <f>IFERROR(__xludf.DUMMYFUNCTION("GOOGLETRANSLATE(D429, ""he"", ""en"")"),"#VALUE!")</f>
        <v>#VALUE!</v>
      </c>
    </row>
    <row r="430" ht="15.75" customHeight="1">
      <c r="E430" s="4" t="str">
        <f>IFERROR(__xludf.DUMMYFUNCTION("GOOGLETRANSLATE(D430, ""he"", ""en"")"),"#VALUE!")</f>
        <v>#VALUE!</v>
      </c>
    </row>
    <row r="431" ht="15.75" customHeight="1">
      <c r="E431" s="4" t="str">
        <f>IFERROR(__xludf.DUMMYFUNCTION("GOOGLETRANSLATE(D431, ""he"", ""en"")"),"#VALUE!")</f>
        <v>#VALUE!</v>
      </c>
    </row>
    <row r="432" ht="15.75" customHeight="1">
      <c r="E432" s="4" t="str">
        <f>IFERROR(__xludf.DUMMYFUNCTION("GOOGLETRANSLATE(D432, ""he"", ""en"")"),"#VALUE!")</f>
        <v>#VALUE!</v>
      </c>
    </row>
    <row r="433" ht="15.75" customHeight="1">
      <c r="E433" s="4" t="str">
        <f>IFERROR(__xludf.DUMMYFUNCTION("GOOGLETRANSLATE(D433, ""he"", ""en"")"),"#VALUE!")</f>
        <v>#VALUE!</v>
      </c>
    </row>
    <row r="434" ht="15.75" customHeight="1">
      <c r="E434" s="4" t="str">
        <f>IFERROR(__xludf.DUMMYFUNCTION("GOOGLETRANSLATE(D434, ""he"", ""en"")"),"#VALUE!")</f>
        <v>#VALUE!</v>
      </c>
    </row>
    <row r="435" ht="15.75" customHeight="1">
      <c r="E435" s="4" t="str">
        <f>IFERROR(__xludf.DUMMYFUNCTION("GOOGLETRANSLATE(D435, ""he"", ""en"")"),"#VALUE!")</f>
        <v>#VALUE!</v>
      </c>
    </row>
    <row r="436" ht="15.75" customHeight="1">
      <c r="E436" s="4" t="str">
        <f>IFERROR(__xludf.DUMMYFUNCTION("GOOGLETRANSLATE(D436, ""he"", ""en"")"),"#VALUE!")</f>
        <v>#VALUE!</v>
      </c>
    </row>
    <row r="437" ht="15.75" customHeight="1">
      <c r="E437" s="4" t="str">
        <f>IFERROR(__xludf.DUMMYFUNCTION("GOOGLETRANSLATE(D437, ""he"", ""en"")"),"#VALUE!")</f>
        <v>#VALUE!</v>
      </c>
    </row>
    <row r="438" ht="15.75" customHeight="1">
      <c r="E438" s="4" t="str">
        <f>IFERROR(__xludf.DUMMYFUNCTION("GOOGLETRANSLATE(D438, ""he"", ""en"")"),"#VALUE!")</f>
        <v>#VALUE!</v>
      </c>
    </row>
    <row r="439" ht="15.75" customHeight="1">
      <c r="E439" s="4" t="str">
        <f>IFERROR(__xludf.DUMMYFUNCTION("GOOGLETRANSLATE(D439, ""he"", ""en"")"),"#VALUE!")</f>
        <v>#VALUE!</v>
      </c>
    </row>
    <row r="440" ht="15.75" customHeight="1">
      <c r="E440" s="4" t="str">
        <f>IFERROR(__xludf.DUMMYFUNCTION("GOOGLETRANSLATE(D440, ""he"", ""en"")"),"#VALUE!")</f>
        <v>#VALUE!</v>
      </c>
    </row>
    <row r="441" ht="15.75" customHeight="1">
      <c r="E441" s="4" t="str">
        <f>IFERROR(__xludf.DUMMYFUNCTION("GOOGLETRANSLATE(D441, ""he"", ""en"")"),"#VALUE!")</f>
        <v>#VALUE!</v>
      </c>
    </row>
    <row r="442" ht="15.75" customHeight="1">
      <c r="E442" s="4" t="str">
        <f>IFERROR(__xludf.DUMMYFUNCTION("GOOGLETRANSLATE(D442, ""he"", ""en"")"),"#VALUE!")</f>
        <v>#VALUE!</v>
      </c>
    </row>
    <row r="443" ht="15.75" customHeight="1">
      <c r="E443" s="4" t="str">
        <f>IFERROR(__xludf.DUMMYFUNCTION("GOOGLETRANSLATE(D443, ""he"", ""en"")"),"#VALUE!")</f>
        <v>#VALUE!</v>
      </c>
    </row>
    <row r="444" ht="15.75" customHeight="1">
      <c r="E444" s="4" t="str">
        <f>IFERROR(__xludf.DUMMYFUNCTION("GOOGLETRANSLATE(D444, ""he"", ""en"")"),"#VALUE!")</f>
        <v>#VALUE!</v>
      </c>
    </row>
    <row r="445" ht="15.75" customHeight="1">
      <c r="E445" s="4" t="str">
        <f>IFERROR(__xludf.DUMMYFUNCTION("GOOGLETRANSLATE(D445, ""he"", ""en"")"),"#VALUE!")</f>
        <v>#VALUE!</v>
      </c>
    </row>
    <row r="446" ht="15.75" customHeight="1">
      <c r="E446" s="4" t="str">
        <f>IFERROR(__xludf.DUMMYFUNCTION("GOOGLETRANSLATE(D446, ""he"", ""en"")"),"#VALUE!")</f>
        <v>#VALUE!</v>
      </c>
    </row>
    <row r="447" ht="15.75" customHeight="1">
      <c r="E447" s="4" t="str">
        <f>IFERROR(__xludf.DUMMYFUNCTION("GOOGLETRANSLATE(D447, ""he"", ""en"")"),"#VALUE!")</f>
        <v>#VALUE!</v>
      </c>
    </row>
    <row r="448" ht="15.75" customHeight="1">
      <c r="E448" s="4" t="str">
        <f>IFERROR(__xludf.DUMMYFUNCTION("GOOGLETRANSLATE(D448, ""he"", ""en"")"),"#VALUE!")</f>
        <v>#VALUE!</v>
      </c>
    </row>
    <row r="449" ht="15.75" customHeight="1">
      <c r="E449" s="4" t="str">
        <f>IFERROR(__xludf.DUMMYFUNCTION("GOOGLETRANSLATE(D449, ""he"", ""en"")"),"#VALUE!")</f>
        <v>#VALUE!</v>
      </c>
    </row>
    <row r="450" ht="15.75" customHeight="1">
      <c r="E450" s="4" t="str">
        <f>IFERROR(__xludf.DUMMYFUNCTION("GOOGLETRANSLATE(D450, ""he"", ""en"")"),"#VALUE!")</f>
        <v>#VALUE!</v>
      </c>
    </row>
    <row r="451" ht="15.75" customHeight="1">
      <c r="E451" s="4" t="str">
        <f>IFERROR(__xludf.DUMMYFUNCTION("GOOGLETRANSLATE(D451, ""he"", ""en"")"),"#VALUE!")</f>
        <v>#VALUE!</v>
      </c>
    </row>
    <row r="452" ht="15.75" customHeight="1">
      <c r="E452" s="4" t="str">
        <f>IFERROR(__xludf.DUMMYFUNCTION("GOOGLETRANSLATE(D452, ""he"", ""en"")"),"#VALUE!")</f>
        <v>#VALUE!</v>
      </c>
    </row>
    <row r="453" ht="15.75" customHeight="1">
      <c r="E453" s="4" t="str">
        <f>IFERROR(__xludf.DUMMYFUNCTION("GOOGLETRANSLATE(D453, ""he"", ""en"")"),"#VALUE!")</f>
        <v>#VALUE!</v>
      </c>
    </row>
    <row r="454" ht="15.75" customHeight="1">
      <c r="E454" s="4" t="str">
        <f>IFERROR(__xludf.DUMMYFUNCTION("GOOGLETRANSLATE(D454, ""he"", ""en"")"),"#VALUE!")</f>
        <v>#VALUE!</v>
      </c>
    </row>
    <row r="455" ht="15.75" customHeight="1">
      <c r="E455" s="4" t="str">
        <f>IFERROR(__xludf.DUMMYFUNCTION("GOOGLETRANSLATE(D455, ""he"", ""en"")"),"#VALUE!")</f>
        <v>#VALUE!</v>
      </c>
    </row>
    <row r="456" ht="15.75" customHeight="1">
      <c r="E456" s="4" t="str">
        <f>IFERROR(__xludf.DUMMYFUNCTION("GOOGLETRANSLATE(D456, ""he"", ""en"")"),"#VALUE!")</f>
        <v>#VALUE!</v>
      </c>
    </row>
    <row r="457" ht="15.75" customHeight="1">
      <c r="E457" s="4" t="str">
        <f>IFERROR(__xludf.DUMMYFUNCTION("GOOGLETRANSLATE(D457, ""he"", ""en"")"),"#VALUE!")</f>
        <v>#VALUE!</v>
      </c>
    </row>
    <row r="458" ht="15.75" customHeight="1">
      <c r="E458" s="4" t="str">
        <f>IFERROR(__xludf.DUMMYFUNCTION("GOOGLETRANSLATE(D458, ""he"", ""en"")"),"#VALUE!")</f>
        <v>#VALUE!</v>
      </c>
    </row>
    <row r="459" ht="15.75" customHeight="1">
      <c r="E459" s="4" t="str">
        <f>IFERROR(__xludf.DUMMYFUNCTION("GOOGLETRANSLATE(D459, ""he"", ""en"")"),"#VALUE!")</f>
        <v>#VALUE!</v>
      </c>
    </row>
    <row r="460" ht="15.75" customHeight="1">
      <c r="E460" s="4" t="str">
        <f>IFERROR(__xludf.DUMMYFUNCTION("GOOGLETRANSLATE(D460, ""he"", ""en"")"),"#VALUE!")</f>
        <v>#VALUE!</v>
      </c>
    </row>
    <row r="461" ht="15.75" customHeight="1">
      <c r="E461" s="4" t="str">
        <f>IFERROR(__xludf.DUMMYFUNCTION("GOOGLETRANSLATE(D461, ""he"", ""en"")"),"#VALUE!")</f>
        <v>#VALUE!</v>
      </c>
    </row>
    <row r="462" ht="15.75" customHeight="1">
      <c r="E462" s="4" t="str">
        <f>IFERROR(__xludf.DUMMYFUNCTION("GOOGLETRANSLATE(D462, ""he"", ""en"")"),"#VALUE!")</f>
        <v>#VALUE!</v>
      </c>
    </row>
    <row r="463" ht="15.75" customHeight="1">
      <c r="E463" s="4" t="str">
        <f>IFERROR(__xludf.DUMMYFUNCTION("GOOGLETRANSLATE(D463, ""he"", ""en"")"),"#VALUE!")</f>
        <v>#VALUE!</v>
      </c>
    </row>
    <row r="464" ht="15.75" customHeight="1">
      <c r="E464" s="4" t="str">
        <f>IFERROR(__xludf.DUMMYFUNCTION("GOOGLETRANSLATE(D464, ""he"", ""en"")"),"#VALUE!")</f>
        <v>#VALUE!</v>
      </c>
    </row>
    <row r="465" ht="15.75" customHeight="1">
      <c r="E465" s="4" t="str">
        <f>IFERROR(__xludf.DUMMYFUNCTION("GOOGLETRANSLATE(D465, ""he"", ""en"")"),"#VALUE!")</f>
        <v>#VALUE!</v>
      </c>
    </row>
    <row r="466" ht="15.75" customHeight="1">
      <c r="E466" s="4" t="str">
        <f>IFERROR(__xludf.DUMMYFUNCTION("GOOGLETRANSLATE(D466, ""he"", ""en"")"),"#VALUE!")</f>
        <v>#VALUE!</v>
      </c>
    </row>
    <row r="467" ht="15.75" customHeight="1">
      <c r="E467" s="4" t="str">
        <f>IFERROR(__xludf.DUMMYFUNCTION("GOOGLETRANSLATE(D467, ""he"", ""en"")"),"#VALUE!")</f>
        <v>#VALUE!</v>
      </c>
    </row>
    <row r="468" ht="15.75" customHeight="1">
      <c r="E468" s="4" t="str">
        <f>IFERROR(__xludf.DUMMYFUNCTION("GOOGLETRANSLATE(D468, ""he"", ""en"")"),"#VALUE!")</f>
        <v>#VALUE!</v>
      </c>
    </row>
    <row r="469" ht="15.75" customHeight="1">
      <c r="E469" s="4" t="str">
        <f>IFERROR(__xludf.DUMMYFUNCTION("GOOGLETRANSLATE(D469, ""he"", ""en"")"),"#VALUE!")</f>
        <v>#VALUE!</v>
      </c>
    </row>
    <row r="470" ht="15.75" customHeight="1">
      <c r="E470" s="4" t="str">
        <f>IFERROR(__xludf.DUMMYFUNCTION("GOOGLETRANSLATE(D470, ""he"", ""en"")"),"#VALUE!")</f>
        <v>#VALUE!</v>
      </c>
    </row>
    <row r="471" ht="15.75" customHeight="1">
      <c r="E471" s="4" t="str">
        <f>IFERROR(__xludf.DUMMYFUNCTION("GOOGLETRANSLATE(D471, ""he"", ""en"")"),"#VALUE!")</f>
        <v>#VALUE!</v>
      </c>
    </row>
    <row r="472" ht="15.75" customHeight="1">
      <c r="E472" s="4" t="str">
        <f>IFERROR(__xludf.DUMMYFUNCTION("GOOGLETRANSLATE(D472, ""he"", ""en"")"),"#VALUE!")</f>
        <v>#VALUE!</v>
      </c>
    </row>
    <row r="473" ht="15.75" customHeight="1">
      <c r="E473" s="4" t="str">
        <f>IFERROR(__xludf.DUMMYFUNCTION("GOOGLETRANSLATE(D473, ""he"", ""en"")"),"#VALUE!")</f>
        <v>#VALUE!</v>
      </c>
    </row>
    <row r="474" ht="15.75" customHeight="1">
      <c r="E474" s="4" t="str">
        <f>IFERROR(__xludf.DUMMYFUNCTION("GOOGLETRANSLATE(D474, ""he"", ""en"")"),"#VALUE!")</f>
        <v>#VALUE!</v>
      </c>
    </row>
    <row r="475" ht="15.75" customHeight="1">
      <c r="E475" s="4" t="str">
        <f>IFERROR(__xludf.DUMMYFUNCTION("GOOGLETRANSLATE(D475, ""he"", ""en"")"),"#VALUE!")</f>
        <v>#VALUE!</v>
      </c>
    </row>
    <row r="476" ht="15.75" customHeight="1">
      <c r="E476" s="4" t="str">
        <f>IFERROR(__xludf.DUMMYFUNCTION("GOOGLETRANSLATE(D476, ""he"", ""en"")"),"#VALUE!")</f>
        <v>#VALUE!</v>
      </c>
    </row>
    <row r="477" ht="15.75" customHeight="1">
      <c r="E477" s="4" t="str">
        <f>IFERROR(__xludf.DUMMYFUNCTION("GOOGLETRANSLATE(D477, ""he"", ""en"")"),"#VALUE!")</f>
        <v>#VALUE!</v>
      </c>
    </row>
    <row r="478" ht="15.75" customHeight="1">
      <c r="E478" s="4" t="str">
        <f>IFERROR(__xludf.DUMMYFUNCTION("GOOGLETRANSLATE(D478, ""he"", ""en"")"),"#VALUE!")</f>
        <v>#VALUE!</v>
      </c>
    </row>
    <row r="479" ht="15.75" customHeight="1">
      <c r="E479" s="4" t="str">
        <f>IFERROR(__xludf.DUMMYFUNCTION("GOOGLETRANSLATE(D479, ""he"", ""en"")"),"#VALUE!")</f>
        <v>#VALUE!</v>
      </c>
    </row>
    <row r="480" ht="15.75" customHeight="1">
      <c r="E480" s="4" t="str">
        <f>IFERROR(__xludf.DUMMYFUNCTION("GOOGLETRANSLATE(D480, ""he"", ""en"")"),"#VALUE!")</f>
        <v>#VALUE!</v>
      </c>
    </row>
    <row r="481" ht="15.75" customHeight="1">
      <c r="E481" s="4" t="str">
        <f>IFERROR(__xludf.DUMMYFUNCTION("GOOGLETRANSLATE(D481, ""he"", ""en"")"),"#VALUE!")</f>
        <v>#VALUE!</v>
      </c>
    </row>
    <row r="482" ht="15.75" customHeight="1">
      <c r="E482" s="4" t="str">
        <f>IFERROR(__xludf.DUMMYFUNCTION("GOOGLETRANSLATE(D482, ""he"", ""en"")"),"#VALUE!")</f>
        <v>#VALUE!</v>
      </c>
    </row>
    <row r="483" ht="15.75" customHeight="1">
      <c r="E483" s="4" t="str">
        <f>IFERROR(__xludf.DUMMYFUNCTION("GOOGLETRANSLATE(D483, ""he"", ""en"")"),"#VALUE!")</f>
        <v>#VALUE!</v>
      </c>
    </row>
    <row r="484" ht="15.75" customHeight="1">
      <c r="E484" s="4" t="str">
        <f>IFERROR(__xludf.DUMMYFUNCTION("GOOGLETRANSLATE(D484, ""he"", ""en"")"),"#VALUE!")</f>
        <v>#VALUE!</v>
      </c>
    </row>
    <row r="485" ht="15.75" customHeight="1">
      <c r="E485" s="4" t="str">
        <f>IFERROR(__xludf.DUMMYFUNCTION("GOOGLETRANSLATE(D485, ""he"", ""en"")"),"#VALUE!")</f>
        <v>#VALUE!</v>
      </c>
    </row>
    <row r="486" ht="15.75" customHeight="1">
      <c r="E486" s="4" t="str">
        <f>IFERROR(__xludf.DUMMYFUNCTION("GOOGLETRANSLATE(D486, ""he"", ""en"")"),"#VALUE!")</f>
        <v>#VALUE!</v>
      </c>
    </row>
    <row r="487" ht="15.75" customHeight="1">
      <c r="E487" s="4" t="str">
        <f>IFERROR(__xludf.DUMMYFUNCTION("GOOGLETRANSLATE(D487, ""he"", ""en"")"),"#VALUE!")</f>
        <v>#VALUE!</v>
      </c>
    </row>
    <row r="488" ht="15.75" customHeight="1">
      <c r="E488" s="4" t="str">
        <f>IFERROR(__xludf.DUMMYFUNCTION("GOOGLETRANSLATE(D488, ""he"", ""en"")"),"#VALUE!")</f>
        <v>#VALUE!</v>
      </c>
    </row>
    <row r="489" ht="15.75" customHeight="1">
      <c r="E489" s="4" t="str">
        <f>IFERROR(__xludf.DUMMYFUNCTION("GOOGLETRANSLATE(D489, ""he"", ""en"")"),"#VALUE!")</f>
        <v>#VALUE!</v>
      </c>
    </row>
    <row r="490" ht="15.75" customHeight="1">
      <c r="E490" s="4" t="str">
        <f>IFERROR(__xludf.DUMMYFUNCTION("GOOGLETRANSLATE(D490, ""he"", ""en"")"),"#VALUE!")</f>
        <v>#VALUE!</v>
      </c>
    </row>
    <row r="491" ht="15.75" customHeight="1">
      <c r="E491" s="4" t="str">
        <f>IFERROR(__xludf.DUMMYFUNCTION("GOOGLETRANSLATE(D491, ""he"", ""en"")"),"#VALUE!")</f>
        <v>#VALUE!</v>
      </c>
    </row>
    <row r="492" ht="15.75" customHeight="1">
      <c r="E492" s="4" t="str">
        <f>IFERROR(__xludf.DUMMYFUNCTION("GOOGLETRANSLATE(D492, ""he"", ""en"")"),"#VALUE!")</f>
        <v>#VALUE!</v>
      </c>
    </row>
    <row r="493" ht="15.75" customHeight="1">
      <c r="E493" s="4" t="str">
        <f>IFERROR(__xludf.DUMMYFUNCTION("GOOGLETRANSLATE(D493, ""he"", ""en"")"),"#VALUE!")</f>
        <v>#VALUE!</v>
      </c>
    </row>
    <row r="494" ht="15.75" customHeight="1">
      <c r="E494" s="4" t="str">
        <f>IFERROR(__xludf.DUMMYFUNCTION("GOOGLETRANSLATE(D494, ""he"", ""en"")"),"#VALUE!")</f>
        <v>#VALUE!</v>
      </c>
    </row>
    <row r="495" ht="15.75" customHeight="1">
      <c r="E495" s="4" t="str">
        <f>IFERROR(__xludf.DUMMYFUNCTION("GOOGLETRANSLATE(D495, ""he"", ""en"")"),"#VALUE!")</f>
        <v>#VALUE!</v>
      </c>
    </row>
    <row r="496" ht="15.75" customHeight="1">
      <c r="E496" s="4" t="str">
        <f>IFERROR(__xludf.DUMMYFUNCTION("GOOGLETRANSLATE(D496, ""he"", ""en"")"),"#VALUE!")</f>
        <v>#VALUE!</v>
      </c>
    </row>
    <row r="497" ht="15.75" customHeight="1">
      <c r="E497" s="4" t="str">
        <f>IFERROR(__xludf.DUMMYFUNCTION("GOOGLETRANSLATE(D497, ""he"", ""en"")"),"#VALUE!")</f>
        <v>#VALUE!</v>
      </c>
    </row>
    <row r="498" ht="15.75" customHeight="1">
      <c r="E498" s="4" t="str">
        <f>IFERROR(__xludf.DUMMYFUNCTION("GOOGLETRANSLATE(D498, ""he"", ""en"")"),"#VALUE!")</f>
        <v>#VALUE!</v>
      </c>
    </row>
    <row r="499" ht="15.75" customHeight="1">
      <c r="E499" s="4" t="str">
        <f>IFERROR(__xludf.DUMMYFUNCTION("GOOGLETRANSLATE(D499, ""he"", ""en"")"),"#VALUE!")</f>
        <v>#VALUE!</v>
      </c>
    </row>
    <row r="500" ht="15.75" customHeight="1">
      <c r="E500" s="4" t="str">
        <f>IFERROR(__xludf.DUMMYFUNCTION("GOOGLETRANSLATE(D500, ""he"", ""en"")"),"#VALUE!")</f>
        <v>#VALUE!</v>
      </c>
    </row>
    <row r="501" ht="15.75" customHeight="1">
      <c r="E501" s="4" t="str">
        <f>IFERROR(__xludf.DUMMYFUNCTION("GOOGLETRANSLATE(D501, ""he"", ""en"")"),"#VALUE!")</f>
        <v>#VALUE!</v>
      </c>
    </row>
    <row r="502" ht="15.75" customHeight="1">
      <c r="E502" s="4" t="str">
        <f>IFERROR(__xludf.DUMMYFUNCTION("GOOGLETRANSLATE(D502, ""he"", ""en"")"),"#VALUE!")</f>
        <v>#VALUE!</v>
      </c>
    </row>
    <row r="503" ht="15.75" customHeight="1">
      <c r="E503" s="4" t="str">
        <f>IFERROR(__xludf.DUMMYFUNCTION("GOOGLETRANSLATE(D503, ""he"", ""en"")"),"#VALUE!")</f>
        <v>#VALUE!</v>
      </c>
    </row>
    <row r="504" ht="15.75" customHeight="1">
      <c r="E504" s="4" t="str">
        <f>IFERROR(__xludf.DUMMYFUNCTION("GOOGLETRANSLATE(D504, ""he"", ""en"")"),"#VALUE!")</f>
        <v>#VALUE!</v>
      </c>
    </row>
    <row r="505" ht="15.75" customHeight="1">
      <c r="E505" s="4" t="str">
        <f>IFERROR(__xludf.DUMMYFUNCTION("GOOGLETRANSLATE(D505, ""he"", ""en"")"),"#VALUE!")</f>
        <v>#VALUE!</v>
      </c>
    </row>
    <row r="506" ht="15.75" customHeight="1">
      <c r="E506" s="4" t="str">
        <f>IFERROR(__xludf.DUMMYFUNCTION("GOOGLETRANSLATE(D506, ""he"", ""en"")"),"#VALUE!")</f>
        <v>#VALUE!</v>
      </c>
    </row>
    <row r="507" ht="15.75" customHeight="1">
      <c r="E507" s="4" t="str">
        <f>IFERROR(__xludf.DUMMYFUNCTION("GOOGLETRANSLATE(D507, ""he"", ""en"")"),"#VALUE!")</f>
        <v>#VALUE!</v>
      </c>
    </row>
    <row r="508" ht="15.75" customHeight="1">
      <c r="E508" s="4" t="str">
        <f>IFERROR(__xludf.DUMMYFUNCTION("GOOGLETRANSLATE(D508, ""he"", ""en"")"),"#VALUE!")</f>
        <v>#VALUE!</v>
      </c>
    </row>
    <row r="509" ht="15.75" customHeight="1">
      <c r="E509" s="4" t="str">
        <f>IFERROR(__xludf.DUMMYFUNCTION("GOOGLETRANSLATE(D509, ""he"", ""en"")"),"#VALUE!")</f>
        <v>#VALUE!</v>
      </c>
    </row>
    <row r="510" ht="15.75" customHeight="1">
      <c r="E510" s="4" t="str">
        <f>IFERROR(__xludf.DUMMYFUNCTION("GOOGLETRANSLATE(D510, ""he"", ""en"")"),"#VALUE!")</f>
        <v>#VALUE!</v>
      </c>
    </row>
    <row r="511" ht="15.75" customHeight="1">
      <c r="E511" s="4" t="str">
        <f>IFERROR(__xludf.DUMMYFUNCTION("GOOGLETRANSLATE(D511, ""he"", ""en"")"),"#VALUE!")</f>
        <v>#VALUE!</v>
      </c>
    </row>
    <row r="512" ht="15.75" customHeight="1">
      <c r="E512" s="4" t="str">
        <f>IFERROR(__xludf.DUMMYFUNCTION("GOOGLETRANSLATE(D512, ""he"", ""en"")"),"#VALUE!")</f>
        <v>#VALUE!</v>
      </c>
    </row>
    <row r="513" ht="15.75" customHeight="1">
      <c r="E513" s="4" t="str">
        <f>IFERROR(__xludf.DUMMYFUNCTION("GOOGLETRANSLATE(D513, ""he"", ""en"")"),"#VALUE!")</f>
        <v>#VALUE!</v>
      </c>
    </row>
    <row r="514" ht="15.75" customHeight="1">
      <c r="E514" s="4" t="str">
        <f>IFERROR(__xludf.DUMMYFUNCTION("GOOGLETRANSLATE(D514, ""he"", ""en"")"),"#VALUE!")</f>
        <v>#VALUE!</v>
      </c>
    </row>
    <row r="515" ht="15.75" customHeight="1">
      <c r="E515" s="4" t="str">
        <f>IFERROR(__xludf.DUMMYFUNCTION("GOOGLETRANSLATE(D515, ""he"", ""en"")"),"#VALUE!")</f>
        <v>#VALUE!</v>
      </c>
    </row>
    <row r="516" ht="15.75" customHeight="1">
      <c r="E516" s="4" t="str">
        <f>IFERROR(__xludf.DUMMYFUNCTION("GOOGLETRANSLATE(D516, ""he"", ""en"")"),"#VALUE!")</f>
        <v>#VALUE!</v>
      </c>
    </row>
    <row r="517" ht="15.75" customHeight="1">
      <c r="E517" s="4" t="str">
        <f>IFERROR(__xludf.DUMMYFUNCTION("GOOGLETRANSLATE(D517, ""he"", ""en"")"),"#VALUE!")</f>
        <v>#VALUE!</v>
      </c>
    </row>
    <row r="518" ht="15.75" customHeight="1">
      <c r="E518" s="4" t="str">
        <f>IFERROR(__xludf.DUMMYFUNCTION("GOOGLETRANSLATE(D518, ""he"", ""en"")"),"#VALUE!")</f>
        <v>#VALUE!</v>
      </c>
    </row>
    <row r="519" ht="15.75" customHeight="1">
      <c r="E519" s="4" t="str">
        <f>IFERROR(__xludf.DUMMYFUNCTION("GOOGLETRANSLATE(D519, ""he"", ""en"")"),"#VALUE!")</f>
        <v>#VALUE!</v>
      </c>
    </row>
    <row r="520" ht="15.75" customHeight="1">
      <c r="E520" s="4" t="str">
        <f>IFERROR(__xludf.DUMMYFUNCTION("GOOGLETRANSLATE(D520, ""he"", ""en"")"),"#VALUE!")</f>
        <v>#VALUE!</v>
      </c>
    </row>
    <row r="521" ht="15.75" customHeight="1">
      <c r="E521" s="4" t="str">
        <f>IFERROR(__xludf.DUMMYFUNCTION("GOOGLETRANSLATE(D521, ""he"", ""en"")"),"#VALUE!")</f>
        <v>#VALUE!</v>
      </c>
    </row>
    <row r="522" ht="15.75" customHeight="1">
      <c r="E522" s="4" t="str">
        <f>IFERROR(__xludf.DUMMYFUNCTION("GOOGLETRANSLATE(D522, ""he"", ""en"")"),"#VALUE!")</f>
        <v>#VALUE!</v>
      </c>
    </row>
    <row r="523" ht="15.75" customHeight="1">
      <c r="E523" s="4" t="str">
        <f>IFERROR(__xludf.DUMMYFUNCTION("GOOGLETRANSLATE(D523, ""he"", ""en"")"),"#VALUE!")</f>
        <v>#VALUE!</v>
      </c>
    </row>
    <row r="524" ht="15.75" customHeight="1">
      <c r="E524" s="4" t="str">
        <f>IFERROR(__xludf.DUMMYFUNCTION("GOOGLETRANSLATE(D524, ""he"", ""en"")"),"#VALUE!")</f>
        <v>#VALUE!</v>
      </c>
    </row>
    <row r="525" ht="15.75" customHeight="1">
      <c r="E525" s="4" t="str">
        <f>IFERROR(__xludf.DUMMYFUNCTION("GOOGLETRANSLATE(D525, ""he"", ""en"")"),"#VALUE!")</f>
        <v>#VALUE!</v>
      </c>
    </row>
    <row r="526" ht="15.75" customHeight="1">
      <c r="E526" s="4" t="str">
        <f>IFERROR(__xludf.DUMMYFUNCTION("GOOGLETRANSLATE(D526, ""he"", ""en"")"),"#VALUE!")</f>
        <v>#VALUE!</v>
      </c>
    </row>
    <row r="527" ht="15.75" customHeight="1">
      <c r="E527" s="4" t="str">
        <f>IFERROR(__xludf.DUMMYFUNCTION("GOOGLETRANSLATE(D527, ""he"", ""en"")"),"#VALUE!")</f>
        <v>#VALUE!</v>
      </c>
    </row>
    <row r="528" ht="15.75" customHeight="1">
      <c r="E528" s="4" t="str">
        <f>IFERROR(__xludf.DUMMYFUNCTION("GOOGLETRANSLATE(D528, ""he"", ""en"")"),"#VALUE!")</f>
        <v>#VALUE!</v>
      </c>
    </row>
    <row r="529" ht="15.75" customHeight="1">
      <c r="E529" s="4" t="str">
        <f>IFERROR(__xludf.DUMMYFUNCTION("GOOGLETRANSLATE(D529, ""he"", ""en"")"),"#VALUE!")</f>
        <v>#VALUE!</v>
      </c>
    </row>
    <row r="530" ht="15.75" customHeight="1">
      <c r="E530" s="4" t="str">
        <f>IFERROR(__xludf.DUMMYFUNCTION("GOOGLETRANSLATE(D530, ""he"", ""en"")"),"#VALUE!")</f>
        <v>#VALUE!</v>
      </c>
    </row>
    <row r="531" ht="15.75" customHeight="1">
      <c r="E531" s="4" t="str">
        <f>IFERROR(__xludf.DUMMYFUNCTION("GOOGLETRANSLATE(D531, ""he"", ""en"")"),"#VALUE!")</f>
        <v>#VALUE!</v>
      </c>
    </row>
    <row r="532" ht="15.75" customHeight="1">
      <c r="E532" s="4" t="str">
        <f>IFERROR(__xludf.DUMMYFUNCTION("GOOGLETRANSLATE(D532, ""he"", ""en"")"),"#VALUE!")</f>
        <v>#VALUE!</v>
      </c>
    </row>
    <row r="533" ht="15.75" customHeight="1">
      <c r="E533" s="4" t="str">
        <f>IFERROR(__xludf.DUMMYFUNCTION("GOOGLETRANSLATE(D533, ""he"", ""en"")"),"#VALUE!")</f>
        <v>#VALUE!</v>
      </c>
    </row>
    <row r="534" ht="15.75" customHeight="1">
      <c r="E534" s="4" t="str">
        <f>IFERROR(__xludf.DUMMYFUNCTION("GOOGLETRANSLATE(D534, ""he"", ""en"")"),"#VALUE!")</f>
        <v>#VALUE!</v>
      </c>
    </row>
    <row r="535" ht="15.75" customHeight="1">
      <c r="E535" s="4" t="str">
        <f>IFERROR(__xludf.DUMMYFUNCTION("GOOGLETRANSLATE(D535, ""he"", ""en"")"),"#VALUE!")</f>
        <v>#VALUE!</v>
      </c>
    </row>
    <row r="536" ht="15.75" customHeight="1">
      <c r="E536" s="4" t="str">
        <f>IFERROR(__xludf.DUMMYFUNCTION("GOOGLETRANSLATE(D536, ""he"", ""en"")"),"#VALUE!")</f>
        <v>#VALUE!</v>
      </c>
    </row>
    <row r="537" ht="15.75" customHeight="1">
      <c r="E537" s="4" t="str">
        <f>IFERROR(__xludf.DUMMYFUNCTION("GOOGLETRANSLATE(D537, ""he"", ""en"")"),"#VALUE!")</f>
        <v>#VALUE!</v>
      </c>
    </row>
    <row r="538" ht="15.75" customHeight="1">
      <c r="E538" s="4" t="str">
        <f>IFERROR(__xludf.DUMMYFUNCTION("GOOGLETRANSLATE(D538, ""he"", ""en"")"),"#VALUE!")</f>
        <v>#VALUE!</v>
      </c>
    </row>
    <row r="539" ht="15.75" customHeight="1">
      <c r="E539" s="4" t="str">
        <f>IFERROR(__xludf.DUMMYFUNCTION("GOOGLETRANSLATE(D539, ""he"", ""en"")"),"#VALUE!")</f>
        <v>#VALUE!</v>
      </c>
    </row>
    <row r="540" ht="15.75" customHeight="1">
      <c r="E540" s="4" t="str">
        <f>IFERROR(__xludf.DUMMYFUNCTION("GOOGLETRANSLATE(D540, ""he"", ""en"")"),"#VALUE!")</f>
        <v>#VALUE!</v>
      </c>
    </row>
    <row r="541" ht="15.75" customHeight="1">
      <c r="E541" s="4" t="str">
        <f>IFERROR(__xludf.DUMMYFUNCTION("GOOGLETRANSLATE(D541, ""he"", ""en"")"),"#VALUE!")</f>
        <v>#VALUE!</v>
      </c>
    </row>
    <row r="542" ht="15.75" customHeight="1">
      <c r="E542" s="4" t="str">
        <f>IFERROR(__xludf.DUMMYFUNCTION("GOOGLETRANSLATE(D542, ""he"", ""en"")"),"#VALUE!")</f>
        <v>#VALUE!</v>
      </c>
    </row>
    <row r="543" ht="15.75" customHeight="1">
      <c r="E543" s="4" t="str">
        <f>IFERROR(__xludf.DUMMYFUNCTION("GOOGLETRANSLATE(D543, ""he"", ""en"")"),"#VALUE!")</f>
        <v>#VALUE!</v>
      </c>
    </row>
    <row r="544" ht="15.75" customHeight="1">
      <c r="E544" s="4" t="str">
        <f>IFERROR(__xludf.DUMMYFUNCTION("GOOGLETRANSLATE(D544, ""he"", ""en"")"),"#VALUE!")</f>
        <v>#VALUE!</v>
      </c>
    </row>
    <row r="545" ht="15.75" customHeight="1">
      <c r="E545" s="4" t="str">
        <f>IFERROR(__xludf.DUMMYFUNCTION("GOOGLETRANSLATE(D545, ""he"", ""en"")"),"#VALUE!")</f>
        <v>#VALUE!</v>
      </c>
    </row>
    <row r="546" ht="15.75" customHeight="1">
      <c r="E546" s="4" t="str">
        <f>IFERROR(__xludf.DUMMYFUNCTION("GOOGLETRANSLATE(D546, ""he"", ""en"")"),"#VALUE!")</f>
        <v>#VALUE!</v>
      </c>
    </row>
    <row r="547" ht="15.75" customHeight="1">
      <c r="E547" s="4" t="str">
        <f>IFERROR(__xludf.DUMMYFUNCTION("GOOGLETRANSLATE(D547, ""he"", ""en"")"),"#VALUE!")</f>
        <v>#VALUE!</v>
      </c>
    </row>
    <row r="548" ht="15.75" customHeight="1">
      <c r="E548" s="4" t="str">
        <f>IFERROR(__xludf.DUMMYFUNCTION("GOOGLETRANSLATE(D548, ""he"", ""en"")"),"#VALUE!")</f>
        <v>#VALUE!</v>
      </c>
    </row>
    <row r="549" ht="15.75" customHeight="1">
      <c r="E549" s="4" t="str">
        <f>IFERROR(__xludf.DUMMYFUNCTION("GOOGLETRANSLATE(D549, ""he"", ""en"")"),"#VALUE!")</f>
        <v>#VALUE!</v>
      </c>
    </row>
    <row r="550" ht="15.75" customHeight="1">
      <c r="E550" s="4" t="str">
        <f>IFERROR(__xludf.DUMMYFUNCTION("GOOGLETRANSLATE(D550, ""he"", ""en"")"),"#VALUE!")</f>
        <v>#VALUE!</v>
      </c>
    </row>
    <row r="551" ht="15.75" customHeight="1">
      <c r="E551" s="4" t="str">
        <f>IFERROR(__xludf.DUMMYFUNCTION("GOOGLETRANSLATE(D551, ""he"", ""en"")"),"#VALUE!")</f>
        <v>#VALUE!</v>
      </c>
    </row>
    <row r="552" ht="15.75" customHeight="1">
      <c r="E552" s="4" t="str">
        <f>IFERROR(__xludf.DUMMYFUNCTION("GOOGLETRANSLATE(D552, ""he"", ""en"")"),"#VALUE!")</f>
        <v>#VALUE!</v>
      </c>
    </row>
    <row r="553" ht="15.75" customHeight="1">
      <c r="E553" s="4" t="str">
        <f>IFERROR(__xludf.DUMMYFUNCTION("GOOGLETRANSLATE(D553, ""he"", ""en"")"),"#VALUE!")</f>
        <v>#VALUE!</v>
      </c>
    </row>
    <row r="554" ht="15.75" customHeight="1">
      <c r="E554" s="4" t="str">
        <f>IFERROR(__xludf.DUMMYFUNCTION("GOOGLETRANSLATE(D554, ""he"", ""en"")"),"#VALUE!")</f>
        <v>#VALUE!</v>
      </c>
    </row>
    <row r="555" ht="15.75" customHeight="1">
      <c r="E555" s="4" t="str">
        <f>IFERROR(__xludf.DUMMYFUNCTION("GOOGLETRANSLATE(D555, ""he"", ""en"")"),"#VALUE!")</f>
        <v>#VALUE!</v>
      </c>
    </row>
    <row r="556" ht="15.75" customHeight="1">
      <c r="E556" s="4" t="str">
        <f>IFERROR(__xludf.DUMMYFUNCTION("GOOGLETRANSLATE(D556, ""he"", ""en"")"),"#VALUE!")</f>
        <v>#VALUE!</v>
      </c>
    </row>
    <row r="557" ht="15.75" customHeight="1">
      <c r="E557" s="4" t="str">
        <f>IFERROR(__xludf.DUMMYFUNCTION("GOOGLETRANSLATE(D557, ""he"", ""en"")"),"#VALUE!")</f>
        <v>#VALUE!</v>
      </c>
    </row>
    <row r="558" ht="15.75" customHeight="1">
      <c r="E558" s="4" t="str">
        <f>IFERROR(__xludf.DUMMYFUNCTION("GOOGLETRANSLATE(D558, ""he"", ""en"")"),"#VALUE!")</f>
        <v>#VALUE!</v>
      </c>
    </row>
    <row r="559" ht="15.75" customHeight="1">
      <c r="E559" s="4" t="str">
        <f>IFERROR(__xludf.DUMMYFUNCTION("GOOGLETRANSLATE(D559, ""he"", ""en"")"),"#VALUE!")</f>
        <v>#VALUE!</v>
      </c>
    </row>
    <row r="560" ht="15.75" customHeight="1">
      <c r="E560" s="4" t="str">
        <f>IFERROR(__xludf.DUMMYFUNCTION("GOOGLETRANSLATE(D560, ""he"", ""en"")"),"#VALUE!")</f>
        <v>#VALUE!</v>
      </c>
    </row>
    <row r="561" ht="15.75" customHeight="1">
      <c r="E561" s="4" t="str">
        <f>IFERROR(__xludf.DUMMYFUNCTION("GOOGLETRANSLATE(D561, ""he"", ""en"")"),"#VALUE!")</f>
        <v>#VALUE!</v>
      </c>
    </row>
    <row r="562" ht="15.75" customHeight="1">
      <c r="E562" s="4" t="str">
        <f>IFERROR(__xludf.DUMMYFUNCTION("GOOGLETRANSLATE(D562, ""he"", ""en"")"),"#VALUE!")</f>
        <v>#VALUE!</v>
      </c>
    </row>
    <row r="563" ht="15.75" customHeight="1">
      <c r="E563" s="4" t="str">
        <f>IFERROR(__xludf.DUMMYFUNCTION("GOOGLETRANSLATE(D563, ""he"", ""en"")"),"#VALUE!")</f>
        <v>#VALUE!</v>
      </c>
    </row>
    <row r="564" ht="15.75" customHeight="1">
      <c r="E564" s="4" t="str">
        <f>IFERROR(__xludf.DUMMYFUNCTION("GOOGLETRANSLATE(D564, ""he"", ""en"")"),"#VALUE!")</f>
        <v>#VALUE!</v>
      </c>
    </row>
    <row r="565" ht="15.75" customHeight="1">
      <c r="E565" s="4" t="str">
        <f>IFERROR(__xludf.DUMMYFUNCTION("GOOGLETRANSLATE(D565, ""he"", ""en"")"),"#VALUE!")</f>
        <v>#VALUE!</v>
      </c>
    </row>
    <row r="566" ht="15.75" customHeight="1">
      <c r="E566" s="4" t="str">
        <f>IFERROR(__xludf.DUMMYFUNCTION("GOOGLETRANSLATE(D566, ""he"", ""en"")"),"#VALUE!")</f>
        <v>#VALUE!</v>
      </c>
    </row>
    <row r="567" ht="15.75" customHeight="1">
      <c r="E567" s="4" t="str">
        <f>IFERROR(__xludf.DUMMYFUNCTION("GOOGLETRANSLATE(D567, ""he"", ""en"")"),"#VALUE!")</f>
        <v>#VALUE!</v>
      </c>
    </row>
    <row r="568" ht="15.75" customHeight="1">
      <c r="E568" s="4" t="str">
        <f>IFERROR(__xludf.DUMMYFUNCTION("GOOGLETRANSLATE(D568, ""he"", ""en"")"),"#VALUE!")</f>
        <v>#VALUE!</v>
      </c>
    </row>
    <row r="569" ht="15.75" customHeight="1">
      <c r="E569" s="4" t="str">
        <f>IFERROR(__xludf.DUMMYFUNCTION("GOOGLETRANSLATE(D569, ""he"", ""en"")"),"#VALUE!")</f>
        <v>#VALUE!</v>
      </c>
    </row>
    <row r="570" ht="15.75" customHeight="1">
      <c r="E570" s="4" t="str">
        <f>IFERROR(__xludf.DUMMYFUNCTION("GOOGLETRANSLATE(D570, ""he"", ""en"")"),"#VALUE!")</f>
        <v>#VALUE!</v>
      </c>
    </row>
    <row r="571" ht="15.75" customHeight="1">
      <c r="E571" s="4" t="str">
        <f>IFERROR(__xludf.DUMMYFUNCTION("GOOGLETRANSLATE(D571, ""he"", ""en"")"),"#VALUE!")</f>
        <v>#VALUE!</v>
      </c>
    </row>
    <row r="572" ht="15.75" customHeight="1">
      <c r="E572" s="4" t="str">
        <f>IFERROR(__xludf.DUMMYFUNCTION("GOOGLETRANSLATE(D572, ""he"", ""en"")"),"#VALUE!")</f>
        <v>#VALUE!</v>
      </c>
    </row>
    <row r="573" ht="15.75" customHeight="1">
      <c r="E573" s="4" t="str">
        <f>IFERROR(__xludf.DUMMYFUNCTION("GOOGLETRANSLATE(D573, ""he"", ""en"")"),"#VALUE!")</f>
        <v>#VALUE!</v>
      </c>
    </row>
    <row r="574" ht="15.75" customHeight="1">
      <c r="E574" s="4" t="str">
        <f>IFERROR(__xludf.DUMMYFUNCTION("GOOGLETRANSLATE(D574, ""he"", ""en"")"),"#VALUE!")</f>
        <v>#VALUE!</v>
      </c>
    </row>
    <row r="575" ht="15.75" customHeight="1">
      <c r="E575" s="4" t="str">
        <f>IFERROR(__xludf.DUMMYFUNCTION("GOOGLETRANSLATE(D575, ""he"", ""en"")"),"#VALUE!")</f>
        <v>#VALUE!</v>
      </c>
    </row>
    <row r="576" ht="15.75" customHeight="1">
      <c r="E576" s="4" t="str">
        <f>IFERROR(__xludf.DUMMYFUNCTION("GOOGLETRANSLATE(D576, ""he"", ""en"")"),"#VALUE!")</f>
        <v>#VALUE!</v>
      </c>
    </row>
    <row r="577" ht="15.75" customHeight="1">
      <c r="E577" s="4" t="str">
        <f>IFERROR(__xludf.DUMMYFUNCTION("GOOGLETRANSLATE(D577, ""he"", ""en"")"),"#VALUE!")</f>
        <v>#VALUE!</v>
      </c>
    </row>
    <row r="578" ht="15.75" customHeight="1">
      <c r="E578" s="4" t="str">
        <f>IFERROR(__xludf.DUMMYFUNCTION("GOOGLETRANSLATE(D578, ""he"", ""en"")"),"#VALUE!")</f>
        <v>#VALUE!</v>
      </c>
    </row>
    <row r="579" ht="15.75" customHeight="1">
      <c r="E579" s="4" t="str">
        <f>IFERROR(__xludf.DUMMYFUNCTION("GOOGLETRANSLATE(D579, ""he"", ""en"")"),"#VALUE!")</f>
        <v>#VALUE!</v>
      </c>
    </row>
    <row r="580" ht="15.75" customHeight="1">
      <c r="E580" s="4" t="str">
        <f>IFERROR(__xludf.DUMMYFUNCTION("GOOGLETRANSLATE(D580, ""he"", ""en"")"),"#VALUE!")</f>
        <v>#VALUE!</v>
      </c>
    </row>
    <row r="581" ht="15.75" customHeight="1">
      <c r="E581" s="4" t="str">
        <f>IFERROR(__xludf.DUMMYFUNCTION("GOOGLETRANSLATE(D581, ""he"", ""en"")"),"#VALUE!")</f>
        <v>#VALUE!</v>
      </c>
    </row>
    <row r="582" ht="15.75" customHeight="1">
      <c r="E582" s="4" t="str">
        <f>IFERROR(__xludf.DUMMYFUNCTION("GOOGLETRANSLATE(D582, ""he"", ""en"")"),"#VALUE!")</f>
        <v>#VALUE!</v>
      </c>
    </row>
    <row r="583" ht="15.75" customHeight="1">
      <c r="E583" s="4" t="str">
        <f>IFERROR(__xludf.DUMMYFUNCTION("GOOGLETRANSLATE(D583, ""he"", ""en"")"),"#VALUE!")</f>
        <v>#VALUE!</v>
      </c>
    </row>
    <row r="584" ht="15.75" customHeight="1">
      <c r="E584" s="4" t="str">
        <f>IFERROR(__xludf.DUMMYFUNCTION("GOOGLETRANSLATE(D584, ""he"", ""en"")"),"#VALUE!")</f>
        <v>#VALUE!</v>
      </c>
    </row>
    <row r="585" ht="15.75" customHeight="1">
      <c r="E585" s="4" t="str">
        <f>IFERROR(__xludf.DUMMYFUNCTION("GOOGLETRANSLATE(D585, ""he"", ""en"")"),"#VALUE!")</f>
        <v>#VALUE!</v>
      </c>
    </row>
    <row r="586" ht="15.75" customHeight="1">
      <c r="E586" s="4" t="str">
        <f>IFERROR(__xludf.DUMMYFUNCTION("GOOGLETRANSLATE(D586, ""he"", ""en"")"),"#VALUE!")</f>
        <v>#VALUE!</v>
      </c>
    </row>
    <row r="587" ht="15.75" customHeight="1">
      <c r="E587" s="4" t="str">
        <f>IFERROR(__xludf.DUMMYFUNCTION("GOOGLETRANSLATE(D587, ""he"", ""en"")"),"#VALUE!")</f>
        <v>#VALUE!</v>
      </c>
    </row>
    <row r="588" ht="15.75" customHeight="1">
      <c r="E588" s="4" t="str">
        <f>IFERROR(__xludf.DUMMYFUNCTION("GOOGLETRANSLATE(D588, ""he"", ""en"")"),"#VALUE!")</f>
        <v>#VALUE!</v>
      </c>
    </row>
    <row r="589" ht="15.75" customHeight="1">
      <c r="E589" s="4" t="str">
        <f>IFERROR(__xludf.DUMMYFUNCTION("GOOGLETRANSLATE(D589, ""he"", ""en"")"),"#VALUE!")</f>
        <v>#VALUE!</v>
      </c>
    </row>
    <row r="590" ht="15.75" customHeight="1">
      <c r="E590" s="4" t="str">
        <f>IFERROR(__xludf.DUMMYFUNCTION("GOOGLETRANSLATE(D590, ""he"", ""en"")"),"#VALUE!")</f>
        <v>#VALUE!</v>
      </c>
    </row>
    <row r="591" ht="15.75" customHeight="1">
      <c r="E591" s="4" t="str">
        <f>IFERROR(__xludf.DUMMYFUNCTION("GOOGLETRANSLATE(D591, ""he"", ""en"")"),"#VALUE!")</f>
        <v>#VALUE!</v>
      </c>
    </row>
    <row r="592" ht="15.75" customHeight="1">
      <c r="E592" s="4" t="str">
        <f>IFERROR(__xludf.DUMMYFUNCTION("GOOGLETRANSLATE(D592, ""he"", ""en"")"),"#VALUE!")</f>
        <v>#VALUE!</v>
      </c>
    </row>
    <row r="593" ht="15.75" customHeight="1">
      <c r="E593" s="4" t="str">
        <f>IFERROR(__xludf.DUMMYFUNCTION("GOOGLETRANSLATE(D593, ""he"", ""en"")"),"#VALUE!")</f>
        <v>#VALUE!</v>
      </c>
    </row>
    <row r="594" ht="15.75" customHeight="1">
      <c r="E594" s="4" t="str">
        <f>IFERROR(__xludf.DUMMYFUNCTION("GOOGLETRANSLATE(D594, ""he"", ""en"")"),"#VALUE!")</f>
        <v>#VALUE!</v>
      </c>
    </row>
    <row r="595" ht="15.75" customHeight="1">
      <c r="E595" s="4" t="str">
        <f>IFERROR(__xludf.DUMMYFUNCTION("GOOGLETRANSLATE(D595, ""he"", ""en"")"),"#VALUE!")</f>
        <v>#VALUE!</v>
      </c>
    </row>
    <row r="596" ht="15.75" customHeight="1">
      <c r="E596" s="4" t="str">
        <f>IFERROR(__xludf.DUMMYFUNCTION("GOOGLETRANSLATE(D596, ""he"", ""en"")"),"#VALUE!")</f>
        <v>#VALUE!</v>
      </c>
    </row>
    <row r="597" ht="15.75" customHeight="1">
      <c r="E597" s="4" t="str">
        <f>IFERROR(__xludf.DUMMYFUNCTION("GOOGLETRANSLATE(D597, ""he"", ""en"")"),"#VALUE!")</f>
        <v>#VALUE!</v>
      </c>
    </row>
    <row r="598" ht="15.75" customHeight="1">
      <c r="E598" s="4" t="str">
        <f>IFERROR(__xludf.DUMMYFUNCTION("GOOGLETRANSLATE(D598, ""he"", ""en"")"),"#VALUE!")</f>
        <v>#VALUE!</v>
      </c>
    </row>
    <row r="599" ht="15.75" customHeight="1">
      <c r="E599" s="4" t="str">
        <f>IFERROR(__xludf.DUMMYFUNCTION("GOOGLETRANSLATE(D599, ""he"", ""en"")"),"#VALUE!")</f>
        <v>#VALUE!</v>
      </c>
    </row>
    <row r="600" ht="15.75" customHeight="1">
      <c r="E600" s="4" t="str">
        <f>IFERROR(__xludf.DUMMYFUNCTION("GOOGLETRANSLATE(D600, ""he"", ""en"")"),"#VALUE!")</f>
        <v>#VALUE!</v>
      </c>
    </row>
    <row r="601" ht="15.75" customHeight="1">
      <c r="E601" s="4" t="str">
        <f>IFERROR(__xludf.DUMMYFUNCTION("GOOGLETRANSLATE(D601, ""he"", ""en"")"),"#VALUE!")</f>
        <v>#VALUE!</v>
      </c>
    </row>
    <row r="602" ht="15.75" customHeight="1">
      <c r="E602" s="4" t="str">
        <f>IFERROR(__xludf.DUMMYFUNCTION("GOOGLETRANSLATE(D602, ""he"", ""en"")"),"#VALUE!")</f>
        <v>#VALUE!</v>
      </c>
    </row>
    <row r="603" ht="15.75" customHeight="1">
      <c r="E603" s="4" t="str">
        <f>IFERROR(__xludf.DUMMYFUNCTION("GOOGLETRANSLATE(D603, ""he"", ""en"")"),"#VALUE!")</f>
        <v>#VALUE!</v>
      </c>
    </row>
    <row r="604" ht="15.75" customHeight="1">
      <c r="E604" s="4" t="str">
        <f>IFERROR(__xludf.DUMMYFUNCTION("GOOGLETRANSLATE(D604, ""he"", ""en"")"),"#VALUE!")</f>
        <v>#VALUE!</v>
      </c>
    </row>
    <row r="605" ht="15.75" customHeight="1">
      <c r="E605" s="4" t="str">
        <f>IFERROR(__xludf.DUMMYFUNCTION("GOOGLETRANSLATE(D605, ""he"", ""en"")"),"#VALUE!")</f>
        <v>#VALUE!</v>
      </c>
    </row>
    <row r="606" ht="15.75" customHeight="1">
      <c r="E606" s="4" t="str">
        <f>IFERROR(__xludf.DUMMYFUNCTION("GOOGLETRANSLATE(D606, ""he"", ""en"")"),"#VALUE!")</f>
        <v>#VALUE!</v>
      </c>
    </row>
    <row r="607" ht="15.75" customHeight="1">
      <c r="E607" s="4" t="str">
        <f>IFERROR(__xludf.DUMMYFUNCTION("GOOGLETRANSLATE(D607, ""he"", ""en"")"),"#VALUE!")</f>
        <v>#VALUE!</v>
      </c>
    </row>
    <row r="608" ht="15.75" customHeight="1">
      <c r="E608" s="4" t="str">
        <f>IFERROR(__xludf.DUMMYFUNCTION("GOOGLETRANSLATE(D608, ""he"", ""en"")"),"#VALUE!")</f>
        <v>#VALUE!</v>
      </c>
    </row>
    <row r="609" ht="15.75" customHeight="1">
      <c r="E609" s="4" t="str">
        <f>IFERROR(__xludf.DUMMYFUNCTION("GOOGLETRANSLATE(D609, ""he"", ""en"")"),"#VALUE!")</f>
        <v>#VALUE!</v>
      </c>
    </row>
    <row r="610" ht="15.75" customHeight="1">
      <c r="E610" s="4" t="str">
        <f>IFERROR(__xludf.DUMMYFUNCTION("GOOGLETRANSLATE(D610, ""he"", ""en"")"),"#VALUE!")</f>
        <v>#VALUE!</v>
      </c>
    </row>
    <row r="611" ht="15.75" customHeight="1">
      <c r="E611" s="4" t="str">
        <f>IFERROR(__xludf.DUMMYFUNCTION("GOOGLETRANSLATE(D611, ""he"", ""en"")"),"#VALUE!")</f>
        <v>#VALUE!</v>
      </c>
    </row>
    <row r="612" ht="15.75" customHeight="1">
      <c r="E612" s="4" t="str">
        <f>IFERROR(__xludf.DUMMYFUNCTION("GOOGLETRANSLATE(D612, ""he"", ""en"")"),"#VALUE!")</f>
        <v>#VALUE!</v>
      </c>
    </row>
    <row r="613" ht="15.75" customHeight="1">
      <c r="E613" s="4" t="str">
        <f>IFERROR(__xludf.DUMMYFUNCTION("GOOGLETRANSLATE(D613, ""he"", ""en"")"),"#VALUE!")</f>
        <v>#VALUE!</v>
      </c>
    </row>
    <row r="614" ht="15.75" customHeight="1">
      <c r="E614" s="4" t="str">
        <f>IFERROR(__xludf.DUMMYFUNCTION("GOOGLETRANSLATE(D614, ""he"", ""en"")"),"#VALUE!")</f>
        <v>#VALUE!</v>
      </c>
    </row>
    <row r="615" ht="15.75" customHeight="1">
      <c r="E615" s="4" t="str">
        <f>IFERROR(__xludf.DUMMYFUNCTION("GOOGLETRANSLATE(D615, ""he"", ""en"")"),"#VALUE!")</f>
        <v>#VALUE!</v>
      </c>
    </row>
    <row r="616" ht="15.75" customHeight="1">
      <c r="E616" s="4" t="str">
        <f>IFERROR(__xludf.DUMMYFUNCTION("GOOGLETRANSLATE(D616, ""he"", ""en"")"),"#VALUE!")</f>
        <v>#VALUE!</v>
      </c>
    </row>
    <row r="617" ht="15.75" customHeight="1">
      <c r="E617" s="4" t="str">
        <f>IFERROR(__xludf.DUMMYFUNCTION("GOOGLETRANSLATE(D617, ""he"", ""en"")"),"#VALUE!")</f>
        <v>#VALUE!</v>
      </c>
    </row>
    <row r="618" ht="15.75" customHeight="1">
      <c r="E618" s="4" t="str">
        <f>IFERROR(__xludf.DUMMYFUNCTION("GOOGLETRANSLATE(D618, ""he"", ""en"")"),"#VALUE!")</f>
        <v>#VALUE!</v>
      </c>
    </row>
    <row r="619" ht="15.75" customHeight="1">
      <c r="E619" s="4" t="str">
        <f>IFERROR(__xludf.DUMMYFUNCTION("GOOGLETRANSLATE(D619, ""he"", ""en"")"),"#VALUE!")</f>
        <v>#VALUE!</v>
      </c>
    </row>
    <row r="620" ht="15.75" customHeight="1">
      <c r="E620" s="4" t="str">
        <f>IFERROR(__xludf.DUMMYFUNCTION("GOOGLETRANSLATE(D620, ""he"", ""en"")"),"#VALUE!")</f>
        <v>#VALUE!</v>
      </c>
    </row>
    <row r="621" ht="15.75" customHeight="1">
      <c r="E621" s="4" t="str">
        <f>IFERROR(__xludf.DUMMYFUNCTION("GOOGLETRANSLATE(D621, ""he"", ""en"")"),"#VALUE!")</f>
        <v>#VALUE!</v>
      </c>
    </row>
    <row r="622" ht="15.75" customHeight="1">
      <c r="E622" s="4" t="str">
        <f>IFERROR(__xludf.DUMMYFUNCTION("GOOGLETRANSLATE(D622, ""he"", ""en"")"),"#VALUE!")</f>
        <v>#VALUE!</v>
      </c>
    </row>
    <row r="623" ht="15.75" customHeight="1">
      <c r="E623" s="4" t="str">
        <f>IFERROR(__xludf.DUMMYFUNCTION("GOOGLETRANSLATE(D623, ""he"", ""en"")"),"#VALUE!")</f>
        <v>#VALUE!</v>
      </c>
    </row>
    <row r="624" ht="15.75" customHeight="1">
      <c r="E624" s="4" t="str">
        <f>IFERROR(__xludf.DUMMYFUNCTION("GOOGLETRANSLATE(D624, ""he"", ""en"")"),"#VALUE!")</f>
        <v>#VALUE!</v>
      </c>
    </row>
    <row r="625" ht="15.75" customHeight="1">
      <c r="E625" s="4" t="str">
        <f>IFERROR(__xludf.DUMMYFUNCTION("GOOGLETRANSLATE(D625, ""he"", ""en"")"),"#VALUE!")</f>
        <v>#VALUE!</v>
      </c>
    </row>
    <row r="626" ht="15.75" customHeight="1">
      <c r="E626" s="4" t="str">
        <f>IFERROR(__xludf.DUMMYFUNCTION("GOOGLETRANSLATE(D626, ""he"", ""en"")"),"#VALUE!")</f>
        <v>#VALUE!</v>
      </c>
    </row>
    <row r="627" ht="15.75" customHeight="1">
      <c r="E627" s="4" t="str">
        <f>IFERROR(__xludf.DUMMYFUNCTION("GOOGLETRANSLATE(D627, ""he"", ""en"")"),"#VALUE!")</f>
        <v>#VALUE!</v>
      </c>
    </row>
    <row r="628" ht="15.75" customHeight="1">
      <c r="E628" s="4" t="str">
        <f>IFERROR(__xludf.DUMMYFUNCTION("GOOGLETRANSLATE(D628, ""he"", ""en"")"),"#VALUE!")</f>
        <v>#VALUE!</v>
      </c>
    </row>
    <row r="629" ht="15.75" customHeight="1">
      <c r="E629" s="4" t="str">
        <f>IFERROR(__xludf.DUMMYFUNCTION("GOOGLETRANSLATE(D629, ""he"", ""en"")"),"#VALUE!")</f>
        <v>#VALUE!</v>
      </c>
    </row>
    <row r="630" ht="15.75" customHeight="1">
      <c r="E630" s="4" t="str">
        <f>IFERROR(__xludf.DUMMYFUNCTION("GOOGLETRANSLATE(D630, ""he"", ""en"")"),"#VALUE!")</f>
        <v>#VALUE!</v>
      </c>
    </row>
    <row r="631" ht="15.75" customHeight="1">
      <c r="E631" s="4" t="str">
        <f>IFERROR(__xludf.DUMMYFUNCTION("GOOGLETRANSLATE(D631, ""he"", ""en"")"),"#VALUE!")</f>
        <v>#VALUE!</v>
      </c>
    </row>
    <row r="632" ht="15.75" customHeight="1">
      <c r="E632" s="4" t="str">
        <f>IFERROR(__xludf.DUMMYFUNCTION("GOOGLETRANSLATE(D632, ""he"", ""en"")"),"#VALUE!")</f>
        <v>#VALUE!</v>
      </c>
    </row>
    <row r="633" ht="15.75" customHeight="1">
      <c r="E633" s="4" t="str">
        <f>IFERROR(__xludf.DUMMYFUNCTION("GOOGLETRANSLATE(D633, ""he"", ""en"")"),"#VALUE!")</f>
        <v>#VALUE!</v>
      </c>
    </row>
    <row r="634" ht="15.75" customHeight="1">
      <c r="E634" s="4" t="str">
        <f>IFERROR(__xludf.DUMMYFUNCTION("GOOGLETRANSLATE(D634, ""he"", ""en"")"),"#VALUE!")</f>
        <v>#VALUE!</v>
      </c>
    </row>
    <row r="635" ht="15.75" customHeight="1">
      <c r="E635" s="4" t="str">
        <f>IFERROR(__xludf.DUMMYFUNCTION("GOOGLETRANSLATE(D635, ""he"", ""en"")"),"#VALUE!")</f>
        <v>#VALUE!</v>
      </c>
    </row>
    <row r="636" ht="15.75" customHeight="1">
      <c r="E636" s="4" t="str">
        <f>IFERROR(__xludf.DUMMYFUNCTION("GOOGLETRANSLATE(D636, ""he"", ""en"")"),"#VALUE!")</f>
        <v>#VALUE!</v>
      </c>
    </row>
    <row r="637" ht="15.75" customHeight="1">
      <c r="E637" s="4" t="str">
        <f>IFERROR(__xludf.DUMMYFUNCTION("GOOGLETRANSLATE(D637, ""he"", ""en"")"),"#VALUE!")</f>
        <v>#VALUE!</v>
      </c>
    </row>
    <row r="638" ht="15.75" customHeight="1">
      <c r="E638" s="4" t="str">
        <f>IFERROR(__xludf.DUMMYFUNCTION("GOOGLETRANSLATE(D638, ""he"", ""en"")"),"#VALUE!")</f>
        <v>#VALUE!</v>
      </c>
    </row>
    <row r="639" ht="15.75" customHeight="1">
      <c r="E639" s="4" t="str">
        <f>IFERROR(__xludf.DUMMYFUNCTION("GOOGLETRANSLATE(D639, ""he"", ""en"")"),"#VALUE!")</f>
        <v>#VALUE!</v>
      </c>
    </row>
    <row r="640" ht="15.75" customHeight="1">
      <c r="E640" s="4" t="str">
        <f>IFERROR(__xludf.DUMMYFUNCTION("GOOGLETRANSLATE(D640, ""he"", ""en"")"),"#VALUE!")</f>
        <v>#VALUE!</v>
      </c>
    </row>
    <row r="641" ht="15.75" customHeight="1">
      <c r="E641" s="4" t="str">
        <f>IFERROR(__xludf.DUMMYFUNCTION("GOOGLETRANSLATE(D641, ""he"", ""en"")"),"#VALUE!")</f>
        <v>#VALUE!</v>
      </c>
    </row>
    <row r="642" ht="15.75" customHeight="1">
      <c r="E642" s="4" t="str">
        <f>IFERROR(__xludf.DUMMYFUNCTION("GOOGLETRANSLATE(D642, ""he"", ""en"")"),"#VALUE!")</f>
        <v>#VALUE!</v>
      </c>
    </row>
    <row r="643" ht="15.75" customHeight="1">
      <c r="E643" s="4" t="str">
        <f>IFERROR(__xludf.DUMMYFUNCTION("GOOGLETRANSLATE(D643, ""he"", ""en"")"),"#VALUE!")</f>
        <v>#VALUE!</v>
      </c>
    </row>
    <row r="644" ht="15.75" customHeight="1">
      <c r="E644" s="4" t="str">
        <f>IFERROR(__xludf.DUMMYFUNCTION("GOOGLETRANSLATE(D644, ""he"", ""en"")"),"#VALUE!")</f>
        <v>#VALUE!</v>
      </c>
    </row>
    <row r="645" ht="15.75" customHeight="1">
      <c r="E645" s="4" t="str">
        <f>IFERROR(__xludf.DUMMYFUNCTION("GOOGLETRANSLATE(D645, ""he"", ""en"")"),"#VALUE!")</f>
        <v>#VALUE!</v>
      </c>
    </row>
    <row r="646" ht="15.75" customHeight="1">
      <c r="E646" s="4" t="str">
        <f>IFERROR(__xludf.DUMMYFUNCTION("GOOGLETRANSLATE(D646, ""he"", ""en"")"),"#VALUE!")</f>
        <v>#VALUE!</v>
      </c>
    </row>
    <row r="647" ht="15.75" customHeight="1">
      <c r="E647" s="4" t="str">
        <f>IFERROR(__xludf.DUMMYFUNCTION("GOOGLETRANSLATE(D647, ""he"", ""en"")"),"#VALUE!")</f>
        <v>#VALUE!</v>
      </c>
    </row>
    <row r="648" ht="15.75" customHeight="1">
      <c r="E648" s="4" t="str">
        <f>IFERROR(__xludf.DUMMYFUNCTION("GOOGLETRANSLATE(D648, ""he"", ""en"")"),"#VALUE!")</f>
        <v>#VALUE!</v>
      </c>
    </row>
    <row r="649" ht="15.75" customHeight="1">
      <c r="E649" s="4" t="str">
        <f>IFERROR(__xludf.DUMMYFUNCTION("GOOGLETRANSLATE(D649, ""he"", ""en"")"),"#VALUE!")</f>
        <v>#VALUE!</v>
      </c>
    </row>
    <row r="650" ht="15.75" customHeight="1">
      <c r="E650" s="4" t="str">
        <f>IFERROR(__xludf.DUMMYFUNCTION("GOOGLETRANSLATE(D650, ""he"", ""en"")"),"#VALUE!")</f>
        <v>#VALUE!</v>
      </c>
    </row>
    <row r="651" ht="15.75" customHeight="1">
      <c r="E651" s="4" t="str">
        <f>IFERROR(__xludf.DUMMYFUNCTION("GOOGLETRANSLATE(D651, ""he"", ""en"")"),"#VALUE!")</f>
        <v>#VALUE!</v>
      </c>
    </row>
    <row r="652" ht="15.75" customHeight="1">
      <c r="E652" s="4" t="str">
        <f>IFERROR(__xludf.DUMMYFUNCTION("GOOGLETRANSLATE(D652, ""he"", ""en"")"),"#VALUE!")</f>
        <v>#VALUE!</v>
      </c>
    </row>
    <row r="653" ht="15.75" customHeight="1">
      <c r="E653" s="4" t="str">
        <f>IFERROR(__xludf.DUMMYFUNCTION("GOOGLETRANSLATE(D653, ""he"", ""en"")"),"#VALUE!")</f>
        <v>#VALUE!</v>
      </c>
    </row>
    <row r="654" ht="15.75" customHeight="1">
      <c r="E654" s="4" t="str">
        <f>IFERROR(__xludf.DUMMYFUNCTION("GOOGLETRANSLATE(D654, ""he"", ""en"")"),"#VALUE!")</f>
        <v>#VALUE!</v>
      </c>
    </row>
    <row r="655" ht="15.75" customHeight="1">
      <c r="E655" s="4" t="str">
        <f>IFERROR(__xludf.DUMMYFUNCTION("GOOGLETRANSLATE(D655, ""he"", ""en"")"),"#VALUE!")</f>
        <v>#VALUE!</v>
      </c>
    </row>
    <row r="656" ht="15.75" customHeight="1">
      <c r="E656" s="4" t="str">
        <f>IFERROR(__xludf.DUMMYFUNCTION("GOOGLETRANSLATE(D656, ""he"", ""en"")"),"#VALUE!")</f>
        <v>#VALUE!</v>
      </c>
    </row>
    <row r="657" ht="15.75" customHeight="1">
      <c r="E657" s="4" t="str">
        <f>IFERROR(__xludf.DUMMYFUNCTION("GOOGLETRANSLATE(D657, ""he"", ""en"")"),"#VALUE!")</f>
        <v>#VALUE!</v>
      </c>
    </row>
    <row r="658" ht="15.75" customHeight="1">
      <c r="E658" s="4" t="str">
        <f>IFERROR(__xludf.DUMMYFUNCTION("GOOGLETRANSLATE(D658, ""he"", ""en"")"),"#VALUE!")</f>
        <v>#VALUE!</v>
      </c>
    </row>
    <row r="659" ht="15.75" customHeight="1">
      <c r="E659" s="4" t="str">
        <f>IFERROR(__xludf.DUMMYFUNCTION("GOOGLETRANSLATE(D659, ""he"", ""en"")"),"#VALUE!")</f>
        <v>#VALUE!</v>
      </c>
    </row>
    <row r="660" ht="15.75" customHeight="1">
      <c r="E660" s="4" t="str">
        <f>IFERROR(__xludf.DUMMYFUNCTION("GOOGLETRANSLATE(D660, ""he"", ""en"")"),"#VALUE!")</f>
        <v>#VALUE!</v>
      </c>
    </row>
    <row r="661" ht="15.75" customHeight="1">
      <c r="E661" s="4" t="str">
        <f>IFERROR(__xludf.DUMMYFUNCTION("GOOGLETRANSLATE(D661, ""he"", ""en"")"),"#VALUE!")</f>
        <v>#VALUE!</v>
      </c>
    </row>
    <row r="662" ht="15.75" customHeight="1">
      <c r="E662" s="4" t="str">
        <f>IFERROR(__xludf.DUMMYFUNCTION("GOOGLETRANSLATE(D662, ""he"", ""en"")"),"#VALUE!")</f>
        <v>#VALUE!</v>
      </c>
    </row>
    <row r="663" ht="15.75" customHeight="1">
      <c r="E663" s="4" t="str">
        <f>IFERROR(__xludf.DUMMYFUNCTION("GOOGLETRANSLATE(D663, ""he"", ""en"")"),"#VALUE!")</f>
        <v>#VALUE!</v>
      </c>
    </row>
    <row r="664" ht="15.75" customHeight="1">
      <c r="E664" s="4" t="str">
        <f>IFERROR(__xludf.DUMMYFUNCTION("GOOGLETRANSLATE(D664, ""he"", ""en"")"),"#VALUE!")</f>
        <v>#VALUE!</v>
      </c>
    </row>
    <row r="665" ht="15.75" customHeight="1">
      <c r="E665" s="4" t="str">
        <f>IFERROR(__xludf.DUMMYFUNCTION("GOOGLETRANSLATE(D665, ""he"", ""en"")"),"#VALUE!")</f>
        <v>#VALUE!</v>
      </c>
    </row>
    <row r="666" ht="15.75" customHeight="1">
      <c r="E666" s="4" t="str">
        <f>IFERROR(__xludf.DUMMYFUNCTION("GOOGLETRANSLATE(D666, ""he"", ""en"")"),"#VALUE!")</f>
        <v>#VALUE!</v>
      </c>
    </row>
    <row r="667" ht="15.75" customHeight="1">
      <c r="E667" s="4" t="str">
        <f>IFERROR(__xludf.DUMMYFUNCTION("GOOGLETRANSLATE(D667, ""he"", ""en"")"),"#VALUE!")</f>
        <v>#VALUE!</v>
      </c>
    </row>
    <row r="668" ht="15.75" customHeight="1">
      <c r="E668" s="4" t="str">
        <f>IFERROR(__xludf.DUMMYFUNCTION("GOOGLETRANSLATE(D668, ""he"", ""en"")"),"#VALUE!")</f>
        <v>#VALUE!</v>
      </c>
    </row>
    <row r="669" ht="15.75" customHeight="1">
      <c r="E669" s="4" t="str">
        <f>IFERROR(__xludf.DUMMYFUNCTION("GOOGLETRANSLATE(D669, ""he"", ""en"")"),"#VALUE!")</f>
        <v>#VALUE!</v>
      </c>
    </row>
    <row r="670" ht="15.75" customHeight="1">
      <c r="E670" s="4" t="str">
        <f>IFERROR(__xludf.DUMMYFUNCTION("GOOGLETRANSLATE(D670, ""he"", ""en"")"),"#VALUE!")</f>
        <v>#VALUE!</v>
      </c>
    </row>
    <row r="671" ht="15.75" customHeight="1">
      <c r="E671" s="4" t="str">
        <f>IFERROR(__xludf.DUMMYFUNCTION("GOOGLETRANSLATE(D671, ""he"", ""en"")"),"#VALUE!")</f>
        <v>#VALUE!</v>
      </c>
    </row>
    <row r="672" ht="15.75" customHeight="1">
      <c r="E672" s="4" t="str">
        <f>IFERROR(__xludf.DUMMYFUNCTION("GOOGLETRANSLATE(D672, ""he"", ""en"")"),"#VALUE!")</f>
        <v>#VALUE!</v>
      </c>
    </row>
    <row r="673" ht="15.75" customHeight="1">
      <c r="E673" s="4" t="str">
        <f>IFERROR(__xludf.DUMMYFUNCTION("GOOGLETRANSLATE(D673, ""he"", ""en"")"),"#VALUE!")</f>
        <v>#VALUE!</v>
      </c>
    </row>
    <row r="674" ht="15.75" customHeight="1">
      <c r="E674" s="4" t="str">
        <f>IFERROR(__xludf.DUMMYFUNCTION("GOOGLETRANSLATE(D674, ""he"", ""en"")"),"#VALUE!")</f>
        <v>#VALUE!</v>
      </c>
    </row>
    <row r="675" ht="15.75" customHeight="1">
      <c r="E675" s="4" t="str">
        <f>IFERROR(__xludf.DUMMYFUNCTION("GOOGLETRANSLATE(D675, ""he"", ""en"")"),"#VALUE!")</f>
        <v>#VALUE!</v>
      </c>
    </row>
    <row r="676" ht="15.75" customHeight="1">
      <c r="E676" s="4" t="str">
        <f>IFERROR(__xludf.DUMMYFUNCTION("GOOGLETRANSLATE(D676, ""he"", ""en"")"),"#VALUE!")</f>
        <v>#VALUE!</v>
      </c>
    </row>
    <row r="677" ht="15.75" customHeight="1">
      <c r="E677" s="4" t="str">
        <f>IFERROR(__xludf.DUMMYFUNCTION("GOOGLETRANSLATE(D677, ""he"", ""en"")"),"#VALUE!")</f>
        <v>#VALUE!</v>
      </c>
    </row>
    <row r="678" ht="15.75" customHeight="1">
      <c r="E678" s="4" t="str">
        <f>IFERROR(__xludf.DUMMYFUNCTION("GOOGLETRANSLATE(D678, ""he"", ""en"")"),"#VALUE!")</f>
        <v>#VALUE!</v>
      </c>
    </row>
    <row r="679" ht="15.75" customHeight="1">
      <c r="E679" s="4" t="str">
        <f>IFERROR(__xludf.DUMMYFUNCTION("GOOGLETRANSLATE(D679, ""he"", ""en"")"),"#VALUE!")</f>
        <v>#VALUE!</v>
      </c>
    </row>
    <row r="680" ht="15.75" customHeight="1">
      <c r="E680" s="4" t="str">
        <f>IFERROR(__xludf.DUMMYFUNCTION("GOOGLETRANSLATE(D680, ""he"", ""en"")"),"#VALUE!")</f>
        <v>#VALUE!</v>
      </c>
    </row>
    <row r="681" ht="15.75" customHeight="1">
      <c r="E681" s="4" t="str">
        <f>IFERROR(__xludf.DUMMYFUNCTION("GOOGLETRANSLATE(D681, ""he"", ""en"")"),"#VALUE!")</f>
        <v>#VALUE!</v>
      </c>
    </row>
    <row r="682" ht="15.75" customHeight="1">
      <c r="E682" s="4" t="str">
        <f>IFERROR(__xludf.DUMMYFUNCTION("GOOGLETRANSLATE(D682, ""he"", ""en"")"),"#VALUE!")</f>
        <v>#VALUE!</v>
      </c>
    </row>
    <row r="683" ht="15.75" customHeight="1">
      <c r="E683" s="4" t="str">
        <f>IFERROR(__xludf.DUMMYFUNCTION("GOOGLETRANSLATE(D683, ""he"", ""en"")"),"#VALUE!")</f>
        <v>#VALUE!</v>
      </c>
    </row>
    <row r="684" ht="15.75" customHeight="1">
      <c r="E684" s="4" t="str">
        <f>IFERROR(__xludf.DUMMYFUNCTION("GOOGLETRANSLATE(D684, ""he"", ""en"")"),"#VALUE!")</f>
        <v>#VALUE!</v>
      </c>
    </row>
    <row r="685" ht="15.75" customHeight="1">
      <c r="E685" s="4" t="str">
        <f>IFERROR(__xludf.DUMMYFUNCTION("GOOGLETRANSLATE(D685, ""he"", ""en"")"),"#VALUE!")</f>
        <v>#VALUE!</v>
      </c>
    </row>
    <row r="686" ht="15.75" customHeight="1">
      <c r="E686" s="4" t="str">
        <f>IFERROR(__xludf.DUMMYFUNCTION("GOOGLETRANSLATE(D686, ""he"", ""en"")"),"#VALUE!")</f>
        <v>#VALUE!</v>
      </c>
    </row>
    <row r="687" ht="15.75" customHeight="1">
      <c r="E687" s="4" t="str">
        <f>IFERROR(__xludf.DUMMYFUNCTION("GOOGLETRANSLATE(D687, ""he"", ""en"")"),"#VALUE!")</f>
        <v>#VALUE!</v>
      </c>
    </row>
    <row r="688" ht="15.75" customHeight="1">
      <c r="E688" s="4" t="str">
        <f>IFERROR(__xludf.DUMMYFUNCTION("GOOGLETRANSLATE(D688, ""he"", ""en"")"),"#VALUE!")</f>
        <v>#VALUE!</v>
      </c>
    </row>
    <row r="689" ht="15.75" customHeight="1">
      <c r="E689" s="4" t="str">
        <f>IFERROR(__xludf.DUMMYFUNCTION("GOOGLETRANSLATE(D689, ""he"", ""en"")"),"#VALUE!")</f>
        <v>#VALUE!</v>
      </c>
    </row>
    <row r="690" ht="15.75" customHeight="1">
      <c r="E690" s="4" t="str">
        <f>IFERROR(__xludf.DUMMYFUNCTION("GOOGLETRANSLATE(D690, ""he"", ""en"")"),"#VALUE!")</f>
        <v>#VALUE!</v>
      </c>
    </row>
    <row r="691" ht="15.75" customHeight="1">
      <c r="E691" s="4" t="str">
        <f>IFERROR(__xludf.DUMMYFUNCTION("GOOGLETRANSLATE(D691, ""he"", ""en"")"),"#VALUE!")</f>
        <v>#VALUE!</v>
      </c>
    </row>
    <row r="692" ht="15.75" customHeight="1">
      <c r="E692" s="4" t="str">
        <f>IFERROR(__xludf.DUMMYFUNCTION("GOOGLETRANSLATE(D692, ""he"", ""en"")"),"#VALUE!")</f>
        <v>#VALUE!</v>
      </c>
    </row>
    <row r="693" ht="15.75" customHeight="1">
      <c r="E693" s="4" t="str">
        <f>IFERROR(__xludf.DUMMYFUNCTION("GOOGLETRANSLATE(D693, ""he"", ""en"")"),"#VALUE!")</f>
        <v>#VALUE!</v>
      </c>
    </row>
    <row r="694" ht="15.75" customHeight="1">
      <c r="E694" s="4" t="str">
        <f>IFERROR(__xludf.DUMMYFUNCTION("GOOGLETRANSLATE(D694, ""he"", ""en"")"),"#VALUE!")</f>
        <v>#VALUE!</v>
      </c>
    </row>
    <row r="695" ht="15.75" customHeight="1">
      <c r="E695" s="4" t="str">
        <f>IFERROR(__xludf.DUMMYFUNCTION("GOOGLETRANSLATE(D695, ""he"", ""en"")"),"#VALUE!")</f>
        <v>#VALUE!</v>
      </c>
    </row>
    <row r="696" ht="15.75" customHeight="1">
      <c r="E696" s="4" t="str">
        <f>IFERROR(__xludf.DUMMYFUNCTION("GOOGLETRANSLATE(D696, ""he"", ""en"")"),"#VALUE!")</f>
        <v>#VALUE!</v>
      </c>
    </row>
    <row r="697" ht="15.75" customHeight="1">
      <c r="E697" s="4" t="str">
        <f>IFERROR(__xludf.DUMMYFUNCTION("GOOGLETRANSLATE(D697, ""he"", ""en"")"),"#VALUE!")</f>
        <v>#VALUE!</v>
      </c>
    </row>
    <row r="698" ht="15.75" customHeight="1">
      <c r="E698" s="4" t="str">
        <f>IFERROR(__xludf.DUMMYFUNCTION("GOOGLETRANSLATE(D698, ""he"", ""en"")"),"#VALUE!")</f>
        <v>#VALUE!</v>
      </c>
    </row>
    <row r="699" ht="15.75" customHeight="1">
      <c r="E699" s="4" t="str">
        <f>IFERROR(__xludf.DUMMYFUNCTION("GOOGLETRANSLATE(D699, ""he"", ""en"")"),"#VALUE!")</f>
        <v>#VALUE!</v>
      </c>
    </row>
    <row r="700" ht="15.75" customHeight="1">
      <c r="E700" s="4" t="str">
        <f>IFERROR(__xludf.DUMMYFUNCTION("GOOGLETRANSLATE(D700, ""he"", ""en"")"),"#VALUE!")</f>
        <v>#VALUE!</v>
      </c>
    </row>
    <row r="701" ht="15.75" customHeight="1">
      <c r="E701" s="4" t="str">
        <f>IFERROR(__xludf.DUMMYFUNCTION("GOOGLETRANSLATE(D701, ""he"", ""en"")"),"#VALUE!")</f>
        <v>#VALUE!</v>
      </c>
    </row>
    <row r="702" ht="15.75" customHeight="1">
      <c r="E702" s="4" t="str">
        <f>IFERROR(__xludf.DUMMYFUNCTION("GOOGLETRANSLATE(D702, ""he"", ""en"")"),"#VALUE!")</f>
        <v>#VALUE!</v>
      </c>
    </row>
    <row r="703" ht="15.75" customHeight="1">
      <c r="E703" s="4" t="str">
        <f>IFERROR(__xludf.DUMMYFUNCTION("GOOGLETRANSLATE(D703, ""he"", ""en"")"),"#VALUE!")</f>
        <v>#VALUE!</v>
      </c>
    </row>
    <row r="704" ht="15.75" customHeight="1">
      <c r="E704" s="4" t="str">
        <f>IFERROR(__xludf.DUMMYFUNCTION("GOOGLETRANSLATE(D704, ""he"", ""en"")"),"#VALUE!")</f>
        <v>#VALUE!</v>
      </c>
    </row>
    <row r="705" ht="15.75" customHeight="1">
      <c r="E705" s="4" t="str">
        <f>IFERROR(__xludf.DUMMYFUNCTION("GOOGLETRANSLATE(D705, ""he"", ""en"")"),"#VALUE!")</f>
        <v>#VALUE!</v>
      </c>
    </row>
    <row r="706" ht="15.75" customHeight="1">
      <c r="E706" s="4" t="str">
        <f>IFERROR(__xludf.DUMMYFUNCTION("GOOGLETRANSLATE(D706, ""he"", ""en"")"),"#VALUE!")</f>
        <v>#VALUE!</v>
      </c>
    </row>
    <row r="707" ht="15.75" customHeight="1">
      <c r="E707" s="4" t="str">
        <f>IFERROR(__xludf.DUMMYFUNCTION("GOOGLETRANSLATE(D707, ""he"", ""en"")"),"#VALUE!")</f>
        <v>#VALUE!</v>
      </c>
    </row>
    <row r="708" ht="15.75" customHeight="1">
      <c r="E708" s="4" t="str">
        <f>IFERROR(__xludf.DUMMYFUNCTION("GOOGLETRANSLATE(D708, ""he"", ""en"")"),"#VALUE!")</f>
        <v>#VALUE!</v>
      </c>
    </row>
    <row r="709" ht="15.75" customHeight="1">
      <c r="E709" s="4" t="str">
        <f>IFERROR(__xludf.DUMMYFUNCTION("GOOGLETRANSLATE(D709, ""he"", ""en"")"),"#VALUE!")</f>
        <v>#VALUE!</v>
      </c>
    </row>
    <row r="710" ht="15.75" customHeight="1">
      <c r="E710" s="4" t="str">
        <f>IFERROR(__xludf.DUMMYFUNCTION("GOOGLETRANSLATE(D710, ""he"", ""en"")"),"#VALUE!")</f>
        <v>#VALUE!</v>
      </c>
    </row>
    <row r="711" ht="15.75" customHeight="1">
      <c r="E711" s="4" t="str">
        <f>IFERROR(__xludf.DUMMYFUNCTION("GOOGLETRANSLATE(D711, ""he"", ""en"")"),"#VALUE!")</f>
        <v>#VALUE!</v>
      </c>
    </row>
    <row r="712" ht="15.75" customHeight="1">
      <c r="E712" s="4" t="str">
        <f>IFERROR(__xludf.DUMMYFUNCTION("GOOGLETRANSLATE(D712, ""he"", ""en"")"),"#VALUE!")</f>
        <v>#VALUE!</v>
      </c>
    </row>
    <row r="713" ht="15.75" customHeight="1">
      <c r="E713" s="4" t="str">
        <f>IFERROR(__xludf.DUMMYFUNCTION("GOOGLETRANSLATE(D713, ""he"", ""en"")"),"#VALUE!")</f>
        <v>#VALUE!</v>
      </c>
    </row>
    <row r="714" ht="15.75" customHeight="1">
      <c r="E714" s="4" t="str">
        <f>IFERROR(__xludf.DUMMYFUNCTION("GOOGLETRANSLATE(D714, ""he"", ""en"")"),"#VALUE!")</f>
        <v>#VALUE!</v>
      </c>
    </row>
    <row r="715" ht="15.75" customHeight="1">
      <c r="E715" s="4" t="str">
        <f>IFERROR(__xludf.DUMMYFUNCTION("GOOGLETRANSLATE(D715, ""he"", ""en"")"),"#VALUE!")</f>
        <v>#VALUE!</v>
      </c>
    </row>
    <row r="716" ht="15.75" customHeight="1">
      <c r="E716" s="4" t="str">
        <f>IFERROR(__xludf.DUMMYFUNCTION("GOOGLETRANSLATE(D716, ""he"", ""en"")"),"#VALUE!")</f>
        <v>#VALUE!</v>
      </c>
    </row>
    <row r="717" ht="15.75" customHeight="1">
      <c r="E717" s="4" t="str">
        <f>IFERROR(__xludf.DUMMYFUNCTION("GOOGLETRANSLATE(D717, ""he"", ""en"")"),"#VALUE!")</f>
        <v>#VALUE!</v>
      </c>
    </row>
    <row r="718" ht="15.75" customHeight="1">
      <c r="E718" s="4" t="str">
        <f>IFERROR(__xludf.DUMMYFUNCTION("GOOGLETRANSLATE(D718, ""he"", ""en"")"),"#VALUE!")</f>
        <v>#VALUE!</v>
      </c>
    </row>
    <row r="719" ht="15.75" customHeight="1">
      <c r="E719" s="4" t="str">
        <f>IFERROR(__xludf.DUMMYFUNCTION("GOOGLETRANSLATE(D719, ""he"", ""en"")"),"#VALUE!")</f>
        <v>#VALUE!</v>
      </c>
    </row>
    <row r="720" ht="15.75" customHeight="1">
      <c r="E720" s="4" t="str">
        <f>IFERROR(__xludf.DUMMYFUNCTION("GOOGLETRANSLATE(D720, ""he"", ""en"")"),"#VALUE!")</f>
        <v>#VALUE!</v>
      </c>
    </row>
    <row r="721" ht="15.75" customHeight="1">
      <c r="E721" s="4" t="str">
        <f>IFERROR(__xludf.DUMMYFUNCTION("GOOGLETRANSLATE(D721, ""he"", ""en"")"),"#VALUE!")</f>
        <v>#VALUE!</v>
      </c>
    </row>
    <row r="722" ht="15.75" customHeight="1">
      <c r="E722" s="4" t="str">
        <f>IFERROR(__xludf.DUMMYFUNCTION("GOOGLETRANSLATE(D722, ""he"", ""en"")"),"#VALUE!")</f>
        <v>#VALUE!</v>
      </c>
    </row>
    <row r="723" ht="15.75" customHeight="1">
      <c r="E723" s="4" t="str">
        <f>IFERROR(__xludf.DUMMYFUNCTION("GOOGLETRANSLATE(D723, ""he"", ""en"")"),"#VALUE!")</f>
        <v>#VALUE!</v>
      </c>
    </row>
    <row r="724" ht="15.75" customHeight="1">
      <c r="E724" s="4" t="str">
        <f>IFERROR(__xludf.DUMMYFUNCTION("GOOGLETRANSLATE(D724, ""he"", ""en"")"),"#VALUE!")</f>
        <v>#VALUE!</v>
      </c>
    </row>
    <row r="725" ht="15.75" customHeight="1">
      <c r="E725" s="4" t="str">
        <f>IFERROR(__xludf.DUMMYFUNCTION("GOOGLETRANSLATE(D725, ""he"", ""en"")"),"#VALUE!")</f>
        <v>#VALUE!</v>
      </c>
    </row>
    <row r="726" ht="15.75" customHeight="1">
      <c r="E726" s="4" t="str">
        <f>IFERROR(__xludf.DUMMYFUNCTION("GOOGLETRANSLATE(D726, ""he"", ""en"")"),"#VALUE!")</f>
        <v>#VALUE!</v>
      </c>
    </row>
    <row r="727" ht="15.75" customHeight="1">
      <c r="E727" s="4" t="str">
        <f>IFERROR(__xludf.DUMMYFUNCTION("GOOGLETRANSLATE(D727, ""he"", ""en"")"),"#VALUE!")</f>
        <v>#VALUE!</v>
      </c>
    </row>
    <row r="728" ht="15.75" customHeight="1">
      <c r="E728" s="4" t="str">
        <f>IFERROR(__xludf.DUMMYFUNCTION("GOOGLETRANSLATE(D728, ""he"", ""en"")"),"#VALUE!")</f>
        <v>#VALUE!</v>
      </c>
    </row>
    <row r="729" ht="15.75" customHeight="1">
      <c r="E729" s="4" t="str">
        <f>IFERROR(__xludf.DUMMYFUNCTION("GOOGLETRANSLATE(D729, ""he"", ""en"")"),"#VALUE!")</f>
        <v>#VALUE!</v>
      </c>
    </row>
    <row r="730" ht="15.75" customHeight="1">
      <c r="E730" s="4" t="str">
        <f>IFERROR(__xludf.DUMMYFUNCTION("GOOGLETRANSLATE(D730, ""he"", ""en"")"),"#VALUE!")</f>
        <v>#VALUE!</v>
      </c>
    </row>
    <row r="731" ht="15.75" customHeight="1">
      <c r="E731" s="4" t="str">
        <f>IFERROR(__xludf.DUMMYFUNCTION("GOOGLETRANSLATE(D731, ""he"", ""en"")"),"#VALUE!")</f>
        <v>#VALUE!</v>
      </c>
    </row>
    <row r="732" ht="15.75" customHeight="1">
      <c r="E732" s="4" t="str">
        <f>IFERROR(__xludf.DUMMYFUNCTION("GOOGLETRANSLATE(D732, ""he"", ""en"")"),"#VALUE!")</f>
        <v>#VALUE!</v>
      </c>
    </row>
    <row r="733" ht="15.75" customHeight="1">
      <c r="E733" s="4" t="str">
        <f>IFERROR(__xludf.DUMMYFUNCTION("GOOGLETRANSLATE(D733, ""he"", ""en"")"),"#VALUE!")</f>
        <v>#VALUE!</v>
      </c>
    </row>
    <row r="734" ht="15.75" customHeight="1">
      <c r="E734" s="4" t="str">
        <f>IFERROR(__xludf.DUMMYFUNCTION("GOOGLETRANSLATE(D734, ""he"", ""en"")"),"#VALUE!")</f>
        <v>#VALUE!</v>
      </c>
    </row>
    <row r="735" ht="15.75" customHeight="1">
      <c r="E735" s="4" t="str">
        <f>IFERROR(__xludf.DUMMYFUNCTION("GOOGLETRANSLATE(D735, ""he"", ""en"")"),"#VALUE!")</f>
        <v>#VALUE!</v>
      </c>
    </row>
    <row r="736" ht="15.75" customHeight="1">
      <c r="E736" s="4" t="str">
        <f>IFERROR(__xludf.DUMMYFUNCTION("GOOGLETRANSLATE(D736, ""he"", ""en"")"),"#VALUE!")</f>
        <v>#VALUE!</v>
      </c>
    </row>
    <row r="737" ht="15.75" customHeight="1">
      <c r="E737" s="4" t="str">
        <f>IFERROR(__xludf.DUMMYFUNCTION("GOOGLETRANSLATE(D737, ""he"", ""en"")"),"#VALUE!")</f>
        <v>#VALUE!</v>
      </c>
    </row>
    <row r="738" ht="15.75" customHeight="1">
      <c r="E738" s="4" t="str">
        <f>IFERROR(__xludf.DUMMYFUNCTION("GOOGLETRANSLATE(D738, ""he"", ""en"")"),"#VALUE!")</f>
        <v>#VALUE!</v>
      </c>
    </row>
    <row r="739" ht="15.75" customHeight="1">
      <c r="E739" s="4" t="str">
        <f>IFERROR(__xludf.DUMMYFUNCTION("GOOGLETRANSLATE(D739, ""he"", ""en"")"),"#VALUE!")</f>
        <v>#VALUE!</v>
      </c>
    </row>
    <row r="740" ht="15.75" customHeight="1">
      <c r="E740" s="4" t="str">
        <f>IFERROR(__xludf.DUMMYFUNCTION("GOOGLETRANSLATE(D740, ""he"", ""en"")"),"#VALUE!")</f>
        <v>#VALUE!</v>
      </c>
    </row>
    <row r="741" ht="15.75" customHeight="1">
      <c r="E741" s="4" t="str">
        <f>IFERROR(__xludf.DUMMYFUNCTION("GOOGLETRANSLATE(D741, ""he"", ""en"")"),"#VALUE!")</f>
        <v>#VALUE!</v>
      </c>
    </row>
    <row r="742" ht="15.75" customHeight="1">
      <c r="E742" s="4" t="str">
        <f>IFERROR(__xludf.DUMMYFUNCTION("GOOGLETRANSLATE(D742, ""he"", ""en"")"),"#VALUE!")</f>
        <v>#VALUE!</v>
      </c>
    </row>
    <row r="743" ht="15.75" customHeight="1">
      <c r="E743" s="4" t="str">
        <f>IFERROR(__xludf.DUMMYFUNCTION("GOOGLETRANSLATE(D743, ""he"", ""en"")"),"#VALUE!")</f>
        <v>#VALUE!</v>
      </c>
    </row>
    <row r="744" ht="15.75" customHeight="1">
      <c r="E744" s="4" t="str">
        <f>IFERROR(__xludf.DUMMYFUNCTION("GOOGLETRANSLATE(D744, ""he"", ""en"")"),"#VALUE!")</f>
        <v>#VALUE!</v>
      </c>
    </row>
    <row r="745" ht="15.75" customHeight="1">
      <c r="E745" s="4" t="str">
        <f>IFERROR(__xludf.DUMMYFUNCTION("GOOGLETRANSLATE(D745, ""he"", ""en"")"),"#VALUE!")</f>
        <v>#VALUE!</v>
      </c>
    </row>
    <row r="746" ht="15.75" customHeight="1">
      <c r="E746" s="4" t="str">
        <f>IFERROR(__xludf.DUMMYFUNCTION("GOOGLETRANSLATE(D746, ""he"", ""en"")"),"#VALUE!")</f>
        <v>#VALUE!</v>
      </c>
    </row>
    <row r="747" ht="15.75" customHeight="1">
      <c r="E747" s="4" t="str">
        <f>IFERROR(__xludf.DUMMYFUNCTION("GOOGLETRANSLATE(D747, ""he"", ""en"")"),"#VALUE!")</f>
        <v>#VALUE!</v>
      </c>
    </row>
    <row r="748" ht="15.75" customHeight="1">
      <c r="E748" s="4" t="str">
        <f>IFERROR(__xludf.DUMMYFUNCTION("GOOGLETRANSLATE(D748, ""he"", ""en"")"),"#VALUE!")</f>
        <v>#VALUE!</v>
      </c>
    </row>
    <row r="749" ht="15.75" customHeight="1">
      <c r="E749" s="4" t="str">
        <f>IFERROR(__xludf.DUMMYFUNCTION("GOOGLETRANSLATE(D749, ""he"", ""en"")"),"#VALUE!")</f>
        <v>#VALUE!</v>
      </c>
    </row>
    <row r="750" ht="15.75" customHeight="1">
      <c r="E750" s="4" t="str">
        <f>IFERROR(__xludf.DUMMYFUNCTION("GOOGLETRANSLATE(D750, ""he"", ""en"")"),"#VALUE!")</f>
        <v>#VALUE!</v>
      </c>
    </row>
    <row r="751" ht="15.75" customHeight="1">
      <c r="E751" s="4" t="str">
        <f>IFERROR(__xludf.DUMMYFUNCTION("GOOGLETRANSLATE(D751, ""he"", ""en"")"),"#VALUE!")</f>
        <v>#VALUE!</v>
      </c>
    </row>
    <row r="752" ht="15.75" customHeight="1">
      <c r="E752" s="4" t="str">
        <f>IFERROR(__xludf.DUMMYFUNCTION("GOOGLETRANSLATE(D752, ""he"", ""en"")"),"#VALUE!")</f>
        <v>#VALUE!</v>
      </c>
    </row>
    <row r="753" ht="15.75" customHeight="1">
      <c r="E753" s="4" t="str">
        <f>IFERROR(__xludf.DUMMYFUNCTION("GOOGLETRANSLATE(D753, ""he"", ""en"")"),"#VALUE!")</f>
        <v>#VALUE!</v>
      </c>
    </row>
    <row r="754" ht="15.75" customHeight="1">
      <c r="E754" s="4" t="str">
        <f>IFERROR(__xludf.DUMMYFUNCTION("GOOGLETRANSLATE(D754, ""he"", ""en"")"),"#VALUE!")</f>
        <v>#VALUE!</v>
      </c>
    </row>
    <row r="755" ht="15.75" customHeight="1">
      <c r="E755" s="4" t="str">
        <f>IFERROR(__xludf.DUMMYFUNCTION("GOOGLETRANSLATE(D755, ""he"", ""en"")"),"#VALUE!")</f>
        <v>#VALUE!</v>
      </c>
    </row>
    <row r="756" ht="15.75" customHeight="1">
      <c r="E756" s="4" t="str">
        <f>IFERROR(__xludf.DUMMYFUNCTION("GOOGLETRANSLATE(D756, ""he"", ""en"")"),"#VALUE!")</f>
        <v>#VALUE!</v>
      </c>
    </row>
    <row r="757" ht="15.75" customHeight="1">
      <c r="E757" s="4" t="str">
        <f>IFERROR(__xludf.DUMMYFUNCTION("GOOGLETRANSLATE(D757, ""he"", ""en"")"),"#VALUE!")</f>
        <v>#VALUE!</v>
      </c>
    </row>
    <row r="758" ht="15.75" customHeight="1">
      <c r="E758" s="4" t="str">
        <f>IFERROR(__xludf.DUMMYFUNCTION("GOOGLETRANSLATE(D758, ""he"", ""en"")"),"#VALUE!")</f>
        <v>#VALUE!</v>
      </c>
    </row>
    <row r="759" ht="15.75" customHeight="1">
      <c r="E759" s="4" t="str">
        <f>IFERROR(__xludf.DUMMYFUNCTION("GOOGLETRANSLATE(D759, ""he"", ""en"")"),"#VALUE!")</f>
        <v>#VALUE!</v>
      </c>
    </row>
    <row r="760" ht="15.75" customHeight="1">
      <c r="E760" s="4" t="str">
        <f>IFERROR(__xludf.DUMMYFUNCTION("GOOGLETRANSLATE(D760, ""he"", ""en"")"),"#VALUE!")</f>
        <v>#VALUE!</v>
      </c>
    </row>
    <row r="761" ht="15.75" customHeight="1">
      <c r="E761" s="4" t="str">
        <f>IFERROR(__xludf.DUMMYFUNCTION("GOOGLETRANSLATE(D761, ""he"", ""en"")"),"#VALUE!")</f>
        <v>#VALUE!</v>
      </c>
    </row>
    <row r="762" ht="15.75" customHeight="1">
      <c r="E762" s="4" t="str">
        <f>IFERROR(__xludf.DUMMYFUNCTION("GOOGLETRANSLATE(D762, ""he"", ""en"")"),"#VALUE!")</f>
        <v>#VALUE!</v>
      </c>
    </row>
    <row r="763" ht="15.75" customHeight="1">
      <c r="E763" s="4" t="str">
        <f>IFERROR(__xludf.DUMMYFUNCTION("GOOGLETRANSLATE(D763, ""he"", ""en"")"),"#VALUE!")</f>
        <v>#VALUE!</v>
      </c>
    </row>
    <row r="764" ht="15.75" customHeight="1">
      <c r="E764" s="4" t="str">
        <f>IFERROR(__xludf.DUMMYFUNCTION("GOOGLETRANSLATE(D764, ""he"", ""en"")"),"#VALUE!")</f>
        <v>#VALUE!</v>
      </c>
    </row>
    <row r="765" ht="15.75" customHeight="1">
      <c r="E765" s="4" t="str">
        <f>IFERROR(__xludf.DUMMYFUNCTION("GOOGLETRANSLATE(D765, ""he"", ""en"")"),"#VALUE!")</f>
        <v>#VALUE!</v>
      </c>
    </row>
    <row r="766" ht="15.75" customHeight="1">
      <c r="E766" s="4" t="str">
        <f>IFERROR(__xludf.DUMMYFUNCTION("GOOGLETRANSLATE(D766, ""he"", ""en"")"),"#VALUE!")</f>
        <v>#VALUE!</v>
      </c>
    </row>
    <row r="767" ht="15.75" customHeight="1">
      <c r="E767" s="4" t="str">
        <f>IFERROR(__xludf.DUMMYFUNCTION("GOOGLETRANSLATE(D767, ""he"", ""en"")"),"#VALUE!")</f>
        <v>#VALUE!</v>
      </c>
    </row>
    <row r="768" ht="15.75" customHeight="1">
      <c r="E768" s="4" t="str">
        <f>IFERROR(__xludf.DUMMYFUNCTION("GOOGLETRANSLATE(D768, ""he"", ""en"")"),"#VALUE!")</f>
        <v>#VALUE!</v>
      </c>
    </row>
    <row r="769" ht="15.75" customHeight="1">
      <c r="E769" s="4" t="str">
        <f>IFERROR(__xludf.DUMMYFUNCTION("GOOGLETRANSLATE(D769, ""he"", ""en"")"),"#VALUE!")</f>
        <v>#VALUE!</v>
      </c>
    </row>
    <row r="770" ht="15.75" customHeight="1">
      <c r="E770" s="4" t="str">
        <f>IFERROR(__xludf.DUMMYFUNCTION("GOOGLETRANSLATE(D770, ""he"", ""en"")"),"#VALUE!")</f>
        <v>#VALUE!</v>
      </c>
    </row>
    <row r="771" ht="15.75" customHeight="1">
      <c r="E771" s="4" t="str">
        <f>IFERROR(__xludf.DUMMYFUNCTION("GOOGLETRANSLATE(D771, ""he"", ""en"")"),"#VALUE!")</f>
        <v>#VALUE!</v>
      </c>
    </row>
    <row r="772" ht="15.75" customHeight="1">
      <c r="E772" s="4" t="str">
        <f>IFERROR(__xludf.DUMMYFUNCTION("GOOGLETRANSLATE(D772, ""he"", ""en"")"),"#VALUE!")</f>
        <v>#VALUE!</v>
      </c>
    </row>
    <row r="773" ht="15.75" customHeight="1">
      <c r="E773" s="4" t="str">
        <f>IFERROR(__xludf.DUMMYFUNCTION("GOOGLETRANSLATE(D773, ""he"", ""en"")"),"#VALUE!")</f>
        <v>#VALUE!</v>
      </c>
    </row>
    <row r="774" ht="15.75" customHeight="1">
      <c r="E774" s="4" t="str">
        <f>IFERROR(__xludf.DUMMYFUNCTION("GOOGLETRANSLATE(D774, ""he"", ""en"")"),"#VALUE!")</f>
        <v>#VALUE!</v>
      </c>
    </row>
    <row r="775" ht="15.75" customHeight="1">
      <c r="E775" s="4" t="str">
        <f>IFERROR(__xludf.DUMMYFUNCTION("GOOGLETRANSLATE(D775, ""he"", ""en"")"),"#VALUE!")</f>
        <v>#VALUE!</v>
      </c>
    </row>
    <row r="776" ht="15.75" customHeight="1">
      <c r="E776" s="4" t="str">
        <f>IFERROR(__xludf.DUMMYFUNCTION("GOOGLETRANSLATE(D776, ""he"", ""en"")"),"#VALUE!")</f>
        <v>#VALUE!</v>
      </c>
    </row>
    <row r="777" ht="15.75" customHeight="1">
      <c r="E777" s="4" t="str">
        <f>IFERROR(__xludf.DUMMYFUNCTION("GOOGLETRANSLATE(D777, ""he"", ""en"")"),"#VALUE!")</f>
        <v>#VALUE!</v>
      </c>
    </row>
    <row r="778" ht="15.75" customHeight="1">
      <c r="E778" s="4" t="str">
        <f>IFERROR(__xludf.DUMMYFUNCTION("GOOGLETRANSLATE(D778, ""he"", ""en"")"),"#VALUE!")</f>
        <v>#VALUE!</v>
      </c>
    </row>
    <row r="779" ht="15.75" customHeight="1">
      <c r="E779" s="4" t="str">
        <f>IFERROR(__xludf.DUMMYFUNCTION("GOOGLETRANSLATE(D779, ""he"", ""en"")"),"#VALUE!")</f>
        <v>#VALUE!</v>
      </c>
    </row>
    <row r="780" ht="15.75" customHeight="1">
      <c r="E780" s="4" t="str">
        <f>IFERROR(__xludf.DUMMYFUNCTION("GOOGLETRANSLATE(D780, ""he"", ""en"")"),"#VALUE!")</f>
        <v>#VALUE!</v>
      </c>
    </row>
    <row r="781" ht="15.75" customHeight="1">
      <c r="E781" s="4" t="str">
        <f>IFERROR(__xludf.DUMMYFUNCTION("GOOGLETRANSLATE(D781, ""he"", ""en"")"),"#VALUE!")</f>
        <v>#VALUE!</v>
      </c>
    </row>
    <row r="782" ht="15.75" customHeight="1">
      <c r="E782" s="4" t="str">
        <f>IFERROR(__xludf.DUMMYFUNCTION("GOOGLETRANSLATE(D782, ""he"", ""en"")"),"#VALUE!")</f>
        <v>#VALUE!</v>
      </c>
    </row>
    <row r="783" ht="15.75" customHeight="1">
      <c r="E783" s="4" t="str">
        <f>IFERROR(__xludf.DUMMYFUNCTION("GOOGLETRANSLATE(D783, ""he"", ""en"")"),"#VALUE!")</f>
        <v>#VALUE!</v>
      </c>
    </row>
    <row r="784" ht="15.75" customHeight="1">
      <c r="E784" s="4" t="str">
        <f>IFERROR(__xludf.DUMMYFUNCTION("GOOGLETRANSLATE(D784, ""he"", ""en"")"),"#VALUE!")</f>
        <v>#VALUE!</v>
      </c>
    </row>
    <row r="785" ht="15.75" customHeight="1">
      <c r="E785" s="4" t="str">
        <f>IFERROR(__xludf.DUMMYFUNCTION("GOOGLETRANSLATE(D785, ""he"", ""en"")"),"#VALUE!")</f>
        <v>#VALUE!</v>
      </c>
    </row>
    <row r="786" ht="15.75" customHeight="1">
      <c r="E786" s="4" t="str">
        <f>IFERROR(__xludf.DUMMYFUNCTION("GOOGLETRANSLATE(D786, ""he"", ""en"")"),"#VALUE!")</f>
        <v>#VALUE!</v>
      </c>
    </row>
    <row r="787" ht="15.75" customHeight="1">
      <c r="E787" s="4" t="str">
        <f>IFERROR(__xludf.DUMMYFUNCTION("GOOGLETRANSLATE(D787, ""he"", ""en"")"),"#VALUE!")</f>
        <v>#VALUE!</v>
      </c>
    </row>
    <row r="788" ht="15.75" customHeight="1">
      <c r="E788" s="4" t="str">
        <f>IFERROR(__xludf.DUMMYFUNCTION("GOOGLETRANSLATE(D788, ""he"", ""en"")"),"#VALUE!")</f>
        <v>#VALUE!</v>
      </c>
    </row>
    <row r="789" ht="15.75" customHeight="1">
      <c r="E789" s="4" t="str">
        <f>IFERROR(__xludf.DUMMYFUNCTION("GOOGLETRANSLATE(D789, ""he"", ""en"")"),"#VALUE!")</f>
        <v>#VALUE!</v>
      </c>
    </row>
    <row r="790" ht="15.75" customHeight="1">
      <c r="E790" s="4" t="str">
        <f>IFERROR(__xludf.DUMMYFUNCTION("GOOGLETRANSLATE(D790, ""he"", ""en"")"),"#VALUE!")</f>
        <v>#VALUE!</v>
      </c>
    </row>
    <row r="791" ht="15.75" customHeight="1">
      <c r="E791" s="4" t="str">
        <f>IFERROR(__xludf.DUMMYFUNCTION("GOOGLETRANSLATE(D791, ""he"", ""en"")"),"#VALUE!")</f>
        <v>#VALUE!</v>
      </c>
    </row>
    <row r="792" ht="15.75" customHeight="1">
      <c r="E792" s="4" t="str">
        <f>IFERROR(__xludf.DUMMYFUNCTION("GOOGLETRANSLATE(D792, ""he"", ""en"")"),"#VALUE!")</f>
        <v>#VALUE!</v>
      </c>
    </row>
    <row r="793" ht="15.75" customHeight="1">
      <c r="E793" s="4" t="str">
        <f>IFERROR(__xludf.DUMMYFUNCTION("GOOGLETRANSLATE(D793, ""he"", ""en"")"),"#VALUE!")</f>
        <v>#VALUE!</v>
      </c>
    </row>
    <row r="794" ht="15.75" customHeight="1">
      <c r="E794" s="4" t="str">
        <f>IFERROR(__xludf.DUMMYFUNCTION("GOOGLETRANSLATE(D794, ""he"", ""en"")"),"#VALUE!")</f>
        <v>#VALUE!</v>
      </c>
    </row>
    <row r="795" ht="15.75" customHeight="1">
      <c r="E795" s="4" t="str">
        <f>IFERROR(__xludf.DUMMYFUNCTION("GOOGLETRANSLATE(D795, ""he"", ""en"")"),"#VALUE!")</f>
        <v>#VALUE!</v>
      </c>
    </row>
    <row r="796" ht="15.75" customHeight="1">
      <c r="E796" s="4" t="str">
        <f>IFERROR(__xludf.DUMMYFUNCTION("GOOGLETRANSLATE(D796, ""he"", ""en"")"),"#VALUE!")</f>
        <v>#VALUE!</v>
      </c>
    </row>
    <row r="797" ht="15.75" customHeight="1">
      <c r="E797" s="4" t="str">
        <f>IFERROR(__xludf.DUMMYFUNCTION("GOOGLETRANSLATE(D797, ""he"", ""en"")"),"#VALUE!")</f>
        <v>#VALUE!</v>
      </c>
    </row>
    <row r="798" ht="15.75" customHeight="1">
      <c r="E798" s="4" t="str">
        <f>IFERROR(__xludf.DUMMYFUNCTION("GOOGLETRANSLATE(D798, ""he"", ""en"")"),"#VALUE!")</f>
        <v>#VALUE!</v>
      </c>
    </row>
    <row r="799" ht="15.75" customHeight="1">
      <c r="E799" s="4" t="str">
        <f>IFERROR(__xludf.DUMMYFUNCTION("GOOGLETRANSLATE(D799, ""he"", ""en"")"),"#VALUE!")</f>
        <v>#VALUE!</v>
      </c>
    </row>
    <row r="800" ht="15.75" customHeight="1">
      <c r="E800" s="4" t="str">
        <f>IFERROR(__xludf.DUMMYFUNCTION("GOOGLETRANSLATE(D800, ""he"", ""en"")"),"#VALUE!")</f>
        <v>#VALUE!</v>
      </c>
    </row>
    <row r="801" ht="15.75" customHeight="1">
      <c r="E801" s="4" t="str">
        <f>IFERROR(__xludf.DUMMYFUNCTION("GOOGLETRANSLATE(D801, ""he"", ""en"")"),"#VALUE!")</f>
        <v>#VALUE!</v>
      </c>
    </row>
    <row r="802" ht="15.75" customHeight="1">
      <c r="E802" s="4" t="str">
        <f>IFERROR(__xludf.DUMMYFUNCTION("GOOGLETRANSLATE(D802, ""he"", ""en"")"),"#VALUE!")</f>
        <v>#VALUE!</v>
      </c>
    </row>
    <row r="803" ht="15.75" customHeight="1">
      <c r="E803" s="4" t="str">
        <f>IFERROR(__xludf.DUMMYFUNCTION("GOOGLETRANSLATE(D803, ""he"", ""en"")"),"#VALUE!")</f>
        <v>#VALUE!</v>
      </c>
    </row>
    <row r="804" ht="15.75" customHeight="1">
      <c r="E804" s="4" t="str">
        <f>IFERROR(__xludf.DUMMYFUNCTION("GOOGLETRANSLATE(D804, ""he"", ""en"")"),"#VALUE!")</f>
        <v>#VALUE!</v>
      </c>
    </row>
    <row r="805" ht="15.75" customHeight="1">
      <c r="E805" s="4" t="str">
        <f>IFERROR(__xludf.DUMMYFUNCTION("GOOGLETRANSLATE(D805, ""he"", ""en"")"),"#VALUE!")</f>
        <v>#VALUE!</v>
      </c>
    </row>
    <row r="806" ht="15.75" customHeight="1">
      <c r="E806" s="4" t="str">
        <f>IFERROR(__xludf.DUMMYFUNCTION("GOOGLETRANSLATE(D806, ""he"", ""en"")"),"#VALUE!")</f>
        <v>#VALUE!</v>
      </c>
    </row>
    <row r="807" ht="15.75" customHeight="1">
      <c r="E807" s="4" t="str">
        <f>IFERROR(__xludf.DUMMYFUNCTION("GOOGLETRANSLATE(D807, ""he"", ""en"")"),"#VALUE!")</f>
        <v>#VALUE!</v>
      </c>
    </row>
    <row r="808" ht="15.75" customHeight="1">
      <c r="E808" s="4" t="str">
        <f>IFERROR(__xludf.DUMMYFUNCTION("GOOGLETRANSLATE(D808, ""he"", ""en"")"),"#VALUE!")</f>
        <v>#VALUE!</v>
      </c>
    </row>
    <row r="809" ht="15.75" customHeight="1">
      <c r="E809" s="4" t="str">
        <f>IFERROR(__xludf.DUMMYFUNCTION("GOOGLETRANSLATE(D809, ""he"", ""en"")"),"#VALUE!")</f>
        <v>#VALUE!</v>
      </c>
    </row>
    <row r="810" ht="15.75" customHeight="1">
      <c r="E810" s="4" t="str">
        <f>IFERROR(__xludf.DUMMYFUNCTION("GOOGLETRANSLATE(D810, ""he"", ""en"")"),"#VALUE!")</f>
        <v>#VALUE!</v>
      </c>
    </row>
    <row r="811" ht="15.75" customHeight="1">
      <c r="E811" s="4" t="str">
        <f>IFERROR(__xludf.DUMMYFUNCTION("GOOGLETRANSLATE(D811, ""he"", ""en"")"),"#VALUE!")</f>
        <v>#VALUE!</v>
      </c>
    </row>
    <row r="812" ht="15.75" customHeight="1">
      <c r="E812" s="4" t="str">
        <f>IFERROR(__xludf.DUMMYFUNCTION("GOOGLETRANSLATE(D812, ""he"", ""en"")"),"#VALUE!")</f>
        <v>#VALUE!</v>
      </c>
    </row>
    <row r="813" ht="15.75" customHeight="1">
      <c r="E813" s="4" t="str">
        <f>IFERROR(__xludf.DUMMYFUNCTION("GOOGLETRANSLATE(D813, ""he"", ""en"")"),"#VALUE!")</f>
        <v>#VALUE!</v>
      </c>
    </row>
    <row r="814" ht="15.75" customHeight="1">
      <c r="E814" s="4" t="str">
        <f>IFERROR(__xludf.DUMMYFUNCTION("GOOGLETRANSLATE(D814, ""he"", ""en"")"),"#VALUE!")</f>
        <v>#VALUE!</v>
      </c>
    </row>
    <row r="815" ht="15.75" customHeight="1">
      <c r="E815" s="4" t="str">
        <f>IFERROR(__xludf.DUMMYFUNCTION("GOOGLETRANSLATE(D815, ""he"", ""en"")"),"#VALUE!")</f>
        <v>#VALUE!</v>
      </c>
    </row>
    <row r="816" ht="15.75" customHeight="1">
      <c r="E816" s="4" t="str">
        <f>IFERROR(__xludf.DUMMYFUNCTION("GOOGLETRANSLATE(D816, ""he"", ""en"")"),"#VALUE!")</f>
        <v>#VALUE!</v>
      </c>
    </row>
    <row r="817" ht="15.75" customHeight="1">
      <c r="E817" s="4" t="str">
        <f>IFERROR(__xludf.DUMMYFUNCTION("GOOGLETRANSLATE(D817, ""he"", ""en"")"),"#VALUE!")</f>
        <v>#VALUE!</v>
      </c>
    </row>
    <row r="818" ht="15.75" customHeight="1">
      <c r="E818" s="4" t="str">
        <f>IFERROR(__xludf.DUMMYFUNCTION("GOOGLETRANSLATE(D818, ""he"", ""en"")"),"#VALUE!")</f>
        <v>#VALUE!</v>
      </c>
    </row>
    <row r="819" ht="15.75" customHeight="1">
      <c r="E819" s="4" t="str">
        <f>IFERROR(__xludf.DUMMYFUNCTION("GOOGLETRANSLATE(D819, ""he"", ""en"")"),"#VALUE!")</f>
        <v>#VALUE!</v>
      </c>
    </row>
    <row r="820" ht="15.75" customHeight="1">
      <c r="E820" s="4" t="str">
        <f>IFERROR(__xludf.DUMMYFUNCTION("GOOGLETRANSLATE(D820, ""he"", ""en"")"),"#VALUE!")</f>
        <v>#VALUE!</v>
      </c>
    </row>
    <row r="821" ht="15.75" customHeight="1">
      <c r="E821" s="4" t="str">
        <f>IFERROR(__xludf.DUMMYFUNCTION("GOOGLETRANSLATE(D821, ""he"", ""en"")"),"#VALUE!")</f>
        <v>#VALUE!</v>
      </c>
    </row>
    <row r="822" ht="15.75" customHeight="1">
      <c r="E822" s="4" t="str">
        <f>IFERROR(__xludf.DUMMYFUNCTION("GOOGLETRANSLATE(D822, ""he"", ""en"")"),"#VALUE!")</f>
        <v>#VALUE!</v>
      </c>
    </row>
    <row r="823" ht="15.75" customHeight="1">
      <c r="E823" s="4" t="str">
        <f>IFERROR(__xludf.DUMMYFUNCTION("GOOGLETRANSLATE(D823, ""he"", ""en"")"),"#VALUE!")</f>
        <v>#VALUE!</v>
      </c>
    </row>
    <row r="824" ht="15.75" customHeight="1">
      <c r="E824" s="4" t="str">
        <f>IFERROR(__xludf.DUMMYFUNCTION("GOOGLETRANSLATE(D824, ""he"", ""en"")"),"#VALUE!")</f>
        <v>#VALUE!</v>
      </c>
    </row>
    <row r="825" ht="15.75" customHeight="1">
      <c r="E825" s="4" t="str">
        <f>IFERROR(__xludf.DUMMYFUNCTION("GOOGLETRANSLATE(D825, ""he"", ""en"")"),"#VALUE!")</f>
        <v>#VALUE!</v>
      </c>
    </row>
    <row r="826" ht="15.75" customHeight="1">
      <c r="E826" s="4" t="str">
        <f>IFERROR(__xludf.DUMMYFUNCTION("GOOGLETRANSLATE(D826, ""he"", ""en"")"),"#VALUE!")</f>
        <v>#VALUE!</v>
      </c>
    </row>
    <row r="827" ht="15.75" customHeight="1">
      <c r="E827" s="4" t="str">
        <f>IFERROR(__xludf.DUMMYFUNCTION("GOOGLETRANSLATE(D827, ""he"", ""en"")"),"#VALUE!")</f>
        <v>#VALUE!</v>
      </c>
    </row>
    <row r="828" ht="15.75" customHeight="1">
      <c r="E828" s="4" t="str">
        <f>IFERROR(__xludf.DUMMYFUNCTION("GOOGLETRANSLATE(D828, ""he"", ""en"")"),"#VALUE!")</f>
        <v>#VALUE!</v>
      </c>
    </row>
    <row r="829" ht="15.75" customHeight="1">
      <c r="E829" s="4" t="str">
        <f>IFERROR(__xludf.DUMMYFUNCTION("GOOGLETRANSLATE(D829, ""he"", ""en"")"),"#VALUE!")</f>
        <v>#VALUE!</v>
      </c>
    </row>
    <row r="830" ht="15.75" customHeight="1">
      <c r="E830" s="4" t="str">
        <f>IFERROR(__xludf.DUMMYFUNCTION("GOOGLETRANSLATE(D830, ""he"", ""en"")"),"#VALUE!")</f>
        <v>#VALUE!</v>
      </c>
    </row>
    <row r="831" ht="15.75" customHeight="1">
      <c r="E831" s="4" t="str">
        <f>IFERROR(__xludf.DUMMYFUNCTION("GOOGLETRANSLATE(D831, ""he"", ""en"")"),"#VALUE!")</f>
        <v>#VALUE!</v>
      </c>
    </row>
    <row r="832" ht="15.75" customHeight="1">
      <c r="E832" s="4" t="str">
        <f>IFERROR(__xludf.DUMMYFUNCTION("GOOGLETRANSLATE(D832, ""he"", ""en"")"),"#VALUE!")</f>
        <v>#VALUE!</v>
      </c>
    </row>
    <row r="833" ht="15.75" customHeight="1">
      <c r="E833" s="4" t="str">
        <f>IFERROR(__xludf.DUMMYFUNCTION("GOOGLETRANSLATE(D833, ""he"", ""en"")"),"#VALUE!")</f>
        <v>#VALUE!</v>
      </c>
    </row>
    <row r="834" ht="15.75" customHeight="1">
      <c r="E834" s="4" t="str">
        <f>IFERROR(__xludf.DUMMYFUNCTION("GOOGLETRANSLATE(D834, ""he"", ""en"")"),"#VALUE!")</f>
        <v>#VALUE!</v>
      </c>
    </row>
    <row r="835" ht="15.75" customHeight="1">
      <c r="E835" s="4" t="str">
        <f>IFERROR(__xludf.DUMMYFUNCTION("GOOGLETRANSLATE(D835, ""he"", ""en"")"),"#VALUE!")</f>
        <v>#VALUE!</v>
      </c>
    </row>
    <row r="836" ht="15.75" customHeight="1">
      <c r="E836" s="4" t="str">
        <f>IFERROR(__xludf.DUMMYFUNCTION("GOOGLETRANSLATE(D836, ""he"", ""en"")"),"#VALUE!")</f>
        <v>#VALUE!</v>
      </c>
    </row>
    <row r="837" ht="15.75" customHeight="1">
      <c r="E837" s="4" t="str">
        <f>IFERROR(__xludf.DUMMYFUNCTION("GOOGLETRANSLATE(D837, ""he"", ""en"")"),"#VALUE!")</f>
        <v>#VALUE!</v>
      </c>
    </row>
    <row r="838" ht="15.75" customHeight="1">
      <c r="E838" s="4" t="str">
        <f>IFERROR(__xludf.DUMMYFUNCTION("GOOGLETRANSLATE(D838, ""he"", ""en"")"),"#VALUE!")</f>
        <v>#VALUE!</v>
      </c>
    </row>
    <row r="839" ht="15.75" customHeight="1">
      <c r="E839" s="4" t="str">
        <f>IFERROR(__xludf.DUMMYFUNCTION("GOOGLETRANSLATE(D839, ""he"", ""en"")"),"#VALUE!")</f>
        <v>#VALUE!</v>
      </c>
    </row>
    <row r="840" ht="15.75" customHeight="1">
      <c r="E840" s="4" t="str">
        <f>IFERROR(__xludf.DUMMYFUNCTION("GOOGLETRANSLATE(D840, ""he"", ""en"")"),"#VALUE!")</f>
        <v>#VALUE!</v>
      </c>
    </row>
    <row r="841" ht="15.75" customHeight="1">
      <c r="E841" s="4" t="str">
        <f>IFERROR(__xludf.DUMMYFUNCTION("GOOGLETRANSLATE(D841, ""he"", ""en"")"),"#VALUE!")</f>
        <v>#VALUE!</v>
      </c>
    </row>
    <row r="842" ht="15.75" customHeight="1">
      <c r="E842" s="4" t="str">
        <f>IFERROR(__xludf.DUMMYFUNCTION("GOOGLETRANSLATE(D842, ""he"", ""en"")"),"#VALUE!")</f>
        <v>#VALUE!</v>
      </c>
    </row>
    <row r="843" ht="15.75" customHeight="1">
      <c r="E843" s="4" t="str">
        <f>IFERROR(__xludf.DUMMYFUNCTION("GOOGLETRANSLATE(D843, ""he"", ""en"")"),"#VALUE!")</f>
        <v>#VALUE!</v>
      </c>
    </row>
    <row r="844" ht="15.75" customHeight="1">
      <c r="E844" s="4" t="str">
        <f>IFERROR(__xludf.DUMMYFUNCTION("GOOGLETRANSLATE(D844, ""he"", ""en"")"),"#VALUE!")</f>
        <v>#VALUE!</v>
      </c>
    </row>
    <row r="845" ht="15.75" customHeight="1">
      <c r="E845" s="4" t="str">
        <f>IFERROR(__xludf.DUMMYFUNCTION("GOOGLETRANSLATE(D845, ""he"", ""en"")"),"#VALUE!")</f>
        <v>#VALUE!</v>
      </c>
    </row>
    <row r="846" ht="15.75" customHeight="1">
      <c r="E846" s="4" t="str">
        <f>IFERROR(__xludf.DUMMYFUNCTION("GOOGLETRANSLATE(D846, ""he"", ""en"")"),"#VALUE!")</f>
        <v>#VALUE!</v>
      </c>
    </row>
    <row r="847" ht="15.75" customHeight="1">
      <c r="E847" s="4" t="str">
        <f>IFERROR(__xludf.DUMMYFUNCTION("GOOGLETRANSLATE(D847, ""he"", ""en"")"),"#VALUE!")</f>
        <v>#VALUE!</v>
      </c>
    </row>
    <row r="848" ht="15.75" customHeight="1">
      <c r="E848" s="4" t="str">
        <f>IFERROR(__xludf.DUMMYFUNCTION("GOOGLETRANSLATE(D848, ""he"", ""en"")"),"#VALUE!")</f>
        <v>#VALUE!</v>
      </c>
    </row>
    <row r="849" ht="15.75" customHeight="1">
      <c r="E849" s="4" t="str">
        <f>IFERROR(__xludf.DUMMYFUNCTION("GOOGLETRANSLATE(D849, ""he"", ""en"")"),"#VALUE!")</f>
        <v>#VALUE!</v>
      </c>
    </row>
    <row r="850" ht="15.75" customHeight="1">
      <c r="E850" s="4" t="str">
        <f>IFERROR(__xludf.DUMMYFUNCTION("GOOGLETRANSLATE(D850, ""he"", ""en"")"),"#VALUE!")</f>
        <v>#VALUE!</v>
      </c>
    </row>
    <row r="851" ht="15.75" customHeight="1">
      <c r="E851" s="4" t="str">
        <f>IFERROR(__xludf.DUMMYFUNCTION("GOOGLETRANSLATE(D851, ""he"", ""en"")"),"#VALUE!")</f>
        <v>#VALUE!</v>
      </c>
    </row>
    <row r="852" ht="15.75" customHeight="1">
      <c r="E852" s="4" t="str">
        <f>IFERROR(__xludf.DUMMYFUNCTION("GOOGLETRANSLATE(D852, ""he"", ""en"")"),"#VALUE!")</f>
        <v>#VALUE!</v>
      </c>
    </row>
    <row r="853" ht="15.75" customHeight="1">
      <c r="E853" s="4" t="str">
        <f>IFERROR(__xludf.DUMMYFUNCTION("GOOGLETRANSLATE(D853, ""he"", ""en"")"),"#VALUE!")</f>
        <v>#VALUE!</v>
      </c>
    </row>
    <row r="854" ht="15.75" customHeight="1">
      <c r="E854" s="4" t="str">
        <f>IFERROR(__xludf.DUMMYFUNCTION("GOOGLETRANSLATE(D854, ""he"", ""en"")"),"#VALUE!")</f>
        <v>#VALUE!</v>
      </c>
    </row>
    <row r="855" ht="15.75" customHeight="1">
      <c r="E855" s="4" t="str">
        <f>IFERROR(__xludf.DUMMYFUNCTION("GOOGLETRANSLATE(D855, ""he"", ""en"")"),"#VALUE!")</f>
        <v>#VALUE!</v>
      </c>
    </row>
    <row r="856" ht="15.75" customHeight="1">
      <c r="E856" s="4" t="str">
        <f>IFERROR(__xludf.DUMMYFUNCTION("GOOGLETRANSLATE(D856, ""he"", ""en"")"),"#VALUE!")</f>
        <v>#VALUE!</v>
      </c>
    </row>
    <row r="857" ht="15.75" customHeight="1">
      <c r="E857" s="4" t="str">
        <f>IFERROR(__xludf.DUMMYFUNCTION("GOOGLETRANSLATE(D857, ""he"", ""en"")"),"#VALUE!")</f>
        <v>#VALUE!</v>
      </c>
    </row>
    <row r="858" ht="15.75" customHeight="1">
      <c r="E858" s="4" t="str">
        <f>IFERROR(__xludf.DUMMYFUNCTION("GOOGLETRANSLATE(D858, ""he"", ""en"")"),"#VALUE!")</f>
        <v>#VALUE!</v>
      </c>
    </row>
    <row r="859" ht="15.75" customHeight="1">
      <c r="E859" s="4" t="str">
        <f>IFERROR(__xludf.DUMMYFUNCTION("GOOGLETRANSLATE(D859, ""he"", ""en"")"),"#VALUE!")</f>
        <v>#VALUE!</v>
      </c>
    </row>
    <row r="860" ht="15.75" customHeight="1">
      <c r="E860" s="4" t="str">
        <f>IFERROR(__xludf.DUMMYFUNCTION("GOOGLETRANSLATE(D860, ""he"", ""en"")"),"#VALUE!")</f>
        <v>#VALUE!</v>
      </c>
    </row>
    <row r="861" ht="15.75" customHeight="1">
      <c r="E861" s="4" t="str">
        <f>IFERROR(__xludf.DUMMYFUNCTION("GOOGLETRANSLATE(D861, ""he"", ""en"")"),"#VALUE!")</f>
        <v>#VALUE!</v>
      </c>
    </row>
    <row r="862" ht="15.75" customHeight="1">
      <c r="E862" s="4" t="str">
        <f>IFERROR(__xludf.DUMMYFUNCTION("GOOGLETRANSLATE(D862, ""he"", ""en"")"),"#VALUE!")</f>
        <v>#VALUE!</v>
      </c>
    </row>
    <row r="863" ht="15.75" customHeight="1">
      <c r="E863" s="4" t="str">
        <f>IFERROR(__xludf.DUMMYFUNCTION("GOOGLETRANSLATE(D863, ""he"", ""en"")"),"#VALUE!")</f>
        <v>#VALUE!</v>
      </c>
    </row>
    <row r="864" ht="15.75" customHeight="1">
      <c r="E864" s="4" t="str">
        <f>IFERROR(__xludf.DUMMYFUNCTION("GOOGLETRANSLATE(D864, ""he"", ""en"")"),"#VALUE!")</f>
        <v>#VALUE!</v>
      </c>
    </row>
    <row r="865" ht="15.75" customHeight="1">
      <c r="E865" s="4" t="str">
        <f>IFERROR(__xludf.DUMMYFUNCTION("GOOGLETRANSLATE(D865, ""he"", ""en"")"),"#VALUE!")</f>
        <v>#VALUE!</v>
      </c>
    </row>
    <row r="866" ht="15.75" customHeight="1">
      <c r="E866" s="4" t="str">
        <f>IFERROR(__xludf.DUMMYFUNCTION("GOOGLETRANSLATE(D866, ""he"", ""en"")"),"#VALUE!")</f>
        <v>#VALUE!</v>
      </c>
    </row>
    <row r="867" ht="15.75" customHeight="1">
      <c r="E867" s="4" t="str">
        <f>IFERROR(__xludf.DUMMYFUNCTION("GOOGLETRANSLATE(D867, ""he"", ""en"")"),"#VALUE!")</f>
        <v>#VALUE!</v>
      </c>
    </row>
    <row r="868" ht="15.75" customHeight="1">
      <c r="E868" s="4" t="str">
        <f>IFERROR(__xludf.DUMMYFUNCTION("GOOGLETRANSLATE(D868, ""he"", ""en"")"),"#VALUE!")</f>
        <v>#VALUE!</v>
      </c>
    </row>
    <row r="869" ht="15.75" customHeight="1">
      <c r="E869" s="4" t="str">
        <f>IFERROR(__xludf.DUMMYFUNCTION("GOOGLETRANSLATE(D869, ""he"", ""en"")"),"#VALUE!")</f>
        <v>#VALUE!</v>
      </c>
    </row>
    <row r="870" ht="15.75" customHeight="1">
      <c r="E870" s="4" t="str">
        <f>IFERROR(__xludf.DUMMYFUNCTION("GOOGLETRANSLATE(D870, ""he"", ""en"")"),"#VALUE!")</f>
        <v>#VALUE!</v>
      </c>
    </row>
    <row r="871" ht="15.75" customHeight="1">
      <c r="E871" s="4" t="str">
        <f>IFERROR(__xludf.DUMMYFUNCTION("GOOGLETRANSLATE(D871, ""he"", ""en"")"),"#VALUE!")</f>
        <v>#VALUE!</v>
      </c>
    </row>
    <row r="872" ht="15.75" customHeight="1">
      <c r="E872" s="4" t="str">
        <f>IFERROR(__xludf.DUMMYFUNCTION("GOOGLETRANSLATE(D872, ""he"", ""en"")"),"#VALUE!")</f>
        <v>#VALUE!</v>
      </c>
    </row>
    <row r="873" ht="15.75" customHeight="1">
      <c r="E873" s="4" t="str">
        <f>IFERROR(__xludf.DUMMYFUNCTION("GOOGLETRANSLATE(D873, ""he"", ""en"")"),"#VALUE!")</f>
        <v>#VALUE!</v>
      </c>
    </row>
    <row r="874" ht="15.75" customHeight="1">
      <c r="E874" s="4" t="str">
        <f>IFERROR(__xludf.DUMMYFUNCTION("GOOGLETRANSLATE(D874, ""he"", ""en"")"),"#VALUE!")</f>
        <v>#VALUE!</v>
      </c>
    </row>
    <row r="875" ht="15.75" customHeight="1">
      <c r="E875" s="4" t="str">
        <f>IFERROR(__xludf.DUMMYFUNCTION("GOOGLETRANSLATE(D875, ""he"", ""en"")"),"#VALUE!")</f>
        <v>#VALUE!</v>
      </c>
    </row>
    <row r="876" ht="15.75" customHeight="1">
      <c r="E876" s="4" t="str">
        <f>IFERROR(__xludf.DUMMYFUNCTION("GOOGLETRANSLATE(D876, ""he"", ""en"")"),"#VALUE!")</f>
        <v>#VALUE!</v>
      </c>
    </row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1.0" footer="0.0" header="0.0" left="0.75" right="0.75" top="1.0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/>
    <pageSetUpPr/>
  </sheetPr>
  <sheetViews>
    <sheetView workbookViewId="0"/>
  </sheetViews>
  <sheetFormatPr customHeight="1" defaultColWidth="12.63" defaultRowHeight="15.0"/>
  <cols>
    <col customWidth="1" min="1" max="2" width="12.38"/>
    <col customWidth="1" min="3" max="3" width="8.75"/>
    <col customWidth="1" min="4" max="4" width="12.38"/>
    <col customWidth="1" min="5" max="5" width="18.25"/>
    <col customWidth="1" min="6" max="6" width="15.38"/>
    <col customWidth="1" min="7" max="7" width="14.75"/>
    <col customWidth="1" min="8" max="8" width="14.88"/>
    <col customWidth="1" min="9" max="26" width="14.38"/>
  </cols>
  <sheetData>
    <row r="1" ht="17.25" customHeight="1">
      <c r="A1" s="7" t="s">
        <v>0</v>
      </c>
      <c r="B1" s="10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</row>
    <row r="2" ht="18.0" customHeight="1">
      <c r="A2" s="11" t="s">
        <v>8</v>
      </c>
      <c r="B2" s="12">
        <v>1.0</v>
      </c>
      <c r="C2" s="4">
        <v>1.0</v>
      </c>
      <c r="D2" s="5" t="s">
        <v>9</v>
      </c>
      <c r="E2" s="4" t="s">
        <v>238</v>
      </c>
      <c r="F2" s="4"/>
      <c r="G2" s="4"/>
      <c r="H2" s="4"/>
    </row>
    <row r="3" ht="18.0" customHeight="1">
      <c r="A3" s="6" t="s">
        <v>10</v>
      </c>
      <c r="B3" s="10" t="s">
        <v>11</v>
      </c>
      <c r="C3" s="4">
        <v>2.0</v>
      </c>
      <c r="D3" s="5" t="s">
        <v>12</v>
      </c>
      <c r="E3" s="4" t="s">
        <v>239</v>
      </c>
      <c r="F3" s="4"/>
      <c r="G3" s="4"/>
      <c r="H3" s="4"/>
    </row>
    <row r="4" ht="18.0" customHeight="1">
      <c r="A4" s="6" t="s">
        <v>240</v>
      </c>
      <c r="B4" s="10" t="s">
        <v>241</v>
      </c>
      <c r="C4" s="4">
        <v>3.0</v>
      </c>
      <c r="D4" s="5" t="s">
        <v>242</v>
      </c>
      <c r="E4" s="4" t="s">
        <v>243</v>
      </c>
      <c r="F4" s="4"/>
      <c r="G4" s="4"/>
      <c r="H4" s="4"/>
    </row>
    <row r="5" ht="18.0" customHeight="1">
      <c r="A5" s="6" t="s">
        <v>18</v>
      </c>
      <c r="B5" s="10" t="s">
        <v>19</v>
      </c>
      <c r="C5" s="4">
        <v>4.0</v>
      </c>
      <c r="D5" s="5" t="s">
        <v>18</v>
      </c>
      <c r="E5" s="4" t="s">
        <v>244</v>
      </c>
      <c r="F5" s="4"/>
      <c r="G5" s="4"/>
      <c r="H5" s="4"/>
    </row>
    <row r="6" ht="18.0" customHeight="1">
      <c r="A6" s="6" t="s">
        <v>20</v>
      </c>
      <c r="B6" s="10" t="s">
        <v>21</v>
      </c>
      <c r="C6" s="4">
        <v>5.0</v>
      </c>
      <c r="D6" s="5" t="s">
        <v>20</v>
      </c>
      <c r="E6" s="4" t="s">
        <v>245</v>
      </c>
      <c r="F6" s="4"/>
      <c r="G6" s="4"/>
      <c r="H6" s="4"/>
    </row>
    <row r="7" ht="18.0" customHeight="1">
      <c r="A7" s="6" t="s">
        <v>22</v>
      </c>
      <c r="B7" s="10" t="s">
        <v>23</v>
      </c>
      <c r="C7" s="4">
        <v>6.0</v>
      </c>
      <c r="D7" s="5" t="s">
        <v>24</v>
      </c>
      <c r="E7" s="4" t="s">
        <v>246</v>
      </c>
      <c r="F7" s="4"/>
      <c r="G7" s="4"/>
      <c r="H7" s="4"/>
    </row>
    <row r="8" ht="18.0" customHeight="1">
      <c r="A8" s="6" t="s">
        <v>25</v>
      </c>
      <c r="B8" s="12">
        <v>2.0</v>
      </c>
      <c r="C8" s="4">
        <v>7.0</v>
      </c>
      <c r="D8" s="5" t="s">
        <v>26</v>
      </c>
      <c r="E8" s="4" t="s">
        <v>247</v>
      </c>
      <c r="F8" s="4"/>
      <c r="G8" s="4"/>
      <c r="H8" s="4"/>
    </row>
    <row r="9" ht="18.0" customHeight="1">
      <c r="A9" s="6" t="s">
        <v>248</v>
      </c>
      <c r="B9" s="10" t="s">
        <v>249</v>
      </c>
      <c r="C9" s="4">
        <v>8.0</v>
      </c>
      <c r="D9" s="5" t="s">
        <v>248</v>
      </c>
      <c r="E9" s="4" t="s">
        <v>250</v>
      </c>
      <c r="F9" s="4"/>
      <c r="G9" s="4"/>
      <c r="H9" s="4"/>
    </row>
    <row r="10" ht="18.0" customHeight="1">
      <c r="A10" s="6" t="s">
        <v>251</v>
      </c>
      <c r="B10" s="10" t="s">
        <v>252</v>
      </c>
      <c r="C10" s="4">
        <v>9.0</v>
      </c>
      <c r="D10" s="5" t="s">
        <v>253</v>
      </c>
      <c r="E10" s="4" t="s">
        <v>254</v>
      </c>
      <c r="F10" s="4"/>
      <c r="G10" s="4"/>
      <c r="H10" s="4"/>
    </row>
    <row r="11" ht="18.0" customHeight="1">
      <c r="A11" s="6" t="s">
        <v>35</v>
      </c>
      <c r="B11" s="10" t="s">
        <v>34</v>
      </c>
      <c r="C11" s="4">
        <v>10.0</v>
      </c>
      <c r="D11" s="5" t="s">
        <v>35</v>
      </c>
      <c r="E11" s="4" t="s">
        <v>255</v>
      </c>
      <c r="F11" s="4"/>
      <c r="G11" s="4"/>
      <c r="H11" s="4"/>
    </row>
    <row r="12" ht="18.0" customHeight="1">
      <c r="A12" s="6" t="s">
        <v>256</v>
      </c>
      <c r="B12" s="10" t="s">
        <v>257</v>
      </c>
      <c r="C12" s="4">
        <v>11.0</v>
      </c>
      <c r="D12" s="5" t="s">
        <v>258</v>
      </c>
      <c r="E12" s="4" t="s">
        <v>259</v>
      </c>
      <c r="F12" s="4"/>
      <c r="G12" s="4"/>
      <c r="H12" s="4"/>
    </row>
    <row r="13" ht="18.0" customHeight="1">
      <c r="A13" s="6" t="s">
        <v>260</v>
      </c>
      <c r="B13" s="10" t="s">
        <v>261</v>
      </c>
      <c r="C13" s="4">
        <v>12.0</v>
      </c>
      <c r="D13" s="5" t="s">
        <v>262</v>
      </c>
      <c r="E13" s="4" t="s">
        <v>263</v>
      </c>
      <c r="F13" s="4"/>
      <c r="G13" s="4"/>
      <c r="H13" s="4"/>
    </row>
    <row r="14" ht="18.0" customHeight="1">
      <c r="A14" s="6" t="s">
        <v>264</v>
      </c>
      <c r="B14" s="10" t="s">
        <v>265</v>
      </c>
      <c r="C14" s="4">
        <v>13.0</v>
      </c>
      <c r="D14" s="5" t="s">
        <v>266</v>
      </c>
      <c r="E14" s="4" t="s">
        <v>267</v>
      </c>
      <c r="F14" s="4"/>
      <c r="G14" s="4"/>
      <c r="H14" s="4"/>
    </row>
    <row r="15" ht="18.0" customHeight="1">
      <c r="A15" s="6" t="s">
        <v>49</v>
      </c>
      <c r="B15" s="12">
        <v>3.0</v>
      </c>
      <c r="C15" s="4">
        <v>14.0</v>
      </c>
      <c r="D15" s="5" t="s">
        <v>50</v>
      </c>
      <c r="E15" s="4" t="s">
        <v>268</v>
      </c>
      <c r="F15" s="4"/>
      <c r="G15" s="4"/>
      <c r="H15" s="4"/>
    </row>
    <row r="16" ht="18.0" customHeight="1">
      <c r="A16" s="6" t="s">
        <v>269</v>
      </c>
      <c r="B16" s="10" t="s">
        <v>270</v>
      </c>
      <c r="C16" s="4">
        <v>15.0</v>
      </c>
      <c r="D16" s="5" t="s">
        <v>269</v>
      </c>
      <c r="E16" s="4" t="s">
        <v>271</v>
      </c>
      <c r="F16" s="4"/>
      <c r="G16" s="4"/>
      <c r="H16" s="4"/>
    </row>
    <row r="17" ht="18.0" customHeight="1">
      <c r="A17" s="6" t="s">
        <v>272</v>
      </c>
      <c r="B17" s="10" t="s">
        <v>273</v>
      </c>
      <c r="C17" s="4">
        <v>16.0</v>
      </c>
      <c r="D17" s="5" t="s">
        <v>274</v>
      </c>
      <c r="E17" s="4" t="s">
        <v>275</v>
      </c>
      <c r="F17" s="4"/>
      <c r="G17" s="4"/>
      <c r="H17" s="4"/>
    </row>
    <row r="18" ht="17.25" customHeight="1">
      <c r="A18" s="6" t="s">
        <v>276</v>
      </c>
      <c r="B18" s="10" t="s">
        <v>277</v>
      </c>
      <c r="C18" s="4">
        <v>17.0</v>
      </c>
      <c r="D18" s="5" t="s">
        <v>278</v>
      </c>
      <c r="E18" s="4" t="s">
        <v>279</v>
      </c>
      <c r="F18" s="4"/>
      <c r="G18" s="4"/>
      <c r="H18" s="4"/>
    </row>
    <row r="19" ht="17.25" customHeight="1">
      <c r="A19" s="6" t="s">
        <v>280</v>
      </c>
      <c r="B19" s="10" t="s">
        <v>281</v>
      </c>
      <c r="C19" s="4">
        <v>18.0</v>
      </c>
      <c r="D19" s="5" t="s">
        <v>280</v>
      </c>
      <c r="E19" s="4" t="s">
        <v>282</v>
      </c>
      <c r="F19" s="4"/>
      <c r="G19" s="4"/>
      <c r="H19" s="4"/>
    </row>
    <row r="20" ht="17.25" customHeight="1">
      <c r="A20" s="6" t="s">
        <v>283</v>
      </c>
      <c r="B20" s="10" t="s">
        <v>284</v>
      </c>
      <c r="C20" s="4">
        <v>19.0</v>
      </c>
      <c r="D20" s="5" t="s">
        <v>285</v>
      </c>
      <c r="E20" s="4" t="s">
        <v>286</v>
      </c>
      <c r="F20" s="4"/>
      <c r="G20" s="4"/>
      <c r="H20" s="4"/>
    </row>
    <row r="21" ht="17.25" customHeight="1">
      <c r="A21" s="6" t="s">
        <v>69</v>
      </c>
      <c r="B21" s="12">
        <v>4.0</v>
      </c>
      <c r="C21" s="4">
        <v>20.0</v>
      </c>
      <c r="D21" s="5" t="s">
        <v>70</v>
      </c>
      <c r="E21" s="4" t="s">
        <v>287</v>
      </c>
      <c r="F21" s="4"/>
      <c r="G21" s="4"/>
      <c r="H21" s="4"/>
    </row>
    <row r="22" ht="17.25" customHeight="1">
      <c r="A22" s="6" t="s">
        <v>288</v>
      </c>
      <c r="B22" s="10" t="s">
        <v>289</v>
      </c>
      <c r="C22" s="4">
        <v>21.0</v>
      </c>
      <c r="D22" s="5" t="s">
        <v>290</v>
      </c>
      <c r="E22" s="4" t="s">
        <v>291</v>
      </c>
      <c r="F22" s="4"/>
      <c r="G22" s="4"/>
      <c r="H22" s="4"/>
    </row>
    <row r="23" ht="17.25" customHeight="1">
      <c r="A23" s="6" t="s">
        <v>292</v>
      </c>
      <c r="B23" s="10" t="s">
        <v>293</v>
      </c>
      <c r="C23" s="4">
        <v>22.0</v>
      </c>
      <c r="D23" s="5" t="s">
        <v>294</v>
      </c>
      <c r="E23" s="4" t="s">
        <v>295</v>
      </c>
      <c r="F23" s="4"/>
      <c r="G23" s="4"/>
      <c r="H23" s="4"/>
    </row>
    <row r="24" ht="17.25" customHeight="1">
      <c r="A24" s="6" t="s">
        <v>296</v>
      </c>
      <c r="B24" s="10" t="s">
        <v>297</v>
      </c>
      <c r="C24" s="4">
        <v>23.0</v>
      </c>
      <c r="D24" s="5" t="s">
        <v>298</v>
      </c>
      <c r="E24" s="4" t="s">
        <v>299</v>
      </c>
      <c r="F24" s="4"/>
      <c r="G24" s="4"/>
      <c r="H24" s="4"/>
    </row>
    <row r="25" ht="17.25" customHeight="1">
      <c r="A25" s="6" t="s">
        <v>300</v>
      </c>
      <c r="B25" s="10" t="s">
        <v>301</v>
      </c>
      <c r="C25" s="4">
        <v>24.0</v>
      </c>
      <c r="D25" s="5" t="s">
        <v>302</v>
      </c>
      <c r="E25" s="4" t="s">
        <v>303</v>
      </c>
      <c r="F25" s="4"/>
      <c r="G25" s="4"/>
      <c r="H25" s="4"/>
    </row>
    <row r="26" ht="17.25" customHeight="1">
      <c r="A26" s="6" t="s">
        <v>304</v>
      </c>
      <c r="B26" s="10" t="s">
        <v>305</v>
      </c>
      <c r="C26" s="4">
        <v>25.0</v>
      </c>
      <c r="D26" s="5" t="s">
        <v>304</v>
      </c>
      <c r="E26" s="4" t="s">
        <v>306</v>
      </c>
      <c r="F26" s="4"/>
      <c r="G26" s="4"/>
      <c r="H26" s="4"/>
    </row>
    <row r="27" ht="17.25" customHeight="1">
      <c r="A27" s="6" t="s">
        <v>307</v>
      </c>
      <c r="B27" s="10" t="s">
        <v>308</v>
      </c>
      <c r="C27" s="4">
        <v>26.0</v>
      </c>
      <c r="D27" s="5" t="s">
        <v>307</v>
      </c>
      <c r="E27" s="4" t="s">
        <v>309</v>
      </c>
      <c r="F27" s="4"/>
      <c r="G27" s="4"/>
      <c r="H27" s="4"/>
    </row>
    <row r="28" ht="17.25" customHeight="1">
      <c r="A28" s="6" t="s">
        <v>310</v>
      </c>
      <c r="B28" s="10" t="s">
        <v>311</v>
      </c>
      <c r="C28" s="4">
        <v>27.0</v>
      </c>
      <c r="D28" s="5" t="s">
        <v>310</v>
      </c>
      <c r="E28" s="4" t="s">
        <v>312</v>
      </c>
      <c r="F28" s="4"/>
      <c r="G28" s="4"/>
      <c r="H28" s="4"/>
    </row>
    <row r="29" ht="17.25" customHeight="1">
      <c r="A29" s="6" t="s">
        <v>313</v>
      </c>
      <c r="B29" s="10" t="s">
        <v>314</v>
      </c>
      <c r="C29" s="4">
        <v>28.0</v>
      </c>
      <c r="D29" s="5" t="s">
        <v>315</v>
      </c>
      <c r="E29" s="4" t="s">
        <v>316</v>
      </c>
      <c r="F29" s="4"/>
      <c r="G29" s="4"/>
      <c r="H29" s="4"/>
    </row>
    <row r="30" ht="17.25" customHeight="1">
      <c r="A30" s="6" t="s">
        <v>94</v>
      </c>
      <c r="B30" s="12">
        <v>5.0</v>
      </c>
      <c r="C30" s="4">
        <v>29.0</v>
      </c>
      <c r="D30" s="5" t="s">
        <v>95</v>
      </c>
      <c r="E30" s="4" t="s">
        <v>317</v>
      </c>
      <c r="F30" s="4"/>
      <c r="G30" s="4"/>
      <c r="H30" s="4"/>
    </row>
    <row r="31" ht="17.25" customHeight="1">
      <c r="A31" s="6" t="s">
        <v>318</v>
      </c>
      <c r="B31" s="10" t="s">
        <v>319</v>
      </c>
      <c r="C31" s="4">
        <v>30.0</v>
      </c>
      <c r="D31" s="5" t="s">
        <v>318</v>
      </c>
      <c r="E31" s="4" t="s">
        <v>320</v>
      </c>
      <c r="F31" s="4"/>
      <c r="G31" s="4"/>
      <c r="H31" s="4"/>
    </row>
    <row r="32" ht="17.25" customHeight="1">
      <c r="A32" s="6" t="s">
        <v>321</v>
      </c>
      <c r="B32" s="10" t="s">
        <v>319</v>
      </c>
      <c r="C32" s="4">
        <v>31.0</v>
      </c>
      <c r="D32" s="5" t="s">
        <v>322</v>
      </c>
      <c r="E32" s="4" t="s">
        <v>323</v>
      </c>
      <c r="F32" s="4"/>
      <c r="G32" s="4"/>
      <c r="H32" s="4"/>
    </row>
    <row r="33" ht="17.25" customHeight="1">
      <c r="A33" s="6" t="s">
        <v>324</v>
      </c>
      <c r="B33" s="10" t="s">
        <v>325</v>
      </c>
      <c r="C33" s="4">
        <v>32.0</v>
      </c>
      <c r="D33" s="5" t="s">
        <v>326</v>
      </c>
      <c r="E33" s="4" t="s">
        <v>327</v>
      </c>
      <c r="F33" s="4"/>
      <c r="G33" s="4"/>
      <c r="H33" s="4"/>
    </row>
    <row r="34" ht="17.25" customHeight="1">
      <c r="A34" s="6" t="s">
        <v>328</v>
      </c>
      <c r="B34" s="10" t="s">
        <v>329</v>
      </c>
      <c r="C34" s="4">
        <v>33.0</v>
      </c>
      <c r="D34" s="5" t="s">
        <v>328</v>
      </c>
      <c r="E34" s="4" t="s">
        <v>330</v>
      </c>
      <c r="F34" s="4"/>
      <c r="G34" s="4"/>
      <c r="H34" s="4"/>
    </row>
    <row r="35" ht="17.25" customHeight="1">
      <c r="A35" s="6" t="s">
        <v>331</v>
      </c>
      <c r="B35" s="10" t="s">
        <v>332</v>
      </c>
      <c r="C35" s="4">
        <v>34.0</v>
      </c>
      <c r="D35" s="5" t="s">
        <v>333</v>
      </c>
      <c r="E35" s="4" t="s">
        <v>334</v>
      </c>
      <c r="F35" s="4"/>
      <c r="G35" s="4"/>
      <c r="H35" s="4"/>
    </row>
    <row r="36" ht="17.25" customHeight="1">
      <c r="A36" s="6" t="s">
        <v>112</v>
      </c>
      <c r="B36" s="12">
        <v>6.0</v>
      </c>
      <c r="C36" s="4">
        <v>35.0</v>
      </c>
      <c r="D36" s="5" t="s">
        <v>114</v>
      </c>
      <c r="E36" s="4" t="s">
        <v>335</v>
      </c>
      <c r="F36" s="4"/>
      <c r="G36" s="4"/>
      <c r="H36" s="4"/>
    </row>
    <row r="37" ht="17.25" customHeight="1">
      <c r="A37" s="6" t="s">
        <v>336</v>
      </c>
      <c r="B37" s="10" t="s">
        <v>337</v>
      </c>
      <c r="C37" s="4">
        <v>36.0</v>
      </c>
      <c r="D37" s="5" t="s">
        <v>338</v>
      </c>
      <c r="E37" s="4" t="s">
        <v>339</v>
      </c>
      <c r="F37" s="4"/>
      <c r="G37" s="4"/>
      <c r="H37" s="4"/>
    </row>
    <row r="38" ht="17.25" customHeight="1">
      <c r="A38" s="6" t="s">
        <v>340</v>
      </c>
      <c r="B38" s="10" t="s">
        <v>341</v>
      </c>
      <c r="C38" s="4">
        <v>37.0</v>
      </c>
      <c r="D38" s="5" t="s">
        <v>342</v>
      </c>
      <c r="E38" s="4" t="s">
        <v>343</v>
      </c>
      <c r="F38" s="4"/>
      <c r="G38" s="4"/>
      <c r="H38" s="4"/>
    </row>
    <row r="39" ht="17.25" customHeight="1">
      <c r="A39" s="6" t="s">
        <v>344</v>
      </c>
      <c r="B39" s="10" t="s">
        <v>345</v>
      </c>
      <c r="C39" s="4">
        <v>38.0</v>
      </c>
      <c r="D39" s="5" t="s">
        <v>344</v>
      </c>
      <c r="E39" s="4" t="s">
        <v>346</v>
      </c>
      <c r="F39" s="4"/>
      <c r="G39" s="4"/>
      <c r="H39" s="4"/>
    </row>
    <row r="40" ht="17.25" customHeight="1">
      <c r="A40" s="6" t="s">
        <v>347</v>
      </c>
      <c r="B40" s="10" t="s">
        <v>348</v>
      </c>
      <c r="C40" s="4">
        <v>39.0</v>
      </c>
      <c r="D40" s="5" t="s">
        <v>347</v>
      </c>
      <c r="E40" s="4" t="s">
        <v>349</v>
      </c>
      <c r="F40" s="4"/>
      <c r="G40" s="4"/>
      <c r="H40" s="4"/>
    </row>
    <row r="41" ht="17.25" customHeight="1">
      <c r="A41" s="6" t="s">
        <v>350</v>
      </c>
      <c r="B41" s="10" t="s">
        <v>351</v>
      </c>
      <c r="C41" s="4">
        <v>40.0</v>
      </c>
      <c r="D41" s="5" t="s">
        <v>352</v>
      </c>
      <c r="E41" s="4" t="s">
        <v>353</v>
      </c>
      <c r="F41" s="4"/>
      <c r="G41" s="4"/>
      <c r="H41" s="4"/>
    </row>
    <row r="42" ht="17.25" customHeight="1">
      <c r="A42" s="6" t="s">
        <v>144</v>
      </c>
      <c r="B42" s="10" t="s">
        <v>137</v>
      </c>
      <c r="C42" s="4">
        <v>41.0</v>
      </c>
      <c r="D42" s="5" t="s">
        <v>144</v>
      </c>
      <c r="E42" s="4" t="s">
        <v>354</v>
      </c>
      <c r="F42" s="4"/>
      <c r="G42" s="4"/>
      <c r="H42" s="4"/>
    </row>
    <row r="43" ht="17.25" customHeight="1">
      <c r="A43" s="6" t="s">
        <v>355</v>
      </c>
      <c r="B43" s="10" t="s">
        <v>356</v>
      </c>
      <c r="C43" s="4">
        <v>42.0</v>
      </c>
      <c r="D43" s="5" t="s">
        <v>357</v>
      </c>
      <c r="E43" s="4" t="s">
        <v>358</v>
      </c>
      <c r="F43" s="4"/>
      <c r="G43" s="4"/>
      <c r="H43" s="4"/>
    </row>
    <row r="44" ht="17.25" customHeight="1">
      <c r="A44" s="6" t="s">
        <v>359</v>
      </c>
      <c r="B44" s="10" t="s">
        <v>190</v>
      </c>
      <c r="C44" s="4">
        <v>43.0</v>
      </c>
      <c r="D44" s="5" t="s">
        <v>360</v>
      </c>
      <c r="E44" s="4" t="s">
        <v>361</v>
      </c>
      <c r="F44" s="4"/>
      <c r="G44" s="4"/>
      <c r="H44" s="4"/>
    </row>
    <row r="45" ht="17.25" customHeight="1">
      <c r="A45" s="6" t="s">
        <v>362</v>
      </c>
      <c r="B45" s="10" t="s">
        <v>363</v>
      </c>
      <c r="C45" s="4">
        <v>44.0</v>
      </c>
      <c r="D45" s="5" t="s">
        <v>364</v>
      </c>
      <c r="E45" s="4" t="s">
        <v>365</v>
      </c>
      <c r="F45" s="4"/>
      <c r="G45" s="4"/>
      <c r="H45" s="4"/>
    </row>
    <row r="46" ht="17.25" customHeight="1">
      <c r="A46" s="6" t="s">
        <v>366</v>
      </c>
      <c r="B46" s="10" t="s">
        <v>367</v>
      </c>
      <c r="C46" s="4">
        <v>45.0</v>
      </c>
      <c r="D46" s="5" t="s">
        <v>366</v>
      </c>
      <c r="E46" s="4" t="s">
        <v>368</v>
      </c>
      <c r="F46" s="4"/>
      <c r="G46" s="4"/>
      <c r="H46" s="4"/>
    </row>
    <row r="47" ht="17.25" customHeight="1">
      <c r="A47" s="6" t="s">
        <v>369</v>
      </c>
      <c r="B47" s="10" t="s">
        <v>370</v>
      </c>
      <c r="C47" s="4">
        <v>46.0</v>
      </c>
      <c r="D47" s="5" t="s">
        <v>371</v>
      </c>
      <c r="E47" s="4" t="s">
        <v>372</v>
      </c>
      <c r="F47" s="4"/>
      <c r="G47" s="4"/>
      <c r="H47" s="4"/>
    </row>
    <row r="48" ht="17.25" customHeight="1">
      <c r="A48" s="6" t="s">
        <v>127</v>
      </c>
      <c r="B48" s="12">
        <v>7.0</v>
      </c>
      <c r="C48" s="4">
        <v>47.0</v>
      </c>
      <c r="D48" s="5" t="s">
        <v>133</v>
      </c>
      <c r="E48" s="4" t="s">
        <v>373</v>
      </c>
      <c r="F48" s="4"/>
      <c r="G48" s="4"/>
      <c r="H48" s="4"/>
    </row>
    <row r="49" ht="17.25" customHeight="1">
      <c r="A49" s="6" t="s">
        <v>374</v>
      </c>
      <c r="B49" s="10" t="s">
        <v>375</v>
      </c>
      <c r="C49" s="4">
        <v>48.0</v>
      </c>
      <c r="D49" s="5" t="s">
        <v>376</v>
      </c>
      <c r="E49" s="4" t="s">
        <v>377</v>
      </c>
      <c r="F49" s="4"/>
      <c r="G49" s="4"/>
      <c r="H49" s="4"/>
    </row>
    <row r="50" ht="17.25" customHeight="1">
      <c r="A50" s="6" t="s">
        <v>378</v>
      </c>
      <c r="B50" s="10" t="s">
        <v>210</v>
      </c>
      <c r="C50" s="4">
        <v>49.0</v>
      </c>
      <c r="D50" s="5" t="s">
        <v>378</v>
      </c>
      <c r="E50" s="4" t="s">
        <v>379</v>
      </c>
      <c r="F50" s="4"/>
      <c r="G50" s="4"/>
      <c r="H50" s="4"/>
    </row>
    <row r="51" ht="17.25" customHeight="1">
      <c r="A51" s="6" t="s">
        <v>212</v>
      </c>
      <c r="B51" s="10" t="s">
        <v>213</v>
      </c>
      <c r="C51" s="4">
        <v>50.0</v>
      </c>
      <c r="D51" s="5" t="s">
        <v>212</v>
      </c>
      <c r="E51" s="4" t="s">
        <v>380</v>
      </c>
      <c r="F51" s="4"/>
      <c r="G51" s="4"/>
      <c r="H51" s="4"/>
    </row>
    <row r="52" ht="17.25" customHeight="1">
      <c r="A52" s="6" t="s">
        <v>381</v>
      </c>
      <c r="B52" s="10" t="s">
        <v>382</v>
      </c>
      <c r="C52" s="4">
        <v>51.0</v>
      </c>
      <c r="D52" s="5" t="s">
        <v>383</v>
      </c>
      <c r="E52" s="4" t="s">
        <v>384</v>
      </c>
      <c r="F52" s="4"/>
      <c r="G52" s="4"/>
      <c r="H52" s="4"/>
    </row>
    <row r="53" ht="17.25" customHeight="1">
      <c r="A53" s="6" t="s">
        <v>385</v>
      </c>
      <c r="B53" s="10" t="s">
        <v>386</v>
      </c>
      <c r="C53" s="4">
        <v>52.0</v>
      </c>
      <c r="D53" s="5" t="s">
        <v>385</v>
      </c>
      <c r="E53" s="4" t="s">
        <v>387</v>
      </c>
      <c r="F53" s="4"/>
      <c r="G53" s="4"/>
      <c r="H53" s="4"/>
    </row>
    <row r="54" ht="17.25" customHeight="1">
      <c r="A54" s="6" t="s">
        <v>388</v>
      </c>
      <c r="B54" s="10" t="s">
        <v>389</v>
      </c>
      <c r="C54" s="4">
        <v>53.0</v>
      </c>
      <c r="D54" s="5" t="s">
        <v>390</v>
      </c>
      <c r="E54" s="4" t="s">
        <v>391</v>
      </c>
      <c r="F54" s="4"/>
      <c r="G54" s="4"/>
      <c r="H54" s="4"/>
    </row>
    <row r="55" ht="17.25" customHeight="1">
      <c r="A55" s="6" t="s">
        <v>143</v>
      </c>
      <c r="B55" s="12">
        <v>8.0</v>
      </c>
      <c r="C55" s="4">
        <v>54.0</v>
      </c>
      <c r="D55" s="5" t="s">
        <v>152</v>
      </c>
      <c r="E55" s="4" t="s">
        <v>392</v>
      </c>
      <c r="F55" s="4"/>
      <c r="G55" s="4"/>
      <c r="H55" s="4"/>
    </row>
    <row r="56" ht="17.25" customHeight="1">
      <c r="A56" s="6" t="s">
        <v>321</v>
      </c>
      <c r="B56" s="10" t="s">
        <v>319</v>
      </c>
      <c r="C56" s="4">
        <v>55.0</v>
      </c>
      <c r="D56" s="5" t="s">
        <v>322</v>
      </c>
      <c r="E56" s="4" t="s">
        <v>323</v>
      </c>
      <c r="F56" s="4"/>
      <c r="G56" s="4"/>
      <c r="H56" s="4"/>
    </row>
    <row r="57" ht="17.25" customHeight="1">
      <c r="A57" s="6" t="s">
        <v>393</v>
      </c>
      <c r="B57" s="10" t="s">
        <v>394</v>
      </c>
      <c r="C57" s="4">
        <v>56.0</v>
      </c>
      <c r="D57" s="5" t="s">
        <v>393</v>
      </c>
      <c r="E57" s="4" t="s">
        <v>395</v>
      </c>
      <c r="F57" s="4"/>
      <c r="G57" s="4"/>
      <c r="H57" s="4"/>
    </row>
    <row r="58" ht="17.25" customHeight="1">
      <c r="A58" s="6" t="s">
        <v>321</v>
      </c>
      <c r="B58" s="10" t="s">
        <v>319</v>
      </c>
      <c r="C58" s="4">
        <v>57.0</v>
      </c>
      <c r="D58" s="5" t="s">
        <v>322</v>
      </c>
      <c r="E58" s="4" t="s">
        <v>323</v>
      </c>
      <c r="F58" s="4"/>
      <c r="G58" s="4"/>
      <c r="H58" s="4"/>
    </row>
    <row r="59" ht="17.25" customHeight="1">
      <c r="A59" s="6" t="s">
        <v>396</v>
      </c>
      <c r="B59" s="10" t="s">
        <v>397</v>
      </c>
      <c r="C59" s="4">
        <v>58.0</v>
      </c>
      <c r="D59" s="5" t="s">
        <v>396</v>
      </c>
      <c r="E59" s="4" t="s">
        <v>398</v>
      </c>
      <c r="F59" s="4"/>
      <c r="G59" s="4"/>
      <c r="H59" s="4"/>
    </row>
    <row r="60" ht="17.25" customHeight="1">
      <c r="A60" s="6" t="s">
        <v>399</v>
      </c>
      <c r="B60" s="10" t="s">
        <v>400</v>
      </c>
      <c r="C60" s="4">
        <v>59.0</v>
      </c>
      <c r="D60" s="5" t="s">
        <v>399</v>
      </c>
      <c r="E60" s="4" t="s">
        <v>401</v>
      </c>
      <c r="F60" s="4"/>
      <c r="G60" s="4"/>
      <c r="H60" s="4"/>
    </row>
    <row r="61" ht="17.25" customHeight="1">
      <c r="A61" s="6" t="s">
        <v>402</v>
      </c>
      <c r="B61" s="10" t="s">
        <v>403</v>
      </c>
      <c r="C61" s="4">
        <v>60.0</v>
      </c>
      <c r="D61" s="5" t="s">
        <v>402</v>
      </c>
      <c r="E61" s="4" t="s">
        <v>404</v>
      </c>
      <c r="F61" s="4"/>
      <c r="G61" s="4"/>
      <c r="H61" s="4"/>
    </row>
    <row r="62" ht="17.25" customHeight="1">
      <c r="A62" s="6" t="s">
        <v>405</v>
      </c>
      <c r="B62" s="10" t="s">
        <v>406</v>
      </c>
      <c r="C62" s="4">
        <v>61.0</v>
      </c>
      <c r="D62" s="5" t="s">
        <v>405</v>
      </c>
      <c r="E62" s="4" t="s">
        <v>407</v>
      </c>
      <c r="F62" s="4"/>
      <c r="G62" s="4"/>
      <c r="H62" s="4"/>
    </row>
    <row r="63" ht="17.25" customHeight="1">
      <c r="A63" s="6" t="s">
        <v>408</v>
      </c>
      <c r="B63" s="10" t="s">
        <v>409</v>
      </c>
      <c r="C63" s="4">
        <v>62.0</v>
      </c>
      <c r="D63" s="5" t="s">
        <v>410</v>
      </c>
      <c r="E63" s="4" t="s">
        <v>411</v>
      </c>
      <c r="F63" s="4"/>
      <c r="G63" s="4"/>
      <c r="H63" s="4"/>
    </row>
    <row r="64" ht="17.25" customHeight="1">
      <c r="A64" s="6" t="s">
        <v>162</v>
      </c>
      <c r="B64" s="12">
        <v>9.0</v>
      </c>
      <c r="C64" s="4">
        <v>63.0</v>
      </c>
      <c r="D64" s="5" t="s">
        <v>170</v>
      </c>
      <c r="E64" s="4" t="s">
        <v>412</v>
      </c>
      <c r="F64" s="4"/>
      <c r="G64" s="4"/>
      <c r="H64" s="4"/>
    </row>
    <row r="65" ht="17.25" customHeight="1">
      <c r="A65" s="6" t="s">
        <v>413</v>
      </c>
      <c r="B65" s="10" t="s">
        <v>414</v>
      </c>
      <c r="C65" s="4">
        <v>64.0</v>
      </c>
      <c r="D65" s="5" t="s">
        <v>415</v>
      </c>
      <c r="E65" s="4" t="s">
        <v>416</v>
      </c>
      <c r="F65" s="4"/>
      <c r="G65" s="4"/>
      <c r="H65" s="4"/>
    </row>
    <row r="66" ht="17.25" customHeight="1">
      <c r="A66" s="6" t="s">
        <v>417</v>
      </c>
      <c r="B66" s="10" t="s">
        <v>418</v>
      </c>
      <c r="C66" s="4">
        <v>65.0</v>
      </c>
      <c r="D66" s="5" t="s">
        <v>419</v>
      </c>
      <c r="E66" s="4" t="s">
        <v>420</v>
      </c>
      <c r="F66" s="4"/>
      <c r="G66" s="4"/>
      <c r="H66" s="4"/>
    </row>
    <row r="67" ht="17.25" customHeight="1">
      <c r="A67" s="6" t="s">
        <v>421</v>
      </c>
      <c r="B67" s="10" t="s">
        <v>422</v>
      </c>
      <c r="C67" s="4">
        <v>66.0</v>
      </c>
      <c r="D67" s="5" t="s">
        <v>423</v>
      </c>
      <c r="E67" s="4" t="s">
        <v>424</v>
      </c>
      <c r="F67" s="4"/>
      <c r="G67" s="4"/>
      <c r="H67" s="4"/>
    </row>
    <row r="68" ht="17.25" customHeight="1">
      <c r="A68" s="6" t="s">
        <v>76</v>
      </c>
      <c r="B68" s="10" t="s">
        <v>75</v>
      </c>
      <c r="C68" s="4">
        <v>67.0</v>
      </c>
      <c r="D68" s="5" t="s">
        <v>76</v>
      </c>
      <c r="E68" s="4" t="s">
        <v>425</v>
      </c>
      <c r="F68" s="4"/>
      <c r="G68" s="4"/>
      <c r="H68" s="4"/>
    </row>
    <row r="69" ht="17.25" customHeight="1">
      <c r="A69" s="6" t="s">
        <v>426</v>
      </c>
      <c r="B69" s="10" t="s">
        <v>427</v>
      </c>
      <c r="C69" s="4">
        <v>68.0</v>
      </c>
      <c r="D69" s="5" t="s">
        <v>426</v>
      </c>
      <c r="E69" s="4" t="s">
        <v>428</v>
      </c>
      <c r="F69" s="4"/>
      <c r="G69" s="4"/>
      <c r="H69" s="4"/>
    </row>
    <row r="70" ht="17.25" customHeight="1">
      <c r="A70" s="6" t="s">
        <v>429</v>
      </c>
      <c r="B70" s="10" t="s">
        <v>430</v>
      </c>
      <c r="C70" s="4">
        <v>69.0</v>
      </c>
      <c r="D70" s="5" t="s">
        <v>431</v>
      </c>
      <c r="E70" s="4" t="s">
        <v>432</v>
      </c>
      <c r="F70" s="4"/>
      <c r="G70" s="4"/>
      <c r="H70" s="4"/>
    </row>
    <row r="71" ht="17.25" customHeight="1">
      <c r="A71" s="6" t="s">
        <v>197</v>
      </c>
      <c r="B71" s="12">
        <v>10.0</v>
      </c>
      <c r="C71" s="4">
        <v>70.0</v>
      </c>
      <c r="D71" s="5" t="s">
        <v>216</v>
      </c>
      <c r="E71" s="4" t="s">
        <v>433</v>
      </c>
      <c r="F71" s="4"/>
      <c r="G71" s="4"/>
      <c r="H71" s="4"/>
    </row>
    <row r="72" ht="17.25" customHeight="1">
      <c r="A72" s="6" t="s">
        <v>434</v>
      </c>
      <c r="B72" s="10" t="s">
        <v>435</v>
      </c>
      <c r="C72" s="4">
        <v>71.0</v>
      </c>
      <c r="D72" s="5" t="s">
        <v>436</v>
      </c>
      <c r="E72" s="4" t="s">
        <v>437</v>
      </c>
      <c r="F72" s="4"/>
      <c r="G72" s="4"/>
      <c r="H72" s="4"/>
    </row>
    <row r="73" ht="17.25" customHeight="1">
      <c r="A73" s="6" t="s">
        <v>438</v>
      </c>
      <c r="B73" s="10" t="s">
        <v>439</v>
      </c>
      <c r="C73" s="4">
        <v>72.0</v>
      </c>
      <c r="D73" s="5" t="s">
        <v>440</v>
      </c>
      <c r="E73" s="4" t="s">
        <v>441</v>
      </c>
      <c r="F73" s="4"/>
      <c r="G73" s="4"/>
      <c r="H73" s="4"/>
    </row>
    <row r="74" ht="17.25" customHeight="1">
      <c r="A74" s="6" t="s">
        <v>35</v>
      </c>
      <c r="B74" s="10" t="s">
        <v>210</v>
      </c>
      <c r="C74" s="4">
        <v>73.0</v>
      </c>
      <c r="D74" s="5" t="s">
        <v>35</v>
      </c>
      <c r="E74" s="4" t="s">
        <v>255</v>
      </c>
      <c r="F74" s="4"/>
      <c r="G74" s="4"/>
      <c r="H74" s="4"/>
    </row>
    <row r="75" ht="17.25" customHeight="1">
      <c r="A75" s="6" t="s">
        <v>442</v>
      </c>
      <c r="B75" s="10" t="s">
        <v>443</v>
      </c>
      <c r="C75" s="4">
        <v>74.0</v>
      </c>
      <c r="D75" s="5" t="s">
        <v>444</v>
      </c>
      <c r="E75" s="4" t="s">
        <v>445</v>
      </c>
      <c r="F75" s="4"/>
      <c r="G75" s="4"/>
      <c r="H75" s="4"/>
    </row>
    <row r="76" ht="17.25" customHeight="1">
      <c r="A76" s="6" t="s">
        <v>446</v>
      </c>
      <c r="B76" s="10" t="s">
        <v>447</v>
      </c>
      <c r="C76" s="4">
        <v>75.0</v>
      </c>
      <c r="D76" s="5" t="s">
        <v>448</v>
      </c>
      <c r="E76" s="4" t="s">
        <v>361</v>
      </c>
      <c r="F76" s="4"/>
      <c r="G76" s="4"/>
      <c r="H76" s="4"/>
    </row>
    <row r="77" ht="17.25" customHeight="1">
      <c r="A77" s="6" t="s">
        <v>76</v>
      </c>
      <c r="B77" s="10" t="s">
        <v>195</v>
      </c>
      <c r="C77" s="4">
        <v>76.0</v>
      </c>
      <c r="D77" s="5" t="s">
        <v>449</v>
      </c>
      <c r="E77" s="4" t="s">
        <v>450</v>
      </c>
      <c r="F77" s="4"/>
      <c r="G77" s="4"/>
      <c r="H77" s="4"/>
    </row>
    <row r="78" ht="17.25" customHeight="1">
      <c r="A78" s="6" t="s">
        <v>313</v>
      </c>
      <c r="B78" s="10" t="s">
        <v>92</v>
      </c>
      <c r="C78" s="4">
        <v>77.0</v>
      </c>
      <c r="D78" s="5" t="s">
        <v>76</v>
      </c>
      <c r="E78" s="4" t="s">
        <v>425</v>
      </c>
      <c r="F78" s="4"/>
      <c r="G78" s="4"/>
      <c r="H78" s="4"/>
    </row>
    <row r="79" ht="17.25" customHeight="1">
      <c r="A79" s="6" t="s">
        <v>215</v>
      </c>
      <c r="B79" s="12">
        <v>11.0</v>
      </c>
      <c r="C79" s="4">
        <v>78.0</v>
      </c>
      <c r="D79" s="5" t="s">
        <v>315</v>
      </c>
      <c r="E79" s="4" t="s">
        <v>316</v>
      </c>
      <c r="F79" s="4"/>
      <c r="G79" s="4"/>
      <c r="H79" s="4"/>
    </row>
    <row r="80" ht="17.25" customHeight="1">
      <c r="A80" s="6" t="s">
        <v>451</v>
      </c>
      <c r="B80" s="10" t="s">
        <v>145</v>
      </c>
      <c r="C80" s="4">
        <v>79.0</v>
      </c>
      <c r="D80" s="5" t="s">
        <v>233</v>
      </c>
      <c r="E80" s="4" t="s">
        <v>433</v>
      </c>
      <c r="F80" s="4"/>
      <c r="G80" s="4"/>
      <c r="H80" s="4"/>
    </row>
    <row r="81" ht="17.25" customHeight="1">
      <c r="A81" s="6" t="s">
        <v>452</v>
      </c>
      <c r="B81" s="10" t="s">
        <v>453</v>
      </c>
      <c r="C81" s="4">
        <v>80.0</v>
      </c>
      <c r="D81" s="5" t="s">
        <v>53</v>
      </c>
      <c r="E81" s="4" t="s">
        <v>454</v>
      </c>
      <c r="F81" s="4"/>
      <c r="G81" s="4"/>
      <c r="H81" s="4"/>
    </row>
    <row r="82" ht="17.25" customHeight="1">
      <c r="A82" s="6" t="s">
        <v>455</v>
      </c>
      <c r="B82" s="10" t="s">
        <v>456</v>
      </c>
      <c r="C82" s="4">
        <v>81.0</v>
      </c>
      <c r="D82" s="5" t="s">
        <v>457</v>
      </c>
      <c r="E82" s="4" t="s">
        <v>458</v>
      </c>
      <c r="F82" s="4"/>
      <c r="G82" s="4"/>
      <c r="H82" s="4"/>
    </row>
    <row r="83" ht="17.25" customHeight="1">
      <c r="A83" s="6" t="s">
        <v>459</v>
      </c>
      <c r="B83" s="10" t="s">
        <v>460</v>
      </c>
      <c r="C83" s="4">
        <v>82.0</v>
      </c>
      <c r="D83" s="5" t="s">
        <v>455</v>
      </c>
      <c r="E83" s="4" t="s">
        <v>461</v>
      </c>
      <c r="F83" s="4"/>
      <c r="G83" s="4"/>
      <c r="H83" s="4"/>
    </row>
    <row r="84" ht="17.25" customHeight="1">
      <c r="A84" s="6" t="s">
        <v>462</v>
      </c>
      <c r="B84" s="10" t="s">
        <v>463</v>
      </c>
      <c r="C84" s="4">
        <v>83.0</v>
      </c>
      <c r="D84" s="5" t="s">
        <v>464</v>
      </c>
      <c r="E84" s="4" t="s">
        <v>465</v>
      </c>
      <c r="F84" s="4"/>
      <c r="G84" s="4"/>
      <c r="H84" s="4"/>
    </row>
    <row r="85" ht="17.25" customHeight="1">
      <c r="A85" s="6" t="s">
        <v>466</v>
      </c>
      <c r="B85" s="10" t="s">
        <v>467</v>
      </c>
      <c r="C85" s="4">
        <v>84.0</v>
      </c>
      <c r="D85" s="5" t="s">
        <v>468</v>
      </c>
      <c r="E85" s="4" t="s">
        <v>469</v>
      </c>
      <c r="F85" s="4"/>
      <c r="G85" s="4"/>
      <c r="H85" s="4"/>
    </row>
    <row r="86" ht="17.25" customHeight="1">
      <c r="A86" s="6" t="s">
        <v>470</v>
      </c>
      <c r="B86" s="10" t="s">
        <v>471</v>
      </c>
      <c r="C86" s="4">
        <v>85.0</v>
      </c>
      <c r="D86" s="5" t="s">
        <v>466</v>
      </c>
      <c r="E86" s="4" t="s">
        <v>458</v>
      </c>
      <c r="F86" s="4"/>
      <c r="G86" s="4"/>
      <c r="H86" s="4"/>
    </row>
    <row r="87" ht="17.25" customHeight="1">
      <c r="A87" s="11" t="s">
        <v>472</v>
      </c>
      <c r="B87" s="12">
        <v>12.0</v>
      </c>
      <c r="C87" s="4">
        <v>86.0</v>
      </c>
      <c r="D87" s="5" t="s">
        <v>473</v>
      </c>
      <c r="E87" s="4" t="s">
        <v>474</v>
      </c>
      <c r="F87" s="4"/>
      <c r="G87" s="4"/>
      <c r="H87" s="4"/>
    </row>
    <row r="88" ht="17.25" customHeight="1">
      <c r="A88" s="11" t="s">
        <v>475</v>
      </c>
      <c r="B88" s="10" t="s">
        <v>476</v>
      </c>
      <c r="C88" s="4">
        <v>87.0</v>
      </c>
      <c r="D88" s="5" t="s">
        <v>477</v>
      </c>
      <c r="E88" s="4" t="s">
        <v>478</v>
      </c>
      <c r="F88" s="4"/>
      <c r="G88" s="4"/>
      <c r="H88" s="4"/>
    </row>
    <row r="89" ht="17.25" customHeight="1">
      <c r="A89" s="11" t="s">
        <v>479</v>
      </c>
      <c r="B89" s="10" t="s">
        <v>480</v>
      </c>
      <c r="C89" s="4">
        <v>88.0</v>
      </c>
      <c r="D89" s="5" t="s">
        <v>481</v>
      </c>
      <c r="E89" s="4" t="s">
        <v>482</v>
      </c>
      <c r="F89" s="4"/>
      <c r="G89" s="4"/>
      <c r="H89" s="4"/>
    </row>
    <row r="90" ht="17.25" customHeight="1">
      <c r="A90" s="11" t="s">
        <v>483</v>
      </c>
      <c r="B90" s="10" t="s">
        <v>484</v>
      </c>
      <c r="C90" s="4">
        <v>89.0</v>
      </c>
      <c r="D90" s="5" t="s">
        <v>485</v>
      </c>
      <c r="E90" s="4" t="s">
        <v>486</v>
      </c>
      <c r="F90" s="4"/>
      <c r="G90" s="4"/>
      <c r="H90" s="4"/>
    </row>
    <row r="91" ht="17.25" customHeight="1">
      <c r="A91" s="11" t="s">
        <v>487</v>
      </c>
      <c r="B91" s="10" t="s">
        <v>488</v>
      </c>
      <c r="C91" s="4">
        <v>90.0</v>
      </c>
      <c r="D91" s="5" t="s">
        <v>489</v>
      </c>
      <c r="E91" s="4" t="s">
        <v>490</v>
      </c>
      <c r="F91" s="4"/>
      <c r="G91" s="4"/>
      <c r="H91" s="4"/>
    </row>
    <row r="92" ht="17.25" customHeight="1">
      <c r="A92" s="11" t="s">
        <v>491</v>
      </c>
      <c r="B92" s="10" t="s">
        <v>190</v>
      </c>
      <c r="C92" s="4">
        <v>91.0</v>
      </c>
      <c r="D92" s="5" t="s">
        <v>492</v>
      </c>
      <c r="E92" s="4" t="s">
        <v>493</v>
      </c>
      <c r="F92" s="4"/>
      <c r="G92" s="4"/>
      <c r="H92" s="4"/>
    </row>
    <row r="93" ht="17.25" customHeight="1">
      <c r="A93" s="11" t="s">
        <v>494</v>
      </c>
      <c r="B93" s="10" t="s">
        <v>495</v>
      </c>
      <c r="C93" s="4">
        <v>92.0</v>
      </c>
      <c r="D93" s="5" t="s">
        <v>448</v>
      </c>
      <c r="E93" s="4" t="s">
        <v>361</v>
      </c>
      <c r="F93" s="4"/>
      <c r="G93" s="4"/>
      <c r="H93" s="4"/>
    </row>
    <row r="94" ht="17.25" customHeight="1">
      <c r="A94" s="11" t="s">
        <v>496</v>
      </c>
      <c r="B94" s="10" t="s">
        <v>497</v>
      </c>
      <c r="C94" s="4">
        <v>93.0</v>
      </c>
      <c r="D94" s="5" t="s">
        <v>498</v>
      </c>
      <c r="E94" s="4" t="s">
        <v>499</v>
      </c>
      <c r="F94" s="4"/>
      <c r="G94" s="4"/>
      <c r="H94" s="4"/>
    </row>
    <row r="95" ht="17.25" customHeight="1">
      <c r="A95" s="11" t="s">
        <v>500</v>
      </c>
      <c r="B95" s="10" t="s">
        <v>501</v>
      </c>
      <c r="C95" s="4">
        <v>94.0</v>
      </c>
      <c r="D95" s="5" t="s">
        <v>502</v>
      </c>
      <c r="E95" s="4" t="s">
        <v>503</v>
      </c>
      <c r="F95" s="4"/>
      <c r="G95" s="4"/>
      <c r="H95" s="4"/>
    </row>
    <row r="96" ht="17.25" customHeight="1">
      <c r="A96" s="11" t="s">
        <v>504</v>
      </c>
      <c r="B96" s="10" t="s">
        <v>505</v>
      </c>
      <c r="C96" s="4">
        <v>95.0</v>
      </c>
      <c r="D96" s="5" t="s">
        <v>506</v>
      </c>
      <c r="E96" s="4" t="s">
        <v>507</v>
      </c>
      <c r="F96" s="4"/>
      <c r="G96" s="4"/>
      <c r="H96" s="4"/>
    </row>
    <row r="97" ht="17.25" customHeight="1">
      <c r="A97" s="11" t="s">
        <v>508</v>
      </c>
      <c r="B97" s="12">
        <v>13.0</v>
      </c>
      <c r="C97" s="4">
        <v>96.0</v>
      </c>
      <c r="D97" s="5" t="s">
        <v>509</v>
      </c>
      <c r="E97" s="4" t="s">
        <v>510</v>
      </c>
      <c r="F97" s="4"/>
      <c r="G97" s="4"/>
      <c r="H97" s="4"/>
    </row>
    <row r="98" ht="17.25" customHeight="1">
      <c r="A98" s="11" t="s">
        <v>511</v>
      </c>
      <c r="B98" s="10" t="s">
        <v>512</v>
      </c>
      <c r="C98" s="4">
        <v>97.0</v>
      </c>
      <c r="D98" s="5" t="s">
        <v>513</v>
      </c>
      <c r="E98" s="4" t="s">
        <v>514</v>
      </c>
      <c r="F98" s="4"/>
      <c r="G98" s="4"/>
      <c r="H98" s="4"/>
    </row>
    <row r="99" ht="17.25" customHeight="1">
      <c r="A99" s="11" t="s">
        <v>515</v>
      </c>
      <c r="B99" s="10" t="s">
        <v>516</v>
      </c>
      <c r="C99" s="4">
        <v>98.0</v>
      </c>
      <c r="D99" s="5" t="s">
        <v>517</v>
      </c>
      <c r="E99" s="4" t="s">
        <v>518</v>
      </c>
      <c r="F99" s="4"/>
      <c r="G99" s="4"/>
      <c r="H99" s="4"/>
    </row>
    <row r="100" ht="17.25" customHeight="1">
      <c r="A100" s="11" t="s">
        <v>519</v>
      </c>
      <c r="B100" s="10" t="s">
        <v>520</v>
      </c>
      <c r="C100" s="4">
        <v>99.0</v>
      </c>
      <c r="D100" s="5" t="s">
        <v>521</v>
      </c>
      <c r="E100" s="4" t="s">
        <v>522</v>
      </c>
      <c r="F100" s="4"/>
      <c r="G100" s="4"/>
      <c r="H100" s="4"/>
    </row>
    <row r="101" ht="17.25" customHeight="1">
      <c r="A101" s="11" t="s">
        <v>523</v>
      </c>
      <c r="B101" s="10" t="s">
        <v>524</v>
      </c>
      <c r="C101" s="4">
        <v>100.0</v>
      </c>
      <c r="D101" s="5" t="s">
        <v>525</v>
      </c>
      <c r="E101" s="4" t="s">
        <v>526</v>
      </c>
      <c r="F101" s="4"/>
      <c r="G101" s="4"/>
      <c r="H101" s="4"/>
    </row>
    <row r="102" ht="17.25" customHeight="1">
      <c r="A102" s="11" t="s">
        <v>527</v>
      </c>
      <c r="B102" s="10" t="s">
        <v>528</v>
      </c>
      <c r="C102" s="4">
        <v>101.0</v>
      </c>
      <c r="D102" s="5" t="s">
        <v>393</v>
      </c>
      <c r="E102" s="4" t="s">
        <v>395</v>
      </c>
      <c r="F102" s="4"/>
      <c r="G102" s="4"/>
      <c r="H102" s="4"/>
    </row>
    <row r="103" ht="17.25" customHeight="1">
      <c r="A103" s="11" t="s">
        <v>529</v>
      </c>
      <c r="B103" s="10" t="s">
        <v>195</v>
      </c>
      <c r="C103" s="4">
        <v>102.0</v>
      </c>
      <c r="D103" s="5" t="s">
        <v>530</v>
      </c>
      <c r="E103" s="4" t="s">
        <v>531</v>
      </c>
      <c r="F103" s="4"/>
      <c r="G103" s="4"/>
      <c r="H103" s="4"/>
    </row>
    <row r="104" ht="17.25" customHeight="1">
      <c r="A104" s="13"/>
      <c r="B104" s="14"/>
      <c r="C104" s="4">
        <v>103.0</v>
      </c>
      <c r="D104" s="5" t="s">
        <v>214</v>
      </c>
      <c r="E104" s="4" t="s">
        <v>532</v>
      </c>
      <c r="F104" s="4"/>
      <c r="G104" s="4"/>
      <c r="H104" s="4"/>
    </row>
    <row r="105" ht="15.75" customHeight="1">
      <c r="A105" s="15"/>
      <c r="B105" s="15"/>
      <c r="C105" s="15"/>
      <c r="D105" s="15"/>
      <c r="E105" s="15"/>
      <c r="F105" s="15"/>
      <c r="G105" s="15"/>
      <c r="H105" s="15"/>
    </row>
    <row r="106" ht="15.75" customHeight="1">
      <c r="A106" s="15"/>
      <c r="B106" s="15"/>
      <c r="C106" s="15"/>
      <c r="D106" s="15"/>
      <c r="E106" s="15"/>
      <c r="F106" s="15"/>
      <c r="G106" s="15"/>
      <c r="H106" s="15"/>
    </row>
    <row r="107" ht="15.75" customHeight="1">
      <c r="A107" s="15"/>
      <c r="B107" s="15"/>
      <c r="C107" s="15"/>
      <c r="D107" s="15"/>
      <c r="E107" s="15"/>
      <c r="F107" s="15"/>
      <c r="G107" s="15"/>
      <c r="H107" s="15"/>
    </row>
    <row r="108" ht="15.75" customHeight="1">
      <c r="A108" s="15"/>
      <c r="B108" s="15"/>
      <c r="C108" s="15"/>
      <c r="D108" s="15"/>
      <c r="E108" s="15"/>
      <c r="F108" s="15"/>
      <c r="G108" s="15"/>
      <c r="H108" s="15"/>
    </row>
    <row r="109" ht="15.75" customHeight="1">
      <c r="A109" s="15"/>
      <c r="B109" s="15"/>
      <c r="C109" s="15"/>
      <c r="D109" s="15"/>
      <c r="E109" s="15"/>
      <c r="F109" s="15"/>
      <c r="G109" s="15"/>
      <c r="H109" s="15"/>
    </row>
    <row r="110" ht="15.75" customHeight="1">
      <c r="A110" s="15"/>
      <c r="B110" s="15"/>
      <c r="C110" s="15"/>
      <c r="D110" s="15"/>
      <c r="E110" s="15"/>
      <c r="F110" s="15"/>
      <c r="G110" s="15"/>
      <c r="H110" s="15"/>
    </row>
    <row r="111" ht="15.75" customHeight="1">
      <c r="A111" s="15"/>
      <c r="B111" s="15"/>
      <c r="C111" s="15"/>
      <c r="D111" s="15"/>
      <c r="E111" s="15"/>
      <c r="F111" s="15"/>
      <c r="G111" s="15"/>
      <c r="H111" s="15"/>
    </row>
    <row r="112" ht="15.75" customHeight="1">
      <c r="A112" s="15"/>
      <c r="B112" s="15"/>
      <c r="C112" s="15"/>
      <c r="D112" s="15"/>
      <c r="E112" s="15"/>
      <c r="F112" s="15"/>
      <c r="G112" s="15"/>
      <c r="H112" s="15"/>
    </row>
    <row r="113" ht="15.75" customHeight="1">
      <c r="A113" s="15"/>
      <c r="B113" s="15"/>
      <c r="C113" s="15"/>
      <c r="D113" s="15"/>
      <c r="E113" s="15"/>
      <c r="F113" s="15"/>
      <c r="G113" s="15"/>
      <c r="H113" s="15"/>
    </row>
    <row r="114" ht="15.75" customHeight="1">
      <c r="A114" s="15"/>
      <c r="B114" s="15"/>
      <c r="C114" s="15"/>
      <c r="D114" s="15"/>
      <c r="E114" s="15"/>
      <c r="F114" s="15"/>
      <c r="G114" s="15"/>
      <c r="H114" s="15"/>
    </row>
    <row r="115" ht="15.75" customHeight="1">
      <c r="A115" s="15"/>
      <c r="B115" s="15"/>
      <c r="C115" s="15"/>
      <c r="D115" s="15"/>
      <c r="E115" s="15"/>
      <c r="F115" s="15"/>
      <c r="G115" s="15"/>
      <c r="H115" s="15"/>
    </row>
    <row r="116" ht="15.75" customHeight="1">
      <c r="A116" s="15"/>
      <c r="B116" s="15"/>
      <c r="C116" s="15"/>
      <c r="D116" s="15"/>
      <c r="E116" s="15"/>
      <c r="F116" s="15"/>
      <c r="G116" s="15"/>
      <c r="H116" s="15"/>
    </row>
    <row r="117" ht="15.75" customHeight="1">
      <c r="A117" s="15"/>
      <c r="B117" s="15"/>
      <c r="C117" s="15"/>
      <c r="D117" s="15"/>
      <c r="E117" s="15"/>
      <c r="F117" s="15"/>
      <c r="G117" s="15"/>
      <c r="H117" s="15"/>
    </row>
    <row r="118" ht="15.75" customHeight="1">
      <c r="A118" s="15"/>
      <c r="B118" s="15"/>
      <c r="C118" s="15"/>
      <c r="D118" s="15"/>
      <c r="E118" s="15"/>
      <c r="F118" s="15"/>
      <c r="G118" s="15"/>
      <c r="H118" s="15"/>
    </row>
    <row r="119" ht="15.75" customHeight="1">
      <c r="A119" s="15"/>
      <c r="B119" s="15"/>
      <c r="C119" s="15"/>
      <c r="D119" s="15"/>
      <c r="E119" s="15"/>
      <c r="F119" s="15"/>
      <c r="G119" s="15"/>
      <c r="H119" s="15"/>
    </row>
    <row r="120" ht="15.75" customHeight="1">
      <c r="A120" s="15"/>
      <c r="B120" s="15"/>
      <c r="C120" s="15"/>
      <c r="D120" s="15"/>
      <c r="E120" s="15"/>
      <c r="F120" s="15"/>
      <c r="G120" s="15"/>
      <c r="H120" s="15"/>
    </row>
    <row r="121" ht="15.75" customHeight="1">
      <c r="A121" s="15"/>
      <c r="B121" s="15"/>
      <c r="C121" s="15"/>
      <c r="D121" s="15"/>
      <c r="E121" s="15"/>
      <c r="F121" s="15"/>
      <c r="G121" s="15"/>
      <c r="H121" s="15"/>
    </row>
    <row r="122" ht="15.75" customHeight="1">
      <c r="A122" s="15"/>
      <c r="B122" s="15"/>
      <c r="C122" s="15"/>
      <c r="D122" s="15"/>
      <c r="E122" s="15"/>
      <c r="F122" s="15"/>
      <c r="G122" s="15"/>
      <c r="H122" s="15"/>
    </row>
    <row r="123" ht="15.75" customHeight="1">
      <c r="A123" s="15"/>
      <c r="B123" s="15"/>
      <c r="C123" s="15"/>
      <c r="D123" s="15"/>
      <c r="E123" s="15"/>
      <c r="F123" s="15"/>
      <c r="G123" s="15"/>
      <c r="H123" s="15"/>
    </row>
    <row r="124" ht="15.75" customHeight="1">
      <c r="A124" s="15"/>
      <c r="B124" s="15"/>
      <c r="C124" s="15"/>
      <c r="D124" s="15"/>
      <c r="E124" s="15"/>
      <c r="F124" s="15"/>
      <c r="G124" s="15"/>
      <c r="H124" s="15"/>
    </row>
    <row r="125" ht="15.75" customHeight="1">
      <c r="A125" s="15"/>
      <c r="B125" s="15"/>
      <c r="C125" s="15"/>
      <c r="D125" s="15"/>
      <c r="E125" s="15"/>
      <c r="F125" s="15"/>
      <c r="G125" s="15"/>
      <c r="H125" s="15"/>
    </row>
    <row r="126" ht="15.75" customHeight="1">
      <c r="A126" s="15"/>
      <c r="B126" s="15"/>
      <c r="C126" s="15"/>
      <c r="D126" s="15"/>
      <c r="E126" s="15"/>
      <c r="F126" s="15"/>
      <c r="G126" s="15"/>
      <c r="H126" s="15"/>
    </row>
    <row r="127" ht="15.75" customHeight="1">
      <c r="A127" s="15"/>
      <c r="B127" s="15"/>
      <c r="C127" s="15"/>
      <c r="D127" s="15"/>
      <c r="E127" s="15"/>
      <c r="F127" s="15"/>
      <c r="G127" s="15"/>
      <c r="H127" s="15"/>
    </row>
    <row r="128" ht="15.75" customHeight="1">
      <c r="A128" s="15"/>
      <c r="B128" s="15"/>
      <c r="C128" s="15"/>
      <c r="D128" s="15"/>
      <c r="E128" s="15"/>
      <c r="F128" s="15"/>
      <c r="G128" s="15"/>
      <c r="H128" s="15"/>
    </row>
    <row r="129" ht="15.75" customHeight="1">
      <c r="A129" s="15"/>
      <c r="B129" s="15"/>
      <c r="C129" s="15"/>
      <c r="D129" s="15"/>
      <c r="E129" s="15"/>
      <c r="F129" s="15"/>
      <c r="G129" s="15"/>
      <c r="H129" s="15"/>
    </row>
    <row r="130" ht="15.75" customHeight="1">
      <c r="A130" s="15"/>
      <c r="B130" s="15"/>
      <c r="C130" s="15"/>
      <c r="D130" s="15"/>
      <c r="E130" s="15"/>
      <c r="F130" s="15"/>
      <c r="G130" s="15"/>
      <c r="H130" s="15"/>
    </row>
    <row r="131" ht="15.75" customHeight="1">
      <c r="A131" s="15"/>
      <c r="B131" s="15"/>
      <c r="C131" s="15"/>
      <c r="D131" s="15"/>
      <c r="E131" s="15"/>
      <c r="F131" s="15"/>
      <c r="G131" s="15"/>
      <c r="H131" s="15"/>
    </row>
    <row r="132" ht="15.75" customHeight="1">
      <c r="A132" s="15"/>
      <c r="B132" s="15"/>
      <c r="C132" s="15"/>
      <c r="D132" s="15"/>
      <c r="E132" s="15"/>
      <c r="F132" s="15"/>
      <c r="G132" s="15"/>
      <c r="H132" s="15"/>
    </row>
    <row r="133" ht="15.75" customHeight="1">
      <c r="A133" s="15"/>
      <c r="B133" s="15"/>
      <c r="C133" s="15"/>
      <c r="D133" s="15"/>
      <c r="E133" s="15"/>
      <c r="F133" s="15"/>
      <c r="G133" s="15"/>
      <c r="H133" s="15"/>
    </row>
    <row r="134" ht="15.75" customHeight="1">
      <c r="A134" s="15"/>
      <c r="B134" s="15"/>
      <c r="C134" s="15"/>
      <c r="D134" s="15"/>
      <c r="E134" s="15"/>
      <c r="F134" s="15"/>
      <c r="G134" s="15"/>
      <c r="H134" s="15"/>
    </row>
    <row r="135" ht="15.75" customHeight="1">
      <c r="A135" s="15"/>
      <c r="B135" s="15"/>
      <c r="C135" s="15"/>
      <c r="D135" s="15"/>
      <c r="E135" s="15"/>
      <c r="F135" s="15"/>
      <c r="G135" s="15"/>
      <c r="H135" s="15"/>
    </row>
    <row r="136" ht="15.75" customHeight="1">
      <c r="A136" s="15"/>
      <c r="B136" s="15"/>
      <c r="C136" s="15"/>
      <c r="D136" s="15"/>
      <c r="E136" s="15"/>
      <c r="F136" s="15"/>
      <c r="G136" s="15"/>
      <c r="H136" s="15"/>
    </row>
    <row r="137" ht="15.75" customHeight="1">
      <c r="A137" s="15"/>
      <c r="B137" s="15"/>
      <c r="C137" s="15"/>
      <c r="D137" s="15"/>
      <c r="E137" s="15"/>
      <c r="F137" s="15"/>
      <c r="G137" s="15"/>
      <c r="H137" s="15"/>
    </row>
    <row r="138" ht="15.75" customHeight="1">
      <c r="A138" s="15"/>
      <c r="B138" s="15"/>
      <c r="C138" s="15"/>
      <c r="D138" s="15"/>
      <c r="E138" s="15"/>
      <c r="F138" s="15"/>
      <c r="G138" s="15"/>
      <c r="H138" s="15"/>
    </row>
    <row r="139" ht="15.75" customHeight="1">
      <c r="A139" s="15"/>
      <c r="B139" s="15"/>
      <c r="C139" s="15"/>
      <c r="D139" s="15"/>
      <c r="E139" s="15"/>
      <c r="F139" s="15"/>
      <c r="G139" s="15"/>
      <c r="H139" s="15"/>
    </row>
    <row r="140" ht="15.75" customHeight="1">
      <c r="A140" s="15"/>
      <c r="B140" s="15"/>
      <c r="C140" s="15"/>
      <c r="D140" s="15"/>
      <c r="E140" s="15"/>
      <c r="F140" s="15"/>
      <c r="G140" s="15"/>
      <c r="H140" s="15"/>
    </row>
    <row r="141" ht="15.75" customHeight="1">
      <c r="A141" s="15"/>
      <c r="B141" s="15"/>
      <c r="C141" s="15"/>
      <c r="D141" s="15"/>
      <c r="E141" s="15"/>
      <c r="F141" s="15"/>
      <c r="G141" s="15"/>
      <c r="H141" s="15"/>
    </row>
    <row r="142" ht="15.75" customHeight="1">
      <c r="A142" s="15"/>
      <c r="B142" s="15"/>
      <c r="C142" s="15"/>
      <c r="D142" s="15"/>
      <c r="E142" s="15"/>
      <c r="F142" s="15"/>
      <c r="G142" s="15"/>
      <c r="H142" s="15"/>
    </row>
    <row r="143" ht="15.75" customHeight="1">
      <c r="A143" s="15"/>
      <c r="B143" s="15"/>
      <c r="C143" s="15"/>
      <c r="D143" s="15"/>
      <c r="E143" s="15"/>
      <c r="F143" s="15"/>
      <c r="G143" s="15"/>
      <c r="H143" s="15"/>
    </row>
    <row r="144" ht="15.75" customHeight="1">
      <c r="A144" s="15"/>
      <c r="B144" s="15"/>
      <c r="C144" s="15"/>
      <c r="D144" s="15"/>
      <c r="E144" s="15"/>
      <c r="F144" s="15"/>
      <c r="G144" s="15"/>
      <c r="H144" s="15"/>
    </row>
    <row r="145" ht="15.75" customHeight="1">
      <c r="A145" s="15"/>
      <c r="B145" s="15"/>
      <c r="C145" s="15"/>
      <c r="D145" s="15"/>
      <c r="E145" s="15"/>
      <c r="F145" s="15"/>
      <c r="G145" s="15"/>
      <c r="H145" s="15"/>
    </row>
    <row r="146" ht="15.75" customHeight="1">
      <c r="A146" s="15"/>
      <c r="B146" s="15"/>
      <c r="C146" s="15"/>
      <c r="D146" s="15"/>
      <c r="E146" s="15"/>
      <c r="F146" s="15"/>
      <c r="G146" s="15"/>
      <c r="H146" s="15"/>
    </row>
    <row r="147" ht="15.75" customHeight="1">
      <c r="A147" s="15"/>
      <c r="B147" s="15"/>
      <c r="C147" s="15"/>
      <c r="D147" s="15"/>
      <c r="E147" s="15"/>
      <c r="F147" s="15"/>
      <c r="G147" s="15"/>
      <c r="H147" s="15"/>
    </row>
    <row r="148" ht="15.75" customHeight="1">
      <c r="A148" s="15"/>
      <c r="B148" s="15"/>
      <c r="C148" s="15"/>
      <c r="D148" s="15"/>
      <c r="E148" s="15"/>
      <c r="F148" s="15"/>
      <c r="G148" s="15"/>
      <c r="H148" s="15"/>
    </row>
    <row r="149" ht="15.75" customHeight="1">
      <c r="A149" s="15"/>
      <c r="B149" s="15"/>
      <c r="C149" s="15"/>
      <c r="D149" s="15"/>
      <c r="E149" s="15"/>
      <c r="F149" s="15"/>
      <c r="G149" s="15"/>
      <c r="H149" s="15"/>
    </row>
    <row r="150" ht="15.75" customHeight="1">
      <c r="A150" s="15"/>
      <c r="B150" s="15"/>
      <c r="C150" s="15"/>
      <c r="D150" s="15"/>
      <c r="E150" s="15"/>
      <c r="F150" s="15"/>
      <c r="G150" s="15"/>
      <c r="H150" s="15"/>
    </row>
    <row r="151" ht="15.75" customHeight="1">
      <c r="A151" s="15"/>
      <c r="B151" s="15"/>
      <c r="C151" s="15"/>
      <c r="D151" s="15"/>
      <c r="E151" s="15"/>
      <c r="F151" s="15"/>
      <c r="G151" s="15"/>
      <c r="H151" s="15"/>
    </row>
    <row r="152" ht="15.75" customHeight="1">
      <c r="A152" s="15"/>
      <c r="B152" s="15"/>
      <c r="C152" s="15"/>
      <c r="D152" s="15"/>
      <c r="E152" s="15"/>
      <c r="F152" s="15"/>
      <c r="G152" s="15"/>
      <c r="H152" s="15"/>
    </row>
    <row r="153" ht="15.75" customHeight="1">
      <c r="A153" s="15"/>
      <c r="B153" s="15"/>
      <c r="C153" s="15"/>
      <c r="D153" s="15"/>
      <c r="E153" s="15"/>
      <c r="F153" s="15"/>
      <c r="G153" s="15"/>
      <c r="H153" s="15"/>
    </row>
    <row r="154" ht="15.75" customHeight="1">
      <c r="A154" s="15"/>
      <c r="B154" s="15"/>
      <c r="C154" s="15"/>
      <c r="D154" s="15"/>
      <c r="E154" s="15"/>
      <c r="F154" s="15"/>
      <c r="G154" s="15"/>
      <c r="H154" s="15"/>
    </row>
    <row r="155" ht="15.75" customHeight="1">
      <c r="A155" s="15"/>
      <c r="B155" s="15"/>
      <c r="C155" s="15"/>
      <c r="D155" s="15"/>
      <c r="E155" s="15"/>
      <c r="F155" s="15"/>
      <c r="G155" s="15"/>
      <c r="H155" s="15"/>
    </row>
    <row r="156" ht="15.75" customHeight="1">
      <c r="A156" s="15"/>
      <c r="B156" s="15"/>
      <c r="C156" s="15"/>
      <c r="D156" s="15"/>
      <c r="E156" s="15"/>
      <c r="F156" s="15"/>
      <c r="G156" s="15"/>
      <c r="H156" s="15"/>
    </row>
    <row r="157" ht="15.75" customHeight="1">
      <c r="A157" s="15"/>
      <c r="B157" s="15"/>
      <c r="C157" s="15"/>
      <c r="D157" s="15"/>
      <c r="E157" s="15"/>
      <c r="F157" s="15"/>
      <c r="G157" s="15"/>
      <c r="H157" s="15"/>
    </row>
    <row r="158" ht="15.75" customHeight="1">
      <c r="A158" s="15"/>
      <c r="B158" s="15"/>
      <c r="C158" s="15"/>
      <c r="D158" s="15"/>
      <c r="E158" s="15"/>
      <c r="F158" s="15"/>
      <c r="G158" s="15"/>
      <c r="H158" s="15"/>
    </row>
    <row r="159" ht="15.75" customHeight="1">
      <c r="A159" s="15"/>
      <c r="B159" s="15"/>
      <c r="C159" s="15"/>
      <c r="D159" s="15"/>
      <c r="E159" s="15"/>
      <c r="F159" s="15"/>
      <c r="G159" s="15"/>
      <c r="H159" s="15"/>
    </row>
    <row r="160" ht="15.75" customHeight="1">
      <c r="A160" s="15"/>
      <c r="B160" s="15"/>
      <c r="C160" s="15"/>
      <c r="D160" s="15"/>
      <c r="E160" s="15"/>
      <c r="F160" s="15"/>
      <c r="G160" s="15"/>
      <c r="H160" s="15"/>
    </row>
    <row r="161" ht="15.75" customHeight="1">
      <c r="A161" s="15"/>
      <c r="B161" s="15"/>
      <c r="C161" s="15"/>
      <c r="D161" s="15"/>
      <c r="E161" s="15"/>
      <c r="F161" s="15"/>
      <c r="G161" s="15"/>
      <c r="H161" s="15"/>
    </row>
    <row r="162" ht="15.75" customHeight="1">
      <c r="A162" s="15"/>
      <c r="B162" s="15"/>
      <c r="C162" s="15"/>
      <c r="D162" s="15"/>
      <c r="E162" s="15"/>
      <c r="F162" s="15"/>
      <c r="G162" s="15"/>
      <c r="H162" s="15"/>
    </row>
    <row r="163" ht="15.75" customHeight="1">
      <c r="A163" s="15"/>
      <c r="B163" s="15"/>
      <c r="C163" s="15"/>
      <c r="D163" s="15"/>
      <c r="E163" s="15"/>
      <c r="F163" s="15"/>
      <c r="G163" s="15"/>
      <c r="H163" s="15"/>
    </row>
    <row r="164" ht="15.75" customHeight="1">
      <c r="A164" s="15"/>
      <c r="B164" s="15"/>
      <c r="C164" s="15"/>
      <c r="D164" s="15"/>
      <c r="E164" s="15"/>
      <c r="F164" s="15"/>
      <c r="G164" s="15"/>
      <c r="H164" s="15"/>
    </row>
    <row r="165" ht="15.75" customHeight="1">
      <c r="A165" s="15"/>
      <c r="B165" s="15"/>
      <c r="C165" s="15"/>
      <c r="D165" s="15"/>
      <c r="E165" s="15"/>
      <c r="F165" s="15"/>
      <c r="G165" s="15"/>
      <c r="H165" s="15"/>
    </row>
    <row r="166" ht="15.75" customHeight="1">
      <c r="A166" s="15"/>
      <c r="B166" s="15"/>
      <c r="C166" s="15"/>
      <c r="D166" s="15"/>
      <c r="E166" s="15"/>
      <c r="F166" s="15"/>
      <c r="G166" s="15"/>
      <c r="H166" s="15"/>
    </row>
    <row r="167" ht="15.75" customHeight="1">
      <c r="A167" s="15"/>
      <c r="B167" s="15"/>
      <c r="C167" s="15"/>
      <c r="D167" s="15"/>
      <c r="E167" s="15"/>
      <c r="F167" s="15"/>
      <c r="G167" s="15"/>
      <c r="H167" s="15"/>
    </row>
    <row r="168" ht="15.75" customHeight="1">
      <c r="A168" s="15"/>
      <c r="B168" s="15"/>
      <c r="C168" s="15"/>
      <c r="D168" s="15"/>
      <c r="E168" s="15"/>
      <c r="F168" s="15"/>
      <c r="G168" s="15"/>
      <c r="H168" s="15"/>
    </row>
    <row r="169" ht="15.75" customHeight="1">
      <c r="A169" s="15"/>
      <c r="B169" s="15"/>
      <c r="C169" s="15"/>
      <c r="D169" s="15"/>
      <c r="E169" s="15"/>
      <c r="F169" s="15"/>
      <c r="G169" s="15"/>
      <c r="H169" s="15"/>
    </row>
    <row r="170" ht="15.75" customHeight="1">
      <c r="A170" s="15"/>
      <c r="B170" s="15"/>
      <c r="C170" s="15"/>
      <c r="D170" s="15"/>
      <c r="E170" s="15"/>
      <c r="F170" s="15"/>
      <c r="G170" s="15"/>
      <c r="H170" s="15"/>
    </row>
    <row r="171" ht="15.75" customHeight="1">
      <c r="A171" s="15"/>
      <c r="B171" s="15"/>
      <c r="C171" s="15"/>
      <c r="D171" s="15"/>
      <c r="E171" s="15"/>
      <c r="F171" s="15"/>
      <c r="G171" s="15"/>
      <c r="H171" s="15"/>
    </row>
    <row r="172" ht="15.75" customHeight="1">
      <c r="A172" s="15"/>
      <c r="B172" s="15"/>
      <c r="C172" s="15"/>
      <c r="D172" s="15"/>
      <c r="E172" s="15"/>
      <c r="F172" s="15"/>
      <c r="G172" s="15"/>
      <c r="H172" s="15"/>
    </row>
    <row r="173" ht="15.75" customHeight="1">
      <c r="A173" s="15"/>
      <c r="B173" s="15"/>
      <c r="C173" s="15"/>
      <c r="D173" s="15"/>
      <c r="E173" s="15"/>
      <c r="F173" s="15"/>
      <c r="G173" s="15"/>
      <c r="H173" s="15"/>
    </row>
    <row r="174" ht="15.75" customHeight="1">
      <c r="A174" s="15"/>
      <c r="B174" s="15"/>
      <c r="C174" s="15"/>
      <c r="D174" s="15"/>
      <c r="E174" s="15"/>
      <c r="F174" s="15"/>
      <c r="G174" s="15"/>
      <c r="H174" s="15"/>
    </row>
    <row r="175" ht="15.75" customHeight="1">
      <c r="A175" s="15"/>
      <c r="B175" s="15"/>
      <c r="C175" s="15"/>
      <c r="D175" s="15"/>
      <c r="E175" s="15"/>
      <c r="F175" s="15"/>
      <c r="G175" s="15"/>
      <c r="H175" s="15"/>
    </row>
    <row r="176" ht="15.75" customHeight="1">
      <c r="A176" s="15"/>
      <c r="B176" s="15"/>
      <c r="C176" s="15"/>
      <c r="D176" s="15"/>
      <c r="E176" s="15"/>
      <c r="F176" s="15"/>
      <c r="G176" s="15"/>
      <c r="H176" s="15"/>
    </row>
    <row r="177" ht="15.75" customHeight="1">
      <c r="A177" s="15"/>
      <c r="B177" s="15"/>
      <c r="C177" s="15"/>
      <c r="D177" s="15"/>
      <c r="E177" s="15"/>
      <c r="F177" s="15"/>
      <c r="G177" s="15"/>
      <c r="H177" s="15"/>
    </row>
    <row r="178" ht="15.75" customHeight="1">
      <c r="A178" s="15"/>
      <c r="B178" s="15"/>
      <c r="C178" s="15"/>
      <c r="D178" s="15"/>
      <c r="E178" s="15"/>
      <c r="F178" s="15"/>
      <c r="G178" s="15"/>
      <c r="H178" s="15"/>
    </row>
    <row r="179" ht="15.75" customHeight="1">
      <c r="A179" s="15"/>
      <c r="B179" s="15"/>
      <c r="C179" s="15"/>
      <c r="D179" s="15"/>
      <c r="E179" s="15"/>
      <c r="F179" s="15"/>
      <c r="G179" s="15"/>
      <c r="H179" s="15"/>
    </row>
    <row r="180" ht="15.75" customHeight="1">
      <c r="A180" s="15"/>
      <c r="B180" s="15"/>
      <c r="C180" s="15"/>
      <c r="D180" s="15"/>
      <c r="E180" s="15"/>
      <c r="F180" s="15"/>
      <c r="G180" s="15"/>
      <c r="H180" s="15"/>
    </row>
    <row r="181" ht="15.75" customHeight="1">
      <c r="A181" s="15"/>
      <c r="B181" s="15"/>
      <c r="C181" s="15"/>
      <c r="D181" s="15"/>
      <c r="E181" s="15"/>
      <c r="F181" s="15"/>
      <c r="G181" s="15"/>
      <c r="H181" s="15"/>
    </row>
    <row r="182" ht="15.75" customHeight="1">
      <c r="A182" s="15"/>
      <c r="B182" s="15"/>
      <c r="C182" s="15"/>
      <c r="D182" s="15"/>
      <c r="E182" s="15"/>
      <c r="F182" s="15"/>
      <c r="G182" s="15"/>
      <c r="H182" s="15"/>
    </row>
    <row r="183" ht="15.75" customHeight="1">
      <c r="A183" s="15"/>
      <c r="B183" s="15"/>
      <c r="C183" s="15"/>
      <c r="D183" s="15"/>
      <c r="E183" s="15"/>
      <c r="F183" s="15"/>
      <c r="G183" s="15"/>
      <c r="H183" s="15"/>
    </row>
    <row r="184" ht="15.75" customHeight="1">
      <c r="A184" s="15"/>
      <c r="B184" s="15"/>
      <c r="C184" s="15"/>
      <c r="D184" s="15"/>
      <c r="E184" s="15"/>
      <c r="F184" s="15"/>
      <c r="G184" s="15"/>
      <c r="H184" s="15"/>
    </row>
    <row r="185" ht="15.75" customHeight="1">
      <c r="A185" s="15"/>
      <c r="B185" s="15"/>
      <c r="C185" s="15"/>
      <c r="D185" s="15"/>
      <c r="E185" s="15"/>
      <c r="F185" s="15"/>
      <c r="G185" s="15"/>
      <c r="H185" s="15"/>
    </row>
    <row r="186" ht="15.75" customHeight="1">
      <c r="A186" s="15"/>
      <c r="B186" s="15"/>
      <c r="C186" s="15"/>
      <c r="D186" s="15"/>
      <c r="E186" s="15"/>
      <c r="F186" s="15"/>
      <c r="G186" s="15"/>
      <c r="H186" s="15"/>
    </row>
    <row r="187" ht="15.75" customHeight="1">
      <c r="A187" s="15"/>
      <c r="B187" s="15"/>
      <c r="C187" s="15"/>
      <c r="D187" s="15"/>
      <c r="E187" s="15"/>
      <c r="F187" s="15"/>
      <c r="G187" s="15"/>
      <c r="H187" s="15"/>
    </row>
    <row r="188" ht="15.75" customHeight="1">
      <c r="A188" s="15"/>
      <c r="B188" s="15"/>
      <c r="C188" s="15"/>
      <c r="D188" s="15"/>
      <c r="E188" s="15"/>
      <c r="F188" s="15"/>
      <c r="G188" s="15"/>
      <c r="H188" s="15"/>
    </row>
    <row r="189" ht="15.75" customHeight="1">
      <c r="A189" s="15"/>
      <c r="B189" s="15"/>
      <c r="C189" s="15"/>
      <c r="D189" s="15"/>
      <c r="E189" s="15"/>
      <c r="F189" s="15"/>
      <c r="G189" s="15"/>
      <c r="H189" s="15"/>
    </row>
    <row r="190" ht="15.75" customHeight="1">
      <c r="A190" s="15"/>
      <c r="B190" s="15"/>
      <c r="C190" s="15"/>
      <c r="D190" s="15"/>
      <c r="E190" s="15"/>
      <c r="F190" s="15"/>
      <c r="G190" s="15"/>
      <c r="H190" s="15"/>
    </row>
    <row r="191" ht="15.75" customHeight="1">
      <c r="A191" s="15"/>
      <c r="B191" s="15"/>
      <c r="C191" s="15"/>
      <c r="D191" s="15"/>
      <c r="E191" s="15"/>
      <c r="F191" s="15"/>
      <c r="G191" s="15"/>
      <c r="H191" s="15"/>
    </row>
    <row r="192" ht="15.75" customHeight="1">
      <c r="A192" s="15"/>
      <c r="B192" s="15"/>
      <c r="C192" s="15"/>
      <c r="D192" s="15"/>
      <c r="E192" s="15"/>
      <c r="F192" s="15"/>
      <c r="G192" s="15"/>
      <c r="H192" s="15"/>
    </row>
    <row r="193" ht="15.75" customHeight="1">
      <c r="A193" s="15"/>
      <c r="B193" s="15"/>
      <c r="C193" s="15"/>
      <c r="D193" s="15"/>
      <c r="E193" s="15"/>
      <c r="F193" s="15"/>
      <c r="G193" s="15"/>
      <c r="H193" s="15"/>
    </row>
    <row r="194" ht="15.75" customHeight="1">
      <c r="A194" s="15"/>
      <c r="B194" s="15"/>
      <c r="C194" s="15"/>
      <c r="D194" s="15"/>
      <c r="E194" s="15"/>
      <c r="F194" s="15"/>
      <c r="G194" s="15"/>
      <c r="H194" s="15"/>
    </row>
    <row r="195" ht="15.75" customHeight="1">
      <c r="A195" s="15"/>
      <c r="B195" s="15"/>
      <c r="C195" s="15"/>
      <c r="D195" s="15"/>
      <c r="E195" s="15"/>
      <c r="F195" s="15"/>
      <c r="G195" s="15"/>
      <c r="H195" s="15"/>
    </row>
    <row r="196" ht="15.75" customHeight="1">
      <c r="A196" s="15"/>
      <c r="B196" s="15"/>
      <c r="C196" s="15"/>
      <c r="D196" s="15"/>
      <c r="E196" s="15"/>
      <c r="F196" s="15"/>
      <c r="G196" s="15"/>
      <c r="H196" s="15"/>
    </row>
    <row r="197" ht="15.75" customHeight="1">
      <c r="A197" s="15"/>
      <c r="B197" s="15"/>
      <c r="C197" s="15"/>
      <c r="D197" s="15"/>
      <c r="E197" s="15"/>
      <c r="F197" s="15"/>
      <c r="G197" s="15"/>
      <c r="H197" s="15"/>
    </row>
    <row r="198" ht="15.75" customHeight="1">
      <c r="A198" s="15"/>
      <c r="B198" s="15"/>
      <c r="C198" s="15"/>
      <c r="D198" s="15"/>
      <c r="E198" s="15"/>
      <c r="F198" s="15"/>
      <c r="G198" s="15"/>
      <c r="H198" s="15"/>
    </row>
    <row r="199" ht="15.75" customHeight="1">
      <c r="A199" s="15"/>
      <c r="B199" s="15"/>
      <c r="C199" s="15"/>
      <c r="D199" s="15"/>
      <c r="E199" s="15"/>
      <c r="F199" s="15"/>
      <c r="G199" s="15"/>
      <c r="H199" s="15"/>
    </row>
    <row r="200" ht="15.75" customHeight="1">
      <c r="A200" s="15"/>
      <c r="B200" s="15"/>
      <c r="C200" s="15"/>
      <c r="D200" s="15"/>
      <c r="E200" s="15"/>
      <c r="F200" s="15"/>
      <c r="G200" s="15"/>
      <c r="H200" s="15"/>
    </row>
    <row r="201" ht="15.75" customHeight="1">
      <c r="A201" s="15"/>
      <c r="B201" s="15"/>
      <c r="C201" s="15"/>
      <c r="D201" s="15"/>
      <c r="E201" s="15"/>
      <c r="F201" s="15"/>
      <c r="G201" s="15"/>
      <c r="H201" s="15"/>
    </row>
    <row r="202" ht="15.75" customHeight="1">
      <c r="A202" s="15"/>
      <c r="B202" s="15"/>
      <c r="C202" s="15"/>
      <c r="D202" s="15"/>
      <c r="E202" s="15"/>
      <c r="F202" s="15"/>
      <c r="G202" s="15"/>
      <c r="H202" s="15"/>
    </row>
    <row r="203" ht="15.75" customHeight="1">
      <c r="A203" s="15"/>
      <c r="B203" s="15"/>
      <c r="C203" s="15"/>
      <c r="D203" s="15"/>
      <c r="E203" s="15"/>
      <c r="F203" s="15"/>
      <c r="G203" s="15"/>
      <c r="H203" s="15"/>
    </row>
    <row r="204" ht="15.75" customHeight="1">
      <c r="A204" s="15"/>
      <c r="B204" s="15"/>
      <c r="C204" s="15"/>
      <c r="D204" s="15"/>
      <c r="E204" s="15"/>
      <c r="F204" s="15"/>
      <c r="G204" s="15"/>
      <c r="H204" s="15"/>
    </row>
    <row r="205" ht="15.75" customHeight="1">
      <c r="A205" s="15"/>
      <c r="B205" s="15"/>
      <c r="C205" s="15"/>
      <c r="D205" s="15"/>
      <c r="E205" s="15"/>
      <c r="F205" s="15"/>
      <c r="G205" s="15"/>
      <c r="H205" s="15"/>
    </row>
    <row r="206" ht="15.75" customHeight="1">
      <c r="A206" s="15"/>
      <c r="B206" s="15"/>
      <c r="C206" s="15"/>
      <c r="D206" s="15"/>
      <c r="E206" s="15"/>
      <c r="F206" s="15"/>
      <c r="G206" s="15"/>
      <c r="H206" s="15"/>
    </row>
    <row r="207" ht="15.75" customHeight="1">
      <c r="A207" s="15"/>
      <c r="B207" s="15"/>
      <c r="C207" s="15"/>
      <c r="D207" s="15"/>
      <c r="E207" s="15"/>
      <c r="F207" s="15"/>
      <c r="G207" s="15"/>
      <c r="H207" s="15"/>
    </row>
    <row r="208" ht="15.75" customHeight="1">
      <c r="A208" s="15"/>
      <c r="B208" s="15"/>
      <c r="C208" s="15"/>
      <c r="D208" s="15"/>
      <c r="E208" s="15"/>
      <c r="F208" s="15"/>
      <c r="G208" s="15"/>
      <c r="H208" s="15"/>
    </row>
    <row r="209" ht="15.75" customHeight="1">
      <c r="A209" s="15"/>
      <c r="B209" s="15"/>
      <c r="C209" s="15"/>
      <c r="D209" s="15"/>
      <c r="E209" s="15"/>
      <c r="F209" s="15"/>
      <c r="G209" s="15"/>
      <c r="H209" s="15"/>
    </row>
    <row r="210" ht="15.75" customHeight="1">
      <c r="A210" s="15"/>
      <c r="B210" s="15"/>
      <c r="C210" s="15"/>
      <c r="D210" s="15"/>
      <c r="E210" s="15"/>
      <c r="F210" s="15"/>
      <c r="G210" s="15"/>
      <c r="H210" s="15"/>
    </row>
    <row r="211" ht="15.75" customHeight="1">
      <c r="A211" s="15"/>
      <c r="B211" s="15"/>
      <c r="C211" s="15"/>
      <c r="D211" s="15"/>
      <c r="E211" s="15"/>
      <c r="F211" s="15"/>
      <c r="G211" s="15"/>
      <c r="H211" s="15"/>
    </row>
    <row r="212" ht="15.75" customHeight="1">
      <c r="A212" s="15"/>
      <c r="B212" s="15"/>
      <c r="C212" s="15"/>
      <c r="D212" s="15"/>
      <c r="E212" s="15"/>
      <c r="F212" s="15"/>
      <c r="G212" s="15"/>
      <c r="H212" s="15"/>
    </row>
    <row r="213" ht="15.75" customHeight="1">
      <c r="A213" s="15"/>
      <c r="B213" s="15"/>
      <c r="C213" s="15"/>
      <c r="D213" s="15"/>
      <c r="E213" s="15"/>
      <c r="F213" s="15"/>
      <c r="G213" s="15"/>
      <c r="H213" s="15"/>
    </row>
    <row r="214" ht="15.75" customHeight="1">
      <c r="A214" s="15"/>
      <c r="B214" s="15"/>
      <c r="C214" s="15"/>
      <c r="D214" s="15"/>
      <c r="E214" s="15"/>
      <c r="F214" s="15"/>
      <c r="G214" s="15"/>
      <c r="H214" s="15"/>
    </row>
    <row r="215" ht="15.75" customHeight="1">
      <c r="A215" s="15"/>
      <c r="B215" s="15"/>
      <c r="C215" s="15"/>
      <c r="D215" s="15"/>
      <c r="E215" s="15"/>
      <c r="F215" s="15"/>
      <c r="G215" s="15"/>
      <c r="H215" s="15"/>
    </row>
    <row r="216" ht="15.75" customHeight="1">
      <c r="A216" s="15"/>
      <c r="B216" s="15"/>
      <c r="C216" s="15"/>
      <c r="D216" s="15"/>
      <c r="E216" s="15"/>
      <c r="F216" s="15"/>
      <c r="G216" s="15"/>
      <c r="H216" s="15"/>
    </row>
    <row r="217" ht="15.75" customHeight="1">
      <c r="A217" s="15"/>
      <c r="B217" s="15"/>
      <c r="C217" s="15"/>
      <c r="D217" s="15"/>
      <c r="E217" s="15"/>
      <c r="F217" s="15"/>
      <c r="G217" s="15"/>
      <c r="H217" s="15"/>
    </row>
    <row r="218" ht="15.75" customHeight="1">
      <c r="A218" s="15"/>
      <c r="B218" s="15"/>
      <c r="C218" s="15"/>
      <c r="D218" s="15"/>
      <c r="E218" s="15"/>
      <c r="F218" s="15"/>
      <c r="G218" s="15"/>
      <c r="H218" s="15"/>
    </row>
    <row r="219" ht="15.75" customHeight="1">
      <c r="A219" s="15"/>
      <c r="B219" s="15"/>
      <c r="C219" s="15"/>
      <c r="D219" s="15"/>
      <c r="E219" s="15"/>
      <c r="F219" s="15"/>
      <c r="G219" s="15"/>
      <c r="H219" s="15"/>
    </row>
    <row r="220" ht="15.75" customHeight="1">
      <c r="A220" s="15"/>
      <c r="B220" s="15"/>
      <c r="C220" s="15"/>
      <c r="D220" s="15"/>
      <c r="E220" s="15"/>
      <c r="F220" s="15"/>
      <c r="G220" s="15"/>
      <c r="H220" s="15"/>
    </row>
    <row r="221" ht="15.75" customHeight="1">
      <c r="A221" s="15"/>
      <c r="B221" s="15"/>
      <c r="C221" s="15"/>
      <c r="D221" s="15"/>
      <c r="E221" s="15"/>
      <c r="F221" s="15"/>
      <c r="G221" s="15"/>
      <c r="H221" s="15"/>
    </row>
    <row r="222" ht="15.75" customHeight="1">
      <c r="A222" s="15"/>
      <c r="B222" s="15"/>
      <c r="C222" s="15"/>
      <c r="D222" s="15"/>
      <c r="E222" s="15"/>
      <c r="F222" s="15"/>
      <c r="G222" s="15"/>
      <c r="H222" s="15"/>
    </row>
    <row r="223" ht="15.75" customHeight="1">
      <c r="A223" s="15"/>
      <c r="B223" s="15"/>
      <c r="C223" s="15"/>
      <c r="D223" s="15"/>
      <c r="E223" s="15"/>
      <c r="F223" s="15"/>
      <c r="G223" s="15"/>
      <c r="H223" s="15"/>
    </row>
    <row r="224" ht="15.75" customHeight="1">
      <c r="A224" s="15"/>
      <c r="B224" s="15"/>
      <c r="C224" s="15"/>
      <c r="D224" s="15"/>
      <c r="E224" s="15"/>
      <c r="F224" s="15"/>
      <c r="G224" s="15"/>
      <c r="H224" s="15"/>
    </row>
    <row r="225" ht="15.75" customHeight="1">
      <c r="A225" s="15"/>
      <c r="B225" s="15"/>
      <c r="C225" s="15"/>
      <c r="D225" s="15"/>
      <c r="E225" s="15"/>
      <c r="F225" s="15"/>
      <c r="G225" s="15"/>
      <c r="H225" s="15"/>
    </row>
    <row r="226" ht="15.75" customHeight="1">
      <c r="A226" s="15"/>
      <c r="B226" s="15"/>
      <c r="C226" s="15"/>
      <c r="D226" s="15"/>
      <c r="E226" s="15"/>
      <c r="F226" s="15"/>
      <c r="G226" s="15"/>
      <c r="H226" s="15"/>
    </row>
    <row r="227" ht="15.75" customHeight="1">
      <c r="A227" s="15"/>
      <c r="B227" s="15"/>
      <c r="C227" s="15"/>
      <c r="D227" s="15"/>
      <c r="E227" s="15"/>
      <c r="F227" s="15"/>
      <c r="G227" s="15"/>
      <c r="H227" s="15"/>
    </row>
    <row r="228" ht="15.75" customHeight="1">
      <c r="A228" s="15"/>
      <c r="B228" s="15"/>
      <c r="C228" s="15"/>
      <c r="D228" s="15"/>
      <c r="E228" s="15"/>
      <c r="F228" s="15"/>
      <c r="G228" s="15"/>
      <c r="H228" s="15"/>
    </row>
    <row r="229" ht="15.75" customHeight="1">
      <c r="A229" s="15"/>
      <c r="B229" s="15"/>
      <c r="C229" s="15"/>
      <c r="D229" s="15"/>
      <c r="E229" s="15"/>
      <c r="F229" s="15"/>
      <c r="G229" s="15"/>
      <c r="H229" s="15"/>
    </row>
    <row r="230" ht="15.75" customHeight="1">
      <c r="A230" s="15"/>
      <c r="B230" s="15"/>
      <c r="C230" s="15"/>
      <c r="D230" s="15"/>
      <c r="E230" s="15"/>
      <c r="F230" s="15"/>
      <c r="G230" s="15"/>
      <c r="H230" s="15"/>
    </row>
    <row r="231" ht="15.75" customHeight="1">
      <c r="A231" s="15"/>
      <c r="B231" s="15"/>
      <c r="C231" s="15"/>
      <c r="D231" s="15"/>
      <c r="E231" s="15"/>
      <c r="F231" s="15"/>
      <c r="G231" s="15"/>
      <c r="H231" s="15"/>
    </row>
    <row r="232" ht="15.75" customHeight="1">
      <c r="A232" s="15"/>
      <c r="B232" s="15"/>
      <c r="C232" s="15"/>
      <c r="D232" s="15"/>
      <c r="E232" s="15"/>
      <c r="F232" s="15"/>
      <c r="G232" s="15"/>
      <c r="H232" s="15"/>
    </row>
    <row r="233" ht="15.75" customHeight="1">
      <c r="A233" s="15"/>
      <c r="B233" s="15"/>
      <c r="C233" s="15"/>
      <c r="D233" s="15"/>
      <c r="E233" s="15"/>
      <c r="F233" s="15"/>
      <c r="G233" s="15"/>
      <c r="H233" s="15"/>
    </row>
    <row r="234" ht="15.75" customHeight="1">
      <c r="A234" s="15"/>
      <c r="B234" s="15"/>
      <c r="C234" s="15"/>
      <c r="D234" s="15"/>
      <c r="E234" s="15"/>
      <c r="F234" s="15"/>
      <c r="G234" s="15"/>
      <c r="H234" s="15"/>
    </row>
    <row r="235" ht="15.75" customHeight="1">
      <c r="A235" s="15"/>
      <c r="B235" s="15"/>
      <c r="C235" s="15"/>
      <c r="D235" s="15"/>
      <c r="E235" s="15"/>
      <c r="F235" s="15"/>
      <c r="G235" s="15"/>
      <c r="H235" s="15"/>
    </row>
    <row r="236" ht="15.75" customHeight="1">
      <c r="A236" s="15"/>
      <c r="B236" s="15"/>
      <c r="C236" s="15"/>
      <c r="D236" s="15"/>
      <c r="E236" s="15"/>
      <c r="F236" s="15"/>
      <c r="G236" s="15"/>
      <c r="H236" s="15"/>
    </row>
    <row r="237" ht="15.75" customHeight="1">
      <c r="A237" s="15"/>
      <c r="B237" s="15"/>
      <c r="C237" s="15"/>
      <c r="D237" s="15"/>
      <c r="E237" s="15"/>
      <c r="F237" s="15"/>
      <c r="G237" s="15"/>
      <c r="H237" s="15"/>
    </row>
    <row r="238" ht="15.75" customHeight="1">
      <c r="A238" s="15"/>
      <c r="B238" s="15"/>
      <c r="C238" s="15"/>
      <c r="D238" s="15"/>
      <c r="E238" s="15"/>
      <c r="F238" s="15"/>
      <c r="G238" s="15"/>
      <c r="H238" s="15"/>
    </row>
    <row r="239" ht="15.75" customHeight="1">
      <c r="A239" s="15"/>
      <c r="B239" s="15"/>
      <c r="C239" s="15"/>
      <c r="D239" s="15"/>
      <c r="E239" s="15"/>
      <c r="F239" s="15"/>
      <c r="G239" s="15"/>
      <c r="H239" s="15"/>
    </row>
    <row r="240" ht="15.75" customHeight="1">
      <c r="A240" s="15"/>
      <c r="B240" s="15"/>
      <c r="C240" s="15"/>
      <c r="D240" s="15"/>
      <c r="E240" s="15"/>
      <c r="F240" s="15"/>
      <c r="G240" s="15"/>
      <c r="H240" s="15"/>
    </row>
    <row r="241" ht="15.75" customHeight="1">
      <c r="A241" s="15"/>
      <c r="B241" s="15"/>
      <c r="C241" s="15"/>
      <c r="D241" s="15"/>
      <c r="E241" s="15"/>
      <c r="F241" s="15"/>
      <c r="G241" s="15"/>
      <c r="H241" s="15"/>
    </row>
    <row r="242" ht="15.75" customHeight="1">
      <c r="A242" s="15"/>
      <c r="B242" s="15"/>
      <c r="C242" s="15"/>
      <c r="D242" s="15"/>
      <c r="E242" s="15"/>
      <c r="F242" s="15"/>
      <c r="G242" s="15"/>
      <c r="H242" s="15"/>
    </row>
    <row r="243" ht="15.75" customHeight="1">
      <c r="A243" s="15"/>
      <c r="B243" s="15"/>
      <c r="C243" s="15"/>
      <c r="D243" s="15"/>
      <c r="E243" s="15"/>
      <c r="F243" s="15"/>
      <c r="G243" s="15"/>
      <c r="H243" s="15"/>
    </row>
    <row r="244" ht="15.75" customHeight="1">
      <c r="A244" s="15"/>
      <c r="B244" s="15"/>
      <c r="C244" s="15"/>
      <c r="D244" s="15"/>
      <c r="E244" s="15"/>
      <c r="F244" s="15"/>
      <c r="G244" s="15"/>
      <c r="H244" s="15"/>
    </row>
    <row r="245" ht="15.75" customHeight="1">
      <c r="A245" s="15"/>
      <c r="B245" s="15"/>
      <c r="C245" s="15"/>
      <c r="D245" s="15"/>
      <c r="E245" s="15"/>
      <c r="F245" s="15"/>
      <c r="G245" s="15"/>
      <c r="H245" s="15"/>
    </row>
    <row r="246" ht="15.75" customHeight="1">
      <c r="A246" s="15"/>
      <c r="B246" s="15"/>
      <c r="C246" s="15"/>
      <c r="D246" s="15"/>
      <c r="E246" s="15"/>
      <c r="F246" s="15"/>
      <c r="G246" s="15"/>
      <c r="H246" s="15"/>
    </row>
    <row r="247" ht="15.75" customHeight="1">
      <c r="A247" s="15"/>
      <c r="B247" s="15"/>
      <c r="C247" s="15"/>
      <c r="D247" s="15"/>
      <c r="E247" s="15"/>
      <c r="F247" s="15"/>
      <c r="G247" s="15"/>
      <c r="H247" s="15"/>
    </row>
    <row r="248" ht="15.75" customHeight="1">
      <c r="A248" s="15"/>
      <c r="B248" s="15"/>
      <c r="C248" s="15"/>
      <c r="D248" s="15"/>
      <c r="E248" s="15"/>
      <c r="F248" s="15"/>
      <c r="G248" s="15"/>
      <c r="H248" s="15"/>
    </row>
    <row r="249" ht="15.75" customHeight="1">
      <c r="A249" s="15"/>
      <c r="B249" s="15"/>
      <c r="C249" s="15"/>
      <c r="D249" s="15"/>
      <c r="E249" s="15"/>
      <c r="F249" s="15"/>
      <c r="G249" s="15"/>
      <c r="H249" s="15"/>
    </row>
    <row r="250" ht="15.75" customHeight="1">
      <c r="A250" s="15"/>
      <c r="B250" s="15"/>
      <c r="C250" s="15"/>
      <c r="D250" s="15"/>
      <c r="E250" s="15"/>
      <c r="F250" s="15"/>
      <c r="G250" s="15"/>
      <c r="H250" s="15"/>
    </row>
    <row r="251" ht="15.75" customHeight="1">
      <c r="A251" s="15"/>
      <c r="B251" s="15"/>
      <c r="C251" s="15"/>
      <c r="D251" s="15"/>
      <c r="E251" s="15"/>
      <c r="F251" s="15"/>
      <c r="G251" s="15"/>
      <c r="H251" s="15"/>
    </row>
    <row r="252" ht="15.75" customHeight="1">
      <c r="A252" s="15"/>
      <c r="B252" s="15"/>
      <c r="C252" s="15"/>
      <c r="D252" s="15"/>
      <c r="E252" s="15"/>
      <c r="F252" s="15"/>
      <c r="G252" s="15"/>
      <c r="H252" s="15"/>
    </row>
    <row r="253" ht="15.75" customHeight="1">
      <c r="A253" s="15"/>
      <c r="B253" s="15"/>
      <c r="C253" s="15"/>
      <c r="D253" s="15"/>
      <c r="E253" s="15"/>
      <c r="F253" s="15"/>
      <c r="G253" s="15"/>
      <c r="H253" s="15"/>
    </row>
    <row r="254" ht="15.75" customHeight="1">
      <c r="A254" s="15"/>
      <c r="B254" s="15"/>
      <c r="C254" s="15"/>
      <c r="D254" s="15"/>
      <c r="E254" s="15"/>
      <c r="F254" s="15"/>
      <c r="G254" s="15"/>
      <c r="H254" s="15"/>
    </row>
    <row r="255" ht="15.75" customHeight="1">
      <c r="A255" s="15"/>
      <c r="B255" s="15"/>
      <c r="C255" s="15"/>
      <c r="D255" s="15"/>
      <c r="E255" s="15"/>
      <c r="F255" s="15"/>
      <c r="G255" s="15"/>
      <c r="H255" s="15"/>
    </row>
    <row r="256" ht="15.75" customHeight="1">
      <c r="A256" s="15"/>
      <c r="B256" s="15"/>
      <c r="C256" s="15"/>
      <c r="D256" s="15"/>
      <c r="E256" s="15"/>
      <c r="F256" s="15"/>
      <c r="G256" s="15"/>
      <c r="H256" s="15"/>
    </row>
    <row r="257" ht="15.75" customHeight="1">
      <c r="A257" s="15"/>
      <c r="B257" s="15"/>
      <c r="C257" s="15"/>
      <c r="D257" s="15"/>
      <c r="E257" s="15"/>
      <c r="F257" s="15"/>
      <c r="G257" s="15"/>
      <c r="H257" s="15"/>
    </row>
    <row r="258" ht="15.75" customHeight="1">
      <c r="A258" s="15"/>
      <c r="B258" s="15"/>
      <c r="C258" s="15"/>
      <c r="D258" s="15"/>
      <c r="E258" s="15"/>
      <c r="F258" s="15"/>
      <c r="G258" s="15"/>
      <c r="H258" s="15"/>
    </row>
    <row r="259" ht="15.75" customHeight="1">
      <c r="A259" s="15"/>
      <c r="B259" s="15"/>
      <c r="C259" s="15"/>
      <c r="D259" s="15"/>
      <c r="E259" s="15"/>
      <c r="F259" s="15"/>
      <c r="G259" s="15"/>
      <c r="H259" s="15"/>
    </row>
    <row r="260" ht="15.75" customHeight="1">
      <c r="A260" s="15"/>
      <c r="B260" s="15"/>
      <c r="C260" s="15"/>
      <c r="D260" s="15"/>
      <c r="E260" s="15"/>
      <c r="F260" s="15"/>
      <c r="G260" s="15"/>
      <c r="H260" s="15"/>
    </row>
    <row r="261" ht="15.75" customHeight="1">
      <c r="A261" s="15"/>
      <c r="B261" s="15"/>
      <c r="C261" s="15"/>
      <c r="D261" s="15"/>
      <c r="E261" s="15"/>
      <c r="F261" s="15"/>
      <c r="G261" s="15"/>
      <c r="H261" s="15"/>
    </row>
    <row r="262" ht="15.75" customHeight="1">
      <c r="A262" s="15"/>
      <c r="B262" s="15"/>
      <c r="C262" s="15"/>
      <c r="D262" s="15"/>
      <c r="E262" s="15"/>
      <c r="F262" s="15"/>
      <c r="G262" s="15"/>
      <c r="H262" s="15"/>
    </row>
    <row r="263" ht="15.75" customHeight="1">
      <c r="A263" s="15"/>
      <c r="B263" s="15"/>
      <c r="C263" s="15"/>
      <c r="D263" s="15"/>
      <c r="E263" s="15"/>
      <c r="F263" s="15"/>
      <c r="G263" s="15"/>
      <c r="H263" s="15"/>
    </row>
    <row r="264" ht="15.75" customHeight="1">
      <c r="A264" s="15"/>
      <c r="B264" s="15"/>
      <c r="C264" s="15"/>
      <c r="D264" s="15"/>
      <c r="E264" s="15"/>
      <c r="F264" s="15"/>
      <c r="G264" s="15"/>
      <c r="H264" s="15"/>
    </row>
    <row r="265" ht="15.75" customHeight="1">
      <c r="A265" s="15"/>
      <c r="B265" s="15"/>
      <c r="C265" s="15"/>
      <c r="D265" s="15"/>
      <c r="E265" s="15"/>
      <c r="F265" s="15"/>
      <c r="G265" s="15"/>
      <c r="H265" s="15"/>
    </row>
    <row r="266" ht="15.75" customHeight="1">
      <c r="A266" s="15"/>
      <c r="B266" s="15"/>
      <c r="C266" s="15"/>
      <c r="D266" s="15"/>
      <c r="E266" s="15"/>
      <c r="F266" s="15"/>
      <c r="G266" s="15"/>
      <c r="H266" s="15"/>
    </row>
    <row r="267" ht="15.75" customHeight="1">
      <c r="A267" s="15"/>
      <c r="B267" s="15"/>
      <c r="C267" s="15"/>
      <c r="D267" s="15"/>
      <c r="E267" s="15"/>
      <c r="F267" s="15"/>
      <c r="G267" s="15"/>
      <c r="H267" s="15"/>
    </row>
    <row r="268" ht="15.75" customHeight="1">
      <c r="A268" s="15"/>
      <c r="B268" s="15"/>
      <c r="C268" s="15"/>
      <c r="D268" s="15"/>
      <c r="E268" s="15"/>
      <c r="F268" s="15"/>
      <c r="G268" s="15"/>
      <c r="H268" s="15"/>
    </row>
    <row r="269" ht="15.75" customHeight="1">
      <c r="A269" s="15"/>
      <c r="B269" s="15"/>
      <c r="C269" s="15"/>
      <c r="D269" s="15"/>
      <c r="E269" s="15"/>
      <c r="F269" s="15"/>
      <c r="G269" s="15"/>
      <c r="H269" s="15"/>
    </row>
    <row r="270" ht="15.75" customHeight="1">
      <c r="A270" s="15"/>
      <c r="B270" s="15"/>
      <c r="C270" s="15"/>
      <c r="D270" s="15"/>
      <c r="E270" s="15"/>
      <c r="F270" s="15"/>
      <c r="G270" s="15"/>
      <c r="H270" s="15"/>
    </row>
    <row r="271" ht="15.75" customHeight="1">
      <c r="A271" s="15"/>
      <c r="B271" s="15"/>
      <c r="C271" s="15"/>
      <c r="D271" s="15"/>
      <c r="E271" s="15"/>
      <c r="F271" s="15"/>
      <c r="G271" s="15"/>
      <c r="H271" s="15"/>
    </row>
    <row r="272" ht="15.75" customHeight="1">
      <c r="A272" s="15"/>
      <c r="B272" s="15"/>
      <c r="C272" s="15"/>
      <c r="D272" s="15"/>
      <c r="E272" s="15"/>
      <c r="F272" s="15"/>
      <c r="G272" s="15"/>
      <c r="H272" s="15"/>
    </row>
    <row r="273" ht="15.75" customHeight="1">
      <c r="A273" s="15"/>
      <c r="B273" s="15"/>
      <c r="C273" s="15"/>
      <c r="D273" s="15"/>
      <c r="E273" s="15"/>
      <c r="F273" s="15"/>
      <c r="G273" s="15"/>
      <c r="H273" s="15"/>
    </row>
    <row r="274" ht="15.75" customHeight="1">
      <c r="A274" s="15"/>
      <c r="B274" s="15"/>
      <c r="C274" s="15"/>
      <c r="D274" s="15"/>
      <c r="E274" s="15"/>
      <c r="F274" s="15"/>
      <c r="G274" s="15"/>
      <c r="H274" s="15"/>
    </row>
    <row r="275" ht="15.75" customHeight="1">
      <c r="A275" s="15"/>
      <c r="B275" s="15"/>
      <c r="C275" s="15"/>
      <c r="D275" s="15"/>
      <c r="E275" s="15"/>
      <c r="F275" s="15"/>
      <c r="G275" s="15"/>
      <c r="H275" s="15"/>
    </row>
    <row r="276" ht="15.75" customHeight="1">
      <c r="A276" s="15"/>
      <c r="B276" s="15"/>
      <c r="C276" s="15"/>
      <c r="D276" s="15"/>
      <c r="E276" s="15"/>
      <c r="F276" s="15"/>
      <c r="G276" s="15"/>
      <c r="H276" s="15"/>
    </row>
    <row r="277" ht="15.75" customHeight="1">
      <c r="A277" s="15"/>
      <c r="B277" s="15"/>
      <c r="C277" s="15"/>
      <c r="D277" s="15"/>
      <c r="E277" s="15"/>
      <c r="F277" s="15"/>
      <c r="G277" s="15"/>
      <c r="H277" s="15"/>
    </row>
    <row r="278" ht="15.75" customHeight="1">
      <c r="A278" s="15"/>
      <c r="B278" s="15"/>
      <c r="C278" s="15"/>
      <c r="D278" s="15"/>
      <c r="E278" s="15"/>
      <c r="F278" s="15"/>
      <c r="G278" s="15"/>
      <c r="H278" s="15"/>
    </row>
    <row r="279" ht="15.75" customHeight="1">
      <c r="A279" s="15"/>
      <c r="B279" s="15"/>
      <c r="C279" s="15"/>
      <c r="D279" s="15"/>
      <c r="E279" s="15"/>
      <c r="F279" s="15"/>
      <c r="G279" s="15"/>
      <c r="H279" s="15"/>
    </row>
    <row r="280" ht="15.75" customHeight="1">
      <c r="A280" s="15"/>
      <c r="B280" s="15"/>
      <c r="C280" s="15"/>
      <c r="D280" s="15"/>
      <c r="E280" s="15"/>
      <c r="F280" s="15"/>
      <c r="G280" s="15"/>
      <c r="H280" s="15"/>
    </row>
    <row r="281" ht="15.75" customHeight="1">
      <c r="A281" s="15"/>
      <c r="B281" s="15"/>
      <c r="C281" s="15"/>
      <c r="D281" s="15"/>
      <c r="E281" s="15"/>
      <c r="F281" s="15"/>
      <c r="G281" s="15"/>
      <c r="H281" s="15"/>
    </row>
    <row r="282" ht="15.75" customHeight="1">
      <c r="A282" s="15"/>
      <c r="B282" s="15"/>
      <c r="C282" s="15"/>
      <c r="D282" s="15"/>
      <c r="E282" s="15"/>
      <c r="F282" s="15"/>
      <c r="G282" s="15"/>
      <c r="H282" s="15"/>
    </row>
    <row r="283" ht="15.75" customHeight="1">
      <c r="A283" s="15"/>
      <c r="B283" s="15"/>
      <c r="C283" s="15"/>
      <c r="D283" s="15"/>
      <c r="E283" s="15"/>
      <c r="F283" s="15"/>
      <c r="G283" s="15"/>
      <c r="H283" s="15"/>
    </row>
    <row r="284" ht="15.75" customHeight="1">
      <c r="A284" s="15"/>
      <c r="B284" s="15"/>
      <c r="C284" s="15"/>
      <c r="D284" s="15"/>
      <c r="E284" s="15"/>
      <c r="F284" s="15"/>
      <c r="G284" s="15"/>
      <c r="H284" s="15"/>
    </row>
    <row r="285" ht="15.75" customHeight="1">
      <c r="A285" s="15"/>
      <c r="B285" s="15"/>
      <c r="C285" s="15"/>
      <c r="D285" s="15"/>
      <c r="E285" s="15"/>
      <c r="F285" s="15"/>
      <c r="G285" s="15"/>
      <c r="H285" s="15"/>
    </row>
    <row r="286" ht="15.75" customHeight="1">
      <c r="A286" s="15"/>
      <c r="B286" s="15"/>
      <c r="C286" s="15"/>
      <c r="D286" s="15"/>
      <c r="E286" s="15"/>
      <c r="F286" s="15"/>
      <c r="G286" s="15"/>
      <c r="H286" s="15"/>
    </row>
    <row r="287" ht="15.75" customHeight="1">
      <c r="A287" s="15"/>
      <c r="B287" s="15"/>
      <c r="C287" s="15"/>
      <c r="D287" s="15"/>
      <c r="E287" s="15"/>
      <c r="F287" s="15"/>
      <c r="G287" s="15"/>
      <c r="H287" s="15"/>
    </row>
    <row r="288" ht="15.75" customHeight="1">
      <c r="A288" s="15"/>
      <c r="B288" s="15"/>
      <c r="C288" s="15"/>
      <c r="D288" s="15"/>
      <c r="E288" s="15"/>
      <c r="F288" s="15"/>
      <c r="G288" s="15"/>
      <c r="H288" s="15"/>
    </row>
    <row r="289" ht="15.75" customHeight="1">
      <c r="A289" s="15"/>
      <c r="B289" s="15"/>
      <c r="C289" s="15"/>
      <c r="D289" s="15"/>
      <c r="E289" s="15"/>
      <c r="F289" s="15"/>
      <c r="G289" s="15"/>
      <c r="H289" s="15"/>
    </row>
    <row r="290" ht="15.75" customHeight="1">
      <c r="A290" s="15"/>
      <c r="B290" s="15"/>
      <c r="C290" s="15"/>
      <c r="D290" s="15"/>
      <c r="E290" s="15"/>
      <c r="F290" s="15"/>
      <c r="G290" s="15"/>
      <c r="H290" s="15"/>
    </row>
    <row r="291" ht="15.75" customHeight="1">
      <c r="A291" s="15"/>
      <c r="B291" s="15"/>
      <c r="C291" s="15"/>
      <c r="D291" s="15"/>
      <c r="E291" s="15"/>
      <c r="F291" s="15"/>
      <c r="G291" s="15"/>
      <c r="H291" s="15"/>
    </row>
    <row r="292" ht="15.75" customHeight="1">
      <c r="A292" s="15"/>
      <c r="B292" s="15"/>
      <c r="C292" s="15"/>
      <c r="D292" s="15"/>
      <c r="E292" s="15"/>
      <c r="F292" s="15"/>
      <c r="G292" s="15"/>
      <c r="H292" s="15"/>
    </row>
    <row r="293" ht="15.75" customHeight="1">
      <c r="A293" s="15"/>
      <c r="B293" s="15"/>
      <c r="C293" s="15"/>
      <c r="D293" s="15"/>
      <c r="E293" s="15"/>
      <c r="F293" s="15"/>
      <c r="G293" s="15"/>
      <c r="H293" s="15"/>
    </row>
    <row r="294" ht="15.75" customHeight="1">
      <c r="A294" s="15"/>
      <c r="B294" s="15"/>
      <c r="C294" s="15"/>
      <c r="D294" s="15"/>
      <c r="E294" s="15"/>
      <c r="F294" s="15"/>
      <c r="G294" s="15"/>
      <c r="H294" s="15"/>
    </row>
    <row r="295" ht="15.75" customHeight="1">
      <c r="A295" s="15"/>
      <c r="B295" s="15"/>
      <c r="C295" s="15"/>
      <c r="D295" s="15"/>
      <c r="E295" s="15"/>
      <c r="F295" s="15"/>
      <c r="G295" s="15"/>
      <c r="H295" s="15"/>
    </row>
    <row r="296" ht="15.75" customHeight="1">
      <c r="A296" s="15"/>
      <c r="B296" s="15"/>
      <c r="C296" s="15"/>
      <c r="D296" s="15"/>
      <c r="E296" s="15"/>
      <c r="F296" s="15"/>
      <c r="G296" s="15"/>
      <c r="H296" s="15"/>
    </row>
    <row r="297" ht="15.75" customHeight="1">
      <c r="A297" s="15"/>
      <c r="B297" s="15"/>
      <c r="C297" s="15"/>
      <c r="D297" s="15"/>
      <c r="E297" s="15"/>
      <c r="F297" s="15"/>
      <c r="G297" s="15"/>
      <c r="H297" s="15"/>
    </row>
    <row r="298" ht="15.75" customHeight="1">
      <c r="A298" s="15"/>
      <c r="B298" s="15"/>
      <c r="C298" s="15"/>
      <c r="D298" s="15"/>
      <c r="E298" s="15"/>
      <c r="F298" s="15"/>
      <c r="G298" s="15"/>
      <c r="H298" s="15"/>
    </row>
    <row r="299" ht="15.75" customHeight="1">
      <c r="A299" s="15"/>
      <c r="B299" s="15"/>
      <c r="C299" s="15"/>
      <c r="D299" s="15"/>
      <c r="E299" s="15"/>
      <c r="F299" s="15"/>
      <c r="G299" s="15"/>
      <c r="H299" s="15"/>
    </row>
    <row r="300" ht="15.75" customHeight="1">
      <c r="A300" s="15"/>
      <c r="B300" s="15"/>
      <c r="C300" s="15"/>
      <c r="D300" s="15"/>
      <c r="E300" s="15"/>
      <c r="F300" s="15"/>
      <c r="G300" s="15"/>
      <c r="H300" s="15"/>
    </row>
    <row r="301" ht="15.75" customHeight="1">
      <c r="A301" s="15"/>
      <c r="B301" s="15"/>
      <c r="C301" s="15"/>
      <c r="D301" s="15"/>
      <c r="E301" s="15"/>
      <c r="F301" s="15"/>
      <c r="G301" s="15"/>
      <c r="H301" s="15"/>
    </row>
    <row r="302" ht="15.75" customHeight="1">
      <c r="A302" s="15"/>
      <c r="B302" s="15"/>
      <c r="C302" s="15"/>
      <c r="D302" s="15"/>
      <c r="E302" s="15"/>
      <c r="F302" s="15"/>
      <c r="G302" s="15"/>
      <c r="H302" s="15"/>
    </row>
    <row r="303" ht="15.75" customHeight="1">
      <c r="A303" s="15"/>
      <c r="B303" s="15"/>
      <c r="C303" s="15"/>
      <c r="D303" s="15"/>
      <c r="E303" s="15"/>
      <c r="F303" s="15"/>
      <c r="G303" s="15"/>
      <c r="H303" s="15"/>
    </row>
    <row r="304" ht="15.75" customHeight="1">
      <c r="A304" s="15"/>
      <c r="B304" s="15"/>
      <c r="C304" s="15"/>
      <c r="D304" s="15"/>
      <c r="E304" s="15"/>
      <c r="F304" s="15"/>
      <c r="G304" s="15"/>
      <c r="H304" s="15"/>
    </row>
    <row r="305" ht="15.75" customHeight="1">
      <c r="A305" s="15"/>
      <c r="B305" s="15"/>
      <c r="C305" s="15"/>
      <c r="D305" s="15"/>
      <c r="E305" s="15"/>
      <c r="F305" s="15"/>
      <c r="G305" s="15"/>
      <c r="H305" s="15"/>
    </row>
    <row r="306" ht="15.75" customHeight="1">
      <c r="A306" s="15"/>
      <c r="B306" s="15"/>
      <c r="C306" s="15"/>
      <c r="D306" s="15"/>
      <c r="E306" s="15"/>
      <c r="F306" s="15"/>
      <c r="G306" s="15"/>
      <c r="H306" s="15"/>
    </row>
    <row r="307" ht="15.75" customHeight="1">
      <c r="A307" s="15"/>
      <c r="B307" s="15"/>
      <c r="C307" s="15"/>
      <c r="D307" s="15"/>
      <c r="E307" s="15"/>
      <c r="F307" s="15"/>
      <c r="G307" s="15"/>
      <c r="H307" s="15"/>
    </row>
    <row r="308" ht="15.75" customHeight="1">
      <c r="A308" s="15"/>
      <c r="B308" s="15"/>
      <c r="C308" s="15"/>
      <c r="D308" s="15"/>
      <c r="E308" s="15"/>
      <c r="F308" s="15"/>
      <c r="G308" s="15"/>
      <c r="H308" s="15"/>
    </row>
    <row r="309" ht="15.75" customHeight="1">
      <c r="A309" s="15"/>
      <c r="B309" s="15"/>
      <c r="C309" s="15"/>
      <c r="D309" s="15"/>
      <c r="E309" s="15"/>
      <c r="F309" s="15"/>
      <c r="G309" s="15"/>
      <c r="H309" s="15"/>
    </row>
    <row r="310" ht="15.75" customHeight="1">
      <c r="A310" s="15"/>
      <c r="B310" s="15"/>
      <c r="C310" s="15"/>
      <c r="D310" s="15"/>
      <c r="E310" s="15"/>
      <c r="F310" s="15"/>
      <c r="G310" s="15"/>
      <c r="H310" s="15"/>
    </row>
    <row r="311" ht="15.75" customHeight="1">
      <c r="A311" s="15"/>
      <c r="B311" s="15"/>
      <c r="C311" s="15"/>
      <c r="D311" s="15"/>
      <c r="E311" s="15"/>
      <c r="F311" s="15"/>
      <c r="G311" s="15"/>
      <c r="H311" s="15"/>
    </row>
    <row r="312" ht="15.75" customHeight="1">
      <c r="A312" s="15"/>
      <c r="B312" s="15"/>
      <c r="C312" s="15"/>
      <c r="D312" s="15"/>
      <c r="E312" s="15"/>
      <c r="F312" s="15"/>
      <c r="G312" s="15"/>
      <c r="H312" s="15"/>
    </row>
    <row r="313" ht="15.75" customHeight="1">
      <c r="A313" s="15"/>
      <c r="B313" s="15"/>
      <c r="C313" s="15"/>
      <c r="D313" s="15"/>
      <c r="E313" s="15"/>
      <c r="F313" s="15"/>
      <c r="G313" s="15"/>
      <c r="H313" s="15"/>
    </row>
    <row r="314" ht="15.75" customHeight="1">
      <c r="A314" s="15"/>
      <c r="B314" s="15"/>
      <c r="C314" s="15"/>
      <c r="D314" s="15"/>
      <c r="E314" s="15"/>
      <c r="F314" s="15"/>
      <c r="G314" s="15"/>
      <c r="H314" s="15"/>
    </row>
    <row r="315" ht="15.75" customHeight="1">
      <c r="A315" s="15"/>
      <c r="B315" s="15"/>
      <c r="C315" s="15"/>
      <c r="D315" s="15"/>
      <c r="E315" s="15"/>
      <c r="F315" s="15"/>
      <c r="G315" s="15"/>
      <c r="H315" s="15"/>
    </row>
    <row r="316" ht="15.75" customHeight="1">
      <c r="A316" s="15"/>
      <c r="B316" s="15"/>
      <c r="C316" s="15"/>
      <c r="D316" s="15"/>
      <c r="E316" s="15"/>
      <c r="F316" s="15"/>
      <c r="G316" s="15"/>
      <c r="H316" s="15"/>
    </row>
    <row r="317" ht="15.75" customHeight="1">
      <c r="A317" s="15"/>
      <c r="B317" s="15"/>
      <c r="C317" s="15"/>
      <c r="D317" s="15"/>
      <c r="E317" s="15"/>
      <c r="F317" s="15"/>
      <c r="G317" s="15"/>
      <c r="H317" s="15"/>
    </row>
    <row r="318" ht="15.75" customHeight="1">
      <c r="A318" s="15"/>
      <c r="B318" s="15"/>
      <c r="C318" s="15"/>
      <c r="D318" s="15"/>
      <c r="E318" s="15"/>
      <c r="F318" s="15"/>
      <c r="G318" s="15"/>
      <c r="H318" s="15"/>
    </row>
    <row r="319" ht="15.75" customHeight="1">
      <c r="A319" s="15"/>
      <c r="B319" s="15"/>
      <c r="C319" s="15"/>
      <c r="D319" s="15"/>
      <c r="E319" s="15"/>
      <c r="F319" s="15"/>
      <c r="G319" s="15"/>
      <c r="H319" s="15"/>
    </row>
    <row r="320" ht="15.75" customHeight="1">
      <c r="A320" s="15"/>
      <c r="B320" s="15"/>
      <c r="C320" s="15"/>
      <c r="D320" s="15"/>
      <c r="E320" s="15"/>
      <c r="F320" s="15"/>
      <c r="G320" s="15"/>
      <c r="H320" s="15"/>
    </row>
    <row r="321" ht="15.75" customHeight="1">
      <c r="A321" s="15"/>
      <c r="B321" s="15"/>
      <c r="C321" s="15"/>
      <c r="D321" s="15"/>
      <c r="E321" s="15"/>
      <c r="F321" s="15"/>
      <c r="G321" s="15"/>
      <c r="H321" s="15"/>
    </row>
    <row r="322" ht="15.75" customHeight="1">
      <c r="A322" s="15"/>
      <c r="B322" s="15"/>
      <c r="C322" s="15"/>
      <c r="D322" s="15"/>
      <c r="E322" s="15"/>
      <c r="F322" s="15"/>
      <c r="G322" s="15"/>
      <c r="H322" s="15"/>
    </row>
    <row r="323" ht="15.75" customHeight="1">
      <c r="A323" s="15"/>
      <c r="B323" s="15"/>
      <c r="C323" s="15"/>
      <c r="D323" s="15"/>
      <c r="E323" s="15"/>
      <c r="F323" s="15"/>
      <c r="G323" s="15"/>
      <c r="H323" s="15"/>
    </row>
    <row r="324" ht="15.75" customHeight="1">
      <c r="A324" s="15"/>
      <c r="B324" s="15"/>
      <c r="C324" s="15"/>
      <c r="D324" s="15"/>
      <c r="E324" s="15"/>
      <c r="F324" s="15"/>
      <c r="G324" s="15"/>
      <c r="H324" s="15"/>
    </row>
    <row r="325" ht="15.75" customHeight="1">
      <c r="A325" s="15"/>
      <c r="B325" s="15"/>
      <c r="C325" s="15"/>
      <c r="D325" s="15"/>
      <c r="E325" s="15"/>
      <c r="F325" s="15"/>
      <c r="G325" s="15"/>
      <c r="H325" s="15"/>
    </row>
    <row r="326" ht="15.75" customHeight="1">
      <c r="A326" s="15"/>
      <c r="B326" s="15"/>
      <c r="C326" s="15"/>
      <c r="D326" s="15"/>
      <c r="E326" s="15"/>
      <c r="F326" s="15"/>
      <c r="G326" s="15"/>
      <c r="H326" s="15"/>
    </row>
    <row r="327" ht="15.75" customHeight="1">
      <c r="A327" s="15"/>
      <c r="B327" s="15"/>
      <c r="C327" s="15"/>
      <c r="D327" s="15"/>
      <c r="E327" s="15"/>
      <c r="F327" s="15"/>
      <c r="G327" s="15"/>
      <c r="H327" s="15"/>
    </row>
    <row r="328" ht="15.75" customHeight="1">
      <c r="A328" s="15"/>
      <c r="B328" s="15"/>
      <c r="C328" s="15"/>
      <c r="D328" s="15"/>
      <c r="E328" s="15"/>
      <c r="F328" s="15"/>
      <c r="G328" s="15"/>
      <c r="H328" s="15"/>
    </row>
    <row r="329" ht="15.75" customHeight="1">
      <c r="A329" s="15"/>
      <c r="B329" s="15"/>
      <c r="C329" s="15"/>
      <c r="D329" s="15"/>
      <c r="E329" s="15"/>
      <c r="F329" s="15"/>
      <c r="G329" s="15"/>
      <c r="H329" s="15"/>
    </row>
    <row r="330" ht="15.75" customHeight="1">
      <c r="A330" s="15"/>
      <c r="B330" s="15"/>
      <c r="C330" s="15"/>
      <c r="D330" s="15"/>
      <c r="E330" s="15"/>
      <c r="F330" s="15"/>
      <c r="G330" s="15"/>
      <c r="H330" s="15"/>
    </row>
    <row r="331" ht="15.75" customHeight="1">
      <c r="A331" s="15"/>
      <c r="B331" s="15"/>
      <c r="C331" s="15"/>
      <c r="D331" s="15"/>
      <c r="E331" s="15"/>
      <c r="F331" s="15"/>
      <c r="G331" s="15"/>
      <c r="H331" s="15"/>
    </row>
    <row r="332" ht="15.75" customHeight="1">
      <c r="A332" s="15"/>
      <c r="B332" s="15"/>
      <c r="C332" s="15"/>
      <c r="D332" s="15"/>
      <c r="E332" s="15"/>
      <c r="F332" s="15"/>
      <c r="G332" s="15"/>
      <c r="H332" s="15"/>
    </row>
    <row r="333" ht="15.75" customHeight="1">
      <c r="A333" s="15"/>
      <c r="B333" s="15"/>
      <c r="C333" s="15"/>
      <c r="D333" s="15"/>
      <c r="E333" s="15"/>
      <c r="F333" s="15"/>
      <c r="G333" s="15"/>
      <c r="H333" s="15"/>
    </row>
    <row r="334" ht="15.75" customHeight="1">
      <c r="A334" s="15"/>
      <c r="B334" s="15"/>
      <c r="C334" s="15"/>
      <c r="D334" s="15"/>
      <c r="E334" s="15"/>
      <c r="F334" s="15"/>
      <c r="G334" s="15"/>
      <c r="H334" s="15"/>
    </row>
    <row r="335" ht="15.75" customHeight="1">
      <c r="A335" s="15"/>
      <c r="B335" s="15"/>
      <c r="C335" s="15"/>
      <c r="D335" s="15"/>
      <c r="E335" s="15"/>
      <c r="F335" s="15"/>
      <c r="G335" s="15"/>
      <c r="H335" s="15"/>
    </row>
    <row r="336" ht="15.75" customHeight="1">
      <c r="A336" s="15"/>
      <c r="B336" s="15"/>
      <c r="C336" s="15"/>
      <c r="D336" s="15"/>
      <c r="E336" s="15"/>
      <c r="F336" s="15"/>
      <c r="G336" s="15"/>
      <c r="H336" s="15"/>
    </row>
    <row r="337" ht="15.75" customHeight="1">
      <c r="A337" s="15"/>
      <c r="B337" s="15"/>
      <c r="C337" s="15"/>
      <c r="D337" s="15"/>
      <c r="E337" s="15"/>
      <c r="F337" s="15"/>
      <c r="G337" s="15"/>
      <c r="H337" s="15"/>
    </row>
    <row r="338" ht="15.75" customHeight="1">
      <c r="A338" s="15"/>
      <c r="B338" s="15"/>
      <c r="C338" s="15"/>
      <c r="D338" s="15"/>
      <c r="E338" s="15"/>
      <c r="F338" s="15"/>
      <c r="G338" s="15"/>
      <c r="H338" s="15"/>
    </row>
    <row r="339" ht="15.75" customHeight="1">
      <c r="A339" s="15"/>
      <c r="B339" s="15"/>
      <c r="C339" s="15"/>
      <c r="D339" s="15"/>
      <c r="E339" s="15"/>
      <c r="F339" s="15"/>
      <c r="G339" s="15"/>
      <c r="H339" s="15"/>
    </row>
    <row r="340" ht="15.75" customHeight="1">
      <c r="A340" s="15"/>
      <c r="B340" s="15"/>
      <c r="C340" s="15"/>
      <c r="D340" s="15"/>
      <c r="E340" s="15"/>
      <c r="F340" s="15"/>
      <c r="G340" s="15"/>
      <c r="H340" s="15"/>
    </row>
    <row r="341" ht="15.75" customHeight="1">
      <c r="A341" s="15"/>
      <c r="B341" s="15"/>
      <c r="C341" s="15"/>
      <c r="D341" s="15"/>
      <c r="E341" s="15"/>
      <c r="F341" s="15"/>
      <c r="G341" s="15"/>
      <c r="H341" s="15"/>
    </row>
    <row r="342" ht="15.75" customHeight="1">
      <c r="A342" s="15"/>
      <c r="B342" s="15"/>
      <c r="C342" s="15"/>
      <c r="D342" s="15"/>
      <c r="E342" s="15"/>
      <c r="F342" s="15"/>
      <c r="G342" s="15"/>
      <c r="H342" s="15"/>
    </row>
    <row r="343" ht="15.75" customHeight="1">
      <c r="A343" s="15"/>
      <c r="B343" s="15"/>
      <c r="C343" s="15"/>
      <c r="D343" s="15"/>
      <c r="E343" s="15"/>
      <c r="F343" s="15"/>
      <c r="G343" s="15"/>
      <c r="H343" s="15"/>
    </row>
    <row r="344" ht="15.75" customHeight="1">
      <c r="A344" s="15"/>
      <c r="B344" s="15"/>
      <c r="C344" s="15"/>
      <c r="D344" s="15"/>
      <c r="E344" s="15"/>
      <c r="F344" s="15"/>
      <c r="G344" s="15"/>
      <c r="H344" s="15"/>
    </row>
    <row r="345" ht="15.75" customHeight="1">
      <c r="A345" s="15"/>
      <c r="B345" s="15"/>
      <c r="C345" s="15"/>
      <c r="D345" s="15"/>
      <c r="E345" s="15"/>
      <c r="F345" s="15"/>
      <c r="G345" s="15"/>
      <c r="H345" s="15"/>
    </row>
    <row r="346" ht="15.75" customHeight="1">
      <c r="A346" s="15"/>
      <c r="B346" s="15"/>
      <c r="C346" s="15"/>
      <c r="D346" s="15"/>
      <c r="E346" s="15"/>
      <c r="F346" s="15"/>
      <c r="G346" s="15"/>
      <c r="H346" s="15"/>
    </row>
    <row r="347" ht="15.75" customHeight="1">
      <c r="A347" s="15"/>
      <c r="B347" s="15"/>
      <c r="C347" s="15"/>
      <c r="D347" s="15"/>
      <c r="E347" s="15"/>
      <c r="F347" s="15"/>
      <c r="G347" s="15"/>
      <c r="H347" s="15"/>
    </row>
    <row r="348" ht="15.75" customHeight="1">
      <c r="A348" s="15"/>
      <c r="B348" s="15"/>
      <c r="C348" s="15"/>
      <c r="D348" s="15"/>
      <c r="E348" s="15"/>
      <c r="F348" s="15"/>
      <c r="G348" s="15"/>
      <c r="H348" s="15"/>
    </row>
    <row r="349" ht="15.75" customHeight="1">
      <c r="A349" s="15"/>
      <c r="B349" s="15"/>
      <c r="C349" s="15"/>
      <c r="D349" s="15"/>
      <c r="E349" s="15"/>
      <c r="F349" s="15"/>
      <c r="G349" s="15"/>
      <c r="H349" s="15"/>
    </row>
    <row r="350" ht="15.75" customHeight="1">
      <c r="A350" s="15"/>
      <c r="B350" s="15"/>
      <c r="C350" s="15"/>
      <c r="D350" s="15"/>
      <c r="E350" s="15"/>
      <c r="F350" s="15"/>
      <c r="G350" s="15"/>
      <c r="H350" s="15"/>
    </row>
    <row r="351" ht="15.75" customHeight="1">
      <c r="A351" s="15"/>
      <c r="B351" s="15"/>
      <c r="C351" s="15"/>
      <c r="D351" s="15"/>
      <c r="E351" s="15"/>
      <c r="F351" s="15"/>
      <c r="G351" s="15"/>
      <c r="H351" s="15"/>
    </row>
    <row r="352" ht="15.75" customHeight="1">
      <c r="A352" s="15"/>
      <c r="B352" s="15"/>
      <c r="C352" s="15"/>
      <c r="D352" s="15"/>
      <c r="E352" s="15"/>
      <c r="F352" s="15"/>
      <c r="G352" s="15"/>
      <c r="H352" s="15"/>
    </row>
    <row r="353" ht="15.75" customHeight="1">
      <c r="A353" s="15"/>
      <c r="B353" s="15"/>
      <c r="C353" s="15"/>
      <c r="D353" s="15"/>
      <c r="E353" s="15"/>
      <c r="F353" s="15"/>
      <c r="G353" s="15"/>
      <c r="H353" s="15"/>
    </row>
    <row r="354" ht="15.75" customHeight="1">
      <c r="A354" s="15"/>
      <c r="B354" s="15"/>
      <c r="C354" s="15"/>
      <c r="D354" s="15"/>
      <c r="E354" s="15"/>
      <c r="F354" s="15"/>
      <c r="G354" s="15"/>
      <c r="H354" s="15"/>
    </row>
    <row r="355" ht="15.75" customHeight="1">
      <c r="A355" s="15"/>
      <c r="B355" s="15"/>
      <c r="C355" s="15"/>
      <c r="D355" s="15"/>
      <c r="E355" s="15"/>
      <c r="F355" s="15"/>
      <c r="G355" s="15"/>
      <c r="H355" s="15"/>
    </row>
    <row r="356" ht="15.75" customHeight="1">
      <c r="A356" s="15"/>
      <c r="B356" s="15"/>
      <c r="C356" s="15"/>
      <c r="D356" s="15"/>
      <c r="E356" s="15"/>
      <c r="F356" s="15"/>
      <c r="G356" s="15"/>
      <c r="H356" s="15"/>
    </row>
    <row r="357" ht="15.75" customHeight="1">
      <c r="A357" s="15"/>
      <c r="B357" s="15"/>
      <c r="C357" s="15"/>
      <c r="D357" s="15"/>
      <c r="E357" s="15"/>
      <c r="F357" s="15"/>
      <c r="G357" s="15"/>
      <c r="H357" s="15"/>
    </row>
    <row r="358" ht="15.75" customHeight="1">
      <c r="A358" s="15"/>
      <c r="B358" s="15"/>
      <c r="C358" s="15"/>
      <c r="D358" s="15"/>
      <c r="E358" s="15"/>
      <c r="F358" s="15"/>
      <c r="G358" s="15"/>
      <c r="H358" s="15"/>
    </row>
    <row r="359" ht="15.75" customHeight="1">
      <c r="A359" s="15"/>
      <c r="B359" s="15"/>
      <c r="C359" s="15"/>
      <c r="D359" s="15"/>
      <c r="E359" s="15"/>
      <c r="F359" s="15"/>
      <c r="G359" s="15"/>
      <c r="H359" s="15"/>
    </row>
    <row r="360" ht="15.75" customHeight="1">
      <c r="A360" s="15"/>
      <c r="B360" s="15"/>
      <c r="C360" s="15"/>
      <c r="D360" s="15"/>
      <c r="E360" s="15"/>
      <c r="F360" s="15"/>
      <c r="G360" s="15"/>
      <c r="H360" s="15"/>
    </row>
    <row r="361" ht="15.75" customHeight="1">
      <c r="A361" s="15"/>
      <c r="B361" s="15"/>
      <c r="C361" s="15"/>
      <c r="D361" s="15"/>
      <c r="E361" s="15"/>
      <c r="F361" s="15"/>
      <c r="G361" s="15"/>
      <c r="H361" s="15"/>
    </row>
    <row r="362" ht="15.75" customHeight="1">
      <c r="A362" s="15"/>
      <c r="B362" s="15"/>
      <c r="C362" s="15"/>
      <c r="D362" s="15"/>
      <c r="E362" s="15"/>
      <c r="F362" s="15"/>
      <c r="G362" s="15"/>
      <c r="H362" s="15"/>
    </row>
    <row r="363" ht="15.75" customHeight="1">
      <c r="A363" s="15"/>
      <c r="B363" s="15"/>
      <c r="C363" s="15"/>
      <c r="D363" s="15"/>
      <c r="E363" s="15"/>
      <c r="F363" s="15"/>
      <c r="G363" s="15"/>
      <c r="H363" s="15"/>
    </row>
    <row r="364" ht="15.75" customHeight="1">
      <c r="A364" s="15"/>
      <c r="B364" s="15"/>
      <c r="C364" s="15"/>
      <c r="D364" s="15"/>
      <c r="E364" s="15"/>
      <c r="F364" s="15"/>
      <c r="G364" s="15"/>
      <c r="H364" s="15"/>
    </row>
    <row r="365" ht="15.75" customHeight="1">
      <c r="A365" s="15"/>
      <c r="B365" s="15"/>
      <c r="C365" s="15"/>
      <c r="D365" s="15"/>
      <c r="E365" s="15"/>
      <c r="F365" s="15"/>
      <c r="G365" s="15"/>
      <c r="H365" s="15"/>
    </row>
    <row r="366" ht="15.75" customHeight="1">
      <c r="A366" s="15"/>
      <c r="B366" s="15"/>
      <c r="C366" s="15"/>
      <c r="D366" s="15"/>
      <c r="E366" s="15"/>
      <c r="F366" s="15"/>
      <c r="G366" s="15"/>
      <c r="H366" s="15"/>
    </row>
    <row r="367" ht="15.75" customHeight="1">
      <c r="A367" s="15"/>
      <c r="B367" s="15"/>
      <c r="C367" s="15"/>
      <c r="D367" s="15"/>
      <c r="E367" s="15"/>
      <c r="F367" s="15"/>
      <c r="G367" s="15"/>
      <c r="H367" s="15"/>
    </row>
    <row r="368" ht="15.75" customHeight="1">
      <c r="A368" s="15"/>
      <c r="B368" s="15"/>
      <c r="C368" s="15"/>
      <c r="D368" s="15"/>
      <c r="E368" s="15"/>
      <c r="F368" s="15"/>
      <c r="G368" s="15"/>
      <c r="H368" s="15"/>
    </row>
    <row r="369" ht="15.75" customHeight="1">
      <c r="A369" s="15"/>
      <c r="B369" s="15"/>
      <c r="C369" s="15"/>
      <c r="D369" s="15"/>
      <c r="E369" s="15"/>
      <c r="F369" s="15"/>
      <c r="G369" s="15"/>
      <c r="H369" s="15"/>
    </row>
    <row r="370" ht="15.75" customHeight="1">
      <c r="A370" s="15"/>
      <c r="B370" s="15"/>
      <c r="C370" s="15"/>
      <c r="D370" s="15"/>
      <c r="E370" s="15"/>
      <c r="F370" s="15"/>
      <c r="G370" s="15"/>
      <c r="H370" s="15"/>
    </row>
    <row r="371" ht="15.75" customHeight="1">
      <c r="A371" s="15"/>
      <c r="B371" s="15"/>
      <c r="C371" s="15"/>
      <c r="D371" s="15"/>
      <c r="E371" s="15"/>
      <c r="F371" s="15"/>
      <c r="G371" s="15"/>
      <c r="H371" s="15"/>
    </row>
    <row r="372" ht="15.75" customHeight="1">
      <c r="A372" s="15"/>
      <c r="B372" s="15"/>
      <c r="C372" s="15"/>
      <c r="D372" s="15"/>
      <c r="E372" s="15"/>
      <c r="F372" s="15"/>
      <c r="G372" s="15"/>
      <c r="H372" s="15"/>
    </row>
    <row r="373" ht="15.75" customHeight="1">
      <c r="A373" s="15"/>
      <c r="B373" s="15"/>
      <c r="C373" s="15"/>
      <c r="D373" s="15"/>
      <c r="E373" s="15"/>
      <c r="F373" s="15"/>
      <c r="G373" s="15"/>
      <c r="H373" s="15"/>
    </row>
    <row r="374" ht="15.75" customHeight="1">
      <c r="A374" s="15"/>
      <c r="B374" s="15"/>
      <c r="C374" s="15"/>
      <c r="D374" s="15"/>
      <c r="E374" s="15"/>
      <c r="F374" s="15"/>
      <c r="G374" s="15"/>
      <c r="H374" s="15"/>
    </row>
    <row r="375" ht="15.75" customHeight="1">
      <c r="A375" s="15"/>
      <c r="B375" s="15"/>
      <c r="C375" s="15"/>
      <c r="D375" s="15"/>
      <c r="E375" s="15"/>
      <c r="F375" s="15"/>
      <c r="G375" s="15"/>
      <c r="H375" s="15"/>
    </row>
    <row r="376" ht="15.75" customHeight="1">
      <c r="A376" s="15"/>
      <c r="B376" s="15"/>
      <c r="C376" s="15"/>
      <c r="D376" s="15"/>
      <c r="E376" s="15"/>
      <c r="F376" s="15"/>
      <c r="G376" s="15"/>
      <c r="H376" s="15"/>
    </row>
    <row r="377" ht="15.75" customHeight="1">
      <c r="A377" s="15"/>
      <c r="B377" s="15"/>
      <c r="C377" s="15"/>
      <c r="D377" s="15"/>
      <c r="E377" s="15"/>
      <c r="F377" s="15"/>
      <c r="G377" s="15"/>
      <c r="H377" s="15"/>
    </row>
    <row r="378" ht="15.75" customHeight="1">
      <c r="A378" s="15"/>
      <c r="B378" s="15"/>
      <c r="C378" s="15"/>
      <c r="D378" s="15"/>
      <c r="E378" s="15"/>
      <c r="F378" s="15"/>
      <c r="G378" s="15"/>
      <c r="H378" s="15"/>
    </row>
    <row r="379" ht="15.75" customHeight="1">
      <c r="A379" s="15"/>
      <c r="B379" s="15"/>
      <c r="C379" s="15"/>
      <c r="D379" s="15"/>
      <c r="E379" s="15"/>
      <c r="F379" s="15"/>
      <c r="G379" s="15"/>
      <c r="H379" s="15"/>
    </row>
    <row r="380" ht="15.75" customHeight="1">
      <c r="A380" s="15"/>
      <c r="B380" s="15"/>
      <c r="C380" s="15"/>
      <c r="D380" s="15"/>
      <c r="E380" s="15"/>
      <c r="F380" s="15"/>
      <c r="G380" s="15"/>
      <c r="H380" s="15"/>
    </row>
    <row r="381" ht="15.75" customHeight="1">
      <c r="A381" s="15"/>
      <c r="B381" s="15"/>
      <c r="C381" s="15"/>
      <c r="D381" s="15"/>
      <c r="E381" s="15"/>
      <c r="F381" s="15"/>
      <c r="G381" s="15"/>
      <c r="H381" s="15"/>
    </row>
    <row r="382" ht="15.75" customHeight="1">
      <c r="A382" s="15"/>
      <c r="B382" s="15"/>
      <c r="C382" s="15"/>
      <c r="D382" s="15"/>
      <c r="E382" s="15"/>
      <c r="F382" s="15"/>
      <c r="G382" s="15"/>
      <c r="H382" s="15"/>
    </row>
    <row r="383" ht="15.75" customHeight="1">
      <c r="A383" s="15"/>
      <c r="B383" s="15"/>
      <c r="C383" s="15"/>
      <c r="D383" s="15"/>
      <c r="E383" s="15"/>
      <c r="F383" s="15"/>
      <c r="G383" s="15"/>
      <c r="H383" s="15"/>
    </row>
    <row r="384" ht="15.75" customHeight="1">
      <c r="A384" s="15"/>
      <c r="B384" s="15"/>
      <c r="C384" s="15"/>
      <c r="D384" s="15"/>
      <c r="E384" s="15"/>
      <c r="F384" s="15"/>
      <c r="G384" s="15"/>
      <c r="H384" s="15"/>
    </row>
    <row r="385" ht="15.75" customHeight="1">
      <c r="A385" s="15"/>
      <c r="B385" s="15"/>
      <c r="C385" s="15"/>
      <c r="D385" s="15"/>
      <c r="E385" s="15"/>
      <c r="F385" s="15"/>
      <c r="G385" s="15"/>
      <c r="H385" s="15"/>
    </row>
    <row r="386" ht="15.75" customHeight="1">
      <c r="A386" s="15"/>
      <c r="B386" s="15"/>
      <c r="C386" s="15"/>
      <c r="D386" s="15"/>
      <c r="E386" s="15"/>
      <c r="F386" s="15"/>
      <c r="G386" s="15"/>
      <c r="H386" s="15"/>
    </row>
    <row r="387" ht="15.75" customHeight="1">
      <c r="A387" s="15"/>
      <c r="B387" s="15"/>
      <c r="C387" s="15"/>
      <c r="D387" s="15"/>
      <c r="E387" s="15"/>
      <c r="F387" s="15"/>
      <c r="G387" s="15"/>
      <c r="H387" s="15"/>
    </row>
    <row r="388" ht="15.75" customHeight="1">
      <c r="A388" s="15"/>
      <c r="B388" s="15"/>
      <c r="C388" s="15"/>
      <c r="D388" s="15"/>
      <c r="E388" s="15"/>
      <c r="F388" s="15"/>
      <c r="G388" s="15"/>
      <c r="H388" s="15"/>
    </row>
    <row r="389" ht="15.75" customHeight="1">
      <c r="A389" s="15"/>
      <c r="B389" s="15"/>
      <c r="C389" s="15"/>
      <c r="D389" s="15"/>
      <c r="E389" s="15"/>
      <c r="F389" s="15"/>
      <c r="G389" s="15"/>
      <c r="H389" s="15"/>
    </row>
    <row r="390" ht="15.75" customHeight="1">
      <c r="A390" s="15"/>
      <c r="B390" s="15"/>
      <c r="C390" s="15"/>
      <c r="D390" s="15"/>
      <c r="E390" s="15"/>
      <c r="F390" s="15"/>
      <c r="G390" s="15"/>
      <c r="H390" s="15"/>
    </row>
    <row r="391" ht="15.75" customHeight="1">
      <c r="A391" s="15"/>
      <c r="B391" s="15"/>
      <c r="C391" s="15"/>
      <c r="D391" s="15"/>
      <c r="E391" s="15"/>
      <c r="F391" s="15"/>
      <c r="G391" s="15"/>
      <c r="H391" s="15"/>
    </row>
    <row r="392" ht="15.75" customHeight="1">
      <c r="A392" s="15"/>
      <c r="B392" s="15"/>
      <c r="C392" s="15"/>
      <c r="D392" s="15"/>
      <c r="E392" s="15"/>
      <c r="F392" s="15"/>
      <c r="G392" s="15"/>
      <c r="H392" s="15"/>
    </row>
    <row r="393" ht="15.75" customHeight="1">
      <c r="A393" s="15"/>
      <c r="B393" s="15"/>
      <c r="C393" s="15"/>
      <c r="D393" s="15"/>
      <c r="E393" s="15"/>
      <c r="F393" s="15"/>
      <c r="G393" s="15"/>
      <c r="H393" s="15"/>
    </row>
    <row r="394" ht="15.75" customHeight="1">
      <c r="A394" s="15"/>
      <c r="B394" s="15"/>
      <c r="C394" s="15"/>
      <c r="D394" s="15"/>
      <c r="E394" s="15"/>
      <c r="F394" s="15"/>
      <c r="G394" s="15"/>
      <c r="H394" s="15"/>
    </row>
    <row r="395" ht="15.75" customHeight="1">
      <c r="A395" s="15"/>
      <c r="B395" s="15"/>
      <c r="C395" s="15"/>
      <c r="D395" s="15"/>
      <c r="E395" s="15"/>
      <c r="F395" s="15"/>
      <c r="G395" s="15"/>
      <c r="H395" s="15"/>
    </row>
    <row r="396" ht="15.75" customHeight="1">
      <c r="A396" s="15"/>
      <c r="B396" s="15"/>
      <c r="C396" s="15"/>
      <c r="D396" s="15"/>
      <c r="E396" s="15"/>
      <c r="F396" s="15"/>
      <c r="G396" s="15"/>
      <c r="H396" s="15"/>
    </row>
    <row r="397" ht="15.75" customHeight="1">
      <c r="A397" s="15"/>
      <c r="B397" s="15"/>
      <c r="C397" s="15"/>
      <c r="D397" s="15"/>
      <c r="E397" s="15"/>
      <c r="F397" s="15"/>
      <c r="G397" s="15"/>
      <c r="H397" s="15"/>
    </row>
    <row r="398" ht="15.75" customHeight="1">
      <c r="A398" s="15"/>
      <c r="B398" s="15"/>
      <c r="C398" s="15"/>
      <c r="D398" s="15"/>
      <c r="E398" s="15"/>
      <c r="F398" s="15"/>
      <c r="G398" s="15"/>
      <c r="H398" s="15"/>
    </row>
    <row r="399" ht="15.75" customHeight="1">
      <c r="A399" s="15"/>
      <c r="B399" s="15"/>
      <c r="C399" s="15"/>
      <c r="D399" s="15"/>
      <c r="E399" s="15"/>
      <c r="F399" s="15"/>
      <c r="G399" s="15"/>
      <c r="H399" s="15"/>
    </row>
    <row r="400" ht="15.75" customHeight="1">
      <c r="A400" s="15"/>
      <c r="B400" s="15"/>
      <c r="C400" s="15"/>
      <c r="D400" s="15"/>
      <c r="E400" s="15"/>
      <c r="F400" s="15"/>
      <c r="G400" s="15"/>
      <c r="H400" s="15"/>
    </row>
    <row r="401" ht="15.75" customHeight="1">
      <c r="A401" s="15"/>
      <c r="B401" s="15"/>
      <c r="C401" s="15"/>
      <c r="D401" s="15"/>
      <c r="E401" s="15"/>
      <c r="F401" s="15"/>
      <c r="G401" s="15"/>
      <c r="H401" s="15"/>
    </row>
    <row r="402" ht="15.75" customHeight="1">
      <c r="A402" s="15"/>
      <c r="B402" s="15"/>
      <c r="C402" s="15"/>
      <c r="D402" s="15"/>
      <c r="E402" s="15"/>
      <c r="F402" s="15"/>
      <c r="G402" s="15"/>
      <c r="H402" s="15"/>
    </row>
    <row r="403" ht="15.75" customHeight="1">
      <c r="A403" s="15"/>
      <c r="B403" s="15"/>
      <c r="C403" s="15"/>
      <c r="D403" s="15"/>
      <c r="E403" s="15"/>
      <c r="F403" s="15"/>
      <c r="G403" s="15"/>
      <c r="H403" s="15"/>
    </row>
    <row r="404" ht="15.75" customHeight="1">
      <c r="A404" s="15"/>
      <c r="B404" s="15"/>
      <c r="C404" s="15"/>
      <c r="D404" s="15"/>
      <c r="E404" s="15"/>
      <c r="F404" s="15"/>
      <c r="G404" s="15"/>
      <c r="H404" s="15"/>
    </row>
    <row r="405" ht="15.75" customHeight="1">
      <c r="A405" s="15"/>
      <c r="B405" s="15"/>
      <c r="C405" s="15"/>
      <c r="D405" s="15"/>
      <c r="E405" s="15"/>
      <c r="F405" s="15"/>
      <c r="G405" s="15"/>
      <c r="H405" s="15"/>
    </row>
    <row r="406" ht="15.75" customHeight="1">
      <c r="A406" s="15"/>
      <c r="B406" s="15"/>
      <c r="C406" s="15"/>
      <c r="D406" s="15"/>
      <c r="E406" s="15"/>
      <c r="F406" s="15"/>
      <c r="G406" s="15"/>
      <c r="H406" s="15"/>
    </row>
    <row r="407" ht="15.75" customHeight="1">
      <c r="A407" s="15"/>
      <c r="B407" s="15"/>
      <c r="C407" s="15"/>
      <c r="D407" s="15"/>
      <c r="E407" s="15"/>
      <c r="F407" s="15"/>
      <c r="G407" s="15"/>
      <c r="H407" s="15"/>
    </row>
    <row r="408" ht="15.75" customHeight="1">
      <c r="A408" s="15"/>
      <c r="B408" s="15"/>
      <c r="C408" s="15"/>
      <c r="D408" s="15"/>
      <c r="E408" s="15"/>
      <c r="F408" s="15"/>
      <c r="G408" s="15"/>
      <c r="H408" s="15"/>
    </row>
    <row r="409" ht="15.75" customHeight="1">
      <c r="A409" s="15"/>
      <c r="B409" s="15"/>
      <c r="C409" s="15"/>
      <c r="D409" s="15"/>
      <c r="E409" s="15"/>
      <c r="F409" s="15"/>
      <c r="G409" s="15"/>
      <c r="H409" s="15"/>
    </row>
    <row r="410" ht="15.75" customHeight="1">
      <c r="A410" s="15"/>
      <c r="B410" s="15"/>
      <c r="C410" s="15"/>
      <c r="D410" s="15"/>
      <c r="E410" s="15"/>
      <c r="F410" s="15"/>
      <c r="G410" s="15"/>
      <c r="H410" s="15"/>
    </row>
    <row r="411" ht="15.75" customHeight="1">
      <c r="A411" s="15"/>
      <c r="B411" s="15"/>
      <c r="C411" s="15"/>
      <c r="D411" s="15"/>
      <c r="E411" s="15"/>
      <c r="F411" s="15"/>
      <c r="G411" s="15"/>
      <c r="H411" s="15"/>
    </row>
    <row r="412" ht="15.75" customHeight="1">
      <c r="A412" s="15"/>
      <c r="B412" s="15"/>
      <c r="C412" s="15"/>
      <c r="D412" s="15"/>
      <c r="E412" s="15"/>
      <c r="F412" s="15"/>
      <c r="G412" s="15"/>
      <c r="H412" s="15"/>
    </row>
    <row r="413" ht="15.75" customHeight="1">
      <c r="A413" s="15"/>
      <c r="B413" s="15"/>
      <c r="C413" s="15"/>
      <c r="D413" s="15"/>
      <c r="E413" s="15"/>
      <c r="F413" s="15"/>
      <c r="G413" s="15"/>
      <c r="H413" s="15"/>
    </row>
    <row r="414" ht="15.75" customHeight="1">
      <c r="A414" s="15"/>
      <c r="B414" s="15"/>
      <c r="C414" s="15"/>
      <c r="D414" s="15"/>
      <c r="E414" s="15"/>
      <c r="F414" s="15"/>
      <c r="G414" s="15"/>
      <c r="H414" s="15"/>
    </row>
    <row r="415" ht="15.75" customHeight="1">
      <c r="A415" s="15"/>
      <c r="B415" s="15"/>
      <c r="C415" s="15"/>
      <c r="D415" s="15"/>
      <c r="E415" s="15"/>
      <c r="F415" s="15"/>
      <c r="G415" s="15"/>
      <c r="H415" s="15"/>
    </row>
    <row r="416" ht="15.75" customHeight="1">
      <c r="A416" s="15"/>
      <c r="B416" s="15"/>
      <c r="C416" s="15"/>
      <c r="D416" s="15"/>
      <c r="E416" s="15"/>
      <c r="F416" s="15"/>
      <c r="G416" s="15"/>
      <c r="H416" s="15"/>
    </row>
    <row r="417" ht="15.75" customHeight="1">
      <c r="A417" s="15"/>
      <c r="B417" s="15"/>
      <c r="C417" s="15"/>
      <c r="D417" s="15"/>
      <c r="E417" s="15"/>
      <c r="F417" s="15"/>
      <c r="G417" s="15"/>
      <c r="H417" s="15"/>
    </row>
    <row r="418" ht="15.75" customHeight="1">
      <c r="A418" s="15"/>
      <c r="B418" s="15"/>
      <c r="C418" s="15"/>
      <c r="D418" s="15"/>
      <c r="E418" s="15"/>
      <c r="F418" s="15"/>
      <c r="G418" s="15"/>
      <c r="H418" s="15"/>
    </row>
    <row r="419" ht="15.75" customHeight="1">
      <c r="A419" s="15"/>
      <c r="B419" s="15"/>
      <c r="C419" s="15"/>
      <c r="D419" s="15"/>
      <c r="E419" s="15"/>
      <c r="F419" s="15"/>
      <c r="G419" s="15"/>
      <c r="H419" s="15"/>
    </row>
    <row r="420" ht="15.75" customHeight="1">
      <c r="A420" s="15"/>
      <c r="B420" s="15"/>
      <c r="C420" s="15"/>
      <c r="D420" s="15"/>
      <c r="E420" s="15"/>
      <c r="F420" s="15"/>
      <c r="G420" s="15"/>
      <c r="H420" s="15"/>
    </row>
    <row r="421" ht="15.75" customHeight="1">
      <c r="A421" s="15"/>
      <c r="B421" s="15"/>
      <c r="C421" s="15"/>
      <c r="D421" s="15"/>
      <c r="E421" s="15"/>
      <c r="F421" s="15"/>
      <c r="G421" s="15"/>
      <c r="H421" s="15"/>
    </row>
    <row r="422" ht="15.75" customHeight="1">
      <c r="A422" s="15"/>
      <c r="B422" s="15"/>
      <c r="C422" s="15"/>
      <c r="D422" s="15"/>
      <c r="E422" s="15"/>
      <c r="F422" s="15"/>
      <c r="G422" s="15"/>
      <c r="H422" s="15"/>
    </row>
    <row r="423" ht="15.75" customHeight="1">
      <c r="A423" s="15"/>
      <c r="B423" s="15"/>
      <c r="C423" s="15"/>
      <c r="D423" s="15"/>
      <c r="E423" s="15"/>
      <c r="F423" s="15"/>
      <c r="G423" s="15"/>
      <c r="H423" s="15"/>
    </row>
    <row r="424" ht="15.75" customHeight="1">
      <c r="A424" s="15"/>
      <c r="B424" s="15"/>
      <c r="C424" s="15"/>
      <c r="D424" s="15"/>
      <c r="E424" s="15"/>
      <c r="F424" s="15"/>
      <c r="G424" s="15"/>
      <c r="H424" s="15"/>
    </row>
    <row r="425" ht="15.75" customHeight="1">
      <c r="A425" s="15"/>
      <c r="B425" s="15"/>
      <c r="C425" s="15"/>
      <c r="D425" s="15"/>
      <c r="E425" s="15"/>
      <c r="F425" s="15"/>
      <c r="G425" s="15"/>
      <c r="H425" s="15"/>
    </row>
    <row r="426" ht="15.75" customHeight="1">
      <c r="A426" s="15"/>
      <c r="B426" s="15"/>
      <c r="C426" s="15"/>
      <c r="D426" s="15"/>
      <c r="E426" s="15"/>
      <c r="F426" s="15"/>
      <c r="G426" s="15"/>
      <c r="H426" s="15"/>
    </row>
    <row r="427" ht="15.75" customHeight="1">
      <c r="A427" s="15"/>
      <c r="B427" s="15"/>
      <c r="C427" s="15"/>
      <c r="D427" s="15"/>
      <c r="E427" s="15"/>
      <c r="F427" s="15"/>
      <c r="G427" s="15"/>
      <c r="H427" s="15"/>
    </row>
    <row r="428" ht="15.75" customHeight="1">
      <c r="A428" s="15"/>
      <c r="B428" s="15"/>
      <c r="C428" s="15"/>
      <c r="D428" s="15"/>
      <c r="E428" s="15"/>
      <c r="F428" s="15"/>
      <c r="G428" s="15"/>
      <c r="H428" s="15"/>
    </row>
    <row r="429" ht="15.75" customHeight="1">
      <c r="A429" s="15"/>
      <c r="B429" s="15"/>
      <c r="C429" s="15"/>
      <c r="D429" s="15"/>
      <c r="E429" s="15"/>
      <c r="F429" s="15"/>
      <c r="G429" s="15"/>
      <c r="H429" s="15"/>
    </row>
    <row r="430" ht="15.75" customHeight="1">
      <c r="A430" s="15"/>
      <c r="B430" s="15"/>
      <c r="C430" s="15"/>
      <c r="D430" s="15"/>
      <c r="E430" s="15"/>
      <c r="F430" s="15"/>
      <c r="G430" s="15"/>
      <c r="H430" s="15"/>
    </row>
    <row r="431" ht="15.75" customHeight="1">
      <c r="A431" s="15"/>
      <c r="B431" s="15"/>
      <c r="C431" s="15"/>
      <c r="D431" s="15"/>
      <c r="E431" s="15"/>
      <c r="F431" s="15"/>
      <c r="G431" s="15"/>
      <c r="H431" s="15"/>
    </row>
    <row r="432" ht="15.75" customHeight="1">
      <c r="A432" s="15"/>
      <c r="B432" s="15"/>
      <c r="C432" s="15"/>
      <c r="D432" s="15"/>
      <c r="E432" s="15"/>
      <c r="F432" s="15"/>
      <c r="G432" s="15"/>
      <c r="H432" s="15"/>
    </row>
    <row r="433" ht="15.75" customHeight="1">
      <c r="A433" s="15"/>
      <c r="B433" s="15"/>
      <c r="C433" s="15"/>
      <c r="D433" s="15"/>
      <c r="E433" s="15"/>
      <c r="F433" s="15"/>
      <c r="G433" s="15"/>
      <c r="H433" s="15"/>
    </row>
    <row r="434" ht="15.75" customHeight="1">
      <c r="A434" s="15"/>
      <c r="B434" s="15"/>
      <c r="C434" s="15"/>
      <c r="D434" s="15"/>
      <c r="E434" s="15"/>
      <c r="F434" s="15"/>
      <c r="G434" s="15"/>
      <c r="H434" s="15"/>
    </row>
    <row r="435" ht="15.75" customHeight="1">
      <c r="A435" s="15"/>
      <c r="B435" s="15"/>
      <c r="C435" s="15"/>
      <c r="D435" s="15"/>
      <c r="E435" s="15"/>
      <c r="F435" s="15"/>
      <c r="G435" s="15"/>
      <c r="H435" s="15"/>
    </row>
    <row r="436" ht="15.75" customHeight="1">
      <c r="A436" s="15"/>
      <c r="B436" s="15"/>
      <c r="C436" s="15"/>
      <c r="D436" s="15"/>
      <c r="E436" s="15"/>
      <c r="F436" s="15"/>
      <c r="G436" s="15"/>
      <c r="H436" s="15"/>
    </row>
    <row r="437" ht="15.75" customHeight="1">
      <c r="A437" s="15"/>
      <c r="B437" s="15"/>
      <c r="C437" s="15"/>
      <c r="D437" s="15"/>
      <c r="E437" s="15"/>
      <c r="F437" s="15"/>
      <c r="G437" s="15"/>
      <c r="H437" s="15"/>
    </row>
    <row r="438" ht="15.75" customHeight="1">
      <c r="A438" s="15"/>
      <c r="B438" s="15"/>
      <c r="C438" s="15"/>
      <c r="D438" s="15"/>
      <c r="E438" s="15"/>
      <c r="F438" s="15"/>
      <c r="G438" s="15"/>
      <c r="H438" s="15"/>
    </row>
    <row r="439" ht="15.75" customHeight="1">
      <c r="A439" s="15"/>
      <c r="B439" s="15"/>
      <c r="C439" s="15"/>
      <c r="D439" s="15"/>
      <c r="E439" s="15"/>
      <c r="F439" s="15"/>
      <c r="G439" s="15"/>
      <c r="H439" s="15"/>
    </row>
    <row r="440" ht="15.75" customHeight="1">
      <c r="A440" s="15"/>
      <c r="B440" s="15"/>
      <c r="C440" s="15"/>
      <c r="D440" s="15"/>
      <c r="E440" s="15"/>
      <c r="F440" s="15"/>
      <c r="G440" s="15"/>
      <c r="H440" s="15"/>
    </row>
    <row r="441" ht="15.75" customHeight="1">
      <c r="A441" s="15"/>
      <c r="B441" s="15"/>
      <c r="C441" s="15"/>
      <c r="D441" s="15"/>
      <c r="E441" s="15"/>
      <c r="F441" s="15"/>
      <c r="G441" s="15"/>
      <c r="H441" s="15"/>
    </row>
    <row r="442" ht="15.75" customHeight="1">
      <c r="A442" s="15"/>
      <c r="B442" s="15"/>
      <c r="C442" s="15"/>
      <c r="D442" s="15"/>
      <c r="E442" s="15"/>
      <c r="F442" s="15"/>
      <c r="G442" s="15"/>
      <c r="H442" s="15"/>
    </row>
    <row r="443" ht="15.75" customHeight="1">
      <c r="A443" s="15"/>
      <c r="B443" s="15"/>
      <c r="C443" s="15"/>
      <c r="D443" s="15"/>
      <c r="E443" s="15"/>
      <c r="F443" s="15"/>
      <c r="G443" s="15"/>
      <c r="H443" s="15"/>
    </row>
    <row r="444" ht="15.75" customHeight="1">
      <c r="A444" s="15"/>
      <c r="B444" s="15"/>
      <c r="C444" s="15"/>
      <c r="D444" s="15"/>
      <c r="E444" s="15"/>
      <c r="F444" s="15"/>
      <c r="G444" s="15"/>
      <c r="H444" s="15"/>
    </row>
    <row r="445" ht="15.75" customHeight="1">
      <c r="A445" s="15"/>
      <c r="B445" s="15"/>
      <c r="C445" s="15"/>
      <c r="D445" s="15"/>
      <c r="E445" s="15"/>
      <c r="F445" s="15"/>
      <c r="G445" s="15"/>
      <c r="H445" s="15"/>
    </row>
    <row r="446" ht="15.75" customHeight="1">
      <c r="A446" s="15"/>
      <c r="B446" s="15"/>
      <c r="C446" s="15"/>
      <c r="D446" s="15"/>
      <c r="E446" s="15"/>
      <c r="F446" s="15"/>
      <c r="G446" s="15"/>
      <c r="H446" s="15"/>
    </row>
    <row r="447" ht="15.75" customHeight="1">
      <c r="A447" s="15"/>
      <c r="B447" s="15"/>
      <c r="C447" s="15"/>
      <c r="D447" s="15"/>
      <c r="E447" s="15"/>
      <c r="F447" s="15"/>
      <c r="G447" s="15"/>
      <c r="H447" s="15"/>
    </row>
    <row r="448" ht="15.75" customHeight="1">
      <c r="A448" s="15"/>
      <c r="B448" s="15"/>
      <c r="C448" s="15"/>
      <c r="D448" s="15"/>
      <c r="E448" s="15"/>
      <c r="F448" s="15"/>
      <c r="G448" s="15"/>
      <c r="H448" s="15"/>
    </row>
    <row r="449" ht="15.75" customHeight="1">
      <c r="A449" s="15"/>
      <c r="B449" s="15"/>
      <c r="C449" s="15"/>
      <c r="D449" s="15"/>
      <c r="E449" s="15"/>
      <c r="F449" s="15"/>
      <c r="G449" s="15"/>
      <c r="H449" s="15"/>
    </row>
    <row r="450" ht="15.75" customHeight="1">
      <c r="A450" s="15"/>
      <c r="B450" s="15"/>
      <c r="C450" s="15"/>
      <c r="D450" s="15"/>
      <c r="E450" s="15"/>
      <c r="F450" s="15"/>
      <c r="G450" s="15"/>
      <c r="H450" s="15"/>
    </row>
    <row r="451" ht="15.75" customHeight="1">
      <c r="A451" s="15"/>
      <c r="B451" s="15"/>
      <c r="C451" s="15"/>
      <c r="D451" s="15"/>
      <c r="E451" s="15"/>
      <c r="F451" s="15"/>
      <c r="G451" s="15"/>
      <c r="H451" s="15"/>
    </row>
    <row r="452" ht="15.75" customHeight="1">
      <c r="A452" s="15"/>
      <c r="B452" s="15"/>
      <c r="C452" s="15"/>
      <c r="D452" s="15"/>
      <c r="E452" s="15"/>
      <c r="F452" s="15"/>
      <c r="G452" s="15"/>
      <c r="H452" s="15"/>
    </row>
    <row r="453" ht="15.75" customHeight="1">
      <c r="A453" s="15"/>
      <c r="B453" s="15"/>
      <c r="C453" s="15"/>
      <c r="D453" s="15"/>
      <c r="E453" s="15"/>
      <c r="F453" s="15"/>
      <c r="G453" s="15"/>
      <c r="H453" s="15"/>
    </row>
    <row r="454" ht="15.75" customHeight="1">
      <c r="A454" s="15"/>
      <c r="B454" s="15"/>
      <c r="C454" s="15"/>
      <c r="D454" s="15"/>
      <c r="E454" s="15"/>
      <c r="F454" s="15"/>
      <c r="G454" s="15"/>
      <c r="H454" s="15"/>
    </row>
    <row r="455" ht="15.75" customHeight="1">
      <c r="A455" s="15"/>
      <c r="B455" s="15"/>
      <c r="C455" s="15"/>
      <c r="D455" s="15"/>
      <c r="E455" s="15"/>
      <c r="F455" s="15"/>
      <c r="G455" s="15"/>
      <c r="H455" s="15"/>
    </row>
    <row r="456" ht="15.75" customHeight="1">
      <c r="A456" s="15"/>
      <c r="B456" s="15"/>
      <c r="C456" s="15"/>
      <c r="D456" s="15"/>
      <c r="E456" s="15"/>
      <c r="F456" s="15"/>
      <c r="G456" s="15"/>
      <c r="H456" s="15"/>
    </row>
    <row r="457" ht="15.75" customHeight="1">
      <c r="A457" s="15"/>
      <c r="B457" s="15"/>
      <c r="C457" s="15"/>
      <c r="D457" s="15"/>
      <c r="E457" s="15"/>
      <c r="F457" s="15"/>
      <c r="G457" s="15"/>
      <c r="H457" s="15"/>
    </row>
    <row r="458" ht="15.75" customHeight="1">
      <c r="A458" s="15"/>
      <c r="B458" s="15"/>
      <c r="C458" s="15"/>
      <c r="D458" s="15"/>
      <c r="E458" s="15"/>
      <c r="F458" s="15"/>
      <c r="G458" s="15"/>
      <c r="H458" s="15"/>
    </row>
    <row r="459" ht="15.75" customHeight="1">
      <c r="A459" s="15"/>
      <c r="B459" s="15"/>
      <c r="C459" s="15"/>
      <c r="D459" s="15"/>
      <c r="E459" s="15"/>
      <c r="F459" s="15"/>
      <c r="G459" s="15"/>
      <c r="H459" s="15"/>
    </row>
    <row r="460" ht="15.75" customHeight="1">
      <c r="A460" s="15"/>
      <c r="B460" s="15"/>
      <c r="C460" s="15"/>
      <c r="D460" s="15"/>
      <c r="E460" s="15"/>
      <c r="F460" s="15"/>
      <c r="G460" s="15"/>
      <c r="H460" s="15"/>
    </row>
    <row r="461" ht="15.75" customHeight="1">
      <c r="A461" s="15"/>
      <c r="B461" s="15"/>
      <c r="C461" s="15"/>
      <c r="D461" s="15"/>
      <c r="E461" s="15"/>
      <c r="F461" s="15"/>
      <c r="G461" s="15"/>
      <c r="H461" s="15"/>
    </row>
    <row r="462" ht="15.75" customHeight="1">
      <c r="A462" s="15"/>
      <c r="B462" s="15"/>
      <c r="C462" s="15"/>
      <c r="D462" s="15"/>
      <c r="E462" s="15"/>
      <c r="F462" s="15"/>
      <c r="G462" s="15"/>
      <c r="H462" s="15"/>
    </row>
    <row r="463" ht="15.75" customHeight="1">
      <c r="A463" s="15"/>
      <c r="B463" s="15"/>
      <c r="C463" s="15"/>
      <c r="D463" s="15"/>
      <c r="E463" s="15"/>
      <c r="F463" s="15"/>
      <c r="G463" s="15"/>
      <c r="H463" s="15"/>
    </row>
    <row r="464" ht="15.75" customHeight="1">
      <c r="A464" s="15"/>
      <c r="B464" s="15"/>
      <c r="C464" s="15"/>
      <c r="D464" s="15"/>
      <c r="E464" s="15"/>
      <c r="F464" s="15"/>
      <c r="G464" s="15"/>
      <c r="H464" s="15"/>
    </row>
    <row r="465" ht="15.75" customHeight="1">
      <c r="A465" s="15"/>
      <c r="B465" s="15"/>
      <c r="C465" s="15"/>
      <c r="D465" s="15"/>
      <c r="E465" s="15"/>
      <c r="F465" s="15"/>
      <c r="G465" s="15"/>
      <c r="H465" s="15"/>
    </row>
    <row r="466" ht="15.75" customHeight="1">
      <c r="A466" s="15"/>
      <c r="B466" s="15"/>
      <c r="C466" s="15"/>
      <c r="D466" s="15"/>
      <c r="E466" s="15"/>
      <c r="F466" s="15"/>
      <c r="G466" s="15"/>
      <c r="H466" s="15"/>
    </row>
    <row r="467" ht="15.75" customHeight="1">
      <c r="A467" s="15"/>
      <c r="B467" s="15"/>
      <c r="C467" s="15"/>
      <c r="D467" s="15"/>
      <c r="E467" s="15"/>
      <c r="F467" s="15"/>
      <c r="G467" s="15"/>
      <c r="H467" s="15"/>
    </row>
    <row r="468" ht="15.75" customHeight="1">
      <c r="A468" s="15"/>
      <c r="B468" s="15"/>
      <c r="C468" s="15"/>
      <c r="D468" s="15"/>
      <c r="E468" s="15"/>
      <c r="F468" s="15"/>
      <c r="G468" s="15"/>
      <c r="H468" s="15"/>
    </row>
    <row r="469" ht="15.75" customHeight="1">
      <c r="A469" s="15"/>
      <c r="B469" s="15"/>
      <c r="C469" s="15"/>
      <c r="D469" s="15"/>
      <c r="E469" s="15"/>
      <c r="F469" s="15"/>
      <c r="G469" s="15"/>
      <c r="H469" s="15"/>
    </row>
    <row r="470" ht="15.75" customHeight="1">
      <c r="A470" s="15"/>
      <c r="B470" s="15"/>
      <c r="C470" s="15"/>
      <c r="D470" s="15"/>
      <c r="E470" s="15"/>
      <c r="F470" s="15"/>
      <c r="G470" s="15"/>
      <c r="H470" s="15"/>
    </row>
    <row r="471" ht="15.75" customHeight="1">
      <c r="A471" s="15"/>
      <c r="B471" s="15"/>
      <c r="C471" s="15"/>
      <c r="D471" s="15"/>
      <c r="E471" s="15"/>
      <c r="F471" s="15"/>
      <c r="G471" s="15"/>
      <c r="H471" s="15"/>
    </row>
    <row r="472" ht="15.75" customHeight="1">
      <c r="A472" s="15"/>
      <c r="B472" s="15"/>
      <c r="C472" s="15"/>
      <c r="D472" s="15"/>
      <c r="E472" s="15"/>
      <c r="F472" s="15"/>
      <c r="G472" s="15"/>
      <c r="H472" s="15"/>
    </row>
    <row r="473" ht="15.75" customHeight="1">
      <c r="A473" s="15"/>
      <c r="B473" s="15"/>
      <c r="C473" s="15"/>
      <c r="D473" s="15"/>
      <c r="E473" s="15"/>
      <c r="F473" s="15"/>
      <c r="G473" s="15"/>
      <c r="H473" s="15"/>
    </row>
    <row r="474" ht="15.75" customHeight="1">
      <c r="A474" s="15"/>
      <c r="B474" s="15"/>
      <c r="C474" s="15"/>
      <c r="D474" s="15"/>
      <c r="E474" s="15"/>
      <c r="F474" s="15"/>
      <c r="G474" s="15"/>
      <c r="H474" s="15"/>
    </row>
    <row r="475" ht="15.75" customHeight="1">
      <c r="A475" s="15"/>
      <c r="B475" s="15"/>
      <c r="C475" s="15"/>
      <c r="D475" s="15"/>
      <c r="E475" s="15"/>
      <c r="F475" s="15"/>
      <c r="G475" s="15"/>
      <c r="H475" s="15"/>
    </row>
    <row r="476" ht="15.75" customHeight="1">
      <c r="A476" s="15"/>
      <c r="B476" s="15"/>
      <c r="C476" s="15"/>
      <c r="D476" s="15"/>
      <c r="E476" s="15"/>
      <c r="F476" s="15"/>
      <c r="G476" s="15"/>
      <c r="H476" s="15"/>
    </row>
    <row r="477" ht="15.75" customHeight="1">
      <c r="A477" s="15"/>
      <c r="B477" s="15"/>
      <c r="C477" s="15"/>
      <c r="D477" s="15"/>
      <c r="E477" s="15"/>
      <c r="F477" s="15"/>
      <c r="G477" s="15"/>
      <c r="H477" s="15"/>
    </row>
    <row r="478" ht="15.75" customHeight="1">
      <c r="A478" s="15"/>
      <c r="B478" s="15"/>
      <c r="C478" s="15"/>
      <c r="D478" s="15"/>
      <c r="E478" s="15"/>
      <c r="F478" s="15"/>
      <c r="G478" s="15"/>
      <c r="H478" s="15"/>
    </row>
    <row r="479" ht="15.75" customHeight="1">
      <c r="A479" s="15"/>
      <c r="B479" s="15"/>
      <c r="C479" s="15"/>
      <c r="D479" s="15"/>
      <c r="E479" s="15"/>
      <c r="F479" s="15"/>
      <c r="G479" s="15"/>
      <c r="H479" s="15"/>
    </row>
    <row r="480" ht="15.75" customHeight="1">
      <c r="A480" s="15"/>
      <c r="B480" s="15"/>
      <c r="C480" s="15"/>
      <c r="D480" s="15"/>
      <c r="E480" s="15"/>
      <c r="F480" s="15"/>
      <c r="G480" s="15"/>
      <c r="H480" s="15"/>
    </row>
    <row r="481" ht="15.75" customHeight="1">
      <c r="A481" s="15"/>
      <c r="B481" s="15"/>
      <c r="C481" s="15"/>
      <c r="D481" s="15"/>
      <c r="E481" s="15"/>
      <c r="F481" s="15"/>
      <c r="G481" s="15"/>
      <c r="H481" s="15"/>
    </row>
    <row r="482" ht="15.75" customHeight="1">
      <c r="A482" s="15"/>
      <c r="B482" s="15"/>
      <c r="C482" s="15"/>
      <c r="D482" s="15"/>
      <c r="E482" s="15"/>
      <c r="F482" s="15"/>
      <c r="G482" s="15"/>
      <c r="H482" s="15"/>
    </row>
    <row r="483" ht="15.75" customHeight="1">
      <c r="A483" s="15"/>
      <c r="B483" s="15"/>
      <c r="C483" s="15"/>
      <c r="D483" s="15"/>
      <c r="E483" s="15"/>
      <c r="F483" s="15"/>
      <c r="G483" s="15"/>
      <c r="H483" s="15"/>
    </row>
    <row r="484" ht="15.75" customHeight="1">
      <c r="A484" s="15"/>
      <c r="B484" s="15"/>
      <c r="C484" s="15"/>
      <c r="D484" s="15"/>
      <c r="E484" s="15"/>
      <c r="F484" s="15"/>
      <c r="G484" s="15"/>
      <c r="H484" s="15"/>
    </row>
    <row r="485" ht="15.75" customHeight="1">
      <c r="A485" s="15"/>
      <c r="B485" s="15"/>
      <c r="C485" s="15"/>
      <c r="D485" s="15"/>
      <c r="E485" s="15"/>
      <c r="F485" s="15"/>
      <c r="G485" s="15"/>
      <c r="H485" s="15"/>
    </row>
    <row r="486" ht="15.75" customHeight="1">
      <c r="A486" s="15"/>
      <c r="B486" s="15"/>
      <c r="C486" s="15"/>
      <c r="D486" s="15"/>
      <c r="E486" s="15"/>
      <c r="F486" s="15"/>
      <c r="G486" s="15"/>
      <c r="H486" s="15"/>
    </row>
    <row r="487" ht="15.75" customHeight="1">
      <c r="A487" s="15"/>
      <c r="B487" s="15"/>
      <c r="C487" s="15"/>
      <c r="D487" s="15"/>
      <c r="E487" s="15"/>
      <c r="F487" s="15"/>
      <c r="G487" s="15"/>
      <c r="H487" s="15"/>
    </row>
    <row r="488" ht="15.75" customHeight="1">
      <c r="A488" s="15"/>
      <c r="B488" s="15"/>
      <c r="C488" s="15"/>
      <c r="D488" s="15"/>
      <c r="E488" s="15"/>
      <c r="F488" s="15"/>
      <c r="G488" s="15"/>
      <c r="H488" s="15"/>
    </row>
    <row r="489" ht="15.75" customHeight="1">
      <c r="A489" s="15"/>
      <c r="B489" s="15"/>
      <c r="C489" s="15"/>
      <c r="D489" s="15"/>
      <c r="E489" s="15"/>
      <c r="F489" s="15"/>
      <c r="G489" s="15"/>
      <c r="H489" s="15"/>
    </row>
    <row r="490" ht="15.75" customHeight="1">
      <c r="A490" s="15"/>
      <c r="B490" s="15"/>
      <c r="C490" s="15"/>
      <c r="D490" s="15"/>
      <c r="E490" s="15"/>
      <c r="F490" s="15"/>
      <c r="G490" s="15"/>
      <c r="H490" s="15"/>
    </row>
    <row r="491" ht="15.75" customHeight="1">
      <c r="A491" s="15"/>
      <c r="B491" s="15"/>
      <c r="C491" s="15"/>
      <c r="D491" s="15"/>
      <c r="E491" s="15"/>
      <c r="F491" s="15"/>
      <c r="G491" s="15"/>
      <c r="H491" s="15"/>
    </row>
    <row r="492" ht="15.75" customHeight="1">
      <c r="A492" s="15"/>
      <c r="B492" s="15"/>
      <c r="C492" s="15"/>
      <c r="D492" s="15"/>
      <c r="E492" s="15"/>
      <c r="F492" s="15"/>
      <c r="G492" s="15"/>
      <c r="H492" s="15"/>
    </row>
    <row r="493" ht="15.75" customHeight="1">
      <c r="A493" s="15"/>
      <c r="B493" s="15"/>
      <c r="C493" s="15"/>
      <c r="D493" s="15"/>
      <c r="E493" s="15"/>
      <c r="F493" s="15"/>
      <c r="G493" s="15"/>
      <c r="H493" s="15"/>
    </row>
    <row r="494" ht="15.75" customHeight="1">
      <c r="A494" s="15"/>
      <c r="B494" s="15"/>
      <c r="C494" s="15"/>
      <c r="D494" s="15"/>
      <c r="E494" s="15"/>
      <c r="F494" s="15"/>
      <c r="G494" s="15"/>
      <c r="H494" s="15"/>
    </row>
    <row r="495" ht="15.75" customHeight="1">
      <c r="A495" s="15"/>
      <c r="B495" s="15"/>
      <c r="C495" s="15"/>
      <c r="D495" s="15"/>
      <c r="E495" s="15"/>
      <c r="F495" s="15"/>
      <c r="G495" s="15"/>
      <c r="H495" s="15"/>
    </row>
    <row r="496" ht="15.75" customHeight="1">
      <c r="A496" s="15"/>
      <c r="B496" s="15"/>
      <c r="C496" s="15"/>
      <c r="D496" s="15"/>
      <c r="E496" s="15"/>
      <c r="F496" s="15"/>
      <c r="G496" s="15"/>
      <c r="H496" s="15"/>
    </row>
    <row r="497" ht="15.75" customHeight="1">
      <c r="A497" s="15"/>
      <c r="B497" s="15"/>
      <c r="C497" s="15"/>
      <c r="D497" s="15"/>
      <c r="E497" s="15"/>
      <c r="F497" s="15"/>
      <c r="G497" s="15"/>
      <c r="H497" s="15"/>
    </row>
    <row r="498" ht="15.75" customHeight="1">
      <c r="A498" s="15"/>
      <c r="B498" s="15"/>
      <c r="C498" s="15"/>
      <c r="D498" s="15"/>
      <c r="E498" s="15"/>
      <c r="F498" s="15"/>
      <c r="G498" s="15"/>
      <c r="H498" s="15"/>
    </row>
    <row r="499" ht="15.75" customHeight="1">
      <c r="A499" s="15"/>
      <c r="B499" s="15"/>
      <c r="C499" s="15"/>
      <c r="D499" s="15"/>
      <c r="E499" s="15"/>
      <c r="F499" s="15"/>
      <c r="G499" s="15"/>
      <c r="H499" s="15"/>
    </row>
    <row r="500" ht="15.75" customHeight="1">
      <c r="A500" s="15"/>
      <c r="B500" s="15"/>
      <c r="C500" s="15"/>
      <c r="D500" s="15"/>
      <c r="E500" s="15"/>
      <c r="F500" s="15"/>
      <c r="G500" s="15"/>
      <c r="H500" s="15"/>
    </row>
    <row r="501" ht="15.75" customHeight="1">
      <c r="A501" s="15"/>
      <c r="B501" s="15"/>
      <c r="C501" s="15"/>
      <c r="D501" s="15"/>
      <c r="E501" s="15"/>
      <c r="F501" s="15"/>
      <c r="G501" s="15"/>
      <c r="H501" s="15"/>
    </row>
    <row r="502" ht="15.75" customHeight="1">
      <c r="A502" s="15"/>
      <c r="B502" s="15"/>
      <c r="C502" s="15"/>
      <c r="D502" s="15"/>
      <c r="E502" s="15"/>
      <c r="F502" s="15"/>
      <c r="G502" s="15"/>
      <c r="H502" s="15"/>
    </row>
    <row r="503" ht="15.75" customHeight="1">
      <c r="A503" s="15"/>
      <c r="B503" s="15"/>
      <c r="C503" s="15"/>
      <c r="D503" s="15"/>
      <c r="E503" s="15"/>
      <c r="F503" s="15"/>
      <c r="G503" s="15"/>
      <c r="H503" s="15"/>
    </row>
    <row r="504" ht="15.75" customHeight="1">
      <c r="A504" s="15"/>
      <c r="B504" s="15"/>
      <c r="C504" s="15"/>
      <c r="D504" s="15"/>
      <c r="E504" s="15"/>
      <c r="F504" s="15"/>
      <c r="G504" s="15"/>
      <c r="H504" s="15"/>
    </row>
    <row r="505" ht="15.75" customHeight="1">
      <c r="A505" s="15"/>
      <c r="B505" s="15"/>
      <c r="C505" s="15"/>
      <c r="D505" s="15"/>
      <c r="E505" s="15"/>
      <c r="F505" s="15"/>
      <c r="G505" s="15"/>
      <c r="H505" s="15"/>
    </row>
    <row r="506" ht="15.75" customHeight="1">
      <c r="A506" s="15"/>
      <c r="B506" s="15"/>
      <c r="C506" s="15"/>
      <c r="D506" s="15"/>
      <c r="E506" s="15"/>
      <c r="F506" s="15"/>
      <c r="G506" s="15"/>
      <c r="H506" s="15"/>
    </row>
    <row r="507" ht="15.75" customHeight="1">
      <c r="A507" s="15"/>
      <c r="B507" s="15"/>
      <c r="C507" s="15"/>
      <c r="D507" s="15"/>
      <c r="E507" s="15"/>
      <c r="F507" s="15"/>
      <c r="G507" s="15"/>
      <c r="H507" s="15"/>
    </row>
    <row r="508" ht="15.75" customHeight="1">
      <c r="A508" s="15"/>
      <c r="B508" s="15"/>
      <c r="C508" s="15"/>
      <c r="D508" s="15"/>
      <c r="E508" s="15"/>
      <c r="F508" s="15"/>
      <c r="G508" s="15"/>
      <c r="H508" s="15"/>
    </row>
    <row r="509" ht="15.75" customHeight="1">
      <c r="A509" s="15"/>
      <c r="B509" s="15"/>
      <c r="C509" s="15"/>
      <c r="D509" s="15"/>
      <c r="E509" s="15"/>
      <c r="F509" s="15"/>
      <c r="G509" s="15"/>
      <c r="H509" s="15"/>
    </row>
    <row r="510" ht="15.75" customHeight="1">
      <c r="A510" s="15"/>
      <c r="B510" s="15"/>
      <c r="C510" s="15"/>
      <c r="D510" s="15"/>
      <c r="E510" s="15"/>
      <c r="F510" s="15"/>
      <c r="G510" s="15"/>
      <c r="H510" s="15"/>
    </row>
    <row r="511" ht="15.75" customHeight="1">
      <c r="A511" s="15"/>
      <c r="B511" s="15"/>
      <c r="C511" s="15"/>
      <c r="D511" s="15"/>
      <c r="E511" s="15"/>
      <c r="F511" s="15"/>
      <c r="G511" s="15"/>
      <c r="H511" s="15"/>
    </row>
    <row r="512" ht="15.75" customHeight="1">
      <c r="A512" s="15"/>
      <c r="B512" s="15"/>
      <c r="C512" s="15"/>
      <c r="D512" s="15"/>
      <c r="E512" s="15"/>
      <c r="F512" s="15"/>
      <c r="G512" s="15"/>
      <c r="H512" s="15"/>
    </row>
    <row r="513" ht="15.75" customHeight="1">
      <c r="A513" s="15"/>
      <c r="B513" s="15"/>
      <c r="C513" s="15"/>
      <c r="D513" s="15"/>
      <c r="E513" s="15"/>
      <c r="F513" s="15"/>
      <c r="G513" s="15"/>
      <c r="H513" s="15"/>
    </row>
    <row r="514" ht="15.75" customHeight="1">
      <c r="A514" s="15"/>
      <c r="B514" s="15"/>
      <c r="C514" s="15"/>
      <c r="D514" s="15"/>
      <c r="E514" s="15"/>
      <c r="F514" s="15"/>
      <c r="G514" s="15"/>
      <c r="H514" s="15"/>
    </row>
    <row r="515" ht="15.75" customHeight="1">
      <c r="A515" s="15"/>
      <c r="B515" s="15"/>
      <c r="C515" s="15"/>
      <c r="D515" s="15"/>
      <c r="E515" s="15"/>
      <c r="F515" s="15"/>
      <c r="G515" s="15"/>
      <c r="H515" s="15"/>
    </row>
    <row r="516" ht="15.75" customHeight="1">
      <c r="A516" s="15"/>
      <c r="B516" s="15"/>
      <c r="C516" s="15"/>
      <c r="D516" s="15"/>
      <c r="E516" s="15"/>
      <c r="F516" s="15"/>
      <c r="G516" s="15"/>
      <c r="H516" s="15"/>
    </row>
    <row r="517" ht="15.75" customHeight="1">
      <c r="A517" s="15"/>
      <c r="B517" s="15"/>
      <c r="C517" s="15"/>
      <c r="D517" s="15"/>
      <c r="E517" s="15"/>
      <c r="F517" s="15"/>
      <c r="G517" s="15"/>
      <c r="H517" s="15"/>
    </row>
    <row r="518" ht="15.75" customHeight="1">
      <c r="A518" s="15"/>
      <c r="B518" s="15"/>
      <c r="C518" s="15"/>
      <c r="D518" s="15"/>
      <c r="E518" s="15"/>
      <c r="F518" s="15"/>
      <c r="G518" s="15"/>
      <c r="H518" s="15"/>
    </row>
    <row r="519" ht="15.75" customHeight="1">
      <c r="A519" s="15"/>
      <c r="B519" s="15"/>
      <c r="C519" s="15"/>
      <c r="D519" s="15"/>
      <c r="E519" s="15"/>
      <c r="F519" s="15"/>
      <c r="G519" s="15"/>
      <c r="H519" s="15"/>
    </row>
    <row r="520" ht="15.75" customHeight="1">
      <c r="A520" s="15"/>
      <c r="B520" s="15"/>
      <c r="C520" s="15"/>
      <c r="D520" s="15"/>
      <c r="E520" s="15"/>
      <c r="F520" s="15"/>
      <c r="G520" s="15"/>
      <c r="H520" s="15"/>
    </row>
    <row r="521" ht="15.75" customHeight="1">
      <c r="A521" s="15"/>
      <c r="B521" s="15"/>
      <c r="C521" s="15"/>
      <c r="D521" s="15"/>
      <c r="E521" s="15"/>
      <c r="F521" s="15"/>
      <c r="G521" s="15"/>
      <c r="H521" s="15"/>
    </row>
    <row r="522" ht="15.75" customHeight="1">
      <c r="A522" s="15"/>
      <c r="B522" s="15"/>
      <c r="C522" s="15"/>
      <c r="D522" s="15"/>
      <c r="E522" s="15"/>
      <c r="F522" s="15"/>
      <c r="G522" s="15"/>
      <c r="H522" s="15"/>
    </row>
    <row r="523" ht="15.75" customHeight="1">
      <c r="A523" s="15"/>
      <c r="B523" s="15"/>
      <c r="C523" s="15"/>
      <c r="D523" s="15"/>
      <c r="E523" s="15"/>
      <c r="F523" s="15"/>
      <c r="G523" s="15"/>
      <c r="H523" s="15"/>
    </row>
    <row r="524" ht="15.75" customHeight="1">
      <c r="A524" s="15"/>
      <c r="B524" s="15"/>
      <c r="C524" s="15"/>
      <c r="D524" s="15"/>
      <c r="E524" s="15"/>
      <c r="F524" s="15"/>
      <c r="G524" s="15"/>
      <c r="H524" s="15"/>
    </row>
    <row r="525" ht="15.75" customHeight="1">
      <c r="A525" s="15"/>
      <c r="B525" s="15"/>
      <c r="C525" s="15"/>
      <c r="D525" s="15"/>
      <c r="E525" s="15"/>
      <c r="F525" s="15"/>
      <c r="G525" s="15"/>
      <c r="H525" s="15"/>
    </row>
    <row r="526" ht="15.75" customHeight="1">
      <c r="A526" s="15"/>
      <c r="B526" s="15"/>
      <c r="C526" s="15"/>
      <c r="D526" s="15"/>
      <c r="E526" s="15"/>
      <c r="F526" s="15"/>
      <c r="G526" s="15"/>
      <c r="H526" s="15"/>
    </row>
    <row r="527" ht="15.75" customHeight="1">
      <c r="A527" s="15"/>
      <c r="B527" s="15"/>
      <c r="C527" s="15"/>
      <c r="D527" s="15"/>
      <c r="E527" s="15"/>
      <c r="F527" s="15"/>
      <c r="G527" s="15"/>
      <c r="H527" s="15"/>
    </row>
    <row r="528" ht="15.75" customHeight="1">
      <c r="A528" s="15"/>
      <c r="B528" s="15"/>
      <c r="C528" s="15"/>
      <c r="D528" s="15"/>
      <c r="E528" s="15"/>
      <c r="F528" s="15"/>
      <c r="G528" s="15"/>
      <c r="H528" s="15"/>
    </row>
    <row r="529" ht="15.75" customHeight="1">
      <c r="A529" s="15"/>
      <c r="B529" s="15"/>
      <c r="C529" s="15"/>
      <c r="D529" s="15"/>
      <c r="E529" s="15"/>
      <c r="F529" s="15"/>
      <c r="G529" s="15"/>
      <c r="H529" s="15"/>
    </row>
    <row r="530" ht="15.75" customHeight="1">
      <c r="A530" s="15"/>
      <c r="B530" s="15"/>
      <c r="C530" s="15"/>
      <c r="D530" s="15"/>
      <c r="E530" s="15"/>
      <c r="F530" s="15"/>
      <c r="G530" s="15"/>
      <c r="H530" s="15"/>
    </row>
    <row r="531" ht="15.75" customHeight="1">
      <c r="A531" s="15"/>
      <c r="B531" s="15"/>
      <c r="C531" s="15"/>
      <c r="D531" s="15"/>
      <c r="E531" s="15"/>
      <c r="F531" s="15"/>
      <c r="G531" s="15"/>
      <c r="H531" s="15"/>
    </row>
    <row r="532" ht="15.75" customHeight="1">
      <c r="A532" s="15"/>
      <c r="B532" s="15"/>
      <c r="C532" s="15"/>
      <c r="D532" s="15"/>
      <c r="E532" s="15"/>
      <c r="F532" s="15"/>
      <c r="G532" s="15"/>
      <c r="H532" s="15"/>
    </row>
    <row r="533" ht="15.75" customHeight="1">
      <c r="A533" s="15"/>
      <c r="B533" s="15"/>
      <c r="C533" s="15"/>
      <c r="D533" s="15"/>
      <c r="E533" s="15"/>
      <c r="F533" s="15"/>
      <c r="G533" s="15"/>
      <c r="H533" s="15"/>
    </row>
    <row r="534" ht="15.75" customHeight="1">
      <c r="A534" s="15"/>
      <c r="B534" s="15"/>
      <c r="C534" s="15"/>
      <c r="D534" s="15"/>
      <c r="E534" s="15"/>
      <c r="F534" s="15"/>
      <c r="G534" s="15"/>
      <c r="H534" s="15"/>
    </row>
    <row r="535" ht="15.75" customHeight="1">
      <c r="A535" s="15"/>
      <c r="B535" s="15"/>
      <c r="C535" s="15"/>
      <c r="D535" s="15"/>
      <c r="E535" s="15"/>
      <c r="F535" s="15"/>
      <c r="G535" s="15"/>
      <c r="H535" s="15"/>
    </row>
    <row r="536" ht="15.75" customHeight="1">
      <c r="A536" s="15"/>
      <c r="B536" s="15"/>
      <c r="C536" s="15"/>
      <c r="D536" s="15"/>
      <c r="E536" s="15"/>
      <c r="F536" s="15"/>
      <c r="G536" s="15"/>
      <c r="H536" s="15"/>
    </row>
    <row r="537" ht="15.75" customHeight="1">
      <c r="A537" s="15"/>
      <c r="B537" s="15"/>
      <c r="C537" s="15"/>
      <c r="D537" s="15"/>
      <c r="E537" s="15"/>
      <c r="F537" s="15"/>
      <c r="G537" s="15"/>
      <c r="H537" s="15"/>
    </row>
    <row r="538" ht="15.75" customHeight="1">
      <c r="A538" s="15"/>
      <c r="B538" s="15"/>
      <c r="C538" s="15"/>
      <c r="D538" s="15"/>
      <c r="E538" s="15"/>
      <c r="F538" s="15"/>
      <c r="G538" s="15"/>
      <c r="H538" s="15"/>
    </row>
    <row r="539" ht="15.75" customHeight="1">
      <c r="A539" s="15"/>
      <c r="B539" s="15"/>
      <c r="C539" s="15"/>
      <c r="D539" s="15"/>
      <c r="E539" s="15"/>
      <c r="F539" s="15"/>
      <c r="G539" s="15"/>
      <c r="H539" s="15"/>
    </row>
    <row r="540" ht="15.75" customHeight="1">
      <c r="A540" s="15"/>
      <c r="B540" s="15"/>
      <c r="C540" s="15"/>
      <c r="D540" s="15"/>
      <c r="E540" s="15"/>
      <c r="F540" s="15"/>
      <c r="G540" s="15"/>
      <c r="H540" s="15"/>
    </row>
    <row r="541" ht="15.75" customHeight="1">
      <c r="A541" s="15"/>
      <c r="B541" s="15"/>
      <c r="C541" s="15"/>
      <c r="D541" s="15"/>
      <c r="E541" s="15"/>
      <c r="F541" s="15"/>
      <c r="G541" s="15"/>
      <c r="H541" s="15"/>
    </row>
    <row r="542" ht="15.75" customHeight="1">
      <c r="A542" s="15"/>
      <c r="B542" s="15"/>
      <c r="C542" s="15"/>
      <c r="D542" s="15"/>
      <c r="E542" s="15"/>
      <c r="F542" s="15"/>
      <c r="G542" s="15"/>
      <c r="H542" s="15"/>
    </row>
    <row r="543" ht="15.75" customHeight="1">
      <c r="A543" s="15"/>
      <c r="B543" s="15"/>
      <c r="C543" s="15"/>
      <c r="D543" s="15"/>
      <c r="E543" s="15"/>
      <c r="F543" s="15"/>
      <c r="G543" s="15"/>
      <c r="H543" s="15"/>
    </row>
    <row r="544" ht="15.75" customHeight="1">
      <c r="A544" s="15"/>
      <c r="B544" s="15"/>
      <c r="C544" s="15"/>
      <c r="D544" s="15"/>
      <c r="E544" s="15"/>
      <c r="F544" s="15"/>
      <c r="G544" s="15"/>
      <c r="H544" s="15"/>
    </row>
    <row r="545" ht="15.75" customHeight="1">
      <c r="A545" s="15"/>
      <c r="B545" s="15"/>
      <c r="C545" s="15"/>
      <c r="D545" s="15"/>
      <c r="E545" s="15"/>
      <c r="F545" s="15"/>
      <c r="G545" s="15"/>
      <c r="H545" s="15"/>
    </row>
    <row r="546" ht="15.75" customHeight="1">
      <c r="A546" s="15"/>
      <c r="B546" s="15"/>
      <c r="C546" s="15"/>
      <c r="D546" s="15"/>
      <c r="E546" s="15"/>
      <c r="F546" s="15"/>
      <c r="G546" s="15"/>
      <c r="H546" s="15"/>
    </row>
    <row r="547" ht="15.75" customHeight="1">
      <c r="A547" s="15"/>
      <c r="B547" s="15"/>
      <c r="C547" s="15"/>
      <c r="D547" s="15"/>
      <c r="E547" s="15"/>
      <c r="F547" s="15"/>
      <c r="G547" s="15"/>
      <c r="H547" s="15"/>
    </row>
    <row r="548" ht="15.75" customHeight="1">
      <c r="A548" s="15"/>
      <c r="B548" s="15"/>
      <c r="C548" s="15"/>
      <c r="D548" s="15"/>
      <c r="E548" s="15"/>
      <c r="F548" s="15"/>
      <c r="G548" s="15"/>
      <c r="H548" s="15"/>
    </row>
    <row r="549" ht="15.75" customHeight="1">
      <c r="A549" s="15"/>
      <c r="B549" s="15"/>
      <c r="C549" s="15"/>
      <c r="D549" s="15"/>
      <c r="E549" s="15"/>
      <c r="F549" s="15"/>
      <c r="G549" s="15"/>
      <c r="H549" s="15"/>
    </row>
    <row r="550" ht="15.75" customHeight="1">
      <c r="A550" s="15"/>
      <c r="B550" s="15"/>
      <c r="C550" s="15"/>
      <c r="D550" s="15"/>
      <c r="E550" s="15"/>
      <c r="F550" s="15"/>
      <c r="G550" s="15"/>
      <c r="H550" s="15"/>
    </row>
    <row r="551" ht="15.75" customHeight="1">
      <c r="A551" s="15"/>
      <c r="B551" s="15"/>
      <c r="C551" s="15"/>
      <c r="D551" s="15"/>
      <c r="E551" s="15"/>
      <c r="F551" s="15"/>
      <c r="G551" s="15"/>
      <c r="H551" s="15"/>
    </row>
    <row r="552" ht="15.75" customHeight="1">
      <c r="A552" s="15"/>
      <c r="B552" s="15"/>
      <c r="C552" s="15"/>
      <c r="D552" s="15"/>
      <c r="E552" s="15"/>
      <c r="F552" s="15"/>
      <c r="G552" s="15"/>
      <c r="H552" s="15"/>
    </row>
    <row r="553" ht="15.75" customHeight="1">
      <c r="A553" s="15"/>
      <c r="B553" s="15"/>
      <c r="C553" s="15"/>
      <c r="D553" s="15"/>
      <c r="E553" s="15"/>
      <c r="F553" s="15"/>
      <c r="G553" s="15"/>
      <c r="H553" s="15"/>
    </row>
    <row r="554" ht="15.75" customHeight="1">
      <c r="A554" s="15"/>
      <c r="B554" s="15"/>
      <c r="C554" s="15"/>
      <c r="D554" s="15"/>
      <c r="E554" s="15"/>
      <c r="F554" s="15"/>
      <c r="G554" s="15"/>
      <c r="H554" s="15"/>
    </row>
    <row r="555" ht="15.75" customHeight="1">
      <c r="A555" s="15"/>
      <c r="B555" s="15"/>
      <c r="C555" s="15"/>
      <c r="D555" s="15"/>
      <c r="E555" s="15"/>
      <c r="F555" s="15"/>
      <c r="G555" s="15"/>
      <c r="H555" s="15"/>
    </row>
    <row r="556" ht="15.75" customHeight="1">
      <c r="A556" s="15"/>
      <c r="B556" s="15"/>
      <c r="C556" s="15"/>
      <c r="D556" s="15"/>
      <c r="E556" s="15"/>
      <c r="F556" s="15"/>
      <c r="G556" s="15"/>
      <c r="H556" s="15"/>
    </row>
    <row r="557" ht="15.75" customHeight="1">
      <c r="A557" s="15"/>
      <c r="B557" s="15"/>
      <c r="C557" s="15"/>
      <c r="D557" s="15"/>
      <c r="E557" s="15"/>
      <c r="F557" s="15"/>
      <c r="G557" s="15"/>
      <c r="H557" s="15"/>
    </row>
    <row r="558" ht="15.75" customHeight="1">
      <c r="A558" s="15"/>
      <c r="B558" s="15"/>
      <c r="C558" s="15"/>
      <c r="D558" s="15"/>
      <c r="E558" s="15"/>
      <c r="F558" s="15"/>
      <c r="G558" s="15"/>
      <c r="H558" s="15"/>
    </row>
    <row r="559" ht="15.75" customHeight="1">
      <c r="A559" s="15"/>
      <c r="B559" s="15"/>
      <c r="C559" s="15"/>
      <c r="D559" s="15"/>
      <c r="E559" s="15"/>
      <c r="F559" s="15"/>
      <c r="G559" s="15"/>
      <c r="H559" s="15"/>
    </row>
    <row r="560" ht="15.75" customHeight="1">
      <c r="A560" s="15"/>
      <c r="B560" s="15"/>
      <c r="C560" s="15"/>
      <c r="D560" s="15"/>
      <c r="E560" s="15"/>
      <c r="F560" s="15"/>
      <c r="G560" s="15"/>
      <c r="H560" s="15"/>
    </row>
    <row r="561" ht="15.75" customHeight="1">
      <c r="A561" s="15"/>
      <c r="B561" s="15"/>
      <c r="C561" s="15"/>
      <c r="D561" s="15"/>
      <c r="E561" s="15"/>
      <c r="F561" s="15"/>
      <c r="G561" s="15"/>
      <c r="H561" s="15"/>
    </row>
    <row r="562" ht="15.75" customHeight="1">
      <c r="A562" s="15"/>
      <c r="B562" s="15"/>
      <c r="C562" s="15"/>
      <c r="D562" s="15"/>
      <c r="E562" s="15"/>
      <c r="F562" s="15"/>
      <c r="G562" s="15"/>
      <c r="H562" s="15"/>
    </row>
    <row r="563" ht="15.75" customHeight="1">
      <c r="A563" s="15"/>
      <c r="B563" s="15"/>
      <c r="C563" s="15"/>
      <c r="D563" s="15"/>
      <c r="E563" s="15"/>
      <c r="F563" s="15"/>
      <c r="G563" s="15"/>
      <c r="H563" s="15"/>
    </row>
    <row r="564" ht="15.75" customHeight="1">
      <c r="A564" s="15"/>
      <c r="B564" s="15"/>
      <c r="C564" s="15"/>
      <c r="D564" s="15"/>
      <c r="E564" s="15"/>
      <c r="F564" s="15"/>
      <c r="G564" s="15"/>
      <c r="H564" s="15"/>
    </row>
    <row r="565" ht="15.75" customHeight="1">
      <c r="A565" s="15"/>
      <c r="B565" s="15"/>
      <c r="C565" s="15"/>
      <c r="D565" s="15"/>
      <c r="E565" s="15"/>
      <c r="F565" s="15"/>
      <c r="G565" s="15"/>
      <c r="H565" s="15"/>
    </row>
    <row r="566" ht="15.75" customHeight="1">
      <c r="A566" s="15"/>
      <c r="B566" s="15"/>
      <c r="C566" s="15"/>
      <c r="D566" s="15"/>
      <c r="E566" s="15"/>
      <c r="F566" s="15"/>
      <c r="G566" s="15"/>
      <c r="H566" s="15"/>
    </row>
    <row r="567" ht="15.75" customHeight="1">
      <c r="A567" s="15"/>
      <c r="B567" s="15"/>
      <c r="C567" s="15"/>
      <c r="D567" s="15"/>
      <c r="E567" s="15"/>
      <c r="F567" s="15"/>
      <c r="G567" s="15"/>
      <c r="H567" s="15"/>
    </row>
    <row r="568" ht="15.75" customHeight="1">
      <c r="A568" s="15"/>
      <c r="B568" s="15"/>
      <c r="C568" s="15"/>
      <c r="D568" s="15"/>
      <c r="E568" s="15"/>
      <c r="F568" s="15"/>
      <c r="G568" s="15"/>
      <c r="H568" s="15"/>
    </row>
    <row r="569" ht="15.75" customHeight="1">
      <c r="A569" s="15"/>
      <c r="B569" s="15"/>
      <c r="C569" s="15"/>
      <c r="D569" s="15"/>
      <c r="E569" s="15"/>
      <c r="F569" s="15"/>
      <c r="G569" s="15"/>
      <c r="H569" s="15"/>
    </row>
    <row r="570" ht="15.75" customHeight="1">
      <c r="A570" s="15"/>
      <c r="B570" s="15"/>
      <c r="C570" s="15"/>
      <c r="D570" s="15"/>
      <c r="E570" s="15"/>
      <c r="F570" s="15"/>
      <c r="G570" s="15"/>
      <c r="H570" s="15"/>
    </row>
    <row r="571" ht="15.75" customHeight="1">
      <c r="A571" s="15"/>
      <c r="B571" s="15"/>
      <c r="C571" s="15"/>
      <c r="D571" s="15"/>
      <c r="E571" s="15"/>
      <c r="F571" s="15"/>
      <c r="G571" s="15"/>
      <c r="H571" s="15"/>
    </row>
    <row r="572" ht="15.75" customHeight="1">
      <c r="A572" s="15"/>
      <c r="B572" s="15"/>
      <c r="C572" s="15"/>
      <c r="D572" s="15"/>
      <c r="E572" s="15"/>
      <c r="F572" s="15"/>
      <c r="G572" s="15"/>
      <c r="H572" s="15"/>
    </row>
    <row r="573" ht="15.75" customHeight="1">
      <c r="A573" s="15"/>
      <c r="B573" s="15"/>
      <c r="C573" s="15"/>
      <c r="D573" s="15"/>
      <c r="E573" s="15"/>
      <c r="F573" s="15"/>
      <c r="G573" s="15"/>
      <c r="H573" s="15"/>
    </row>
    <row r="574" ht="15.75" customHeight="1">
      <c r="A574" s="15"/>
      <c r="B574" s="15"/>
      <c r="C574" s="15"/>
      <c r="D574" s="15"/>
      <c r="E574" s="15"/>
      <c r="F574" s="15"/>
      <c r="G574" s="15"/>
      <c r="H574" s="15"/>
    </row>
    <row r="575" ht="15.75" customHeight="1">
      <c r="A575" s="15"/>
      <c r="B575" s="15"/>
      <c r="C575" s="15"/>
      <c r="D575" s="15"/>
      <c r="E575" s="15"/>
      <c r="F575" s="15"/>
      <c r="G575" s="15"/>
      <c r="H575" s="15"/>
    </row>
    <row r="576" ht="15.75" customHeight="1">
      <c r="A576" s="15"/>
      <c r="B576" s="15"/>
      <c r="C576" s="15"/>
      <c r="D576" s="15"/>
      <c r="E576" s="15"/>
      <c r="F576" s="15"/>
      <c r="G576" s="15"/>
      <c r="H576" s="15"/>
    </row>
    <row r="577" ht="15.75" customHeight="1">
      <c r="A577" s="15"/>
      <c r="B577" s="15"/>
      <c r="C577" s="15"/>
      <c r="D577" s="15"/>
      <c r="E577" s="15"/>
      <c r="F577" s="15"/>
      <c r="G577" s="15"/>
      <c r="H577" s="15"/>
    </row>
    <row r="578" ht="15.75" customHeight="1">
      <c r="A578" s="15"/>
      <c r="B578" s="15"/>
      <c r="C578" s="15"/>
      <c r="D578" s="15"/>
      <c r="E578" s="15"/>
      <c r="F578" s="15"/>
      <c r="G578" s="15"/>
      <c r="H578" s="15"/>
    </row>
    <row r="579" ht="15.75" customHeight="1">
      <c r="A579" s="15"/>
      <c r="B579" s="15"/>
      <c r="C579" s="15"/>
      <c r="D579" s="15"/>
      <c r="E579" s="15"/>
      <c r="F579" s="15"/>
      <c r="G579" s="15"/>
      <c r="H579" s="15"/>
    </row>
    <row r="580" ht="15.75" customHeight="1">
      <c r="A580" s="15"/>
      <c r="B580" s="15"/>
      <c r="C580" s="15"/>
      <c r="D580" s="15"/>
      <c r="E580" s="15"/>
      <c r="F580" s="15"/>
      <c r="G580" s="15"/>
      <c r="H580" s="15"/>
    </row>
    <row r="581" ht="15.75" customHeight="1">
      <c r="A581" s="15"/>
      <c r="B581" s="15"/>
      <c r="C581" s="15"/>
      <c r="D581" s="15"/>
      <c r="E581" s="15"/>
      <c r="F581" s="15"/>
      <c r="G581" s="15"/>
      <c r="H581" s="15"/>
    </row>
    <row r="582" ht="15.75" customHeight="1">
      <c r="A582" s="15"/>
      <c r="B582" s="15"/>
      <c r="C582" s="15"/>
      <c r="D582" s="15"/>
      <c r="E582" s="15"/>
      <c r="F582" s="15"/>
      <c r="G582" s="15"/>
      <c r="H582" s="15"/>
    </row>
    <row r="583" ht="15.75" customHeight="1">
      <c r="A583" s="15"/>
      <c r="B583" s="15"/>
      <c r="C583" s="15"/>
      <c r="D583" s="15"/>
      <c r="E583" s="15"/>
      <c r="F583" s="15"/>
      <c r="G583" s="15"/>
      <c r="H583" s="15"/>
    </row>
    <row r="584" ht="15.75" customHeight="1">
      <c r="A584" s="15"/>
      <c r="B584" s="15"/>
      <c r="C584" s="15"/>
      <c r="D584" s="15"/>
      <c r="E584" s="15"/>
      <c r="F584" s="15"/>
      <c r="G584" s="15"/>
      <c r="H584" s="15"/>
    </row>
    <row r="585" ht="15.75" customHeight="1">
      <c r="A585" s="15"/>
      <c r="B585" s="15"/>
      <c r="C585" s="15"/>
      <c r="D585" s="15"/>
      <c r="E585" s="15"/>
      <c r="F585" s="15"/>
      <c r="G585" s="15"/>
      <c r="H585" s="15"/>
    </row>
    <row r="586" ht="15.75" customHeight="1">
      <c r="A586" s="15"/>
      <c r="B586" s="15"/>
      <c r="C586" s="15"/>
      <c r="D586" s="15"/>
      <c r="E586" s="15"/>
      <c r="F586" s="15"/>
      <c r="G586" s="15"/>
      <c r="H586" s="15"/>
    </row>
    <row r="587" ht="15.75" customHeight="1">
      <c r="A587" s="15"/>
      <c r="B587" s="15"/>
      <c r="C587" s="15"/>
      <c r="D587" s="15"/>
      <c r="E587" s="15"/>
      <c r="F587" s="15"/>
      <c r="G587" s="15"/>
      <c r="H587" s="15"/>
    </row>
    <row r="588" ht="15.75" customHeight="1">
      <c r="A588" s="15"/>
      <c r="B588" s="15"/>
      <c r="C588" s="15"/>
      <c r="D588" s="15"/>
      <c r="E588" s="15"/>
      <c r="F588" s="15"/>
      <c r="G588" s="15"/>
      <c r="H588" s="15"/>
    </row>
    <row r="589" ht="15.75" customHeight="1">
      <c r="A589" s="15"/>
      <c r="B589" s="15"/>
      <c r="C589" s="15"/>
      <c r="D589" s="15"/>
      <c r="E589" s="15"/>
      <c r="F589" s="15"/>
      <c r="G589" s="15"/>
      <c r="H589" s="15"/>
    </row>
    <row r="590" ht="15.75" customHeight="1">
      <c r="A590" s="15"/>
      <c r="B590" s="15"/>
      <c r="C590" s="15"/>
      <c r="D590" s="15"/>
      <c r="E590" s="15"/>
      <c r="F590" s="15"/>
      <c r="G590" s="15"/>
      <c r="H590" s="15"/>
    </row>
    <row r="591" ht="15.75" customHeight="1">
      <c r="A591" s="15"/>
      <c r="B591" s="15"/>
      <c r="C591" s="15"/>
      <c r="D591" s="15"/>
      <c r="E591" s="15"/>
      <c r="F591" s="15"/>
      <c r="G591" s="15"/>
      <c r="H591" s="15"/>
    </row>
    <row r="592" ht="15.75" customHeight="1">
      <c r="A592" s="15"/>
      <c r="B592" s="15"/>
      <c r="C592" s="15"/>
      <c r="D592" s="15"/>
      <c r="E592" s="15"/>
      <c r="F592" s="15"/>
      <c r="G592" s="15"/>
      <c r="H592" s="15"/>
    </row>
    <row r="593" ht="15.75" customHeight="1">
      <c r="A593" s="15"/>
      <c r="B593" s="15"/>
      <c r="C593" s="15"/>
      <c r="D593" s="15"/>
      <c r="E593" s="15"/>
      <c r="F593" s="15"/>
      <c r="G593" s="15"/>
      <c r="H593" s="15"/>
    </row>
    <row r="594" ht="15.75" customHeight="1">
      <c r="A594" s="15"/>
      <c r="B594" s="15"/>
      <c r="C594" s="15"/>
      <c r="D594" s="15"/>
      <c r="E594" s="15"/>
      <c r="F594" s="15"/>
      <c r="G594" s="15"/>
      <c r="H594" s="15"/>
    </row>
    <row r="595" ht="15.75" customHeight="1">
      <c r="A595" s="15"/>
      <c r="B595" s="15"/>
      <c r="C595" s="15"/>
      <c r="D595" s="15"/>
      <c r="E595" s="15"/>
      <c r="F595" s="15"/>
      <c r="G595" s="15"/>
      <c r="H595" s="15"/>
    </row>
    <row r="596" ht="15.75" customHeight="1">
      <c r="A596" s="15"/>
      <c r="B596" s="15"/>
      <c r="C596" s="15"/>
      <c r="D596" s="15"/>
      <c r="E596" s="15"/>
      <c r="F596" s="15"/>
      <c r="G596" s="15"/>
      <c r="H596" s="15"/>
    </row>
    <row r="597" ht="15.75" customHeight="1">
      <c r="A597" s="15"/>
      <c r="B597" s="15"/>
      <c r="C597" s="15"/>
      <c r="D597" s="15"/>
      <c r="E597" s="15"/>
      <c r="F597" s="15"/>
      <c r="G597" s="15"/>
      <c r="H597" s="15"/>
    </row>
    <row r="598" ht="15.75" customHeight="1">
      <c r="A598" s="15"/>
      <c r="B598" s="15"/>
      <c r="C598" s="15"/>
      <c r="D598" s="15"/>
      <c r="E598" s="15"/>
      <c r="F598" s="15"/>
      <c r="G598" s="15"/>
      <c r="H598" s="15"/>
    </row>
    <row r="599" ht="15.75" customHeight="1">
      <c r="A599" s="15"/>
      <c r="B599" s="15"/>
      <c r="C599" s="15"/>
      <c r="D599" s="15"/>
      <c r="E599" s="15"/>
      <c r="F599" s="15"/>
      <c r="G599" s="15"/>
      <c r="H599" s="15"/>
    </row>
    <row r="600" ht="15.75" customHeight="1">
      <c r="A600" s="15"/>
      <c r="B600" s="15"/>
      <c r="C600" s="15"/>
      <c r="D600" s="15"/>
      <c r="E600" s="15"/>
      <c r="F600" s="15"/>
      <c r="G600" s="15"/>
      <c r="H600" s="15"/>
    </row>
    <row r="601" ht="15.75" customHeight="1">
      <c r="A601" s="15"/>
      <c r="B601" s="15"/>
      <c r="C601" s="15"/>
      <c r="D601" s="15"/>
      <c r="E601" s="15"/>
      <c r="F601" s="15"/>
      <c r="G601" s="15"/>
      <c r="H601" s="15"/>
    </row>
    <row r="602" ht="15.75" customHeight="1">
      <c r="A602" s="15"/>
      <c r="B602" s="15"/>
      <c r="C602" s="15"/>
      <c r="D602" s="15"/>
      <c r="E602" s="15"/>
      <c r="F602" s="15"/>
      <c r="G602" s="15"/>
      <c r="H602" s="15"/>
    </row>
    <row r="603" ht="15.75" customHeight="1">
      <c r="A603" s="15"/>
      <c r="B603" s="15"/>
      <c r="C603" s="15"/>
      <c r="D603" s="15"/>
      <c r="E603" s="15"/>
      <c r="F603" s="15"/>
      <c r="G603" s="15"/>
      <c r="H603" s="15"/>
    </row>
    <row r="604" ht="15.75" customHeight="1">
      <c r="A604" s="15"/>
      <c r="B604" s="15"/>
      <c r="C604" s="15"/>
      <c r="D604" s="15"/>
      <c r="E604" s="15"/>
      <c r="F604" s="15"/>
      <c r="G604" s="15"/>
      <c r="H604" s="15"/>
    </row>
    <row r="605" ht="15.75" customHeight="1">
      <c r="A605" s="15"/>
      <c r="B605" s="15"/>
      <c r="C605" s="15"/>
      <c r="D605" s="15"/>
      <c r="E605" s="15"/>
      <c r="F605" s="15"/>
      <c r="G605" s="15"/>
      <c r="H605" s="15"/>
    </row>
    <row r="606" ht="15.75" customHeight="1">
      <c r="A606" s="15"/>
      <c r="B606" s="15"/>
      <c r="C606" s="15"/>
      <c r="D606" s="15"/>
      <c r="E606" s="15"/>
      <c r="F606" s="15"/>
      <c r="G606" s="15"/>
      <c r="H606" s="15"/>
    </row>
    <row r="607" ht="15.75" customHeight="1">
      <c r="A607" s="15"/>
      <c r="B607" s="15"/>
      <c r="C607" s="15"/>
      <c r="D607" s="15"/>
      <c r="E607" s="15"/>
      <c r="F607" s="15"/>
      <c r="G607" s="15"/>
      <c r="H607" s="15"/>
    </row>
    <row r="608" ht="15.75" customHeight="1">
      <c r="A608" s="15"/>
      <c r="B608" s="15"/>
      <c r="C608" s="15"/>
      <c r="D608" s="15"/>
      <c r="E608" s="15"/>
      <c r="F608" s="15"/>
      <c r="G608" s="15"/>
      <c r="H608" s="15"/>
    </row>
    <row r="609" ht="15.75" customHeight="1">
      <c r="A609" s="15"/>
      <c r="B609" s="15"/>
      <c r="C609" s="15"/>
      <c r="D609" s="15"/>
      <c r="E609" s="15"/>
      <c r="F609" s="15"/>
      <c r="G609" s="15"/>
      <c r="H609" s="15"/>
    </row>
    <row r="610" ht="15.75" customHeight="1">
      <c r="A610" s="15"/>
      <c r="B610" s="15"/>
      <c r="C610" s="15"/>
      <c r="D610" s="15"/>
      <c r="E610" s="15"/>
      <c r="F610" s="15"/>
      <c r="G610" s="15"/>
      <c r="H610" s="15"/>
    </row>
    <row r="611" ht="15.75" customHeight="1">
      <c r="A611" s="15"/>
      <c r="B611" s="15"/>
      <c r="C611" s="15"/>
      <c r="D611" s="15"/>
      <c r="E611" s="15"/>
      <c r="F611" s="15"/>
      <c r="G611" s="15"/>
      <c r="H611" s="15"/>
    </row>
    <row r="612" ht="15.75" customHeight="1">
      <c r="A612" s="15"/>
      <c r="B612" s="15"/>
      <c r="C612" s="15"/>
      <c r="D612" s="15"/>
      <c r="E612" s="15"/>
      <c r="F612" s="15"/>
      <c r="G612" s="15"/>
      <c r="H612" s="15"/>
    </row>
    <row r="613" ht="15.75" customHeight="1">
      <c r="A613" s="15"/>
      <c r="B613" s="15"/>
      <c r="C613" s="15"/>
      <c r="D613" s="15"/>
      <c r="E613" s="15"/>
      <c r="F613" s="15"/>
      <c r="G613" s="15"/>
      <c r="H613" s="15"/>
    </row>
    <row r="614" ht="15.75" customHeight="1">
      <c r="A614" s="15"/>
      <c r="B614" s="15"/>
      <c r="C614" s="15"/>
      <c r="D614" s="15"/>
      <c r="E614" s="15"/>
      <c r="F614" s="15"/>
      <c r="G614" s="15"/>
      <c r="H614" s="15"/>
    </row>
    <row r="615" ht="15.75" customHeight="1">
      <c r="A615" s="15"/>
      <c r="B615" s="15"/>
      <c r="C615" s="15"/>
      <c r="D615" s="15"/>
      <c r="E615" s="15"/>
      <c r="F615" s="15"/>
      <c r="G615" s="15"/>
      <c r="H615" s="15"/>
    </row>
    <row r="616" ht="15.75" customHeight="1">
      <c r="A616" s="15"/>
      <c r="B616" s="15"/>
      <c r="C616" s="15"/>
      <c r="D616" s="15"/>
      <c r="E616" s="15"/>
      <c r="F616" s="15"/>
      <c r="G616" s="15"/>
      <c r="H616" s="15"/>
    </row>
    <row r="617" ht="15.75" customHeight="1">
      <c r="A617" s="15"/>
      <c r="B617" s="15"/>
      <c r="C617" s="15"/>
      <c r="D617" s="15"/>
      <c r="E617" s="15"/>
      <c r="F617" s="15"/>
      <c r="G617" s="15"/>
      <c r="H617" s="15"/>
    </row>
    <row r="618" ht="15.75" customHeight="1">
      <c r="A618" s="15"/>
      <c r="B618" s="15"/>
      <c r="C618" s="15"/>
      <c r="D618" s="15"/>
      <c r="E618" s="15"/>
      <c r="F618" s="15"/>
      <c r="G618" s="15"/>
      <c r="H618" s="15"/>
    </row>
    <row r="619" ht="15.75" customHeight="1">
      <c r="A619" s="15"/>
      <c r="B619" s="15"/>
      <c r="C619" s="15"/>
      <c r="D619" s="15"/>
      <c r="E619" s="15"/>
      <c r="F619" s="15"/>
      <c r="G619" s="15"/>
      <c r="H619" s="15"/>
    </row>
    <row r="620" ht="15.75" customHeight="1">
      <c r="A620" s="15"/>
      <c r="B620" s="15"/>
      <c r="C620" s="15"/>
      <c r="D620" s="15"/>
      <c r="E620" s="15"/>
      <c r="F620" s="15"/>
      <c r="G620" s="15"/>
      <c r="H620" s="15"/>
    </row>
    <row r="621" ht="15.75" customHeight="1">
      <c r="A621" s="15"/>
      <c r="B621" s="15"/>
      <c r="C621" s="15"/>
      <c r="D621" s="15"/>
      <c r="E621" s="15"/>
      <c r="F621" s="15"/>
      <c r="G621" s="15"/>
      <c r="H621" s="15"/>
    </row>
    <row r="622" ht="15.75" customHeight="1">
      <c r="A622" s="15"/>
      <c r="B622" s="15"/>
      <c r="C622" s="15"/>
      <c r="D622" s="15"/>
      <c r="E622" s="15"/>
      <c r="F622" s="15"/>
      <c r="G622" s="15"/>
      <c r="H622" s="15"/>
    </row>
    <row r="623" ht="15.75" customHeight="1">
      <c r="A623" s="15"/>
      <c r="B623" s="15"/>
      <c r="C623" s="15"/>
      <c r="D623" s="15"/>
      <c r="E623" s="15"/>
      <c r="F623" s="15"/>
      <c r="G623" s="15"/>
      <c r="H623" s="15"/>
    </row>
    <row r="624" ht="15.75" customHeight="1">
      <c r="A624" s="15"/>
      <c r="B624" s="15"/>
      <c r="C624" s="15"/>
      <c r="D624" s="15"/>
      <c r="E624" s="15"/>
      <c r="F624" s="15"/>
      <c r="G624" s="15"/>
      <c r="H624" s="15"/>
    </row>
    <row r="625" ht="15.75" customHeight="1">
      <c r="A625" s="15"/>
      <c r="B625" s="15"/>
      <c r="C625" s="15"/>
      <c r="D625" s="15"/>
      <c r="E625" s="15"/>
      <c r="F625" s="15"/>
      <c r="G625" s="15"/>
      <c r="H625" s="15"/>
    </row>
    <row r="626" ht="15.75" customHeight="1">
      <c r="A626" s="15"/>
      <c r="B626" s="15"/>
      <c r="C626" s="15"/>
      <c r="D626" s="15"/>
      <c r="E626" s="15"/>
      <c r="F626" s="15"/>
      <c r="G626" s="15"/>
      <c r="H626" s="15"/>
    </row>
    <row r="627" ht="15.75" customHeight="1">
      <c r="A627" s="15"/>
      <c r="B627" s="15"/>
      <c r="C627" s="15"/>
      <c r="D627" s="15"/>
      <c r="E627" s="15"/>
      <c r="F627" s="15"/>
      <c r="G627" s="15"/>
      <c r="H627" s="15"/>
    </row>
    <row r="628" ht="15.75" customHeight="1">
      <c r="A628" s="15"/>
      <c r="B628" s="15"/>
      <c r="C628" s="15"/>
      <c r="D628" s="15"/>
      <c r="E628" s="15"/>
      <c r="F628" s="15"/>
      <c r="G628" s="15"/>
      <c r="H628" s="15"/>
    </row>
    <row r="629" ht="15.75" customHeight="1">
      <c r="A629" s="15"/>
      <c r="B629" s="15"/>
      <c r="C629" s="15"/>
      <c r="D629" s="15"/>
      <c r="E629" s="15"/>
      <c r="F629" s="15"/>
      <c r="G629" s="15"/>
      <c r="H629" s="15"/>
    </row>
    <row r="630" ht="15.75" customHeight="1">
      <c r="A630" s="15"/>
      <c r="B630" s="15"/>
      <c r="C630" s="15"/>
      <c r="D630" s="15"/>
      <c r="E630" s="15"/>
      <c r="F630" s="15"/>
      <c r="G630" s="15"/>
      <c r="H630" s="15"/>
    </row>
    <row r="631" ht="15.75" customHeight="1">
      <c r="A631" s="15"/>
      <c r="B631" s="15"/>
      <c r="C631" s="15"/>
      <c r="D631" s="15"/>
      <c r="E631" s="15"/>
      <c r="F631" s="15"/>
      <c r="G631" s="15"/>
      <c r="H631" s="15"/>
    </row>
    <row r="632" ht="15.75" customHeight="1">
      <c r="A632" s="15"/>
      <c r="B632" s="15"/>
      <c r="C632" s="15"/>
      <c r="D632" s="15"/>
      <c r="E632" s="15"/>
      <c r="F632" s="15"/>
      <c r="G632" s="15"/>
      <c r="H632" s="15"/>
    </row>
    <row r="633" ht="15.75" customHeight="1">
      <c r="A633" s="15"/>
      <c r="B633" s="15"/>
      <c r="C633" s="15"/>
      <c r="D633" s="15"/>
      <c r="E633" s="15"/>
      <c r="F633" s="15"/>
      <c r="G633" s="15"/>
      <c r="H633" s="15"/>
    </row>
    <row r="634" ht="15.75" customHeight="1">
      <c r="A634" s="15"/>
      <c r="B634" s="15"/>
      <c r="C634" s="15"/>
      <c r="D634" s="15"/>
      <c r="E634" s="15"/>
      <c r="F634" s="15"/>
      <c r="G634" s="15"/>
      <c r="H634" s="15"/>
    </row>
    <row r="635" ht="15.75" customHeight="1">
      <c r="A635" s="15"/>
      <c r="B635" s="15"/>
      <c r="C635" s="15"/>
      <c r="D635" s="15"/>
      <c r="E635" s="15"/>
      <c r="F635" s="15"/>
      <c r="G635" s="15"/>
      <c r="H635" s="15"/>
    </row>
    <row r="636" ht="15.75" customHeight="1">
      <c r="A636" s="15"/>
      <c r="B636" s="15"/>
      <c r="C636" s="15"/>
      <c r="D636" s="15"/>
      <c r="E636" s="15"/>
      <c r="F636" s="15"/>
      <c r="G636" s="15"/>
      <c r="H636" s="15"/>
    </row>
    <row r="637" ht="15.75" customHeight="1">
      <c r="A637" s="15"/>
      <c r="B637" s="15"/>
      <c r="C637" s="15"/>
      <c r="D637" s="15"/>
      <c r="E637" s="15"/>
      <c r="F637" s="15"/>
      <c r="G637" s="15"/>
      <c r="H637" s="15"/>
    </row>
    <row r="638" ht="15.75" customHeight="1">
      <c r="A638" s="15"/>
      <c r="B638" s="15"/>
      <c r="C638" s="15"/>
      <c r="D638" s="15"/>
      <c r="E638" s="15"/>
      <c r="F638" s="15"/>
      <c r="G638" s="15"/>
      <c r="H638" s="15"/>
    </row>
    <row r="639" ht="15.75" customHeight="1">
      <c r="A639" s="15"/>
      <c r="B639" s="15"/>
      <c r="C639" s="15"/>
      <c r="D639" s="15"/>
      <c r="E639" s="15"/>
      <c r="F639" s="15"/>
      <c r="G639" s="15"/>
      <c r="H639" s="15"/>
    </row>
    <row r="640" ht="15.75" customHeight="1">
      <c r="A640" s="15"/>
      <c r="B640" s="15"/>
      <c r="C640" s="15"/>
      <c r="D640" s="15"/>
      <c r="E640" s="15"/>
      <c r="F640" s="15"/>
      <c r="G640" s="15"/>
      <c r="H640" s="15"/>
    </row>
    <row r="641" ht="15.75" customHeight="1">
      <c r="A641" s="15"/>
      <c r="B641" s="15"/>
      <c r="C641" s="15"/>
      <c r="D641" s="15"/>
      <c r="E641" s="15"/>
      <c r="F641" s="15"/>
      <c r="G641" s="15"/>
      <c r="H641" s="15"/>
    </row>
    <row r="642" ht="15.75" customHeight="1">
      <c r="A642" s="15"/>
      <c r="B642" s="15"/>
      <c r="C642" s="15"/>
      <c r="D642" s="15"/>
      <c r="E642" s="15"/>
      <c r="F642" s="15"/>
      <c r="G642" s="15"/>
      <c r="H642" s="15"/>
    </row>
    <row r="643" ht="15.75" customHeight="1">
      <c r="A643" s="15"/>
      <c r="B643" s="15"/>
      <c r="C643" s="15"/>
      <c r="D643" s="15"/>
      <c r="E643" s="15"/>
      <c r="F643" s="15"/>
      <c r="G643" s="15"/>
      <c r="H643" s="15"/>
    </row>
    <row r="644" ht="15.75" customHeight="1">
      <c r="A644" s="15"/>
      <c r="B644" s="15"/>
      <c r="C644" s="15"/>
      <c r="D644" s="15"/>
      <c r="E644" s="15"/>
      <c r="F644" s="15"/>
      <c r="G644" s="15"/>
      <c r="H644" s="15"/>
    </row>
    <row r="645" ht="15.75" customHeight="1">
      <c r="A645" s="15"/>
      <c r="B645" s="15"/>
      <c r="C645" s="15"/>
      <c r="D645" s="15"/>
      <c r="E645" s="15"/>
      <c r="F645" s="15"/>
      <c r="G645" s="15"/>
      <c r="H645" s="15"/>
    </row>
    <row r="646" ht="15.75" customHeight="1">
      <c r="A646" s="15"/>
      <c r="B646" s="15"/>
      <c r="C646" s="15"/>
      <c r="D646" s="15"/>
      <c r="E646" s="15"/>
      <c r="F646" s="15"/>
      <c r="G646" s="15"/>
      <c r="H646" s="15"/>
    </row>
    <row r="647" ht="15.75" customHeight="1">
      <c r="A647" s="15"/>
      <c r="B647" s="15"/>
      <c r="C647" s="15"/>
      <c r="D647" s="15"/>
      <c r="E647" s="15"/>
      <c r="F647" s="15"/>
      <c r="G647" s="15"/>
      <c r="H647" s="15"/>
    </row>
    <row r="648" ht="15.75" customHeight="1">
      <c r="A648" s="15"/>
      <c r="B648" s="15"/>
      <c r="C648" s="15"/>
      <c r="D648" s="15"/>
      <c r="E648" s="15"/>
      <c r="F648" s="15"/>
      <c r="G648" s="15"/>
      <c r="H648" s="15"/>
    </row>
    <row r="649" ht="15.75" customHeight="1">
      <c r="A649" s="15"/>
      <c r="B649" s="15"/>
      <c r="C649" s="15"/>
      <c r="D649" s="15"/>
      <c r="E649" s="15"/>
      <c r="F649" s="15"/>
      <c r="G649" s="15"/>
      <c r="H649" s="15"/>
    </row>
    <row r="650" ht="15.75" customHeight="1">
      <c r="A650" s="15"/>
      <c r="B650" s="15"/>
      <c r="C650" s="15"/>
      <c r="D650" s="15"/>
      <c r="E650" s="15"/>
      <c r="F650" s="15"/>
      <c r="G650" s="15"/>
      <c r="H650" s="15"/>
    </row>
    <row r="651" ht="15.75" customHeight="1">
      <c r="A651" s="15"/>
      <c r="B651" s="15"/>
      <c r="C651" s="15"/>
      <c r="D651" s="15"/>
      <c r="E651" s="15"/>
      <c r="F651" s="15"/>
      <c r="G651" s="15"/>
      <c r="H651" s="15"/>
    </row>
    <row r="652" ht="15.75" customHeight="1">
      <c r="A652" s="15"/>
      <c r="B652" s="15"/>
      <c r="C652" s="15"/>
      <c r="D652" s="15"/>
      <c r="E652" s="15"/>
      <c r="F652" s="15"/>
      <c r="G652" s="15"/>
      <c r="H652" s="15"/>
    </row>
    <row r="653" ht="15.75" customHeight="1">
      <c r="A653" s="15"/>
      <c r="B653" s="15"/>
      <c r="C653" s="15"/>
      <c r="D653" s="15"/>
      <c r="E653" s="15"/>
      <c r="F653" s="15"/>
      <c r="G653" s="15"/>
      <c r="H653" s="15"/>
    </row>
    <row r="654" ht="15.75" customHeight="1">
      <c r="A654" s="15"/>
      <c r="B654" s="15"/>
      <c r="C654" s="15"/>
      <c r="D654" s="15"/>
      <c r="E654" s="15"/>
      <c r="F654" s="15"/>
      <c r="G654" s="15"/>
      <c r="H654" s="15"/>
    </row>
    <row r="655" ht="15.75" customHeight="1">
      <c r="A655" s="15"/>
      <c r="B655" s="15"/>
      <c r="C655" s="15"/>
      <c r="D655" s="15"/>
      <c r="E655" s="15"/>
      <c r="F655" s="15"/>
      <c r="G655" s="15"/>
      <c r="H655" s="15"/>
    </row>
    <row r="656" ht="15.75" customHeight="1">
      <c r="A656" s="15"/>
      <c r="B656" s="15"/>
      <c r="C656" s="15"/>
      <c r="D656" s="15"/>
      <c r="E656" s="15"/>
      <c r="F656" s="15"/>
      <c r="G656" s="15"/>
      <c r="H656" s="15"/>
    </row>
    <row r="657" ht="15.75" customHeight="1">
      <c r="A657" s="15"/>
      <c r="B657" s="15"/>
      <c r="C657" s="15"/>
      <c r="D657" s="15"/>
      <c r="E657" s="15"/>
      <c r="F657" s="15"/>
      <c r="G657" s="15"/>
      <c r="H657" s="15"/>
    </row>
    <row r="658" ht="15.75" customHeight="1">
      <c r="A658" s="15"/>
      <c r="B658" s="15"/>
      <c r="C658" s="15"/>
      <c r="D658" s="15"/>
      <c r="E658" s="15"/>
      <c r="F658" s="15"/>
      <c r="G658" s="15"/>
      <c r="H658" s="15"/>
    </row>
    <row r="659" ht="15.75" customHeight="1">
      <c r="A659" s="15"/>
      <c r="B659" s="15"/>
      <c r="C659" s="15"/>
      <c r="D659" s="15"/>
      <c r="E659" s="15"/>
      <c r="F659" s="15"/>
      <c r="G659" s="15"/>
      <c r="H659" s="15"/>
    </row>
    <row r="660" ht="15.75" customHeight="1">
      <c r="A660" s="15"/>
      <c r="B660" s="15"/>
      <c r="C660" s="15"/>
      <c r="D660" s="15"/>
      <c r="E660" s="15"/>
      <c r="F660" s="15"/>
      <c r="G660" s="15"/>
      <c r="H660" s="15"/>
    </row>
    <row r="661" ht="15.75" customHeight="1">
      <c r="A661" s="15"/>
      <c r="B661" s="15"/>
      <c r="C661" s="15"/>
      <c r="D661" s="15"/>
      <c r="E661" s="15"/>
      <c r="F661" s="15"/>
      <c r="G661" s="15"/>
      <c r="H661" s="15"/>
    </row>
    <row r="662" ht="15.75" customHeight="1">
      <c r="A662" s="15"/>
      <c r="B662" s="15"/>
      <c r="C662" s="15"/>
      <c r="D662" s="15"/>
      <c r="E662" s="15"/>
      <c r="F662" s="15"/>
      <c r="G662" s="15"/>
      <c r="H662" s="15"/>
    </row>
    <row r="663" ht="15.75" customHeight="1">
      <c r="A663" s="15"/>
      <c r="B663" s="15"/>
      <c r="C663" s="15"/>
      <c r="D663" s="15"/>
      <c r="E663" s="15"/>
      <c r="F663" s="15"/>
      <c r="G663" s="15"/>
      <c r="H663" s="15"/>
    </row>
    <row r="664" ht="15.75" customHeight="1">
      <c r="A664" s="15"/>
      <c r="B664" s="15"/>
      <c r="C664" s="15"/>
      <c r="D664" s="15"/>
      <c r="E664" s="15"/>
      <c r="F664" s="15"/>
      <c r="G664" s="15"/>
      <c r="H664" s="15"/>
    </row>
    <row r="665" ht="15.75" customHeight="1">
      <c r="A665" s="15"/>
      <c r="B665" s="15"/>
      <c r="C665" s="15"/>
      <c r="D665" s="15"/>
      <c r="E665" s="15"/>
      <c r="F665" s="15"/>
      <c r="G665" s="15"/>
      <c r="H665" s="15"/>
    </row>
    <row r="666" ht="15.75" customHeight="1">
      <c r="A666" s="15"/>
      <c r="B666" s="15"/>
      <c r="C666" s="15"/>
      <c r="D666" s="15"/>
      <c r="E666" s="15"/>
      <c r="F666" s="15"/>
      <c r="G666" s="15"/>
      <c r="H666" s="15"/>
    </row>
    <row r="667" ht="15.75" customHeight="1">
      <c r="A667" s="15"/>
      <c r="B667" s="15"/>
      <c r="C667" s="15"/>
      <c r="D667" s="15"/>
      <c r="E667" s="15"/>
      <c r="F667" s="15"/>
      <c r="G667" s="15"/>
      <c r="H667" s="15"/>
    </row>
    <row r="668" ht="15.75" customHeight="1">
      <c r="A668" s="15"/>
      <c r="B668" s="15"/>
      <c r="C668" s="15"/>
      <c r="D668" s="15"/>
      <c r="E668" s="15"/>
      <c r="F668" s="15"/>
      <c r="G668" s="15"/>
      <c r="H668" s="15"/>
    </row>
    <row r="669" ht="15.75" customHeight="1">
      <c r="A669" s="15"/>
      <c r="B669" s="15"/>
      <c r="C669" s="15"/>
      <c r="D669" s="15"/>
      <c r="E669" s="15"/>
      <c r="F669" s="15"/>
      <c r="G669" s="15"/>
      <c r="H669" s="15"/>
    </row>
    <row r="670" ht="15.75" customHeight="1">
      <c r="A670" s="15"/>
      <c r="B670" s="15"/>
      <c r="C670" s="15"/>
      <c r="D670" s="15"/>
      <c r="E670" s="15"/>
      <c r="F670" s="15"/>
      <c r="G670" s="15"/>
      <c r="H670" s="15"/>
    </row>
    <row r="671" ht="15.75" customHeight="1">
      <c r="A671" s="15"/>
      <c r="B671" s="15"/>
      <c r="C671" s="15"/>
      <c r="D671" s="15"/>
      <c r="E671" s="15"/>
      <c r="F671" s="15"/>
      <c r="G671" s="15"/>
      <c r="H671" s="15"/>
    </row>
    <row r="672" ht="15.75" customHeight="1">
      <c r="A672" s="15"/>
      <c r="B672" s="15"/>
      <c r="C672" s="15"/>
      <c r="D672" s="15"/>
      <c r="E672" s="15"/>
      <c r="F672" s="15"/>
      <c r="G672" s="15"/>
      <c r="H672" s="15"/>
    </row>
    <row r="673" ht="15.75" customHeight="1">
      <c r="A673" s="15"/>
      <c r="B673" s="15"/>
      <c r="C673" s="15"/>
      <c r="D673" s="15"/>
      <c r="E673" s="15"/>
      <c r="F673" s="15"/>
      <c r="G673" s="15"/>
      <c r="H673" s="15"/>
    </row>
    <row r="674" ht="15.75" customHeight="1">
      <c r="A674" s="15"/>
      <c r="B674" s="15"/>
      <c r="C674" s="15"/>
      <c r="D674" s="15"/>
      <c r="E674" s="15"/>
      <c r="F674" s="15"/>
      <c r="G674" s="15"/>
      <c r="H674" s="15"/>
    </row>
    <row r="675" ht="15.75" customHeight="1">
      <c r="A675" s="15"/>
      <c r="B675" s="15"/>
      <c r="C675" s="15"/>
      <c r="D675" s="15"/>
      <c r="E675" s="15"/>
      <c r="F675" s="15"/>
      <c r="G675" s="15"/>
      <c r="H675" s="15"/>
    </row>
    <row r="676" ht="15.75" customHeight="1">
      <c r="A676" s="15"/>
      <c r="B676" s="15"/>
      <c r="C676" s="15"/>
      <c r="D676" s="15"/>
      <c r="E676" s="15"/>
      <c r="F676" s="15"/>
      <c r="G676" s="15"/>
      <c r="H676" s="15"/>
    </row>
    <row r="677" ht="15.75" customHeight="1">
      <c r="A677" s="15"/>
      <c r="B677" s="15"/>
      <c r="C677" s="15"/>
      <c r="D677" s="15"/>
      <c r="E677" s="15"/>
      <c r="F677" s="15"/>
      <c r="G677" s="15"/>
      <c r="H677" s="15"/>
    </row>
    <row r="678" ht="15.75" customHeight="1">
      <c r="A678" s="15"/>
      <c r="B678" s="15"/>
      <c r="C678" s="15"/>
      <c r="D678" s="15"/>
      <c r="E678" s="15"/>
      <c r="F678" s="15"/>
      <c r="G678" s="15"/>
      <c r="H678" s="15"/>
    </row>
    <row r="679" ht="15.75" customHeight="1">
      <c r="A679" s="15"/>
      <c r="B679" s="15"/>
      <c r="C679" s="15"/>
      <c r="D679" s="15"/>
      <c r="E679" s="15"/>
      <c r="F679" s="15"/>
      <c r="G679" s="15"/>
      <c r="H679" s="15"/>
    </row>
    <row r="680" ht="15.75" customHeight="1">
      <c r="A680" s="15"/>
      <c r="B680" s="15"/>
      <c r="C680" s="15"/>
      <c r="D680" s="15"/>
      <c r="E680" s="15"/>
      <c r="F680" s="15"/>
      <c r="G680" s="15"/>
      <c r="H680" s="15"/>
    </row>
    <row r="681" ht="15.75" customHeight="1">
      <c r="A681" s="15"/>
      <c r="B681" s="15"/>
      <c r="C681" s="15"/>
      <c r="D681" s="15"/>
      <c r="E681" s="15"/>
      <c r="F681" s="15"/>
      <c r="G681" s="15"/>
      <c r="H681" s="15"/>
    </row>
    <row r="682" ht="15.75" customHeight="1">
      <c r="A682" s="15"/>
      <c r="B682" s="15"/>
      <c r="C682" s="15"/>
      <c r="D682" s="15"/>
      <c r="E682" s="15"/>
      <c r="F682" s="15"/>
      <c r="G682" s="15"/>
      <c r="H682" s="15"/>
    </row>
    <row r="683" ht="15.75" customHeight="1">
      <c r="A683" s="15"/>
      <c r="B683" s="15"/>
      <c r="C683" s="15"/>
      <c r="D683" s="15"/>
      <c r="E683" s="15"/>
      <c r="F683" s="15"/>
      <c r="G683" s="15"/>
      <c r="H683" s="15"/>
    </row>
    <row r="684" ht="15.75" customHeight="1">
      <c r="A684" s="15"/>
      <c r="B684" s="15"/>
      <c r="C684" s="15"/>
      <c r="D684" s="15"/>
      <c r="E684" s="15"/>
      <c r="F684" s="15"/>
      <c r="G684" s="15"/>
      <c r="H684" s="15"/>
    </row>
    <row r="685" ht="15.75" customHeight="1">
      <c r="A685" s="15"/>
      <c r="B685" s="15"/>
      <c r="C685" s="15"/>
      <c r="D685" s="15"/>
      <c r="E685" s="15"/>
      <c r="F685" s="15"/>
      <c r="G685" s="15"/>
      <c r="H685" s="15"/>
    </row>
    <row r="686" ht="15.75" customHeight="1">
      <c r="A686" s="15"/>
      <c r="B686" s="15"/>
      <c r="C686" s="15"/>
      <c r="D686" s="15"/>
      <c r="E686" s="15"/>
      <c r="F686" s="15"/>
      <c r="G686" s="15"/>
      <c r="H686" s="15"/>
    </row>
    <row r="687" ht="15.75" customHeight="1">
      <c r="A687" s="15"/>
      <c r="B687" s="15"/>
      <c r="C687" s="15"/>
      <c r="D687" s="15"/>
      <c r="E687" s="15"/>
      <c r="F687" s="15"/>
      <c r="G687" s="15"/>
      <c r="H687" s="15"/>
    </row>
    <row r="688" ht="15.75" customHeight="1">
      <c r="A688" s="15"/>
      <c r="B688" s="15"/>
      <c r="C688" s="15"/>
      <c r="D688" s="15"/>
      <c r="E688" s="15"/>
      <c r="F688" s="15"/>
      <c r="G688" s="15"/>
      <c r="H688" s="15"/>
    </row>
    <row r="689" ht="15.75" customHeight="1">
      <c r="A689" s="15"/>
      <c r="B689" s="15"/>
      <c r="C689" s="15"/>
      <c r="D689" s="15"/>
      <c r="E689" s="15"/>
      <c r="F689" s="15"/>
      <c r="G689" s="15"/>
      <c r="H689" s="15"/>
    </row>
    <row r="690" ht="15.75" customHeight="1">
      <c r="A690" s="15"/>
      <c r="B690" s="15"/>
      <c r="C690" s="15"/>
      <c r="D690" s="15"/>
      <c r="E690" s="15"/>
      <c r="F690" s="15"/>
      <c r="G690" s="15"/>
      <c r="H690" s="15"/>
    </row>
    <row r="691" ht="15.75" customHeight="1">
      <c r="A691" s="15"/>
      <c r="B691" s="15"/>
      <c r="C691" s="15"/>
      <c r="D691" s="15"/>
      <c r="E691" s="15"/>
      <c r="F691" s="15"/>
      <c r="G691" s="15"/>
      <c r="H691" s="15"/>
    </row>
    <row r="692" ht="15.75" customHeight="1">
      <c r="A692" s="15"/>
      <c r="B692" s="15"/>
      <c r="C692" s="15"/>
      <c r="D692" s="15"/>
      <c r="E692" s="15"/>
      <c r="F692" s="15"/>
      <c r="G692" s="15"/>
      <c r="H692" s="15"/>
    </row>
    <row r="693" ht="15.75" customHeight="1">
      <c r="A693" s="15"/>
      <c r="B693" s="15"/>
      <c r="C693" s="15"/>
      <c r="D693" s="15"/>
      <c r="E693" s="15"/>
      <c r="F693" s="15"/>
      <c r="G693" s="15"/>
      <c r="H693" s="15"/>
    </row>
    <row r="694" ht="15.75" customHeight="1">
      <c r="A694" s="15"/>
      <c r="B694" s="15"/>
      <c r="C694" s="15"/>
      <c r="D694" s="15"/>
      <c r="E694" s="15"/>
      <c r="F694" s="15"/>
      <c r="G694" s="15"/>
      <c r="H694" s="15"/>
    </row>
    <row r="695" ht="15.75" customHeight="1">
      <c r="A695" s="15"/>
      <c r="B695" s="15"/>
      <c r="C695" s="15"/>
      <c r="D695" s="15"/>
      <c r="E695" s="15"/>
      <c r="F695" s="15"/>
      <c r="G695" s="15"/>
      <c r="H695" s="15"/>
    </row>
    <row r="696" ht="15.75" customHeight="1">
      <c r="A696" s="15"/>
      <c r="B696" s="15"/>
      <c r="C696" s="15"/>
      <c r="D696" s="15"/>
      <c r="E696" s="15"/>
      <c r="F696" s="15"/>
      <c r="G696" s="15"/>
      <c r="H696" s="15"/>
    </row>
    <row r="697" ht="15.75" customHeight="1">
      <c r="A697" s="15"/>
      <c r="B697" s="15"/>
      <c r="C697" s="15"/>
      <c r="D697" s="15"/>
      <c r="E697" s="15"/>
      <c r="F697" s="15"/>
      <c r="G697" s="15"/>
      <c r="H697" s="15"/>
    </row>
    <row r="698" ht="15.75" customHeight="1">
      <c r="A698" s="15"/>
      <c r="B698" s="15"/>
      <c r="C698" s="15"/>
      <c r="D698" s="15"/>
      <c r="E698" s="15"/>
      <c r="F698" s="15"/>
      <c r="G698" s="15"/>
      <c r="H698" s="15"/>
    </row>
    <row r="699" ht="15.75" customHeight="1">
      <c r="A699" s="15"/>
      <c r="B699" s="15"/>
      <c r="C699" s="15"/>
      <c r="D699" s="15"/>
      <c r="E699" s="15"/>
      <c r="F699" s="15"/>
      <c r="G699" s="15"/>
      <c r="H699" s="15"/>
    </row>
    <row r="700" ht="15.75" customHeight="1">
      <c r="A700" s="15"/>
      <c r="B700" s="15"/>
      <c r="C700" s="15"/>
      <c r="D700" s="15"/>
      <c r="E700" s="15"/>
      <c r="F700" s="15"/>
      <c r="G700" s="15"/>
      <c r="H700" s="15"/>
    </row>
    <row r="701" ht="15.75" customHeight="1">
      <c r="A701" s="15"/>
      <c r="B701" s="15"/>
      <c r="C701" s="15"/>
      <c r="D701" s="15"/>
      <c r="E701" s="15"/>
      <c r="F701" s="15"/>
      <c r="G701" s="15"/>
      <c r="H701" s="15"/>
    </row>
    <row r="702" ht="15.75" customHeight="1">
      <c r="A702" s="15"/>
      <c r="B702" s="15"/>
      <c r="C702" s="15"/>
      <c r="D702" s="15"/>
      <c r="E702" s="15"/>
      <c r="F702" s="15"/>
      <c r="G702" s="15"/>
      <c r="H702" s="15"/>
    </row>
    <row r="703" ht="15.75" customHeight="1">
      <c r="A703" s="15"/>
      <c r="B703" s="15"/>
      <c r="C703" s="15"/>
      <c r="D703" s="15"/>
      <c r="E703" s="15"/>
      <c r="F703" s="15"/>
      <c r="G703" s="15"/>
      <c r="H703" s="15"/>
    </row>
    <row r="704" ht="15.75" customHeight="1">
      <c r="A704" s="15"/>
      <c r="B704" s="15"/>
      <c r="C704" s="15"/>
      <c r="D704" s="15"/>
      <c r="E704" s="15"/>
      <c r="F704" s="15"/>
      <c r="G704" s="15"/>
      <c r="H704" s="15"/>
    </row>
    <row r="705" ht="15.75" customHeight="1">
      <c r="A705" s="15"/>
      <c r="B705" s="15"/>
      <c r="C705" s="15"/>
      <c r="D705" s="15"/>
      <c r="E705" s="15"/>
      <c r="F705" s="15"/>
      <c r="G705" s="15"/>
      <c r="H705" s="15"/>
    </row>
    <row r="706" ht="15.75" customHeight="1">
      <c r="A706" s="15"/>
      <c r="B706" s="15"/>
      <c r="C706" s="15"/>
      <c r="D706" s="15"/>
      <c r="E706" s="15"/>
      <c r="F706" s="15"/>
      <c r="G706" s="15"/>
      <c r="H706" s="15"/>
    </row>
    <row r="707" ht="15.75" customHeight="1">
      <c r="A707" s="15"/>
      <c r="B707" s="15"/>
      <c r="C707" s="15"/>
      <c r="D707" s="15"/>
      <c r="E707" s="15"/>
      <c r="F707" s="15"/>
      <c r="G707" s="15"/>
      <c r="H707" s="15"/>
    </row>
    <row r="708" ht="15.75" customHeight="1">
      <c r="A708" s="15"/>
      <c r="B708" s="15"/>
      <c r="C708" s="15"/>
      <c r="D708" s="15"/>
      <c r="E708" s="15"/>
      <c r="F708" s="15"/>
      <c r="G708" s="15"/>
      <c r="H708" s="15"/>
    </row>
    <row r="709" ht="15.75" customHeight="1">
      <c r="A709" s="15"/>
      <c r="B709" s="15"/>
      <c r="C709" s="15"/>
      <c r="D709" s="15"/>
      <c r="E709" s="15"/>
      <c r="F709" s="15"/>
      <c r="G709" s="15"/>
      <c r="H709" s="15"/>
    </row>
    <row r="710" ht="15.75" customHeight="1">
      <c r="A710" s="15"/>
      <c r="B710" s="15"/>
      <c r="C710" s="15"/>
      <c r="D710" s="15"/>
      <c r="E710" s="15"/>
      <c r="F710" s="15"/>
      <c r="G710" s="15"/>
      <c r="H710" s="15"/>
    </row>
    <row r="711" ht="15.75" customHeight="1">
      <c r="A711" s="15"/>
      <c r="B711" s="15"/>
      <c r="C711" s="15"/>
      <c r="D711" s="15"/>
      <c r="E711" s="15"/>
      <c r="F711" s="15"/>
      <c r="G711" s="15"/>
      <c r="H711" s="15"/>
    </row>
    <row r="712" ht="15.75" customHeight="1">
      <c r="A712" s="15"/>
      <c r="B712" s="15"/>
      <c r="C712" s="15"/>
      <c r="D712" s="15"/>
      <c r="E712" s="15"/>
      <c r="F712" s="15"/>
      <c r="G712" s="15"/>
      <c r="H712" s="15"/>
    </row>
    <row r="713" ht="15.75" customHeight="1">
      <c r="A713" s="15"/>
      <c r="B713" s="15"/>
      <c r="C713" s="15"/>
      <c r="D713" s="15"/>
      <c r="E713" s="15"/>
      <c r="F713" s="15"/>
      <c r="G713" s="15"/>
      <c r="H713" s="15"/>
    </row>
    <row r="714" ht="15.75" customHeight="1">
      <c r="A714" s="15"/>
      <c r="B714" s="15"/>
      <c r="C714" s="15"/>
      <c r="D714" s="15"/>
      <c r="E714" s="15"/>
      <c r="F714" s="15"/>
      <c r="G714" s="15"/>
      <c r="H714" s="15"/>
    </row>
    <row r="715" ht="15.75" customHeight="1">
      <c r="A715" s="15"/>
      <c r="B715" s="15"/>
      <c r="C715" s="15"/>
      <c r="D715" s="15"/>
      <c r="E715" s="15"/>
      <c r="F715" s="15"/>
      <c r="G715" s="15"/>
      <c r="H715" s="15"/>
    </row>
    <row r="716" ht="15.75" customHeight="1">
      <c r="A716" s="15"/>
      <c r="B716" s="15"/>
      <c r="C716" s="15"/>
      <c r="D716" s="15"/>
      <c r="E716" s="15"/>
      <c r="F716" s="15"/>
      <c r="G716" s="15"/>
      <c r="H716" s="15"/>
    </row>
    <row r="717" ht="15.75" customHeight="1">
      <c r="A717" s="15"/>
      <c r="B717" s="15"/>
      <c r="C717" s="15"/>
      <c r="D717" s="15"/>
      <c r="E717" s="15"/>
      <c r="F717" s="15"/>
      <c r="G717" s="15"/>
      <c r="H717" s="15"/>
    </row>
    <row r="718" ht="15.75" customHeight="1">
      <c r="A718" s="15"/>
      <c r="B718" s="15"/>
      <c r="C718" s="15"/>
      <c r="D718" s="15"/>
      <c r="E718" s="15"/>
      <c r="F718" s="15"/>
      <c r="G718" s="15"/>
      <c r="H718" s="15"/>
    </row>
    <row r="719" ht="15.75" customHeight="1">
      <c r="A719" s="15"/>
      <c r="B719" s="15"/>
      <c r="C719" s="15"/>
      <c r="D719" s="15"/>
      <c r="E719" s="15"/>
      <c r="F719" s="15"/>
      <c r="G719" s="15"/>
      <c r="H719" s="15"/>
    </row>
    <row r="720" ht="15.75" customHeight="1">
      <c r="A720" s="15"/>
      <c r="B720" s="15"/>
      <c r="C720" s="15"/>
      <c r="D720" s="15"/>
      <c r="E720" s="15"/>
      <c r="F720" s="15"/>
      <c r="G720" s="15"/>
      <c r="H720" s="15"/>
    </row>
    <row r="721" ht="15.75" customHeight="1">
      <c r="A721" s="15"/>
      <c r="B721" s="15"/>
      <c r="C721" s="15"/>
      <c r="D721" s="15"/>
      <c r="E721" s="15"/>
      <c r="F721" s="15"/>
      <c r="G721" s="15"/>
      <c r="H721" s="15"/>
    </row>
    <row r="722" ht="15.75" customHeight="1">
      <c r="A722" s="15"/>
      <c r="B722" s="15"/>
      <c r="C722" s="15"/>
      <c r="D722" s="15"/>
      <c r="E722" s="15"/>
      <c r="F722" s="15"/>
      <c r="G722" s="15"/>
      <c r="H722" s="15"/>
    </row>
    <row r="723" ht="15.75" customHeight="1">
      <c r="A723" s="15"/>
      <c r="B723" s="15"/>
      <c r="C723" s="15"/>
      <c r="D723" s="15"/>
      <c r="E723" s="15"/>
      <c r="F723" s="15"/>
      <c r="G723" s="15"/>
      <c r="H723" s="15"/>
    </row>
    <row r="724" ht="15.75" customHeight="1">
      <c r="A724" s="15"/>
      <c r="B724" s="15"/>
      <c r="C724" s="15"/>
      <c r="D724" s="15"/>
      <c r="E724" s="15"/>
      <c r="F724" s="15"/>
      <c r="G724" s="15"/>
      <c r="H724" s="15"/>
    </row>
    <row r="725" ht="15.75" customHeight="1">
      <c r="A725" s="15"/>
      <c r="B725" s="15"/>
      <c r="C725" s="15"/>
      <c r="D725" s="15"/>
      <c r="E725" s="15"/>
      <c r="F725" s="15"/>
      <c r="G725" s="15"/>
      <c r="H725" s="15"/>
    </row>
    <row r="726" ht="15.75" customHeight="1">
      <c r="A726" s="15"/>
      <c r="B726" s="15"/>
      <c r="C726" s="15"/>
      <c r="D726" s="15"/>
      <c r="E726" s="15"/>
      <c r="F726" s="15"/>
      <c r="G726" s="15"/>
      <c r="H726" s="15"/>
    </row>
    <row r="727" ht="15.75" customHeight="1">
      <c r="A727" s="15"/>
      <c r="B727" s="15"/>
      <c r="C727" s="15"/>
      <c r="D727" s="15"/>
      <c r="E727" s="15"/>
      <c r="F727" s="15"/>
      <c r="G727" s="15"/>
      <c r="H727" s="15"/>
    </row>
    <row r="728" ht="15.75" customHeight="1">
      <c r="A728" s="15"/>
      <c r="B728" s="15"/>
      <c r="C728" s="15"/>
      <c r="D728" s="15"/>
      <c r="E728" s="15"/>
      <c r="F728" s="15"/>
      <c r="G728" s="15"/>
      <c r="H728" s="15"/>
    </row>
    <row r="729" ht="15.75" customHeight="1">
      <c r="A729" s="15"/>
      <c r="B729" s="15"/>
      <c r="C729" s="15"/>
      <c r="D729" s="15"/>
      <c r="E729" s="15"/>
      <c r="F729" s="15"/>
      <c r="G729" s="15"/>
      <c r="H729" s="15"/>
    </row>
    <row r="730" ht="15.75" customHeight="1">
      <c r="A730" s="15"/>
      <c r="B730" s="15"/>
      <c r="C730" s="15"/>
      <c r="D730" s="15"/>
      <c r="E730" s="15"/>
      <c r="F730" s="15"/>
      <c r="G730" s="15"/>
      <c r="H730" s="15"/>
    </row>
    <row r="731" ht="15.75" customHeight="1">
      <c r="A731" s="15"/>
      <c r="B731" s="15"/>
      <c r="C731" s="15"/>
      <c r="D731" s="15"/>
      <c r="E731" s="15"/>
      <c r="F731" s="15"/>
      <c r="G731" s="15"/>
      <c r="H731" s="15"/>
    </row>
    <row r="732" ht="15.75" customHeight="1">
      <c r="A732" s="15"/>
      <c r="B732" s="15"/>
      <c r="C732" s="15"/>
      <c r="D732" s="15"/>
      <c r="E732" s="15"/>
      <c r="F732" s="15"/>
      <c r="G732" s="15"/>
      <c r="H732" s="15"/>
    </row>
    <row r="733" ht="15.75" customHeight="1">
      <c r="A733" s="15"/>
      <c r="B733" s="15"/>
      <c r="C733" s="15"/>
      <c r="D733" s="15"/>
      <c r="E733" s="15"/>
      <c r="F733" s="15"/>
      <c r="G733" s="15"/>
      <c r="H733" s="15"/>
    </row>
    <row r="734" ht="15.75" customHeight="1">
      <c r="A734" s="15"/>
      <c r="B734" s="15"/>
      <c r="C734" s="15"/>
      <c r="D734" s="15"/>
      <c r="E734" s="15"/>
      <c r="F734" s="15"/>
      <c r="G734" s="15"/>
      <c r="H734" s="15"/>
    </row>
    <row r="735" ht="15.75" customHeight="1">
      <c r="A735" s="15"/>
      <c r="B735" s="15"/>
      <c r="C735" s="15"/>
      <c r="D735" s="15"/>
      <c r="E735" s="15"/>
      <c r="F735" s="15"/>
      <c r="G735" s="15"/>
      <c r="H735" s="15"/>
    </row>
    <row r="736" ht="15.75" customHeight="1">
      <c r="A736" s="15"/>
      <c r="B736" s="15"/>
      <c r="C736" s="15"/>
      <c r="D736" s="15"/>
      <c r="E736" s="15"/>
      <c r="F736" s="15"/>
      <c r="G736" s="15"/>
      <c r="H736" s="15"/>
    </row>
    <row r="737" ht="15.75" customHeight="1">
      <c r="A737" s="15"/>
      <c r="B737" s="15"/>
      <c r="C737" s="15"/>
      <c r="D737" s="15"/>
      <c r="E737" s="15"/>
      <c r="F737" s="15"/>
      <c r="G737" s="15"/>
      <c r="H737" s="15"/>
    </row>
    <row r="738" ht="15.75" customHeight="1">
      <c r="A738" s="15"/>
      <c r="B738" s="15"/>
      <c r="C738" s="15"/>
      <c r="D738" s="15"/>
      <c r="E738" s="15"/>
      <c r="F738" s="15"/>
      <c r="G738" s="15"/>
      <c r="H738" s="15"/>
    </row>
    <row r="739" ht="15.75" customHeight="1">
      <c r="A739" s="15"/>
      <c r="B739" s="15"/>
      <c r="C739" s="15"/>
      <c r="D739" s="15"/>
      <c r="E739" s="15"/>
      <c r="F739" s="15"/>
      <c r="G739" s="15"/>
      <c r="H739" s="15"/>
    </row>
    <row r="740" ht="15.75" customHeight="1">
      <c r="A740" s="15"/>
      <c r="B740" s="15"/>
      <c r="C740" s="15"/>
      <c r="D740" s="15"/>
      <c r="E740" s="15"/>
      <c r="F740" s="15"/>
      <c r="G740" s="15"/>
      <c r="H740" s="15"/>
    </row>
    <row r="741" ht="15.75" customHeight="1">
      <c r="A741" s="15"/>
      <c r="B741" s="15"/>
      <c r="C741" s="15"/>
      <c r="D741" s="15"/>
      <c r="E741" s="15"/>
      <c r="F741" s="15"/>
      <c r="G741" s="15"/>
      <c r="H741" s="15"/>
    </row>
    <row r="742" ht="15.75" customHeight="1">
      <c r="A742" s="15"/>
      <c r="B742" s="15"/>
      <c r="C742" s="15"/>
      <c r="D742" s="15"/>
      <c r="E742" s="15"/>
      <c r="F742" s="15"/>
      <c r="G742" s="15"/>
      <c r="H742" s="15"/>
    </row>
    <row r="743" ht="15.75" customHeight="1">
      <c r="A743" s="15"/>
      <c r="B743" s="15"/>
      <c r="C743" s="15"/>
      <c r="D743" s="15"/>
      <c r="E743" s="15"/>
      <c r="F743" s="15"/>
      <c r="G743" s="15"/>
      <c r="H743" s="15"/>
    </row>
    <row r="744" ht="15.75" customHeight="1">
      <c r="A744" s="15"/>
      <c r="B744" s="15"/>
      <c r="C744" s="15"/>
      <c r="D744" s="15"/>
      <c r="E744" s="15"/>
      <c r="F744" s="15"/>
      <c r="G744" s="15"/>
      <c r="H744" s="15"/>
    </row>
    <row r="745" ht="15.75" customHeight="1">
      <c r="A745" s="15"/>
      <c r="B745" s="15"/>
      <c r="C745" s="15"/>
      <c r="D745" s="15"/>
      <c r="E745" s="15"/>
      <c r="F745" s="15"/>
      <c r="G745" s="15"/>
      <c r="H745" s="15"/>
    </row>
    <row r="746" ht="15.75" customHeight="1">
      <c r="A746" s="15"/>
      <c r="B746" s="15"/>
      <c r="C746" s="15"/>
      <c r="D746" s="15"/>
      <c r="E746" s="15"/>
      <c r="F746" s="15"/>
      <c r="G746" s="15"/>
      <c r="H746" s="15"/>
    </row>
    <row r="747" ht="15.75" customHeight="1">
      <c r="A747" s="15"/>
      <c r="B747" s="15"/>
      <c r="C747" s="15"/>
      <c r="D747" s="15"/>
      <c r="E747" s="15"/>
      <c r="F747" s="15"/>
      <c r="G747" s="15"/>
      <c r="H747" s="15"/>
    </row>
    <row r="748" ht="15.75" customHeight="1">
      <c r="A748" s="15"/>
      <c r="B748" s="15"/>
      <c r="C748" s="15"/>
      <c r="D748" s="15"/>
      <c r="E748" s="15"/>
      <c r="F748" s="15"/>
      <c r="G748" s="15"/>
      <c r="H748" s="15"/>
    </row>
    <row r="749" ht="15.75" customHeight="1">
      <c r="A749" s="15"/>
      <c r="B749" s="15"/>
      <c r="C749" s="15"/>
      <c r="D749" s="15"/>
      <c r="E749" s="15"/>
      <c r="F749" s="15"/>
      <c r="G749" s="15"/>
      <c r="H749" s="15"/>
    </row>
    <row r="750" ht="15.75" customHeight="1">
      <c r="A750" s="15"/>
      <c r="B750" s="15"/>
      <c r="C750" s="15"/>
      <c r="D750" s="15"/>
      <c r="E750" s="15"/>
      <c r="F750" s="15"/>
      <c r="G750" s="15"/>
      <c r="H750" s="15"/>
    </row>
    <row r="751" ht="15.75" customHeight="1">
      <c r="A751" s="15"/>
      <c r="B751" s="15"/>
      <c r="C751" s="15"/>
      <c r="D751" s="15"/>
      <c r="E751" s="15"/>
      <c r="F751" s="15"/>
      <c r="G751" s="15"/>
      <c r="H751" s="15"/>
    </row>
    <row r="752" ht="15.75" customHeight="1">
      <c r="A752" s="15"/>
      <c r="B752" s="15"/>
      <c r="C752" s="15"/>
      <c r="D752" s="15"/>
      <c r="E752" s="15"/>
      <c r="F752" s="15"/>
      <c r="G752" s="15"/>
      <c r="H752" s="15"/>
    </row>
    <row r="753" ht="15.75" customHeight="1">
      <c r="A753" s="15"/>
      <c r="B753" s="15"/>
      <c r="C753" s="15"/>
      <c r="D753" s="15"/>
      <c r="E753" s="15"/>
      <c r="F753" s="15"/>
      <c r="G753" s="15"/>
      <c r="H753" s="15"/>
    </row>
    <row r="754" ht="15.75" customHeight="1">
      <c r="A754" s="15"/>
      <c r="B754" s="15"/>
      <c r="C754" s="15"/>
      <c r="D754" s="15"/>
      <c r="E754" s="15"/>
      <c r="F754" s="15"/>
      <c r="G754" s="15"/>
      <c r="H754" s="15"/>
    </row>
    <row r="755" ht="15.75" customHeight="1">
      <c r="A755" s="15"/>
      <c r="B755" s="15"/>
      <c r="C755" s="15"/>
      <c r="D755" s="15"/>
      <c r="E755" s="15"/>
      <c r="F755" s="15"/>
      <c r="G755" s="15"/>
      <c r="H755" s="15"/>
    </row>
    <row r="756" ht="15.75" customHeight="1">
      <c r="A756" s="15"/>
      <c r="B756" s="15"/>
      <c r="C756" s="15"/>
      <c r="D756" s="15"/>
      <c r="E756" s="15"/>
      <c r="F756" s="15"/>
      <c r="G756" s="15"/>
      <c r="H756" s="15"/>
    </row>
    <row r="757" ht="15.75" customHeight="1">
      <c r="A757" s="15"/>
      <c r="B757" s="15"/>
      <c r="C757" s="15"/>
      <c r="D757" s="15"/>
      <c r="E757" s="15"/>
      <c r="F757" s="15"/>
      <c r="G757" s="15"/>
      <c r="H757" s="15"/>
    </row>
    <row r="758" ht="15.75" customHeight="1">
      <c r="A758" s="15"/>
      <c r="B758" s="15"/>
      <c r="C758" s="15"/>
      <c r="D758" s="15"/>
      <c r="E758" s="15"/>
      <c r="F758" s="15"/>
      <c r="G758" s="15"/>
      <c r="H758" s="15"/>
    </row>
    <row r="759" ht="15.75" customHeight="1">
      <c r="A759" s="15"/>
      <c r="B759" s="15"/>
      <c r="C759" s="15"/>
      <c r="D759" s="15"/>
      <c r="E759" s="15"/>
      <c r="F759" s="15"/>
      <c r="G759" s="15"/>
      <c r="H759" s="15"/>
    </row>
    <row r="760" ht="15.75" customHeight="1">
      <c r="A760" s="15"/>
      <c r="B760" s="15"/>
      <c r="C760" s="15"/>
      <c r="D760" s="15"/>
      <c r="E760" s="15"/>
      <c r="F760" s="15"/>
      <c r="G760" s="15"/>
      <c r="H760" s="15"/>
    </row>
    <row r="761" ht="15.75" customHeight="1">
      <c r="A761" s="15"/>
      <c r="B761" s="15"/>
      <c r="C761" s="15"/>
      <c r="D761" s="15"/>
      <c r="E761" s="15"/>
      <c r="F761" s="15"/>
      <c r="G761" s="15"/>
      <c r="H761" s="15"/>
    </row>
    <row r="762" ht="15.75" customHeight="1">
      <c r="A762" s="15"/>
      <c r="B762" s="15"/>
      <c r="C762" s="15"/>
      <c r="D762" s="15"/>
      <c r="E762" s="15"/>
      <c r="F762" s="15"/>
      <c r="G762" s="15"/>
      <c r="H762" s="15"/>
    </row>
    <row r="763" ht="15.75" customHeight="1">
      <c r="A763" s="15"/>
      <c r="B763" s="15"/>
      <c r="C763" s="15"/>
      <c r="D763" s="15"/>
      <c r="E763" s="15"/>
      <c r="F763" s="15"/>
      <c r="G763" s="15"/>
      <c r="H763" s="15"/>
    </row>
    <row r="764" ht="15.75" customHeight="1">
      <c r="A764" s="15"/>
      <c r="B764" s="15"/>
      <c r="C764" s="15"/>
      <c r="D764" s="15"/>
      <c r="E764" s="15"/>
      <c r="F764" s="15"/>
      <c r="G764" s="15"/>
      <c r="H764" s="15"/>
    </row>
    <row r="765" ht="15.75" customHeight="1">
      <c r="A765" s="15"/>
      <c r="B765" s="15"/>
      <c r="C765" s="15"/>
      <c r="D765" s="15"/>
      <c r="E765" s="15"/>
      <c r="F765" s="15"/>
      <c r="G765" s="15"/>
      <c r="H765" s="15"/>
    </row>
    <row r="766" ht="15.75" customHeight="1">
      <c r="A766" s="15"/>
      <c r="B766" s="15"/>
      <c r="C766" s="15"/>
      <c r="D766" s="15"/>
      <c r="E766" s="15"/>
      <c r="F766" s="15"/>
      <c r="G766" s="15"/>
      <c r="H766" s="15"/>
    </row>
    <row r="767" ht="15.75" customHeight="1">
      <c r="A767" s="15"/>
      <c r="B767" s="15"/>
      <c r="C767" s="15"/>
      <c r="D767" s="15"/>
      <c r="E767" s="15"/>
      <c r="F767" s="15"/>
      <c r="G767" s="15"/>
      <c r="H767" s="15"/>
    </row>
    <row r="768" ht="15.75" customHeight="1">
      <c r="A768" s="15"/>
      <c r="B768" s="15"/>
      <c r="C768" s="15"/>
      <c r="D768" s="15"/>
      <c r="E768" s="15"/>
      <c r="F768" s="15"/>
      <c r="G768" s="15"/>
      <c r="H768" s="15"/>
    </row>
    <row r="769" ht="15.75" customHeight="1">
      <c r="A769" s="15"/>
      <c r="B769" s="15"/>
      <c r="C769" s="15"/>
      <c r="D769" s="15"/>
      <c r="E769" s="15"/>
      <c r="F769" s="15"/>
      <c r="G769" s="15"/>
      <c r="H769" s="15"/>
    </row>
    <row r="770" ht="15.75" customHeight="1">
      <c r="A770" s="15"/>
      <c r="B770" s="15"/>
      <c r="C770" s="15"/>
      <c r="D770" s="15"/>
      <c r="E770" s="15"/>
      <c r="F770" s="15"/>
      <c r="G770" s="15"/>
      <c r="H770" s="15"/>
    </row>
    <row r="771" ht="15.75" customHeight="1">
      <c r="A771" s="15"/>
      <c r="B771" s="15"/>
      <c r="C771" s="15"/>
      <c r="D771" s="15"/>
      <c r="E771" s="15"/>
      <c r="F771" s="15"/>
      <c r="G771" s="15"/>
      <c r="H771" s="15"/>
    </row>
    <row r="772" ht="15.75" customHeight="1">
      <c r="A772" s="15"/>
      <c r="B772" s="15"/>
      <c r="C772" s="15"/>
      <c r="D772" s="15"/>
      <c r="E772" s="15"/>
      <c r="F772" s="15"/>
      <c r="G772" s="15"/>
      <c r="H772" s="15"/>
    </row>
    <row r="773" ht="15.75" customHeight="1">
      <c r="A773" s="15"/>
      <c r="B773" s="15"/>
      <c r="C773" s="15"/>
      <c r="D773" s="15"/>
      <c r="E773" s="15"/>
      <c r="F773" s="15"/>
      <c r="G773" s="15"/>
      <c r="H773" s="15"/>
    </row>
    <row r="774" ht="15.75" customHeight="1">
      <c r="A774" s="15"/>
      <c r="B774" s="15"/>
      <c r="C774" s="15"/>
      <c r="D774" s="15"/>
      <c r="E774" s="15"/>
      <c r="F774" s="15"/>
      <c r="G774" s="15"/>
      <c r="H774" s="15"/>
    </row>
    <row r="775" ht="15.75" customHeight="1">
      <c r="A775" s="15"/>
      <c r="B775" s="15"/>
      <c r="C775" s="15"/>
      <c r="D775" s="15"/>
      <c r="E775" s="15"/>
      <c r="F775" s="15"/>
      <c r="G775" s="15"/>
      <c r="H775" s="15"/>
    </row>
    <row r="776" ht="15.75" customHeight="1">
      <c r="A776" s="15"/>
      <c r="B776" s="15"/>
      <c r="C776" s="15"/>
      <c r="D776" s="15"/>
      <c r="E776" s="15"/>
      <c r="F776" s="15"/>
      <c r="G776" s="15"/>
      <c r="H776" s="15"/>
    </row>
    <row r="777" ht="15.75" customHeight="1">
      <c r="A777" s="15"/>
      <c r="B777" s="15"/>
      <c r="C777" s="15"/>
      <c r="D777" s="15"/>
      <c r="E777" s="15"/>
      <c r="F777" s="15"/>
      <c r="G777" s="15"/>
      <c r="H777" s="15"/>
    </row>
    <row r="778" ht="15.75" customHeight="1">
      <c r="A778" s="15"/>
      <c r="B778" s="15"/>
      <c r="C778" s="15"/>
      <c r="D778" s="15"/>
      <c r="E778" s="15"/>
      <c r="F778" s="15"/>
      <c r="G778" s="15"/>
      <c r="H778" s="15"/>
    </row>
    <row r="779" ht="15.75" customHeight="1">
      <c r="A779" s="15"/>
      <c r="B779" s="15"/>
      <c r="C779" s="15"/>
      <c r="D779" s="15"/>
      <c r="E779" s="15"/>
      <c r="F779" s="15"/>
      <c r="G779" s="15"/>
      <c r="H779" s="15"/>
    </row>
    <row r="780" ht="15.75" customHeight="1">
      <c r="A780" s="15"/>
      <c r="B780" s="15"/>
      <c r="C780" s="15"/>
      <c r="D780" s="15"/>
      <c r="E780" s="15"/>
      <c r="F780" s="15"/>
      <c r="G780" s="15"/>
      <c r="H780" s="15"/>
    </row>
    <row r="781" ht="15.75" customHeight="1">
      <c r="A781" s="15"/>
      <c r="B781" s="15"/>
      <c r="C781" s="15"/>
      <c r="D781" s="15"/>
      <c r="E781" s="15"/>
      <c r="F781" s="15"/>
      <c r="G781" s="15"/>
      <c r="H781" s="15"/>
    </row>
    <row r="782" ht="15.75" customHeight="1">
      <c r="A782" s="15"/>
      <c r="B782" s="15"/>
      <c r="C782" s="15"/>
      <c r="D782" s="15"/>
      <c r="E782" s="15"/>
      <c r="F782" s="15"/>
      <c r="G782" s="15"/>
      <c r="H782" s="15"/>
    </row>
    <row r="783" ht="15.75" customHeight="1">
      <c r="A783" s="15"/>
      <c r="B783" s="15"/>
      <c r="C783" s="15"/>
      <c r="D783" s="15"/>
      <c r="E783" s="15"/>
      <c r="F783" s="15"/>
      <c r="G783" s="15"/>
      <c r="H783" s="15"/>
    </row>
    <row r="784" ht="15.75" customHeight="1">
      <c r="A784" s="15"/>
      <c r="B784" s="15"/>
      <c r="C784" s="15"/>
      <c r="D784" s="15"/>
      <c r="E784" s="15"/>
      <c r="F784" s="15"/>
      <c r="G784" s="15"/>
      <c r="H784" s="15"/>
    </row>
    <row r="785" ht="15.75" customHeight="1">
      <c r="A785" s="15"/>
      <c r="B785" s="15"/>
      <c r="C785" s="15"/>
      <c r="D785" s="15"/>
      <c r="E785" s="15"/>
      <c r="F785" s="15"/>
      <c r="G785" s="15"/>
      <c r="H785" s="15"/>
    </row>
    <row r="786" ht="15.75" customHeight="1">
      <c r="A786" s="15"/>
      <c r="B786" s="15"/>
      <c r="C786" s="15"/>
      <c r="D786" s="15"/>
      <c r="E786" s="15"/>
      <c r="F786" s="15"/>
      <c r="G786" s="15"/>
      <c r="H786" s="15"/>
    </row>
    <row r="787" ht="15.75" customHeight="1">
      <c r="A787" s="15"/>
      <c r="B787" s="15"/>
      <c r="C787" s="15"/>
      <c r="D787" s="15"/>
      <c r="E787" s="15"/>
      <c r="F787" s="15"/>
      <c r="G787" s="15"/>
      <c r="H787" s="15"/>
    </row>
    <row r="788" ht="15.75" customHeight="1">
      <c r="A788" s="15"/>
      <c r="B788" s="15"/>
      <c r="C788" s="15"/>
      <c r="D788" s="15"/>
      <c r="E788" s="15"/>
      <c r="F788" s="15"/>
      <c r="G788" s="15"/>
      <c r="H788" s="15"/>
    </row>
    <row r="789" ht="15.75" customHeight="1">
      <c r="A789" s="15"/>
      <c r="B789" s="15"/>
      <c r="C789" s="15"/>
      <c r="D789" s="15"/>
      <c r="E789" s="15"/>
      <c r="F789" s="15"/>
      <c r="G789" s="15"/>
      <c r="H789" s="15"/>
    </row>
    <row r="790" ht="15.75" customHeight="1">
      <c r="A790" s="15"/>
      <c r="B790" s="15"/>
      <c r="C790" s="15"/>
      <c r="D790" s="15"/>
      <c r="E790" s="15"/>
      <c r="F790" s="15"/>
      <c r="G790" s="15"/>
      <c r="H790" s="15"/>
    </row>
    <row r="791" ht="15.75" customHeight="1">
      <c r="A791" s="15"/>
      <c r="B791" s="15"/>
      <c r="C791" s="15"/>
      <c r="D791" s="15"/>
      <c r="E791" s="15"/>
      <c r="F791" s="15"/>
      <c r="G791" s="15"/>
      <c r="H791" s="15"/>
    </row>
    <row r="792" ht="15.75" customHeight="1">
      <c r="A792" s="15"/>
      <c r="B792" s="15"/>
      <c r="C792" s="15"/>
      <c r="D792" s="15"/>
      <c r="E792" s="15"/>
      <c r="F792" s="15"/>
      <c r="G792" s="15"/>
      <c r="H792" s="15"/>
    </row>
    <row r="793" ht="15.75" customHeight="1">
      <c r="A793" s="15"/>
      <c r="B793" s="15"/>
      <c r="C793" s="15"/>
      <c r="D793" s="15"/>
      <c r="E793" s="15"/>
      <c r="F793" s="15"/>
      <c r="G793" s="15"/>
      <c r="H793" s="15"/>
    </row>
    <row r="794" ht="15.75" customHeight="1">
      <c r="A794" s="15"/>
      <c r="B794" s="15"/>
      <c r="C794" s="15"/>
      <c r="D794" s="15"/>
      <c r="E794" s="15"/>
      <c r="F794" s="15"/>
      <c r="G794" s="15"/>
      <c r="H794" s="15"/>
    </row>
    <row r="795" ht="15.75" customHeight="1">
      <c r="A795" s="15"/>
      <c r="B795" s="15"/>
      <c r="C795" s="15"/>
      <c r="D795" s="15"/>
      <c r="E795" s="15"/>
      <c r="F795" s="15"/>
      <c r="G795" s="15"/>
      <c r="H795" s="15"/>
    </row>
    <row r="796" ht="15.75" customHeight="1">
      <c r="A796" s="15"/>
      <c r="B796" s="15"/>
      <c r="C796" s="15"/>
      <c r="D796" s="15"/>
      <c r="E796" s="15"/>
      <c r="F796" s="15"/>
      <c r="G796" s="15"/>
      <c r="H796" s="15"/>
    </row>
    <row r="797" ht="15.75" customHeight="1">
      <c r="A797" s="15"/>
      <c r="B797" s="15"/>
      <c r="C797" s="15"/>
      <c r="D797" s="15"/>
      <c r="E797" s="15"/>
      <c r="F797" s="15"/>
      <c r="G797" s="15"/>
      <c r="H797" s="15"/>
    </row>
    <row r="798" ht="15.75" customHeight="1">
      <c r="A798" s="15"/>
      <c r="B798" s="15"/>
      <c r="C798" s="15"/>
      <c r="D798" s="15"/>
      <c r="E798" s="15"/>
      <c r="F798" s="15"/>
      <c r="G798" s="15"/>
      <c r="H798" s="15"/>
    </row>
    <row r="799" ht="15.75" customHeight="1">
      <c r="A799" s="15"/>
      <c r="B799" s="15"/>
      <c r="C799" s="15"/>
      <c r="D799" s="15"/>
      <c r="E799" s="15"/>
      <c r="F799" s="15"/>
      <c r="G799" s="15"/>
      <c r="H799" s="15"/>
    </row>
    <row r="800" ht="15.75" customHeight="1">
      <c r="A800" s="15"/>
      <c r="B800" s="15"/>
      <c r="C800" s="15"/>
      <c r="D800" s="15"/>
      <c r="E800" s="15"/>
      <c r="F800" s="15"/>
      <c r="G800" s="15"/>
      <c r="H800" s="15"/>
    </row>
    <row r="801" ht="15.75" customHeight="1">
      <c r="A801" s="15"/>
      <c r="B801" s="15"/>
      <c r="C801" s="15"/>
      <c r="D801" s="15"/>
      <c r="E801" s="15"/>
      <c r="F801" s="15"/>
      <c r="G801" s="15"/>
      <c r="H801" s="15"/>
    </row>
    <row r="802" ht="15.75" customHeight="1">
      <c r="A802" s="15"/>
      <c r="B802" s="15"/>
      <c r="C802" s="15"/>
      <c r="D802" s="15"/>
      <c r="E802" s="15"/>
      <c r="F802" s="15"/>
      <c r="G802" s="15"/>
      <c r="H802" s="15"/>
    </row>
    <row r="803" ht="15.75" customHeight="1">
      <c r="A803" s="15"/>
      <c r="B803" s="15"/>
      <c r="C803" s="15"/>
      <c r="D803" s="15"/>
      <c r="E803" s="15"/>
      <c r="F803" s="15"/>
      <c r="G803" s="15"/>
      <c r="H803" s="15"/>
    </row>
    <row r="804" ht="15.75" customHeight="1">
      <c r="A804" s="15"/>
      <c r="B804" s="15"/>
      <c r="C804" s="15"/>
      <c r="D804" s="15"/>
      <c r="E804" s="15"/>
      <c r="F804" s="15"/>
      <c r="G804" s="15"/>
      <c r="H804" s="15"/>
    </row>
    <row r="805" ht="15.75" customHeight="1">
      <c r="A805" s="15"/>
      <c r="B805" s="15"/>
      <c r="C805" s="15"/>
      <c r="D805" s="15"/>
      <c r="E805" s="15"/>
      <c r="F805" s="15"/>
      <c r="G805" s="15"/>
      <c r="H805" s="15"/>
    </row>
    <row r="806" ht="15.75" customHeight="1">
      <c r="A806" s="15"/>
      <c r="B806" s="15"/>
      <c r="C806" s="15"/>
      <c r="D806" s="15"/>
      <c r="E806" s="15"/>
      <c r="F806" s="15"/>
      <c r="G806" s="15"/>
      <c r="H806" s="15"/>
    </row>
    <row r="807" ht="15.75" customHeight="1">
      <c r="A807" s="15"/>
      <c r="B807" s="15"/>
      <c r="C807" s="15"/>
      <c r="D807" s="15"/>
      <c r="E807" s="15"/>
      <c r="F807" s="15"/>
      <c r="G807" s="15"/>
      <c r="H807" s="15"/>
    </row>
    <row r="808" ht="15.75" customHeight="1">
      <c r="A808" s="15"/>
      <c r="B808" s="15"/>
      <c r="C808" s="15"/>
      <c r="D808" s="15"/>
      <c r="E808" s="15"/>
      <c r="F808" s="15"/>
      <c r="G808" s="15"/>
      <c r="H808" s="15"/>
    </row>
    <row r="809" ht="15.75" customHeight="1">
      <c r="A809" s="15"/>
      <c r="B809" s="15"/>
      <c r="C809" s="15"/>
      <c r="D809" s="15"/>
      <c r="E809" s="15"/>
      <c r="F809" s="15"/>
      <c r="G809" s="15"/>
      <c r="H809" s="15"/>
    </row>
    <row r="810" ht="15.75" customHeight="1">
      <c r="A810" s="15"/>
      <c r="B810" s="15"/>
      <c r="C810" s="15"/>
      <c r="D810" s="15"/>
      <c r="E810" s="15"/>
      <c r="F810" s="15"/>
      <c r="G810" s="15"/>
      <c r="H810" s="15"/>
    </row>
    <row r="811" ht="15.75" customHeight="1">
      <c r="A811" s="15"/>
      <c r="B811" s="15"/>
      <c r="C811" s="15"/>
      <c r="D811" s="15"/>
      <c r="E811" s="15"/>
      <c r="F811" s="15"/>
      <c r="G811" s="15"/>
      <c r="H811" s="15"/>
    </row>
    <row r="812" ht="15.75" customHeight="1">
      <c r="A812" s="15"/>
      <c r="B812" s="15"/>
      <c r="C812" s="15"/>
      <c r="D812" s="15"/>
      <c r="E812" s="15"/>
      <c r="F812" s="15"/>
      <c r="G812" s="15"/>
      <c r="H812" s="15"/>
    </row>
    <row r="813" ht="15.75" customHeight="1">
      <c r="A813" s="15"/>
      <c r="B813" s="15"/>
      <c r="C813" s="15"/>
      <c r="D813" s="15"/>
      <c r="E813" s="15"/>
      <c r="F813" s="15"/>
      <c r="G813" s="15"/>
      <c r="H813" s="15"/>
    </row>
    <row r="814" ht="15.75" customHeight="1">
      <c r="A814" s="15"/>
      <c r="B814" s="15"/>
      <c r="C814" s="15"/>
      <c r="D814" s="15"/>
      <c r="E814" s="15"/>
      <c r="F814" s="15"/>
      <c r="G814" s="15"/>
      <c r="H814" s="15"/>
    </row>
    <row r="815" ht="15.75" customHeight="1">
      <c r="A815" s="15"/>
      <c r="B815" s="15"/>
      <c r="C815" s="15"/>
      <c r="D815" s="15"/>
      <c r="E815" s="15"/>
      <c r="F815" s="15"/>
      <c r="G815" s="15"/>
      <c r="H815" s="15"/>
    </row>
    <row r="816" ht="15.75" customHeight="1">
      <c r="A816" s="15"/>
      <c r="B816" s="15"/>
      <c r="C816" s="15"/>
      <c r="D816" s="15"/>
      <c r="E816" s="15"/>
      <c r="F816" s="15"/>
      <c r="G816" s="15"/>
      <c r="H816" s="15"/>
    </row>
    <row r="817" ht="15.75" customHeight="1">
      <c r="A817" s="15"/>
      <c r="B817" s="15"/>
      <c r="C817" s="15"/>
      <c r="D817" s="15"/>
      <c r="E817" s="15"/>
      <c r="F817" s="15"/>
      <c r="G817" s="15"/>
      <c r="H817" s="15"/>
    </row>
    <row r="818" ht="15.75" customHeight="1">
      <c r="A818" s="15"/>
      <c r="B818" s="15"/>
      <c r="C818" s="15"/>
      <c r="D818" s="15"/>
      <c r="E818" s="15"/>
      <c r="F818" s="15"/>
      <c r="G818" s="15"/>
      <c r="H818" s="15"/>
    </row>
    <row r="819" ht="15.75" customHeight="1">
      <c r="A819" s="15"/>
      <c r="B819" s="15"/>
      <c r="C819" s="15"/>
      <c r="D819" s="15"/>
      <c r="E819" s="15"/>
      <c r="F819" s="15"/>
      <c r="G819" s="15"/>
      <c r="H819" s="15"/>
    </row>
    <row r="820" ht="15.75" customHeight="1">
      <c r="A820" s="15"/>
      <c r="B820" s="15"/>
      <c r="C820" s="15"/>
      <c r="D820" s="15"/>
      <c r="E820" s="15"/>
      <c r="F820" s="15"/>
      <c r="G820" s="15"/>
      <c r="H820" s="15"/>
    </row>
    <row r="821" ht="15.75" customHeight="1">
      <c r="A821" s="15"/>
      <c r="B821" s="15"/>
      <c r="C821" s="15"/>
      <c r="D821" s="15"/>
      <c r="E821" s="15"/>
      <c r="F821" s="15"/>
      <c r="G821" s="15"/>
      <c r="H821" s="15"/>
    </row>
    <row r="822" ht="15.75" customHeight="1">
      <c r="A822" s="15"/>
      <c r="B822" s="15"/>
      <c r="C822" s="15"/>
      <c r="D822" s="15"/>
      <c r="E822" s="15"/>
      <c r="F822" s="15"/>
      <c r="G822" s="15"/>
      <c r="H822" s="15"/>
    </row>
    <row r="823" ht="15.75" customHeight="1">
      <c r="A823" s="15"/>
      <c r="B823" s="15"/>
      <c r="C823" s="15"/>
      <c r="D823" s="15"/>
      <c r="E823" s="15"/>
      <c r="F823" s="15"/>
      <c r="G823" s="15"/>
      <c r="H823" s="15"/>
    </row>
    <row r="824" ht="15.75" customHeight="1">
      <c r="A824" s="15"/>
      <c r="B824" s="15"/>
      <c r="C824" s="15"/>
      <c r="D824" s="15"/>
      <c r="E824" s="15"/>
      <c r="F824" s="15"/>
      <c r="G824" s="15"/>
      <c r="H824" s="15"/>
    </row>
    <row r="825" ht="15.75" customHeight="1">
      <c r="A825" s="15"/>
      <c r="B825" s="15"/>
      <c r="C825" s="15"/>
      <c r="D825" s="15"/>
      <c r="E825" s="15"/>
      <c r="F825" s="15"/>
      <c r="G825" s="15"/>
      <c r="H825" s="15"/>
    </row>
    <row r="826" ht="15.75" customHeight="1">
      <c r="A826" s="15"/>
      <c r="B826" s="15"/>
      <c r="C826" s="15"/>
      <c r="D826" s="15"/>
      <c r="E826" s="15"/>
      <c r="F826" s="15"/>
      <c r="G826" s="15"/>
      <c r="H826" s="15"/>
    </row>
    <row r="827" ht="15.75" customHeight="1">
      <c r="A827" s="15"/>
      <c r="B827" s="15"/>
      <c r="C827" s="15"/>
      <c r="D827" s="15"/>
      <c r="E827" s="15"/>
      <c r="F827" s="15"/>
      <c r="G827" s="15"/>
      <c r="H827" s="15"/>
    </row>
    <row r="828" ht="15.75" customHeight="1">
      <c r="A828" s="15"/>
      <c r="B828" s="15"/>
      <c r="C828" s="15"/>
      <c r="D828" s="15"/>
      <c r="E828" s="15"/>
      <c r="F828" s="15"/>
      <c r="G828" s="15"/>
      <c r="H828" s="15"/>
    </row>
    <row r="829" ht="15.75" customHeight="1">
      <c r="A829" s="15"/>
      <c r="B829" s="15"/>
      <c r="C829" s="15"/>
      <c r="D829" s="15"/>
      <c r="E829" s="15"/>
      <c r="F829" s="15"/>
      <c r="G829" s="15"/>
      <c r="H829" s="15"/>
    </row>
    <row r="830" ht="15.75" customHeight="1">
      <c r="A830" s="15"/>
      <c r="B830" s="15"/>
      <c r="C830" s="15"/>
      <c r="D830" s="15"/>
      <c r="E830" s="15"/>
      <c r="F830" s="15"/>
      <c r="G830" s="15"/>
      <c r="H830" s="15"/>
    </row>
    <row r="831" ht="15.75" customHeight="1">
      <c r="A831" s="15"/>
      <c r="B831" s="15"/>
      <c r="C831" s="15"/>
      <c r="D831" s="15"/>
      <c r="E831" s="15"/>
      <c r="F831" s="15"/>
      <c r="G831" s="15"/>
      <c r="H831" s="15"/>
    </row>
    <row r="832" ht="15.75" customHeight="1">
      <c r="A832" s="15"/>
      <c r="B832" s="15"/>
      <c r="C832" s="15"/>
      <c r="D832" s="15"/>
      <c r="E832" s="15"/>
      <c r="F832" s="15"/>
      <c r="G832" s="15"/>
      <c r="H832" s="15"/>
    </row>
    <row r="833" ht="15.75" customHeight="1">
      <c r="A833" s="15"/>
      <c r="B833" s="15"/>
      <c r="C833" s="15"/>
      <c r="D833" s="15"/>
      <c r="E833" s="15"/>
      <c r="F833" s="15"/>
      <c r="G833" s="15"/>
      <c r="H833" s="15"/>
    </row>
    <row r="834" ht="15.75" customHeight="1">
      <c r="A834" s="15"/>
      <c r="B834" s="15"/>
      <c r="C834" s="15"/>
      <c r="D834" s="15"/>
      <c r="E834" s="15"/>
      <c r="F834" s="15"/>
      <c r="G834" s="15"/>
      <c r="H834" s="15"/>
    </row>
    <row r="835" ht="15.75" customHeight="1">
      <c r="A835" s="15"/>
      <c r="B835" s="15"/>
      <c r="C835" s="15"/>
      <c r="D835" s="15"/>
      <c r="E835" s="15"/>
      <c r="F835" s="15"/>
      <c r="G835" s="15"/>
      <c r="H835" s="15"/>
    </row>
    <row r="836" ht="15.75" customHeight="1">
      <c r="A836" s="15"/>
      <c r="B836" s="15"/>
      <c r="C836" s="15"/>
      <c r="D836" s="15"/>
      <c r="E836" s="15"/>
      <c r="F836" s="15"/>
      <c r="G836" s="15"/>
      <c r="H836" s="15"/>
    </row>
    <row r="837" ht="15.75" customHeight="1">
      <c r="A837" s="15"/>
      <c r="B837" s="15"/>
      <c r="C837" s="15"/>
      <c r="D837" s="15"/>
      <c r="E837" s="15"/>
      <c r="F837" s="15"/>
      <c r="G837" s="15"/>
      <c r="H837" s="15"/>
    </row>
    <row r="838" ht="15.75" customHeight="1">
      <c r="A838" s="15"/>
      <c r="B838" s="15"/>
      <c r="C838" s="15"/>
      <c r="D838" s="15"/>
      <c r="E838" s="15"/>
      <c r="F838" s="15"/>
      <c r="G838" s="15"/>
      <c r="H838" s="15"/>
    </row>
    <row r="839" ht="15.75" customHeight="1">
      <c r="A839" s="15"/>
      <c r="B839" s="15"/>
      <c r="C839" s="15"/>
      <c r="D839" s="15"/>
      <c r="E839" s="15"/>
      <c r="F839" s="15"/>
      <c r="G839" s="15"/>
      <c r="H839" s="15"/>
    </row>
    <row r="840" ht="15.75" customHeight="1">
      <c r="A840" s="15"/>
      <c r="B840" s="15"/>
      <c r="C840" s="15"/>
      <c r="D840" s="15"/>
      <c r="E840" s="15"/>
      <c r="F840" s="15"/>
      <c r="G840" s="15"/>
      <c r="H840" s="15"/>
    </row>
    <row r="841" ht="15.75" customHeight="1">
      <c r="A841" s="15"/>
      <c r="B841" s="15"/>
      <c r="C841" s="15"/>
      <c r="D841" s="15"/>
      <c r="E841" s="15"/>
      <c r="F841" s="15"/>
      <c r="G841" s="15"/>
      <c r="H841" s="15"/>
    </row>
    <row r="842" ht="15.75" customHeight="1">
      <c r="A842" s="15"/>
      <c r="B842" s="15"/>
      <c r="C842" s="15"/>
      <c r="D842" s="15"/>
      <c r="E842" s="15"/>
      <c r="F842" s="15"/>
      <c r="G842" s="15"/>
      <c r="H842" s="15"/>
    </row>
    <row r="843" ht="15.75" customHeight="1">
      <c r="A843" s="15"/>
      <c r="B843" s="15"/>
      <c r="C843" s="15"/>
      <c r="D843" s="15"/>
      <c r="E843" s="15"/>
      <c r="F843" s="15"/>
      <c r="G843" s="15"/>
      <c r="H843" s="15"/>
    </row>
    <row r="844" ht="15.75" customHeight="1">
      <c r="A844" s="15"/>
      <c r="B844" s="15"/>
      <c r="C844" s="15"/>
      <c r="D844" s="15"/>
      <c r="E844" s="15"/>
      <c r="F844" s="15"/>
      <c r="G844" s="15"/>
      <c r="H844" s="15"/>
    </row>
    <row r="845" ht="15.75" customHeight="1">
      <c r="A845" s="15"/>
      <c r="B845" s="15"/>
      <c r="C845" s="15"/>
      <c r="D845" s="15"/>
      <c r="E845" s="15"/>
      <c r="F845" s="15"/>
      <c r="G845" s="15"/>
      <c r="H845" s="15"/>
    </row>
    <row r="846" ht="15.75" customHeight="1">
      <c r="A846" s="15"/>
      <c r="B846" s="15"/>
      <c r="C846" s="15"/>
      <c r="D846" s="15"/>
      <c r="E846" s="15"/>
      <c r="F846" s="15"/>
      <c r="G846" s="15"/>
      <c r="H846" s="15"/>
    </row>
    <row r="847" ht="15.75" customHeight="1">
      <c r="A847" s="15"/>
      <c r="B847" s="15"/>
      <c r="C847" s="15"/>
      <c r="D847" s="15"/>
      <c r="E847" s="15"/>
      <c r="F847" s="15"/>
      <c r="G847" s="15"/>
      <c r="H847" s="15"/>
    </row>
    <row r="848" ht="15.75" customHeight="1">
      <c r="A848" s="15"/>
      <c r="B848" s="15"/>
      <c r="C848" s="15"/>
      <c r="D848" s="15"/>
      <c r="E848" s="15"/>
      <c r="F848" s="15"/>
      <c r="G848" s="15"/>
      <c r="H848" s="15"/>
    </row>
    <row r="849" ht="15.75" customHeight="1">
      <c r="A849" s="15"/>
      <c r="B849" s="15"/>
      <c r="C849" s="15"/>
      <c r="D849" s="15"/>
      <c r="E849" s="15"/>
      <c r="F849" s="15"/>
      <c r="G849" s="15"/>
      <c r="H849" s="15"/>
    </row>
    <row r="850" ht="15.75" customHeight="1">
      <c r="A850" s="15"/>
      <c r="B850" s="15"/>
      <c r="C850" s="15"/>
      <c r="D850" s="15"/>
      <c r="E850" s="15"/>
      <c r="F850" s="15"/>
      <c r="G850" s="15"/>
      <c r="H850" s="15"/>
    </row>
    <row r="851" ht="15.75" customHeight="1">
      <c r="A851" s="15"/>
      <c r="B851" s="15"/>
      <c r="C851" s="15"/>
      <c r="D851" s="15"/>
      <c r="E851" s="15"/>
      <c r="F851" s="15"/>
      <c r="G851" s="15"/>
      <c r="H851" s="15"/>
    </row>
    <row r="852" ht="15.75" customHeight="1">
      <c r="A852" s="15"/>
      <c r="B852" s="15"/>
      <c r="C852" s="15"/>
      <c r="D852" s="15"/>
      <c r="E852" s="15"/>
      <c r="F852" s="15"/>
      <c r="G852" s="15"/>
      <c r="H852" s="15"/>
    </row>
    <row r="853" ht="15.75" customHeight="1">
      <c r="A853" s="15"/>
      <c r="B853" s="15"/>
      <c r="C853" s="15"/>
      <c r="D853" s="15"/>
      <c r="E853" s="15"/>
      <c r="F853" s="15"/>
      <c r="G853" s="15"/>
      <c r="H853" s="15"/>
    </row>
    <row r="854" ht="15.75" customHeight="1">
      <c r="A854" s="15"/>
      <c r="B854" s="15"/>
      <c r="C854" s="15"/>
      <c r="D854" s="15"/>
      <c r="E854" s="15"/>
      <c r="F854" s="15"/>
      <c r="G854" s="15"/>
      <c r="H854" s="15"/>
    </row>
    <row r="855" ht="15.75" customHeight="1">
      <c r="A855" s="15"/>
      <c r="B855" s="15"/>
      <c r="C855" s="15"/>
      <c r="D855" s="15"/>
      <c r="E855" s="15"/>
      <c r="F855" s="15"/>
      <c r="G855" s="15"/>
      <c r="H855" s="15"/>
    </row>
    <row r="856" ht="15.75" customHeight="1">
      <c r="A856" s="15"/>
      <c r="B856" s="15"/>
      <c r="C856" s="15"/>
      <c r="D856" s="15"/>
      <c r="E856" s="15"/>
      <c r="F856" s="15"/>
      <c r="G856" s="15"/>
      <c r="H856" s="15"/>
    </row>
    <row r="857" ht="15.75" customHeight="1">
      <c r="A857" s="15"/>
      <c r="B857" s="15"/>
      <c r="C857" s="15"/>
      <c r="D857" s="15"/>
      <c r="E857" s="15"/>
      <c r="F857" s="15"/>
      <c r="G857" s="15"/>
      <c r="H857" s="15"/>
    </row>
    <row r="858" ht="15.75" customHeight="1">
      <c r="A858" s="15"/>
      <c r="B858" s="15"/>
      <c r="C858" s="15"/>
      <c r="D858" s="15"/>
      <c r="E858" s="15"/>
      <c r="F858" s="15"/>
      <c r="G858" s="15"/>
      <c r="H858" s="15"/>
    </row>
    <row r="859" ht="15.75" customHeight="1">
      <c r="A859" s="15"/>
      <c r="B859" s="15"/>
      <c r="C859" s="15"/>
      <c r="D859" s="15"/>
      <c r="E859" s="15"/>
      <c r="F859" s="15"/>
      <c r="G859" s="15"/>
      <c r="H859" s="15"/>
    </row>
    <row r="860" ht="15.75" customHeight="1">
      <c r="A860" s="15"/>
      <c r="B860" s="15"/>
      <c r="C860" s="15"/>
      <c r="D860" s="15"/>
      <c r="E860" s="15"/>
      <c r="F860" s="15"/>
      <c r="G860" s="15"/>
      <c r="H860" s="15"/>
    </row>
    <row r="861" ht="15.75" customHeight="1">
      <c r="A861" s="15"/>
      <c r="B861" s="15"/>
      <c r="C861" s="15"/>
      <c r="D861" s="15"/>
      <c r="E861" s="15"/>
      <c r="F861" s="15"/>
      <c r="G861" s="15"/>
      <c r="H861" s="15"/>
    </row>
    <row r="862" ht="15.75" customHeight="1">
      <c r="A862" s="15"/>
      <c r="B862" s="15"/>
      <c r="C862" s="15"/>
      <c r="D862" s="15"/>
      <c r="E862" s="15"/>
      <c r="F862" s="15"/>
      <c r="G862" s="15"/>
      <c r="H862" s="15"/>
    </row>
    <row r="863" ht="15.75" customHeight="1">
      <c r="A863" s="15"/>
      <c r="B863" s="15"/>
      <c r="C863" s="15"/>
      <c r="D863" s="15"/>
      <c r="E863" s="15"/>
      <c r="F863" s="15"/>
      <c r="G863" s="15"/>
      <c r="H863" s="15"/>
    </row>
    <row r="864" ht="15.75" customHeight="1">
      <c r="A864" s="15"/>
      <c r="B864" s="15"/>
      <c r="C864" s="15"/>
      <c r="D864" s="15"/>
      <c r="E864" s="15"/>
      <c r="F864" s="15"/>
      <c r="G864" s="15"/>
      <c r="H864" s="15"/>
    </row>
    <row r="865" ht="15.75" customHeight="1">
      <c r="A865" s="15"/>
      <c r="B865" s="15"/>
      <c r="C865" s="15"/>
      <c r="D865" s="15"/>
      <c r="E865" s="15"/>
      <c r="F865" s="15"/>
      <c r="G865" s="15"/>
      <c r="H865" s="15"/>
    </row>
    <row r="866" ht="15.75" customHeight="1">
      <c r="A866" s="15"/>
      <c r="B866" s="15"/>
      <c r="C866" s="15"/>
      <c r="D866" s="15"/>
      <c r="E866" s="15"/>
      <c r="F866" s="15"/>
      <c r="G866" s="15"/>
      <c r="H866" s="15"/>
    </row>
    <row r="867" ht="15.75" customHeight="1">
      <c r="A867" s="15"/>
      <c r="B867" s="15"/>
      <c r="C867" s="15"/>
      <c r="D867" s="15"/>
      <c r="E867" s="15"/>
      <c r="F867" s="15"/>
      <c r="G867" s="15"/>
      <c r="H867" s="15"/>
    </row>
    <row r="868" ht="15.75" customHeight="1">
      <c r="A868" s="15"/>
      <c r="B868" s="15"/>
      <c r="C868" s="15"/>
      <c r="D868" s="15"/>
      <c r="E868" s="15"/>
      <c r="F868" s="15"/>
      <c r="G868" s="15"/>
      <c r="H868" s="15"/>
    </row>
    <row r="869" ht="15.75" customHeight="1">
      <c r="A869" s="15"/>
      <c r="B869" s="15"/>
      <c r="C869" s="15"/>
      <c r="D869" s="15"/>
      <c r="E869" s="15"/>
      <c r="F869" s="15"/>
      <c r="G869" s="15"/>
      <c r="H869" s="15"/>
    </row>
    <row r="870" ht="15.75" customHeight="1">
      <c r="A870" s="15"/>
      <c r="B870" s="15"/>
      <c r="C870" s="15"/>
      <c r="D870" s="15"/>
      <c r="E870" s="15"/>
      <c r="F870" s="15"/>
      <c r="G870" s="15"/>
      <c r="H870" s="15"/>
    </row>
    <row r="871" ht="15.75" customHeight="1">
      <c r="A871" s="15"/>
      <c r="B871" s="15"/>
      <c r="C871" s="15"/>
      <c r="D871" s="15"/>
      <c r="E871" s="15"/>
      <c r="F871" s="15"/>
      <c r="G871" s="15"/>
      <c r="H871" s="15"/>
    </row>
    <row r="872" ht="15.75" customHeight="1">
      <c r="A872" s="15"/>
      <c r="B872" s="15"/>
      <c r="C872" s="15"/>
      <c r="D872" s="15"/>
      <c r="E872" s="15"/>
      <c r="F872" s="15"/>
      <c r="G872" s="15"/>
      <c r="H872" s="15"/>
    </row>
    <row r="873" ht="15.75" customHeight="1">
      <c r="A873" s="15"/>
      <c r="B873" s="15"/>
      <c r="C873" s="15"/>
      <c r="D873" s="15"/>
      <c r="E873" s="15"/>
      <c r="F873" s="15"/>
      <c r="G873" s="15"/>
      <c r="H873" s="15"/>
    </row>
    <row r="874" ht="15.75" customHeight="1">
      <c r="A874" s="15"/>
      <c r="B874" s="15"/>
      <c r="C874" s="15"/>
      <c r="D874" s="15"/>
      <c r="E874" s="15"/>
      <c r="F874" s="15"/>
      <c r="G874" s="15"/>
      <c r="H874" s="15"/>
    </row>
    <row r="875" ht="15.75" customHeight="1">
      <c r="A875" s="15"/>
      <c r="B875" s="15"/>
      <c r="C875" s="15"/>
      <c r="D875" s="15"/>
      <c r="E875" s="15"/>
      <c r="F875" s="15"/>
      <c r="G875" s="15"/>
      <c r="H875" s="15"/>
    </row>
    <row r="876" ht="15.75" customHeight="1">
      <c r="A876" s="15"/>
      <c r="B876" s="15"/>
      <c r="C876" s="15"/>
      <c r="D876" s="15"/>
      <c r="E876" s="15"/>
      <c r="F876" s="15"/>
      <c r="G876" s="15"/>
      <c r="H876" s="15"/>
    </row>
    <row r="877" ht="15.75" customHeight="1">
      <c r="A877" s="15"/>
      <c r="B877" s="15"/>
      <c r="C877" s="15"/>
      <c r="D877" s="15"/>
      <c r="E877" s="15"/>
      <c r="F877" s="15"/>
      <c r="G877" s="15"/>
      <c r="H877" s="15"/>
    </row>
    <row r="878" ht="15.75" customHeight="1">
      <c r="A878" s="15"/>
      <c r="B878" s="15"/>
      <c r="C878" s="15"/>
      <c r="D878" s="15"/>
      <c r="E878" s="15"/>
      <c r="F878" s="15"/>
      <c r="G878" s="15"/>
      <c r="H878" s="15"/>
    </row>
    <row r="879" ht="15.75" customHeight="1">
      <c r="A879" s="15"/>
      <c r="B879" s="15"/>
      <c r="C879" s="15"/>
      <c r="D879" s="15"/>
      <c r="E879" s="15"/>
      <c r="F879" s="15"/>
      <c r="G879" s="15"/>
      <c r="H879" s="15"/>
    </row>
    <row r="880" ht="15.75" customHeight="1">
      <c r="A880" s="15"/>
      <c r="B880" s="15"/>
      <c r="C880" s="15"/>
      <c r="D880" s="15"/>
      <c r="E880" s="15"/>
      <c r="F880" s="15"/>
      <c r="G880" s="15"/>
      <c r="H880" s="15"/>
    </row>
    <row r="881" ht="15.75" customHeight="1">
      <c r="A881" s="15"/>
      <c r="B881" s="15"/>
      <c r="C881" s="15"/>
      <c r="D881" s="15"/>
      <c r="E881" s="15"/>
      <c r="F881" s="15"/>
      <c r="G881" s="15"/>
      <c r="H881" s="15"/>
    </row>
    <row r="882" ht="15.75" customHeight="1">
      <c r="A882" s="15"/>
      <c r="B882" s="15"/>
      <c r="C882" s="15"/>
      <c r="D882" s="15"/>
      <c r="E882" s="15"/>
      <c r="F882" s="15"/>
      <c r="G882" s="15"/>
      <c r="H882" s="15"/>
    </row>
    <row r="883" ht="15.75" customHeight="1">
      <c r="A883" s="15"/>
      <c r="B883" s="15"/>
      <c r="C883" s="15"/>
      <c r="D883" s="15"/>
      <c r="E883" s="15"/>
      <c r="F883" s="15"/>
      <c r="G883" s="15"/>
      <c r="H883" s="15"/>
    </row>
    <row r="884" ht="15.75" customHeight="1">
      <c r="A884" s="15"/>
      <c r="B884" s="15"/>
      <c r="C884" s="15"/>
      <c r="D884" s="15"/>
      <c r="E884" s="15"/>
      <c r="F884" s="15"/>
      <c r="G884" s="15"/>
      <c r="H884" s="15"/>
    </row>
    <row r="885" ht="15.75" customHeight="1">
      <c r="A885" s="15"/>
      <c r="B885" s="15"/>
      <c r="C885" s="15"/>
      <c r="D885" s="15"/>
      <c r="E885" s="15"/>
      <c r="F885" s="15"/>
      <c r="G885" s="15"/>
      <c r="H885" s="15"/>
    </row>
    <row r="886" ht="15.75" customHeight="1">
      <c r="A886" s="15"/>
      <c r="B886" s="15"/>
      <c r="C886" s="15"/>
      <c r="D886" s="15"/>
      <c r="E886" s="15"/>
      <c r="F886" s="15"/>
      <c r="G886" s="15"/>
      <c r="H886" s="15"/>
    </row>
    <row r="887" ht="15.75" customHeight="1">
      <c r="A887" s="15"/>
      <c r="B887" s="15"/>
      <c r="C887" s="15"/>
      <c r="D887" s="15"/>
      <c r="E887" s="15"/>
      <c r="F887" s="15"/>
      <c r="G887" s="15"/>
      <c r="H887" s="15"/>
    </row>
    <row r="888" ht="15.75" customHeight="1">
      <c r="A888" s="15"/>
      <c r="B888" s="15"/>
      <c r="C888" s="15"/>
      <c r="D888" s="15"/>
      <c r="E888" s="15"/>
      <c r="F888" s="15"/>
      <c r="G888" s="15"/>
      <c r="H888" s="15"/>
    </row>
    <row r="889" ht="15.75" customHeight="1">
      <c r="A889" s="15"/>
      <c r="B889" s="15"/>
      <c r="C889" s="15"/>
      <c r="D889" s="15"/>
      <c r="E889" s="15"/>
      <c r="F889" s="15"/>
      <c r="G889" s="15"/>
      <c r="H889" s="15"/>
    </row>
    <row r="890" ht="15.75" customHeight="1">
      <c r="A890" s="15"/>
      <c r="B890" s="15"/>
      <c r="C890" s="15"/>
      <c r="D890" s="15"/>
      <c r="E890" s="15"/>
      <c r="F890" s="15"/>
      <c r="G890" s="15"/>
      <c r="H890" s="15"/>
    </row>
    <row r="891" ht="15.75" customHeight="1">
      <c r="A891" s="15"/>
      <c r="B891" s="15"/>
      <c r="C891" s="15"/>
      <c r="D891" s="15"/>
      <c r="E891" s="15"/>
      <c r="F891" s="15"/>
      <c r="G891" s="15"/>
      <c r="H891" s="15"/>
    </row>
    <row r="892" ht="15.75" customHeight="1">
      <c r="A892" s="15"/>
      <c r="B892" s="15"/>
      <c r="C892" s="15"/>
      <c r="D892" s="15"/>
      <c r="E892" s="15"/>
      <c r="F892" s="15"/>
      <c r="G892" s="15"/>
      <c r="H892" s="15"/>
    </row>
    <row r="893" ht="15.75" customHeight="1">
      <c r="A893" s="15"/>
      <c r="B893" s="15"/>
      <c r="C893" s="15"/>
      <c r="D893" s="15"/>
      <c r="E893" s="15"/>
      <c r="F893" s="15"/>
      <c r="G893" s="15"/>
      <c r="H893" s="15"/>
    </row>
    <row r="894" ht="15.75" customHeight="1">
      <c r="A894" s="15"/>
      <c r="B894" s="15"/>
      <c r="C894" s="15"/>
      <c r="D894" s="15"/>
      <c r="E894" s="15"/>
      <c r="F894" s="15"/>
      <c r="G894" s="15"/>
      <c r="H894" s="15"/>
    </row>
    <row r="895" ht="15.75" customHeight="1">
      <c r="A895" s="15"/>
      <c r="B895" s="15"/>
      <c r="C895" s="15"/>
      <c r="D895" s="15"/>
      <c r="E895" s="15"/>
      <c r="F895" s="15"/>
      <c r="G895" s="15"/>
      <c r="H895" s="15"/>
    </row>
    <row r="896" ht="15.75" customHeight="1">
      <c r="A896" s="15"/>
      <c r="B896" s="15"/>
      <c r="C896" s="15"/>
      <c r="D896" s="15"/>
      <c r="E896" s="15"/>
      <c r="F896" s="15"/>
      <c r="G896" s="15"/>
      <c r="H896" s="15"/>
    </row>
    <row r="897" ht="15.75" customHeight="1">
      <c r="A897" s="15"/>
      <c r="B897" s="15"/>
      <c r="C897" s="15"/>
      <c r="D897" s="15"/>
      <c r="E897" s="15"/>
      <c r="F897" s="15"/>
      <c r="G897" s="15"/>
      <c r="H897" s="15"/>
    </row>
    <row r="898" ht="15.75" customHeight="1">
      <c r="A898" s="15"/>
      <c r="B898" s="15"/>
      <c r="C898" s="15"/>
      <c r="D898" s="15"/>
      <c r="E898" s="15"/>
      <c r="F898" s="15"/>
      <c r="G898" s="15"/>
      <c r="H898" s="15"/>
    </row>
    <row r="899" ht="15.75" customHeight="1">
      <c r="A899" s="15"/>
      <c r="B899" s="15"/>
      <c r="C899" s="15"/>
      <c r="D899" s="15"/>
      <c r="E899" s="15"/>
      <c r="F899" s="15"/>
      <c r="G899" s="15"/>
      <c r="H899" s="15"/>
    </row>
    <row r="900" ht="15.75" customHeight="1">
      <c r="A900" s="15"/>
      <c r="B900" s="15"/>
      <c r="C900" s="15"/>
      <c r="D900" s="15"/>
      <c r="E900" s="15"/>
      <c r="F900" s="15"/>
      <c r="G900" s="15"/>
      <c r="H900" s="15"/>
    </row>
    <row r="901" ht="15.75" customHeight="1">
      <c r="A901" s="15"/>
      <c r="B901" s="15"/>
      <c r="C901" s="15"/>
      <c r="D901" s="15"/>
      <c r="E901" s="15"/>
      <c r="F901" s="15"/>
      <c r="G901" s="15"/>
      <c r="H901" s="15"/>
    </row>
    <row r="902" ht="15.75" customHeight="1">
      <c r="A902" s="15"/>
      <c r="B902" s="15"/>
      <c r="C902" s="15"/>
      <c r="D902" s="15"/>
      <c r="E902" s="15"/>
      <c r="F902" s="15"/>
      <c r="G902" s="15"/>
      <c r="H902" s="15"/>
    </row>
    <row r="903" ht="15.75" customHeight="1">
      <c r="A903" s="15"/>
      <c r="B903" s="15"/>
      <c r="C903" s="15"/>
      <c r="D903" s="15"/>
      <c r="E903" s="15"/>
      <c r="F903" s="15"/>
      <c r="G903" s="15"/>
      <c r="H903" s="15"/>
    </row>
    <row r="904" ht="15.75" customHeight="1">
      <c r="A904" s="15"/>
      <c r="B904" s="15"/>
      <c r="C904" s="15"/>
      <c r="D904" s="15"/>
      <c r="E904" s="15"/>
      <c r="F904" s="15"/>
      <c r="G904" s="15"/>
      <c r="H904" s="15"/>
    </row>
    <row r="905" ht="15.75" customHeight="1">
      <c r="A905" s="15"/>
      <c r="B905" s="15"/>
      <c r="C905" s="15"/>
      <c r="D905" s="15"/>
      <c r="E905" s="15"/>
      <c r="F905" s="15"/>
      <c r="G905" s="15"/>
      <c r="H905" s="15"/>
    </row>
    <row r="906" ht="15.75" customHeight="1">
      <c r="A906" s="15"/>
      <c r="B906" s="15"/>
      <c r="C906" s="15"/>
      <c r="D906" s="15"/>
      <c r="E906" s="15"/>
      <c r="F906" s="15"/>
      <c r="G906" s="15"/>
      <c r="H906" s="15"/>
    </row>
    <row r="907" ht="15.75" customHeight="1">
      <c r="A907" s="15"/>
      <c r="B907" s="15"/>
      <c r="C907" s="15"/>
      <c r="D907" s="15"/>
      <c r="E907" s="15"/>
      <c r="F907" s="15"/>
      <c r="G907" s="15"/>
      <c r="H907" s="15"/>
    </row>
    <row r="908" ht="15.75" customHeight="1">
      <c r="A908" s="15"/>
      <c r="B908" s="15"/>
      <c r="C908" s="15"/>
      <c r="D908" s="15"/>
      <c r="E908" s="15"/>
      <c r="F908" s="15"/>
      <c r="G908" s="15"/>
      <c r="H908" s="15"/>
    </row>
    <row r="909" ht="15.75" customHeight="1">
      <c r="A909" s="15"/>
      <c r="B909" s="15"/>
      <c r="C909" s="15"/>
      <c r="D909" s="15"/>
      <c r="E909" s="15"/>
      <c r="F909" s="15"/>
      <c r="G909" s="15"/>
      <c r="H909" s="15"/>
    </row>
    <row r="910" ht="15.75" customHeight="1">
      <c r="A910" s="15"/>
      <c r="B910" s="15"/>
      <c r="C910" s="15"/>
      <c r="D910" s="15"/>
      <c r="E910" s="15"/>
      <c r="F910" s="15"/>
      <c r="G910" s="15"/>
      <c r="H910" s="15"/>
    </row>
    <row r="911" ht="15.75" customHeight="1">
      <c r="A911" s="15"/>
      <c r="B911" s="15"/>
      <c r="C911" s="15"/>
      <c r="D911" s="15"/>
      <c r="E911" s="15"/>
      <c r="F911" s="15"/>
      <c r="G911" s="15"/>
      <c r="H911" s="15"/>
    </row>
    <row r="912" ht="15.75" customHeight="1">
      <c r="A912" s="15"/>
      <c r="B912" s="15"/>
      <c r="C912" s="15"/>
      <c r="D912" s="15"/>
      <c r="E912" s="15"/>
      <c r="F912" s="15"/>
      <c r="G912" s="15"/>
      <c r="H912" s="15"/>
    </row>
    <row r="913" ht="15.75" customHeight="1">
      <c r="A913" s="15"/>
      <c r="B913" s="15"/>
      <c r="C913" s="15"/>
      <c r="D913" s="15"/>
      <c r="E913" s="15"/>
      <c r="F913" s="15"/>
      <c r="G913" s="15"/>
      <c r="H913" s="15"/>
    </row>
    <row r="914" ht="15.75" customHeight="1">
      <c r="A914" s="15"/>
      <c r="B914" s="15"/>
      <c r="C914" s="15"/>
      <c r="D914" s="15"/>
      <c r="E914" s="15"/>
      <c r="F914" s="15"/>
      <c r="G914" s="15"/>
      <c r="H914" s="15"/>
    </row>
    <row r="915" ht="15.75" customHeight="1">
      <c r="A915" s="15"/>
      <c r="B915" s="15"/>
      <c r="C915" s="15"/>
      <c r="D915" s="15"/>
      <c r="E915" s="15"/>
      <c r="F915" s="15"/>
      <c r="G915" s="15"/>
      <c r="H915" s="15"/>
    </row>
    <row r="916" ht="15.75" customHeight="1">
      <c r="A916" s="15"/>
      <c r="B916" s="15"/>
      <c r="C916" s="15"/>
      <c r="D916" s="15"/>
      <c r="E916" s="15"/>
      <c r="F916" s="15"/>
      <c r="G916" s="15"/>
      <c r="H916" s="15"/>
    </row>
    <row r="917" ht="15.75" customHeight="1">
      <c r="A917" s="15"/>
      <c r="B917" s="15"/>
      <c r="C917" s="15"/>
      <c r="D917" s="15"/>
      <c r="E917" s="15"/>
      <c r="F917" s="15"/>
      <c r="G917" s="15"/>
      <c r="H917" s="15"/>
    </row>
    <row r="918" ht="15.75" customHeight="1">
      <c r="A918" s="15"/>
      <c r="B918" s="15"/>
      <c r="C918" s="15"/>
      <c r="D918" s="15"/>
      <c r="E918" s="15"/>
      <c r="F918" s="15"/>
      <c r="G918" s="15"/>
      <c r="H918" s="15"/>
    </row>
    <row r="919" ht="15.75" customHeight="1">
      <c r="A919" s="15"/>
      <c r="B919" s="15"/>
      <c r="C919" s="15"/>
      <c r="D919" s="15"/>
      <c r="E919" s="15"/>
      <c r="F919" s="15"/>
      <c r="G919" s="15"/>
      <c r="H919" s="15"/>
    </row>
    <row r="920" ht="15.75" customHeight="1">
      <c r="A920" s="15"/>
      <c r="B920" s="15"/>
      <c r="C920" s="15"/>
      <c r="D920" s="15"/>
      <c r="E920" s="15"/>
      <c r="F920" s="15"/>
      <c r="G920" s="15"/>
      <c r="H920" s="15"/>
    </row>
    <row r="921" ht="15.75" customHeight="1">
      <c r="A921" s="15"/>
      <c r="B921" s="15"/>
      <c r="C921" s="15"/>
      <c r="D921" s="15"/>
      <c r="E921" s="15"/>
      <c r="F921" s="15"/>
      <c r="G921" s="15"/>
      <c r="H921" s="15"/>
    </row>
    <row r="922" ht="15.75" customHeight="1">
      <c r="A922" s="15"/>
      <c r="B922" s="15"/>
      <c r="C922" s="15"/>
      <c r="D922" s="15"/>
      <c r="E922" s="15"/>
      <c r="F922" s="15"/>
      <c r="G922" s="15"/>
      <c r="H922" s="15"/>
    </row>
    <row r="923" ht="15.75" customHeight="1">
      <c r="A923" s="15"/>
      <c r="B923" s="15"/>
      <c r="C923" s="15"/>
      <c r="D923" s="15"/>
      <c r="E923" s="15"/>
      <c r="F923" s="15"/>
      <c r="G923" s="15"/>
      <c r="H923" s="15"/>
    </row>
    <row r="924" ht="15.75" customHeight="1">
      <c r="A924" s="15"/>
      <c r="B924" s="15"/>
      <c r="C924" s="15"/>
      <c r="D924" s="15"/>
      <c r="E924" s="15"/>
      <c r="F924" s="15"/>
      <c r="G924" s="15"/>
      <c r="H924" s="15"/>
    </row>
    <row r="925" ht="15.75" customHeight="1">
      <c r="A925" s="15"/>
      <c r="B925" s="15"/>
      <c r="C925" s="15"/>
      <c r="D925" s="15"/>
      <c r="E925" s="15"/>
      <c r="F925" s="15"/>
      <c r="G925" s="15"/>
      <c r="H925" s="15"/>
    </row>
    <row r="926" ht="15.75" customHeight="1">
      <c r="A926" s="15"/>
      <c r="B926" s="15"/>
      <c r="C926" s="15"/>
      <c r="D926" s="15"/>
      <c r="E926" s="15"/>
      <c r="F926" s="15"/>
      <c r="G926" s="15"/>
      <c r="H926" s="15"/>
    </row>
    <row r="927" ht="15.75" customHeight="1">
      <c r="A927" s="15"/>
      <c r="B927" s="15"/>
      <c r="C927" s="15"/>
      <c r="D927" s="15"/>
      <c r="E927" s="15"/>
      <c r="F927" s="15"/>
      <c r="G927" s="15"/>
      <c r="H927" s="15"/>
    </row>
    <row r="928" ht="15.75" customHeight="1">
      <c r="A928" s="15"/>
      <c r="B928" s="15"/>
      <c r="C928" s="15"/>
      <c r="D928" s="15"/>
      <c r="E928" s="15"/>
      <c r="F928" s="15"/>
      <c r="G928" s="15"/>
      <c r="H928" s="15"/>
    </row>
    <row r="929" ht="15.75" customHeight="1">
      <c r="A929" s="15"/>
      <c r="B929" s="15"/>
      <c r="C929" s="15"/>
      <c r="D929" s="15"/>
      <c r="E929" s="15"/>
      <c r="F929" s="15"/>
      <c r="G929" s="15"/>
      <c r="H929" s="15"/>
    </row>
    <row r="930" ht="15.75" customHeight="1">
      <c r="A930" s="15"/>
      <c r="B930" s="15"/>
      <c r="C930" s="15"/>
      <c r="D930" s="15"/>
      <c r="E930" s="15"/>
      <c r="F930" s="15"/>
      <c r="G930" s="15"/>
      <c r="H930" s="15"/>
    </row>
    <row r="931" ht="15.75" customHeight="1">
      <c r="A931" s="15"/>
      <c r="B931" s="15"/>
      <c r="C931" s="15"/>
      <c r="D931" s="15"/>
      <c r="E931" s="15"/>
      <c r="F931" s="15"/>
      <c r="G931" s="15"/>
      <c r="H931" s="15"/>
    </row>
    <row r="932" ht="15.75" customHeight="1">
      <c r="A932" s="15"/>
      <c r="B932" s="15"/>
      <c r="C932" s="15"/>
      <c r="D932" s="15"/>
      <c r="E932" s="15"/>
      <c r="F932" s="15"/>
      <c r="G932" s="15"/>
      <c r="H932" s="15"/>
    </row>
    <row r="933" ht="15.75" customHeight="1">
      <c r="A933" s="15"/>
      <c r="B933" s="15"/>
      <c r="C933" s="15"/>
      <c r="D933" s="15"/>
      <c r="E933" s="15"/>
      <c r="F933" s="15"/>
      <c r="G933" s="15"/>
      <c r="H933" s="15"/>
    </row>
    <row r="934" ht="15.75" customHeight="1">
      <c r="A934" s="15"/>
      <c r="B934" s="15"/>
      <c r="C934" s="15"/>
      <c r="D934" s="15"/>
      <c r="E934" s="15"/>
      <c r="F934" s="15"/>
      <c r="G934" s="15"/>
      <c r="H934" s="15"/>
    </row>
    <row r="935" ht="15.75" customHeight="1">
      <c r="A935" s="15"/>
      <c r="B935" s="15"/>
      <c r="C935" s="15"/>
      <c r="D935" s="15"/>
      <c r="E935" s="15"/>
      <c r="F935" s="15"/>
      <c r="G935" s="15"/>
      <c r="H935" s="15"/>
    </row>
    <row r="936" ht="15.75" customHeight="1">
      <c r="A936" s="15"/>
      <c r="B936" s="15"/>
      <c r="C936" s="15"/>
      <c r="D936" s="15"/>
      <c r="E936" s="15"/>
      <c r="F936" s="15"/>
      <c r="G936" s="15"/>
      <c r="H936" s="15"/>
    </row>
    <row r="937" ht="15.75" customHeight="1">
      <c r="A937" s="15"/>
      <c r="B937" s="15"/>
      <c r="C937" s="15"/>
      <c r="D937" s="15"/>
      <c r="E937" s="15"/>
      <c r="F937" s="15"/>
      <c r="G937" s="15"/>
      <c r="H937" s="15"/>
    </row>
    <row r="938" ht="15.75" customHeight="1">
      <c r="A938" s="15"/>
      <c r="B938" s="15"/>
      <c r="C938" s="15"/>
      <c r="D938" s="15"/>
      <c r="E938" s="15"/>
      <c r="F938" s="15"/>
      <c r="G938" s="15"/>
      <c r="H938" s="15"/>
    </row>
    <row r="939" ht="15.75" customHeight="1">
      <c r="A939" s="15"/>
      <c r="B939" s="15"/>
      <c r="C939" s="15"/>
      <c r="D939" s="15"/>
      <c r="E939" s="15"/>
      <c r="F939" s="15"/>
      <c r="G939" s="15"/>
      <c r="H939" s="15"/>
    </row>
    <row r="940" ht="15.75" customHeight="1">
      <c r="A940" s="15"/>
      <c r="B940" s="15"/>
      <c r="C940" s="15"/>
      <c r="D940" s="15"/>
      <c r="E940" s="15"/>
      <c r="F940" s="15"/>
      <c r="G940" s="15"/>
      <c r="H940" s="15"/>
    </row>
    <row r="941" ht="15.75" customHeight="1">
      <c r="A941" s="15"/>
      <c r="B941" s="15"/>
      <c r="C941" s="15"/>
      <c r="D941" s="15"/>
      <c r="E941" s="15"/>
      <c r="F941" s="15"/>
      <c r="G941" s="15"/>
      <c r="H941" s="15"/>
    </row>
    <row r="942" ht="15.75" customHeight="1">
      <c r="A942" s="15"/>
      <c r="B942" s="15"/>
      <c r="C942" s="15"/>
      <c r="D942" s="15"/>
      <c r="E942" s="15"/>
      <c r="F942" s="15"/>
      <c r="G942" s="15"/>
      <c r="H942" s="15"/>
    </row>
    <row r="943" ht="15.75" customHeight="1">
      <c r="A943" s="15"/>
      <c r="B943" s="15"/>
      <c r="C943" s="15"/>
      <c r="D943" s="15"/>
      <c r="E943" s="15"/>
      <c r="F943" s="15"/>
      <c r="G943" s="15"/>
      <c r="H943" s="15"/>
    </row>
    <row r="944" ht="15.75" customHeight="1">
      <c r="A944" s="15"/>
      <c r="B944" s="15"/>
      <c r="C944" s="15"/>
      <c r="D944" s="15"/>
      <c r="E944" s="15"/>
      <c r="F944" s="15"/>
      <c r="G944" s="15"/>
      <c r="H944" s="15"/>
    </row>
    <row r="945" ht="15.75" customHeight="1">
      <c r="A945" s="15"/>
      <c r="B945" s="15"/>
      <c r="C945" s="15"/>
      <c r="D945" s="15"/>
      <c r="E945" s="15"/>
      <c r="F945" s="15"/>
      <c r="G945" s="15"/>
      <c r="H945" s="15"/>
    </row>
    <row r="946" ht="15.75" customHeight="1">
      <c r="A946" s="15"/>
      <c r="B946" s="15"/>
      <c r="C946" s="15"/>
      <c r="D946" s="15"/>
      <c r="E946" s="15"/>
      <c r="F946" s="15"/>
      <c r="G946" s="15"/>
      <c r="H946" s="15"/>
    </row>
    <row r="947" ht="15.75" customHeight="1">
      <c r="A947" s="15"/>
      <c r="B947" s="15"/>
      <c r="C947" s="15"/>
      <c r="D947" s="15"/>
      <c r="E947" s="15"/>
      <c r="F947" s="15"/>
      <c r="G947" s="15"/>
      <c r="H947" s="15"/>
    </row>
    <row r="948" ht="15.75" customHeight="1">
      <c r="A948" s="15"/>
      <c r="B948" s="15"/>
      <c r="C948" s="15"/>
      <c r="D948" s="15"/>
      <c r="E948" s="15"/>
      <c r="F948" s="15"/>
      <c r="G948" s="15"/>
      <c r="H948" s="15"/>
    </row>
    <row r="949" ht="15.75" customHeight="1">
      <c r="A949" s="15"/>
      <c r="B949" s="15"/>
      <c r="C949" s="15"/>
      <c r="D949" s="15"/>
      <c r="E949" s="15"/>
      <c r="F949" s="15"/>
      <c r="G949" s="15"/>
      <c r="H949" s="15"/>
    </row>
    <row r="950" ht="15.75" customHeight="1">
      <c r="A950" s="15"/>
      <c r="B950" s="15"/>
      <c r="C950" s="15"/>
      <c r="D950" s="15"/>
      <c r="E950" s="15"/>
      <c r="F950" s="15"/>
      <c r="G950" s="15"/>
      <c r="H950" s="15"/>
    </row>
    <row r="951" ht="15.75" customHeight="1">
      <c r="A951" s="15"/>
      <c r="B951" s="15"/>
      <c r="C951" s="15"/>
      <c r="D951" s="15"/>
      <c r="E951" s="15"/>
      <c r="F951" s="15"/>
      <c r="G951" s="15"/>
      <c r="H951" s="15"/>
    </row>
    <row r="952" ht="15.75" customHeight="1">
      <c r="A952" s="15"/>
      <c r="B952" s="15"/>
      <c r="C952" s="15"/>
      <c r="D952" s="15"/>
      <c r="E952" s="15"/>
      <c r="F952" s="15"/>
      <c r="G952" s="15"/>
      <c r="H952" s="15"/>
    </row>
    <row r="953" ht="15.75" customHeight="1">
      <c r="A953" s="15"/>
      <c r="B953" s="15"/>
      <c r="C953" s="15"/>
      <c r="D953" s="15"/>
      <c r="E953" s="15"/>
      <c r="F953" s="15"/>
      <c r="G953" s="15"/>
      <c r="H953" s="15"/>
    </row>
    <row r="954" ht="15.75" customHeight="1">
      <c r="A954" s="15"/>
      <c r="B954" s="15"/>
      <c r="C954" s="15"/>
      <c r="D954" s="15"/>
      <c r="E954" s="15"/>
      <c r="F954" s="15"/>
      <c r="G954" s="15"/>
      <c r="H954" s="15"/>
    </row>
    <row r="955" ht="15.75" customHeight="1">
      <c r="A955" s="15"/>
      <c r="B955" s="15"/>
      <c r="C955" s="15"/>
      <c r="D955" s="15"/>
      <c r="E955" s="15"/>
      <c r="F955" s="15"/>
      <c r="G955" s="15"/>
      <c r="H955" s="15"/>
    </row>
    <row r="956" ht="15.75" customHeight="1">
      <c r="A956" s="15"/>
      <c r="B956" s="15"/>
      <c r="C956" s="15"/>
      <c r="D956" s="15"/>
      <c r="E956" s="15"/>
      <c r="F956" s="15"/>
      <c r="G956" s="15"/>
      <c r="H956" s="15"/>
    </row>
    <row r="957" ht="15.75" customHeight="1">
      <c r="A957" s="15"/>
      <c r="B957" s="15"/>
      <c r="C957" s="15"/>
      <c r="D957" s="15"/>
      <c r="E957" s="15"/>
      <c r="F957" s="15"/>
      <c r="G957" s="15"/>
      <c r="H957" s="15"/>
    </row>
    <row r="958" ht="15.75" customHeight="1">
      <c r="A958" s="15"/>
      <c r="B958" s="15"/>
      <c r="C958" s="15"/>
      <c r="D958" s="15"/>
      <c r="E958" s="15"/>
      <c r="F958" s="15"/>
      <c r="G958" s="15"/>
      <c r="H958" s="15"/>
    </row>
    <row r="959" ht="15.75" customHeight="1">
      <c r="A959" s="15"/>
      <c r="B959" s="15"/>
      <c r="C959" s="15"/>
      <c r="D959" s="15"/>
      <c r="E959" s="15"/>
      <c r="F959" s="15"/>
      <c r="G959" s="15"/>
      <c r="H959" s="15"/>
    </row>
    <row r="960" ht="15.75" customHeight="1">
      <c r="A960" s="15"/>
      <c r="B960" s="15"/>
      <c r="C960" s="15"/>
      <c r="D960" s="15"/>
      <c r="E960" s="15"/>
      <c r="F960" s="15"/>
      <c r="G960" s="15"/>
      <c r="H960" s="15"/>
    </row>
    <row r="961" ht="15.75" customHeight="1">
      <c r="A961" s="15"/>
      <c r="B961" s="15"/>
      <c r="C961" s="15"/>
      <c r="D961" s="15"/>
      <c r="E961" s="15"/>
      <c r="F961" s="15"/>
      <c r="G961" s="15"/>
      <c r="H961" s="15"/>
    </row>
    <row r="962" ht="15.75" customHeight="1">
      <c r="A962" s="15"/>
      <c r="B962" s="15"/>
      <c r="C962" s="15"/>
      <c r="D962" s="15"/>
      <c r="E962" s="15"/>
      <c r="F962" s="15"/>
      <c r="G962" s="15"/>
      <c r="H962" s="15"/>
    </row>
    <row r="963" ht="15.75" customHeight="1">
      <c r="A963" s="15"/>
      <c r="B963" s="15"/>
      <c r="C963" s="15"/>
      <c r="D963" s="15"/>
      <c r="E963" s="15"/>
      <c r="F963" s="15"/>
      <c r="G963" s="15"/>
      <c r="H963" s="15"/>
    </row>
    <row r="964" ht="15.75" customHeight="1">
      <c r="A964" s="15"/>
      <c r="B964" s="15"/>
      <c r="C964" s="15"/>
      <c r="D964" s="15"/>
      <c r="E964" s="15"/>
      <c r="F964" s="15"/>
      <c r="G964" s="15"/>
      <c r="H964" s="15"/>
    </row>
    <row r="965" ht="15.75" customHeight="1">
      <c r="A965" s="15"/>
      <c r="B965" s="15"/>
      <c r="C965" s="15"/>
      <c r="D965" s="15"/>
      <c r="E965" s="15"/>
      <c r="F965" s="15"/>
      <c r="G965" s="15"/>
      <c r="H965" s="15"/>
    </row>
    <row r="966" ht="15.75" customHeight="1">
      <c r="A966" s="15"/>
      <c r="B966" s="15"/>
      <c r="C966" s="15"/>
      <c r="D966" s="15"/>
      <c r="E966" s="15"/>
      <c r="F966" s="15"/>
      <c r="G966" s="15"/>
      <c r="H966" s="15"/>
    </row>
    <row r="967" ht="15.75" customHeight="1">
      <c r="A967" s="15"/>
      <c r="B967" s="15"/>
      <c r="C967" s="15"/>
      <c r="D967" s="15"/>
      <c r="E967" s="15"/>
      <c r="F967" s="15"/>
      <c r="G967" s="15"/>
      <c r="H967" s="15"/>
    </row>
    <row r="968" ht="15.75" customHeight="1">
      <c r="A968" s="15"/>
      <c r="B968" s="15"/>
      <c r="C968" s="15"/>
      <c r="D968" s="15"/>
      <c r="E968" s="15"/>
      <c r="F968" s="15"/>
      <c r="G968" s="15"/>
      <c r="H968" s="15"/>
    </row>
    <row r="969" ht="15.75" customHeight="1">
      <c r="A969" s="15"/>
      <c r="B969" s="15"/>
      <c r="C969" s="15"/>
      <c r="D969" s="15"/>
      <c r="E969" s="15"/>
      <c r="F969" s="15"/>
      <c r="G969" s="15"/>
      <c r="H969" s="15"/>
    </row>
    <row r="970" ht="15.75" customHeight="1">
      <c r="A970" s="15"/>
      <c r="B970" s="15"/>
      <c r="C970" s="15"/>
      <c r="D970" s="15"/>
      <c r="E970" s="15"/>
      <c r="F970" s="15"/>
      <c r="G970" s="15"/>
      <c r="H970" s="15"/>
    </row>
    <row r="971" ht="15.75" customHeight="1">
      <c r="A971" s="15"/>
      <c r="B971" s="15"/>
      <c r="C971" s="15"/>
      <c r="D971" s="15"/>
      <c r="E971" s="15"/>
      <c r="F971" s="15"/>
      <c r="G971" s="15"/>
      <c r="H971" s="15"/>
    </row>
    <row r="972" ht="15.75" customHeight="1">
      <c r="A972" s="15"/>
      <c r="B972" s="15"/>
      <c r="C972" s="15"/>
      <c r="D972" s="15"/>
      <c r="E972" s="15"/>
      <c r="F972" s="15"/>
      <c r="G972" s="15"/>
      <c r="H972" s="15"/>
    </row>
    <row r="973" ht="15.75" customHeight="1">
      <c r="A973" s="15"/>
      <c r="B973" s="15"/>
      <c r="C973" s="15"/>
      <c r="D973" s="15"/>
      <c r="E973" s="15"/>
      <c r="F973" s="15"/>
      <c r="G973" s="15"/>
      <c r="H973" s="15"/>
    </row>
    <row r="974" ht="15.75" customHeight="1">
      <c r="A974" s="15"/>
      <c r="B974" s="15"/>
      <c r="C974" s="15"/>
      <c r="D974" s="15"/>
      <c r="E974" s="15"/>
      <c r="F974" s="15"/>
      <c r="G974" s="15"/>
      <c r="H974" s="15"/>
    </row>
    <row r="975" ht="15.75" customHeight="1">
      <c r="A975" s="15"/>
      <c r="B975" s="15"/>
      <c r="C975" s="15"/>
      <c r="D975" s="15"/>
      <c r="E975" s="15"/>
      <c r="F975" s="15"/>
      <c r="G975" s="15"/>
      <c r="H975" s="15"/>
    </row>
    <row r="976" ht="15.75" customHeight="1">
      <c r="A976" s="15"/>
      <c r="B976" s="15"/>
      <c r="C976" s="15"/>
      <c r="D976" s="15"/>
      <c r="E976" s="15"/>
      <c r="F976" s="15"/>
      <c r="G976" s="15"/>
      <c r="H976" s="15"/>
    </row>
    <row r="977" ht="15.75" customHeight="1">
      <c r="A977" s="15"/>
      <c r="B977" s="15"/>
      <c r="C977" s="15"/>
      <c r="D977" s="15"/>
      <c r="E977" s="15"/>
      <c r="F977" s="15"/>
      <c r="G977" s="15"/>
      <c r="H977" s="15"/>
    </row>
    <row r="978" ht="15.75" customHeight="1">
      <c r="A978" s="15"/>
      <c r="B978" s="15"/>
      <c r="C978" s="15"/>
      <c r="D978" s="15"/>
      <c r="E978" s="15"/>
      <c r="F978" s="15"/>
      <c r="G978" s="15"/>
      <c r="H978" s="15"/>
    </row>
    <row r="979" ht="15.75" customHeight="1">
      <c r="A979" s="15"/>
      <c r="B979" s="15"/>
      <c r="C979" s="15"/>
      <c r="D979" s="15"/>
      <c r="E979" s="15"/>
      <c r="F979" s="15"/>
      <c r="G979" s="15"/>
      <c r="H979" s="15"/>
    </row>
    <row r="980" ht="15.75" customHeight="1">
      <c r="A980" s="15"/>
      <c r="B980" s="15"/>
      <c r="C980" s="15"/>
      <c r="D980" s="15"/>
      <c r="E980" s="15"/>
      <c r="F980" s="15"/>
      <c r="G980" s="15"/>
      <c r="H980" s="15"/>
    </row>
    <row r="981" ht="15.75" customHeight="1">
      <c r="A981" s="15"/>
      <c r="B981" s="15"/>
      <c r="C981" s="15"/>
      <c r="D981" s="15"/>
      <c r="E981" s="15"/>
      <c r="F981" s="15"/>
      <c r="G981" s="15"/>
      <c r="H981" s="15"/>
    </row>
    <row r="982" ht="15.75" customHeight="1">
      <c r="A982" s="15"/>
      <c r="B982" s="15"/>
      <c r="C982" s="15"/>
      <c r="D982" s="15"/>
      <c r="E982" s="15"/>
      <c r="F982" s="15"/>
      <c r="G982" s="15"/>
      <c r="H982" s="15"/>
    </row>
    <row r="983" ht="15.75" customHeight="1">
      <c r="A983" s="15"/>
      <c r="B983" s="15"/>
      <c r="C983" s="15"/>
      <c r="D983" s="15"/>
      <c r="E983" s="15"/>
      <c r="F983" s="15"/>
      <c r="G983" s="15"/>
      <c r="H983" s="15"/>
    </row>
    <row r="984" ht="15.75" customHeight="1">
      <c r="A984" s="15"/>
      <c r="B984" s="15"/>
      <c r="C984" s="15"/>
      <c r="D984" s="15"/>
      <c r="E984" s="15"/>
      <c r="F984" s="15"/>
      <c r="G984" s="15"/>
      <c r="H984" s="15"/>
    </row>
    <row r="985" ht="15.75" customHeight="1">
      <c r="A985" s="15"/>
      <c r="B985" s="15"/>
      <c r="C985" s="15"/>
      <c r="D985" s="15"/>
      <c r="E985" s="15"/>
      <c r="F985" s="15"/>
      <c r="G985" s="15"/>
      <c r="H985" s="15"/>
    </row>
    <row r="986" ht="15.75" customHeight="1">
      <c r="A986" s="15"/>
      <c r="B986" s="15"/>
      <c r="C986" s="15"/>
      <c r="D986" s="15"/>
      <c r="E986" s="15"/>
      <c r="F986" s="15"/>
      <c r="G986" s="15"/>
      <c r="H986" s="15"/>
    </row>
    <row r="987" ht="15.75" customHeight="1">
      <c r="A987" s="15"/>
      <c r="B987" s="15"/>
      <c r="C987" s="15"/>
      <c r="D987" s="15"/>
      <c r="E987" s="15"/>
      <c r="F987" s="15"/>
      <c r="G987" s="15"/>
      <c r="H987" s="15"/>
    </row>
    <row r="988" ht="15.75" customHeight="1">
      <c r="A988" s="15"/>
      <c r="B988" s="15"/>
      <c r="C988" s="15"/>
      <c r="D988" s="15"/>
      <c r="E988" s="15"/>
      <c r="F988" s="15"/>
      <c r="G988" s="15"/>
      <c r="H988" s="15"/>
    </row>
    <row r="989" ht="15.75" customHeight="1">
      <c r="A989" s="15"/>
      <c r="B989" s="15"/>
      <c r="C989" s="15"/>
      <c r="D989" s="15"/>
      <c r="E989" s="15"/>
      <c r="F989" s="15"/>
      <c r="G989" s="15"/>
      <c r="H989" s="15"/>
    </row>
    <row r="990" ht="15.75" customHeight="1">
      <c r="A990" s="15"/>
      <c r="B990" s="15"/>
      <c r="C990" s="15"/>
      <c r="D990" s="15"/>
      <c r="E990" s="15"/>
      <c r="F990" s="15"/>
      <c r="G990" s="15"/>
      <c r="H990" s="15"/>
    </row>
    <row r="991" ht="15.75" customHeight="1">
      <c r="A991" s="15"/>
      <c r="B991" s="15"/>
      <c r="C991" s="15"/>
      <c r="D991" s="15"/>
      <c r="E991" s="15"/>
      <c r="F991" s="15"/>
      <c r="G991" s="15"/>
      <c r="H991" s="15"/>
    </row>
    <row r="992" ht="15.75" customHeight="1">
      <c r="A992" s="15"/>
      <c r="B992" s="15"/>
      <c r="C992" s="15"/>
      <c r="D992" s="15"/>
      <c r="E992" s="15"/>
      <c r="F992" s="15"/>
      <c r="G992" s="15"/>
      <c r="H992" s="15"/>
    </row>
    <row r="993" ht="15.75" customHeight="1">
      <c r="A993" s="15"/>
      <c r="B993" s="15"/>
      <c r="C993" s="15"/>
      <c r="D993" s="15"/>
      <c r="E993" s="15"/>
      <c r="F993" s="15"/>
      <c r="G993" s="15"/>
      <c r="H993" s="15"/>
    </row>
    <row r="994" ht="15.75" customHeight="1">
      <c r="A994" s="15"/>
      <c r="B994" s="15"/>
      <c r="C994" s="15"/>
      <c r="D994" s="15"/>
      <c r="E994" s="15"/>
      <c r="F994" s="15"/>
      <c r="G994" s="15"/>
      <c r="H994" s="15"/>
    </row>
    <row r="995" ht="15.75" customHeight="1">
      <c r="A995" s="15"/>
      <c r="B995" s="15"/>
      <c r="C995" s="15"/>
      <c r="D995" s="15"/>
      <c r="E995" s="15"/>
      <c r="F995" s="15"/>
      <c r="G995" s="15"/>
      <c r="H995" s="15"/>
    </row>
    <row r="996" ht="15.75" customHeight="1">
      <c r="A996" s="15"/>
      <c r="B996" s="15"/>
      <c r="C996" s="15"/>
      <c r="D996" s="15"/>
      <c r="E996" s="15"/>
      <c r="F996" s="15"/>
      <c r="G996" s="15"/>
      <c r="H996" s="15"/>
    </row>
    <row r="997" ht="15.75" customHeight="1">
      <c r="A997" s="15"/>
      <c r="B997" s="15"/>
      <c r="C997" s="15"/>
      <c r="D997" s="15"/>
      <c r="E997" s="15"/>
      <c r="F997" s="15"/>
      <c r="G997" s="15"/>
      <c r="H997" s="15"/>
    </row>
    <row r="998" ht="15.75" customHeight="1">
      <c r="A998" s="15"/>
      <c r="B998" s="15"/>
      <c r="C998" s="15"/>
      <c r="D998" s="15"/>
      <c r="E998" s="15"/>
      <c r="F998" s="15"/>
      <c r="G998" s="15"/>
      <c r="H998" s="15"/>
    </row>
    <row r="999" ht="15.75" customHeight="1">
      <c r="A999" s="15"/>
      <c r="B999" s="15"/>
      <c r="C999" s="15"/>
      <c r="D999" s="15"/>
      <c r="E999" s="15"/>
      <c r="F999" s="15"/>
      <c r="G999" s="15"/>
      <c r="H999" s="15"/>
    </row>
    <row r="1000" ht="15.75" customHeight="1">
      <c r="A1000" s="15"/>
      <c r="B1000" s="15"/>
      <c r="C1000" s="15"/>
      <c r="D1000" s="15"/>
      <c r="E1000" s="15"/>
      <c r="F1000" s="15"/>
      <c r="G1000" s="15"/>
      <c r="H1000" s="15"/>
    </row>
  </sheetData>
  <printOptions/>
  <pageMargins bottom="0.75" footer="0.0" header="0.0" left="0.7" right="0.7" top="0.75"/>
  <pageSetup orientation="landscape"/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5" width="12.63"/>
    <col customWidth="1" min="6" max="26" width="8.63"/>
  </cols>
  <sheetData>
    <row r="1" ht="15.75" customHeight="1">
      <c r="A1" s="1" t="s">
        <v>0</v>
      </c>
      <c r="B1" s="1" t="s">
        <v>1</v>
      </c>
      <c r="C1" s="2" t="s">
        <v>2</v>
      </c>
      <c r="D1" s="2" t="s">
        <v>3</v>
      </c>
      <c r="E1" s="18" t="s">
        <v>4</v>
      </c>
      <c r="F1" s="2" t="s">
        <v>5</v>
      </c>
      <c r="G1" s="2" t="s">
        <v>6</v>
      </c>
      <c r="H1" s="2" t="s">
        <v>7</v>
      </c>
    </row>
    <row r="2" ht="15.75" customHeight="1">
      <c r="A2" s="24" t="s">
        <v>8</v>
      </c>
      <c r="B2" s="25">
        <v>1.0</v>
      </c>
      <c r="C2" s="4">
        <v>1.0</v>
      </c>
      <c r="D2" s="5" t="s">
        <v>9</v>
      </c>
      <c r="E2" s="4" t="str">
        <f>IFERROR(__xludf.DUMMYFUNCTION("GOOGLETRANSLATE(D2, ""he"", ""en"")"),"{A}")</f>
        <v>{A}</v>
      </c>
      <c r="F2" s="4"/>
      <c r="G2" s="4"/>
      <c r="H2" s="4"/>
    </row>
    <row r="3" ht="15.75" customHeight="1">
      <c r="A3" s="3" t="s">
        <v>22</v>
      </c>
      <c r="B3" s="1" t="s">
        <v>2899</v>
      </c>
      <c r="C3" s="4">
        <v>2.0</v>
      </c>
      <c r="D3" s="5" t="s">
        <v>3236</v>
      </c>
      <c r="E3" s="4" t="str">
        <f>IFERROR(__xludf.DUMMYFUNCTION("GOOGLETRANSLATE(D3, ""he"", ""en"")"),"song")</f>
        <v>song</v>
      </c>
      <c r="F3" s="4"/>
      <c r="G3" s="4"/>
      <c r="H3" s="4"/>
    </row>
    <row r="4" ht="15.75" customHeight="1">
      <c r="A4" s="3" t="s">
        <v>7662</v>
      </c>
      <c r="B4" s="1" t="s">
        <v>7663</v>
      </c>
      <c r="C4" s="4">
        <v>3.0</v>
      </c>
      <c r="D4" s="5" t="s">
        <v>7664</v>
      </c>
      <c r="E4" s="4" t="str">
        <f>IFERROR(__xludf.DUMMYFUNCTION("GOOGLETRANSLATE(D4, ""he"", ""en"")"),"the virtues")</f>
        <v>the virtues</v>
      </c>
      <c r="F4" s="4"/>
      <c r="G4" s="4"/>
      <c r="H4" s="4"/>
    </row>
    <row r="5" ht="15.75" customHeight="1">
      <c r="A5" s="3" t="s">
        <v>3949</v>
      </c>
      <c r="B5" s="1" t="s">
        <v>3948</v>
      </c>
      <c r="C5" s="4">
        <v>4.0</v>
      </c>
      <c r="D5" s="5" t="s">
        <v>3949</v>
      </c>
      <c r="E5" s="4" t="str">
        <f>IFERROR(__xludf.DUMMYFUNCTION("GOOGLETRANSLATE(D5, ""he"", ""en"")"),"David")</f>
        <v>David</v>
      </c>
      <c r="F5" s="4"/>
      <c r="G5" s="4"/>
      <c r="H5" s="4"/>
    </row>
    <row r="6" ht="15.75" customHeight="1">
      <c r="A6" s="3" t="s">
        <v>7744</v>
      </c>
      <c r="B6" s="1" t="s">
        <v>7745</v>
      </c>
      <c r="C6" s="4">
        <v>5.0</v>
      </c>
      <c r="D6" s="5" t="s">
        <v>7746</v>
      </c>
      <c r="E6" s="4" t="str">
        <f>IFERROR(__xludf.DUMMYFUNCTION("GOOGLETRANSLATE(D6, ""he"", ""en"")"),"I was happy")</f>
        <v>I was happy</v>
      </c>
      <c r="F6" s="4"/>
      <c r="G6" s="4"/>
      <c r="H6" s="4"/>
    </row>
    <row r="7" ht="15.75" customHeight="1">
      <c r="A7" s="3" t="s">
        <v>7747</v>
      </c>
      <c r="B7" s="1" t="s">
        <v>7748</v>
      </c>
      <c r="C7" s="4">
        <v>6.0</v>
      </c>
      <c r="D7" s="5" t="s">
        <v>7749</v>
      </c>
      <c r="E7" s="4" t="str">
        <f>IFERROR(__xludf.DUMMYFUNCTION("GOOGLETRANSLATE(D7, ""he"", ""en"")"),"by saying")</f>
        <v>by saying</v>
      </c>
      <c r="F7" s="4"/>
      <c r="G7" s="4"/>
      <c r="H7" s="4"/>
    </row>
    <row r="8" ht="15.75" customHeight="1">
      <c r="A8" s="3" t="s">
        <v>3013</v>
      </c>
      <c r="B8" s="1" t="s">
        <v>7750</v>
      </c>
      <c r="C8" s="4">
        <v>7.0</v>
      </c>
      <c r="D8" s="5" t="s">
        <v>3013</v>
      </c>
      <c r="E8" s="4" t="str">
        <f>IFERROR(__xludf.DUMMYFUNCTION("GOOGLETRANSLATE(D8, ""he"", ""en"")"),"me")</f>
        <v>me</v>
      </c>
      <c r="F8" s="4"/>
      <c r="G8" s="4"/>
      <c r="H8" s="4"/>
    </row>
    <row r="9" ht="15.75" customHeight="1">
      <c r="A9" s="3" t="s">
        <v>7751</v>
      </c>
      <c r="B9" s="1" t="s">
        <v>7752</v>
      </c>
      <c r="C9" s="4">
        <v>8.0</v>
      </c>
      <c r="D9" s="5" t="s">
        <v>7753</v>
      </c>
      <c r="E9" s="4" t="str">
        <f>IFERROR(__xludf.DUMMYFUNCTION("GOOGLETRANSLATE(D9, ""he"", ""en"")"),"house")</f>
        <v>house</v>
      </c>
      <c r="F9" s="4"/>
      <c r="G9" s="4"/>
      <c r="H9" s="4"/>
    </row>
    <row r="10" ht="15.75" customHeight="1">
      <c r="A10" s="3" t="s">
        <v>7754</v>
      </c>
      <c r="B10" s="1" t="s">
        <v>1066</v>
      </c>
      <c r="C10" s="4">
        <v>9.0</v>
      </c>
      <c r="D10" s="5" t="s">
        <v>180</v>
      </c>
      <c r="E10" s="4" t="str">
        <f>IFERROR(__xludf.DUMMYFUNCTION("GOOGLETRANSLATE(D10, ""he"", ""en"")"),"Jehovah")</f>
        <v>Jehovah</v>
      </c>
      <c r="F10" s="4"/>
      <c r="G10" s="4"/>
      <c r="H10" s="4"/>
    </row>
    <row r="11" ht="15.75" customHeight="1">
      <c r="A11" s="24" t="s">
        <v>25</v>
      </c>
      <c r="B11" s="25">
        <v>2.0</v>
      </c>
      <c r="C11" s="4">
        <v>10.0</v>
      </c>
      <c r="D11" s="5" t="s">
        <v>7755</v>
      </c>
      <c r="E11" s="4" t="str">
        <f>IFERROR(__xludf.DUMMYFUNCTION("GOOGLETRANSLATE(D11, ""he"", ""en"")"),"we will go:")</f>
        <v>we will go:</v>
      </c>
      <c r="F11" s="4"/>
      <c r="G11" s="4"/>
      <c r="H11" s="4"/>
    </row>
    <row r="12" ht="15.75" customHeight="1">
      <c r="A12" s="3" t="s">
        <v>7756</v>
      </c>
      <c r="B12" s="1" t="s">
        <v>7757</v>
      </c>
      <c r="C12" s="4">
        <v>11.0</v>
      </c>
      <c r="D12" s="5" t="s">
        <v>26</v>
      </c>
      <c r="E12" s="4" t="str">
        <f>IFERROR(__xludf.DUMMYFUNCTION("GOOGLETRANSLATE(D12, ""he"", ""en"")"),"{on}")</f>
        <v>{on}</v>
      </c>
      <c r="F12" s="4"/>
      <c r="G12" s="4"/>
      <c r="H12" s="4"/>
    </row>
    <row r="13" ht="15.75" customHeight="1">
      <c r="A13" s="3" t="s">
        <v>5077</v>
      </c>
      <c r="B13" s="1" t="s">
        <v>7758</v>
      </c>
      <c r="C13" s="4">
        <v>12.0</v>
      </c>
      <c r="D13" s="5" t="s">
        <v>7756</v>
      </c>
      <c r="E13" s="4" t="str">
        <f>IFERROR(__xludf.DUMMYFUNCTION("GOOGLETRANSLATE(D13, ""he"", ""en"")"),"are standing")</f>
        <v>are standing</v>
      </c>
      <c r="F13" s="4"/>
      <c r="G13" s="4"/>
      <c r="H13" s="4"/>
    </row>
    <row r="14" ht="15.75" customHeight="1">
      <c r="A14" s="3" t="s">
        <v>7759</v>
      </c>
      <c r="B14" s="1" t="s">
        <v>7760</v>
      </c>
      <c r="C14" s="4">
        <v>13.0</v>
      </c>
      <c r="D14" s="5" t="s">
        <v>3366</v>
      </c>
      <c r="E14" s="4" t="str">
        <f>IFERROR(__xludf.DUMMYFUNCTION("GOOGLETRANSLATE(D14, ""he"", ""en"")"),"were")</f>
        <v>were</v>
      </c>
      <c r="F14" s="4"/>
      <c r="G14" s="4"/>
      <c r="H14" s="4"/>
    </row>
    <row r="15" ht="15.75" customHeight="1">
      <c r="A15" s="3" t="s">
        <v>7761</v>
      </c>
      <c r="B15" s="1" t="s">
        <v>7762</v>
      </c>
      <c r="C15" s="4">
        <v>14.0</v>
      </c>
      <c r="D15" s="5" t="s">
        <v>7759</v>
      </c>
      <c r="E15" s="4" t="str">
        <f>IFERROR(__xludf.DUMMYFUNCTION("GOOGLETRANSLATE(D15, ""he"", ""en"")"),"our feet")</f>
        <v>our feet</v>
      </c>
      <c r="F15" s="4"/>
      <c r="G15" s="4"/>
      <c r="H15" s="4"/>
    </row>
    <row r="16" ht="15.75" customHeight="1">
      <c r="A16" s="3" t="s">
        <v>7763</v>
      </c>
      <c r="B16" s="1" t="s">
        <v>2370</v>
      </c>
      <c r="C16" s="4">
        <v>15.0</v>
      </c>
      <c r="D16" s="5" t="s">
        <v>7764</v>
      </c>
      <c r="E16" s="4" t="str">
        <f>IFERROR(__xludf.DUMMYFUNCTION("GOOGLETRANSLATE(D16, ""he"", ""en"")"),"at your door")</f>
        <v>at your door</v>
      </c>
      <c r="F16" s="4"/>
      <c r="G16" s="4"/>
      <c r="H16" s="4"/>
    </row>
    <row r="17" ht="15.75" customHeight="1">
      <c r="A17" s="24" t="s">
        <v>49</v>
      </c>
      <c r="B17" s="25">
        <v>3.0</v>
      </c>
      <c r="C17" s="4">
        <v>16.0</v>
      </c>
      <c r="D17" s="5" t="s">
        <v>7765</v>
      </c>
      <c r="E17" s="4" t="str">
        <f>IFERROR(__xludf.DUMMYFUNCTION("GOOGLETRANSLATE(D17, ""he"", ""en"")"),"Jerusalem:")</f>
        <v>Jerusalem:</v>
      </c>
      <c r="F17" s="4"/>
      <c r="G17" s="4"/>
      <c r="H17" s="4"/>
    </row>
    <row r="18" ht="15.75" customHeight="1">
      <c r="A18" s="3" t="s">
        <v>7766</v>
      </c>
      <c r="B18" s="1" t="s">
        <v>2370</v>
      </c>
      <c r="C18" s="4">
        <v>17.0</v>
      </c>
      <c r="D18" s="5" t="s">
        <v>50</v>
      </c>
      <c r="E18" s="4" t="str">
        <f>IFERROR(__xludf.DUMMYFUNCTION("GOOGLETRANSLATE(D18, ""he"", ""en"")"),"{third}")</f>
        <v>{third}</v>
      </c>
      <c r="F18" s="4"/>
      <c r="G18" s="4"/>
      <c r="H18" s="4"/>
    </row>
    <row r="19" ht="15.75" customHeight="1">
      <c r="A19" s="3" t="s">
        <v>7767</v>
      </c>
      <c r="B19" s="1" t="s">
        <v>7768</v>
      </c>
      <c r="C19" s="4">
        <v>18.0</v>
      </c>
      <c r="D19" s="5" t="s">
        <v>2371</v>
      </c>
      <c r="E19" s="4" t="str">
        <f>IFERROR(__xludf.DUMMYFUNCTION("GOOGLETRANSLATE(D19, ""he"", ""en"")"),"Jerusalem")</f>
        <v>Jerusalem</v>
      </c>
      <c r="F19" s="4"/>
      <c r="G19" s="4"/>
      <c r="H19" s="4"/>
    </row>
    <row r="20" ht="15.75" customHeight="1">
      <c r="A20" s="3" t="s">
        <v>7769</v>
      </c>
      <c r="B20" s="1" t="s">
        <v>7770</v>
      </c>
      <c r="C20" s="4">
        <v>19.0</v>
      </c>
      <c r="D20" s="5" t="s">
        <v>7771</v>
      </c>
      <c r="E20" s="4" t="str">
        <f>IFERROR(__xludf.DUMMYFUNCTION("GOOGLETRANSLATE(D20, ""he"", ""en"")"),"the construction")</f>
        <v>the construction</v>
      </c>
      <c r="F20" s="4"/>
      <c r="G20" s="4"/>
      <c r="H20" s="4"/>
    </row>
    <row r="21" ht="15.75" customHeight="1">
      <c r="A21" s="3" t="s">
        <v>7772</v>
      </c>
      <c r="B21" s="1" t="s">
        <v>7773</v>
      </c>
      <c r="C21" s="4">
        <v>20.0</v>
      </c>
      <c r="D21" s="5" t="s">
        <v>7774</v>
      </c>
      <c r="E21" s="4" t="str">
        <f>IFERROR(__xludf.DUMMYFUNCTION("GOOGLETRANSLATE(D21, ""he"", ""en"")"),"as a town")</f>
        <v>as a town</v>
      </c>
      <c r="F21" s="4"/>
      <c r="G21" s="4"/>
      <c r="H21" s="4"/>
    </row>
    <row r="22" ht="15.75" customHeight="1">
      <c r="A22" s="3" t="s">
        <v>3307</v>
      </c>
      <c r="B22" s="1" t="s">
        <v>7775</v>
      </c>
      <c r="C22" s="4">
        <v>21.0</v>
      </c>
      <c r="D22" s="5" t="s">
        <v>7776</v>
      </c>
      <c r="E22" s="4" t="str">
        <f>IFERROR(__xludf.DUMMYFUNCTION("GOOGLETRANSLATE(D22, ""he"", ""en"")"),"which was compiled")</f>
        <v>which was compiled</v>
      </c>
      <c r="F22" s="4"/>
      <c r="G22" s="4"/>
      <c r="H22" s="4"/>
    </row>
    <row r="23" ht="15.75" customHeight="1">
      <c r="A23" s="8" t="s">
        <v>69</v>
      </c>
      <c r="B23" s="17">
        <v>4.0</v>
      </c>
      <c r="C23" s="4">
        <v>22.0</v>
      </c>
      <c r="D23" s="5" t="s">
        <v>7736</v>
      </c>
      <c r="E23" s="4" t="str">
        <f>IFERROR(__xludf.DUMMYFUNCTION("GOOGLETRANSLATE(D23, ""he"", ""en"")"),"her")</f>
        <v>her</v>
      </c>
      <c r="F23" s="4"/>
      <c r="G23" s="4"/>
      <c r="H23" s="4"/>
    </row>
    <row r="24" ht="15.75" customHeight="1">
      <c r="A24" s="3" t="s">
        <v>7777</v>
      </c>
      <c r="B24" s="1" t="s">
        <v>7778</v>
      </c>
      <c r="C24" s="4">
        <v>23.0</v>
      </c>
      <c r="D24" s="5" t="s">
        <v>7779</v>
      </c>
      <c r="E24" s="4" t="str">
        <f>IFERROR(__xludf.DUMMYFUNCTION("GOOGLETRANSLATE(D24, ""he"", ""en"")"),"Together:")</f>
        <v>Together:</v>
      </c>
      <c r="F24" s="4"/>
      <c r="G24" s="4"/>
      <c r="H24" s="4"/>
    </row>
    <row r="25" ht="15.75" customHeight="1">
      <c r="A25" s="3" t="s">
        <v>7780</v>
      </c>
      <c r="B25" s="1" t="s">
        <v>7781</v>
      </c>
      <c r="C25" s="4">
        <v>24.0</v>
      </c>
      <c r="D25" s="5" t="s">
        <v>70</v>
      </c>
      <c r="E25" s="4" t="str">
        <f>IFERROR(__xludf.DUMMYFUNCTION("GOOGLETRANSLATE(D25, ""he"", ""en"")"),"{d}")</f>
        <v>{d}</v>
      </c>
      <c r="F25" s="4"/>
      <c r="G25" s="4"/>
      <c r="H25" s="4"/>
    </row>
    <row r="26" ht="15.75" customHeight="1">
      <c r="A26" s="3" t="s">
        <v>7782</v>
      </c>
      <c r="B26" s="1" t="s">
        <v>2071</v>
      </c>
      <c r="C26" s="4">
        <v>25.0</v>
      </c>
      <c r="D26" s="5" t="s">
        <v>7783</v>
      </c>
      <c r="E26" s="4" t="str">
        <f>IFERROR(__xludf.DUMMYFUNCTION("GOOGLETRANSLATE(D26, ""he"", ""en"")"),"that there")</f>
        <v>that there</v>
      </c>
      <c r="F26" s="4"/>
      <c r="G26" s="4"/>
      <c r="H26" s="4"/>
    </row>
    <row r="27" ht="15.75" customHeight="1">
      <c r="A27" s="3" t="s">
        <v>7784</v>
      </c>
      <c r="B27" s="1" t="s">
        <v>7785</v>
      </c>
      <c r="C27" s="4">
        <v>26.0</v>
      </c>
      <c r="D27" s="5" t="s">
        <v>7780</v>
      </c>
      <c r="E27" s="4" t="str">
        <f>IFERROR(__xludf.DUMMYFUNCTION("GOOGLETRANSLATE(D27, ""he"", ""en"")"),"came up")</f>
        <v>came up</v>
      </c>
      <c r="F27" s="4"/>
      <c r="G27" s="4"/>
      <c r="H27" s="4"/>
    </row>
    <row r="28" ht="15.75" customHeight="1">
      <c r="A28" s="3" t="s">
        <v>1080</v>
      </c>
      <c r="B28" s="1" t="s">
        <v>7786</v>
      </c>
      <c r="C28" s="4">
        <v>27.0</v>
      </c>
      <c r="D28" s="5" t="s">
        <v>7787</v>
      </c>
      <c r="E28" s="4" t="str">
        <f>IFERROR(__xludf.DUMMYFUNCTION("GOOGLETRANSLATE(D28, ""he"", ""en"")"),"tribes")</f>
        <v>tribes</v>
      </c>
      <c r="F28" s="4"/>
      <c r="G28" s="4"/>
      <c r="H28" s="4"/>
    </row>
    <row r="29" ht="15.75" customHeight="1">
      <c r="A29" s="3" t="s">
        <v>2941</v>
      </c>
      <c r="B29" s="1" t="s">
        <v>7788</v>
      </c>
      <c r="C29" s="4">
        <v>28.0</v>
      </c>
      <c r="D29" s="5" t="s">
        <v>2107</v>
      </c>
      <c r="E29" s="4" t="str">
        <f>IFERROR(__xludf.DUMMYFUNCTION("GOOGLETRANSLATE(D29, ""he"", ""en"")"),"tribal")</f>
        <v>tribal</v>
      </c>
      <c r="F29" s="4"/>
      <c r="G29" s="4"/>
      <c r="H29" s="4"/>
    </row>
    <row r="30" ht="15.75" customHeight="1">
      <c r="A30" s="3" t="s">
        <v>5477</v>
      </c>
      <c r="B30" s="1" t="s">
        <v>7789</v>
      </c>
      <c r="C30" s="4">
        <v>29.0</v>
      </c>
      <c r="D30" s="5" t="s">
        <v>761</v>
      </c>
      <c r="E30" s="4" t="str">
        <f>IFERROR(__xludf.DUMMYFUNCTION("GOOGLETRANSLATE(D30, ""he"", ""en"")"),"she")</f>
        <v>she</v>
      </c>
      <c r="F30" s="4"/>
      <c r="G30" s="4"/>
      <c r="H30" s="4"/>
    </row>
    <row r="31" ht="15.75" customHeight="1">
      <c r="A31" s="3" t="s">
        <v>7790</v>
      </c>
      <c r="B31" s="1" t="s">
        <v>3299</v>
      </c>
      <c r="C31" s="4">
        <v>30.0</v>
      </c>
      <c r="D31" s="5" t="s">
        <v>1080</v>
      </c>
      <c r="E31" s="4" t="str">
        <f>IFERROR(__xludf.DUMMYFUNCTION("GOOGLETRANSLATE(D31, ""he"", ""en"")"),"testimony")</f>
        <v>testimony</v>
      </c>
      <c r="F31" s="4"/>
      <c r="G31" s="4"/>
      <c r="H31" s="4"/>
    </row>
    <row r="32" ht="15.75" customHeight="1">
      <c r="A32" s="3" t="s">
        <v>180</v>
      </c>
      <c r="B32" s="1" t="s">
        <v>1066</v>
      </c>
      <c r="C32" s="4">
        <v>31.0</v>
      </c>
      <c r="D32" s="5" t="s">
        <v>2945</v>
      </c>
      <c r="E32" s="4" t="str">
        <f>IFERROR(__xludf.DUMMYFUNCTION("GOOGLETRANSLATE(D32, ""he"", ""en"")"),"to Israel")</f>
        <v>to Israel</v>
      </c>
      <c r="F32" s="4"/>
      <c r="G32" s="4"/>
      <c r="H32" s="4"/>
    </row>
    <row r="33" ht="15.75" customHeight="1">
      <c r="A33" s="8" t="s">
        <v>94</v>
      </c>
      <c r="B33" s="17">
        <v>5.0</v>
      </c>
      <c r="C33" s="4">
        <v>32.0</v>
      </c>
      <c r="D33" s="5" t="s">
        <v>5477</v>
      </c>
      <c r="E33" s="4" t="str">
        <f>IFERROR(__xludf.DUMMYFUNCTION("GOOGLETRANSLATE(D33, ""he"", ""en"")"),"admit")</f>
        <v>admit</v>
      </c>
      <c r="F33" s="4"/>
      <c r="G33" s="4"/>
      <c r="H33" s="4"/>
    </row>
    <row r="34" ht="15.75" customHeight="1">
      <c r="A34" s="3" t="s">
        <v>129</v>
      </c>
      <c r="B34" s="1" t="s">
        <v>130</v>
      </c>
      <c r="C34" s="4">
        <v>33.0</v>
      </c>
      <c r="D34" s="5" t="s">
        <v>7791</v>
      </c>
      <c r="E34" s="4" t="str">
        <f>IFERROR(__xludf.DUMMYFUNCTION("GOOGLETRANSLATE(D34, ""he"", ""en"")"),"opal")</f>
        <v>opal</v>
      </c>
      <c r="F34" s="4"/>
      <c r="G34" s="4"/>
      <c r="H34" s="4"/>
    </row>
    <row r="35" ht="15.75" customHeight="1">
      <c r="A35" s="3" t="s">
        <v>288</v>
      </c>
      <c r="B35" s="1" t="s">
        <v>289</v>
      </c>
      <c r="C35" s="4">
        <v>34.0</v>
      </c>
      <c r="D35" s="5" t="s">
        <v>3509</v>
      </c>
      <c r="E35" s="4" t="str">
        <f>IFERROR(__xludf.DUMMYFUNCTION("GOOGLETRANSLATE(D35, ""he"", ""en"")"),"Jehovah:")</f>
        <v>Jehovah:</v>
      </c>
      <c r="F35" s="4"/>
      <c r="G35" s="4"/>
      <c r="H35" s="4"/>
    </row>
    <row r="36" ht="15.75" customHeight="1">
      <c r="A36" s="3" t="s">
        <v>5879</v>
      </c>
      <c r="B36" s="1" t="s">
        <v>7792</v>
      </c>
      <c r="C36" s="4">
        <v>35.0</v>
      </c>
      <c r="D36" s="5" t="s">
        <v>95</v>
      </c>
      <c r="E36" s="4" t="str">
        <f>IFERROR(__xludf.DUMMYFUNCTION("GOOGLETRANSLATE(D36, ""he"", ""en"")"),"{the}")</f>
        <v>{the}</v>
      </c>
      <c r="F36" s="4"/>
      <c r="G36" s="4"/>
      <c r="H36" s="4"/>
    </row>
    <row r="37" ht="15.75" customHeight="1">
      <c r="A37" s="3" t="s">
        <v>7793</v>
      </c>
      <c r="B37" s="1" t="s">
        <v>7794</v>
      </c>
      <c r="C37" s="4">
        <v>36.0</v>
      </c>
      <c r="D37" s="5" t="s">
        <v>53</v>
      </c>
      <c r="E37" s="4" t="str">
        <f>IFERROR(__xludf.DUMMYFUNCTION("GOOGLETRANSLATE(D37, ""he"", ""en"")"),"that")</f>
        <v>that</v>
      </c>
      <c r="F37" s="4"/>
      <c r="G37" s="4"/>
      <c r="H37" s="4"/>
    </row>
    <row r="38" ht="15.75" customHeight="1">
      <c r="A38" s="3" t="s">
        <v>438</v>
      </c>
      <c r="B38" s="1" t="s">
        <v>7792</v>
      </c>
      <c r="C38" s="4">
        <v>37.0</v>
      </c>
      <c r="D38" s="5" t="s">
        <v>290</v>
      </c>
      <c r="E38" s="4" t="str">
        <f>IFERROR(__xludf.DUMMYFUNCTION("GOOGLETRANSLATE(D38, ""he"", ""en"")"),"devastation")</f>
        <v>devastation</v>
      </c>
      <c r="F38" s="4"/>
      <c r="G38" s="4"/>
      <c r="H38" s="4"/>
    </row>
    <row r="39" ht="15.75" customHeight="1">
      <c r="A39" s="3" t="s">
        <v>7795</v>
      </c>
      <c r="B39" s="1" t="s">
        <v>7796</v>
      </c>
      <c r="C39" s="4">
        <v>38.0</v>
      </c>
      <c r="D39" s="5" t="s">
        <v>5911</v>
      </c>
      <c r="E39" s="4" t="str">
        <f>IFERROR(__xludf.DUMMYFUNCTION("GOOGLETRANSLATE(D39, ""he"", ""en"")"),"sit down")</f>
        <v>sit down</v>
      </c>
      <c r="F39" s="4"/>
      <c r="G39" s="4"/>
      <c r="H39" s="4"/>
    </row>
    <row r="40" ht="15.75" customHeight="1">
      <c r="A40" s="3" t="s">
        <v>7797</v>
      </c>
      <c r="B40" s="1" t="s">
        <v>7798</v>
      </c>
      <c r="C40" s="4">
        <v>39.0</v>
      </c>
      <c r="D40" s="5" t="s">
        <v>7793</v>
      </c>
      <c r="E40" s="4" t="str">
        <f>IFERROR(__xludf.DUMMYFUNCTION("GOOGLETRANSLATE(D40, ""he"", ""en"")"),"chairs")</f>
        <v>chairs</v>
      </c>
      <c r="F40" s="4"/>
      <c r="G40" s="4"/>
      <c r="H40" s="4"/>
    </row>
    <row r="41" ht="15.75" customHeight="1">
      <c r="A41" s="3" t="s">
        <v>7799</v>
      </c>
      <c r="B41" s="1"/>
      <c r="C41" s="4">
        <v>40.0</v>
      </c>
      <c r="D41" s="5" t="s">
        <v>7800</v>
      </c>
      <c r="E41" s="4" t="str">
        <f>IFERROR(__xludf.DUMMYFUNCTION("GOOGLETRANSLATE(D41, ""he"", ""en"")"),"to court")</f>
        <v>to court</v>
      </c>
      <c r="F41" s="4"/>
      <c r="G41" s="4"/>
      <c r="H41" s="4"/>
    </row>
    <row r="42" ht="15.75" customHeight="1">
      <c r="A42" s="8" t="s">
        <v>112</v>
      </c>
      <c r="B42" s="17">
        <v>6.0</v>
      </c>
      <c r="C42" s="4">
        <v>41.0</v>
      </c>
      <c r="D42" s="5" t="s">
        <v>7801</v>
      </c>
      <c r="E42" s="4" t="str">
        <f>IFERROR(__xludf.DUMMYFUNCTION("GOOGLETRANSLATE(D42, ""he"", ""en"")"),"chairs")</f>
        <v>chairs</v>
      </c>
      <c r="F42" s="4"/>
      <c r="G42" s="4"/>
      <c r="H42" s="4"/>
    </row>
    <row r="43" ht="15.75" customHeight="1">
      <c r="A43" s="3" t="s">
        <v>7802</v>
      </c>
      <c r="B43" s="1" t="s">
        <v>7803</v>
      </c>
      <c r="C43" s="4">
        <v>42.0</v>
      </c>
      <c r="D43" s="5" t="s">
        <v>7797</v>
      </c>
      <c r="E43" s="4" t="str">
        <f>IFERROR(__xludf.DUMMYFUNCTION("GOOGLETRANSLATE(D43, ""he"", ""en"")"),"nee")</f>
        <v>nee</v>
      </c>
      <c r="F43" s="4"/>
      <c r="G43" s="4"/>
      <c r="H43" s="4"/>
    </row>
    <row r="44" ht="15.75" customHeight="1">
      <c r="A44" s="3" t="s">
        <v>7804</v>
      </c>
      <c r="B44" s="1" t="s">
        <v>7805</v>
      </c>
      <c r="C44" s="4">
        <v>43.0</v>
      </c>
      <c r="D44" s="5" t="s">
        <v>7806</v>
      </c>
      <c r="E44" s="4" t="str">
        <f>IFERROR(__xludf.DUMMYFUNCTION("GOOGLETRANSLATE(D44, ""he"", ""en"")"),"David:")</f>
        <v>David:</v>
      </c>
      <c r="F44" s="4"/>
      <c r="G44" s="4"/>
      <c r="H44" s="4"/>
    </row>
    <row r="45" ht="15.75" customHeight="1">
      <c r="A45" s="3" t="s">
        <v>7763</v>
      </c>
      <c r="B45" s="1" t="s">
        <v>7807</v>
      </c>
      <c r="C45" s="4">
        <v>44.0</v>
      </c>
      <c r="D45" s="5" t="s">
        <v>114</v>
      </c>
      <c r="E45" s="4" t="str">
        <f>IFERROR(__xludf.DUMMYFUNCTION("GOOGLETRANSLATE(D45, ""he"", ""en"")"),"{and}")</f>
        <v>{and}</v>
      </c>
      <c r="F45" s="4"/>
      <c r="G45" s="4"/>
      <c r="H45" s="4"/>
    </row>
    <row r="46" ht="15.75" customHeight="1">
      <c r="A46" s="3" t="s">
        <v>7808</v>
      </c>
      <c r="B46" s="1" t="s">
        <v>7809</v>
      </c>
      <c r="C46" s="4">
        <v>45.0</v>
      </c>
      <c r="D46" s="5" t="s">
        <v>7810</v>
      </c>
      <c r="E46" s="4" t="str">
        <f>IFERROR(__xludf.DUMMYFUNCTION("GOOGLETRANSLATE(D46, ""he"", ""en"")"),"they asked")</f>
        <v>they asked</v>
      </c>
      <c r="F46" s="4"/>
      <c r="G46" s="4"/>
      <c r="H46" s="4"/>
    </row>
    <row r="47" ht="15.75" customHeight="1">
      <c r="A47" s="3" t="s">
        <v>7811</v>
      </c>
      <c r="B47" s="1" t="s">
        <v>7812</v>
      </c>
      <c r="C47" s="4">
        <v>46.0</v>
      </c>
      <c r="D47" s="5" t="s">
        <v>7813</v>
      </c>
      <c r="E47" s="4" t="str">
        <f>IFERROR(__xludf.DUMMYFUNCTION("GOOGLETRANSLATE(D47, ""he"", ""en"")"),"peace")</f>
        <v>peace</v>
      </c>
      <c r="F47" s="4"/>
      <c r="G47" s="4"/>
      <c r="H47" s="4"/>
    </row>
    <row r="48" ht="15.75" customHeight="1">
      <c r="A48" s="8" t="s">
        <v>127</v>
      </c>
      <c r="B48" s="17">
        <v>7.0</v>
      </c>
      <c r="C48" s="4">
        <v>47.0</v>
      </c>
      <c r="D48" s="5" t="s">
        <v>2412</v>
      </c>
      <c r="E48" s="4" t="str">
        <f>IFERROR(__xludf.DUMMYFUNCTION("GOOGLETRANSLATE(D48, ""he"", ""en"")"),"Jerusalem")</f>
        <v>Jerusalem</v>
      </c>
      <c r="F48" s="4"/>
      <c r="G48" s="4"/>
      <c r="H48" s="4"/>
    </row>
    <row r="49" ht="15.75" customHeight="1">
      <c r="A49" s="3" t="s">
        <v>6499</v>
      </c>
      <c r="B49" s="1" t="s">
        <v>5453</v>
      </c>
      <c r="C49" s="4">
        <v>48.0</v>
      </c>
      <c r="D49" s="5" t="s">
        <v>7814</v>
      </c>
      <c r="E49" s="4" t="str">
        <f>IFERROR(__xludf.DUMMYFUNCTION("GOOGLETRANSLATE(D49, ""he"", ""en"")"),"They will do it")</f>
        <v>They will do it</v>
      </c>
      <c r="F49" s="4"/>
      <c r="G49" s="4"/>
      <c r="H49" s="4"/>
    </row>
    <row r="50" ht="15.75" customHeight="1">
      <c r="A50" s="3" t="s">
        <v>3867</v>
      </c>
      <c r="B50" s="1" t="s">
        <v>3868</v>
      </c>
      <c r="C50" s="4">
        <v>49.0</v>
      </c>
      <c r="D50" s="5" t="s">
        <v>7815</v>
      </c>
      <c r="E50" s="4" t="str">
        <f>IFERROR(__xludf.DUMMYFUNCTION("GOOGLETRANSLATE(D50, ""he"", ""en"")"),"I love you:")</f>
        <v>I love you:</v>
      </c>
      <c r="F50" s="4"/>
      <c r="G50" s="4"/>
      <c r="H50" s="4"/>
    </row>
    <row r="51" ht="15.75" customHeight="1">
      <c r="A51" s="3" t="s">
        <v>7816</v>
      </c>
      <c r="B51" s="1" t="s">
        <v>7817</v>
      </c>
      <c r="C51" s="4">
        <v>50.0</v>
      </c>
      <c r="D51" s="5" t="s">
        <v>133</v>
      </c>
      <c r="E51" s="4" t="str">
        <f>IFERROR(__xludf.DUMMYFUNCTION("GOOGLETRANSLATE(D51, ""he"", ""en"")"),"{g}")</f>
        <v>{g}</v>
      </c>
      <c r="F51" s="4"/>
      <c r="G51" s="4"/>
      <c r="H51" s="4"/>
    </row>
    <row r="52" ht="15.75" customHeight="1">
      <c r="A52" s="3" t="s">
        <v>7818</v>
      </c>
      <c r="B52" s="1" t="s">
        <v>7819</v>
      </c>
      <c r="C52" s="4">
        <v>51.0</v>
      </c>
      <c r="D52" s="5" t="s">
        <v>6499</v>
      </c>
      <c r="E52" s="4" t="str">
        <f>IFERROR(__xludf.DUMMYFUNCTION("GOOGLETRANSLATE(D52, ""he"", ""en"")"),"Be")</f>
        <v>Be</v>
      </c>
      <c r="F52" s="4"/>
      <c r="G52" s="4"/>
      <c r="H52" s="4"/>
    </row>
    <row r="53" ht="15.75" customHeight="1">
      <c r="A53" s="3" t="s">
        <v>7820</v>
      </c>
      <c r="B53" s="1" t="s">
        <v>7821</v>
      </c>
      <c r="C53" s="4">
        <v>52.0</v>
      </c>
      <c r="D53" s="5" t="s">
        <v>3869</v>
      </c>
      <c r="E53" s="4" t="str">
        <f>IFERROR(__xludf.DUMMYFUNCTION("GOOGLETRANSLATE(D53, ""he"", ""en"")"),"peace")</f>
        <v>peace</v>
      </c>
      <c r="F53" s="4"/>
      <c r="G53" s="4"/>
      <c r="H53" s="4"/>
    </row>
    <row r="54" ht="15.75" customHeight="1">
      <c r="A54" s="8" t="s">
        <v>143</v>
      </c>
      <c r="B54" s="17">
        <v>8.0</v>
      </c>
      <c r="C54" s="4">
        <v>53.0</v>
      </c>
      <c r="D54" s="5" t="s">
        <v>7822</v>
      </c>
      <c r="E54" s="4" t="str">
        <f>IFERROR(__xludf.DUMMYFUNCTION("GOOGLETRANSLATE(D54, ""he"", ""en"")"),"in your army")</f>
        <v>in your army</v>
      </c>
      <c r="F54" s="4"/>
      <c r="G54" s="4"/>
      <c r="H54" s="4"/>
    </row>
    <row r="55" ht="15.75" customHeight="1">
      <c r="A55" s="3" t="s">
        <v>1103</v>
      </c>
      <c r="B55" s="1" t="s">
        <v>1104</v>
      </c>
      <c r="C55" s="4">
        <v>54.0</v>
      </c>
      <c r="D55" s="5" t="s">
        <v>7823</v>
      </c>
      <c r="E55" s="4" t="str">
        <f>IFERROR(__xludf.DUMMYFUNCTION("GOOGLETRANSLATE(D55, ""he"", ""en"")"),"peace")</f>
        <v>peace</v>
      </c>
      <c r="F55" s="4"/>
      <c r="G55" s="4"/>
      <c r="H55" s="4"/>
    </row>
    <row r="56" ht="15.75" customHeight="1">
      <c r="A56" s="3" t="s">
        <v>7824</v>
      </c>
      <c r="B56" s="1" t="s">
        <v>7825</v>
      </c>
      <c r="C56" s="4">
        <v>55.0</v>
      </c>
      <c r="D56" s="5" t="s">
        <v>7826</v>
      </c>
      <c r="E56" s="4" t="str">
        <f>IFERROR(__xludf.DUMMYFUNCTION("GOOGLETRANSLATE(D56, ""he"", ""en"")"),"in your arms:")</f>
        <v>in your arms:</v>
      </c>
      <c r="F56" s="4"/>
      <c r="G56" s="4"/>
      <c r="H56" s="4"/>
    </row>
    <row r="57" ht="15.75" customHeight="1">
      <c r="A57" s="3" t="s">
        <v>7827</v>
      </c>
      <c r="B57" s="1" t="s">
        <v>7828</v>
      </c>
      <c r="C57" s="4">
        <v>56.0</v>
      </c>
      <c r="D57" s="5" t="s">
        <v>152</v>
      </c>
      <c r="E57" s="4" t="str">
        <f>IFERROR(__xludf.DUMMYFUNCTION("GOOGLETRANSLATE(D57, ""he"", ""en"")"),"{h}")</f>
        <v>{h}</v>
      </c>
      <c r="F57" s="4"/>
      <c r="G57" s="4"/>
      <c r="H57" s="4"/>
    </row>
    <row r="58" ht="15.75" customHeight="1">
      <c r="A58" s="3" t="s">
        <v>7829</v>
      </c>
      <c r="B58" s="1" t="s">
        <v>7830</v>
      </c>
      <c r="C58" s="4">
        <v>57.0</v>
      </c>
      <c r="D58" s="5" t="s">
        <v>1103</v>
      </c>
      <c r="E58" s="4" t="str">
        <f>IFERROR(__xludf.DUMMYFUNCTION("GOOGLETRANSLATE(D58, ""he"", ""en"")"),"address")</f>
        <v>address</v>
      </c>
      <c r="F58" s="4"/>
      <c r="G58" s="4"/>
      <c r="H58" s="4"/>
    </row>
    <row r="59" ht="15.75" customHeight="1">
      <c r="A59" s="3" t="s">
        <v>3867</v>
      </c>
      <c r="B59" s="1" t="s">
        <v>7831</v>
      </c>
      <c r="C59" s="4">
        <v>58.0</v>
      </c>
      <c r="D59" s="5" t="s">
        <v>7824</v>
      </c>
      <c r="E59" s="4" t="str">
        <f>IFERROR(__xludf.DUMMYFUNCTION("GOOGLETRANSLATE(D59, ""he"", ""en"")"),"my brother")</f>
        <v>my brother</v>
      </c>
      <c r="F59" s="4"/>
      <c r="G59" s="4"/>
      <c r="H59" s="4"/>
    </row>
    <row r="60" ht="15.75" customHeight="1">
      <c r="A60" s="3" t="s">
        <v>3007</v>
      </c>
      <c r="B60" s="1" t="s">
        <v>3868</v>
      </c>
      <c r="C60" s="4">
        <v>59.0</v>
      </c>
      <c r="D60" s="5" t="s">
        <v>7827</v>
      </c>
      <c r="E60" s="4" t="str">
        <f>IFERROR(__xludf.DUMMYFUNCTION("GOOGLETRANSLATE(D60, ""he"", ""en"")"),"and evil")</f>
        <v>and evil</v>
      </c>
      <c r="F60" s="4"/>
      <c r="G60" s="4"/>
      <c r="H60" s="4"/>
    </row>
    <row r="61" ht="15.75" customHeight="1">
      <c r="A61" s="8" t="s">
        <v>162</v>
      </c>
      <c r="B61" s="17">
        <v>9.0</v>
      </c>
      <c r="C61" s="4">
        <v>60.0</v>
      </c>
      <c r="D61" s="5" t="s">
        <v>7832</v>
      </c>
      <c r="E61" s="4" t="str">
        <f>IFERROR(__xludf.DUMMYFUNCTION("GOOGLETRANSLATE(D61, ""he"", ""en"")"),"Adbra")</f>
        <v>Adbra</v>
      </c>
      <c r="F61" s="4"/>
      <c r="G61" s="4"/>
      <c r="H61" s="4"/>
    </row>
    <row r="62" ht="15.75" customHeight="1">
      <c r="A62" s="3" t="s">
        <v>1103</v>
      </c>
      <c r="B62" s="1" t="s">
        <v>1104</v>
      </c>
      <c r="C62" s="4">
        <v>61.0</v>
      </c>
      <c r="D62" s="5" t="s">
        <v>7833</v>
      </c>
      <c r="E62" s="4" t="str">
        <f>IFERROR(__xludf.DUMMYFUNCTION("GOOGLETRANSLATE(D62, ""he"", ""en"")"),"please")</f>
        <v>please</v>
      </c>
      <c r="F62" s="4"/>
      <c r="G62" s="4"/>
      <c r="H62" s="4"/>
    </row>
    <row r="63" ht="15.75" customHeight="1">
      <c r="A63" s="3" t="s">
        <v>7751</v>
      </c>
      <c r="B63" s="1" t="s">
        <v>7796</v>
      </c>
      <c r="C63" s="4">
        <v>62.0</v>
      </c>
      <c r="D63" s="5" t="s">
        <v>3869</v>
      </c>
      <c r="E63" s="4" t="str">
        <f>IFERROR(__xludf.DUMMYFUNCTION("GOOGLETRANSLATE(D63, ""he"", ""en"")"),"peace")</f>
        <v>peace</v>
      </c>
      <c r="F63" s="4"/>
      <c r="G63" s="4"/>
      <c r="H63" s="4"/>
    </row>
    <row r="64" ht="15.75" customHeight="1">
      <c r="A64" s="3" t="s">
        <v>180</v>
      </c>
      <c r="B64" s="1" t="s">
        <v>1066</v>
      </c>
      <c r="C64" s="4">
        <v>63.0</v>
      </c>
      <c r="D64" s="5" t="s">
        <v>3775</v>
      </c>
      <c r="E64" s="4" t="str">
        <f>IFERROR(__xludf.DUMMYFUNCTION("GOOGLETRANSLATE(D64, ""he"", ""en"")"),"in you:")</f>
        <v>in you:</v>
      </c>
      <c r="F64" s="4"/>
      <c r="G64" s="4"/>
      <c r="H64" s="4"/>
    </row>
    <row r="65" ht="15.75" customHeight="1">
      <c r="A65" s="3" t="s">
        <v>5457</v>
      </c>
      <c r="B65" s="1" t="s">
        <v>5458</v>
      </c>
      <c r="C65" s="4">
        <v>64.0</v>
      </c>
      <c r="D65" s="5" t="s">
        <v>170</v>
      </c>
      <c r="E65" s="4" t="str">
        <f>IFERROR(__xludf.DUMMYFUNCTION("GOOGLETRANSLATE(D65, ""he"", ""en"")"),"{ninth}")</f>
        <v>{ninth}</v>
      </c>
      <c r="F65" s="4"/>
      <c r="G65" s="4"/>
      <c r="H65" s="4"/>
    </row>
    <row r="66" ht="15.75" customHeight="1">
      <c r="A66" s="3" t="s">
        <v>7834</v>
      </c>
      <c r="B66" s="1" t="s">
        <v>7835</v>
      </c>
      <c r="C66" s="4">
        <v>65.0</v>
      </c>
      <c r="D66" s="5" t="s">
        <v>1103</v>
      </c>
      <c r="E66" s="4" t="str">
        <f>IFERROR(__xludf.DUMMYFUNCTION("GOOGLETRANSLATE(D66, ""he"", ""en"")"),"address")</f>
        <v>address</v>
      </c>
      <c r="F66" s="4"/>
      <c r="G66" s="4"/>
      <c r="H66" s="4"/>
    </row>
    <row r="67" ht="15.75" customHeight="1">
      <c r="A67" s="3" t="s">
        <v>3713</v>
      </c>
      <c r="B67" s="1" t="s">
        <v>7836</v>
      </c>
      <c r="C67" s="4">
        <v>66.0</v>
      </c>
      <c r="D67" s="5" t="s">
        <v>7753</v>
      </c>
      <c r="E67" s="4" t="str">
        <f>IFERROR(__xludf.DUMMYFUNCTION("GOOGLETRANSLATE(D67, ""he"", ""en"")"),"house")</f>
        <v>house</v>
      </c>
      <c r="F67" s="4"/>
      <c r="G67" s="4"/>
      <c r="H67" s="4"/>
    </row>
    <row r="68" ht="15.75" customHeight="1">
      <c r="A68" s="3" t="s">
        <v>2835</v>
      </c>
      <c r="B68" s="1" t="s">
        <v>7837</v>
      </c>
      <c r="C68" s="4">
        <v>67.0</v>
      </c>
      <c r="D68" s="5" t="s">
        <v>180</v>
      </c>
      <c r="E68" s="4" t="str">
        <f>IFERROR(__xludf.DUMMYFUNCTION("GOOGLETRANSLATE(D68, ""he"", ""en"")"),"Jehovah")</f>
        <v>Jehovah</v>
      </c>
      <c r="F68" s="4"/>
      <c r="G68" s="4"/>
      <c r="H68" s="4"/>
    </row>
    <row r="69" ht="15.75" customHeight="1">
      <c r="C69" s="4">
        <v>68.0</v>
      </c>
      <c r="D69" s="5" t="s">
        <v>5457</v>
      </c>
      <c r="E69" s="4" t="str">
        <f>IFERROR(__xludf.DUMMYFUNCTION("GOOGLETRANSLATE(D69, ""he"", ""en"")"),"our god")</f>
        <v>our god</v>
      </c>
      <c r="F69" s="4"/>
      <c r="G69" s="4"/>
      <c r="H69" s="4"/>
    </row>
    <row r="70" ht="15.75" customHeight="1">
      <c r="C70" s="4">
        <v>69.0</v>
      </c>
      <c r="D70" s="5" t="s">
        <v>7838</v>
      </c>
      <c r="E70" s="4" t="str">
        <f>IFERROR(__xludf.DUMMYFUNCTION("GOOGLETRANSLATE(D70, ""he"", ""en"")"),"please")</f>
        <v>please</v>
      </c>
      <c r="F70" s="4"/>
      <c r="G70" s="4"/>
      <c r="H70" s="4"/>
    </row>
    <row r="71" ht="15.75" customHeight="1">
      <c r="C71" s="4">
        <v>70.0</v>
      </c>
      <c r="D71" s="5" t="s">
        <v>3713</v>
      </c>
      <c r="E71" s="4" t="str">
        <f>IFERROR(__xludf.DUMMYFUNCTION("GOOGLETRANSLATE(D71, ""he"", ""en"")"),"good")</f>
        <v>good</v>
      </c>
      <c r="F71" s="4"/>
      <c r="G71" s="4"/>
      <c r="H71" s="4"/>
    </row>
    <row r="72" ht="15.75" customHeight="1">
      <c r="C72" s="4">
        <v>71.0</v>
      </c>
      <c r="D72" s="5" t="s">
        <v>5779</v>
      </c>
      <c r="E72" s="4" t="str">
        <f>IFERROR(__xludf.DUMMYFUNCTION("GOOGLETRANSLATE(D72, ""he"", ""en"")"),"to you:")</f>
        <v>to you:</v>
      </c>
      <c r="F72" s="4"/>
      <c r="G72" s="4"/>
      <c r="H72" s="4"/>
    </row>
    <row r="73" ht="15.75" customHeight="1">
      <c r="E73" s="4" t="str">
        <f>IFERROR(__xludf.DUMMYFUNCTION("GOOGLETRANSLATE(D73, ""he"", ""en"")"),"#VALUE!")</f>
        <v>#VALUE!</v>
      </c>
    </row>
    <row r="74" ht="15.75" customHeight="1">
      <c r="E74" s="4" t="str">
        <f>IFERROR(__xludf.DUMMYFUNCTION("GOOGLETRANSLATE(D74, ""he"", ""en"")"),"#VALUE!")</f>
        <v>#VALUE!</v>
      </c>
    </row>
    <row r="75" ht="15.75" customHeight="1">
      <c r="E75" s="4" t="str">
        <f>IFERROR(__xludf.DUMMYFUNCTION("GOOGLETRANSLATE(D75, ""he"", ""en"")"),"#VALUE!")</f>
        <v>#VALUE!</v>
      </c>
    </row>
    <row r="76" ht="15.75" customHeight="1">
      <c r="E76" s="4" t="str">
        <f>IFERROR(__xludf.DUMMYFUNCTION("GOOGLETRANSLATE(D76, ""he"", ""en"")"),"#VALUE!")</f>
        <v>#VALUE!</v>
      </c>
    </row>
    <row r="77" ht="15.75" customHeight="1">
      <c r="E77" s="4" t="str">
        <f>IFERROR(__xludf.DUMMYFUNCTION("GOOGLETRANSLATE(D77, ""he"", ""en"")"),"#VALUE!")</f>
        <v>#VALUE!</v>
      </c>
    </row>
    <row r="78" ht="15.75" customHeight="1">
      <c r="E78" s="4" t="str">
        <f>IFERROR(__xludf.DUMMYFUNCTION("GOOGLETRANSLATE(D78, ""he"", ""en"")"),"#VALUE!")</f>
        <v>#VALUE!</v>
      </c>
    </row>
    <row r="79" ht="15.75" customHeight="1">
      <c r="E79" s="4" t="str">
        <f>IFERROR(__xludf.DUMMYFUNCTION("GOOGLETRANSLATE(D79, ""he"", ""en"")"),"#VALUE!")</f>
        <v>#VALUE!</v>
      </c>
    </row>
    <row r="80" ht="15.75" customHeight="1">
      <c r="E80" s="4" t="str">
        <f>IFERROR(__xludf.DUMMYFUNCTION("GOOGLETRANSLATE(D80, ""he"", ""en"")"),"#VALUE!")</f>
        <v>#VALUE!</v>
      </c>
    </row>
    <row r="81" ht="15.75" customHeight="1">
      <c r="E81" s="4" t="str">
        <f>IFERROR(__xludf.DUMMYFUNCTION("GOOGLETRANSLATE(D81, ""he"", ""en"")"),"#VALUE!")</f>
        <v>#VALUE!</v>
      </c>
    </row>
    <row r="82" ht="15.75" customHeight="1">
      <c r="E82" s="4" t="str">
        <f>IFERROR(__xludf.DUMMYFUNCTION("GOOGLETRANSLATE(D82, ""he"", ""en"")"),"#VALUE!")</f>
        <v>#VALUE!</v>
      </c>
    </row>
    <row r="83" ht="15.75" customHeight="1">
      <c r="E83" s="4" t="str">
        <f>IFERROR(__xludf.DUMMYFUNCTION("GOOGLETRANSLATE(D83, ""he"", ""en"")"),"#VALUE!")</f>
        <v>#VALUE!</v>
      </c>
    </row>
    <row r="84" ht="15.75" customHeight="1">
      <c r="E84" s="4" t="str">
        <f>IFERROR(__xludf.DUMMYFUNCTION("GOOGLETRANSLATE(D84, ""he"", ""en"")"),"#VALUE!")</f>
        <v>#VALUE!</v>
      </c>
    </row>
    <row r="85" ht="15.75" customHeight="1">
      <c r="E85" s="4" t="str">
        <f>IFERROR(__xludf.DUMMYFUNCTION("GOOGLETRANSLATE(D85, ""he"", ""en"")"),"#VALUE!")</f>
        <v>#VALUE!</v>
      </c>
    </row>
    <row r="86" ht="15.75" customHeight="1">
      <c r="E86" s="4" t="str">
        <f>IFERROR(__xludf.DUMMYFUNCTION("GOOGLETRANSLATE(D86, ""he"", ""en"")"),"#VALUE!")</f>
        <v>#VALUE!</v>
      </c>
    </row>
    <row r="87" ht="15.75" customHeight="1">
      <c r="E87" s="4" t="str">
        <f>IFERROR(__xludf.DUMMYFUNCTION("GOOGLETRANSLATE(D87, ""he"", ""en"")"),"#VALUE!")</f>
        <v>#VALUE!</v>
      </c>
    </row>
    <row r="88" ht="15.75" customHeight="1">
      <c r="E88" s="4" t="str">
        <f>IFERROR(__xludf.DUMMYFUNCTION("GOOGLETRANSLATE(D88, ""he"", ""en"")"),"#VALUE!")</f>
        <v>#VALUE!</v>
      </c>
    </row>
    <row r="89" ht="15.75" customHeight="1">
      <c r="E89" s="4" t="str">
        <f>IFERROR(__xludf.DUMMYFUNCTION("GOOGLETRANSLATE(D89, ""he"", ""en"")"),"#VALUE!")</f>
        <v>#VALUE!</v>
      </c>
    </row>
    <row r="90" ht="15.75" customHeight="1">
      <c r="E90" s="4" t="str">
        <f>IFERROR(__xludf.DUMMYFUNCTION("GOOGLETRANSLATE(D90, ""he"", ""en"")"),"#VALUE!")</f>
        <v>#VALUE!</v>
      </c>
    </row>
    <row r="91" ht="15.75" customHeight="1">
      <c r="E91" s="4" t="str">
        <f>IFERROR(__xludf.DUMMYFUNCTION("GOOGLETRANSLATE(D91, ""he"", ""en"")"),"#VALUE!")</f>
        <v>#VALUE!</v>
      </c>
    </row>
    <row r="92" ht="15.75" customHeight="1">
      <c r="E92" s="4" t="str">
        <f>IFERROR(__xludf.DUMMYFUNCTION("GOOGLETRANSLATE(D92, ""he"", ""en"")"),"#VALUE!")</f>
        <v>#VALUE!</v>
      </c>
    </row>
    <row r="93" ht="15.75" customHeight="1">
      <c r="E93" s="4" t="str">
        <f>IFERROR(__xludf.DUMMYFUNCTION("GOOGLETRANSLATE(D93, ""he"", ""en"")"),"#VALUE!")</f>
        <v>#VALUE!</v>
      </c>
    </row>
    <row r="94" ht="15.75" customHeight="1">
      <c r="E94" s="4" t="str">
        <f>IFERROR(__xludf.DUMMYFUNCTION("GOOGLETRANSLATE(D94, ""he"", ""en"")"),"#VALUE!")</f>
        <v>#VALUE!</v>
      </c>
    </row>
    <row r="95" ht="15.75" customHeight="1">
      <c r="E95" s="4" t="str">
        <f>IFERROR(__xludf.DUMMYFUNCTION("GOOGLETRANSLATE(D95, ""he"", ""en"")"),"#VALUE!")</f>
        <v>#VALUE!</v>
      </c>
    </row>
    <row r="96" ht="15.75" customHeight="1">
      <c r="E96" s="4" t="str">
        <f>IFERROR(__xludf.DUMMYFUNCTION("GOOGLETRANSLATE(D96, ""he"", ""en"")"),"#VALUE!")</f>
        <v>#VALUE!</v>
      </c>
    </row>
    <row r="97" ht="15.75" customHeight="1">
      <c r="E97" s="4" t="str">
        <f>IFERROR(__xludf.DUMMYFUNCTION("GOOGLETRANSLATE(D97, ""he"", ""en"")"),"#VALUE!")</f>
        <v>#VALUE!</v>
      </c>
    </row>
    <row r="98" ht="15.75" customHeight="1">
      <c r="E98" s="4" t="str">
        <f>IFERROR(__xludf.DUMMYFUNCTION("GOOGLETRANSLATE(D98, ""he"", ""en"")"),"#VALUE!")</f>
        <v>#VALUE!</v>
      </c>
    </row>
    <row r="99" ht="15.75" customHeight="1">
      <c r="E99" s="4" t="str">
        <f>IFERROR(__xludf.DUMMYFUNCTION("GOOGLETRANSLATE(D99, ""he"", ""en"")"),"#VALUE!")</f>
        <v>#VALUE!</v>
      </c>
    </row>
    <row r="100" ht="15.75" customHeight="1">
      <c r="E100" s="4" t="str">
        <f>IFERROR(__xludf.DUMMYFUNCTION("GOOGLETRANSLATE(D100, ""he"", ""en"")"),"#VALUE!")</f>
        <v>#VALUE!</v>
      </c>
    </row>
    <row r="101" ht="15.75" customHeight="1">
      <c r="E101" s="4" t="str">
        <f>IFERROR(__xludf.DUMMYFUNCTION("GOOGLETRANSLATE(D101, ""he"", ""en"")"),"#VALUE!")</f>
        <v>#VALUE!</v>
      </c>
    </row>
    <row r="102" ht="15.75" customHeight="1">
      <c r="E102" s="4" t="str">
        <f>IFERROR(__xludf.DUMMYFUNCTION("GOOGLETRANSLATE(D102, ""he"", ""en"")"),"#VALUE!")</f>
        <v>#VALUE!</v>
      </c>
    </row>
    <row r="103" ht="15.75" customHeight="1">
      <c r="E103" s="4" t="str">
        <f>IFERROR(__xludf.DUMMYFUNCTION("GOOGLETRANSLATE(D103, ""he"", ""en"")"),"#VALUE!")</f>
        <v>#VALUE!</v>
      </c>
    </row>
    <row r="104" ht="15.75" customHeight="1">
      <c r="E104" s="4" t="str">
        <f>IFERROR(__xludf.DUMMYFUNCTION("GOOGLETRANSLATE(D104, ""he"", ""en"")"),"#VALUE!")</f>
        <v>#VALUE!</v>
      </c>
    </row>
    <row r="105" ht="15.75" customHeight="1">
      <c r="E105" s="4" t="str">
        <f>IFERROR(__xludf.DUMMYFUNCTION("GOOGLETRANSLATE(D105, ""he"", ""en"")"),"#VALUE!")</f>
        <v>#VALUE!</v>
      </c>
    </row>
    <row r="106" ht="15.75" customHeight="1">
      <c r="E106" s="4" t="str">
        <f>IFERROR(__xludf.DUMMYFUNCTION("GOOGLETRANSLATE(D106, ""he"", ""en"")"),"#VALUE!")</f>
        <v>#VALUE!</v>
      </c>
    </row>
    <row r="107" ht="15.75" customHeight="1">
      <c r="E107" s="4" t="str">
        <f>IFERROR(__xludf.DUMMYFUNCTION("GOOGLETRANSLATE(D107, ""he"", ""en"")"),"#VALUE!")</f>
        <v>#VALUE!</v>
      </c>
    </row>
    <row r="108" ht="15.75" customHeight="1">
      <c r="E108" s="4" t="str">
        <f>IFERROR(__xludf.DUMMYFUNCTION("GOOGLETRANSLATE(D108, ""he"", ""en"")"),"#VALUE!")</f>
        <v>#VALUE!</v>
      </c>
    </row>
    <row r="109" ht="15.75" customHeight="1">
      <c r="E109" s="4" t="str">
        <f>IFERROR(__xludf.DUMMYFUNCTION("GOOGLETRANSLATE(D109, ""he"", ""en"")"),"#VALUE!")</f>
        <v>#VALUE!</v>
      </c>
    </row>
    <row r="110" ht="15.75" customHeight="1">
      <c r="E110" s="4" t="str">
        <f>IFERROR(__xludf.DUMMYFUNCTION("GOOGLETRANSLATE(D110, ""he"", ""en"")"),"#VALUE!")</f>
        <v>#VALUE!</v>
      </c>
    </row>
    <row r="111" ht="15.75" customHeight="1">
      <c r="E111" s="4" t="str">
        <f>IFERROR(__xludf.DUMMYFUNCTION("GOOGLETRANSLATE(D111, ""he"", ""en"")"),"#VALUE!")</f>
        <v>#VALUE!</v>
      </c>
    </row>
    <row r="112" ht="15.75" customHeight="1">
      <c r="E112" s="4" t="str">
        <f>IFERROR(__xludf.DUMMYFUNCTION("GOOGLETRANSLATE(D112, ""he"", ""en"")"),"#VALUE!")</f>
        <v>#VALUE!</v>
      </c>
    </row>
    <row r="113" ht="15.75" customHeight="1">
      <c r="E113" s="4" t="str">
        <f>IFERROR(__xludf.DUMMYFUNCTION("GOOGLETRANSLATE(D113, ""he"", ""en"")"),"#VALUE!")</f>
        <v>#VALUE!</v>
      </c>
    </row>
    <row r="114" ht="15.75" customHeight="1">
      <c r="E114" s="4" t="str">
        <f>IFERROR(__xludf.DUMMYFUNCTION("GOOGLETRANSLATE(D114, ""he"", ""en"")"),"#VALUE!")</f>
        <v>#VALUE!</v>
      </c>
    </row>
    <row r="115" ht="15.75" customHeight="1">
      <c r="E115" s="4" t="str">
        <f>IFERROR(__xludf.DUMMYFUNCTION("GOOGLETRANSLATE(D115, ""he"", ""en"")"),"#VALUE!")</f>
        <v>#VALUE!</v>
      </c>
    </row>
    <row r="116" ht="15.75" customHeight="1">
      <c r="E116" s="4" t="str">
        <f>IFERROR(__xludf.DUMMYFUNCTION("GOOGLETRANSLATE(D116, ""he"", ""en"")"),"#VALUE!")</f>
        <v>#VALUE!</v>
      </c>
    </row>
    <row r="117" ht="15.75" customHeight="1">
      <c r="E117" s="4" t="str">
        <f>IFERROR(__xludf.DUMMYFUNCTION("GOOGLETRANSLATE(D117, ""he"", ""en"")"),"#VALUE!")</f>
        <v>#VALUE!</v>
      </c>
    </row>
    <row r="118" ht="15.75" customHeight="1">
      <c r="E118" s="4" t="str">
        <f>IFERROR(__xludf.DUMMYFUNCTION("GOOGLETRANSLATE(D118, ""he"", ""en"")"),"#VALUE!")</f>
        <v>#VALUE!</v>
      </c>
    </row>
    <row r="119" ht="15.75" customHeight="1">
      <c r="E119" s="4" t="str">
        <f>IFERROR(__xludf.DUMMYFUNCTION("GOOGLETRANSLATE(D119, ""he"", ""en"")"),"#VALUE!")</f>
        <v>#VALUE!</v>
      </c>
    </row>
    <row r="120" ht="15.75" customHeight="1">
      <c r="E120" s="4" t="str">
        <f>IFERROR(__xludf.DUMMYFUNCTION("GOOGLETRANSLATE(D120, ""he"", ""en"")"),"#VALUE!")</f>
        <v>#VALUE!</v>
      </c>
    </row>
    <row r="121" ht="15.75" customHeight="1">
      <c r="E121" s="4" t="str">
        <f>IFERROR(__xludf.DUMMYFUNCTION("GOOGLETRANSLATE(D121, ""he"", ""en"")"),"#VALUE!")</f>
        <v>#VALUE!</v>
      </c>
    </row>
    <row r="122" ht="15.75" customHeight="1">
      <c r="E122" s="4" t="str">
        <f>IFERROR(__xludf.DUMMYFUNCTION("GOOGLETRANSLATE(D122, ""he"", ""en"")"),"#VALUE!")</f>
        <v>#VALUE!</v>
      </c>
    </row>
    <row r="123" ht="15.75" customHeight="1">
      <c r="E123" s="4" t="str">
        <f>IFERROR(__xludf.DUMMYFUNCTION("GOOGLETRANSLATE(D123, ""he"", ""en"")"),"#VALUE!")</f>
        <v>#VALUE!</v>
      </c>
    </row>
    <row r="124" ht="15.75" customHeight="1">
      <c r="E124" s="4" t="str">
        <f>IFERROR(__xludf.DUMMYFUNCTION("GOOGLETRANSLATE(D124, ""he"", ""en"")"),"#VALUE!")</f>
        <v>#VALUE!</v>
      </c>
    </row>
    <row r="125" ht="15.75" customHeight="1">
      <c r="E125" s="4" t="str">
        <f>IFERROR(__xludf.DUMMYFUNCTION("GOOGLETRANSLATE(D125, ""he"", ""en"")"),"#VALUE!")</f>
        <v>#VALUE!</v>
      </c>
    </row>
    <row r="126" ht="15.75" customHeight="1">
      <c r="E126" s="4" t="str">
        <f>IFERROR(__xludf.DUMMYFUNCTION("GOOGLETRANSLATE(D126, ""he"", ""en"")"),"#VALUE!")</f>
        <v>#VALUE!</v>
      </c>
    </row>
    <row r="127" ht="15.75" customHeight="1">
      <c r="E127" s="4" t="str">
        <f>IFERROR(__xludf.DUMMYFUNCTION("GOOGLETRANSLATE(D127, ""he"", ""en"")"),"#VALUE!")</f>
        <v>#VALUE!</v>
      </c>
    </row>
    <row r="128" ht="15.75" customHeight="1">
      <c r="E128" s="4" t="str">
        <f>IFERROR(__xludf.DUMMYFUNCTION("GOOGLETRANSLATE(D128, ""he"", ""en"")"),"#VALUE!")</f>
        <v>#VALUE!</v>
      </c>
    </row>
    <row r="129" ht="15.75" customHeight="1">
      <c r="E129" s="4" t="str">
        <f>IFERROR(__xludf.DUMMYFUNCTION("GOOGLETRANSLATE(D129, ""he"", ""en"")"),"#VALUE!")</f>
        <v>#VALUE!</v>
      </c>
    </row>
    <row r="130" ht="15.75" customHeight="1">
      <c r="E130" s="4" t="str">
        <f>IFERROR(__xludf.DUMMYFUNCTION("GOOGLETRANSLATE(D130, ""he"", ""en"")"),"#VALUE!")</f>
        <v>#VALUE!</v>
      </c>
    </row>
    <row r="131" ht="15.75" customHeight="1">
      <c r="E131" s="4" t="str">
        <f>IFERROR(__xludf.DUMMYFUNCTION("GOOGLETRANSLATE(D131, ""he"", ""en"")"),"#VALUE!")</f>
        <v>#VALUE!</v>
      </c>
    </row>
    <row r="132" ht="15.75" customHeight="1">
      <c r="E132" s="4" t="str">
        <f>IFERROR(__xludf.DUMMYFUNCTION("GOOGLETRANSLATE(D132, ""he"", ""en"")"),"#VALUE!")</f>
        <v>#VALUE!</v>
      </c>
    </row>
    <row r="133" ht="15.75" customHeight="1">
      <c r="E133" s="4" t="str">
        <f>IFERROR(__xludf.DUMMYFUNCTION("GOOGLETRANSLATE(D133, ""he"", ""en"")"),"#VALUE!")</f>
        <v>#VALUE!</v>
      </c>
    </row>
    <row r="134" ht="15.75" customHeight="1">
      <c r="E134" s="4" t="str">
        <f>IFERROR(__xludf.DUMMYFUNCTION("GOOGLETRANSLATE(D134, ""he"", ""en"")"),"#VALUE!")</f>
        <v>#VALUE!</v>
      </c>
    </row>
    <row r="135" ht="15.75" customHeight="1">
      <c r="E135" s="4" t="str">
        <f>IFERROR(__xludf.DUMMYFUNCTION("GOOGLETRANSLATE(D135, ""he"", ""en"")"),"#VALUE!")</f>
        <v>#VALUE!</v>
      </c>
    </row>
    <row r="136" ht="15.75" customHeight="1">
      <c r="E136" s="4" t="str">
        <f>IFERROR(__xludf.DUMMYFUNCTION("GOOGLETRANSLATE(D136, ""he"", ""en"")"),"#VALUE!")</f>
        <v>#VALUE!</v>
      </c>
    </row>
    <row r="137" ht="15.75" customHeight="1">
      <c r="E137" s="4" t="str">
        <f>IFERROR(__xludf.DUMMYFUNCTION("GOOGLETRANSLATE(D137, ""he"", ""en"")"),"#VALUE!")</f>
        <v>#VALUE!</v>
      </c>
    </row>
    <row r="138" ht="15.75" customHeight="1">
      <c r="E138" s="4" t="str">
        <f>IFERROR(__xludf.DUMMYFUNCTION("GOOGLETRANSLATE(D138, ""he"", ""en"")"),"#VALUE!")</f>
        <v>#VALUE!</v>
      </c>
    </row>
    <row r="139" ht="15.75" customHeight="1">
      <c r="E139" s="4" t="str">
        <f>IFERROR(__xludf.DUMMYFUNCTION("GOOGLETRANSLATE(D139, ""he"", ""en"")"),"#VALUE!")</f>
        <v>#VALUE!</v>
      </c>
    </row>
    <row r="140" ht="15.75" customHeight="1">
      <c r="E140" s="4" t="str">
        <f>IFERROR(__xludf.DUMMYFUNCTION("GOOGLETRANSLATE(D140, ""he"", ""en"")"),"#VALUE!")</f>
        <v>#VALUE!</v>
      </c>
    </row>
    <row r="141" ht="15.75" customHeight="1">
      <c r="E141" s="4" t="str">
        <f>IFERROR(__xludf.DUMMYFUNCTION("GOOGLETRANSLATE(D141, ""he"", ""en"")"),"#VALUE!")</f>
        <v>#VALUE!</v>
      </c>
    </row>
    <row r="142" ht="15.75" customHeight="1">
      <c r="E142" s="4" t="str">
        <f>IFERROR(__xludf.DUMMYFUNCTION("GOOGLETRANSLATE(D142, ""he"", ""en"")"),"#VALUE!")</f>
        <v>#VALUE!</v>
      </c>
    </row>
    <row r="143" ht="15.75" customHeight="1">
      <c r="E143" s="4" t="str">
        <f>IFERROR(__xludf.DUMMYFUNCTION("GOOGLETRANSLATE(D143, ""he"", ""en"")"),"#VALUE!")</f>
        <v>#VALUE!</v>
      </c>
    </row>
    <row r="144" ht="15.75" customHeight="1">
      <c r="E144" s="4" t="str">
        <f>IFERROR(__xludf.DUMMYFUNCTION("GOOGLETRANSLATE(D144, ""he"", ""en"")"),"#VALUE!")</f>
        <v>#VALUE!</v>
      </c>
    </row>
    <row r="145" ht="15.75" customHeight="1">
      <c r="E145" s="4" t="str">
        <f>IFERROR(__xludf.DUMMYFUNCTION("GOOGLETRANSLATE(D145, ""he"", ""en"")"),"#VALUE!")</f>
        <v>#VALUE!</v>
      </c>
    </row>
    <row r="146" ht="15.75" customHeight="1">
      <c r="E146" s="4" t="str">
        <f>IFERROR(__xludf.DUMMYFUNCTION("GOOGLETRANSLATE(D146, ""he"", ""en"")"),"#VALUE!")</f>
        <v>#VALUE!</v>
      </c>
    </row>
    <row r="147" ht="15.75" customHeight="1">
      <c r="E147" s="4" t="str">
        <f>IFERROR(__xludf.DUMMYFUNCTION("GOOGLETRANSLATE(D147, ""he"", ""en"")"),"#VALUE!")</f>
        <v>#VALUE!</v>
      </c>
    </row>
    <row r="148" ht="15.75" customHeight="1">
      <c r="E148" s="4" t="str">
        <f>IFERROR(__xludf.DUMMYFUNCTION("GOOGLETRANSLATE(D148, ""he"", ""en"")"),"#VALUE!")</f>
        <v>#VALUE!</v>
      </c>
    </row>
    <row r="149" ht="15.75" customHeight="1">
      <c r="E149" s="4" t="str">
        <f>IFERROR(__xludf.DUMMYFUNCTION("GOOGLETRANSLATE(D149, ""he"", ""en"")"),"#VALUE!")</f>
        <v>#VALUE!</v>
      </c>
    </row>
    <row r="150" ht="15.75" customHeight="1">
      <c r="E150" s="4" t="str">
        <f>IFERROR(__xludf.DUMMYFUNCTION("GOOGLETRANSLATE(D150, ""he"", ""en"")"),"#VALUE!")</f>
        <v>#VALUE!</v>
      </c>
    </row>
    <row r="151" ht="15.75" customHeight="1">
      <c r="E151" s="4" t="str">
        <f>IFERROR(__xludf.DUMMYFUNCTION("GOOGLETRANSLATE(D151, ""he"", ""en"")"),"#VALUE!")</f>
        <v>#VALUE!</v>
      </c>
    </row>
    <row r="152" ht="15.75" customHeight="1">
      <c r="E152" s="4" t="str">
        <f>IFERROR(__xludf.DUMMYFUNCTION("GOOGLETRANSLATE(D152, ""he"", ""en"")"),"#VALUE!")</f>
        <v>#VALUE!</v>
      </c>
    </row>
    <row r="153" ht="15.75" customHeight="1">
      <c r="E153" s="4" t="str">
        <f>IFERROR(__xludf.DUMMYFUNCTION("GOOGLETRANSLATE(D153, ""he"", ""en"")"),"#VALUE!")</f>
        <v>#VALUE!</v>
      </c>
    </row>
    <row r="154" ht="15.75" customHeight="1">
      <c r="E154" s="4" t="str">
        <f>IFERROR(__xludf.DUMMYFUNCTION("GOOGLETRANSLATE(D154, ""he"", ""en"")"),"#VALUE!")</f>
        <v>#VALUE!</v>
      </c>
    </row>
    <row r="155" ht="15.75" customHeight="1">
      <c r="E155" s="4" t="str">
        <f>IFERROR(__xludf.DUMMYFUNCTION("GOOGLETRANSLATE(D155, ""he"", ""en"")"),"#VALUE!")</f>
        <v>#VALUE!</v>
      </c>
    </row>
    <row r="156" ht="15.75" customHeight="1">
      <c r="E156" s="4" t="str">
        <f>IFERROR(__xludf.DUMMYFUNCTION("GOOGLETRANSLATE(D156, ""he"", ""en"")"),"#VALUE!")</f>
        <v>#VALUE!</v>
      </c>
    </row>
    <row r="157" ht="15.75" customHeight="1">
      <c r="E157" s="4" t="str">
        <f>IFERROR(__xludf.DUMMYFUNCTION("GOOGLETRANSLATE(D157, ""he"", ""en"")"),"#VALUE!")</f>
        <v>#VALUE!</v>
      </c>
    </row>
    <row r="158" ht="15.75" customHeight="1">
      <c r="E158" s="4" t="str">
        <f>IFERROR(__xludf.DUMMYFUNCTION("GOOGLETRANSLATE(D158, ""he"", ""en"")"),"#VALUE!")</f>
        <v>#VALUE!</v>
      </c>
    </row>
    <row r="159" ht="15.75" customHeight="1">
      <c r="E159" s="4" t="str">
        <f>IFERROR(__xludf.DUMMYFUNCTION("GOOGLETRANSLATE(D159, ""he"", ""en"")"),"#VALUE!")</f>
        <v>#VALUE!</v>
      </c>
    </row>
    <row r="160" ht="15.75" customHeight="1">
      <c r="E160" s="4" t="str">
        <f>IFERROR(__xludf.DUMMYFUNCTION("GOOGLETRANSLATE(D160, ""he"", ""en"")"),"#VALUE!")</f>
        <v>#VALUE!</v>
      </c>
    </row>
    <row r="161" ht="15.75" customHeight="1">
      <c r="E161" s="4" t="str">
        <f>IFERROR(__xludf.DUMMYFUNCTION("GOOGLETRANSLATE(D161, ""he"", ""en"")"),"#VALUE!")</f>
        <v>#VALUE!</v>
      </c>
    </row>
    <row r="162" ht="15.75" customHeight="1">
      <c r="E162" s="4" t="str">
        <f>IFERROR(__xludf.DUMMYFUNCTION("GOOGLETRANSLATE(D162, ""he"", ""en"")"),"#VALUE!")</f>
        <v>#VALUE!</v>
      </c>
    </row>
    <row r="163" ht="15.75" customHeight="1">
      <c r="E163" s="4" t="str">
        <f>IFERROR(__xludf.DUMMYFUNCTION("GOOGLETRANSLATE(D163, ""he"", ""en"")"),"#VALUE!")</f>
        <v>#VALUE!</v>
      </c>
    </row>
    <row r="164" ht="15.75" customHeight="1">
      <c r="E164" s="4" t="str">
        <f>IFERROR(__xludf.DUMMYFUNCTION("GOOGLETRANSLATE(D164, ""he"", ""en"")"),"#VALUE!")</f>
        <v>#VALUE!</v>
      </c>
    </row>
    <row r="165" ht="15.75" customHeight="1">
      <c r="E165" s="4" t="str">
        <f>IFERROR(__xludf.DUMMYFUNCTION("GOOGLETRANSLATE(D165, ""he"", ""en"")"),"#VALUE!")</f>
        <v>#VALUE!</v>
      </c>
    </row>
    <row r="166" ht="15.75" customHeight="1">
      <c r="E166" s="4" t="str">
        <f>IFERROR(__xludf.DUMMYFUNCTION("GOOGLETRANSLATE(D166, ""he"", ""en"")"),"#VALUE!")</f>
        <v>#VALUE!</v>
      </c>
    </row>
    <row r="167" ht="15.75" customHeight="1">
      <c r="E167" s="4" t="str">
        <f>IFERROR(__xludf.DUMMYFUNCTION("GOOGLETRANSLATE(D167, ""he"", ""en"")"),"#VALUE!")</f>
        <v>#VALUE!</v>
      </c>
    </row>
    <row r="168" ht="15.75" customHeight="1">
      <c r="E168" s="4" t="str">
        <f>IFERROR(__xludf.DUMMYFUNCTION("GOOGLETRANSLATE(D168, ""he"", ""en"")"),"#VALUE!")</f>
        <v>#VALUE!</v>
      </c>
    </row>
    <row r="169" ht="15.75" customHeight="1">
      <c r="E169" s="4" t="str">
        <f>IFERROR(__xludf.DUMMYFUNCTION("GOOGLETRANSLATE(D169, ""he"", ""en"")"),"#VALUE!")</f>
        <v>#VALUE!</v>
      </c>
    </row>
    <row r="170" ht="15.75" customHeight="1">
      <c r="E170" s="4" t="str">
        <f>IFERROR(__xludf.DUMMYFUNCTION("GOOGLETRANSLATE(D170, ""he"", ""en"")"),"#VALUE!")</f>
        <v>#VALUE!</v>
      </c>
    </row>
    <row r="171" ht="15.75" customHeight="1">
      <c r="E171" s="4" t="str">
        <f>IFERROR(__xludf.DUMMYFUNCTION("GOOGLETRANSLATE(D171, ""he"", ""en"")"),"#VALUE!")</f>
        <v>#VALUE!</v>
      </c>
    </row>
    <row r="172" ht="15.75" customHeight="1">
      <c r="E172" s="4" t="str">
        <f>IFERROR(__xludf.DUMMYFUNCTION("GOOGLETRANSLATE(D172, ""he"", ""en"")"),"#VALUE!")</f>
        <v>#VALUE!</v>
      </c>
    </row>
    <row r="173" ht="15.75" customHeight="1">
      <c r="E173" s="4" t="str">
        <f>IFERROR(__xludf.DUMMYFUNCTION("GOOGLETRANSLATE(D173, ""he"", ""en"")"),"#VALUE!")</f>
        <v>#VALUE!</v>
      </c>
    </row>
    <row r="174" ht="15.75" customHeight="1">
      <c r="E174" s="4" t="str">
        <f>IFERROR(__xludf.DUMMYFUNCTION("GOOGLETRANSLATE(D174, ""he"", ""en"")"),"#VALUE!")</f>
        <v>#VALUE!</v>
      </c>
    </row>
    <row r="175" ht="15.75" customHeight="1">
      <c r="E175" s="4" t="str">
        <f>IFERROR(__xludf.DUMMYFUNCTION("GOOGLETRANSLATE(D175, ""he"", ""en"")"),"#VALUE!")</f>
        <v>#VALUE!</v>
      </c>
    </row>
    <row r="176" ht="15.75" customHeight="1">
      <c r="E176" s="4" t="str">
        <f>IFERROR(__xludf.DUMMYFUNCTION("GOOGLETRANSLATE(D176, ""he"", ""en"")"),"#VALUE!")</f>
        <v>#VALUE!</v>
      </c>
    </row>
    <row r="177" ht="15.75" customHeight="1">
      <c r="E177" s="4" t="str">
        <f>IFERROR(__xludf.DUMMYFUNCTION("GOOGLETRANSLATE(D177, ""he"", ""en"")"),"#VALUE!")</f>
        <v>#VALUE!</v>
      </c>
    </row>
    <row r="178" ht="15.75" customHeight="1">
      <c r="E178" s="4" t="str">
        <f>IFERROR(__xludf.DUMMYFUNCTION("GOOGLETRANSLATE(D178, ""he"", ""en"")"),"#VALUE!")</f>
        <v>#VALUE!</v>
      </c>
    </row>
    <row r="179" ht="15.75" customHeight="1">
      <c r="E179" s="4" t="str">
        <f>IFERROR(__xludf.DUMMYFUNCTION("GOOGLETRANSLATE(D179, ""he"", ""en"")"),"#VALUE!")</f>
        <v>#VALUE!</v>
      </c>
    </row>
    <row r="180" ht="15.75" customHeight="1">
      <c r="E180" s="4" t="str">
        <f>IFERROR(__xludf.DUMMYFUNCTION("GOOGLETRANSLATE(D180, ""he"", ""en"")"),"#VALUE!")</f>
        <v>#VALUE!</v>
      </c>
    </row>
    <row r="181" ht="15.75" customHeight="1">
      <c r="E181" s="4" t="str">
        <f>IFERROR(__xludf.DUMMYFUNCTION("GOOGLETRANSLATE(D181, ""he"", ""en"")"),"#VALUE!")</f>
        <v>#VALUE!</v>
      </c>
    </row>
    <row r="182" ht="15.75" customHeight="1">
      <c r="E182" s="4" t="str">
        <f>IFERROR(__xludf.DUMMYFUNCTION("GOOGLETRANSLATE(D182, ""he"", ""en"")"),"#VALUE!")</f>
        <v>#VALUE!</v>
      </c>
    </row>
    <row r="183" ht="15.75" customHeight="1">
      <c r="E183" s="4" t="str">
        <f>IFERROR(__xludf.DUMMYFUNCTION("GOOGLETRANSLATE(D183, ""he"", ""en"")"),"#VALUE!")</f>
        <v>#VALUE!</v>
      </c>
    </row>
    <row r="184" ht="15.75" customHeight="1">
      <c r="E184" s="4" t="str">
        <f>IFERROR(__xludf.DUMMYFUNCTION("GOOGLETRANSLATE(D184, ""he"", ""en"")"),"#VALUE!")</f>
        <v>#VALUE!</v>
      </c>
    </row>
    <row r="185" ht="15.75" customHeight="1">
      <c r="E185" s="4" t="str">
        <f>IFERROR(__xludf.DUMMYFUNCTION("GOOGLETRANSLATE(D185, ""he"", ""en"")"),"#VALUE!")</f>
        <v>#VALUE!</v>
      </c>
    </row>
    <row r="186" ht="15.75" customHeight="1">
      <c r="E186" s="4" t="str">
        <f>IFERROR(__xludf.DUMMYFUNCTION("GOOGLETRANSLATE(D186, ""he"", ""en"")"),"#VALUE!")</f>
        <v>#VALUE!</v>
      </c>
    </row>
    <row r="187" ht="15.75" customHeight="1">
      <c r="E187" s="4" t="str">
        <f>IFERROR(__xludf.DUMMYFUNCTION("GOOGLETRANSLATE(D187, ""he"", ""en"")"),"#VALUE!")</f>
        <v>#VALUE!</v>
      </c>
    </row>
    <row r="188" ht="15.75" customHeight="1">
      <c r="E188" s="4" t="str">
        <f>IFERROR(__xludf.DUMMYFUNCTION("GOOGLETRANSLATE(D188, ""he"", ""en"")"),"#VALUE!")</f>
        <v>#VALUE!</v>
      </c>
    </row>
    <row r="189" ht="15.75" customHeight="1">
      <c r="E189" s="4" t="str">
        <f>IFERROR(__xludf.DUMMYFUNCTION("GOOGLETRANSLATE(D189, ""he"", ""en"")"),"#VALUE!")</f>
        <v>#VALUE!</v>
      </c>
    </row>
    <row r="190" ht="15.75" customHeight="1">
      <c r="E190" s="4" t="str">
        <f>IFERROR(__xludf.DUMMYFUNCTION("GOOGLETRANSLATE(D190, ""he"", ""en"")"),"#VALUE!")</f>
        <v>#VALUE!</v>
      </c>
    </row>
    <row r="191" ht="15.75" customHeight="1">
      <c r="E191" s="4" t="str">
        <f>IFERROR(__xludf.DUMMYFUNCTION("GOOGLETRANSLATE(D191, ""he"", ""en"")"),"#VALUE!")</f>
        <v>#VALUE!</v>
      </c>
    </row>
    <row r="192" ht="15.75" customHeight="1">
      <c r="E192" s="4" t="str">
        <f>IFERROR(__xludf.DUMMYFUNCTION("GOOGLETRANSLATE(D192, ""he"", ""en"")"),"#VALUE!")</f>
        <v>#VALUE!</v>
      </c>
    </row>
    <row r="193" ht="15.75" customHeight="1">
      <c r="E193" s="4" t="str">
        <f>IFERROR(__xludf.DUMMYFUNCTION("GOOGLETRANSLATE(D193, ""he"", ""en"")"),"#VALUE!")</f>
        <v>#VALUE!</v>
      </c>
    </row>
    <row r="194" ht="15.75" customHeight="1">
      <c r="E194" s="4" t="str">
        <f>IFERROR(__xludf.DUMMYFUNCTION("GOOGLETRANSLATE(D194, ""he"", ""en"")"),"#VALUE!")</f>
        <v>#VALUE!</v>
      </c>
    </row>
    <row r="195" ht="15.75" customHeight="1">
      <c r="E195" s="4" t="str">
        <f>IFERROR(__xludf.DUMMYFUNCTION("GOOGLETRANSLATE(D195, ""he"", ""en"")"),"#VALUE!")</f>
        <v>#VALUE!</v>
      </c>
    </row>
    <row r="196" ht="15.75" customHeight="1">
      <c r="E196" s="4" t="str">
        <f>IFERROR(__xludf.DUMMYFUNCTION("GOOGLETRANSLATE(D196, ""he"", ""en"")"),"#VALUE!")</f>
        <v>#VALUE!</v>
      </c>
    </row>
    <row r="197" ht="15.75" customHeight="1">
      <c r="E197" s="4" t="str">
        <f>IFERROR(__xludf.DUMMYFUNCTION("GOOGLETRANSLATE(D197, ""he"", ""en"")"),"#VALUE!")</f>
        <v>#VALUE!</v>
      </c>
    </row>
    <row r="198" ht="15.75" customHeight="1">
      <c r="E198" s="4" t="str">
        <f>IFERROR(__xludf.DUMMYFUNCTION("GOOGLETRANSLATE(D198, ""he"", ""en"")"),"#VALUE!")</f>
        <v>#VALUE!</v>
      </c>
    </row>
    <row r="199" ht="15.75" customHeight="1">
      <c r="E199" s="4" t="str">
        <f>IFERROR(__xludf.DUMMYFUNCTION("GOOGLETRANSLATE(D199, ""he"", ""en"")"),"#VALUE!")</f>
        <v>#VALUE!</v>
      </c>
    </row>
    <row r="200" ht="15.75" customHeight="1">
      <c r="E200" s="4" t="str">
        <f>IFERROR(__xludf.DUMMYFUNCTION("GOOGLETRANSLATE(D200, ""he"", ""en"")"),"#VALUE!")</f>
        <v>#VALUE!</v>
      </c>
    </row>
    <row r="201" ht="15.75" customHeight="1">
      <c r="E201" s="4" t="str">
        <f>IFERROR(__xludf.DUMMYFUNCTION("GOOGLETRANSLATE(D201, ""he"", ""en"")"),"#VALUE!")</f>
        <v>#VALUE!</v>
      </c>
    </row>
    <row r="202" ht="15.75" customHeight="1">
      <c r="E202" s="4" t="str">
        <f>IFERROR(__xludf.DUMMYFUNCTION("GOOGLETRANSLATE(D202, ""he"", ""en"")"),"#VALUE!")</f>
        <v>#VALUE!</v>
      </c>
    </row>
    <row r="203" ht="15.75" customHeight="1">
      <c r="E203" s="4" t="str">
        <f>IFERROR(__xludf.DUMMYFUNCTION("GOOGLETRANSLATE(D203, ""he"", ""en"")"),"#VALUE!")</f>
        <v>#VALUE!</v>
      </c>
    </row>
    <row r="204" ht="15.75" customHeight="1">
      <c r="E204" s="4" t="str">
        <f>IFERROR(__xludf.DUMMYFUNCTION("GOOGLETRANSLATE(D204, ""he"", ""en"")"),"#VALUE!")</f>
        <v>#VALUE!</v>
      </c>
    </row>
    <row r="205" ht="15.75" customHeight="1">
      <c r="E205" s="4" t="str">
        <f>IFERROR(__xludf.DUMMYFUNCTION("GOOGLETRANSLATE(D205, ""he"", ""en"")"),"#VALUE!")</f>
        <v>#VALUE!</v>
      </c>
    </row>
    <row r="206" ht="15.75" customHeight="1">
      <c r="E206" s="4" t="str">
        <f>IFERROR(__xludf.DUMMYFUNCTION("GOOGLETRANSLATE(D206, ""he"", ""en"")"),"#VALUE!")</f>
        <v>#VALUE!</v>
      </c>
    </row>
    <row r="207" ht="15.75" customHeight="1">
      <c r="E207" s="4" t="str">
        <f>IFERROR(__xludf.DUMMYFUNCTION("GOOGLETRANSLATE(D207, ""he"", ""en"")"),"#VALUE!")</f>
        <v>#VALUE!</v>
      </c>
    </row>
    <row r="208" ht="15.75" customHeight="1">
      <c r="E208" s="4" t="str">
        <f>IFERROR(__xludf.DUMMYFUNCTION("GOOGLETRANSLATE(D208, ""he"", ""en"")"),"#VALUE!")</f>
        <v>#VALUE!</v>
      </c>
    </row>
    <row r="209" ht="15.75" customHeight="1">
      <c r="E209" s="4" t="str">
        <f>IFERROR(__xludf.DUMMYFUNCTION("GOOGLETRANSLATE(D209, ""he"", ""en"")"),"#VALUE!")</f>
        <v>#VALUE!</v>
      </c>
    </row>
    <row r="210" ht="15.75" customHeight="1">
      <c r="E210" s="4" t="str">
        <f>IFERROR(__xludf.DUMMYFUNCTION("GOOGLETRANSLATE(D210, ""he"", ""en"")"),"#VALUE!")</f>
        <v>#VALUE!</v>
      </c>
    </row>
    <row r="211" ht="15.75" customHeight="1">
      <c r="E211" s="4" t="str">
        <f>IFERROR(__xludf.DUMMYFUNCTION("GOOGLETRANSLATE(D211, ""he"", ""en"")"),"#VALUE!")</f>
        <v>#VALUE!</v>
      </c>
    </row>
    <row r="212" ht="15.75" customHeight="1">
      <c r="E212" s="4" t="str">
        <f>IFERROR(__xludf.DUMMYFUNCTION("GOOGLETRANSLATE(D212, ""he"", ""en"")"),"#VALUE!")</f>
        <v>#VALUE!</v>
      </c>
    </row>
    <row r="213" ht="15.75" customHeight="1">
      <c r="E213" s="4" t="str">
        <f>IFERROR(__xludf.DUMMYFUNCTION("GOOGLETRANSLATE(D213, ""he"", ""en"")"),"#VALUE!")</f>
        <v>#VALUE!</v>
      </c>
    </row>
    <row r="214" ht="15.75" customHeight="1">
      <c r="E214" s="4" t="str">
        <f>IFERROR(__xludf.DUMMYFUNCTION("GOOGLETRANSLATE(D214, ""he"", ""en"")"),"#VALUE!")</f>
        <v>#VALUE!</v>
      </c>
    </row>
    <row r="215" ht="15.75" customHeight="1">
      <c r="E215" s="4" t="str">
        <f>IFERROR(__xludf.DUMMYFUNCTION("GOOGLETRANSLATE(D215, ""he"", ""en"")"),"#VALUE!")</f>
        <v>#VALUE!</v>
      </c>
    </row>
    <row r="216" ht="15.75" customHeight="1">
      <c r="E216" s="4" t="str">
        <f>IFERROR(__xludf.DUMMYFUNCTION("GOOGLETRANSLATE(D216, ""he"", ""en"")"),"#VALUE!")</f>
        <v>#VALUE!</v>
      </c>
    </row>
    <row r="217" ht="15.75" customHeight="1">
      <c r="E217" s="4" t="str">
        <f>IFERROR(__xludf.DUMMYFUNCTION("GOOGLETRANSLATE(D217, ""he"", ""en"")"),"#VALUE!")</f>
        <v>#VALUE!</v>
      </c>
    </row>
    <row r="218" ht="15.75" customHeight="1">
      <c r="E218" s="4" t="str">
        <f>IFERROR(__xludf.DUMMYFUNCTION("GOOGLETRANSLATE(D218, ""he"", ""en"")"),"#VALUE!")</f>
        <v>#VALUE!</v>
      </c>
    </row>
    <row r="219" ht="15.75" customHeight="1">
      <c r="E219" s="4" t="str">
        <f>IFERROR(__xludf.DUMMYFUNCTION("GOOGLETRANSLATE(D219, ""he"", ""en"")"),"#VALUE!")</f>
        <v>#VALUE!</v>
      </c>
    </row>
    <row r="220" ht="15.75" customHeight="1">
      <c r="E220" s="4" t="str">
        <f>IFERROR(__xludf.DUMMYFUNCTION("GOOGLETRANSLATE(D220, ""he"", ""en"")"),"#VALUE!")</f>
        <v>#VALUE!</v>
      </c>
    </row>
    <row r="221" ht="15.75" customHeight="1">
      <c r="E221" s="4" t="str">
        <f>IFERROR(__xludf.DUMMYFUNCTION("GOOGLETRANSLATE(D221, ""he"", ""en"")"),"#VALUE!")</f>
        <v>#VALUE!</v>
      </c>
    </row>
    <row r="222" ht="15.75" customHeight="1">
      <c r="E222" s="4" t="str">
        <f>IFERROR(__xludf.DUMMYFUNCTION("GOOGLETRANSLATE(D222, ""he"", ""en"")"),"#VALUE!")</f>
        <v>#VALUE!</v>
      </c>
    </row>
    <row r="223" ht="15.75" customHeight="1">
      <c r="E223" s="4" t="str">
        <f>IFERROR(__xludf.DUMMYFUNCTION("GOOGLETRANSLATE(D223, ""he"", ""en"")"),"#VALUE!")</f>
        <v>#VALUE!</v>
      </c>
    </row>
    <row r="224" ht="15.75" customHeight="1">
      <c r="E224" s="4" t="str">
        <f>IFERROR(__xludf.DUMMYFUNCTION("GOOGLETRANSLATE(D224, ""he"", ""en"")"),"#VALUE!")</f>
        <v>#VALUE!</v>
      </c>
    </row>
    <row r="225" ht="15.75" customHeight="1">
      <c r="E225" s="4" t="str">
        <f>IFERROR(__xludf.DUMMYFUNCTION("GOOGLETRANSLATE(D225, ""he"", ""en"")"),"#VALUE!")</f>
        <v>#VALUE!</v>
      </c>
    </row>
    <row r="226" ht="15.75" customHeight="1">
      <c r="E226" s="4" t="str">
        <f>IFERROR(__xludf.DUMMYFUNCTION("GOOGLETRANSLATE(D226, ""he"", ""en"")"),"#VALUE!")</f>
        <v>#VALUE!</v>
      </c>
    </row>
    <row r="227" ht="15.75" customHeight="1">
      <c r="E227" s="4" t="str">
        <f>IFERROR(__xludf.DUMMYFUNCTION("GOOGLETRANSLATE(D227, ""he"", ""en"")"),"#VALUE!")</f>
        <v>#VALUE!</v>
      </c>
    </row>
    <row r="228" ht="15.75" customHeight="1">
      <c r="E228" s="4" t="str">
        <f>IFERROR(__xludf.DUMMYFUNCTION("GOOGLETRANSLATE(D228, ""he"", ""en"")"),"#VALUE!")</f>
        <v>#VALUE!</v>
      </c>
    </row>
    <row r="229" ht="15.75" customHeight="1">
      <c r="E229" s="4" t="str">
        <f>IFERROR(__xludf.DUMMYFUNCTION("GOOGLETRANSLATE(D229, ""he"", ""en"")"),"#VALUE!")</f>
        <v>#VALUE!</v>
      </c>
    </row>
    <row r="230" ht="15.75" customHeight="1">
      <c r="E230" s="4" t="str">
        <f>IFERROR(__xludf.DUMMYFUNCTION("GOOGLETRANSLATE(D230, ""he"", ""en"")"),"#VALUE!")</f>
        <v>#VALUE!</v>
      </c>
    </row>
    <row r="231" ht="15.75" customHeight="1">
      <c r="E231" s="4" t="str">
        <f>IFERROR(__xludf.DUMMYFUNCTION("GOOGLETRANSLATE(D231, ""he"", ""en"")"),"#VALUE!")</f>
        <v>#VALUE!</v>
      </c>
    </row>
    <row r="232" ht="15.75" customHeight="1">
      <c r="E232" s="4" t="str">
        <f>IFERROR(__xludf.DUMMYFUNCTION("GOOGLETRANSLATE(D232, ""he"", ""en"")"),"#VALUE!")</f>
        <v>#VALUE!</v>
      </c>
    </row>
    <row r="233" ht="15.75" customHeight="1">
      <c r="E233" s="4" t="str">
        <f>IFERROR(__xludf.DUMMYFUNCTION("GOOGLETRANSLATE(D233, ""he"", ""en"")"),"#VALUE!")</f>
        <v>#VALUE!</v>
      </c>
    </row>
    <row r="234" ht="15.75" customHeight="1">
      <c r="E234" s="4" t="str">
        <f>IFERROR(__xludf.DUMMYFUNCTION("GOOGLETRANSLATE(D234, ""he"", ""en"")"),"#VALUE!")</f>
        <v>#VALUE!</v>
      </c>
    </row>
    <row r="235" ht="15.75" customHeight="1">
      <c r="E235" s="4" t="str">
        <f>IFERROR(__xludf.DUMMYFUNCTION("GOOGLETRANSLATE(D235, ""he"", ""en"")"),"#VALUE!")</f>
        <v>#VALUE!</v>
      </c>
    </row>
    <row r="236" ht="15.75" customHeight="1">
      <c r="E236" s="4" t="str">
        <f>IFERROR(__xludf.DUMMYFUNCTION("GOOGLETRANSLATE(D236, ""he"", ""en"")"),"#VALUE!")</f>
        <v>#VALUE!</v>
      </c>
    </row>
    <row r="237" ht="15.75" customHeight="1">
      <c r="E237" s="4" t="str">
        <f>IFERROR(__xludf.DUMMYFUNCTION("GOOGLETRANSLATE(D237, ""he"", ""en"")"),"#VALUE!")</f>
        <v>#VALUE!</v>
      </c>
    </row>
    <row r="238" ht="15.75" customHeight="1">
      <c r="E238" s="4" t="str">
        <f>IFERROR(__xludf.DUMMYFUNCTION("GOOGLETRANSLATE(D238, ""he"", ""en"")"),"#VALUE!")</f>
        <v>#VALUE!</v>
      </c>
    </row>
    <row r="239" ht="15.75" customHeight="1">
      <c r="E239" s="4" t="str">
        <f>IFERROR(__xludf.DUMMYFUNCTION("GOOGLETRANSLATE(D239, ""he"", ""en"")"),"#VALUE!")</f>
        <v>#VALUE!</v>
      </c>
    </row>
    <row r="240" ht="15.75" customHeight="1">
      <c r="E240" s="4" t="str">
        <f>IFERROR(__xludf.DUMMYFUNCTION("GOOGLETRANSLATE(D240, ""he"", ""en"")"),"#VALUE!")</f>
        <v>#VALUE!</v>
      </c>
    </row>
    <row r="241" ht="15.75" customHeight="1">
      <c r="E241" s="4" t="str">
        <f>IFERROR(__xludf.DUMMYFUNCTION("GOOGLETRANSLATE(D241, ""he"", ""en"")"),"#VALUE!")</f>
        <v>#VALUE!</v>
      </c>
    </row>
    <row r="242" ht="15.75" customHeight="1">
      <c r="E242" s="4" t="str">
        <f>IFERROR(__xludf.DUMMYFUNCTION("GOOGLETRANSLATE(D242, ""he"", ""en"")"),"#VALUE!")</f>
        <v>#VALUE!</v>
      </c>
    </row>
    <row r="243" ht="15.75" customHeight="1">
      <c r="E243" s="4" t="str">
        <f>IFERROR(__xludf.DUMMYFUNCTION("GOOGLETRANSLATE(D243, ""he"", ""en"")"),"#VALUE!")</f>
        <v>#VALUE!</v>
      </c>
    </row>
    <row r="244" ht="15.75" customHeight="1">
      <c r="E244" s="4" t="str">
        <f>IFERROR(__xludf.DUMMYFUNCTION("GOOGLETRANSLATE(D244, ""he"", ""en"")"),"#VALUE!")</f>
        <v>#VALUE!</v>
      </c>
    </row>
    <row r="245" ht="15.75" customHeight="1">
      <c r="E245" s="4" t="str">
        <f>IFERROR(__xludf.DUMMYFUNCTION("GOOGLETRANSLATE(D245, ""he"", ""en"")"),"#VALUE!")</f>
        <v>#VALUE!</v>
      </c>
    </row>
    <row r="246" ht="15.75" customHeight="1">
      <c r="E246" s="4" t="str">
        <f>IFERROR(__xludf.DUMMYFUNCTION("GOOGLETRANSLATE(D246, ""he"", ""en"")"),"#VALUE!")</f>
        <v>#VALUE!</v>
      </c>
    </row>
    <row r="247" ht="15.75" customHeight="1">
      <c r="E247" s="4" t="str">
        <f>IFERROR(__xludf.DUMMYFUNCTION("GOOGLETRANSLATE(D247, ""he"", ""en"")"),"#VALUE!")</f>
        <v>#VALUE!</v>
      </c>
    </row>
    <row r="248" ht="15.75" customHeight="1">
      <c r="E248" s="4" t="str">
        <f>IFERROR(__xludf.DUMMYFUNCTION("GOOGLETRANSLATE(D248, ""he"", ""en"")"),"#VALUE!")</f>
        <v>#VALUE!</v>
      </c>
    </row>
    <row r="249" ht="15.75" customHeight="1">
      <c r="E249" s="4" t="str">
        <f>IFERROR(__xludf.DUMMYFUNCTION("GOOGLETRANSLATE(D249, ""he"", ""en"")"),"#VALUE!")</f>
        <v>#VALUE!</v>
      </c>
    </row>
    <row r="250" ht="15.75" customHeight="1">
      <c r="E250" s="4" t="str">
        <f>IFERROR(__xludf.DUMMYFUNCTION("GOOGLETRANSLATE(D250, ""he"", ""en"")"),"#VALUE!")</f>
        <v>#VALUE!</v>
      </c>
    </row>
    <row r="251" ht="15.75" customHeight="1">
      <c r="E251" s="4" t="str">
        <f>IFERROR(__xludf.DUMMYFUNCTION("GOOGLETRANSLATE(D251, ""he"", ""en"")"),"#VALUE!")</f>
        <v>#VALUE!</v>
      </c>
    </row>
    <row r="252" ht="15.75" customHeight="1">
      <c r="E252" s="4" t="str">
        <f>IFERROR(__xludf.DUMMYFUNCTION("GOOGLETRANSLATE(D252, ""he"", ""en"")"),"#VALUE!")</f>
        <v>#VALUE!</v>
      </c>
    </row>
    <row r="253" ht="15.75" customHeight="1">
      <c r="E253" s="4" t="str">
        <f>IFERROR(__xludf.DUMMYFUNCTION("GOOGLETRANSLATE(D253, ""he"", ""en"")"),"#VALUE!")</f>
        <v>#VALUE!</v>
      </c>
    </row>
    <row r="254" ht="15.75" customHeight="1">
      <c r="E254" s="4" t="str">
        <f>IFERROR(__xludf.DUMMYFUNCTION("GOOGLETRANSLATE(D254, ""he"", ""en"")"),"#VALUE!")</f>
        <v>#VALUE!</v>
      </c>
    </row>
    <row r="255" ht="15.75" customHeight="1">
      <c r="E255" s="4" t="str">
        <f>IFERROR(__xludf.DUMMYFUNCTION("GOOGLETRANSLATE(D255, ""he"", ""en"")"),"#VALUE!")</f>
        <v>#VALUE!</v>
      </c>
    </row>
    <row r="256" ht="15.75" customHeight="1">
      <c r="E256" s="4" t="str">
        <f>IFERROR(__xludf.DUMMYFUNCTION("GOOGLETRANSLATE(D256, ""he"", ""en"")"),"#VALUE!")</f>
        <v>#VALUE!</v>
      </c>
    </row>
    <row r="257" ht="15.75" customHeight="1">
      <c r="E257" s="4" t="str">
        <f>IFERROR(__xludf.DUMMYFUNCTION("GOOGLETRANSLATE(D257, ""he"", ""en"")"),"#VALUE!")</f>
        <v>#VALUE!</v>
      </c>
    </row>
    <row r="258" ht="15.75" customHeight="1">
      <c r="E258" s="4" t="str">
        <f>IFERROR(__xludf.DUMMYFUNCTION("GOOGLETRANSLATE(D258, ""he"", ""en"")"),"#VALUE!")</f>
        <v>#VALUE!</v>
      </c>
    </row>
    <row r="259" ht="15.75" customHeight="1">
      <c r="E259" s="4" t="str">
        <f>IFERROR(__xludf.DUMMYFUNCTION("GOOGLETRANSLATE(D259, ""he"", ""en"")"),"#VALUE!")</f>
        <v>#VALUE!</v>
      </c>
    </row>
    <row r="260" ht="15.75" customHeight="1">
      <c r="E260" s="4" t="str">
        <f>IFERROR(__xludf.DUMMYFUNCTION("GOOGLETRANSLATE(D260, ""he"", ""en"")"),"#VALUE!")</f>
        <v>#VALUE!</v>
      </c>
    </row>
    <row r="261" ht="15.75" customHeight="1">
      <c r="E261" s="4" t="str">
        <f>IFERROR(__xludf.DUMMYFUNCTION("GOOGLETRANSLATE(D261, ""he"", ""en"")"),"#VALUE!")</f>
        <v>#VALUE!</v>
      </c>
    </row>
    <row r="262" ht="15.75" customHeight="1">
      <c r="E262" s="4" t="str">
        <f>IFERROR(__xludf.DUMMYFUNCTION("GOOGLETRANSLATE(D262, ""he"", ""en"")"),"#VALUE!")</f>
        <v>#VALUE!</v>
      </c>
    </row>
    <row r="263" ht="15.75" customHeight="1">
      <c r="E263" s="4" t="str">
        <f>IFERROR(__xludf.DUMMYFUNCTION("GOOGLETRANSLATE(D263, ""he"", ""en"")"),"#VALUE!")</f>
        <v>#VALUE!</v>
      </c>
    </row>
    <row r="264" ht="15.75" customHeight="1">
      <c r="E264" s="4" t="str">
        <f>IFERROR(__xludf.DUMMYFUNCTION("GOOGLETRANSLATE(D264, ""he"", ""en"")"),"#VALUE!")</f>
        <v>#VALUE!</v>
      </c>
    </row>
    <row r="265" ht="15.75" customHeight="1">
      <c r="E265" s="4" t="str">
        <f>IFERROR(__xludf.DUMMYFUNCTION("GOOGLETRANSLATE(D265, ""he"", ""en"")"),"#VALUE!")</f>
        <v>#VALUE!</v>
      </c>
    </row>
    <row r="266" ht="15.75" customHeight="1">
      <c r="E266" s="4" t="str">
        <f>IFERROR(__xludf.DUMMYFUNCTION("GOOGLETRANSLATE(D266, ""he"", ""en"")"),"#VALUE!")</f>
        <v>#VALUE!</v>
      </c>
    </row>
    <row r="267" ht="15.75" customHeight="1">
      <c r="E267" s="4" t="str">
        <f>IFERROR(__xludf.DUMMYFUNCTION("GOOGLETRANSLATE(D267, ""he"", ""en"")"),"#VALUE!")</f>
        <v>#VALUE!</v>
      </c>
    </row>
    <row r="268" ht="15.75" customHeight="1">
      <c r="E268" s="4" t="str">
        <f>IFERROR(__xludf.DUMMYFUNCTION("GOOGLETRANSLATE(D268, ""he"", ""en"")"),"#VALUE!")</f>
        <v>#VALUE!</v>
      </c>
    </row>
    <row r="269" ht="15.75" customHeight="1">
      <c r="E269" s="4" t="str">
        <f>IFERROR(__xludf.DUMMYFUNCTION("GOOGLETRANSLATE(D269, ""he"", ""en"")"),"#VALUE!")</f>
        <v>#VALUE!</v>
      </c>
    </row>
    <row r="270" ht="15.75" customHeight="1">
      <c r="E270" s="4" t="str">
        <f>IFERROR(__xludf.DUMMYFUNCTION("GOOGLETRANSLATE(D270, ""he"", ""en"")"),"#VALUE!")</f>
        <v>#VALUE!</v>
      </c>
    </row>
    <row r="271" ht="15.75" customHeight="1">
      <c r="E271" s="4" t="str">
        <f>IFERROR(__xludf.DUMMYFUNCTION("GOOGLETRANSLATE(D271, ""he"", ""en"")"),"#VALUE!")</f>
        <v>#VALUE!</v>
      </c>
    </row>
    <row r="272" ht="15.75" customHeight="1">
      <c r="E272" s="4" t="str">
        <f>IFERROR(__xludf.DUMMYFUNCTION("GOOGLETRANSLATE(D272, ""he"", ""en"")"),"#VALUE!")</f>
        <v>#VALUE!</v>
      </c>
    </row>
    <row r="273" ht="15.75" customHeight="1">
      <c r="E273" s="4" t="str">
        <f>IFERROR(__xludf.DUMMYFUNCTION("GOOGLETRANSLATE(D273, ""he"", ""en"")"),"#VALUE!")</f>
        <v>#VALUE!</v>
      </c>
    </row>
    <row r="274" ht="15.75" customHeight="1">
      <c r="E274" s="4" t="str">
        <f>IFERROR(__xludf.DUMMYFUNCTION("GOOGLETRANSLATE(D274, ""he"", ""en"")"),"#VALUE!")</f>
        <v>#VALUE!</v>
      </c>
    </row>
    <row r="275" ht="15.75" customHeight="1">
      <c r="E275" s="4" t="str">
        <f>IFERROR(__xludf.DUMMYFUNCTION("GOOGLETRANSLATE(D275, ""he"", ""en"")"),"#VALUE!")</f>
        <v>#VALUE!</v>
      </c>
    </row>
    <row r="276" ht="15.75" customHeight="1">
      <c r="E276" s="4" t="str">
        <f>IFERROR(__xludf.DUMMYFUNCTION("GOOGLETRANSLATE(D276, ""he"", ""en"")"),"#VALUE!")</f>
        <v>#VALUE!</v>
      </c>
    </row>
    <row r="277" ht="15.75" customHeight="1">
      <c r="E277" s="4" t="str">
        <f>IFERROR(__xludf.DUMMYFUNCTION("GOOGLETRANSLATE(D277, ""he"", ""en"")"),"#VALUE!")</f>
        <v>#VALUE!</v>
      </c>
    </row>
    <row r="278" ht="15.75" customHeight="1">
      <c r="E278" s="4" t="str">
        <f>IFERROR(__xludf.DUMMYFUNCTION("GOOGLETRANSLATE(D278, ""he"", ""en"")"),"#VALUE!")</f>
        <v>#VALUE!</v>
      </c>
    </row>
    <row r="279" ht="15.75" customHeight="1">
      <c r="E279" s="4" t="str">
        <f>IFERROR(__xludf.DUMMYFUNCTION("GOOGLETRANSLATE(D279, ""he"", ""en"")"),"#VALUE!")</f>
        <v>#VALUE!</v>
      </c>
    </row>
    <row r="280" ht="15.75" customHeight="1">
      <c r="E280" s="4" t="str">
        <f>IFERROR(__xludf.DUMMYFUNCTION("GOOGLETRANSLATE(D280, ""he"", ""en"")"),"#VALUE!")</f>
        <v>#VALUE!</v>
      </c>
    </row>
    <row r="281" ht="15.75" customHeight="1">
      <c r="E281" s="4" t="str">
        <f>IFERROR(__xludf.DUMMYFUNCTION("GOOGLETRANSLATE(D281, ""he"", ""en"")"),"#VALUE!")</f>
        <v>#VALUE!</v>
      </c>
    </row>
    <row r="282" ht="15.75" customHeight="1">
      <c r="E282" s="4" t="str">
        <f>IFERROR(__xludf.DUMMYFUNCTION("GOOGLETRANSLATE(D282, ""he"", ""en"")"),"#VALUE!")</f>
        <v>#VALUE!</v>
      </c>
    </row>
    <row r="283" ht="15.75" customHeight="1">
      <c r="E283" s="4" t="str">
        <f>IFERROR(__xludf.DUMMYFUNCTION("GOOGLETRANSLATE(D283, ""he"", ""en"")"),"#VALUE!")</f>
        <v>#VALUE!</v>
      </c>
    </row>
    <row r="284" ht="15.75" customHeight="1">
      <c r="E284" s="4" t="str">
        <f>IFERROR(__xludf.DUMMYFUNCTION("GOOGLETRANSLATE(D284, ""he"", ""en"")"),"#VALUE!")</f>
        <v>#VALUE!</v>
      </c>
    </row>
    <row r="285" ht="15.75" customHeight="1">
      <c r="E285" s="4" t="str">
        <f>IFERROR(__xludf.DUMMYFUNCTION("GOOGLETRANSLATE(D285, ""he"", ""en"")"),"#VALUE!")</f>
        <v>#VALUE!</v>
      </c>
    </row>
    <row r="286" ht="15.75" customHeight="1">
      <c r="E286" s="4" t="str">
        <f>IFERROR(__xludf.DUMMYFUNCTION("GOOGLETRANSLATE(D286, ""he"", ""en"")"),"#VALUE!")</f>
        <v>#VALUE!</v>
      </c>
    </row>
    <row r="287" ht="15.75" customHeight="1">
      <c r="E287" s="4" t="str">
        <f>IFERROR(__xludf.DUMMYFUNCTION("GOOGLETRANSLATE(D287, ""he"", ""en"")"),"#VALUE!")</f>
        <v>#VALUE!</v>
      </c>
    </row>
    <row r="288" ht="15.75" customHeight="1">
      <c r="E288" s="4" t="str">
        <f>IFERROR(__xludf.DUMMYFUNCTION("GOOGLETRANSLATE(D288, ""he"", ""en"")"),"#VALUE!")</f>
        <v>#VALUE!</v>
      </c>
    </row>
    <row r="289" ht="15.75" customHeight="1">
      <c r="E289" s="4" t="str">
        <f>IFERROR(__xludf.DUMMYFUNCTION("GOOGLETRANSLATE(D289, ""he"", ""en"")"),"#VALUE!")</f>
        <v>#VALUE!</v>
      </c>
    </row>
    <row r="290" ht="15.75" customHeight="1">
      <c r="E290" s="4" t="str">
        <f>IFERROR(__xludf.DUMMYFUNCTION("GOOGLETRANSLATE(D290, ""he"", ""en"")"),"#VALUE!")</f>
        <v>#VALUE!</v>
      </c>
    </row>
    <row r="291" ht="15.75" customHeight="1">
      <c r="E291" s="4" t="str">
        <f>IFERROR(__xludf.DUMMYFUNCTION("GOOGLETRANSLATE(D291, ""he"", ""en"")"),"#VALUE!")</f>
        <v>#VALUE!</v>
      </c>
    </row>
    <row r="292" ht="15.75" customHeight="1">
      <c r="E292" s="4" t="str">
        <f>IFERROR(__xludf.DUMMYFUNCTION("GOOGLETRANSLATE(D292, ""he"", ""en"")"),"#VALUE!")</f>
        <v>#VALUE!</v>
      </c>
    </row>
    <row r="293" ht="15.75" customHeight="1">
      <c r="E293" s="4" t="str">
        <f>IFERROR(__xludf.DUMMYFUNCTION("GOOGLETRANSLATE(D293, ""he"", ""en"")"),"#VALUE!")</f>
        <v>#VALUE!</v>
      </c>
    </row>
    <row r="294" ht="15.75" customHeight="1">
      <c r="E294" s="4" t="str">
        <f>IFERROR(__xludf.DUMMYFUNCTION("GOOGLETRANSLATE(D294, ""he"", ""en"")"),"#VALUE!")</f>
        <v>#VALUE!</v>
      </c>
    </row>
    <row r="295" ht="15.75" customHeight="1">
      <c r="E295" s="4" t="str">
        <f>IFERROR(__xludf.DUMMYFUNCTION("GOOGLETRANSLATE(D295, ""he"", ""en"")"),"#VALUE!")</f>
        <v>#VALUE!</v>
      </c>
    </row>
    <row r="296" ht="15.75" customHeight="1">
      <c r="E296" s="4" t="str">
        <f>IFERROR(__xludf.DUMMYFUNCTION("GOOGLETRANSLATE(D296, ""he"", ""en"")"),"#VALUE!")</f>
        <v>#VALUE!</v>
      </c>
    </row>
    <row r="297" ht="15.75" customHeight="1">
      <c r="E297" s="4" t="str">
        <f>IFERROR(__xludf.DUMMYFUNCTION("GOOGLETRANSLATE(D297, ""he"", ""en"")"),"#VALUE!")</f>
        <v>#VALUE!</v>
      </c>
    </row>
    <row r="298" ht="15.75" customHeight="1">
      <c r="E298" s="4" t="str">
        <f>IFERROR(__xludf.DUMMYFUNCTION("GOOGLETRANSLATE(D298, ""he"", ""en"")"),"#VALUE!")</f>
        <v>#VALUE!</v>
      </c>
    </row>
    <row r="299" ht="15.75" customHeight="1">
      <c r="E299" s="4" t="str">
        <f>IFERROR(__xludf.DUMMYFUNCTION("GOOGLETRANSLATE(D299, ""he"", ""en"")"),"#VALUE!")</f>
        <v>#VALUE!</v>
      </c>
    </row>
    <row r="300" ht="15.75" customHeight="1">
      <c r="E300" s="4" t="str">
        <f>IFERROR(__xludf.DUMMYFUNCTION("GOOGLETRANSLATE(D300, ""he"", ""en"")"),"#VALUE!")</f>
        <v>#VALUE!</v>
      </c>
    </row>
    <row r="301" ht="15.75" customHeight="1">
      <c r="E301" s="4" t="str">
        <f>IFERROR(__xludf.DUMMYFUNCTION("GOOGLETRANSLATE(D301, ""he"", ""en"")"),"#VALUE!")</f>
        <v>#VALUE!</v>
      </c>
    </row>
    <row r="302" ht="15.75" customHeight="1">
      <c r="E302" s="4" t="str">
        <f>IFERROR(__xludf.DUMMYFUNCTION("GOOGLETRANSLATE(D302, ""he"", ""en"")"),"#VALUE!")</f>
        <v>#VALUE!</v>
      </c>
    </row>
    <row r="303" ht="15.75" customHeight="1">
      <c r="E303" s="4" t="str">
        <f>IFERROR(__xludf.DUMMYFUNCTION("GOOGLETRANSLATE(D303, ""he"", ""en"")"),"#VALUE!")</f>
        <v>#VALUE!</v>
      </c>
    </row>
    <row r="304" ht="15.75" customHeight="1">
      <c r="E304" s="4" t="str">
        <f>IFERROR(__xludf.DUMMYFUNCTION("GOOGLETRANSLATE(D304, ""he"", ""en"")"),"#VALUE!")</f>
        <v>#VALUE!</v>
      </c>
    </row>
    <row r="305" ht="15.75" customHeight="1">
      <c r="E305" s="4" t="str">
        <f>IFERROR(__xludf.DUMMYFUNCTION("GOOGLETRANSLATE(D305, ""he"", ""en"")"),"#VALUE!")</f>
        <v>#VALUE!</v>
      </c>
    </row>
    <row r="306" ht="15.75" customHeight="1">
      <c r="E306" s="4" t="str">
        <f>IFERROR(__xludf.DUMMYFUNCTION("GOOGLETRANSLATE(D306, ""he"", ""en"")"),"#VALUE!")</f>
        <v>#VALUE!</v>
      </c>
    </row>
    <row r="307" ht="15.75" customHeight="1">
      <c r="E307" s="4" t="str">
        <f>IFERROR(__xludf.DUMMYFUNCTION("GOOGLETRANSLATE(D307, ""he"", ""en"")"),"#VALUE!")</f>
        <v>#VALUE!</v>
      </c>
    </row>
    <row r="308" ht="15.75" customHeight="1">
      <c r="E308" s="4" t="str">
        <f>IFERROR(__xludf.DUMMYFUNCTION("GOOGLETRANSLATE(D308, ""he"", ""en"")"),"#VALUE!")</f>
        <v>#VALUE!</v>
      </c>
    </row>
    <row r="309" ht="15.75" customHeight="1">
      <c r="E309" s="4" t="str">
        <f>IFERROR(__xludf.DUMMYFUNCTION("GOOGLETRANSLATE(D309, ""he"", ""en"")"),"#VALUE!")</f>
        <v>#VALUE!</v>
      </c>
    </row>
    <row r="310" ht="15.75" customHeight="1">
      <c r="E310" s="4" t="str">
        <f>IFERROR(__xludf.DUMMYFUNCTION("GOOGLETRANSLATE(D310, ""he"", ""en"")"),"#VALUE!")</f>
        <v>#VALUE!</v>
      </c>
    </row>
    <row r="311" ht="15.75" customHeight="1">
      <c r="E311" s="4" t="str">
        <f>IFERROR(__xludf.DUMMYFUNCTION("GOOGLETRANSLATE(D311, ""he"", ""en"")"),"#VALUE!")</f>
        <v>#VALUE!</v>
      </c>
    </row>
    <row r="312" ht="15.75" customHeight="1">
      <c r="E312" s="4" t="str">
        <f>IFERROR(__xludf.DUMMYFUNCTION("GOOGLETRANSLATE(D312, ""he"", ""en"")"),"#VALUE!")</f>
        <v>#VALUE!</v>
      </c>
    </row>
    <row r="313" ht="15.75" customHeight="1">
      <c r="E313" s="4" t="str">
        <f>IFERROR(__xludf.DUMMYFUNCTION("GOOGLETRANSLATE(D313, ""he"", ""en"")"),"#VALUE!")</f>
        <v>#VALUE!</v>
      </c>
    </row>
    <row r="314" ht="15.75" customHeight="1">
      <c r="E314" s="4" t="str">
        <f>IFERROR(__xludf.DUMMYFUNCTION("GOOGLETRANSLATE(D314, ""he"", ""en"")"),"#VALUE!")</f>
        <v>#VALUE!</v>
      </c>
    </row>
    <row r="315" ht="15.75" customHeight="1">
      <c r="E315" s="4" t="str">
        <f>IFERROR(__xludf.DUMMYFUNCTION("GOOGLETRANSLATE(D315, ""he"", ""en"")"),"#VALUE!")</f>
        <v>#VALUE!</v>
      </c>
    </row>
    <row r="316" ht="15.75" customHeight="1">
      <c r="E316" s="4" t="str">
        <f>IFERROR(__xludf.DUMMYFUNCTION("GOOGLETRANSLATE(D316, ""he"", ""en"")"),"#VALUE!")</f>
        <v>#VALUE!</v>
      </c>
    </row>
    <row r="317" ht="15.75" customHeight="1">
      <c r="E317" s="4" t="str">
        <f>IFERROR(__xludf.DUMMYFUNCTION("GOOGLETRANSLATE(D317, ""he"", ""en"")"),"#VALUE!")</f>
        <v>#VALUE!</v>
      </c>
    </row>
    <row r="318" ht="15.75" customHeight="1">
      <c r="E318" s="4" t="str">
        <f>IFERROR(__xludf.DUMMYFUNCTION("GOOGLETRANSLATE(D318, ""he"", ""en"")"),"#VALUE!")</f>
        <v>#VALUE!</v>
      </c>
    </row>
    <row r="319" ht="15.75" customHeight="1">
      <c r="E319" s="4" t="str">
        <f>IFERROR(__xludf.DUMMYFUNCTION("GOOGLETRANSLATE(D319, ""he"", ""en"")"),"#VALUE!")</f>
        <v>#VALUE!</v>
      </c>
    </row>
    <row r="320" ht="15.75" customHeight="1">
      <c r="E320" s="4" t="str">
        <f>IFERROR(__xludf.DUMMYFUNCTION("GOOGLETRANSLATE(D320, ""he"", ""en"")"),"#VALUE!")</f>
        <v>#VALUE!</v>
      </c>
    </row>
    <row r="321" ht="15.75" customHeight="1">
      <c r="E321" s="4" t="str">
        <f>IFERROR(__xludf.DUMMYFUNCTION("GOOGLETRANSLATE(D321, ""he"", ""en"")"),"#VALUE!")</f>
        <v>#VALUE!</v>
      </c>
    </row>
    <row r="322" ht="15.75" customHeight="1">
      <c r="E322" s="4" t="str">
        <f>IFERROR(__xludf.DUMMYFUNCTION("GOOGLETRANSLATE(D322, ""he"", ""en"")"),"#VALUE!")</f>
        <v>#VALUE!</v>
      </c>
    </row>
    <row r="323" ht="15.75" customHeight="1">
      <c r="E323" s="4" t="str">
        <f>IFERROR(__xludf.DUMMYFUNCTION("GOOGLETRANSLATE(D323, ""he"", ""en"")"),"#VALUE!")</f>
        <v>#VALUE!</v>
      </c>
    </row>
    <row r="324" ht="15.75" customHeight="1">
      <c r="E324" s="4" t="str">
        <f>IFERROR(__xludf.DUMMYFUNCTION("GOOGLETRANSLATE(D324, ""he"", ""en"")"),"#VALUE!")</f>
        <v>#VALUE!</v>
      </c>
    </row>
    <row r="325" ht="15.75" customHeight="1">
      <c r="E325" s="4" t="str">
        <f>IFERROR(__xludf.DUMMYFUNCTION("GOOGLETRANSLATE(D325, ""he"", ""en"")"),"#VALUE!")</f>
        <v>#VALUE!</v>
      </c>
    </row>
    <row r="326" ht="15.75" customHeight="1">
      <c r="E326" s="4" t="str">
        <f>IFERROR(__xludf.DUMMYFUNCTION("GOOGLETRANSLATE(D326, ""he"", ""en"")"),"#VALUE!")</f>
        <v>#VALUE!</v>
      </c>
    </row>
    <row r="327" ht="15.75" customHeight="1">
      <c r="E327" s="4" t="str">
        <f>IFERROR(__xludf.DUMMYFUNCTION("GOOGLETRANSLATE(D327, ""he"", ""en"")"),"#VALUE!")</f>
        <v>#VALUE!</v>
      </c>
    </row>
    <row r="328" ht="15.75" customHeight="1">
      <c r="E328" s="4" t="str">
        <f>IFERROR(__xludf.DUMMYFUNCTION("GOOGLETRANSLATE(D328, ""he"", ""en"")"),"#VALUE!")</f>
        <v>#VALUE!</v>
      </c>
    </row>
    <row r="329" ht="15.75" customHeight="1">
      <c r="E329" s="4" t="str">
        <f>IFERROR(__xludf.DUMMYFUNCTION("GOOGLETRANSLATE(D329, ""he"", ""en"")"),"#VALUE!")</f>
        <v>#VALUE!</v>
      </c>
    </row>
    <row r="330" ht="15.75" customHeight="1">
      <c r="E330" s="4" t="str">
        <f>IFERROR(__xludf.DUMMYFUNCTION("GOOGLETRANSLATE(D330, ""he"", ""en"")"),"#VALUE!")</f>
        <v>#VALUE!</v>
      </c>
    </row>
    <row r="331" ht="15.75" customHeight="1">
      <c r="E331" s="4" t="str">
        <f>IFERROR(__xludf.DUMMYFUNCTION("GOOGLETRANSLATE(D331, ""he"", ""en"")"),"#VALUE!")</f>
        <v>#VALUE!</v>
      </c>
    </row>
    <row r="332" ht="15.75" customHeight="1">
      <c r="E332" s="4" t="str">
        <f>IFERROR(__xludf.DUMMYFUNCTION("GOOGLETRANSLATE(D332, ""he"", ""en"")"),"#VALUE!")</f>
        <v>#VALUE!</v>
      </c>
    </row>
    <row r="333" ht="15.75" customHeight="1">
      <c r="E333" s="4" t="str">
        <f>IFERROR(__xludf.DUMMYFUNCTION("GOOGLETRANSLATE(D333, ""he"", ""en"")"),"#VALUE!")</f>
        <v>#VALUE!</v>
      </c>
    </row>
    <row r="334" ht="15.75" customHeight="1">
      <c r="E334" s="4" t="str">
        <f>IFERROR(__xludf.DUMMYFUNCTION("GOOGLETRANSLATE(D334, ""he"", ""en"")"),"#VALUE!")</f>
        <v>#VALUE!</v>
      </c>
    </row>
    <row r="335" ht="15.75" customHeight="1">
      <c r="E335" s="4" t="str">
        <f>IFERROR(__xludf.DUMMYFUNCTION("GOOGLETRANSLATE(D335, ""he"", ""en"")"),"#VALUE!")</f>
        <v>#VALUE!</v>
      </c>
    </row>
    <row r="336" ht="15.75" customHeight="1">
      <c r="E336" s="4" t="str">
        <f>IFERROR(__xludf.DUMMYFUNCTION("GOOGLETRANSLATE(D336, ""he"", ""en"")"),"#VALUE!")</f>
        <v>#VALUE!</v>
      </c>
    </row>
    <row r="337" ht="15.75" customHeight="1">
      <c r="E337" s="4" t="str">
        <f>IFERROR(__xludf.DUMMYFUNCTION("GOOGLETRANSLATE(D337, ""he"", ""en"")"),"#VALUE!")</f>
        <v>#VALUE!</v>
      </c>
    </row>
    <row r="338" ht="15.75" customHeight="1">
      <c r="E338" s="4" t="str">
        <f>IFERROR(__xludf.DUMMYFUNCTION("GOOGLETRANSLATE(D338, ""he"", ""en"")"),"#VALUE!")</f>
        <v>#VALUE!</v>
      </c>
    </row>
    <row r="339" ht="15.75" customHeight="1">
      <c r="E339" s="4" t="str">
        <f>IFERROR(__xludf.DUMMYFUNCTION("GOOGLETRANSLATE(D339, ""he"", ""en"")"),"#VALUE!")</f>
        <v>#VALUE!</v>
      </c>
    </row>
    <row r="340" ht="15.75" customHeight="1">
      <c r="E340" s="4" t="str">
        <f>IFERROR(__xludf.DUMMYFUNCTION("GOOGLETRANSLATE(D340, ""he"", ""en"")"),"#VALUE!")</f>
        <v>#VALUE!</v>
      </c>
    </row>
    <row r="341" ht="15.75" customHeight="1">
      <c r="E341" s="4" t="str">
        <f>IFERROR(__xludf.DUMMYFUNCTION("GOOGLETRANSLATE(D341, ""he"", ""en"")"),"#VALUE!")</f>
        <v>#VALUE!</v>
      </c>
    </row>
    <row r="342" ht="15.75" customHeight="1">
      <c r="E342" s="4" t="str">
        <f>IFERROR(__xludf.DUMMYFUNCTION("GOOGLETRANSLATE(D342, ""he"", ""en"")"),"#VALUE!")</f>
        <v>#VALUE!</v>
      </c>
    </row>
    <row r="343" ht="15.75" customHeight="1">
      <c r="E343" s="4" t="str">
        <f>IFERROR(__xludf.DUMMYFUNCTION("GOOGLETRANSLATE(D343, ""he"", ""en"")"),"#VALUE!")</f>
        <v>#VALUE!</v>
      </c>
    </row>
    <row r="344" ht="15.75" customHeight="1">
      <c r="E344" s="4" t="str">
        <f>IFERROR(__xludf.DUMMYFUNCTION("GOOGLETRANSLATE(D344, ""he"", ""en"")"),"#VALUE!")</f>
        <v>#VALUE!</v>
      </c>
    </row>
    <row r="345" ht="15.75" customHeight="1">
      <c r="E345" s="4" t="str">
        <f>IFERROR(__xludf.DUMMYFUNCTION("GOOGLETRANSLATE(D345, ""he"", ""en"")"),"#VALUE!")</f>
        <v>#VALUE!</v>
      </c>
    </row>
    <row r="346" ht="15.75" customHeight="1">
      <c r="E346" s="4" t="str">
        <f>IFERROR(__xludf.DUMMYFUNCTION("GOOGLETRANSLATE(D346, ""he"", ""en"")"),"#VALUE!")</f>
        <v>#VALUE!</v>
      </c>
    </row>
    <row r="347" ht="15.75" customHeight="1">
      <c r="E347" s="4" t="str">
        <f>IFERROR(__xludf.DUMMYFUNCTION("GOOGLETRANSLATE(D347, ""he"", ""en"")"),"#VALUE!")</f>
        <v>#VALUE!</v>
      </c>
    </row>
    <row r="348" ht="15.75" customHeight="1">
      <c r="E348" s="4" t="str">
        <f>IFERROR(__xludf.DUMMYFUNCTION("GOOGLETRANSLATE(D348, ""he"", ""en"")"),"#VALUE!")</f>
        <v>#VALUE!</v>
      </c>
    </row>
    <row r="349" ht="15.75" customHeight="1">
      <c r="E349" s="4" t="str">
        <f>IFERROR(__xludf.DUMMYFUNCTION("GOOGLETRANSLATE(D349, ""he"", ""en"")"),"#VALUE!")</f>
        <v>#VALUE!</v>
      </c>
    </row>
    <row r="350" ht="15.75" customHeight="1">
      <c r="E350" s="4" t="str">
        <f>IFERROR(__xludf.DUMMYFUNCTION("GOOGLETRANSLATE(D350, ""he"", ""en"")"),"#VALUE!")</f>
        <v>#VALUE!</v>
      </c>
    </row>
    <row r="351" ht="15.75" customHeight="1">
      <c r="E351" s="4" t="str">
        <f>IFERROR(__xludf.DUMMYFUNCTION("GOOGLETRANSLATE(D351, ""he"", ""en"")"),"#VALUE!")</f>
        <v>#VALUE!</v>
      </c>
    </row>
    <row r="352" ht="15.75" customHeight="1">
      <c r="E352" s="4" t="str">
        <f>IFERROR(__xludf.DUMMYFUNCTION("GOOGLETRANSLATE(D352, ""he"", ""en"")"),"#VALUE!")</f>
        <v>#VALUE!</v>
      </c>
    </row>
    <row r="353" ht="15.75" customHeight="1">
      <c r="E353" s="4" t="str">
        <f>IFERROR(__xludf.DUMMYFUNCTION("GOOGLETRANSLATE(D353, ""he"", ""en"")"),"#VALUE!")</f>
        <v>#VALUE!</v>
      </c>
    </row>
    <row r="354" ht="15.75" customHeight="1">
      <c r="E354" s="4" t="str">
        <f>IFERROR(__xludf.DUMMYFUNCTION("GOOGLETRANSLATE(D354, ""he"", ""en"")"),"#VALUE!")</f>
        <v>#VALUE!</v>
      </c>
    </row>
    <row r="355" ht="15.75" customHeight="1">
      <c r="E355" s="4" t="str">
        <f>IFERROR(__xludf.DUMMYFUNCTION("GOOGLETRANSLATE(D355, ""he"", ""en"")"),"#VALUE!")</f>
        <v>#VALUE!</v>
      </c>
    </row>
    <row r="356" ht="15.75" customHeight="1">
      <c r="E356" s="4" t="str">
        <f>IFERROR(__xludf.DUMMYFUNCTION("GOOGLETRANSLATE(D356, ""he"", ""en"")"),"#VALUE!")</f>
        <v>#VALUE!</v>
      </c>
    </row>
    <row r="357" ht="15.75" customHeight="1">
      <c r="E357" s="4" t="str">
        <f>IFERROR(__xludf.DUMMYFUNCTION("GOOGLETRANSLATE(D357, ""he"", ""en"")"),"#VALUE!")</f>
        <v>#VALUE!</v>
      </c>
    </row>
    <row r="358" ht="15.75" customHeight="1">
      <c r="E358" s="4" t="str">
        <f>IFERROR(__xludf.DUMMYFUNCTION("GOOGLETRANSLATE(D358, ""he"", ""en"")"),"#VALUE!")</f>
        <v>#VALUE!</v>
      </c>
    </row>
    <row r="359" ht="15.75" customHeight="1">
      <c r="E359" s="4" t="str">
        <f>IFERROR(__xludf.DUMMYFUNCTION("GOOGLETRANSLATE(D359, ""he"", ""en"")"),"#VALUE!")</f>
        <v>#VALUE!</v>
      </c>
    </row>
    <row r="360" ht="15.75" customHeight="1">
      <c r="E360" s="4" t="str">
        <f>IFERROR(__xludf.DUMMYFUNCTION("GOOGLETRANSLATE(D360, ""he"", ""en"")"),"#VALUE!")</f>
        <v>#VALUE!</v>
      </c>
    </row>
    <row r="361" ht="15.75" customHeight="1">
      <c r="E361" s="4" t="str">
        <f>IFERROR(__xludf.DUMMYFUNCTION("GOOGLETRANSLATE(D361, ""he"", ""en"")"),"#VALUE!")</f>
        <v>#VALUE!</v>
      </c>
    </row>
    <row r="362" ht="15.75" customHeight="1">
      <c r="E362" s="4" t="str">
        <f>IFERROR(__xludf.DUMMYFUNCTION("GOOGLETRANSLATE(D362, ""he"", ""en"")"),"#VALUE!")</f>
        <v>#VALUE!</v>
      </c>
    </row>
    <row r="363" ht="15.75" customHeight="1">
      <c r="E363" s="4" t="str">
        <f>IFERROR(__xludf.DUMMYFUNCTION("GOOGLETRANSLATE(D363, ""he"", ""en"")"),"#VALUE!")</f>
        <v>#VALUE!</v>
      </c>
    </row>
    <row r="364" ht="15.75" customHeight="1">
      <c r="E364" s="4" t="str">
        <f>IFERROR(__xludf.DUMMYFUNCTION("GOOGLETRANSLATE(D364, ""he"", ""en"")"),"#VALUE!")</f>
        <v>#VALUE!</v>
      </c>
    </row>
    <row r="365" ht="15.75" customHeight="1">
      <c r="E365" s="4" t="str">
        <f>IFERROR(__xludf.DUMMYFUNCTION("GOOGLETRANSLATE(D365, ""he"", ""en"")"),"#VALUE!")</f>
        <v>#VALUE!</v>
      </c>
    </row>
    <row r="366" ht="15.75" customHeight="1">
      <c r="E366" s="4" t="str">
        <f>IFERROR(__xludf.DUMMYFUNCTION("GOOGLETRANSLATE(D366, ""he"", ""en"")"),"#VALUE!")</f>
        <v>#VALUE!</v>
      </c>
    </row>
    <row r="367" ht="15.75" customHeight="1">
      <c r="E367" s="4" t="str">
        <f>IFERROR(__xludf.DUMMYFUNCTION("GOOGLETRANSLATE(D367, ""he"", ""en"")"),"#VALUE!")</f>
        <v>#VALUE!</v>
      </c>
    </row>
    <row r="368" ht="15.75" customHeight="1">
      <c r="E368" s="4" t="str">
        <f>IFERROR(__xludf.DUMMYFUNCTION("GOOGLETRANSLATE(D368, ""he"", ""en"")"),"#VALUE!")</f>
        <v>#VALUE!</v>
      </c>
    </row>
    <row r="369" ht="15.75" customHeight="1">
      <c r="E369" s="4" t="str">
        <f>IFERROR(__xludf.DUMMYFUNCTION("GOOGLETRANSLATE(D369, ""he"", ""en"")"),"#VALUE!")</f>
        <v>#VALUE!</v>
      </c>
    </row>
    <row r="370" ht="15.75" customHeight="1">
      <c r="E370" s="4" t="str">
        <f>IFERROR(__xludf.DUMMYFUNCTION("GOOGLETRANSLATE(D370, ""he"", ""en"")"),"#VALUE!")</f>
        <v>#VALUE!</v>
      </c>
    </row>
    <row r="371" ht="15.75" customHeight="1">
      <c r="E371" s="4" t="str">
        <f>IFERROR(__xludf.DUMMYFUNCTION("GOOGLETRANSLATE(D371, ""he"", ""en"")"),"#VALUE!")</f>
        <v>#VALUE!</v>
      </c>
    </row>
    <row r="372" ht="15.75" customHeight="1">
      <c r="E372" s="4" t="str">
        <f>IFERROR(__xludf.DUMMYFUNCTION("GOOGLETRANSLATE(D372, ""he"", ""en"")"),"#VALUE!")</f>
        <v>#VALUE!</v>
      </c>
    </row>
    <row r="373" ht="15.75" customHeight="1">
      <c r="E373" s="4" t="str">
        <f>IFERROR(__xludf.DUMMYFUNCTION("GOOGLETRANSLATE(D373, ""he"", ""en"")"),"#VALUE!")</f>
        <v>#VALUE!</v>
      </c>
    </row>
    <row r="374" ht="15.75" customHeight="1">
      <c r="E374" s="4" t="str">
        <f>IFERROR(__xludf.DUMMYFUNCTION("GOOGLETRANSLATE(D374, ""he"", ""en"")"),"#VALUE!")</f>
        <v>#VALUE!</v>
      </c>
    </row>
    <row r="375" ht="15.75" customHeight="1">
      <c r="E375" s="4" t="str">
        <f>IFERROR(__xludf.DUMMYFUNCTION("GOOGLETRANSLATE(D375, ""he"", ""en"")"),"#VALUE!")</f>
        <v>#VALUE!</v>
      </c>
    </row>
    <row r="376" ht="15.75" customHeight="1">
      <c r="E376" s="4" t="str">
        <f>IFERROR(__xludf.DUMMYFUNCTION("GOOGLETRANSLATE(D376, ""he"", ""en"")"),"#VALUE!")</f>
        <v>#VALUE!</v>
      </c>
    </row>
    <row r="377" ht="15.75" customHeight="1">
      <c r="E377" s="4" t="str">
        <f>IFERROR(__xludf.DUMMYFUNCTION("GOOGLETRANSLATE(D377, ""he"", ""en"")"),"#VALUE!")</f>
        <v>#VALUE!</v>
      </c>
    </row>
    <row r="378" ht="15.75" customHeight="1">
      <c r="E378" s="4" t="str">
        <f>IFERROR(__xludf.DUMMYFUNCTION("GOOGLETRANSLATE(D378, ""he"", ""en"")"),"#VALUE!")</f>
        <v>#VALUE!</v>
      </c>
    </row>
    <row r="379" ht="15.75" customHeight="1">
      <c r="E379" s="4" t="str">
        <f>IFERROR(__xludf.DUMMYFUNCTION("GOOGLETRANSLATE(D379, ""he"", ""en"")"),"#VALUE!")</f>
        <v>#VALUE!</v>
      </c>
    </row>
    <row r="380" ht="15.75" customHeight="1">
      <c r="E380" s="4" t="str">
        <f>IFERROR(__xludf.DUMMYFUNCTION("GOOGLETRANSLATE(D380, ""he"", ""en"")"),"#VALUE!")</f>
        <v>#VALUE!</v>
      </c>
    </row>
    <row r="381" ht="15.75" customHeight="1">
      <c r="E381" s="4" t="str">
        <f>IFERROR(__xludf.DUMMYFUNCTION("GOOGLETRANSLATE(D381, ""he"", ""en"")"),"#VALUE!")</f>
        <v>#VALUE!</v>
      </c>
    </row>
    <row r="382" ht="15.75" customHeight="1">
      <c r="E382" s="4" t="str">
        <f>IFERROR(__xludf.DUMMYFUNCTION("GOOGLETRANSLATE(D382, ""he"", ""en"")"),"#VALUE!")</f>
        <v>#VALUE!</v>
      </c>
    </row>
    <row r="383" ht="15.75" customHeight="1">
      <c r="E383" s="4" t="str">
        <f>IFERROR(__xludf.DUMMYFUNCTION("GOOGLETRANSLATE(D383, ""he"", ""en"")"),"#VALUE!")</f>
        <v>#VALUE!</v>
      </c>
    </row>
    <row r="384" ht="15.75" customHeight="1">
      <c r="E384" s="4" t="str">
        <f>IFERROR(__xludf.DUMMYFUNCTION("GOOGLETRANSLATE(D384, ""he"", ""en"")"),"#VALUE!")</f>
        <v>#VALUE!</v>
      </c>
    </row>
    <row r="385" ht="15.75" customHeight="1">
      <c r="E385" s="4" t="str">
        <f>IFERROR(__xludf.DUMMYFUNCTION("GOOGLETRANSLATE(D385, ""he"", ""en"")"),"#VALUE!")</f>
        <v>#VALUE!</v>
      </c>
    </row>
    <row r="386" ht="15.75" customHeight="1">
      <c r="E386" s="4" t="str">
        <f>IFERROR(__xludf.DUMMYFUNCTION("GOOGLETRANSLATE(D386, ""he"", ""en"")"),"#VALUE!")</f>
        <v>#VALUE!</v>
      </c>
    </row>
    <row r="387" ht="15.75" customHeight="1">
      <c r="E387" s="4" t="str">
        <f>IFERROR(__xludf.DUMMYFUNCTION("GOOGLETRANSLATE(D387, ""he"", ""en"")"),"#VALUE!")</f>
        <v>#VALUE!</v>
      </c>
    </row>
    <row r="388" ht="15.75" customHeight="1">
      <c r="E388" s="4" t="str">
        <f>IFERROR(__xludf.DUMMYFUNCTION("GOOGLETRANSLATE(D388, ""he"", ""en"")"),"#VALUE!")</f>
        <v>#VALUE!</v>
      </c>
    </row>
    <row r="389" ht="15.75" customHeight="1">
      <c r="E389" s="4" t="str">
        <f>IFERROR(__xludf.DUMMYFUNCTION("GOOGLETRANSLATE(D389, ""he"", ""en"")"),"#VALUE!")</f>
        <v>#VALUE!</v>
      </c>
    </row>
    <row r="390" ht="15.75" customHeight="1">
      <c r="E390" s="4" t="str">
        <f>IFERROR(__xludf.DUMMYFUNCTION("GOOGLETRANSLATE(D390, ""he"", ""en"")"),"#VALUE!")</f>
        <v>#VALUE!</v>
      </c>
    </row>
    <row r="391" ht="15.75" customHeight="1">
      <c r="E391" s="4" t="str">
        <f>IFERROR(__xludf.DUMMYFUNCTION("GOOGLETRANSLATE(D391, ""he"", ""en"")"),"#VALUE!")</f>
        <v>#VALUE!</v>
      </c>
    </row>
    <row r="392" ht="15.75" customHeight="1">
      <c r="E392" s="4" t="str">
        <f>IFERROR(__xludf.DUMMYFUNCTION("GOOGLETRANSLATE(D392, ""he"", ""en"")"),"#VALUE!")</f>
        <v>#VALUE!</v>
      </c>
    </row>
    <row r="393" ht="15.75" customHeight="1">
      <c r="E393" s="4" t="str">
        <f>IFERROR(__xludf.DUMMYFUNCTION("GOOGLETRANSLATE(D393, ""he"", ""en"")"),"#VALUE!")</f>
        <v>#VALUE!</v>
      </c>
    </row>
    <row r="394" ht="15.75" customHeight="1">
      <c r="E394" s="4" t="str">
        <f>IFERROR(__xludf.DUMMYFUNCTION("GOOGLETRANSLATE(D394, ""he"", ""en"")"),"#VALUE!")</f>
        <v>#VALUE!</v>
      </c>
    </row>
    <row r="395" ht="15.75" customHeight="1">
      <c r="E395" s="4" t="str">
        <f>IFERROR(__xludf.DUMMYFUNCTION("GOOGLETRANSLATE(D395, ""he"", ""en"")"),"#VALUE!")</f>
        <v>#VALUE!</v>
      </c>
    </row>
    <row r="396" ht="15.75" customHeight="1">
      <c r="E396" s="4" t="str">
        <f>IFERROR(__xludf.DUMMYFUNCTION("GOOGLETRANSLATE(D396, ""he"", ""en"")"),"#VALUE!")</f>
        <v>#VALUE!</v>
      </c>
    </row>
    <row r="397" ht="15.75" customHeight="1">
      <c r="E397" s="4" t="str">
        <f>IFERROR(__xludf.DUMMYFUNCTION("GOOGLETRANSLATE(D397, ""he"", ""en"")"),"#VALUE!")</f>
        <v>#VALUE!</v>
      </c>
    </row>
    <row r="398" ht="15.75" customHeight="1">
      <c r="E398" s="4" t="str">
        <f>IFERROR(__xludf.DUMMYFUNCTION("GOOGLETRANSLATE(D398, ""he"", ""en"")"),"#VALUE!")</f>
        <v>#VALUE!</v>
      </c>
    </row>
    <row r="399" ht="15.75" customHeight="1">
      <c r="E399" s="4" t="str">
        <f>IFERROR(__xludf.DUMMYFUNCTION("GOOGLETRANSLATE(D399, ""he"", ""en"")"),"#VALUE!")</f>
        <v>#VALUE!</v>
      </c>
    </row>
    <row r="400" ht="15.75" customHeight="1">
      <c r="E400" s="4" t="str">
        <f>IFERROR(__xludf.DUMMYFUNCTION("GOOGLETRANSLATE(D400, ""he"", ""en"")"),"#VALUE!")</f>
        <v>#VALUE!</v>
      </c>
    </row>
    <row r="401" ht="15.75" customHeight="1">
      <c r="E401" s="4" t="str">
        <f>IFERROR(__xludf.DUMMYFUNCTION("GOOGLETRANSLATE(D401, ""he"", ""en"")"),"#VALUE!")</f>
        <v>#VALUE!</v>
      </c>
    </row>
    <row r="402" ht="15.75" customHeight="1">
      <c r="E402" s="4" t="str">
        <f>IFERROR(__xludf.DUMMYFUNCTION("GOOGLETRANSLATE(D402, ""he"", ""en"")"),"#VALUE!")</f>
        <v>#VALUE!</v>
      </c>
    </row>
    <row r="403" ht="15.75" customHeight="1">
      <c r="E403" s="4" t="str">
        <f>IFERROR(__xludf.DUMMYFUNCTION("GOOGLETRANSLATE(D403, ""he"", ""en"")"),"#VALUE!")</f>
        <v>#VALUE!</v>
      </c>
    </row>
    <row r="404" ht="15.75" customHeight="1">
      <c r="E404" s="4" t="str">
        <f>IFERROR(__xludf.DUMMYFUNCTION("GOOGLETRANSLATE(D404, ""he"", ""en"")"),"#VALUE!")</f>
        <v>#VALUE!</v>
      </c>
    </row>
    <row r="405" ht="15.75" customHeight="1">
      <c r="E405" s="4" t="str">
        <f>IFERROR(__xludf.DUMMYFUNCTION("GOOGLETRANSLATE(D405, ""he"", ""en"")"),"#VALUE!")</f>
        <v>#VALUE!</v>
      </c>
    </row>
    <row r="406" ht="15.75" customHeight="1">
      <c r="E406" s="4" t="str">
        <f>IFERROR(__xludf.DUMMYFUNCTION("GOOGLETRANSLATE(D406, ""he"", ""en"")"),"#VALUE!")</f>
        <v>#VALUE!</v>
      </c>
    </row>
    <row r="407" ht="15.75" customHeight="1">
      <c r="E407" s="4" t="str">
        <f>IFERROR(__xludf.DUMMYFUNCTION("GOOGLETRANSLATE(D407, ""he"", ""en"")"),"#VALUE!")</f>
        <v>#VALUE!</v>
      </c>
    </row>
    <row r="408" ht="15.75" customHeight="1">
      <c r="E408" s="4" t="str">
        <f>IFERROR(__xludf.DUMMYFUNCTION("GOOGLETRANSLATE(D408, ""he"", ""en"")"),"#VALUE!")</f>
        <v>#VALUE!</v>
      </c>
    </row>
    <row r="409" ht="15.75" customHeight="1">
      <c r="E409" s="4" t="str">
        <f>IFERROR(__xludf.DUMMYFUNCTION("GOOGLETRANSLATE(D409, ""he"", ""en"")"),"#VALUE!")</f>
        <v>#VALUE!</v>
      </c>
    </row>
    <row r="410" ht="15.75" customHeight="1">
      <c r="E410" s="4" t="str">
        <f>IFERROR(__xludf.DUMMYFUNCTION("GOOGLETRANSLATE(D410, ""he"", ""en"")"),"#VALUE!")</f>
        <v>#VALUE!</v>
      </c>
    </row>
    <row r="411" ht="15.75" customHeight="1">
      <c r="E411" s="4" t="str">
        <f>IFERROR(__xludf.DUMMYFUNCTION("GOOGLETRANSLATE(D411, ""he"", ""en"")"),"#VALUE!")</f>
        <v>#VALUE!</v>
      </c>
    </row>
    <row r="412" ht="15.75" customHeight="1">
      <c r="E412" s="4" t="str">
        <f>IFERROR(__xludf.DUMMYFUNCTION("GOOGLETRANSLATE(D412, ""he"", ""en"")"),"#VALUE!")</f>
        <v>#VALUE!</v>
      </c>
    </row>
    <row r="413" ht="15.75" customHeight="1">
      <c r="E413" s="4" t="str">
        <f>IFERROR(__xludf.DUMMYFUNCTION("GOOGLETRANSLATE(D413, ""he"", ""en"")"),"#VALUE!")</f>
        <v>#VALUE!</v>
      </c>
    </row>
    <row r="414" ht="15.75" customHeight="1">
      <c r="E414" s="4" t="str">
        <f>IFERROR(__xludf.DUMMYFUNCTION("GOOGLETRANSLATE(D414, ""he"", ""en"")"),"#VALUE!")</f>
        <v>#VALUE!</v>
      </c>
    </row>
    <row r="415" ht="15.75" customHeight="1">
      <c r="E415" s="4" t="str">
        <f>IFERROR(__xludf.DUMMYFUNCTION("GOOGLETRANSLATE(D415, ""he"", ""en"")"),"#VALUE!")</f>
        <v>#VALUE!</v>
      </c>
    </row>
    <row r="416" ht="15.75" customHeight="1">
      <c r="E416" s="4" t="str">
        <f>IFERROR(__xludf.DUMMYFUNCTION("GOOGLETRANSLATE(D416, ""he"", ""en"")"),"#VALUE!")</f>
        <v>#VALUE!</v>
      </c>
    </row>
    <row r="417" ht="15.75" customHeight="1">
      <c r="E417" s="4" t="str">
        <f>IFERROR(__xludf.DUMMYFUNCTION("GOOGLETRANSLATE(D417, ""he"", ""en"")"),"#VALUE!")</f>
        <v>#VALUE!</v>
      </c>
    </row>
    <row r="418" ht="15.75" customHeight="1">
      <c r="E418" s="4" t="str">
        <f>IFERROR(__xludf.DUMMYFUNCTION("GOOGLETRANSLATE(D418, ""he"", ""en"")"),"#VALUE!")</f>
        <v>#VALUE!</v>
      </c>
    </row>
    <row r="419" ht="15.75" customHeight="1">
      <c r="E419" s="4" t="str">
        <f>IFERROR(__xludf.DUMMYFUNCTION("GOOGLETRANSLATE(D419, ""he"", ""en"")"),"#VALUE!")</f>
        <v>#VALUE!</v>
      </c>
    </row>
    <row r="420" ht="15.75" customHeight="1">
      <c r="E420" s="4" t="str">
        <f>IFERROR(__xludf.DUMMYFUNCTION("GOOGLETRANSLATE(D420, ""he"", ""en"")"),"#VALUE!")</f>
        <v>#VALUE!</v>
      </c>
    </row>
    <row r="421" ht="15.75" customHeight="1">
      <c r="E421" s="4" t="str">
        <f>IFERROR(__xludf.DUMMYFUNCTION("GOOGLETRANSLATE(D421, ""he"", ""en"")"),"#VALUE!")</f>
        <v>#VALUE!</v>
      </c>
    </row>
    <row r="422" ht="15.75" customHeight="1">
      <c r="E422" s="4" t="str">
        <f>IFERROR(__xludf.DUMMYFUNCTION("GOOGLETRANSLATE(D422, ""he"", ""en"")"),"#VALUE!")</f>
        <v>#VALUE!</v>
      </c>
    </row>
    <row r="423" ht="15.75" customHeight="1">
      <c r="E423" s="4" t="str">
        <f>IFERROR(__xludf.DUMMYFUNCTION("GOOGLETRANSLATE(D423, ""he"", ""en"")"),"#VALUE!")</f>
        <v>#VALUE!</v>
      </c>
    </row>
    <row r="424" ht="15.75" customHeight="1">
      <c r="E424" s="4" t="str">
        <f>IFERROR(__xludf.DUMMYFUNCTION("GOOGLETRANSLATE(D424, ""he"", ""en"")"),"#VALUE!")</f>
        <v>#VALUE!</v>
      </c>
    </row>
    <row r="425" ht="15.75" customHeight="1">
      <c r="E425" s="4" t="str">
        <f>IFERROR(__xludf.DUMMYFUNCTION("GOOGLETRANSLATE(D425, ""he"", ""en"")"),"#VALUE!")</f>
        <v>#VALUE!</v>
      </c>
    </row>
    <row r="426" ht="15.75" customHeight="1">
      <c r="E426" s="4" t="str">
        <f>IFERROR(__xludf.DUMMYFUNCTION("GOOGLETRANSLATE(D426, ""he"", ""en"")"),"#VALUE!")</f>
        <v>#VALUE!</v>
      </c>
    </row>
    <row r="427" ht="15.75" customHeight="1">
      <c r="E427" s="4" t="str">
        <f>IFERROR(__xludf.DUMMYFUNCTION("GOOGLETRANSLATE(D427, ""he"", ""en"")"),"#VALUE!")</f>
        <v>#VALUE!</v>
      </c>
    </row>
    <row r="428" ht="15.75" customHeight="1">
      <c r="E428" s="4" t="str">
        <f>IFERROR(__xludf.DUMMYFUNCTION("GOOGLETRANSLATE(D428, ""he"", ""en"")"),"#VALUE!")</f>
        <v>#VALUE!</v>
      </c>
    </row>
    <row r="429" ht="15.75" customHeight="1">
      <c r="E429" s="4" t="str">
        <f>IFERROR(__xludf.DUMMYFUNCTION("GOOGLETRANSLATE(D429, ""he"", ""en"")"),"#VALUE!")</f>
        <v>#VALUE!</v>
      </c>
    </row>
    <row r="430" ht="15.75" customHeight="1">
      <c r="E430" s="4" t="str">
        <f>IFERROR(__xludf.DUMMYFUNCTION("GOOGLETRANSLATE(D430, ""he"", ""en"")"),"#VALUE!")</f>
        <v>#VALUE!</v>
      </c>
    </row>
    <row r="431" ht="15.75" customHeight="1">
      <c r="E431" s="4" t="str">
        <f>IFERROR(__xludf.DUMMYFUNCTION("GOOGLETRANSLATE(D431, ""he"", ""en"")"),"#VALUE!")</f>
        <v>#VALUE!</v>
      </c>
    </row>
    <row r="432" ht="15.75" customHeight="1">
      <c r="E432" s="4" t="str">
        <f>IFERROR(__xludf.DUMMYFUNCTION("GOOGLETRANSLATE(D432, ""he"", ""en"")"),"#VALUE!")</f>
        <v>#VALUE!</v>
      </c>
    </row>
    <row r="433" ht="15.75" customHeight="1">
      <c r="E433" s="4" t="str">
        <f>IFERROR(__xludf.DUMMYFUNCTION("GOOGLETRANSLATE(D433, ""he"", ""en"")"),"#VALUE!")</f>
        <v>#VALUE!</v>
      </c>
    </row>
    <row r="434" ht="15.75" customHeight="1">
      <c r="E434" s="4" t="str">
        <f>IFERROR(__xludf.DUMMYFUNCTION("GOOGLETRANSLATE(D434, ""he"", ""en"")"),"#VALUE!")</f>
        <v>#VALUE!</v>
      </c>
    </row>
    <row r="435" ht="15.75" customHeight="1">
      <c r="E435" s="4" t="str">
        <f>IFERROR(__xludf.DUMMYFUNCTION("GOOGLETRANSLATE(D435, ""he"", ""en"")"),"#VALUE!")</f>
        <v>#VALUE!</v>
      </c>
    </row>
    <row r="436" ht="15.75" customHeight="1">
      <c r="E436" s="4" t="str">
        <f>IFERROR(__xludf.DUMMYFUNCTION("GOOGLETRANSLATE(D436, ""he"", ""en"")"),"#VALUE!")</f>
        <v>#VALUE!</v>
      </c>
    </row>
    <row r="437" ht="15.75" customHeight="1">
      <c r="E437" s="4" t="str">
        <f>IFERROR(__xludf.DUMMYFUNCTION("GOOGLETRANSLATE(D437, ""he"", ""en"")"),"#VALUE!")</f>
        <v>#VALUE!</v>
      </c>
    </row>
    <row r="438" ht="15.75" customHeight="1">
      <c r="E438" s="4" t="str">
        <f>IFERROR(__xludf.DUMMYFUNCTION("GOOGLETRANSLATE(D438, ""he"", ""en"")"),"#VALUE!")</f>
        <v>#VALUE!</v>
      </c>
    </row>
    <row r="439" ht="15.75" customHeight="1">
      <c r="E439" s="4" t="str">
        <f>IFERROR(__xludf.DUMMYFUNCTION("GOOGLETRANSLATE(D439, ""he"", ""en"")"),"#VALUE!")</f>
        <v>#VALUE!</v>
      </c>
    </row>
    <row r="440" ht="15.75" customHeight="1">
      <c r="E440" s="4" t="str">
        <f>IFERROR(__xludf.DUMMYFUNCTION("GOOGLETRANSLATE(D440, ""he"", ""en"")"),"#VALUE!")</f>
        <v>#VALUE!</v>
      </c>
    </row>
    <row r="441" ht="15.75" customHeight="1">
      <c r="E441" s="4" t="str">
        <f>IFERROR(__xludf.DUMMYFUNCTION("GOOGLETRANSLATE(D441, ""he"", ""en"")"),"#VALUE!")</f>
        <v>#VALUE!</v>
      </c>
    </row>
    <row r="442" ht="15.75" customHeight="1">
      <c r="E442" s="4" t="str">
        <f>IFERROR(__xludf.DUMMYFUNCTION("GOOGLETRANSLATE(D442, ""he"", ""en"")"),"#VALUE!")</f>
        <v>#VALUE!</v>
      </c>
    </row>
    <row r="443" ht="15.75" customHeight="1">
      <c r="E443" s="4" t="str">
        <f>IFERROR(__xludf.DUMMYFUNCTION("GOOGLETRANSLATE(D443, ""he"", ""en"")"),"#VALUE!")</f>
        <v>#VALUE!</v>
      </c>
    </row>
    <row r="444" ht="15.75" customHeight="1">
      <c r="E444" s="4" t="str">
        <f>IFERROR(__xludf.DUMMYFUNCTION("GOOGLETRANSLATE(D444, ""he"", ""en"")"),"#VALUE!")</f>
        <v>#VALUE!</v>
      </c>
    </row>
    <row r="445" ht="15.75" customHeight="1">
      <c r="E445" s="4" t="str">
        <f>IFERROR(__xludf.DUMMYFUNCTION("GOOGLETRANSLATE(D445, ""he"", ""en"")"),"#VALUE!")</f>
        <v>#VALUE!</v>
      </c>
    </row>
    <row r="446" ht="15.75" customHeight="1">
      <c r="E446" s="4" t="str">
        <f>IFERROR(__xludf.DUMMYFUNCTION("GOOGLETRANSLATE(D446, ""he"", ""en"")"),"#VALUE!")</f>
        <v>#VALUE!</v>
      </c>
    </row>
    <row r="447" ht="15.75" customHeight="1">
      <c r="E447" s="4" t="str">
        <f>IFERROR(__xludf.DUMMYFUNCTION("GOOGLETRANSLATE(D447, ""he"", ""en"")"),"#VALUE!")</f>
        <v>#VALUE!</v>
      </c>
    </row>
    <row r="448" ht="15.75" customHeight="1">
      <c r="E448" s="4" t="str">
        <f>IFERROR(__xludf.DUMMYFUNCTION("GOOGLETRANSLATE(D448, ""he"", ""en"")"),"#VALUE!")</f>
        <v>#VALUE!</v>
      </c>
    </row>
    <row r="449" ht="15.75" customHeight="1">
      <c r="E449" s="4" t="str">
        <f>IFERROR(__xludf.DUMMYFUNCTION("GOOGLETRANSLATE(D449, ""he"", ""en"")"),"#VALUE!")</f>
        <v>#VALUE!</v>
      </c>
    </row>
    <row r="450" ht="15.75" customHeight="1">
      <c r="E450" s="4" t="str">
        <f>IFERROR(__xludf.DUMMYFUNCTION("GOOGLETRANSLATE(D450, ""he"", ""en"")"),"#VALUE!")</f>
        <v>#VALUE!</v>
      </c>
    </row>
    <row r="451" ht="15.75" customHeight="1">
      <c r="E451" s="4" t="str">
        <f>IFERROR(__xludf.DUMMYFUNCTION("GOOGLETRANSLATE(D451, ""he"", ""en"")"),"#VALUE!")</f>
        <v>#VALUE!</v>
      </c>
    </row>
    <row r="452" ht="15.75" customHeight="1">
      <c r="E452" s="4" t="str">
        <f>IFERROR(__xludf.DUMMYFUNCTION("GOOGLETRANSLATE(D452, ""he"", ""en"")"),"#VALUE!")</f>
        <v>#VALUE!</v>
      </c>
    </row>
    <row r="453" ht="15.75" customHeight="1">
      <c r="E453" s="4" t="str">
        <f>IFERROR(__xludf.DUMMYFUNCTION("GOOGLETRANSLATE(D453, ""he"", ""en"")"),"#VALUE!")</f>
        <v>#VALUE!</v>
      </c>
    </row>
    <row r="454" ht="15.75" customHeight="1">
      <c r="E454" s="4" t="str">
        <f>IFERROR(__xludf.DUMMYFUNCTION("GOOGLETRANSLATE(D454, ""he"", ""en"")"),"#VALUE!")</f>
        <v>#VALUE!</v>
      </c>
    </row>
    <row r="455" ht="15.75" customHeight="1">
      <c r="E455" s="4" t="str">
        <f>IFERROR(__xludf.DUMMYFUNCTION("GOOGLETRANSLATE(D455, ""he"", ""en"")"),"#VALUE!")</f>
        <v>#VALUE!</v>
      </c>
    </row>
    <row r="456" ht="15.75" customHeight="1">
      <c r="E456" s="4" t="str">
        <f>IFERROR(__xludf.DUMMYFUNCTION("GOOGLETRANSLATE(D456, ""he"", ""en"")"),"#VALUE!")</f>
        <v>#VALUE!</v>
      </c>
    </row>
    <row r="457" ht="15.75" customHeight="1">
      <c r="E457" s="4" t="str">
        <f>IFERROR(__xludf.DUMMYFUNCTION("GOOGLETRANSLATE(D457, ""he"", ""en"")"),"#VALUE!")</f>
        <v>#VALUE!</v>
      </c>
    </row>
    <row r="458" ht="15.75" customHeight="1">
      <c r="E458" s="4" t="str">
        <f>IFERROR(__xludf.DUMMYFUNCTION("GOOGLETRANSLATE(D458, ""he"", ""en"")"),"#VALUE!")</f>
        <v>#VALUE!</v>
      </c>
    </row>
    <row r="459" ht="15.75" customHeight="1">
      <c r="E459" s="4" t="str">
        <f>IFERROR(__xludf.DUMMYFUNCTION("GOOGLETRANSLATE(D459, ""he"", ""en"")"),"#VALUE!")</f>
        <v>#VALUE!</v>
      </c>
    </row>
    <row r="460" ht="15.75" customHeight="1">
      <c r="E460" s="4" t="str">
        <f>IFERROR(__xludf.DUMMYFUNCTION("GOOGLETRANSLATE(D460, ""he"", ""en"")"),"#VALUE!")</f>
        <v>#VALUE!</v>
      </c>
    </row>
    <row r="461" ht="15.75" customHeight="1">
      <c r="E461" s="4" t="str">
        <f>IFERROR(__xludf.DUMMYFUNCTION("GOOGLETRANSLATE(D461, ""he"", ""en"")"),"#VALUE!")</f>
        <v>#VALUE!</v>
      </c>
    </row>
    <row r="462" ht="15.75" customHeight="1">
      <c r="E462" s="4" t="str">
        <f>IFERROR(__xludf.DUMMYFUNCTION("GOOGLETRANSLATE(D462, ""he"", ""en"")"),"#VALUE!")</f>
        <v>#VALUE!</v>
      </c>
    </row>
    <row r="463" ht="15.75" customHeight="1">
      <c r="E463" s="4" t="str">
        <f>IFERROR(__xludf.DUMMYFUNCTION("GOOGLETRANSLATE(D463, ""he"", ""en"")"),"#VALUE!")</f>
        <v>#VALUE!</v>
      </c>
    </row>
    <row r="464" ht="15.75" customHeight="1">
      <c r="E464" s="4" t="str">
        <f>IFERROR(__xludf.DUMMYFUNCTION("GOOGLETRANSLATE(D464, ""he"", ""en"")"),"#VALUE!")</f>
        <v>#VALUE!</v>
      </c>
    </row>
    <row r="465" ht="15.75" customHeight="1">
      <c r="E465" s="4" t="str">
        <f>IFERROR(__xludf.DUMMYFUNCTION("GOOGLETRANSLATE(D465, ""he"", ""en"")"),"#VALUE!")</f>
        <v>#VALUE!</v>
      </c>
    </row>
    <row r="466" ht="15.75" customHeight="1">
      <c r="E466" s="4" t="str">
        <f>IFERROR(__xludf.DUMMYFUNCTION("GOOGLETRANSLATE(D466, ""he"", ""en"")"),"#VALUE!")</f>
        <v>#VALUE!</v>
      </c>
    </row>
    <row r="467" ht="15.75" customHeight="1">
      <c r="E467" s="4" t="str">
        <f>IFERROR(__xludf.DUMMYFUNCTION("GOOGLETRANSLATE(D467, ""he"", ""en"")"),"#VALUE!")</f>
        <v>#VALUE!</v>
      </c>
    </row>
    <row r="468" ht="15.75" customHeight="1">
      <c r="E468" s="4" t="str">
        <f>IFERROR(__xludf.DUMMYFUNCTION("GOOGLETRANSLATE(D468, ""he"", ""en"")"),"#VALUE!")</f>
        <v>#VALUE!</v>
      </c>
    </row>
    <row r="469" ht="15.75" customHeight="1">
      <c r="E469" s="4" t="str">
        <f>IFERROR(__xludf.DUMMYFUNCTION("GOOGLETRANSLATE(D469, ""he"", ""en"")"),"#VALUE!")</f>
        <v>#VALUE!</v>
      </c>
    </row>
    <row r="470" ht="15.75" customHeight="1">
      <c r="E470" s="4" t="str">
        <f>IFERROR(__xludf.DUMMYFUNCTION("GOOGLETRANSLATE(D470, ""he"", ""en"")"),"#VALUE!")</f>
        <v>#VALUE!</v>
      </c>
    </row>
    <row r="471" ht="15.75" customHeight="1">
      <c r="E471" s="4" t="str">
        <f>IFERROR(__xludf.DUMMYFUNCTION("GOOGLETRANSLATE(D471, ""he"", ""en"")"),"#VALUE!")</f>
        <v>#VALUE!</v>
      </c>
    </row>
    <row r="472" ht="15.75" customHeight="1">
      <c r="E472" s="4" t="str">
        <f>IFERROR(__xludf.DUMMYFUNCTION("GOOGLETRANSLATE(D472, ""he"", ""en"")"),"#VALUE!")</f>
        <v>#VALUE!</v>
      </c>
    </row>
    <row r="473" ht="15.75" customHeight="1">
      <c r="E473" s="4" t="str">
        <f>IFERROR(__xludf.DUMMYFUNCTION("GOOGLETRANSLATE(D473, ""he"", ""en"")"),"#VALUE!")</f>
        <v>#VALUE!</v>
      </c>
    </row>
    <row r="474" ht="15.75" customHeight="1">
      <c r="E474" s="4" t="str">
        <f>IFERROR(__xludf.DUMMYFUNCTION("GOOGLETRANSLATE(D474, ""he"", ""en"")"),"#VALUE!")</f>
        <v>#VALUE!</v>
      </c>
    </row>
    <row r="475" ht="15.75" customHeight="1">
      <c r="E475" s="4" t="str">
        <f>IFERROR(__xludf.DUMMYFUNCTION("GOOGLETRANSLATE(D475, ""he"", ""en"")"),"#VALUE!")</f>
        <v>#VALUE!</v>
      </c>
    </row>
    <row r="476" ht="15.75" customHeight="1">
      <c r="E476" s="4" t="str">
        <f>IFERROR(__xludf.DUMMYFUNCTION("GOOGLETRANSLATE(D476, ""he"", ""en"")"),"#VALUE!")</f>
        <v>#VALUE!</v>
      </c>
    </row>
    <row r="477" ht="15.75" customHeight="1">
      <c r="E477" s="4" t="str">
        <f>IFERROR(__xludf.DUMMYFUNCTION("GOOGLETRANSLATE(D477, ""he"", ""en"")"),"#VALUE!")</f>
        <v>#VALUE!</v>
      </c>
    </row>
    <row r="478" ht="15.75" customHeight="1">
      <c r="E478" s="4" t="str">
        <f>IFERROR(__xludf.DUMMYFUNCTION("GOOGLETRANSLATE(D478, ""he"", ""en"")"),"#VALUE!")</f>
        <v>#VALUE!</v>
      </c>
    </row>
    <row r="479" ht="15.75" customHeight="1">
      <c r="E479" s="4" t="str">
        <f>IFERROR(__xludf.DUMMYFUNCTION("GOOGLETRANSLATE(D479, ""he"", ""en"")"),"#VALUE!")</f>
        <v>#VALUE!</v>
      </c>
    </row>
    <row r="480" ht="15.75" customHeight="1">
      <c r="E480" s="4" t="str">
        <f>IFERROR(__xludf.DUMMYFUNCTION("GOOGLETRANSLATE(D480, ""he"", ""en"")"),"#VALUE!")</f>
        <v>#VALUE!</v>
      </c>
    </row>
    <row r="481" ht="15.75" customHeight="1">
      <c r="E481" s="4" t="str">
        <f>IFERROR(__xludf.DUMMYFUNCTION("GOOGLETRANSLATE(D481, ""he"", ""en"")"),"#VALUE!")</f>
        <v>#VALUE!</v>
      </c>
    </row>
    <row r="482" ht="15.75" customHeight="1">
      <c r="E482" s="4" t="str">
        <f>IFERROR(__xludf.DUMMYFUNCTION("GOOGLETRANSLATE(D482, ""he"", ""en"")"),"#VALUE!")</f>
        <v>#VALUE!</v>
      </c>
    </row>
    <row r="483" ht="15.75" customHeight="1">
      <c r="E483" s="4" t="str">
        <f>IFERROR(__xludf.DUMMYFUNCTION("GOOGLETRANSLATE(D483, ""he"", ""en"")"),"#VALUE!")</f>
        <v>#VALUE!</v>
      </c>
    </row>
    <row r="484" ht="15.75" customHeight="1">
      <c r="E484" s="4" t="str">
        <f>IFERROR(__xludf.DUMMYFUNCTION("GOOGLETRANSLATE(D484, ""he"", ""en"")"),"#VALUE!")</f>
        <v>#VALUE!</v>
      </c>
    </row>
    <row r="485" ht="15.75" customHeight="1">
      <c r="E485" s="4" t="str">
        <f>IFERROR(__xludf.DUMMYFUNCTION("GOOGLETRANSLATE(D485, ""he"", ""en"")"),"#VALUE!")</f>
        <v>#VALUE!</v>
      </c>
    </row>
    <row r="486" ht="15.75" customHeight="1">
      <c r="E486" s="4" t="str">
        <f>IFERROR(__xludf.DUMMYFUNCTION("GOOGLETRANSLATE(D486, ""he"", ""en"")"),"#VALUE!")</f>
        <v>#VALUE!</v>
      </c>
    </row>
    <row r="487" ht="15.75" customHeight="1">
      <c r="E487" s="4" t="str">
        <f>IFERROR(__xludf.DUMMYFUNCTION("GOOGLETRANSLATE(D487, ""he"", ""en"")"),"#VALUE!")</f>
        <v>#VALUE!</v>
      </c>
    </row>
    <row r="488" ht="15.75" customHeight="1">
      <c r="E488" s="4" t="str">
        <f>IFERROR(__xludf.DUMMYFUNCTION("GOOGLETRANSLATE(D488, ""he"", ""en"")"),"#VALUE!")</f>
        <v>#VALUE!</v>
      </c>
    </row>
    <row r="489" ht="15.75" customHeight="1">
      <c r="E489" s="4" t="str">
        <f>IFERROR(__xludf.DUMMYFUNCTION("GOOGLETRANSLATE(D489, ""he"", ""en"")"),"#VALUE!")</f>
        <v>#VALUE!</v>
      </c>
    </row>
    <row r="490" ht="15.75" customHeight="1">
      <c r="E490" s="4" t="str">
        <f>IFERROR(__xludf.DUMMYFUNCTION("GOOGLETRANSLATE(D490, ""he"", ""en"")"),"#VALUE!")</f>
        <v>#VALUE!</v>
      </c>
    </row>
    <row r="491" ht="15.75" customHeight="1">
      <c r="E491" s="4" t="str">
        <f>IFERROR(__xludf.DUMMYFUNCTION("GOOGLETRANSLATE(D491, ""he"", ""en"")"),"#VALUE!")</f>
        <v>#VALUE!</v>
      </c>
    </row>
    <row r="492" ht="15.75" customHeight="1">
      <c r="E492" s="4" t="str">
        <f>IFERROR(__xludf.DUMMYFUNCTION("GOOGLETRANSLATE(D492, ""he"", ""en"")"),"#VALUE!")</f>
        <v>#VALUE!</v>
      </c>
    </row>
    <row r="493" ht="15.75" customHeight="1">
      <c r="E493" s="4" t="str">
        <f>IFERROR(__xludf.DUMMYFUNCTION("GOOGLETRANSLATE(D493, ""he"", ""en"")"),"#VALUE!")</f>
        <v>#VALUE!</v>
      </c>
    </row>
    <row r="494" ht="15.75" customHeight="1">
      <c r="E494" s="4" t="str">
        <f>IFERROR(__xludf.DUMMYFUNCTION("GOOGLETRANSLATE(D494, ""he"", ""en"")"),"#VALUE!")</f>
        <v>#VALUE!</v>
      </c>
    </row>
    <row r="495" ht="15.75" customHeight="1">
      <c r="E495" s="4" t="str">
        <f>IFERROR(__xludf.DUMMYFUNCTION("GOOGLETRANSLATE(D495, ""he"", ""en"")"),"#VALUE!")</f>
        <v>#VALUE!</v>
      </c>
    </row>
    <row r="496" ht="15.75" customHeight="1">
      <c r="E496" s="4" t="str">
        <f>IFERROR(__xludf.DUMMYFUNCTION("GOOGLETRANSLATE(D496, ""he"", ""en"")"),"#VALUE!")</f>
        <v>#VALUE!</v>
      </c>
    </row>
    <row r="497" ht="15.75" customHeight="1">
      <c r="E497" s="4" t="str">
        <f>IFERROR(__xludf.DUMMYFUNCTION("GOOGLETRANSLATE(D497, ""he"", ""en"")"),"#VALUE!")</f>
        <v>#VALUE!</v>
      </c>
    </row>
    <row r="498" ht="15.75" customHeight="1">
      <c r="E498" s="4" t="str">
        <f>IFERROR(__xludf.DUMMYFUNCTION("GOOGLETRANSLATE(D498, ""he"", ""en"")"),"#VALUE!")</f>
        <v>#VALUE!</v>
      </c>
    </row>
    <row r="499" ht="15.75" customHeight="1">
      <c r="E499" s="4" t="str">
        <f>IFERROR(__xludf.DUMMYFUNCTION("GOOGLETRANSLATE(D499, ""he"", ""en"")"),"#VALUE!")</f>
        <v>#VALUE!</v>
      </c>
    </row>
    <row r="500" ht="15.75" customHeight="1">
      <c r="E500" s="4" t="str">
        <f>IFERROR(__xludf.DUMMYFUNCTION("GOOGLETRANSLATE(D500, ""he"", ""en"")"),"#VALUE!")</f>
        <v>#VALUE!</v>
      </c>
    </row>
    <row r="501" ht="15.75" customHeight="1">
      <c r="E501" s="4" t="str">
        <f>IFERROR(__xludf.DUMMYFUNCTION("GOOGLETRANSLATE(D501, ""he"", ""en"")"),"#VALUE!")</f>
        <v>#VALUE!</v>
      </c>
    </row>
    <row r="502" ht="15.75" customHeight="1">
      <c r="E502" s="4" t="str">
        <f>IFERROR(__xludf.DUMMYFUNCTION("GOOGLETRANSLATE(D502, ""he"", ""en"")"),"#VALUE!")</f>
        <v>#VALUE!</v>
      </c>
    </row>
    <row r="503" ht="15.75" customHeight="1">
      <c r="E503" s="4" t="str">
        <f>IFERROR(__xludf.DUMMYFUNCTION("GOOGLETRANSLATE(D503, ""he"", ""en"")"),"#VALUE!")</f>
        <v>#VALUE!</v>
      </c>
    </row>
    <row r="504" ht="15.75" customHeight="1">
      <c r="E504" s="4" t="str">
        <f>IFERROR(__xludf.DUMMYFUNCTION("GOOGLETRANSLATE(D504, ""he"", ""en"")"),"#VALUE!")</f>
        <v>#VALUE!</v>
      </c>
    </row>
    <row r="505" ht="15.75" customHeight="1">
      <c r="E505" s="4" t="str">
        <f>IFERROR(__xludf.DUMMYFUNCTION("GOOGLETRANSLATE(D505, ""he"", ""en"")"),"#VALUE!")</f>
        <v>#VALUE!</v>
      </c>
    </row>
    <row r="506" ht="15.75" customHeight="1">
      <c r="E506" s="4" t="str">
        <f>IFERROR(__xludf.DUMMYFUNCTION("GOOGLETRANSLATE(D506, ""he"", ""en"")"),"#VALUE!")</f>
        <v>#VALUE!</v>
      </c>
    </row>
    <row r="507" ht="15.75" customHeight="1">
      <c r="E507" s="4" t="str">
        <f>IFERROR(__xludf.DUMMYFUNCTION("GOOGLETRANSLATE(D507, ""he"", ""en"")"),"#VALUE!")</f>
        <v>#VALUE!</v>
      </c>
    </row>
    <row r="508" ht="15.75" customHeight="1">
      <c r="E508" s="4" t="str">
        <f>IFERROR(__xludf.DUMMYFUNCTION("GOOGLETRANSLATE(D508, ""he"", ""en"")"),"#VALUE!")</f>
        <v>#VALUE!</v>
      </c>
    </row>
    <row r="509" ht="15.75" customHeight="1">
      <c r="E509" s="4" t="str">
        <f>IFERROR(__xludf.DUMMYFUNCTION("GOOGLETRANSLATE(D509, ""he"", ""en"")"),"#VALUE!")</f>
        <v>#VALUE!</v>
      </c>
    </row>
    <row r="510" ht="15.75" customHeight="1">
      <c r="E510" s="4" t="str">
        <f>IFERROR(__xludf.DUMMYFUNCTION("GOOGLETRANSLATE(D510, ""he"", ""en"")"),"#VALUE!")</f>
        <v>#VALUE!</v>
      </c>
    </row>
    <row r="511" ht="15.75" customHeight="1">
      <c r="E511" s="4" t="str">
        <f>IFERROR(__xludf.DUMMYFUNCTION("GOOGLETRANSLATE(D511, ""he"", ""en"")"),"#VALUE!")</f>
        <v>#VALUE!</v>
      </c>
    </row>
    <row r="512" ht="15.75" customHeight="1">
      <c r="E512" s="4" t="str">
        <f>IFERROR(__xludf.DUMMYFUNCTION("GOOGLETRANSLATE(D512, ""he"", ""en"")"),"#VALUE!")</f>
        <v>#VALUE!</v>
      </c>
    </row>
    <row r="513" ht="15.75" customHeight="1">
      <c r="E513" s="4" t="str">
        <f>IFERROR(__xludf.DUMMYFUNCTION("GOOGLETRANSLATE(D513, ""he"", ""en"")"),"#VALUE!")</f>
        <v>#VALUE!</v>
      </c>
    </row>
    <row r="514" ht="15.75" customHeight="1">
      <c r="E514" s="4" t="str">
        <f>IFERROR(__xludf.DUMMYFUNCTION("GOOGLETRANSLATE(D514, ""he"", ""en"")"),"#VALUE!")</f>
        <v>#VALUE!</v>
      </c>
    </row>
    <row r="515" ht="15.75" customHeight="1">
      <c r="E515" s="4" t="str">
        <f>IFERROR(__xludf.DUMMYFUNCTION("GOOGLETRANSLATE(D515, ""he"", ""en"")"),"#VALUE!")</f>
        <v>#VALUE!</v>
      </c>
    </row>
    <row r="516" ht="15.75" customHeight="1">
      <c r="E516" s="4" t="str">
        <f>IFERROR(__xludf.DUMMYFUNCTION("GOOGLETRANSLATE(D516, ""he"", ""en"")"),"#VALUE!")</f>
        <v>#VALUE!</v>
      </c>
    </row>
    <row r="517" ht="15.75" customHeight="1">
      <c r="E517" s="4" t="str">
        <f>IFERROR(__xludf.DUMMYFUNCTION("GOOGLETRANSLATE(D517, ""he"", ""en"")"),"#VALUE!")</f>
        <v>#VALUE!</v>
      </c>
    </row>
    <row r="518" ht="15.75" customHeight="1">
      <c r="E518" s="4" t="str">
        <f>IFERROR(__xludf.DUMMYFUNCTION("GOOGLETRANSLATE(D518, ""he"", ""en"")"),"#VALUE!")</f>
        <v>#VALUE!</v>
      </c>
    </row>
    <row r="519" ht="15.75" customHeight="1">
      <c r="E519" s="4" t="str">
        <f>IFERROR(__xludf.DUMMYFUNCTION("GOOGLETRANSLATE(D519, ""he"", ""en"")"),"#VALUE!")</f>
        <v>#VALUE!</v>
      </c>
    </row>
    <row r="520" ht="15.75" customHeight="1">
      <c r="E520" s="4" t="str">
        <f>IFERROR(__xludf.DUMMYFUNCTION("GOOGLETRANSLATE(D520, ""he"", ""en"")"),"#VALUE!")</f>
        <v>#VALUE!</v>
      </c>
    </row>
    <row r="521" ht="15.75" customHeight="1">
      <c r="E521" s="4" t="str">
        <f>IFERROR(__xludf.DUMMYFUNCTION("GOOGLETRANSLATE(D521, ""he"", ""en"")"),"#VALUE!")</f>
        <v>#VALUE!</v>
      </c>
    </row>
    <row r="522" ht="15.75" customHeight="1">
      <c r="E522" s="4" t="str">
        <f>IFERROR(__xludf.DUMMYFUNCTION("GOOGLETRANSLATE(D522, ""he"", ""en"")"),"#VALUE!")</f>
        <v>#VALUE!</v>
      </c>
    </row>
    <row r="523" ht="15.75" customHeight="1">
      <c r="E523" s="4" t="str">
        <f>IFERROR(__xludf.DUMMYFUNCTION("GOOGLETRANSLATE(D523, ""he"", ""en"")"),"#VALUE!")</f>
        <v>#VALUE!</v>
      </c>
    </row>
    <row r="524" ht="15.75" customHeight="1">
      <c r="E524" s="4" t="str">
        <f>IFERROR(__xludf.DUMMYFUNCTION("GOOGLETRANSLATE(D524, ""he"", ""en"")"),"#VALUE!")</f>
        <v>#VALUE!</v>
      </c>
    </row>
    <row r="525" ht="15.75" customHeight="1">
      <c r="E525" s="4" t="str">
        <f>IFERROR(__xludf.DUMMYFUNCTION("GOOGLETRANSLATE(D525, ""he"", ""en"")"),"#VALUE!")</f>
        <v>#VALUE!</v>
      </c>
    </row>
    <row r="526" ht="15.75" customHeight="1">
      <c r="E526" s="4" t="str">
        <f>IFERROR(__xludf.DUMMYFUNCTION("GOOGLETRANSLATE(D526, ""he"", ""en"")"),"#VALUE!")</f>
        <v>#VALUE!</v>
      </c>
    </row>
    <row r="527" ht="15.75" customHeight="1">
      <c r="E527" s="4" t="str">
        <f>IFERROR(__xludf.DUMMYFUNCTION("GOOGLETRANSLATE(D527, ""he"", ""en"")"),"#VALUE!")</f>
        <v>#VALUE!</v>
      </c>
    </row>
    <row r="528" ht="15.75" customHeight="1">
      <c r="E528" s="4" t="str">
        <f>IFERROR(__xludf.DUMMYFUNCTION("GOOGLETRANSLATE(D528, ""he"", ""en"")"),"#VALUE!")</f>
        <v>#VALUE!</v>
      </c>
    </row>
    <row r="529" ht="15.75" customHeight="1">
      <c r="E529" s="4" t="str">
        <f>IFERROR(__xludf.DUMMYFUNCTION("GOOGLETRANSLATE(D529, ""he"", ""en"")"),"#VALUE!")</f>
        <v>#VALUE!</v>
      </c>
    </row>
    <row r="530" ht="15.75" customHeight="1">
      <c r="E530" s="4" t="str">
        <f>IFERROR(__xludf.DUMMYFUNCTION("GOOGLETRANSLATE(D530, ""he"", ""en"")"),"#VALUE!")</f>
        <v>#VALUE!</v>
      </c>
    </row>
    <row r="531" ht="15.75" customHeight="1">
      <c r="E531" s="4" t="str">
        <f>IFERROR(__xludf.DUMMYFUNCTION("GOOGLETRANSLATE(D531, ""he"", ""en"")"),"#VALUE!")</f>
        <v>#VALUE!</v>
      </c>
    </row>
    <row r="532" ht="15.75" customHeight="1">
      <c r="E532" s="4" t="str">
        <f>IFERROR(__xludf.DUMMYFUNCTION("GOOGLETRANSLATE(D532, ""he"", ""en"")"),"#VALUE!")</f>
        <v>#VALUE!</v>
      </c>
    </row>
    <row r="533" ht="15.75" customHeight="1">
      <c r="E533" s="4" t="str">
        <f>IFERROR(__xludf.DUMMYFUNCTION("GOOGLETRANSLATE(D533, ""he"", ""en"")"),"#VALUE!")</f>
        <v>#VALUE!</v>
      </c>
    </row>
    <row r="534" ht="15.75" customHeight="1">
      <c r="E534" s="4" t="str">
        <f>IFERROR(__xludf.DUMMYFUNCTION("GOOGLETRANSLATE(D534, ""he"", ""en"")"),"#VALUE!")</f>
        <v>#VALUE!</v>
      </c>
    </row>
    <row r="535" ht="15.75" customHeight="1">
      <c r="E535" s="4" t="str">
        <f>IFERROR(__xludf.DUMMYFUNCTION("GOOGLETRANSLATE(D535, ""he"", ""en"")"),"#VALUE!")</f>
        <v>#VALUE!</v>
      </c>
    </row>
    <row r="536" ht="15.75" customHeight="1">
      <c r="E536" s="4" t="str">
        <f>IFERROR(__xludf.DUMMYFUNCTION("GOOGLETRANSLATE(D536, ""he"", ""en"")"),"#VALUE!")</f>
        <v>#VALUE!</v>
      </c>
    </row>
    <row r="537" ht="15.75" customHeight="1">
      <c r="E537" s="4" t="str">
        <f>IFERROR(__xludf.DUMMYFUNCTION("GOOGLETRANSLATE(D537, ""he"", ""en"")"),"#VALUE!")</f>
        <v>#VALUE!</v>
      </c>
    </row>
    <row r="538" ht="15.75" customHeight="1">
      <c r="E538" s="4" t="str">
        <f>IFERROR(__xludf.DUMMYFUNCTION("GOOGLETRANSLATE(D538, ""he"", ""en"")"),"#VALUE!")</f>
        <v>#VALUE!</v>
      </c>
    </row>
    <row r="539" ht="15.75" customHeight="1">
      <c r="E539" s="4" t="str">
        <f>IFERROR(__xludf.DUMMYFUNCTION("GOOGLETRANSLATE(D539, ""he"", ""en"")"),"#VALUE!")</f>
        <v>#VALUE!</v>
      </c>
    </row>
    <row r="540" ht="15.75" customHeight="1">
      <c r="E540" s="4" t="str">
        <f>IFERROR(__xludf.DUMMYFUNCTION("GOOGLETRANSLATE(D540, ""he"", ""en"")"),"#VALUE!")</f>
        <v>#VALUE!</v>
      </c>
    </row>
    <row r="541" ht="15.75" customHeight="1">
      <c r="E541" s="4" t="str">
        <f>IFERROR(__xludf.DUMMYFUNCTION("GOOGLETRANSLATE(D541, ""he"", ""en"")"),"#VALUE!")</f>
        <v>#VALUE!</v>
      </c>
    </row>
    <row r="542" ht="15.75" customHeight="1">
      <c r="E542" s="4" t="str">
        <f>IFERROR(__xludf.DUMMYFUNCTION("GOOGLETRANSLATE(D542, ""he"", ""en"")"),"#VALUE!")</f>
        <v>#VALUE!</v>
      </c>
    </row>
    <row r="543" ht="15.75" customHeight="1">
      <c r="E543" s="4" t="str">
        <f>IFERROR(__xludf.DUMMYFUNCTION("GOOGLETRANSLATE(D543, ""he"", ""en"")"),"#VALUE!")</f>
        <v>#VALUE!</v>
      </c>
    </row>
    <row r="544" ht="15.75" customHeight="1">
      <c r="E544" s="4" t="str">
        <f>IFERROR(__xludf.DUMMYFUNCTION("GOOGLETRANSLATE(D544, ""he"", ""en"")"),"#VALUE!")</f>
        <v>#VALUE!</v>
      </c>
    </row>
    <row r="545" ht="15.75" customHeight="1">
      <c r="E545" s="4" t="str">
        <f>IFERROR(__xludf.DUMMYFUNCTION("GOOGLETRANSLATE(D545, ""he"", ""en"")"),"#VALUE!")</f>
        <v>#VALUE!</v>
      </c>
    </row>
    <row r="546" ht="15.75" customHeight="1">
      <c r="E546" s="4" t="str">
        <f>IFERROR(__xludf.DUMMYFUNCTION("GOOGLETRANSLATE(D546, ""he"", ""en"")"),"#VALUE!")</f>
        <v>#VALUE!</v>
      </c>
    </row>
    <row r="547" ht="15.75" customHeight="1">
      <c r="E547" s="4" t="str">
        <f>IFERROR(__xludf.DUMMYFUNCTION("GOOGLETRANSLATE(D547, ""he"", ""en"")"),"#VALUE!")</f>
        <v>#VALUE!</v>
      </c>
    </row>
    <row r="548" ht="15.75" customHeight="1">
      <c r="E548" s="4" t="str">
        <f>IFERROR(__xludf.DUMMYFUNCTION("GOOGLETRANSLATE(D548, ""he"", ""en"")"),"#VALUE!")</f>
        <v>#VALUE!</v>
      </c>
    </row>
    <row r="549" ht="15.75" customHeight="1">
      <c r="E549" s="4" t="str">
        <f>IFERROR(__xludf.DUMMYFUNCTION("GOOGLETRANSLATE(D549, ""he"", ""en"")"),"#VALUE!")</f>
        <v>#VALUE!</v>
      </c>
    </row>
    <row r="550" ht="15.75" customHeight="1">
      <c r="E550" s="4" t="str">
        <f>IFERROR(__xludf.DUMMYFUNCTION("GOOGLETRANSLATE(D550, ""he"", ""en"")"),"#VALUE!")</f>
        <v>#VALUE!</v>
      </c>
    </row>
    <row r="551" ht="15.75" customHeight="1">
      <c r="E551" s="4" t="str">
        <f>IFERROR(__xludf.DUMMYFUNCTION("GOOGLETRANSLATE(D551, ""he"", ""en"")"),"#VALUE!")</f>
        <v>#VALUE!</v>
      </c>
    </row>
    <row r="552" ht="15.75" customHeight="1">
      <c r="E552" s="4" t="str">
        <f>IFERROR(__xludf.DUMMYFUNCTION("GOOGLETRANSLATE(D552, ""he"", ""en"")"),"#VALUE!")</f>
        <v>#VALUE!</v>
      </c>
    </row>
    <row r="553" ht="15.75" customHeight="1">
      <c r="E553" s="4" t="str">
        <f>IFERROR(__xludf.DUMMYFUNCTION("GOOGLETRANSLATE(D553, ""he"", ""en"")"),"#VALUE!")</f>
        <v>#VALUE!</v>
      </c>
    </row>
    <row r="554" ht="15.75" customHeight="1">
      <c r="E554" s="4" t="str">
        <f>IFERROR(__xludf.DUMMYFUNCTION("GOOGLETRANSLATE(D554, ""he"", ""en"")"),"#VALUE!")</f>
        <v>#VALUE!</v>
      </c>
    </row>
    <row r="555" ht="15.75" customHeight="1">
      <c r="E555" s="4" t="str">
        <f>IFERROR(__xludf.DUMMYFUNCTION("GOOGLETRANSLATE(D555, ""he"", ""en"")"),"#VALUE!")</f>
        <v>#VALUE!</v>
      </c>
    </row>
    <row r="556" ht="15.75" customHeight="1">
      <c r="E556" s="4" t="str">
        <f>IFERROR(__xludf.DUMMYFUNCTION("GOOGLETRANSLATE(D556, ""he"", ""en"")"),"#VALUE!")</f>
        <v>#VALUE!</v>
      </c>
    </row>
    <row r="557" ht="15.75" customHeight="1">
      <c r="E557" s="4" t="str">
        <f>IFERROR(__xludf.DUMMYFUNCTION("GOOGLETRANSLATE(D557, ""he"", ""en"")"),"#VALUE!")</f>
        <v>#VALUE!</v>
      </c>
    </row>
    <row r="558" ht="15.75" customHeight="1">
      <c r="E558" s="4" t="str">
        <f>IFERROR(__xludf.DUMMYFUNCTION("GOOGLETRANSLATE(D558, ""he"", ""en"")"),"#VALUE!")</f>
        <v>#VALUE!</v>
      </c>
    </row>
    <row r="559" ht="15.75" customHeight="1">
      <c r="E559" s="4" t="str">
        <f>IFERROR(__xludf.DUMMYFUNCTION("GOOGLETRANSLATE(D559, ""he"", ""en"")"),"#VALUE!")</f>
        <v>#VALUE!</v>
      </c>
    </row>
    <row r="560" ht="15.75" customHeight="1">
      <c r="E560" s="4" t="str">
        <f>IFERROR(__xludf.DUMMYFUNCTION("GOOGLETRANSLATE(D560, ""he"", ""en"")"),"#VALUE!")</f>
        <v>#VALUE!</v>
      </c>
    </row>
    <row r="561" ht="15.75" customHeight="1">
      <c r="E561" s="4" t="str">
        <f>IFERROR(__xludf.DUMMYFUNCTION("GOOGLETRANSLATE(D561, ""he"", ""en"")"),"#VALUE!")</f>
        <v>#VALUE!</v>
      </c>
    </row>
    <row r="562" ht="15.75" customHeight="1">
      <c r="E562" s="4" t="str">
        <f>IFERROR(__xludf.DUMMYFUNCTION("GOOGLETRANSLATE(D562, ""he"", ""en"")"),"#VALUE!")</f>
        <v>#VALUE!</v>
      </c>
    </row>
    <row r="563" ht="15.75" customHeight="1">
      <c r="E563" s="4" t="str">
        <f>IFERROR(__xludf.DUMMYFUNCTION("GOOGLETRANSLATE(D563, ""he"", ""en"")"),"#VALUE!")</f>
        <v>#VALUE!</v>
      </c>
    </row>
    <row r="564" ht="15.75" customHeight="1">
      <c r="E564" s="4" t="str">
        <f>IFERROR(__xludf.DUMMYFUNCTION("GOOGLETRANSLATE(D564, ""he"", ""en"")"),"#VALUE!")</f>
        <v>#VALUE!</v>
      </c>
    </row>
    <row r="565" ht="15.75" customHeight="1">
      <c r="E565" s="4" t="str">
        <f>IFERROR(__xludf.DUMMYFUNCTION("GOOGLETRANSLATE(D565, ""he"", ""en"")"),"#VALUE!")</f>
        <v>#VALUE!</v>
      </c>
    </row>
    <row r="566" ht="15.75" customHeight="1">
      <c r="E566" s="4" t="str">
        <f>IFERROR(__xludf.DUMMYFUNCTION("GOOGLETRANSLATE(D566, ""he"", ""en"")"),"#VALUE!")</f>
        <v>#VALUE!</v>
      </c>
    </row>
    <row r="567" ht="15.75" customHeight="1">
      <c r="E567" s="4" t="str">
        <f>IFERROR(__xludf.DUMMYFUNCTION("GOOGLETRANSLATE(D567, ""he"", ""en"")"),"#VALUE!")</f>
        <v>#VALUE!</v>
      </c>
    </row>
    <row r="568" ht="15.75" customHeight="1">
      <c r="E568" s="4" t="str">
        <f>IFERROR(__xludf.DUMMYFUNCTION("GOOGLETRANSLATE(D568, ""he"", ""en"")"),"#VALUE!")</f>
        <v>#VALUE!</v>
      </c>
    </row>
    <row r="569" ht="15.75" customHeight="1">
      <c r="E569" s="4" t="str">
        <f>IFERROR(__xludf.DUMMYFUNCTION("GOOGLETRANSLATE(D569, ""he"", ""en"")"),"#VALUE!")</f>
        <v>#VALUE!</v>
      </c>
    </row>
    <row r="570" ht="15.75" customHeight="1">
      <c r="E570" s="4" t="str">
        <f>IFERROR(__xludf.DUMMYFUNCTION("GOOGLETRANSLATE(D570, ""he"", ""en"")"),"#VALUE!")</f>
        <v>#VALUE!</v>
      </c>
    </row>
    <row r="571" ht="15.75" customHeight="1">
      <c r="E571" s="4" t="str">
        <f>IFERROR(__xludf.DUMMYFUNCTION("GOOGLETRANSLATE(D571, ""he"", ""en"")"),"#VALUE!")</f>
        <v>#VALUE!</v>
      </c>
    </row>
    <row r="572" ht="15.75" customHeight="1">
      <c r="E572" s="4" t="str">
        <f>IFERROR(__xludf.DUMMYFUNCTION("GOOGLETRANSLATE(D572, ""he"", ""en"")"),"#VALUE!")</f>
        <v>#VALUE!</v>
      </c>
    </row>
    <row r="573" ht="15.75" customHeight="1">
      <c r="E573" s="4" t="str">
        <f>IFERROR(__xludf.DUMMYFUNCTION("GOOGLETRANSLATE(D573, ""he"", ""en"")"),"#VALUE!")</f>
        <v>#VALUE!</v>
      </c>
    </row>
    <row r="574" ht="15.75" customHeight="1">
      <c r="E574" s="4" t="str">
        <f>IFERROR(__xludf.DUMMYFUNCTION("GOOGLETRANSLATE(D574, ""he"", ""en"")"),"#VALUE!")</f>
        <v>#VALUE!</v>
      </c>
    </row>
    <row r="575" ht="15.75" customHeight="1">
      <c r="E575" s="4" t="str">
        <f>IFERROR(__xludf.DUMMYFUNCTION("GOOGLETRANSLATE(D575, ""he"", ""en"")"),"#VALUE!")</f>
        <v>#VALUE!</v>
      </c>
    </row>
    <row r="576" ht="15.75" customHeight="1">
      <c r="E576" s="4" t="str">
        <f>IFERROR(__xludf.DUMMYFUNCTION("GOOGLETRANSLATE(D576, ""he"", ""en"")"),"#VALUE!")</f>
        <v>#VALUE!</v>
      </c>
    </row>
    <row r="577" ht="15.75" customHeight="1">
      <c r="E577" s="4" t="str">
        <f>IFERROR(__xludf.DUMMYFUNCTION("GOOGLETRANSLATE(D577, ""he"", ""en"")"),"#VALUE!")</f>
        <v>#VALUE!</v>
      </c>
    </row>
    <row r="578" ht="15.75" customHeight="1">
      <c r="E578" s="4" t="str">
        <f>IFERROR(__xludf.DUMMYFUNCTION("GOOGLETRANSLATE(D578, ""he"", ""en"")"),"#VALUE!")</f>
        <v>#VALUE!</v>
      </c>
    </row>
    <row r="579" ht="15.75" customHeight="1">
      <c r="E579" s="4" t="str">
        <f>IFERROR(__xludf.DUMMYFUNCTION("GOOGLETRANSLATE(D579, ""he"", ""en"")"),"#VALUE!")</f>
        <v>#VALUE!</v>
      </c>
    </row>
    <row r="580" ht="15.75" customHeight="1">
      <c r="E580" s="4" t="str">
        <f>IFERROR(__xludf.DUMMYFUNCTION("GOOGLETRANSLATE(D580, ""he"", ""en"")"),"#VALUE!")</f>
        <v>#VALUE!</v>
      </c>
    </row>
    <row r="581" ht="15.75" customHeight="1">
      <c r="E581" s="4" t="str">
        <f>IFERROR(__xludf.DUMMYFUNCTION("GOOGLETRANSLATE(D581, ""he"", ""en"")"),"#VALUE!")</f>
        <v>#VALUE!</v>
      </c>
    </row>
    <row r="582" ht="15.75" customHeight="1">
      <c r="E582" s="4" t="str">
        <f>IFERROR(__xludf.DUMMYFUNCTION("GOOGLETRANSLATE(D582, ""he"", ""en"")"),"#VALUE!")</f>
        <v>#VALUE!</v>
      </c>
    </row>
    <row r="583" ht="15.75" customHeight="1">
      <c r="E583" s="4" t="str">
        <f>IFERROR(__xludf.DUMMYFUNCTION("GOOGLETRANSLATE(D583, ""he"", ""en"")"),"#VALUE!")</f>
        <v>#VALUE!</v>
      </c>
    </row>
    <row r="584" ht="15.75" customHeight="1">
      <c r="E584" s="4" t="str">
        <f>IFERROR(__xludf.DUMMYFUNCTION("GOOGLETRANSLATE(D584, ""he"", ""en"")"),"#VALUE!")</f>
        <v>#VALUE!</v>
      </c>
    </row>
    <row r="585" ht="15.75" customHeight="1">
      <c r="E585" s="4" t="str">
        <f>IFERROR(__xludf.DUMMYFUNCTION("GOOGLETRANSLATE(D585, ""he"", ""en"")"),"#VALUE!")</f>
        <v>#VALUE!</v>
      </c>
    </row>
    <row r="586" ht="15.75" customHeight="1">
      <c r="E586" s="4" t="str">
        <f>IFERROR(__xludf.DUMMYFUNCTION("GOOGLETRANSLATE(D586, ""he"", ""en"")"),"#VALUE!")</f>
        <v>#VALUE!</v>
      </c>
    </row>
    <row r="587" ht="15.75" customHeight="1">
      <c r="E587" s="4" t="str">
        <f>IFERROR(__xludf.DUMMYFUNCTION("GOOGLETRANSLATE(D587, ""he"", ""en"")"),"#VALUE!")</f>
        <v>#VALUE!</v>
      </c>
    </row>
    <row r="588" ht="15.75" customHeight="1">
      <c r="E588" s="4" t="str">
        <f>IFERROR(__xludf.DUMMYFUNCTION("GOOGLETRANSLATE(D588, ""he"", ""en"")"),"#VALUE!")</f>
        <v>#VALUE!</v>
      </c>
    </row>
    <row r="589" ht="15.75" customHeight="1">
      <c r="E589" s="4" t="str">
        <f>IFERROR(__xludf.DUMMYFUNCTION("GOOGLETRANSLATE(D589, ""he"", ""en"")"),"#VALUE!")</f>
        <v>#VALUE!</v>
      </c>
    </row>
    <row r="590" ht="15.75" customHeight="1">
      <c r="E590" s="4" t="str">
        <f>IFERROR(__xludf.DUMMYFUNCTION("GOOGLETRANSLATE(D590, ""he"", ""en"")"),"#VALUE!")</f>
        <v>#VALUE!</v>
      </c>
    </row>
    <row r="591" ht="15.75" customHeight="1">
      <c r="E591" s="4" t="str">
        <f>IFERROR(__xludf.DUMMYFUNCTION("GOOGLETRANSLATE(D591, ""he"", ""en"")"),"#VALUE!")</f>
        <v>#VALUE!</v>
      </c>
    </row>
    <row r="592" ht="15.75" customHeight="1">
      <c r="E592" s="4" t="str">
        <f>IFERROR(__xludf.DUMMYFUNCTION("GOOGLETRANSLATE(D592, ""he"", ""en"")"),"#VALUE!")</f>
        <v>#VALUE!</v>
      </c>
    </row>
    <row r="593" ht="15.75" customHeight="1">
      <c r="E593" s="4" t="str">
        <f>IFERROR(__xludf.DUMMYFUNCTION("GOOGLETRANSLATE(D593, ""he"", ""en"")"),"#VALUE!")</f>
        <v>#VALUE!</v>
      </c>
    </row>
    <row r="594" ht="15.75" customHeight="1">
      <c r="E594" s="4" t="str">
        <f>IFERROR(__xludf.DUMMYFUNCTION("GOOGLETRANSLATE(D594, ""he"", ""en"")"),"#VALUE!")</f>
        <v>#VALUE!</v>
      </c>
    </row>
    <row r="595" ht="15.75" customHeight="1">
      <c r="E595" s="4" t="str">
        <f>IFERROR(__xludf.DUMMYFUNCTION("GOOGLETRANSLATE(D595, ""he"", ""en"")"),"#VALUE!")</f>
        <v>#VALUE!</v>
      </c>
    </row>
    <row r="596" ht="15.75" customHeight="1">
      <c r="E596" s="4" t="str">
        <f>IFERROR(__xludf.DUMMYFUNCTION("GOOGLETRANSLATE(D596, ""he"", ""en"")"),"#VALUE!")</f>
        <v>#VALUE!</v>
      </c>
    </row>
    <row r="597" ht="15.75" customHeight="1">
      <c r="E597" s="4" t="str">
        <f>IFERROR(__xludf.DUMMYFUNCTION("GOOGLETRANSLATE(D597, ""he"", ""en"")"),"#VALUE!")</f>
        <v>#VALUE!</v>
      </c>
    </row>
    <row r="598" ht="15.75" customHeight="1">
      <c r="E598" s="4" t="str">
        <f>IFERROR(__xludf.DUMMYFUNCTION("GOOGLETRANSLATE(D598, ""he"", ""en"")"),"#VALUE!")</f>
        <v>#VALUE!</v>
      </c>
    </row>
    <row r="599" ht="15.75" customHeight="1">
      <c r="E599" s="4" t="str">
        <f>IFERROR(__xludf.DUMMYFUNCTION("GOOGLETRANSLATE(D599, ""he"", ""en"")"),"#VALUE!")</f>
        <v>#VALUE!</v>
      </c>
    </row>
    <row r="600" ht="15.75" customHeight="1">
      <c r="E600" s="4" t="str">
        <f>IFERROR(__xludf.DUMMYFUNCTION("GOOGLETRANSLATE(D600, ""he"", ""en"")"),"#VALUE!")</f>
        <v>#VALUE!</v>
      </c>
    </row>
    <row r="601" ht="15.75" customHeight="1">
      <c r="E601" s="4" t="str">
        <f>IFERROR(__xludf.DUMMYFUNCTION("GOOGLETRANSLATE(D601, ""he"", ""en"")"),"#VALUE!")</f>
        <v>#VALUE!</v>
      </c>
    </row>
    <row r="602" ht="15.75" customHeight="1">
      <c r="E602" s="4" t="str">
        <f>IFERROR(__xludf.DUMMYFUNCTION("GOOGLETRANSLATE(D602, ""he"", ""en"")"),"#VALUE!")</f>
        <v>#VALUE!</v>
      </c>
    </row>
    <row r="603" ht="15.75" customHeight="1">
      <c r="E603" s="4" t="str">
        <f>IFERROR(__xludf.DUMMYFUNCTION("GOOGLETRANSLATE(D603, ""he"", ""en"")"),"#VALUE!")</f>
        <v>#VALUE!</v>
      </c>
    </row>
    <row r="604" ht="15.75" customHeight="1">
      <c r="E604" s="4" t="str">
        <f>IFERROR(__xludf.DUMMYFUNCTION("GOOGLETRANSLATE(D604, ""he"", ""en"")"),"#VALUE!")</f>
        <v>#VALUE!</v>
      </c>
    </row>
    <row r="605" ht="15.75" customHeight="1">
      <c r="E605" s="4" t="str">
        <f>IFERROR(__xludf.DUMMYFUNCTION("GOOGLETRANSLATE(D605, ""he"", ""en"")"),"#VALUE!")</f>
        <v>#VALUE!</v>
      </c>
    </row>
    <row r="606" ht="15.75" customHeight="1">
      <c r="E606" s="4" t="str">
        <f>IFERROR(__xludf.DUMMYFUNCTION("GOOGLETRANSLATE(D606, ""he"", ""en"")"),"#VALUE!")</f>
        <v>#VALUE!</v>
      </c>
    </row>
    <row r="607" ht="15.75" customHeight="1">
      <c r="E607" s="4" t="str">
        <f>IFERROR(__xludf.DUMMYFUNCTION("GOOGLETRANSLATE(D607, ""he"", ""en"")"),"#VALUE!")</f>
        <v>#VALUE!</v>
      </c>
    </row>
    <row r="608" ht="15.75" customHeight="1">
      <c r="E608" s="4" t="str">
        <f>IFERROR(__xludf.DUMMYFUNCTION("GOOGLETRANSLATE(D608, ""he"", ""en"")"),"#VALUE!")</f>
        <v>#VALUE!</v>
      </c>
    </row>
    <row r="609" ht="15.75" customHeight="1">
      <c r="E609" s="4" t="str">
        <f>IFERROR(__xludf.DUMMYFUNCTION("GOOGLETRANSLATE(D609, ""he"", ""en"")"),"#VALUE!")</f>
        <v>#VALUE!</v>
      </c>
    </row>
    <row r="610" ht="15.75" customHeight="1">
      <c r="E610" s="4" t="str">
        <f>IFERROR(__xludf.DUMMYFUNCTION("GOOGLETRANSLATE(D610, ""he"", ""en"")"),"#VALUE!")</f>
        <v>#VALUE!</v>
      </c>
    </row>
    <row r="611" ht="15.75" customHeight="1">
      <c r="E611" s="4" t="str">
        <f>IFERROR(__xludf.DUMMYFUNCTION("GOOGLETRANSLATE(D611, ""he"", ""en"")"),"#VALUE!")</f>
        <v>#VALUE!</v>
      </c>
    </row>
    <row r="612" ht="15.75" customHeight="1">
      <c r="E612" s="4" t="str">
        <f>IFERROR(__xludf.DUMMYFUNCTION("GOOGLETRANSLATE(D612, ""he"", ""en"")"),"#VALUE!")</f>
        <v>#VALUE!</v>
      </c>
    </row>
    <row r="613" ht="15.75" customHeight="1">
      <c r="E613" s="4" t="str">
        <f>IFERROR(__xludf.DUMMYFUNCTION("GOOGLETRANSLATE(D613, ""he"", ""en"")"),"#VALUE!")</f>
        <v>#VALUE!</v>
      </c>
    </row>
    <row r="614" ht="15.75" customHeight="1">
      <c r="E614" s="4" t="str">
        <f>IFERROR(__xludf.DUMMYFUNCTION("GOOGLETRANSLATE(D614, ""he"", ""en"")"),"#VALUE!")</f>
        <v>#VALUE!</v>
      </c>
    </row>
    <row r="615" ht="15.75" customHeight="1">
      <c r="E615" s="4" t="str">
        <f>IFERROR(__xludf.DUMMYFUNCTION("GOOGLETRANSLATE(D615, ""he"", ""en"")"),"#VALUE!")</f>
        <v>#VALUE!</v>
      </c>
    </row>
    <row r="616" ht="15.75" customHeight="1">
      <c r="E616" s="4" t="str">
        <f>IFERROR(__xludf.DUMMYFUNCTION("GOOGLETRANSLATE(D616, ""he"", ""en"")"),"#VALUE!")</f>
        <v>#VALUE!</v>
      </c>
    </row>
    <row r="617" ht="15.75" customHeight="1">
      <c r="E617" s="4" t="str">
        <f>IFERROR(__xludf.DUMMYFUNCTION("GOOGLETRANSLATE(D617, ""he"", ""en"")"),"#VALUE!")</f>
        <v>#VALUE!</v>
      </c>
    </row>
    <row r="618" ht="15.75" customHeight="1">
      <c r="E618" s="4" t="str">
        <f>IFERROR(__xludf.DUMMYFUNCTION("GOOGLETRANSLATE(D618, ""he"", ""en"")"),"#VALUE!")</f>
        <v>#VALUE!</v>
      </c>
    </row>
    <row r="619" ht="15.75" customHeight="1">
      <c r="E619" s="4" t="str">
        <f>IFERROR(__xludf.DUMMYFUNCTION("GOOGLETRANSLATE(D619, ""he"", ""en"")"),"#VALUE!")</f>
        <v>#VALUE!</v>
      </c>
    </row>
    <row r="620" ht="15.75" customHeight="1">
      <c r="E620" s="4" t="str">
        <f>IFERROR(__xludf.DUMMYFUNCTION("GOOGLETRANSLATE(D620, ""he"", ""en"")"),"#VALUE!")</f>
        <v>#VALUE!</v>
      </c>
    </row>
    <row r="621" ht="15.75" customHeight="1">
      <c r="E621" s="4" t="str">
        <f>IFERROR(__xludf.DUMMYFUNCTION("GOOGLETRANSLATE(D621, ""he"", ""en"")"),"#VALUE!")</f>
        <v>#VALUE!</v>
      </c>
    </row>
    <row r="622" ht="15.75" customHeight="1">
      <c r="E622" s="4" t="str">
        <f>IFERROR(__xludf.DUMMYFUNCTION("GOOGLETRANSLATE(D622, ""he"", ""en"")"),"#VALUE!")</f>
        <v>#VALUE!</v>
      </c>
    </row>
    <row r="623" ht="15.75" customHeight="1">
      <c r="E623" s="4" t="str">
        <f>IFERROR(__xludf.DUMMYFUNCTION("GOOGLETRANSLATE(D623, ""he"", ""en"")"),"#VALUE!")</f>
        <v>#VALUE!</v>
      </c>
    </row>
    <row r="624" ht="15.75" customHeight="1">
      <c r="E624" s="4" t="str">
        <f>IFERROR(__xludf.DUMMYFUNCTION("GOOGLETRANSLATE(D624, ""he"", ""en"")"),"#VALUE!")</f>
        <v>#VALUE!</v>
      </c>
    </row>
    <row r="625" ht="15.75" customHeight="1">
      <c r="E625" s="4" t="str">
        <f>IFERROR(__xludf.DUMMYFUNCTION("GOOGLETRANSLATE(D625, ""he"", ""en"")"),"#VALUE!")</f>
        <v>#VALUE!</v>
      </c>
    </row>
    <row r="626" ht="15.75" customHeight="1">
      <c r="E626" s="4" t="str">
        <f>IFERROR(__xludf.DUMMYFUNCTION("GOOGLETRANSLATE(D626, ""he"", ""en"")"),"#VALUE!")</f>
        <v>#VALUE!</v>
      </c>
    </row>
    <row r="627" ht="15.75" customHeight="1">
      <c r="E627" s="4" t="str">
        <f>IFERROR(__xludf.DUMMYFUNCTION("GOOGLETRANSLATE(D627, ""he"", ""en"")"),"#VALUE!")</f>
        <v>#VALUE!</v>
      </c>
    </row>
    <row r="628" ht="15.75" customHeight="1">
      <c r="E628" s="4" t="str">
        <f>IFERROR(__xludf.DUMMYFUNCTION("GOOGLETRANSLATE(D628, ""he"", ""en"")"),"#VALUE!")</f>
        <v>#VALUE!</v>
      </c>
    </row>
    <row r="629" ht="15.75" customHeight="1">
      <c r="E629" s="4" t="str">
        <f>IFERROR(__xludf.DUMMYFUNCTION("GOOGLETRANSLATE(D629, ""he"", ""en"")"),"#VALUE!")</f>
        <v>#VALUE!</v>
      </c>
    </row>
    <row r="630" ht="15.75" customHeight="1">
      <c r="E630" s="4" t="str">
        <f>IFERROR(__xludf.DUMMYFUNCTION("GOOGLETRANSLATE(D630, ""he"", ""en"")"),"#VALUE!")</f>
        <v>#VALUE!</v>
      </c>
    </row>
    <row r="631" ht="15.75" customHeight="1">
      <c r="E631" s="4" t="str">
        <f>IFERROR(__xludf.DUMMYFUNCTION("GOOGLETRANSLATE(D631, ""he"", ""en"")"),"#VALUE!")</f>
        <v>#VALUE!</v>
      </c>
    </row>
    <row r="632" ht="15.75" customHeight="1">
      <c r="E632" s="4" t="str">
        <f>IFERROR(__xludf.DUMMYFUNCTION("GOOGLETRANSLATE(D632, ""he"", ""en"")"),"#VALUE!")</f>
        <v>#VALUE!</v>
      </c>
    </row>
    <row r="633" ht="15.75" customHeight="1">
      <c r="E633" s="4" t="str">
        <f>IFERROR(__xludf.DUMMYFUNCTION("GOOGLETRANSLATE(D633, ""he"", ""en"")"),"#VALUE!")</f>
        <v>#VALUE!</v>
      </c>
    </row>
    <row r="634" ht="15.75" customHeight="1">
      <c r="E634" s="4" t="str">
        <f>IFERROR(__xludf.DUMMYFUNCTION("GOOGLETRANSLATE(D634, ""he"", ""en"")"),"#VALUE!")</f>
        <v>#VALUE!</v>
      </c>
    </row>
    <row r="635" ht="15.75" customHeight="1">
      <c r="E635" s="4" t="str">
        <f>IFERROR(__xludf.DUMMYFUNCTION("GOOGLETRANSLATE(D635, ""he"", ""en"")"),"#VALUE!")</f>
        <v>#VALUE!</v>
      </c>
    </row>
    <row r="636" ht="15.75" customHeight="1">
      <c r="E636" s="4" t="str">
        <f>IFERROR(__xludf.DUMMYFUNCTION("GOOGLETRANSLATE(D636, ""he"", ""en"")"),"#VALUE!")</f>
        <v>#VALUE!</v>
      </c>
    </row>
    <row r="637" ht="15.75" customHeight="1">
      <c r="E637" s="4" t="str">
        <f>IFERROR(__xludf.DUMMYFUNCTION("GOOGLETRANSLATE(D637, ""he"", ""en"")"),"#VALUE!")</f>
        <v>#VALUE!</v>
      </c>
    </row>
    <row r="638" ht="15.75" customHeight="1">
      <c r="E638" s="4" t="str">
        <f>IFERROR(__xludf.DUMMYFUNCTION("GOOGLETRANSLATE(D638, ""he"", ""en"")"),"#VALUE!")</f>
        <v>#VALUE!</v>
      </c>
    </row>
    <row r="639" ht="15.75" customHeight="1">
      <c r="E639" s="4" t="str">
        <f>IFERROR(__xludf.DUMMYFUNCTION("GOOGLETRANSLATE(D639, ""he"", ""en"")"),"#VALUE!")</f>
        <v>#VALUE!</v>
      </c>
    </row>
    <row r="640" ht="15.75" customHeight="1">
      <c r="E640" s="4" t="str">
        <f>IFERROR(__xludf.DUMMYFUNCTION("GOOGLETRANSLATE(D640, ""he"", ""en"")"),"#VALUE!")</f>
        <v>#VALUE!</v>
      </c>
    </row>
    <row r="641" ht="15.75" customHeight="1">
      <c r="E641" s="4" t="str">
        <f>IFERROR(__xludf.DUMMYFUNCTION("GOOGLETRANSLATE(D641, ""he"", ""en"")"),"#VALUE!")</f>
        <v>#VALUE!</v>
      </c>
    </row>
    <row r="642" ht="15.75" customHeight="1">
      <c r="E642" s="4" t="str">
        <f>IFERROR(__xludf.DUMMYFUNCTION("GOOGLETRANSLATE(D642, ""he"", ""en"")"),"#VALUE!")</f>
        <v>#VALUE!</v>
      </c>
    </row>
    <row r="643" ht="15.75" customHeight="1">
      <c r="E643" s="4" t="str">
        <f>IFERROR(__xludf.DUMMYFUNCTION("GOOGLETRANSLATE(D643, ""he"", ""en"")"),"#VALUE!")</f>
        <v>#VALUE!</v>
      </c>
    </row>
    <row r="644" ht="15.75" customHeight="1">
      <c r="E644" s="4" t="str">
        <f>IFERROR(__xludf.DUMMYFUNCTION("GOOGLETRANSLATE(D644, ""he"", ""en"")"),"#VALUE!")</f>
        <v>#VALUE!</v>
      </c>
    </row>
    <row r="645" ht="15.75" customHeight="1">
      <c r="E645" s="4" t="str">
        <f>IFERROR(__xludf.DUMMYFUNCTION("GOOGLETRANSLATE(D645, ""he"", ""en"")"),"#VALUE!")</f>
        <v>#VALUE!</v>
      </c>
    </row>
    <row r="646" ht="15.75" customHeight="1">
      <c r="E646" s="4" t="str">
        <f>IFERROR(__xludf.DUMMYFUNCTION("GOOGLETRANSLATE(D646, ""he"", ""en"")"),"#VALUE!")</f>
        <v>#VALUE!</v>
      </c>
    </row>
    <row r="647" ht="15.75" customHeight="1">
      <c r="E647" s="4" t="str">
        <f>IFERROR(__xludf.DUMMYFUNCTION("GOOGLETRANSLATE(D647, ""he"", ""en"")"),"#VALUE!")</f>
        <v>#VALUE!</v>
      </c>
    </row>
    <row r="648" ht="15.75" customHeight="1">
      <c r="E648" s="4" t="str">
        <f>IFERROR(__xludf.DUMMYFUNCTION("GOOGLETRANSLATE(D648, ""he"", ""en"")"),"#VALUE!")</f>
        <v>#VALUE!</v>
      </c>
    </row>
    <row r="649" ht="15.75" customHeight="1">
      <c r="E649" s="4" t="str">
        <f>IFERROR(__xludf.DUMMYFUNCTION("GOOGLETRANSLATE(D649, ""he"", ""en"")"),"#VALUE!")</f>
        <v>#VALUE!</v>
      </c>
    </row>
    <row r="650" ht="15.75" customHeight="1">
      <c r="E650" s="4" t="str">
        <f>IFERROR(__xludf.DUMMYFUNCTION("GOOGLETRANSLATE(D650, ""he"", ""en"")"),"#VALUE!")</f>
        <v>#VALUE!</v>
      </c>
    </row>
    <row r="651" ht="15.75" customHeight="1">
      <c r="E651" s="4" t="str">
        <f>IFERROR(__xludf.DUMMYFUNCTION("GOOGLETRANSLATE(D651, ""he"", ""en"")"),"#VALUE!")</f>
        <v>#VALUE!</v>
      </c>
    </row>
    <row r="652" ht="15.75" customHeight="1">
      <c r="E652" s="4" t="str">
        <f>IFERROR(__xludf.DUMMYFUNCTION("GOOGLETRANSLATE(D652, ""he"", ""en"")"),"#VALUE!")</f>
        <v>#VALUE!</v>
      </c>
    </row>
    <row r="653" ht="15.75" customHeight="1">
      <c r="E653" s="4" t="str">
        <f>IFERROR(__xludf.DUMMYFUNCTION("GOOGLETRANSLATE(D653, ""he"", ""en"")"),"#VALUE!")</f>
        <v>#VALUE!</v>
      </c>
    </row>
    <row r="654" ht="15.75" customHeight="1">
      <c r="E654" s="4" t="str">
        <f>IFERROR(__xludf.DUMMYFUNCTION("GOOGLETRANSLATE(D654, ""he"", ""en"")"),"#VALUE!")</f>
        <v>#VALUE!</v>
      </c>
    </row>
    <row r="655" ht="15.75" customHeight="1">
      <c r="E655" s="4" t="str">
        <f>IFERROR(__xludf.DUMMYFUNCTION("GOOGLETRANSLATE(D655, ""he"", ""en"")"),"#VALUE!")</f>
        <v>#VALUE!</v>
      </c>
    </row>
    <row r="656" ht="15.75" customHeight="1">
      <c r="E656" s="4" t="str">
        <f>IFERROR(__xludf.DUMMYFUNCTION("GOOGLETRANSLATE(D656, ""he"", ""en"")"),"#VALUE!")</f>
        <v>#VALUE!</v>
      </c>
    </row>
    <row r="657" ht="15.75" customHeight="1">
      <c r="E657" s="4" t="str">
        <f>IFERROR(__xludf.DUMMYFUNCTION("GOOGLETRANSLATE(D657, ""he"", ""en"")"),"#VALUE!")</f>
        <v>#VALUE!</v>
      </c>
    </row>
    <row r="658" ht="15.75" customHeight="1">
      <c r="E658" s="4" t="str">
        <f>IFERROR(__xludf.DUMMYFUNCTION("GOOGLETRANSLATE(D658, ""he"", ""en"")"),"#VALUE!")</f>
        <v>#VALUE!</v>
      </c>
    </row>
    <row r="659" ht="15.75" customHeight="1">
      <c r="E659" s="4" t="str">
        <f>IFERROR(__xludf.DUMMYFUNCTION("GOOGLETRANSLATE(D659, ""he"", ""en"")"),"#VALUE!")</f>
        <v>#VALUE!</v>
      </c>
    </row>
    <row r="660" ht="15.75" customHeight="1">
      <c r="E660" s="4" t="str">
        <f>IFERROR(__xludf.DUMMYFUNCTION("GOOGLETRANSLATE(D660, ""he"", ""en"")"),"#VALUE!")</f>
        <v>#VALUE!</v>
      </c>
    </row>
    <row r="661" ht="15.75" customHeight="1">
      <c r="E661" s="4" t="str">
        <f>IFERROR(__xludf.DUMMYFUNCTION("GOOGLETRANSLATE(D661, ""he"", ""en"")"),"#VALUE!")</f>
        <v>#VALUE!</v>
      </c>
    </row>
    <row r="662" ht="15.75" customHeight="1">
      <c r="E662" s="4" t="str">
        <f>IFERROR(__xludf.DUMMYFUNCTION("GOOGLETRANSLATE(D662, ""he"", ""en"")"),"#VALUE!")</f>
        <v>#VALUE!</v>
      </c>
    </row>
    <row r="663" ht="15.75" customHeight="1">
      <c r="E663" s="4" t="str">
        <f>IFERROR(__xludf.DUMMYFUNCTION("GOOGLETRANSLATE(D663, ""he"", ""en"")"),"#VALUE!")</f>
        <v>#VALUE!</v>
      </c>
    </row>
    <row r="664" ht="15.75" customHeight="1">
      <c r="E664" s="4" t="str">
        <f>IFERROR(__xludf.DUMMYFUNCTION("GOOGLETRANSLATE(D664, ""he"", ""en"")"),"#VALUE!")</f>
        <v>#VALUE!</v>
      </c>
    </row>
    <row r="665" ht="15.75" customHeight="1">
      <c r="E665" s="4" t="str">
        <f>IFERROR(__xludf.DUMMYFUNCTION("GOOGLETRANSLATE(D665, ""he"", ""en"")"),"#VALUE!")</f>
        <v>#VALUE!</v>
      </c>
    </row>
    <row r="666" ht="15.75" customHeight="1">
      <c r="E666" s="4" t="str">
        <f>IFERROR(__xludf.DUMMYFUNCTION("GOOGLETRANSLATE(D666, ""he"", ""en"")"),"#VALUE!")</f>
        <v>#VALUE!</v>
      </c>
    </row>
    <row r="667" ht="15.75" customHeight="1">
      <c r="E667" s="4" t="str">
        <f>IFERROR(__xludf.DUMMYFUNCTION("GOOGLETRANSLATE(D667, ""he"", ""en"")"),"#VALUE!")</f>
        <v>#VALUE!</v>
      </c>
    </row>
    <row r="668" ht="15.75" customHeight="1">
      <c r="E668" s="4" t="str">
        <f>IFERROR(__xludf.DUMMYFUNCTION("GOOGLETRANSLATE(D668, ""he"", ""en"")"),"#VALUE!")</f>
        <v>#VALUE!</v>
      </c>
    </row>
    <row r="669" ht="15.75" customHeight="1">
      <c r="E669" s="4" t="str">
        <f>IFERROR(__xludf.DUMMYFUNCTION("GOOGLETRANSLATE(D669, ""he"", ""en"")"),"#VALUE!")</f>
        <v>#VALUE!</v>
      </c>
    </row>
    <row r="670" ht="15.75" customHeight="1">
      <c r="E670" s="4" t="str">
        <f>IFERROR(__xludf.DUMMYFUNCTION("GOOGLETRANSLATE(D670, ""he"", ""en"")"),"#VALUE!")</f>
        <v>#VALUE!</v>
      </c>
    </row>
    <row r="671" ht="15.75" customHeight="1">
      <c r="E671" s="4" t="str">
        <f>IFERROR(__xludf.DUMMYFUNCTION("GOOGLETRANSLATE(D671, ""he"", ""en"")"),"#VALUE!")</f>
        <v>#VALUE!</v>
      </c>
    </row>
    <row r="672" ht="15.75" customHeight="1">
      <c r="E672" s="4" t="str">
        <f>IFERROR(__xludf.DUMMYFUNCTION("GOOGLETRANSLATE(D672, ""he"", ""en"")"),"#VALUE!")</f>
        <v>#VALUE!</v>
      </c>
    </row>
    <row r="673" ht="15.75" customHeight="1">
      <c r="E673" s="4" t="str">
        <f>IFERROR(__xludf.DUMMYFUNCTION("GOOGLETRANSLATE(D673, ""he"", ""en"")"),"#VALUE!")</f>
        <v>#VALUE!</v>
      </c>
    </row>
    <row r="674" ht="15.75" customHeight="1">
      <c r="E674" s="4" t="str">
        <f>IFERROR(__xludf.DUMMYFUNCTION("GOOGLETRANSLATE(D674, ""he"", ""en"")"),"#VALUE!")</f>
        <v>#VALUE!</v>
      </c>
    </row>
    <row r="675" ht="15.75" customHeight="1">
      <c r="E675" s="4" t="str">
        <f>IFERROR(__xludf.DUMMYFUNCTION("GOOGLETRANSLATE(D675, ""he"", ""en"")"),"#VALUE!")</f>
        <v>#VALUE!</v>
      </c>
    </row>
    <row r="676" ht="15.75" customHeight="1">
      <c r="E676" s="4" t="str">
        <f>IFERROR(__xludf.DUMMYFUNCTION("GOOGLETRANSLATE(D676, ""he"", ""en"")"),"#VALUE!")</f>
        <v>#VALUE!</v>
      </c>
    </row>
    <row r="677" ht="15.75" customHeight="1">
      <c r="E677" s="4" t="str">
        <f>IFERROR(__xludf.DUMMYFUNCTION("GOOGLETRANSLATE(D677, ""he"", ""en"")"),"#VALUE!")</f>
        <v>#VALUE!</v>
      </c>
    </row>
    <row r="678" ht="15.75" customHeight="1">
      <c r="E678" s="4" t="str">
        <f>IFERROR(__xludf.DUMMYFUNCTION("GOOGLETRANSLATE(D678, ""he"", ""en"")"),"#VALUE!")</f>
        <v>#VALUE!</v>
      </c>
    </row>
    <row r="679" ht="15.75" customHeight="1">
      <c r="E679" s="4" t="str">
        <f>IFERROR(__xludf.DUMMYFUNCTION("GOOGLETRANSLATE(D679, ""he"", ""en"")"),"#VALUE!")</f>
        <v>#VALUE!</v>
      </c>
    </row>
    <row r="680" ht="15.75" customHeight="1">
      <c r="E680" s="4" t="str">
        <f>IFERROR(__xludf.DUMMYFUNCTION("GOOGLETRANSLATE(D680, ""he"", ""en"")"),"#VALUE!")</f>
        <v>#VALUE!</v>
      </c>
    </row>
    <row r="681" ht="15.75" customHeight="1">
      <c r="E681" s="4" t="str">
        <f>IFERROR(__xludf.DUMMYFUNCTION("GOOGLETRANSLATE(D681, ""he"", ""en"")"),"#VALUE!")</f>
        <v>#VALUE!</v>
      </c>
    </row>
    <row r="682" ht="15.75" customHeight="1">
      <c r="E682" s="4" t="str">
        <f>IFERROR(__xludf.DUMMYFUNCTION("GOOGLETRANSLATE(D682, ""he"", ""en"")"),"#VALUE!")</f>
        <v>#VALUE!</v>
      </c>
    </row>
    <row r="683" ht="15.75" customHeight="1">
      <c r="E683" s="4" t="str">
        <f>IFERROR(__xludf.DUMMYFUNCTION("GOOGLETRANSLATE(D683, ""he"", ""en"")"),"#VALUE!")</f>
        <v>#VALUE!</v>
      </c>
    </row>
    <row r="684" ht="15.75" customHeight="1">
      <c r="E684" s="4" t="str">
        <f>IFERROR(__xludf.DUMMYFUNCTION("GOOGLETRANSLATE(D684, ""he"", ""en"")"),"#VALUE!")</f>
        <v>#VALUE!</v>
      </c>
    </row>
    <row r="685" ht="15.75" customHeight="1">
      <c r="E685" s="4" t="str">
        <f>IFERROR(__xludf.DUMMYFUNCTION("GOOGLETRANSLATE(D685, ""he"", ""en"")"),"#VALUE!")</f>
        <v>#VALUE!</v>
      </c>
    </row>
    <row r="686" ht="15.75" customHeight="1">
      <c r="E686" s="4" t="str">
        <f>IFERROR(__xludf.DUMMYFUNCTION("GOOGLETRANSLATE(D686, ""he"", ""en"")"),"#VALUE!")</f>
        <v>#VALUE!</v>
      </c>
    </row>
    <row r="687" ht="15.75" customHeight="1">
      <c r="E687" s="4" t="str">
        <f>IFERROR(__xludf.DUMMYFUNCTION("GOOGLETRANSLATE(D687, ""he"", ""en"")"),"#VALUE!")</f>
        <v>#VALUE!</v>
      </c>
    </row>
    <row r="688" ht="15.75" customHeight="1">
      <c r="E688" s="4" t="str">
        <f>IFERROR(__xludf.DUMMYFUNCTION("GOOGLETRANSLATE(D688, ""he"", ""en"")"),"#VALUE!")</f>
        <v>#VALUE!</v>
      </c>
    </row>
    <row r="689" ht="15.75" customHeight="1">
      <c r="E689" s="4" t="str">
        <f>IFERROR(__xludf.DUMMYFUNCTION("GOOGLETRANSLATE(D689, ""he"", ""en"")"),"#VALUE!")</f>
        <v>#VALUE!</v>
      </c>
    </row>
    <row r="690" ht="15.75" customHeight="1">
      <c r="E690" s="4" t="str">
        <f>IFERROR(__xludf.DUMMYFUNCTION("GOOGLETRANSLATE(D690, ""he"", ""en"")"),"#VALUE!")</f>
        <v>#VALUE!</v>
      </c>
    </row>
    <row r="691" ht="15.75" customHeight="1">
      <c r="E691" s="4" t="str">
        <f>IFERROR(__xludf.DUMMYFUNCTION("GOOGLETRANSLATE(D691, ""he"", ""en"")"),"#VALUE!")</f>
        <v>#VALUE!</v>
      </c>
    </row>
    <row r="692" ht="15.75" customHeight="1">
      <c r="E692" s="4" t="str">
        <f>IFERROR(__xludf.DUMMYFUNCTION("GOOGLETRANSLATE(D692, ""he"", ""en"")"),"#VALUE!")</f>
        <v>#VALUE!</v>
      </c>
    </row>
    <row r="693" ht="15.75" customHeight="1">
      <c r="E693" s="4" t="str">
        <f>IFERROR(__xludf.DUMMYFUNCTION("GOOGLETRANSLATE(D693, ""he"", ""en"")"),"#VALUE!")</f>
        <v>#VALUE!</v>
      </c>
    </row>
    <row r="694" ht="15.75" customHeight="1">
      <c r="E694" s="4" t="str">
        <f>IFERROR(__xludf.DUMMYFUNCTION("GOOGLETRANSLATE(D694, ""he"", ""en"")"),"#VALUE!")</f>
        <v>#VALUE!</v>
      </c>
    </row>
    <row r="695" ht="15.75" customHeight="1">
      <c r="E695" s="4" t="str">
        <f>IFERROR(__xludf.DUMMYFUNCTION("GOOGLETRANSLATE(D695, ""he"", ""en"")"),"#VALUE!")</f>
        <v>#VALUE!</v>
      </c>
    </row>
    <row r="696" ht="15.75" customHeight="1">
      <c r="E696" s="4" t="str">
        <f>IFERROR(__xludf.DUMMYFUNCTION("GOOGLETRANSLATE(D696, ""he"", ""en"")"),"#VALUE!")</f>
        <v>#VALUE!</v>
      </c>
    </row>
    <row r="697" ht="15.75" customHeight="1">
      <c r="E697" s="4" t="str">
        <f>IFERROR(__xludf.DUMMYFUNCTION("GOOGLETRANSLATE(D697, ""he"", ""en"")"),"#VALUE!")</f>
        <v>#VALUE!</v>
      </c>
    </row>
    <row r="698" ht="15.75" customHeight="1">
      <c r="E698" s="4" t="str">
        <f>IFERROR(__xludf.DUMMYFUNCTION("GOOGLETRANSLATE(D698, ""he"", ""en"")"),"#VALUE!")</f>
        <v>#VALUE!</v>
      </c>
    </row>
    <row r="699" ht="15.75" customHeight="1">
      <c r="E699" s="4" t="str">
        <f>IFERROR(__xludf.DUMMYFUNCTION("GOOGLETRANSLATE(D699, ""he"", ""en"")"),"#VALUE!")</f>
        <v>#VALUE!</v>
      </c>
    </row>
    <row r="700" ht="15.75" customHeight="1">
      <c r="E700" s="4" t="str">
        <f>IFERROR(__xludf.DUMMYFUNCTION("GOOGLETRANSLATE(D700, ""he"", ""en"")"),"#VALUE!")</f>
        <v>#VALUE!</v>
      </c>
    </row>
    <row r="701" ht="15.75" customHeight="1">
      <c r="E701" s="4" t="str">
        <f>IFERROR(__xludf.DUMMYFUNCTION("GOOGLETRANSLATE(D701, ""he"", ""en"")"),"#VALUE!")</f>
        <v>#VALUE!</v>
      </c>
    </row>
    <row r="702" ht="15.75" customHeight="1">
      <c r="E702" s="4" t="str">
        <f>IFERROR(__xludf.DUMMYFUNCTION("GOOGLETRANSLATE(D702, ""he"", ""en"")"),"#VALUE!")</f>
        <v>#VALUE!</v>
      </c>
    </row>
    <row r="703" ht="15.75" customHeight="1">
      <c r="E703" s="4" t="str">
        <f>IFERROR(__xludf.DUMMYFUNCTION("GOOGLETRANSLATE(D703, ""he"", ""en"")"),"#VALUE!")</f>
        <v>#VALUE!</v>
      </c>
    </row>
    <row r="704" ht="15.75" customHeight="1">
      <c r="E704" s="4" t="str">
        <f>IFERROR(__xludf.DUMMYFUNCTION("GOOGLETRANSLATE(D704, ""he"", ""en"")"),"#VALUE!")</f>
        <v>#VALUE!</v>
      </c>
    </row>
    <row r="705" ht="15.75" customHeight="1">
      <c r="E705" s="4" t="str">
        <f>IFERROR(__xludf.DUMMYFUNCTION("GOOGLETRANSLATE(D705, ""he"", ""en"")"),"#VALUE!")</f>
        <v>#VALUE!</v>
      </c>
    </row>
    <row r="706" ht="15.75" customHeight="1">
      <c r="E706" s="4" t="str">
        <f>IFERROR(__xludf.DUMMYFUNCTION("GOOGLETRANSLATE(D706, ""he"", ""en"")"),"#VALUE!")</f>
        <v>#VALUE!</v>
      </c>
    </row>
    <row r="707" ht="15.75" customHeight="1">
      <c r="E707" s="4" t="str">
        <f>IFERROR(__xludf.DUMMYFUNCTION("GOOGLETRANSLATE(D707, ""he"", ""en"")"),"#VALUE!")</f>
        <v>#VALUE!</v>
      </c>
    </row>
    <row r="708" ht="15.75" customHeight="1">
      <c r="E708" s="4" t="str">
        <f>IFERROR(__xludf.DUMMYFUNCTION("GOOGLETRANSLATE(D708, ""he"", ""en"")"),"#VALUE!")</f>
        <v>#VALUE!</v>
      </c>
    </row>
    <row r="709" ht="15.75" customHeight="1">
      <c r="E709" s="4" t="str">
        <f>IFERROR(__xludf.DUMMYFUNCTION("GOOGLETRANSLATE(D709, ""he"", ""en"")"),"#VALUE!")</f>
        <v>#VALUE!</v>
      </c>
    </row>
    <row r="710" ht="15.75" customHeight="1">
      <c r="E710" s="4" t="str">
        <f>IFERROR(__xludf.DUMMYFUNCTION("GOOGLETRANSLATE(D710, ""he"", ""en"")"),"#VALUE!")</f>
        <v>#VALUE!</v>
      </c>
    </row>
    <row r="711" ht="15.75" customHeight="1">
      <c r="E711" s="4" t="str">
        <f>IFERROR(__xludf.DUMMYFUNCTION("GOOGLETRANSLATE(D711, ""he"", ""en"")"),"#VALUE!")</f>
        <v>#VALUE!</v>
      </c>
    </row>
    <row r="712" ht="15.75" customHeight="1">
      <c r="E712" s="4" t="str">
        <f>IFERROR(__xludf.DUMMYFUNCTION("GOOGLETRANSLATE(D712, ""he"", ""en"")"),"#VALUE!")</f>
        <v>#VALUE!</v>
      </c>
    </row>
    <row r="713" ht="15.75" customHeight="1">
      <c r="E713" s="4" t="str">
        <f>IFERROR(__xludf.DUMMYFUNCTION("GOOGLETRANSLATE(D713, ""he"", ""en"")"),"#VALUE!")</f>
        <v>#VALUE!</v>
      </c>
    </row>
    <row r="714" ht="15.75" customHeight="1">
      <c r="E714" s="4" t="str">
        <f>IFERROR(__xludf.DUMMYFUNCTION("GOOGLETRANSLATE(D714, ""he"", ""en"")"),"#VALUE!")</f>
        <v>#VALUE!</v>
      </c>
    </row>
    <row r="715" ht="15.75" customHeight="1">
      <c r="E715" s="4" t="str">
        <f>IFERROR(__xludf.DUMMYFUNCTION("GOOGLETRANSLATE(D715, ""he"", ""en"")"),"#VALUE!")</f>
        <v>#VALUE!</v>
      </c>
    </row>
    <row r="716" ht="15.75" customHeight="1">
      <c r="E716" s="4" t="str">
        <f>IFERROR(__xludf.DUMMYFUNCTION("GOOGLETRANSLATE(D716, ""he"", ""en"")"),"#VALUE!")</f>
        <v>#VALUE!</v>
      </c>
    </row>
    <row r="717" ht="15.75" customHeight="1">
      <c r="E717" s="4" t="str">
        <f>IFERROR(__xludf.DUMMYFUNCTION("GOOGLETRANSLATE(D717, ""he"", ""en"")"),"#VALUE!")</f>
        <v>#VALUE!</v>
      </c>
    </row>
    <row r="718" ht="15.75" customHeight="1">
      <c r="E718" s="4" t="str">
        <f>IFERROR(__xludf.DUMMYFUNCTION("GOOGLETRANSLATE(D718, ""he"", ""en"")"),"#VALUE!")</f>
        <v>#VALUE!</v>
      </c>
    </row>
    <row r="719" ht="15.75" customHeight="1">
      <c r="E719" s="4" t="str">
        <f>IFERROR(__xludf.DUMMYFUNCTION("GOOGLETRANSLATE(D719, ""he"", ""en"")"),"#VALUE!")</f>
        <v>#VALUE!</v>
      </c>
    </row>
    <row r="720" ht="15.75" customHeight="1">
      <c r="E720" s="4" t="str">
        <f>IFERROR(__xludf.DUMMYFUNCTION("GOOGLETRANSLATE(D720, ""he"", ""en"")"),"#VALUE!")</f>
        <v>#VALUE!</v>
      </c>
    </row>
    <row r="721" ht="15.75" customHeight="1">
      <c r="E721" s="4" t="str">
        <f>IFERROR(__xludf.DUMMYFUNCTION("GOOGLETRANSLATE(D721, ""he"", ""en"")"),"#VALUE!")</f>
        <v>#VALUE!</v>
      </c>
    </row>
    <row r="722" ht="15.75" customHeight="1">
      <c r="E722" s="4" t="str">
        <f>IFERROR(__xludf.DUMMYFUNCTION("GOOGLETRANSLATE(D722, ""he"", ""en"")"),"#VALUE!")</f>
        <v>#VALUE!</v>
      </c>
    </row>
    <row r="723" ht="15.75" customHeight="1">
      <c r="E723" s="4" t="str">
        <f>IFERROR(__xludf.DUMMYFUNCTION("GOOGLETRANSLATE(D723, ""he"", ""en"")"),"#VALUE!")</f>
        <v>#VALUE!</v>
      </c>
    </row>
    <row r="724" ht="15.75" customHeight="1">
      <c r="E724" s="4" t="str">
        <f>IFERROR(__xludf.DUMMYFUNCTION("GOOGLETRANSLATE(D724, ""he"", ""en"")"),"#VALUE!")</f>
        <v>#VALUE!</v>
      </c>
    </row>
    <row r="725" ht="15.75" customHeight="1">
      <c r="E725" s="4" t="str">
        <f>IFERROR(__xludf.DUMMYFUNCTION("GOOGLETRANSLATE(D725, ""he"", ""en"")"),"#VALUE!")</f>
        <v>#VALUE!</v>
      </c>
    </row>
    <row r="726" ht="15.75" customHeight="1">
      <c r="E726" s="4" t="str">
        <f>IFERROR(__xludf.DUMMYFUNCTION("GOOGLETRANSLATE(D726, ""he"", ""en"")"),"#VALUE!")</f>
        <v>#VALUE!</v>
      </c>
    </row>
    <row r="727" ht="15.75" customHeight="1">
      <c r="E727" s="4" t="str">
        <f>IFERROR(__xludf.DUMMYFUNCTION("GOOGLETRANSLATE(D727, ""he"", ""en"")"),"#VALUE!")</f>
        <v>#VALUE!</v>
      </c>
    </row>
    <row r="728" ht="15.75" customHeight="1">
      <c r="E728" s="4" t="str">
        <f>IFERROR(__xludf.DUMMYFUNCTION("GOOGLETRANSLATE(D728, ""he"", ""en"")"),"#VALUE!")</f>
        <v>#VALUE!</v>
      </c>
    </row>
    <row r="729" ht="15.75" customHeight="1">
      <c r="E729" s="4" t="str">
        <f>IFERROR(__xludf.DUMMYFUNCTION("GOOGLETRANSLATE(D729, ""he"", ""en"")"),"#VALUE!")</f>
        <v>#VALUE!</v>
      </c>
    </row>
    <row r="730" ht="15.75" customHeight="1">
      <c r="E730" s="4" t="str">
        <f>IFERROR(__xludf.DUMMYFUNCTION("GOOGLETRANSLATE(D730, ""he"", ""en"")"),"#VALUE!")</f>
        <v>#VALUE!</v>
      </c>
    </row>
    <row r="731" ht="15.75" customHeight="1">
      <c r="E731" s="4" t="str">
        <f>IFERROR(__xludf.DUMMYFUNCTION("GOOGLETRANSLATE(D731, ""he"", ""en"")"),"#VALUE!")</f>
        <v>#VALUE!</v>
      </c>
    </row>
    <row r="732" ht="15.75" customHeight="1">
      <c r="E732" s="4" t="str">
        <f>IFERROR(__xludf.DUMMYFUNCTION("GOOGLETRANSLATE(D732, ""he"", ""en"")"),"#VALUE!")</f>
        <v>#VALUE!</v>
      </c>
    </row>
    <row r="733" ht="15.75" customHeight="1">
      <c r="E733" s="4" t="str">
        <f>IFERROR(__xludf.DUMMYFUNCTION("GOOGLETRANSLATE(D733, ""he"", ""en"")"),"#VALUE!")</f>
        <v>#VALUE!</v>
      </c>
    </row>
    <row r="734" ht="15.75" customHeight="1">
      <c r="E734" s="4" t="str">
        <f>IFERROR(__xludf.DUMMYFUNCTION("GOOGLETRANSLATE(D734, ""he"", ""en"")"),"#VALUE!")</f>
        <v>#VALUE!</v>
      </c>
    </row>
    <row r="735" ht="15.75" customHeight="1">
      <c r="E735" s="4" t="str">
        <f>IFERROR(__xludf.DUMMYFUNCTION("GOOGLETRANSLATE(D735, ""he"", ""en"")"),"#VALUE!")</f>
        <v>#VALUE!</v>
      </c>
    </row>
    <row r="736" ht="15.75" customHeight="1">
      <c r="E736" s="4" t="str">
        <f>IFERROR(__xludf.DUMMYFUNCTION("GOOGLETRANSLATE(D736, ""he"", ""en"")"),"#VALUE!")</f>
        <v>#VALUE!</v>
      </c>
    </row>
    <row r="737" ht="15.75" customHeight="1">
      <c r="E737" s="4" t="str">
        <f>IFERROR(__xludf.DUMMYFUNCTION("GOOGLETRANSLATE(D737, ""he"", ""en"")"),"#VALUE!")</f>
        <v>#VALUE!</v>
      </c>
    </row>
    <row r="738" ht="15.75" customHeight="1">
      <c r="E738" s="4" t="str">
        <f>IFERROR(__xludf.DUMMYFUNCTION("GOOGLETRANSLATE(D738, ""he"", ""en"")"),"#VALUE!")</f>
        <v>#VALUE!</v>
      </c>
    </row>
    <row r="739" ht="15.75" customHeight="1">
      <c r="E739" s="4" t="str">
        <f>IFERROR(__xludf.DUMMYFUNCTION("GOOGLETRANSLATE(D739, ""he"", ""en"")"),"#VALUE!")</f>
        <v>#VALUE!</v>
      </c>
    </row>
    <row r="740" ht="15.75" customHeight="1">
      <c r="E740" s="4" t="str">
        <f>IFERROR(__xludf.DUMMYFUNCTION("GOOGLETRANSLATE(D740, ""he"", ""en"")"),"#VALUE!")</f>
        <v>#VALUE!</v>
      </c>
    </row>
    <row r="741" ht="15.75" customHeight="1">
      <c r="E741" s="4" t="str">
        <f>IFERROR(__xludf.DUMMYFUNCTION("GOOGLETRANSLATE(D741, ""he"", ""en"")"),"#VALUE!")</f>
        <v>#VALUE!</v>
      </c>
    </row>
    <row r="742" ht="15.75" customHeight="1">
      <c r="E742" s="4" t="str">
        <f>IFERROR(__xludf.DUMMYFUNCTION("GOOGLETRANSLATE(D742, ""he"", ""en"")"),"#VALUE!")</f>
        <v>#VALUE!</v>
      </c>
    </row>
    <row r="743" ht="15.75" customHeight="1">
      <c r="E743" s="4" t="str">
        <f>IFERROR(__xludf.DUMMYFUNCTION("GOOGLETRANSLATE(D743, ""he"", ""en"")"),"#VALUE!")</f>
        <v>#VALUE!</v>
      </c>
    </row>
    <row r="744" ht="15.75" customHeight="1">
      <c r="E744" s="4" t="str">
        <f>IFERROR(__xludf.DUMMYFUNCTION("GOOGLETRANSLATE(D744, ""he"", ""en"")"),"#VALUE!")</f>
        <v>#VALUE!</v>
      </c>
    </row>
    <row r="745" ht="15.75" customHeight="1">
      <c r="E745" s="4" t="str">
        <f>IFERROR(__xludf.DUMMYFUNCTION("GOOGLETRANSLATE(D745, ""he"", ""en"")"),"#VALUE!")</f>
        <v>#VALUE!</v>
      </c>
    </row>
    <row r="746" ht="15.75" customHeight="1">
      <c r="E746" s="4" t="str">
        <f>IFERROR(__xludf.DUMMYFUNCTION("GOOGLETRANSLATE(D746, ""he"", ""en"")"),"#VALUE!")</f>
        <v>#VALUE!</v>
      </c>
    </row>
    <row r="747" ht="15.75" customHeight="1">
      <c r="E747" s="4" t="str">
        <f>IFERROR(__xludf.DUMMYFUNCTION("GOOGLETRANSLATE(D747, ""he"", ""en"")"),"#VALUE!")</f>
        <v>#VALUE!</v>
      </c>
    </row>
    <row r="748" ht="15.75" customHeight="1">
      <c r="E748" s="4" t="str">
        <f>IFERROR(__xludf.DUMMYFUNCTION("GOOGLETRANSLATE(D748, ""he"", ""en"")"),"#VALUE!")</f>
        <v>#VALUE!</v>
      </c>
    </row>
    <row r="749" ht="15.75" customHeight="1">
      <c r="E749" s="4" t="str">
        <f>IFERROR(__xludf.DUMMYFUNCTION("GOOGLETRANSLATE(D749, ""he"", ""en"")"),"#VALUE!")</f>
        <v>#VALUE!</v>
      </c>
    </row>
    <row r="750" ht="15.75" customHeight="1">
      <c r="E750" s="4" t="str">
        <f>IFERROR(__xludf.DUMMYFUNCTION("GOOGLETRANSLATE(D750, ""he"", ""en"")"),"#VALUE!")</f>
        <v>#VALUE!</v>
      </c>
    </row>
    <row r="751" ht="15.75" customHeight="1">
      <c r="E751" s="4" t="str">
        <f>IFERROR(__xludf.DUMMYFUNCTION("GOOGLETRANSLATE(D751, ""he"", ""en"")"),"#VALUE!")</f>
        <v>#VALUE!</v>
      </c>
    </row>
    <row r="752" ht="15.75" customHeight="1">
      <c r="E752" s="4" t="str">
        <f>IFERROR(__xludf.DUMMYFUNCTION("GOOGLETRANSLATE(D752, ""he"", ""en"")"),"#VALUE!")</f>
        <v>#VALUE!</v>
      </c>
    </row>
    <row r="753" ht="15.75" customHeight="1">
      <c r="E753" s="4" t="str">
        <f>IFERROR(__xludf.DUMMYFUNCTION("GOOGLETRANSLATE(D753, ""he"", ""en"")"),"#VALUE!")</f>
        <v>#VALUE!</v>
      </c>
    </row>
    <row r="754" ht="15.75" customHeight="1">
      <c r="E754" s="4" t="str">
        <f>IFERROR(__xludf.DUMMYFUNCTION("GOOGLETRANSLATE(D754, ""he"", ""en"")"),"#VALUE!")</f>
        <v>#VALUE!</v>
      </c>
    </row>
    <row r="755" ht="15.75" customHeight="1">
      <c r="E755" s="4" t="str">
        <f>IFERROR(__xludf.DUMMYFUNCTION("GOOGLETRANSLATE(D755, ""he"", ""en"")"),"#VALUE!")</f>
        <v>#VALUE!</v>
      </c>
    </row>
    <row r="756" ht="15.75" customHeight="1">
      <c r="E756" s="4" t="str">
        <f>IFERROR(__xludf.DUMMYFUNCTION("GOOGLETRANSLATE(D756, ""he"", ""en"")"),"#VALUE!")</f>
        <v>#VALUE!</v>
      </c>
    </row>
    <row r="757" ht="15.75" customHeight="1">
      <c r="E757" s="4" t="str">
        <f>IFERROR(__xludf.DUMMYFUNCTION("GOOGLETRANSLATE(D757, ""he"", ""en"")"),"#VALUE!")</f>
        <v>#VALUE!</v>
      </c>
    </row>
    <row r="758" ht="15.75" customHeight="1">
      <c r="E758" s="4" t="str">
        <f>IFERROR(__xludf.DUMMYFUNCTION("GOOGLETRANSLATE(D758, ""he"", ""en"")"),"#VALUE!")</f>
        <v>#VALUE!</v>
      </c>
    </row>
    <row r="759" ht="15.75" customHeight="1">
      <c r="E759" s="4" t="str">
        <f>IFERROR(__xludf.DUMMYFUNCTION("GOOGLETRANSLATE(D759, ""he"", ""en"")"),"#VALUE!")</f>
        <v>#VALUE!</v>
      </c>
    </row>
    <row r="760" ht="15.75" customHeight="1">
      <c r="E760" s="4" t="str">
        <f>IFERROR(__xludf.DUMMYFUNCTION("GOOGLETRANSLATE(D760, ""he"", ""en"")"),"#VALUE!")</f>
        <v>#VALUE!</v>
      </c>
    </row>
    <row r="761" ht="15.75" customHeight="1">
      <c r="E761" s="4" t="str">
        <f>IFERROR(__xludf.DUMMYFUNCTION("GOOGLETRANSLATE(D761, ""he"", ""en"")"),"#VALUE!")</f>
        <v>#VALUE!</v>
      </c>
    </row>
    <row r="762" ht="15.75" customHeight="1">
      <c r="E762" s="4" t="str">
        <f>IFERROR(__xludf.DUMMYFUNCTION("GOOGLETRANSLATE(D762, ""he"", ""en"")"),"#VALUE!")</f>
        <v>#VALUE!</v>
      </c>
    </row>
    <row r="763" ht="15.75" customHeight="1">
      <c r="E763" s="4" t="str">
        <f>IFERROR(__xludf.DUMMYFUNCTION("GOOGLETRANSLATE(D763, ""he"", ""en"")"),"#VALUE!")</f>
        <v>#VALUE!</v>
      </c>
    </row>
    <row r="764" ht="15.75" customHeight="1">
      <c r="E764" s="4" t="str">
        <f>IFERROR(__xludf.DUMMYFUNCTION("GOOGLETRANSLATE(D764, ""he"", ""en"")"),"#VALUE!")</f>
        <v>#VALUE!</v>
      </c>
    </row>
    <row r="765" ht="15.75" customHeight="1">
      <c r="E765" s="4" t="str">
        <f>IFERROR(__xludf.DUMMYFUNCTION("GOOGLETRANSLATE(D765, ""he"", ""en"")"),"#VALUE!")</f>
        <v>#VALUE!</v>
      </c>
    </row>
    <row r="766" ht="15.75" customHeight="1">
      <c r="E766" s="4" t="str">
        <f>IFERROR(__xludf.DUMMYFUNCTION("GOOGLETRANSLATE(D766, ""he"", ""en"")"),"#VALUE!")</f>
        <v>#VALUE!</v>
      </c>
    </row>
    <row r="767" ht="15.75" customHeight="1">
      <c r="E767" s="4" t="str">
        <f>IFERROR(__xludf.DUMMYFUNCTION("GOOGLETRANSLATE(D767, ""he"", ""en"")"),"#VALUE!")</f>
        <v>#VALUE!</v>
      </c>
    </row>
    <row r="768" ht="15.75" customHeight="1">
      <c r="E768" s="4" t="str">
        <f>IFERROR(__xludf.DUMMYFUNCTION("GOOGLETRANSLATE(D768, ""he"", ""en"")"),"#VALUE!")</f>
        <v>#VALUE!</v>
      </c>
    </row>
    <row r="769" ht="15.75" customHeight="1">
      <c r="E769" s="4" t="str">
        <f>IFERROR(__xludf.DUMMYFUNCTION("GOOGLETRANSLATE(D769, ""he"", ""en"")"),"#VALUE!")</f>
        <v>#VALUE!</v>
      </c>
    </row>
    <row r="770" ht="15.75" customHeight="1">
      <c r="E770" s="4" t="str">
        <f>IFERROR(__xludf.DUMMYFUNCTION("GOOGLETRANSLATE(D770, ""he"", ""en"")"),"#VALUE!")</f>
        <v>#VALUE!</v>
      </c>
    </row>
    <row r="771" ht="15.75" customHeight="1">
      <c r="E771" s="4" t="str">
        <f>IFERROR(__xludf.DUMMYFUNCTION("GOOGLETRANSLATE(D771, ""he"", ""en"")"),"#VALUE!")</f>
        <v>#VALUE!</v>
      </c>
    </row>
    <row r="772" ht="15.75" customHeight="1">
      <c r="E772" s="4" t="str">
        <f>IFERROR(__xludf.DUMMYFUNCTION("GOOGLETRANSLATE(D772, ""he"", ""en"")"),"#VALUE!")</f>
        <v>#VALUE!</v>
      </c>
    </row>
    <row r="773" ht="15.75" customHeight="1">
      <c r="E773" s="4" t="str">
        <f>IFERROR(__xludf.DUMMYFUNCTION("GOOGLETRANSLATE(D773, ""he"", ""en"")"),"#VALUE!")</f>
        <v>#VALUE!</v>
      </c>
    </row>
    <row r="774" ht="15.75" customHeight="1">
      <c r="E774" s="4" t="str">
        <f>IFERROR(__xludf.DUMMYFUNCTION("GOOGLETRANSLATE(D774, ""he"", ""en"")"),"#VALUE!")</f>
        <v>#VALUE!</v>
      </c>
    </row>
    <row r="775" ht="15.75" customHeight="1">
      <c r="E775" s="4" t="str">
        <f>IFERROR(__xludf.DUMMYFUNCTION("GOOGLETRANSLATE(D775, ""he"", ""en"")"),"#VALUE!")</f>
        <v>#VALUE!</v>
      </c>
    </row>
    <row r="776" ht="15.75" customHeight="1">
      <c r="E776" s="4" t="str">
        <f>IFERROR(__xludf.DUMMYFUNCTION("GOOGLETRANSLATE(D776, ""he"", ""en"")"),"#VALUE!")</f>
        <v>#VALUE!</v>
      </c>
    </row>
    <row r="777" ht="15.75" customHeight="1">
      <c r="E777" s="4" t="str">
        <f>IFERROR(__xludf.DUMMYFUNCTION("GOOGLETRANSLATE(D777, ""he"", ""en"")"),"#VALUE!")</f>
        <v>#VALUE!</v>
      </c>
    </row>
    <row r="778" ht="15.75" customHeight="1">
      <c r="E778" s="4" t="str">
        <f>IFERROR(__xludf.DUMMYFUNCTION("GOOGLETRANSLATE(D778, ""he"", ""en"")"),"#VALUE!")</f>
        <v>#VALUE!</v>
      </c>
    </row>
    <row r="779" ht="15.75" customHeight="1">
      <c r="E779" s="4" t="str">
        <f>IFERROR(__xludf.DUMMYFUNCTION("GOOGLETRANSLATE(D779, ""he"", ""en"")"),"#VALUE!")</f>
        <v>#VALUE!</v>
      </c>
    </row>
    <row r="780" ht="15.75" customHeight="1">
      <c r="E780" s="4" t="str">
        <f>IFERROR(__xludf.DUMMYFUNCTION("GOOGLETRANSLATE(D780, ""he"", ""en"")"),"#VALUE!")</f>
        <v>#VALUE!</v>
      </c>
    </row>
    <row r="781" ht="15.75" customHeight="1">
      <c r="E781" s="4" t="str">
        <f>IFERROR(__xludf.DUMMYFUNCTION("GOOGLETRANSLATE(D781, ""he"", ""en"")"),"#VALUE!")</f>
        <v>#VALUE!</v>
      </c>
    </row>
    <row r="782" ht="15.75" customHeight="1">
      <c r="E782" s="4" t="str">
        <f>IFERROR(__xludf.DUMMYFUNCTION("GOOGLETRANSLATE(D782, ""he"", ""en"")"),"#VALUE!")</f>
        <v>#VALUE!</v>
      </c>
    </row>
    <row r="783" ht="15.75" customHeight="1">
      <c r="E783" s="4" t="str">
        <f>IFERROR(__xludf.DUMMYFUNCTION("GOOGLETRANSLATE(D783, ""he"", ""en"")"),"#VALUE!")</f>
        <v>#VALUE!</v>
      </c>
    </row>
    <row r="784" ht="15.75" customHeight="1">
      <c r="E784" s="4" t="str">
        <f>IFERROR(__xludf.DUMMYFUNCTION("GOOGLETRANSLATE(D784, ""he"", ""en"")"),"#VALUE!")</f>
        <v>#VALUE!</v>
      </c>
    </row>
    <row r="785" ht="15.75" customHeight="1">
      <c r="E785" s="4" t="str">
        <f>IFERROR(__xludf.DUMMYFUNCTION("GOOGLETRANSLATE(D785, ""he"", ""en"")"),"#VALUE!")</f>
        <v>#VALUE!</v>
      </c>
    </row>
    <row r="786" ht="15.75" customHeight="1">
      <c r="E786" s="4" t="str">
        <f>IFERROR(__xludf.DUMMYFUNCTION("GOOGLETRANSLATE(D786, ""he"", ""en"")"),"#VALUE!")</f>
        <v>#VALUE!</v>
      </c>
    </row>
    <row r="787" ht="15.75" customHeight="1">
      <c r="E787" s="4" t="str">
        <f>IFERROR(__xludf.DUMMYFUNCTION("GOOGLETRANSLATE(D787, ""he"", ""en"")"),"#VALUE!")</f>
        <v>#VALUE!</v>
      </c>
    </row>
    <row r="788" ht="15.75" customHeight="1">
      <c r="E788" s="4" t="str">
        <f>IFERROR(__xludf.DUMMYFUNCTION("GOOGLETRANSLATE(D788, ""he"", ""en"")"),"#VALUE!")</f>
        <v>#VALUE!</v>
      </c>
    </row>
    <row r="789" ht="15.75" customHeight="1">
      <c r="E789" s="4" t="str">
        <f>IFERROR(__xludf.DUMMYFUNCTION("GOOGLETRANSLATE(D789, ""he"", ""en"")"),"#VALUE!")</f>
        <v>#VALUE!</v>
      </c>
    </row>
    <row r="790" ht="15.75" customHeight="1">
      <c r="E790" s="4" t="str">
        <f>IFERROR(__xludf.DUMMYFUNCTION("GOOGLETRANSLATE(D790, ""he"", ""en"")"),"#VALUE!")</f>
        <v>#VALUE!</v>
      </c>
    </row>
    <row r="791" ht="15.75" customHeight="1">
      <c r="E791" s="4" t="str">
        <f>IFERROR(__xludf.DUMMYFUNCTION("GOOGLETRANSLATE(D791, ""he"", ""en"")"),"#VALUE!")</f>
        <v>#VALUE!</v>
      </c>
    </row>
    <row r="792" ht="15.75" customHeight="1">
      <c r="E792" s="4" t="str">
        <f>IFERROR(__xludf.DUMMYFUNCTION("GOOGLETRANSLATE(D792, ""he"", ""en"")"),"#VALUE!")</f>
        <v>#VALUE!</v>
      </c>
    </row>
    <row r="793" ht="15.75" customHeight="1">
      <c r="E793" s="4" t="str">
        <f>IFERROR(__xludf.DUMMYFUNCTION("GOOGLETRANSLATE(D793, ""he"", ""en"")"),"#VALUE!")</f>
        <v>#VALUE!</v>
      </c>
    </row>
    <row r="794" ht="15.75" customHeight="1">
      <c r="E794" s="4" t="str">
        <f>IFERROR(__xludf.DUMMYFUNCTION("GOOGLETRANSLATE(D794, ""he"", ""en"")"),"#VALUE!")</f>
        <v>#VALUE!</v>
      </c>
    </row>
    <row r="795" ht="15.75" customHeight="1">
      <c r="E795" s="4" t="str">
        <f>IFERROR(__xludf.DUMMYFUNCTION("GOOGLETRANSLATE(D795, ""he"", ""en"")"),"#VALUE!")</f>
        <v>#VALUE!</v>
      </c>
    </row>
    <row r="796" ht="15.75" customHeight="1">
      <c r="E796" s="4" t="str">
        <f>IFERROR(__xludf.DUMMYFUNCTION("GOOGLETRANSLATE(D796, ""he"", ""en"")"),"#VALUE!")</f>
        <v>#VALUE!</v>
      </c>
    </row>
    <row r="797" ht="15.75" customHeight="1">
      <c r="E797" s="4" t="str">
        <f>IFERROR(__xludf.DUMMYFUNCTION("GOOGLETRANSLATE(D797, ""he"", ""en"")"),"#VALUE!")</f>
        <v>#VALUE!</v>
      </c>
    </row>
    <row r="798" ht="15.75" customHeight="1">
      <c r="E798" s="4" t="str">
        <f>IFERROR(__xludf.DUMMYFUNCTION("GOOGLETRANSLATE(D798, ""he"", ""en"")"),"#VALUE!")</f>
        <v>#VALUE!</v>
      </c>
    </row>
    <row r="799" ht="15.75" customHeight="1">
      <c r="E799" s="4" t="str">
        <f>IFERROR(__xludf.DUMMYFUNCTION("GOOGLETRANSLATE(D799, ""he"", ""en"")"),"#VALUE!")</f>
        <v>#VALUE!</v>
      </c>
    </row>
    <row r="800" ht="15.75" customHeight="1">
      <c r="E800" s="4" t="str">
        <f>IFERROR(__xludf.DUMMYFUNCTION("GOOGLETRANSLATE(D800, ""he"", ""en"")"),"#VALUE!")</f>
        <v>#VALUE!</v>
      </c>
    </row>
    <row r="801" ht="15.75" customHeight="1">
      <c r="E801" s="4" t="str">
        <f>IFERROR(__xludf.DUMMYFUNCTION("GOOGLETRANSLATE(D801, ""he"", ""en"")"),"#VALUE!")</f>
        <v>#VALUE!</v>
      </c>
    </row>
    <row r="802" ht="15.75" customHeight="1">
      <c r="E802" s="4" t="str">
        <f>IFERROR(__xludf.DUMMYFUNCTION("GOOGLETRANSLATE(D802, ""he"", ""en"")"),"#VALUE!")</f>
        <v>#VALUE!</v>
      </c>
    </row>
    <row r="803" ht="15.75" customHeight="1">
      <c r="E803" s="4" t="str">
        <f>IFERROR(__xludf.DUMMYFUNCTION("GOOGLETRANSLATE(D803, ""he"", ""en"")"),"#VALUE!")</f>
        <v>#VALUE!</v>
      </c>
    </row>
    <row r="804" ht="15.75" customHeight="1">
      <c r="E804" s="4" t="str">
        <f>IFERROR(__xludf.DUMMYFUNCTION("GOOGLETRANSLATE(D804, ""he"", ""en"")"),"#VALUE!")</f>
        <v>#VALUE!</v>
      </c>
    </row>
    <row r="805" ht="15.75" customHeight="1">
      <c r="E805" s="4" t="str">
        <f>IFERROR(__xludf.DUMMYFUNCTION("GOOGLETRANSLATE(D805, ""he"", ""en"")"),"#VALUE!")</f>
        <v>#VALUE!</v>
      </c>
    </row>
    <row r="806" ht="15.75" customHeight="1">
      <c r="E806" s="4" t="str">
        <f>IFERROR(__xludf.DUMMYFUNCTION("GOOGLETRANSLATE(D806, ""he"", ""en"")"),"#VALUE!")</f>
        <v>#VALUE!</v>
      </c>
    </row>
    <row r="807" ht="15.75" customHeight="1">
      <c r="E807" s="4" t="str">
        <f>IFERROR(__xludf.DUMMYFUNCTION("GOOGLETRANSLATE(D807, ""he"", ""en"")"),"#VALUE!")</f>
        <v>#VALUE!</v>
      </c>
    </row>
    <row r="808" ht="15.75" customHeight="1">
      <c r="E808" s="4" t="str">
        <f>IFERROR(__xludf.DUMMYFUNCTION("GOOGLETRANSLATE(D808, ""he"", ""en"")"),"#VALUE!")</f>
        <v>#VALUE!</v>
      </c>
    </row>
    <row r="809" ht="15.75" customHeight="1">
      <c r="E809" s="4" t="str">
        <f>IFERROR(__xludf.DUMMYFUNCTION("GOOGLETRANSLATE(D809, ""he"", ""en"")"),"#VALUE!")</f>
        <v>#VALUE!</v>
      </c>
    </row>
    <row r="810" ht="15.75" customHeight="1">
      <c r="E810" s="4" t="str">
        <f>IFERROR(__xludf.DUMMYFUNCTION("GOOGLETRANSLATE(D810, ""he"", ""en"")"),"#VALUE!")</f>
        <v>#VALUE!</v>
      </c>
    </row>
    <row r="811" ht="15.75" customHeight="1">
      <c r="E811" s="4" t="str">
        <f>IFERROR(__xludf.DUMMYFUNCTION("GOOGLETRANSLATE(D811, ""he"", ""en"")"),"#VALUE!")</f>
        <v>#VALUE!</v>
      </c>
    </row>
    <row r="812" ht="15.75" customHeight="1">
      <c r="E812" s="4" t="str">
        <f>IFERROR(__xludf.DUMMYFUNCTION("GOOGLETRANSLATE(D812, ""he"", ""en"")"),"#VALUE!")</f>
        <v>#VALUE!</v>
      </c>
    </row>
    <row r="813" ht="15.75" customHeight="1">
      <c r="E813" s="4" t="str">
        <f>IFERROR(__xludf.DUMMYFUNCTION("GOOGLETRANSLATE(D813, ""he"", ""en"")"),"#VALUE!")</f>
        <v>#VALUE!</v>
      </c>
    </row>
    <row r="814" ht="15.75" customHeight="1">
      <c r="E814" s="4" t="str">
        <f>IFERROR(__xludf.DUMMYFUNCTION("GOOGLETRANSLATE(D814, ""he"", ""en"")"),"#VALUE!")</f>
        <v>#VALUE!</v>
      </c>
    </row>
    <row r="815" ht="15.75" customHeight="1">
      <c r="E815" s="4" t="str">
        <f>IFERROR(__xludf.DUMMYFUNCTION("GOOGLETRANSLATE(D815, ""he"", ""en"")"),"#VALUE!")</f>
        <v>#VALUE!</v>
      </c>
    </row>
    <row r="816" ht="15.75" customHeight="1">
      <c r="E816" s="4" t="str">
        <f>IFERROR(__xludf.DUMMYFUNCTION("GOOGLETRANSLATE(D816, ""he"", ""en"")"),"#VALUE!")</f>
        <v>#VALUE!</v>
      </c>
    </row>
    <row r="817" ht="15.75" customHeight="1">
      <c r="E817" s="4" t="str">
        <f>IFERROR(__xludf.DUMMYFUNCTION("GOOGLETRANSLATE(D817, ""he"", ""en"")"),"#VALUE!")</f>
        <v>#VALUE!</v>
      </c>
    </row>
    <row r="818" ht="15.75" customHeight="1">
      <c r="E818" s="4" t="str">
        <f>IFERROR(__xludf.DUMMYFUNCTION("GOOGLETRANSLATE(D818, ""he"", ""en"")"),"#VALUE!")</f>
        <v>#VALUE!</v>
      </c>
    </row>
    <row r="819" ht="15.75" customHeight="1">
      <c r="E819" s="4" t="str">
        <f>IFERROR(__xludf.DUMMYFUNCTION("GOOGLETRANSLATE(D819, ""he"", ""en"")"),"#VALUE!")</f>
        <v>#VALUE!</v>
      </c>
    </row>
    <row r="820" ht="15.75" customHeight="1">
      <c r="E820" s="4" t="str">
        <f>IFERROR(__xludf.DUMMYFUNCTION("GOOGLETRANSLATE(D820, ""he"", ""en"")"),"#VALUE!")</f>
        <v>#VALUE!</v>
      </c>
    </row>
    <row r="821" ht="15.75" customHeight="1">
      <c r="E821" s="4" t="str">
        <f>IFERROR(__xludf.DUMMYFUNCTION("GOOGLETRANSLATE(D821, ""he"", ""en"")"),"#VALUE!")</f>
        <v>#VALUE!</v>
      </c>
    </row>
    <row r="822" ht="15.75" customHeight="1">
      <c r="E822" s="4" t="str">
        <f>IFERROR(__xludf.DUMMYFUNCTION("GOOGLETRANSLATE(D822, ""he"", ""en"")"),"#VALUE!")</f>
        <v>#VALUE!</v>
      </c>
    </row>
    <row r="823" ht="15.75" customHeight="1">
      <c r="E823" s="4" t="str">
        <f>IFERROR(__xludf.DUMMYFUNCTION("GOOGLETRANSLATE(D823, ""he"", ""en"")"),"#VALUE!")</f>
        <v>#VALUE!</v>
      </c>
    </row>
    <row r="824" ht="15.75" customHeight="1">
      <c r="E824" s="4" t="str">
        <f>IFERROR(__xludf.DUMMYFUNCTION("GOOGLETRANSLATE(D824, ""he"", ""en"")"),"#VALUE!")</f>
        <v>#VALUE!</v>
      </c>
    </row>
    <row r="825" ht="15.75" customHeight="1">
      <c r="E825" s="4" t="str">
        <f>IFERROR(__xludf.DUMMYFUNCTION("GOOGLETRANSLATE(D825, ""he"", ""en"")"),"#VALUE!")</f>
        <v>#VALUE!</v>
      </c>
    </row>
    <row r="826" ht="15.75" customHeight="1">
      <c r="E826" s="4" t="str">
        <f>IFERROR(__xludf.DUMMYFUNCTION("GOOGLETRANSLATE(D826, ""he"", ""en"")"),"#VALUE!")</f>
        <v>#VALUE!</v>
      </c>
    </row>
    <row r="827" ht="15.75" customHeight="1">
      <c r="E827" s="4" t="str">
        <f>IFERROR(__xludf.DUMMYFUNCTION("GOOGLETRANSLATE(D827, ""he"", ""en"")"),"#VALUE!")</f>
        <v>#VALUE!</v>
      </c>
    </row>
    <row r="828" ht="15.75" customHeight="1">
      <c r="E828" s="4" t="str">
        <f>IFERROR(__xludf.DUMMYFUNCTION("GOOGLETRANSLATE(D828, ""he"", ""en"")"),"#VALUE!")</f>
        <v>#VALUE!</v>
      </c>
    </row>
    <row r="829" ht="15.75" customHeight="1">
      <c r="E829" s="4" t="str">
        <f>IFERROR(__xludf.DUMMYFUNCTION("GOOGLETRANSLATE(D829, ""he"", ""en"")"),"#VALUE!")</f>
        <v>#VALUE!</v>
      </c>
    </row>
    <row r="830" ht="15.75" customHeight="1">
      <c r="E830" s="4" t="str">
        <f>IFERROR(__xludf.DUMMYFUNCTION("GOOGLETRANSLATE(D830, ""he"", ""en"")"),"#VALUE!")</f>
        <v>#VALUE!</v>
      </c>
    </row>
    <row r="831" ht="15.75" customHeight="1">
      <c r="E831" s="4" t="str">
        <f>IFERROR(__xludf.DUMMYFUNCTION("GOOGLETRANSLATE(D831, ""he"", ""en"")"),"#VALUE!")</f>
        <v>#VALUE!</v>
      </c>
    </row>
    <row r="832" ht="15.75" customHeight="1">
      <c r="E832" s="4" t="str">
        <f>IFERROR(__xludf.DUMMYFUNCTION("GOOGLETRANSLATE(D832, ""he"", ""en"")"),"#VALUE!")</f>
        <v>#VALUE!</v>
      </c>
    </row>
    <row r="833" ht="15.75" customHeight="1">
      <c r="E833" s="4" t="str">
        <f>IFERROR(__xludf.DUMMYFUNCTION("GOOGLETRANSLATE(D833, ""he"", ""en"")"),"#VALUE!")</f>
        <v>#VALUE!</v>
      </c>
    </row>
    <row r="834" ht="15.75" customHeight="1">
      <c r="E834" s="4" t="str">
        <f>IFERROR(__xludf.DUMMYFUNCTION("GOOGLETRANSLATE(D834, ""he"", ""en"")"),"#VALUE!")</f>
        <v>#VALUE!</v>
      </c>
    </row>
    <row r="835" ht="15.75" customHeight="1">
      <c r="E835" s="4" t="str">
        <f>IFERROR(__xludf.DUMMYFUNCTION("GOOGLETRANSLATE(D835, ""he"", ""en"")"),"#VALUE!")</f>
        <v>#VALUE!</v>
      </c>
    </row>
    <row r="836" ht="15.75" customHeight="1">
      <c r="E836" s="4" t="str">
        <f>IFERROR(__xludf.DUMMYFUNCTION("GOOGLETRANSLATE(D836, ""he"", ""en"")"),"#VALUE!")</f>
        <v>#VALUE!</v>
      </c>
    </row>
    <row r="837" ht="15.75" customHeight="1">
      <c r="E837" s="4" t="str">
        <f>IFERROR(__xludf.DUMMYFUNCTION("GOOGLETRANSLATE(D837, ""he"", ""en"")"),"#VALUE!")</f>
        <v>#VALUE!</v>
      </c>
    </row>
    <row r="838" ht="15.75" customHeight="1">
      <c r="E838" s="4" t="str">
        <f>IFERROR(__xludf.DUMMYFUNCTION("GOOGLETRANSLATE(D838, ""he"", ""en"")"),"#VALUE!")</f>
        <v>#VALUE!</v>
      </c>
    </row>
    <row r="839" ht="15.75" customHeight="1">
      <c r="E839" s="4" t="str">
        <f>IFERROR(__xludf.DUMMYFUNCTION("GOOGLETRANSLATE(D839, ""he"", ""en"")"),"#VALUE!")</f>
        <v>#VALUE!</v>
      </c>
    </row>
    <row r="840" ht="15.75" customHeight="1">
      <c r="E840" s="4" t="str">
        <f>IFERROR(__xludf.DUMMYFUNCTION("GOOGLETRANSLATE(D840, ""he"", ""en"")"),"#VALUE!")</f>
        <v>#VALUE!</v>
      </c>
    </row>
    <row r="841" ht="15.75" customHeight="1">
      <c r="E841" s="4" t="str">
        <f>IFERROR(__xludf.DUMMYFUNCTION("GOOGLETRANSLATE(D841, ""he"", ""en"")"),"#VALUE!")</f>
        <v>#VALUE!</v>
      </c>
    </row>
    <row r="842" ht="15.75" customHeight="1">
      <c r="E842" s="4" t="str">
        <f>IFERROR(__xludf.DUMMYFUNCTION("GOOGLETRANSLATE(D842, ""he"", ""en"")"),"#VALUE!")</f>
        <v>#VALUE!</v>
      </c>
    </row>
    <row r="843" ht="15.75" customHeight="1">
      <c r="E843" s="4" t="str">
        <f>IFERROR(__xludf.DUMMYFUNCTION("GOOGLETRANSLATE(D843, ""he"", ""en"")"),"#VALUE!")</f>
        <v>#VALUE!</v>
      </c>
    </row>
    <row r="844" ht="15.75" customHeight="1">
      <c r="E844" s="4" t="str">
        <f>IFERROR(__xludf.DUMMYFUNCTION("GOOGLETRANSLATE(D844, ""he"", ""en"")"),"#VALUE!")</f>
        <v>#VALUE!</v>
      </c>
    </row>
    <row r="845" ht="15.75" customHeight="1">
      <c r="E845" s="4" t="str">
        <f>IFERROR(__xludf.DUMMYFUNCTION("GOOGLETRANSLATE(D845, ""he"", ""en"")"),"#VALUE!")</f>
        <v>#VALUE!</v>
      </c>
    </row>
    <row r="846" ht="15.75" customHeight="1">
      <c r="E846" s="4" t="str">
        <f>IFERROR(__xludf.DUMMYFUNCTION("GOOGLETRANSLATE(D846, ""he"", ""en"")"),"#VALUE!")</f>
        <v>#VALUE!</v>
      </c>
    </row>
    <row r="847" ht="15.75" customHeight="1">
      <c r="E847" s="4" t="str">
        <f>IFERROR(__xludf.DUMMYFUNCTION("GOOGLETRANSLATE(D847, ""he"", ""en"")"),"#VALUE!")</f>
        <v>#VALUE!</v>
      </c>
    </row>
    <row r="848" ht="15.75" customHeight="1">
      <c r="E848" s="4" t="str">
        <f>IFERROR(__xludf.DUMMYFUNCTION("GOOGLETRANSLATE(D848, ""he"", ""en"")"),"#VALUE!")</f>
        <v>#VALUE!</v>
      </c>
    </row>
    <row r="849" ht="15.75" customHeight="1">
      <c r="E849" s="4" t="str">
        <f>IFERROR(__xludf.DUMMYFUNCTION("GOOGLETRANSLATE(D849, ""he"", ""en"")"),"#VALUE!")</f>
        <v>#VALUE!</v>
      </c>
    </row>
    <row r="850" ht="15.75" customHeight="1">
      <c r="E850" s="4" t="str">
        <f>IFERROR(__xludf.DUMMYFUNCTION("GOOGLETRANSLATE(D850, ""he"", ""en"")"),"#VALUE!")</f>
        <v>#VALUE!</v>
      </c>
    </row>
    <row r="851" ht="15.75" customHeight="1">
      <c r="E851" s="4" t="str">
        <f>IFERROR(__xludf.DUMMYFUNCTION("GOOGLETRANSLATE(D851, ""he"", ""en"")"),"#VALUE!")</f>
        <v>#VALUE!</v>
      </c>
    </row>
    <row r="852" ht="15.75" customHeight="1">
      <c r="E852" s="4" t="str">
        <f>IFERROR(__xludf.DUMMYFUNCTION("GOOGLETRANSLATE(D852, ""he"", ""en"")"),"#VALUE!")</f>
        <v>#VALUE!</v>
      </c>
    </row>
    <row r="853" ht="15.75" customHeight="1">
      <c r="E853" s="4" t="str">
        <f>IFERROR(__xludf.DUMMYFUNCTION("GOOGLETRANSLATE(D853, ""he"", ""en"")"),"#VALUE!")</f>
        <v>#VALUE!</v>
      </c>
    </row>
    <row r="854" ht="15.75" customHeight="1">
      <c r="E854" s="4" t="str">
        <f>IFERROR(__xludf.DUMMYFUNCTION("GOOGLETRANSLATE(D854, ""he"", ""en"")"),"#VALUE!")</f>
        <v>#VALUE!</v>
      </c>
    </row>
    <row r="855" ht="15.75" customHeight="1">
      <c r="E855" s="4" t="str">
        <f>IFERROR(__xludf.DUMMYFUNCTION("GOOGLETRANSLATE(D855, ""he"", ""en"")"),"#VALUE!")</f>
        <v>#VALUE!</v>
      </c>
    </row>
    <row r="856" ht="15.75" customHeight="1">
      <c r="E856" s="4" t="str">
        <f>IFERROR(__xludf.DUMMYFUNCTION("GOOGLETRANSLATE(D856, ""he"", ""en"")"),"#VALUE!")</f>
        <v>#VALUE!</v>
      </c>
    </row>
    <row r="857" ht="15.75" customHeight="1">
      <c r="E857" s="4" t="str">
        <f>IFERROR(__xludf.DUMMYFUNCTION("GOOGLETRANSLATE(D857, ""he"", ""en"")"),"#VALUE!")</f>
        <v>#VALUE!</v>
      </c>
    </row>
    <row r="858" ht="15.75" customHeight="1">
      <c r="E858" s="4" t="str">
        <f>IFERROR(__xludf.DUMMYFUNCTION("GOOGLETRANSLATE(D858, ""he"", ""en"")"),"#VALUE!")</f>
        <v>#VALUE!</v>
      </c>
    </row>
    <row r="859" ht="15.75" customHeight="1">
      <c r="E859" s="4" t="str">
        <f>IFERROR(__xludf.DUMMYFUNCTION("GOOGLETRANSLATE(D859, ""he"", ""en"")"),"#VALUE!")</f>
        <v>#VALUE!</v>
      </c>
    </row>
    <row r="860" ht="15.75" customHeight="1">
      <c r="E860" s="4" t="str">
        <f>IFERROR(__xludf.DUMMYFUNCTION("GOOGLETRANSLATE(D860, ""he"", ""en"")"),"#VALUE!")</f>
        <v>#VALUE!</v>
      </c>
    </row>
    <row r="861" ht="15.75" customHeight="1">
      <c r="E861" s="4" t="str">
        <f>IFERROR(__xludf.DUMMYFUNCTION("GOOGLETRANSLATE(D861, ""he"", ""en"")"),"#VALUE!")</f>
        <v>#VALUE!</v>
      </c>
    </row>
    <row r="862" ht="15.75" customHeight="1">
      <c r="E862" s="4" t="str">
        <f>IFERROR(__xludf.DUMMYFUNCTION("GOOGLETRANSLATE(D862, ""he"", ""en"")"),"#VALUE!")</f>
        <v>#VALUE!</v>
      </c>
    </row>
    <row r="863" ht="15.75" customHeight="1">
      <c r="E863" s="4" t="str">
        <f>IFERROR(__xludf.DUMMYFUNCTION("GOOGLETRANSLATE(D863, ""he"", ""en"")"),"#VALUE!")</f>
        <v>#VALUE!</v>
      </c>
    </row>
    <row r="864" ht="15.75" customHeight="1">
      <c r="E864" s="4" t="str">
        <f>IFERROR(__xludf.DUMMYFUNCTION("GOOGLETRANSLATE(D864, ""he"", ""en"")"),"#VALUE!")</f>
        <v>#VALUE!</v>
      </c>
    </row>
    <row r="865" ht="15.75" customHeight="1">
      <c r="E865" s="4" t="str">
        <f>IFERROR(__xludf.DUMMYFUNCTION("GOOGLETRANSLATE(D865, ""he"", ""en"")"),"#VALUE!")</f>
        <v>#VALUE!</v>
      </c>
    </row>
    <row r="866" ht="15.75" customHeight="1">
      <c r="E866" s="4" t="str">
        <f>IFERROR(__xludf.DUMMYFUNCTION("GOOGLETRANSLATE(D866, ""he"", ""en"")"),"#VALUE!")</f>
        <v>#VALUE!</v>
      </c>
    </row>
    <row r="867" ht="15.75" customHeight="1">
      <c r="E867" s="4" t="str">
        <f>IFERROR(__xludf.DUMMYFUNCTION("GOOGLETRANSLATE(D867, ""he"", ""en"")"),"#VALUE!")</f>
        <v>#VALUE!</v>
      </c>
    </row>
    <row r="868" ht="15.75" customHeight="1">
      <c r="E868" s="4" t="str">
        <f>IFERROR(__xludf.DUMMYFUNCTION("GOOGLETRANSLATE(D868, ""he"", ""en"")"),"#VALUE!")</f>
        <v>#VALUE!</v>
      </c>
    </row>
    <row r="869" ht="15.75" customHeight="1">
      <c r="E869" s="4" t="str">
        <f>IFERROR(__xludf.DUMMYFUNCTION("GOOGLETRANSLATE(D869, ""he"", ""en"")"),"#VALUE!")</f>
        <v>#VALUE!</v>
      </c>
    </row>
    <row r="870" ht="15.75" customHeight="1">
      <c r="E870" s="4" t="str">
        <f>IFERROR(__xludf.DUMMYFUNCTION("GOOGLETRANSLATE(D870, ""he"", ""en"")"),"#VALUE!")</f>
        <v>#VALUE!</v>
      </c>
    </row>
    <row r="871" ht="15.75" customHeight="1">
      <c r="E871" s="4" t="str">
        <f>IFERROR(__xludf.DUMMYFUNCTION("GOOGLETRANSLATE(D871, ""he"", ""en"")"),"#VALUE!")</f>
        <v>#VALUE!</v>
      </c>
    </row>
    <row r="872" ht="15.75" customHeight="1">
      <c r="E872" s="4" t="str">
        <f>IFERROR(__xludf.DUMMYFUNCTION("GOOGLETRANSLATE(D872, ""he"", ""en"")"),"#VALUE!")</f>
        <v>#VALUE!</v>
      </c>
    </row>
    <row r="873" ht="15.75" customHeight="1">
      <c r="E873" s="4" t="str">
        <f>IFERROR(__xludf.DUMMYFUNCTION("GOOGLETRANSLATE(D873, ""he"", ""en"")"),"#VALUE!")</f>
        <v>#VALUE!</v>
      </c>
    </row>
    <row r="874" ht="15.75" customHeight="1">
      <c r="E874" s="4" t="str">
        <f>IFERROR(__xludf.DUMMYFUNCTION("GOOGLETRANSLATE(D874, ""he"", ""en"")"),"#VALUE!")</f>
        <v>#VALUE!</v>
      </c>
    </row>
    <row r="875" ht="15.75" customHeight="1">
      <c r="E875" s="4" t="str">
        <f>IFERROR(__xludf.DUMMYFUNCTION("GOOGLETRANSLATE(D875, ""he"", ""en"")"),"#VALUE!")</f>
        <v>#VALUE!</v>
      </c>
    </row>
    <row r="876" ht="15.75" customHeight="1">
      <c r="E876" s="4" t="str">
        <f>IFERROR(__xludf.DUMMYFUNCTION("GOOGLETRANSLATE(D876, ""he"", ""en"")"),"#VALUE!")</f>
        <v>#VALUE!</v>
      </c>
    </row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1.0" footer="0.0" header="0.0" left="0.75" right="0.75" top="1.0"/>
  <pageSetup orientation="landscape"/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5" width="12.63"/>
    <col customWidth="1" min="6" max="26" width="8.63"/>
  </cols>
  <sheetData>
    <row r="1" ht="15.75" customHeight="1">
      <c r="A1" s="1" t="s">
        <v>0</v>
      </c>
      <c r="B1" s="1" t="s">
        <v>1</v>
      </c>
      <c r="C1" s="2" t="s">
        <v>2</v>
      </c>
      <c r="D1" s="2" t="s">
        <v>3</v>
      </c>
      <c r="E1" s="18" t="s">
        <v>4</v>
      </c>
      <c r="F1" s="2" t="s">
        <v>5</v>
      </c>
      <c r="G1" s="2" t="s">
        <v>6</v>
      </c>
      <c r="H1" s="2" t="s">
        <v>7</v>
      </c>
    </row>
    <row r="2" ht="15.75" customHeight="1">
      <c r="A2" s="24" t="s">
        <v>8</v>
      </c>
      <c r="B2" s="25">
        <v>1.0</v>
      </c>
      <c r="C2" s="4">
        <v>1.0</v>
      </c>
      <c r="D2" s="5" t="s">
        <v>9</v>
      </c>
      <c r="E2" s="4" t="str">
        <f>IFERROR(__xludf.DUMMYFUNCTION("GOOGLETRANSLATE(D2, ""he"", ""en"")"),"{A}")</f>
        <v>{A}</v>
      </c>
      <c r="F2" s="4"/>
      <c r="G2" s="4"/>
      <c r="H2" s="4"/>
    </row>
    <row r="3" ht="15.75" customHeight="1">
      <c r="A3" s="3" t="s">
        <v>22</v>
      </c>
      <c r="B3" s="1" t="s">
        <v>2899</v>
      </c>
      <c r="C3" s="4">
        <v>2.0</v>
      </c>
      <c r="D3" s="5" t="s">
        <v>3236</v>
      </c>
      <c r="E3" s="4" t="str">
        <f>IFERROR(__xludf.DUMMYFUNCTION("GOOGLETRANSLATE(D3, ""he"", ""en"")"),"song")</f>
        <v>song</v>
      </c>
      <c r="F3" s="4"/>
      <c r="G3" s="4"/>
      <c r="H3" s="4"/>
    </row>
    <row r="4" ht="15.75" customHeight="1">
      <c r="A4" s="3" t="s">
        <v>7662</v>
      </c>
      <c r="B4" s="1" t="s">
        <v>7663</v>
      </c>
      <c r="C4" s="4">
        <v>3.0</v>
      </c>
      <c r="D4" s="5" t="s">
        <v>7664</v>
      </c>
      <c r="E4" s="4" t="str">
        <f>IFERROR(__xludf.DUMMYFUNCTION("GOOGLETRANSLATE(D4, ""he"", ""en"")"),"the virtues")</f>
        <v>the virtues</v>
      </c>
      <c r="F4" s="4"/>
      <c r="G4" s="4"/>
      <c r="H4" s="4"/>
    </row>
    <row r="5" ht="15.75" customHeight="1">
      <c r="A5" s="3" t="s">
        <v>3984</v>
      </c>
      <c r="B5" s="1" t="s">
        <v>3245</v>
      </c>
      <c r="C5" s="4">
        <v>4.0</v>
      </c>
      <c r="D5" s="5" t="s">
        <v>3984</v>
      </c>
      <c r="E5" s="4" t="str">
        <f>IFERROR(__xludf.DUMMYFUNCTION("GOOGLETRANSLATE(D5, ""he"", ""en"")"),"to you")</f>
        <v>to you</v>
      </c>
      <c r="F5" s="4"/>
      <c r="G5" s="4"/>
      <c r="H5" s="4"/>
    </row>
    <row r="6" ht="15.75" customHeight="1">
      <c r="A6" s="3" t="s">
        <v>7839</v>
      </c>
      <c r="B6" s="1" t="s">
        <v>4002</v>
      </c>
      <c r="C6" s="4">
        <v>5.0</v>
      </c>
      <c r="D6" s="5" t="s">
        <v>4543</v>
      </c>
      <c r="E6" s="4" t="str">
        <f>IFERROR(__xludf.DUMMYFUNCTION("GOOGLETRANSLATE(D6, ""he"", ""en"")"),"I married")</f>
        <v>I married</v>
      </c>
      <c r="F6" s="4"/>
      <c r="G6" s="4"/>
      <c r="H6" s="4"/>
    </row>
    <row r="7" ht="15.75" customHeight="1">
      <c r="A7" s="3" t="s">
        <v>7840</v>
      </c>
      <c r="B7" s="1" t="s">
        <v>6480</v>
      </c>
      <c r="C7" s="4">
        <v>6.0</v>
      </c>
      <c r="D7" s="5" t="s">
        <v>1099</v>
      </c>
      <c r="E7" s="4" t="str">
        <f>IFERROR(__xludf.DUMMYFUNCTION("GOOGLETRANSLATE(D7, ""he"", ""en"")"),"you")</f>
        <v>you</v>
      </c>
      <c r="F7" s="4"/>
      <c r="G7" s="4"/>
      <c r="H7" s="4"/>
    </row>
    <row r="8" ht="15.75" customHeight="1">
      <c r="A8" s="3" t="s">
        <v>7841</v>
      </c>
      <c r="B8" s="1" t="s">
        <v>7842</v>
      </c>
      <c r="C8" s="4">
        <v>7.0</v>
      </c>
      <c r="D8" s="5" t="s">
        <v>5855</v>
      </c>
      <c r="E8" s="4" t="str">
        <f>IFERROR(__xludf.DUMMYFUNCTION("GOOGLETRANSLATE(D8, ""he"", ""en"")"),"my eyes")</f>
        <v>my eyes</v>
      </c>
      <c r="F8" s="4"/>
      <c r="G8" s="4"/>
      <c r="H8" s="4"/>
    </row>
    <row r="9" ht="15.75" customHeight="1">
      <c r="A9" s="3" t="s">
        <v>7843</v>
      </c>
      <c r="B9" s="1" t="s">
        <v>6577</v>
      </c>
      <c r="C9" s="4">
        <v>8.0</v>
      </c>
      <c r="D9" s="5" t="s">
        <v>7844</v>
      </c>
      <c r="E9" s="4" t="str">
        <f>IFERROR(__xludf.DUMMYFUNCTION("GOOGLETRANSLATE(D9, ""he"", ""en"")"),"the sitter")</f>
        <v>the sitter</v>
      </c>
      <c r="F9" s="4"/>
      <c r="G9" s="4"/>
      <c r="H9" s="4"/>
    </row>
    <row r="10" ht="15.75" customHeight="1">
      <c r="A10" s="24" t="s">
        <v>25</v>
      </c>
      <c r="B10" s="25">
        <v>2.0</v>
      </c>
      <c r="C10" s="4">
        <v>9.0</v>
      </c>
      <c r="D10" s="5" t="s">
        <v>6689</v>
      </c>
      <c r="E10" s="4" t="str">
        <f>IFERROR(__xludf.DUMMYFUNCTION("GOOGLETRANSLATE(D10, ""he"", ""en"")"),"in the sky:")</f>
        <v>in the sky:</v>
      </c>
      <c r="F10" s="4"/>
      <c r="G10" s="4"/>
      <c r="H10" s="4"/>
    </row>
    <row r="11" ht="15.75" customHeight="1">
      <c r="A11" s="3" t="s">
        <v>4228</v>
      </c>
      <c r="B11" s="1" t="s">
        <v>3255</v>
      </c>
      <c r="C11" s="4">
        <v>10.0</v>
      </c>
      <c r="D11" s="5" t="s">
        <v>26</v>
      </c>
      <c r="E11" s="4" t="str">
        <f>IFERROR(__xludf.DUMMYFUNCTION("GOOGLETRANSLATE(D11, ""he"", ""en"")"),"{on}")</f>
        <v>{on}</v>
      </c>
      <c r="F11" s="4"/>
      <c r="G11" s="4"/>
      <c r="H11" s="4"/>
    </row>
    <row r="12" ht="15.75" customHeight="1">
      <c r="A12" s="3" t="s">
        <v>7845</v>
      </c>
      <c r="B12" s="1" t="s">
        <v>7846</v>
      </c>
      <c r="C12" s="4">
        <v>11.0</v>
      </c>
      <c r="D12" s="5" t="s">
        <v>3256</v>
      </c>
      <c r="E12" s="4" t="str">
        <f>IFERROR(__xludf.DUMMYFUNCTION("GOOGLETRANSLATE(D12, ""he"", ""en"")"),"here")</f>
        <v>here</v>
      </c>
      <c r="F12" s="4"/>
      <c r="G12" s="4"/>
      <c r="H12" s="4"/>
    </row>
    <row r="13" ht="15.75" customHeight="1">
      <c r="A13" s="3" t="s">
        <v>7847</v>
      </c>
      <c r="B13" s="1" t="s">
        <v>7848</v>
      </c>
      <c r="C13" s="4">
        <v>12.0</v>
      </c>
      <c r="D13" s="5" t="s">
        <v>7849</v>
      </c>
      <c r="E13" s="4" t="str">
        <f>IFERROR(__xludf.DUMMYFUNCTION("GOOGLETRANSLATE(D13, ""he"", ""en"")"),"as mine")</f>
        <v>as mine</v>
      </c>
      <c r="F13" s="4"/>
      <c r="G13" s="4"/>
      <c r="H13" s="4"/>
    </row>
    <row r="14" ht="15.75" customHeight="1">
      <c r="A14" s="3" t="s">
        <v>7850</v>
      </c>
      <c r="B14" s="1" t="s">
        <v>7851</v>
      </c>
      <c r="C14" s="4">
        <v>13.0</v>
      </c>
      <c r="D14" s="5" t="s">
        <v>7847</v>
      </c>
      <c r="E14" s="4" t="str">
        <f>IFERROR(__xludf.DUMMYFUNCTION("GOOGLETRANSLATE(D14, ""he"", ""en"")"),"slaves")</f>
        <v>slaves</v>
      </c>
      <c r="F14" s="4"/>
      <c r="G14" s="4"/>
      <c r="H14" s="4"/>
    </row>
    <row r="15" ht="15.75" customHeight="1">
      <c r="A15" s="3" t="s">
        <v>7852</v>
      </c>
      <c r="B15" s="1" t="s">
        <v>7853</v>
      </c>
      <c r="C15" s="4">
        <v>14.0</v>
      </c>
      <c r="D15" s="5" t="s">
        <v>545</v>
      </c>
      <c r="E15" s="4" t="str">
        <f>IFERROR(__xludf.DUMMYFUNCTION("GOOGLETRANSLATE(D15, ""he"", ""en"")"),"to")</f>
        <v>to</v>
      </c>
      <c r="F15" s="4"/>
      <c r="G15" s="4"/>
      <c r="H15" s="4"/>
    </row>
    <row r="16" ht="15.75" customHeight="1">
      <c r="A16" s="3" t="s">
        <v>7845</v>
      </c>
      <c r="B16" s="1" t="s">
        <v>7846</v>
      </c>
      <c r="C16" s="4">
        <v>15.0</v>
      </c>
      <c r="D16" s="5" t="s">
        <v>7854</v>
      </c>
      <c r="E16" s="4" t="str">
        <f>IFERROR(__xludf.DUMMYFUNCTION("GOOGLETRANSLATE(D16, ""he"", ""en"")"),"hand")</f>
        <v>hand</v>
      </c>
      <c r="F16" s="4"/>
      <c r="G16" s="4"/>
      <c r="H16" s="4"/>
    </row>
    <row r="17" ht="15.75" customHeight="1">
      <c r="A17" s="3" t="s">
        <v>7855</v>
      </c>
      <c r="B17" s="1" t="s">
        <v>7856</v>
      </c>
      <c r="C17" s="4">
        <v>16.0</v>
      </c>
      <c r="D17" s="5" t="s">
        <v>7852</v>
      </c>
      <c r="E17" s="4" t="str">
        <f>IFERROR(__xludf.DUMMYFUNCTION("GOOGLETRANSLATE(D17, ""he"", ""en"")"),"their lords")</f>
        <v>their lords</v>
      </c>
      <c r="F17" s="4"/>
      <c r="G17" s="4"/>
      <c r="H17" s="4"/>
    </row>
    <row r="18" ht="15.75" customHeight="1">
      <c r="A18" s="3" t="s">
        <v>7850</v>
      </c>
      <c r="B18" s="1" t="s">
        <v>7851</v>
      </c>
      <c r="C18" s="4">
        <v>17.0</v>
      </c>
      <c r="D18" s="5" t="s">
        <v>7857</v>
      </c>
      <c r="E18" s="4" t="str">
        <f>IFERROR(__xludf.DUMMYFUNCTION("GOOGLETRANSLATE(D18, ""he"", ""en"")"),"as my eyes")</f>
        <v>as my eyes</v>
      </c>
      <c r="F18" s="4"/>
      <c r="G18" s="4"/>
      <c r="H18" s="4"/>
    </row>
    <row r="19" ht="15.75" customHeight="1">
      <c r="A19" s="3" t="s">
        <v>7858</v>
      </c>
      <c r="B19" s="1" t="s">
        <v>7859</v>
      </c>
      <c r="C19" s="4">
        <v>18.0</v>
      </c>
      <c r="D19" s="5" t="s">
        <v>7860</v>
      </c>
      <c r="E19" s="4" t="str">
        <f>IFERROR(__xludf.DUMMYFUNCTION("GOOGLETRANSLATE(D19, ""he"", ""en"")"),"slave")</f>
        <v>slave</v>
      </c>
      <c r="F19" s="4"/>
      <c r="G19" s="4"/>
      <c r="H19" s="4"/>
    </row>
    <row r="20" ht="15.75" customHeight="1">
      <c r="A20" s="3" t="s">
        <v>5393</v>
      </c>
      <c r="B20" s="1" t="s">
        <v>5394</v>
      </c>
      <c r="C20" s="4">
        <v>19.0</v>
      </c>
      <c r="D20" s="5" t="s">
        <v>545</v>
      </c>
      <c r="E20" s="4" t="str">
        <f>IFERROR(__xludf.DUMMYFUNCTION("GOOGLETRANSLATE(D20, ""he"", ""en"")"),"to")</f>
        <v>to</v>
      </c>
      <c r="F20" s="4"/>
      <c r="G20" s="4"/>
      <c r="H20" s="4"/>
    </row>
    <row r="21" ht="15.75" customHeight="1">
      <c r="A21" s="3" t="s">
        <v>7861</v>
      </c>
      <c r="B21" s="1" t="s">
        <v>7862</v>
      </c>
      <c r="C21" s="4">
        <v>20.0</v>
      </c>
      <c r="D21" s="5" t="s">
        <v>7854</v>
      </c>
      <c r="E21" s="4" t="str">
        <f>IFERROR(__xludf.DUMMYFUNCTION("GOOGLETRANSLATE(D21, ""he"", ""en"")"),"hand")</f>
        <v>hand</v>
      </c>
      <c r="F21" s="4"/>
      <c r="G21" s="4"/>
      <c r="H21" s="4"/>
    </row>
    <row r="22" ht="15.75" customHeight="1">
      <c r="A22" s="3" t="s">
        <v>7665</v>
      </c>
      <c r="B22" s="1" t="s">
        <v>7666</v>
      </c>
      <c r="C22" s="4">
        <v>21.0</v>
      </c>
      <c r="D22" s="5" t="s">
        <v>7863</v>
      </c>
      <c r="E22" s="4" t="str">
        <f>IFERROR(__xludf.DUMMYFUNCTION("GOOGLETRANSLATE(D22, ""he"", ""en"")"),"Mrs")</f>
        <v>Mrs</v>
      </c>
      <c r="F22" s="4"/>
      <c r="G22" s="4"/>
      <c r="H22" s="4"/>
    </row>
    <row r="23" ht="15.75" customHeight="1">
      <c r="A23" s="3" t="s">
        <v>5457</v>
      </c>
      <c r="B23" s="1" t="s">
        <v>7864</v>
      </c>
      <c r="C23" s="4">
        <v>22.0</v>
      </c>
      <c r="D23" s="5" t="s">
        <v>3483</v>
      </c>
      <c r="E23" s="4" t="str">
        <f>IFERROR(__xludf.DUMMYFUNCTION("GOOGLETRANSLATE(D23, ""he"", ""en"")"),"yes")</f>
        <v>yes</v>
      </c>
      <c r="F23" s="4"/>
      <c r="G23" s="4"/>
      <c r="H23" s="4"/>
    </row>
    <row r="24" ht="15.75" customHeight="1">
      <c r="A24" s="3" t="s">
        <v>2434</v>
      </c>
      <c r="B24" s="1" t="s">
        <v>2432</v>
      </c>
      <c r="C24" s="4">
        <v>23.0</v>
      </c>
      <c r="D24" s="5" t="s">
        <v>7861</v>
      </c>
      <c r="E24" s="4" t="str">
        <f>IFERROR(__xludf.DUMMYFUNCTION("GOOGLETRANSLATE(D24, ""he"", ""en"")"),"our eyes")</f>
        <v>our eyes</v>
      </c>
      <c r="F24" s="4"/>
      <c r="G24" s="4"/>
      <c r="H24" s="4"/>
    </row>
    <row r="25" ht="15.75" customHeight="1">
      <c r="A25" s="3" t="s">
        <v>7865</v>
      </c>
      <c r="B25" s="1" t="s">
        <v>7866</v>
      </c>
      <c r="C25" s="4">
        <v>24.0</v>
      </c>
      <c r="D25" s="5" t="s">
        <v>545</v>
      </c>
      <c r="E25" s="4" t="str">
        <f>IFERROR(__xludf.DUMMYFUNCTION("GOOGLETRANSLATE(D25, ""he"", ""en"")"),"to")</f>
        <v>to</v>
      </c>
      <c r="F25" s="4"/>
      <c r="G25" s="4"/>
      <c r="H25" s="4"/>
    </row>
    <row r="26" ht="15.75" customHeight="1">
      <c r="A26" s="24" t="s">
        <v>49</v>
      </c>
      <c r="B26" s="25">
        <v>3.0</v>
      </c>
      <c r="C26" s="4">
        <v>25.0</v>
      </c>
      <c r="D26" s="5" t="s">
        <v>180</v>
      </c>
      <c r="E26" s="4" t="str">
        <f>IFERROR(__xludf.DUMMYFUNCTION("GOOGLETRANSLATE(D26, ""he"", ""en"")"),"Jehovah")</f>
        <v>Jehovah</v>
      </c>
      <c r="F26" s="4"/>
      <c r="G26" s="4"/>
      <c r="H26" s="4"/>
    </row>
    <row r="27" ht="15.75" customHeight="1">
      <c r="A27" s="3" t="s">
        <v>7867</v>
      </c>
      <c r="B27" s="1" t="s">
        <v>7868</v>
      </c>
      <c r="C27" s="4">
        <v>26.0</v>
      </c>
      <c r="D27" s="5" t="s">
        <v>5457</v>
      </c>
      <c r="E27" s="4" t="str">
        <f>IFERROR(__xludf.DUMMYFUNCTION("GOOGLETRANSLATE(D27, ""he"", ""en"")"),"our god")</f>
        <v>our god</v>
      </c>
      <c r="F27" s="4"/>
      <c r="G27" s="4"/>
      <c r="H27" s="4"/>
    </row>
    <row r="28" ht="15.75" customHeight="1">
      <c r="A28" s="3" t="s">
        <v>180</v>
      </c>
      <c r="B28" s="1" t="s">
        <v>2580</v>
      </c>
      <c r="C28" s="4">
        <v>27.0</v>
      </c>
      <c r="D28" s="5" t="s">
        <v>2434</v>
      </c>
      <c r="E28" s="4" t="str">
        <f>IFERROR(__xludf.DUMMYFUNCTION("GOOGLETRANSLATE(D28, ""he"", ""en"")"),"to")</f>
        <v>to</v>
      </c>
      <c r="F28" s="4"/>
      <c r="G28" s="4"/>
      <c r="H28" s="4"/>
    </row>
    <row r="29" ht="15.75" customHeight="1">
      <c r="A29" s="3" t="s">
        <v>7867</v>
      </c>
      <c r="B29" s="1" t="s">
        <v>7868</v>
      </c>
      <c r="C29" s="4">
        <v>28.0</v>
      </c>
      <c r="D29" s="5" t="s">
        <v>7869</v>
      </c>
      <c r="E29" s="4" t="str">
        <f>IFERROR(__xludf.DUMMYFUNCTION("GOOGLETRANSLATE(D29, ""he"", ""en"")"),"that we have mercy:")</f>
        <v>that we have mercy:</v>
      </c>
      <c r="F29" s="4"/>
      <c r="G29" s="4"/>
      <c r="H29" s="4"/>
    </row>
    <row r="30" ht="15.75" customHeight="1">
      <c r="A30" s="3" t="s">
        <v>129</v>
      </c>
      <c r="B30" s="1" t="s">
        <v>130</v>
      </c>
      <c r="C30" s="4">
        <v>29.0</v>
      </c>
      <c r="D30" s="5" t="s">
        <v>50</v>
      </c>
      <c r="E30" s="4" t="str">
        <f>IFERROR(__xludf.DUMMYFUNCTION("GOOGLETRANSLATE(D30, ""he"", ""en"")"),"{third}")</f>
        <v>{third}</v>
      </c>
      <c r="F30" s="4"/>
      <c r="G30" s="4"/>
      <c r="H30" s="4"/>
    </row>
    <row r="31" ht="15.75" customHeight="1">
      <c r="A31" s="3" t="s">
        <v>7870</v>
      </c>
      <c r="B31" s="1" t="s">
        <v>7871</v>
      </c>
      <c r="C31" s="4">
        <v>30.0</v>
      </c>
      <c r="D31" s="5" t="s">
        <v>7872</v>
      </c>
      <c r="E31" s="4" t="str">
        <f>IFERROR(__xludf.DUMMYFUNCTION("GOOGLETRANSLATE(D31, ""he"", ""en"")"),"We were sorry")</f>
        <v>We were sorry</v>
      </c>
      <c r="F31" s="4"/>
      <c r="G31" s="4"/>
      <c r="H31" s="4"/>
    </row>
    <row r="32" ht="15.75" customHeight="1">
      <c r="A32" s="3" t="s">
        <v>7873</v>
      </c>
      <c r="B32" s="1" t="s">
        <v>7874</v>
      </c>
      <c r="C32" s="4">
        <v>31.0</v>
      </c>
      <c r="D32" s="5" t="s">
        <v>180</v>
      </c>
      <c r="E32" s="4" t="str">
        <f>IFERROR(__xludf.DUMMYFUNCTION("GOOGLETRANSLATE(D32, ""he"", ""en"")"),"Jehovah")</f>
        <v>Jehovah</v>
      </c>
      <c r="F32" s="4"/>
      <c r="G32" s="4"/>
      <c r="H32" s="4"/>
    </row>
    <row r="33" ht="15.75" customHeight="1">
      <c r="A33" s="3" t="s">
        <v>7875</v>
      </c>
      <c r="B33" s="1" t="s">
        <v>7876</v>
      </c>
      <c r="C33" s="4">
        <v>32.0</v>
      </c>
      <c r="D33" s="5" t="s">
        <v>7872</v>
      </c>
      <c r="E33" s="4" t="str">
        <f>IFERROR(__xludf.DUMMYFUNCTION("GOOGLETRANSLATE(D33, ""he"", ""en"")"),"We were sorry")</f>
        <v>We were sorry</v>
      </c>
      <c r="F33" s="4"/>
      <c r="G33" s="4"/>
      <c r="H33" s="4"/>
    </row>
    <row r="34" ht="15.75" customHeight="1">
      <c r="A34" s="8" t="s">
        <v>69</v>
      </c>
      <c r="B34" s="17">
        <v>4.0</v>
      </c>
      <c r="C34" s="4">
        <v>33.0</v>
      </c>
      <c r="D34" s="5" t="s">
        <v>53</v>
      </c>
      <c r="E34" s="4" t="str">
        <f>IFERROR(__xludf.DUMMYFUNCTION("GOOGLETRANSLATE(D34, ""he"", ""en"")"),"that")</f>
        <v>that</v>
      </c>
      <c r="F34" s="4"/>
      <c r="G34" s="4"/>
      <c r="H34" s="4"/>
    </row>
    <row r="35" ht="15.75" customHeight="1">
      <c r="A35" s="3" t="s">
        <v>7722</v>
      </c>
      <c r="B35" s="1" t="s">
        <v>7871</v>
      </c>
      <c r="C35" s="4">
        <v>34.0</v>
      </c>
      <c r="D35" s="5" t="s">
        <v>7870</v>
      </c>
      <c r="E35" s="4" t="str">
        <f>IFERROR(__xludf.DUMMYFUNCTION("GOOGLETRANSLATE(D35, ""he"", ""en"")"),"multi-")</f>
        <v>multi-</v>
      </c>
      <c r="F35" s="4"/>
      <c r="G35" s="4"/>
      <c r="H35" s="4"/>
    </row>
    <row r="36" ht="15.75" customHeight="1">
      <c r="A36" s="3" t="s">
        <v>7877</v>
      </c>
      <c r="B36" s="1" t="s">
        <v>4321</v>
      </c>
      <c r="C36" s="4">
        <v>35.0</v>
      </c>
      <c r="D36" s="5" t="s">
        <v>7878</v>
      </c>
      <c r="E36" s="4" t="str">
        <f>IFERROR(__xludf.DUMMYFUNCTION("GOOGLETRANSLATE(D36, ""he"", ""en"")"),"We are satisfied")</f>
        <v>We are satisfied</v>
      </c>
      <c r="F36" s="4"/>
      <c r="G36" s="4"/>
      <c r="H36" s="4"/>
    </row>
    <row r="37" ht="15.75" customHeight="1">
      <c r="A37" s="3" t="s">
        <v>3601</v>
      </c>
      <c r="B37" s="1" t="s">
        <v>7879</v>
      </c>
      <c r="C37" s="4">
        <v>36.0</v>
      </c>
      <c r="D37" s="5" t="s">
        <v>7880</v>
      </c>
      <c r="E37" s="4" t="str">
        <f>IFERROR(__xludf.DUMMYFUNCTION("GOOGLETRANSLATE(D37, ""he"", ""en"")"),"contempt:")</f>
        <v>contempt:</v>
      </c>
      <c r="F37" s="4"/>
      <c r="G37" s="4"/>
      <c r="H37" s="4"/>
    </row>
    <row r="38" ht="15.75" customHeight="1">
      <c r="A38" s="3" t="s">
        <v>7881</v>
      </c>
      <c r="B38" s="1" t="s">
        <v>5079</v>
      </c>
      <c r="C38" s="4">
        <v>37.0</v>
      </c>
      <c r="D38" s="5" t="s">
        <v>70</v>
      </c>
      <c r="E38" s="4" t="str">
        <f>IFERROR(__xludf.DUMMYFUNCTION("GOOGLETRANSLATE(D38, ""he"", ""en"")"),"{d}")</f>
        <v>{d}</v>
      </c>
      <c r="F38" s="4"/>
      <c r="G38" s="4"/>
      <c r="H38" s="4"/>
    </row>
    <row r="39" ht="15.75" customHeight="1">
      <c r="A39" s="3" t="s">
        <v>7882</v>
      </c>
      <c r="B39" s="1" t="s">
        <v>7883</v>
      </c>
      <c r="C39" s="4">
        <v>38.0</v>
      </c>
      <c r="D39" s="5" t="s">
        <v>7732</v>
      </c>
      <c r="E39" s="4" t="str">
        <f>IFERROR(__xludf.DUMMYFUNCTION("GOOGLETRANSLATE(D39, ""he"", ""en"")"),"Rabat")</f>
        <v>Rabat</v>
      </c>
      <c r="F39" s="4"/>
      <c r="G39" s="4"/>
      <c r="H39" s="4"/>
    </row>
    <row r="40" ht="15.75" customHeight="1">
      <c r="A40" s="3" t="s">
        <v>7884</v>
      </c>
      <c r="B40" s="1" t="s">
        <v>7885</v>
      </c>
      <c r="C40" s="4">
        <v>39.0</v>
      </c>
      <c r="D40" s="5" t="s">
        <v>4324</v>
      </c>
      <c r="E40" s="4" t="str">
        <f>IFERROR(__xludf.DUMMYFUNCTION("GOOGLETRANSLATE(D40, ""he"", ""en"")"),"seven")</f>
        <v>seven</v>
      </c>
      <c r="F40" s="4"/>
      <c r="G40" s="4"/>
      <c r="H40" s="4"/>
    </row>
    <row r="41" ht="15.75" customHeight="1">
      <c r="A41" s="3" t="s">
        <v>7886</v>
      </c>
      <c r="B41" s="1" t="s">
        <v>7887</v>
      </c>
      <c r="C41" s="4">
        <v>40.0</v>
      </c>
      <c r="D41" s="5" t="s">
        <v>7736</v>
      </c>
      <c r="E41" s="4" t="str">
        <f>IFERROR(__xludf.DUMMYFUNCTION("GOOGLETRANSLATE(D41, ""he"", ""en"")"),"her")</f>
        <v>her</v>
      </c>
      <c r="F41" s="4"/>
      <c r="G41" s="4"/>
      <c r="H41" s="4"/>
    </row>
    <row r="42" ht="15.75" customHeight="1">
      <c r="A42" s="9"/>
      <c r="C42" s="4">
        <v>41.0</v>
      </c>
      <c r="D42" s="5" t="s">
        <v>7888</v>
      </c>
      <c r="E42" s="4" t="str">
        <f>IFERROR(__xludf.DUMMYFUNCTION("GOOGLETRANSLATE(D42, ""he"", ""en"")"),"our soul")</f>
        <v>our soul</v>
      </c>
      <c r="F42" s="4"/>
      <c r="G42" s="4"/>
      <c r="H42" s="4"/>
    </row>
    <row r="43" ht="15.75" customHeight="1">
      <c r="A43" s="9"/>
      <c r="C43" s="4">
        <v>42.0</v>
      </c>
      <c r="D43" s="5" t="s">
        <v>7889</v>
      </c>
      <c r="E43" s="4" t="str">
        <f>IFERROR(__xludf.DUMMYFUNCTION("GOOGLETRANSLATE(D43, ""he"", ""en"")"),"mocking")</f>
        <v>mocking</v>
      </c>
      <c r="F43" s="4"/>
      <c r="G43" s="4"/>
      <c r="H43" s="4"/>
    </row>
    <row r="44" ht="15.75" customHeight="1">
      <c r="A44" s="9"/>
      <c r="C44" s="4">
        <v>43.0</v>
      </c>
      <c r="D44" s="5" t="s">
        <v>7890</v>
      </c>
      <c r="E44" s="4" t="str">
        <f>IFERROR(__xludf.DUMMYFUNCTION("GOOGLETRANSLATE(D44, ""he"", ""en"")"),"the complacent")</f>
        <v>the complacent</v>
      </c>
      <c r="F44" s="4"/>
      <c r="G44" s="4"/>
      <c r="H44" s="4"/>
    </row>
    <row r="45" ht="15.75" customHeight="1">
      <c r="A45" s="9"/>
      <c r="C45" s="4">
        <v>44.0</v>
      </c>
      <c r="D45" s="5" t="s">
        <v>7891</v>
      </c>
      <c r="E45" s="4" t="str">
        <f>IFERROR(__xludf.DUMMYFUNCTION("GOOGLETRANSLATE(D45, ""he"", ""en"")"),"the scorn")</f>
        <v>the scorn</v>
      </c>
      <c r="F45" s="4"/>
      <c r="G45" s="4"/>
      <c r="H45" s="4"/>
    </row>
    <row r="46" ht="15.75" customHeight="1">
      <c r="A46" s="9"/>
      <c r="C46" s="4">
        <v>45.0</v>
      </c>
      <c r="D46" s="5" t="s">
        <v>7892</v>
      </c>
      <c r="E46" s="4" t="str">
        <f>IFERROR(__xludf.DUMMYFUNCTION("GOOGLETRANSLATE(D46, ""he"", ""en"")"),"legions")</f>
        <v>legions</v>
      </c>
      <c r="F46" s="4"/>
      <c r="G46" s="4"/>
      <c r="H46" s="4"/>
    </row>
    <row r="47" ht="15.75" customHeight="1">
      <c r="A47" s="9"/>
      <c r="C47" s="4">
        <v>46.0</v>
      </c>
      <c r="D47" s="5" t="s">
        <v>7893</v>
      </c>
      <c r="E47" s="4" t="str">
        <f>IFERROR(__xludf.DUMMYFUNCTION("GOOGLETRANSLATE(D47, ""he"", ""en"")"),"(Legai")</f>
        <v>(Legai</v>
      </c>
      <c r="F47" s="4"/>
      <c r="G47" s="4"/>
      <c r="H47" s="4"/>
    </row>
    <row r="48" ht="15.75" customHeight="1">
      <c r="A48" s="9"/>
      <c r="C48" s="4">
        <v>47.0</v>
      </c>
      <c r="D48" s="5" t="s">
        <v>7894</v>
      </c>
      <c r="E48" s="4" t="str">
        <f>IFERROR(__xludf.DUMMYFUNCTION("GOOGLETRANSLATE(D48, ""he"", ""en"")"),"pigeons):")</f>
        <v>pigeons):</v>
      </c>
      <c r="F48" s="4"/>
      <c r="G48" s="4"/>
      <c r="H48" s="4"/>
    </row>
    <row r="49" ht="15.75" customHeight="1">
      <c r="E49" s="4" t="str">
        <f>IFERROR(__xludf.DUMMYFUNCTION("GOOGLETRANSLATE(D49, ""he"", ""en"")"),"#VALUE!")</f>
        <v>#VALUE!</v>
      </c>
    </row>
    <row r="50" ht="15.75" customHeight="1">
      <c r="E50" s="4" t="str">
        <f>IFERROR(__xludf.DUMMYFUNCTION("GOOGLETRANSLATE(D50, ""he"", ""en"")"),"#VALUE!")</f>
        <v>#VALUE!</v>
      </c>
    </row>
    <row r="51" ht="15.75" customHeight="1">
      <c r="E51" s="4" t="str">
        <f>IFERROR(__xludf.DUMMYFUNCTION("GOOGLETRANSLATE(D51, ""he"", ""en"")"),"#VALUE!")</f>
        <v>#VALUE!</v>
      </c>
    </row>
    <row r="52" ht="15.75" customHeight="1">
      <c r="E52" s="4" t="str">
        <f>IFERROR(__xludf.DUMMYFUNCTION("GOOGLETRANSLATE(D52, ""he"", ""en"")"),"#VALUE!")</f>
        <v>#VALUE!</v>
      </c>
    </row>
    <row r="53" ht="15.75" customHeight="1">
      <c r="E53" s="4" t="str">
        <f>IFERROR(__xludf.DUMMYFUNCTION("GOOGLETRANSLATE(D53, ""he"", ""en"")"),"#VALUE!")</f>
        <v>#VALUE!</v>
      </c>
    </row>
    <row r="54" ht="15.75" customHeight="1">
      <c r="E54" s="4" t="str">
        <f>IFERROR(__xludf.DUMMYFUNCTION("GOOGLETRANSLATE(D54, ""he"", ""en"")"),"#VALUE!")</f>
        <v>#VALUE!</v>
      </c>
    </row>
    <row r="55" ht="15.75" customHeight="1">
      <c r="E55" s="4" t="str">
        <f>IFERROR(__xludf.DUMMYFUNCTION("GOOGLETRANSLATE(D55, ""he"", ""en"")"),"#VALUE!")</f>
        <v>#VALUE!</v>
      </c>
    </row>
    <row r="56" ht="15.75" customHeight="1">
      <c r="E56" s="4" t="str">
        <f>IFERROR(__xludf.DUMMYFUNCTION("GOOGLETRANSLATE(D56, ""he"", ""en"")"),"#VALUE!")</f>
        <v>#VALUE!</v>
      </c>
    </row>
    <row r="57" ht="15.75" customHeight="1">
      <c r="E57" s="4" t="str">
        <f>IFERROR(__xludf.DUMMYFUNCTION("GOOGLETRANSLATE(D57, ""he"", ""en"")"),"#VALUE!")</f>
        <v>#VALUE!</v>
      </c>
    </row>
    <row r="58" ht="15.75" customHeight="1">
      <c r="E58" s="4" t="str">
        <f>IFERROR(__xludf.DUMMYFUNCTION("GOOGLETRANSLATE(D58, ""he"", ""en"")"),"#VALUE!")</f>
        <v>#VALUE!</v>
      </c>
    </row>
    <row r="59" ht="15.75" customHeight="1">
      <c r="E59" s="4" t="str">
        <f>IFERROR(__xludf.DUMMYFUNCTION("GOOGLETRANSLATE(D59, ""he"", ""en"")"),"#VALUE!")</f>
        <v>#VALUE!</v>
      </c>
    </row>
    <row r="60" ht="15.75" customHeight="1">
      <c r="E60" s="4" t="str">
        <f>IFERROR(__xludf.DUMMYFUNCTION("GOOGLETRANSLATE(D60, ""he"", ""en"")"),"#VALUE!")</f>
        <v>#VALUE!</v>
      </c>
    </row>
    <row r="61" ht="15.75" customHeight="1">
      <c r="E61" s="4" t="str">
        <f>IFERROR(__xludf.DUMMYFUNCTION("GOOGLETRANSLATE(D61, ""he"", ""en"")"),"#VALUE!")</f>
        <v>#VALUE!</v>
      </c>
    </row>
    <row r="62" ht="15.75" customHeight="1">
      <c r="E62" s="4" t="str">
        <f>IFERROR(__xludf.DUMMYFUNCTION("GOOGLETRANSLATE(D62, ""he"", ""en"")"),"#VALUE!")</f>
        <v>#VALUE!</v>
      </c>
    </row>
    <row r="63" ht="15.75" customHeight="1">
      <c r="E63" s="4" t="str">
        <f>IFERROR(__xludf.DUMMYFUNCTION("GOOGLETRANSLATE(D63, ""he"", ""en"")"),"#VALUE!")</f>
        <v>#VALUE!</v>
      </c>
    </row>
    <row r="64" ht="15.75" customHeight="1">
      <c r="E64" s="4" t="str">
        <f>IFERROR(__xludf.DUMMYFUNCTION("GOOGLETRANSLATE(D64, ""he"", ""en"")"),"#VALUE!")</f>
        <v>#VALUE!</v>
      </c>
    </row>
    <row r="65" ht="15.75" customHeight="1">
      <c r="E65" s="4" t="str">
        <f>IFERROR(__xludf.DUMMYFUNCTION("GOOGLETRANSLATE(D65, ""he"", ""en"")"),"#VALUE!")</f>
        <v>#VALUE!</v>
      </c>
    </row>
    <row r="66" ht="15.75" customHeight="1">
      <c r="E66" s="4" t="str">
        <f>IFERROR(__xludf.DUMMYFUNCTION("GOOGLETRANSLATE(D66, ""he"", ""en"")"),"#VALUE!")</f>
        <v>#VALUE!</v>
      </c>
    </row>
    <row r="67" ht="15.75" customHeight="1">
      <c r="E67" s="4" t="str">
        <f>IFERROR(__xludf.DUMMYFUNCTION("GOOGLETRANSLATE(D67, ""he"", ""en"")"),"#VALUE!")</f>
        <v>#VALUE!</v>
      </c>
    </row>
    <row r="68" ht="15.75" customHeight="1">
      <c r="E68" s="4" t="str">
        <f>IFERROR(__xludf.DUMMYFUNCTION("GOOGLETRANSLATE(D68, ""he"", ""en"")"),"#VALUE!")</f>
        <v>#VALUE!</v>
      </c>
    </row>
    <row r="69" ht="15.75" customHeight="1">
      <c r="E69" s="4" t="str">
        <f>IFERROR(__xludf.DUMMYFUNCTION("GOOGLETRANSLATE(D69, ""he"", ""en"")"),"#VALUE!")</f>
        <v>#VALUE!</v>
      </c>
    </row>
    <row r="70" ht="15.75" customHeight="1">
      <c r="E70" s="4" t="str">
        <f>IFERROR(__xludf.DUMMYFUNCTION("GOOGLETRANSLATE(D70, ""he"", ""en"")"),"#VALUE!")</f>
        <v>#VALUE!</v>
      </c>
    </row>
    <row r="71" ht="15.75" customHeight="1">
      <c r="E71" s="4" t="str">
        <f>IFERROR(__xludf.DUMMYFUNCTION("GOOGLETRANSLATE(D71, ""he"", ""en"")"),"#VALUE!")</f>
        <v>#VALUE!</v>
      </c>
    </row>
    <row r="72" ht="15.75" customHeight="1">
      <c r="E72" s="4" t="str">
        <f>IFERROR(__xludf.DUMMYFUNCTION("GOOGLETRANSLATE(D72, ""he"", ""en"")"),"#VALUE!")</f>
        <v>#VALUE!</v>
      </c>
    </row>
    <row r="73" ht="15.75" customHeight="1">
      <c r="E73" s="4" t="str">
        <f>IFERROR(__xludf.DUMMYFUNCTION("GOOGLETRANSLATE(D73, ""he"", ""en"")"),"#VALUE!")</f>
        <v>#VALUE!</v>
      </c>
    </row>
    <row r="74" ht="15.75" customHeight="1">
      <c r="E74" s="4" t="str">
        <f>IFERROR(__xludf.DUMMYFUNCTION("GOOGLETRANSLATE(D74, ""he"", ""en"")"),"#VALUE!")</f>
        <v>#VALUE!</v>
      </c>
    </row>
    <row r="75" ht="15.75" customHeight="1">
      <c r="E75" s="4" t="str">
        <f>IFERROR(__xludf.DUMMYFUNCTION("GOOGLETRANSLATE(D75, ""he"", ""en"")"),"#VALUE!")</f>
        <v>#VALUE!</v>
      </c>
    </row>
    <row r="76" ht="15.75" customHeight="1">
      <c r="E76" s="4" t="str">
        <f>IFERROR(__xludf.DUMMYFUNCTION("GOOGLETRANSLATE(D76, ""he"", ""en"")"),"#VALUE!")</f>
        <v>#VALUE!</v>
      </c>
    </row>
    <row r="77" ht="15.75" customHeight="1">
      <c r="E77" s="4" t="str">
        <f>IFERROR(__xludf.DUMMYFUNCTION("GOOGLETRANSLATE(D77, ""he"", ""en"")"),"#VALUE!")</f>
        <v>#VALUE!</v>
      </c>
    </row>
    <row r="78" ht="15.75" customHeight="1">
      <c r="E78" s="4" t="str">
        <f>IFERROR(__xludf.DUMMYFUNCTION("GOOGLETRANSLATE(D78, ""he"", ""en"")"),"#VALUE!")</f>
        <v>#VALUE!</v>
      </c>
    </row>
    <row r="79" ht="15.75" customHeight="1">
      <c r="E79" s="4" t="str">
        <f>IFERROR(__xludf.DUMMYFUNCTION("GOOGLETRANSLATE(D79, ""he"", ""en"")"),"#VALUE!")</f>
        <v>#VALUE!</v>
      </c>
    </row>
    <row r="80" ht="15.75" customHeight="1">
      <c r="E80" s="4" t="str">
        <f>IFERROR(__xludf.DUMMYFUNCTION("GOOGLETRANSLATE(D80, ""he"", ""en"")"),"#VALUE!")</f>
        <v>#VALUE!</v>
      </c>
    </row>
    <row r="81" ht="15.75" customHeight="1">
      <c r="E81" s="4" t="str">
        <f>IFERROR(__xludf.DUMMYFUNCTION("GOOGLETRANSLATE(D81, ""he"", ""en"")"),"#VALUE!")</f>
        <v>#VALUE!</v>
      </c>
    </row>
    <row r="82" ht="15.75" customHeight="1">
      <c r="E82" s="4" t="str">
        <f>IFERROR(__xludf.DUMMYFUNCTION("GOOGLETRANSLATE(D82, ""he"", ""en"")"),"#VALUE!")</f>
        <v>#VALUE!</v>
      </c>
    </row>
    <row r="83" ht="15.75" customHeight="1">
      <c r="E83" s="4" t="str">
        <f>IFERROR(__xludf.DUMMYFUNCTION("GOOGLETRANSLATE(D83, ""he"", ""en"")"),"#VALUE!")</f>
        <v>#VALUE!</v>
      </c>
    </row>
    <row r="84" ht="15.75" customHeight="1">
      <c r="E84" s="4" t="str">
        <f>IFERROR(__xludf.DUMMYFUNCTION("GOOGLETRANSLATE(D84, ""he"", ""en"")"),"#VALUE!")</f>
        <v>#VALUE!</v>
      </c>
    </row>
    <row r="85" ht="15.75" customHeight="1">
      <c r="E85" s="4" t="str">
        <f>IFERROR(__xludf.DUMMYFUNCTION("GOOGLETRANSLATE(D85, ""he"", ""en"")"),"#VALUE!")</f>
        <v>#VALUE!</v>
      </c>
    </row>
    <row r="86" ht="15.75" customHeight="1">
      <c r="E86" s="4" t="str">
        <f>IFERROR(__xludf.DUMMYFUNCTION("GOOGLETRANSLATE(D86, ""he"", ""en"")"),"#VALUE!")</f>
        <v>#VALUE!</v>
      </c>
    </row>
    <row r="87" ht="15.75" customHeight="1">
      <c r="E87" s="4" t="str">
        <f>IFERROR(__xludf.DUMMYFUNCTION("GOOGLETRANSLATE(D87, ""he"", ""en"")"),"#VALUE!")</f>
        <v>#VALUE!</v>
      </c>
    </row>
    <row r="88" ht="15.75" customHeight="1">
      <c r="E88" s="4" t="str">
        <f>IFERROR(__xludf.DUMMYFUNCTION("GOOGLETRANSLATE(D88, ""he"", ""en"")"),"#VALUE!")</f>
        <v>#VALUE!</v>
      </c>
    </row>
    <row r="89" ht="15.75" customHeight="1">
      <c r="E89" s="4" t="str">
        <f>IFERROR(__xludf.DUMMYFUNCTION("GOOGLETRANSLATE(D89, ""he"", ""en"")"),"#VALUE!")</f>
        <v>#VALUE!</v>
      </c>
    </row>
    <row r="90" ht="15.75" customHeight="1">
      <c r="E90" s="4" t="str">
        <f>IFERROR(__xludf.DUMMYFUNCTION("GOOGLETRANSLATE(D90, ""he"", ""en"")"),"#VALUE!")</f>
        <v>#VALUE!</v>
      </c>
    </row>
    <row r="91" ht="15.75" customHeight="1">
      <c r="E91" s="4" t="str">
        <f>IFERROR(__xludf.DUMMYFUNCTION("GOOGLETRANSLATE(D91, ""he"", ""en"")"),"#VALUE!")</f>
        <v>#VALUE!</v>
      </c>
    </row>
    <row r="92" ht="15.75" customHeight="1">
      <c r="E92" s="4" t="str">
        <f>IFERROR(__xludf.DUMMYFUNCTION("GOOGLETRANSLATE(D92, ""he"", ""en"")"),"#VALUE!")</f>
        <v>#VALUE!</v>
      </c>
    </row>
    <row r="93" ht="15.75" customHeight="1">
      <c r="E93" s="4" t="str">
        <f>IFERROR(__xludf.DUMMYFUNCTION("GOOGLETRANSLATE(D93, ""he"", ""en"")"),"#VALUE!")</f>
        <v>#VALUE!</v>
      </c>
    </row>
    <row r="94" ht="15.75" customHeight="1">
      <c r="E94" s="4" t="str">
        <f>IFERROR(__xludf.DUMMYFUNCTION("GOOGLETRANSLATE(D94, ""he"", ""en"")"),"#VALUE!")</f>
        <v>#VALUE!</v>
      </c>
    </row>
    <row r="95" ht="15.75" customHeight="1">
      <c r="E95" s="4" t="str">
        <f>IFERROR(__xludf.DUMMYFUNCTION("GOOGLETRANSLATE(D95, ""he"", ""en"")"),"#VALUE!")</f>
        <v>#VALUE!</v>
      </c>
    </row>
    <row r="96" ht="15.75" customHeight="1">
      <c r="E96" s="4" t="str">
        <f>IFERROR(__xludf.DUMMYFUNCTION("GOOGLETRANSLATE(D96, ""he"", ""en"")"),"#VALUE!")</f>
        <v>#VALUE!</v>
      </c>
    </row>
    <row r="97" ht="15.75" customHeight="1">
      <c r="E97" s="4" t="str">
        <f>IFERROR(__xludf.DUMMYFUNCTION("GOOGLETRANSLATE(D97, ""he"", ""en"")"),"#VALUE!")</f>
        <v>#VALUE!</v>
      </c>
    </row>
    <row r="98" ht="15.75" customHeight="1">
      <c r="E98" s="4" t="str">
        <f>IFERROR(__xludf.DUMMYFUNCTION("GOOGLETRANSLATE(D98, ""he"", ""en"")"),"#VALUE!")</f>
        <v>#VALUE!</v>
      </c>
    </row>
    <row r="99" ht="15.75" customHeight="1">
      <c r="E99" s="4" t="str">
        <f>IFERROR(__xludf.DUMMYFUNCTION("GOOGLETRANSLATE(D99, ""he"", ""en"")"),"#VALUE!")</f>
        <v>#VALUE!</v>
      </c>
    </row>
    <row r="100" ht="15.75" customHeight="1">
      <c r="E100" s="4" t="str">
        <f>IFERROR(__xludf.DUMMYFUNCTION("GOOGLETRANSLATE(D100, ""he"", ""en"")"),"#VALUE!")</f>
        <v>#VALUE!</v>
      </c>
    </row>
    <row r="101" ht="15.75" customHeight="1">
      <c r="E101" s="4" t="str">
        <f>IFERROR(__xludf.DUMMYFUNCTION("GOOGLETRANSLATE(D101, ""he"", ""en"")"),"#VALUE!")</f>
        <v>#VALUE!</v>
      </c>
    </row>
    <row r="102" ht="15.75" customHeight="1">
      <c r="E102" s="4" t="str">
        <f>IFERROR(__xludf.DUMMYFUNCTION("GOOGLETRANSLATE(D102, ""he"", ""en"")"),"#VALUE!")</f>
        <v>#VALUE!</v>
      </c>
    </row>
    <row r="103" ht="15.75" customHeight="1">
      <c r="E103" s="4" t="str">
        <f>IFERROR(__xludf.DUMMYFUNCTION("GOOGLETRANSLATE(D103, ""he"", ""en"")"),"#VALUE!")</f>
        <v>#VALUE!</v>
      </c>
    </row>
    <row r="104" ht="15.75" customHeight="1">
      <c r="E104" s="4" t="str">
        <f>IFERROR(__xludf.DUMMYFUNCTION("GOOGLETRANSLATE(D104, ""he"", ""en"")"),"#VALUE!")</f>
        <v>#VALUE!</v>
      </c>
    </row>
    <row r="105" ht="15.75" customHeight="1">
      <c r="E105" s="4" t="str">
        <f>IFERROR(__xludf.DUMMYFUNCTION("GOOGLETRANSLATE(D105, ""he"", ""en"")"),"#VALUE!")</f>
        <v>#VALUE!</v>
      </c>
    </row>
    <row r="106" ht="15.75" customHeight="1">
      <c r="E106" s="4" t="str">
        <f>IFERROR(__xludf.DUMMYFUNCTION("GOOGLETRANSLATE(D106, ""he"", ""en"")"),"#VALUE!")</f>
        <v>#VALUE!</v>
      </c>
    </row>
    <row r="107" ht="15.75" customHeight="1">
      <c r="E107" s="4" t="str">
        <f>IFERROR(__xludf.DUMMYFUNCTION("GOOGLETRANSLATE(D107, ""he"", ""en"")"),"#VALUE!")</f>
        <v>#VALUE!</v>
      </c>
    </row>
    <row r="108" ht="15.75" customHeight="1">
      <c r="E108" s="4" t="str">
        <f>IFERROR(__xludf.DUMMYFUNCTION("GOOGLETRANSLATE(D108, ""he"", ""en"")"),"#VALUE!")</f>
        <v>#VALUE!</v>
      </c>
    </row>
    <row r="109" ht="15.75" customHeight="1">
      <c r="E109" s="4" t="str">
        <f>IFERROR(__xludf.DUMMYFUNCTION("GOOGLETRANSLATE(D109, ""he"", ""en"")"),"#VALUE!")</f>
        <v>#VALUE!</v>
      </c>
    </row>
    <row r="110" ht="15.75" customHeight="1">
      <c r="E110" s="4" t="str">
        <f>IFERROR(__xludf.DUMMYFUNCTION("GOOGLETRANSLATE(D110, ""he"", ""en"")"),"#VALUE!")</f>
        <v>#VALUE!</v>
      </c>
    </row>
    <row r="111" ht="15.75" customHeight="1">
      <c r="E111" s="4" t="str">
        <f>IFERROR(__xludf.DUMMYFUNCTION("GOOGLETRANSLATE(D111, ""he"", ""en"")"),"#VALUE!")</f>
        <v>#VALUE!</v>
      </c>
    </row>
    <row r="112" ht="15.75" customHeight="1">
      <c r="E112" s="4" t="str">
        <f>IFERROR(__xludf.DUMMYFUNCTION("GOOGLETRANSLATE(D112, ""he"", ""en"")"),"#VALUE!")</f>
        <v>#VALUE!</v>
      </c>
    </row>
    <row r="113" ht="15.75" customHeight="1">
      <c r="E113" s="4" t="str">
        <f>IFERROR(__xludf.DUMMYFUNCTION("GOOGLETRANSLATE(D113, ""he"", ""en"")"),"#VALUE!")</f>
        <v>#VALUE!</v>
      </c>
    </row>
    <row r="114" ht="15.75" customHeight="1">
      <c r="E114" s="4" t="str">
        <f>IFERROR(__xludf.DUMMYFUNCTION("GOOGLETRANSLATE(D114, ""he"", ""en"")"),"#VALUE!")</f>
        <v>#VALUE!</v>
      </c>
    </row>
    <row r="115" ht="15.75" customHeight="1">
      <c r="E115" s="4" t="str">
        <f>IFERROR(__xludf.DUMMYFUNCTION("GOOGLETRANSLATE(D115, ""he"", ""en"")"),"#VALUE!")</f>
        <v>#VALUE!</v>
      </c>
    </row>
    <row r="116" ht="15.75" customHeight="1">
      <c r="E116" s="4" t="str">
        <f>IFERROR(__xludf.DUMMYFUNCTION("GOOGLETRANSLATE(D116, ""he"", ""en"")"),"#VALUE!")</f>
        <v>#VALUE!</v>
      </c>
    </row>
    <row r="117" ht="15.75" customHeight="1">
      <c r="E117" s="4" t="str">
        <f>IFERROR(__xludf.DUMMYFUNCTION("GOOGLETRANSLATE(D117, ""he"", ""en"")"),"#VALUE!")</f>
        <v>#VALUE!</v>
      </c>
    </row>
    <row r="118" ht="15.75" customHeight="1">
      <c r="E118" s="4" t="str">
        <f>IFERROR(__xludf.DUMMYFUNCTION("GOOGLETRANSLATE(D118, ""he"", ""en"")"),"#VALUE!")</f>
        <v>#VALUE!</v>
      </c>
    </row>
    <row r="119" ht="15.75" customHeight="1">
      <c r="E119" s="4" t="str">
        <f>IFERROR(__xludf.DUMMYFUNCTION("GOOGLETRANSLATE(D119, ""he"", ""en"")"),"#VALUE!")</f>
        <v>#VALUE!</v>
      </c>
    </row>
    <row r="120" ht="15.75" customHeight="1">
      <c r="E120" s="4" t="str">
        <f>IFERROR(__xludf.DUMMYFUNCTION("GOOGLETRANSLATE(D120, ""he"", ""en"")"),"#VALUE!")</f>
        <v>#VALUE!</v>
      </c>
    </row>
    <row r="121" ht="15.75" customHeight="1">
      <c r="E121" s="4" t="str">
        <f>IFERROR(__xludf.DUMMYFUNCTION("GOOGLETRANSLATE(D121, ""he"", ""en"")"),"#VALUE!")</f>
        <v>#VALUE!</v>
      </c>
    </row>
    <row r="122" ht="15.75" customHeight="1">
      <c r="E122" s="4" t="str">
        <f>IFERROR(__xludf.DUMMYFUNCTION("GOOGLETRANSLATE(D122, ""he"", ""en"")"),"#VALUE!")</f>
        <v>#VALUE!</v>
      </c>
    </row>
    <row r="123" ht="15.75" customHeight="1">
      <c r="E123" s="4" t="str">
        <f>IFERROR(__xludf.DUMMYFUNCTION("GOOGLETRANSLATE(D123, ""he"", ""en"")"),"#VALUE!")</f>
        <v>#VALUE!</v>
      </c>
    </row>
    <row r="124" ht="15.75" customHeight="1">
      <c r="E124" s="4" t="str">
        <f>IFERROR(__xludf.DUMMYFUNCTION("GOOGLETRANSLATE(D124, ""he"", ""en"")"),"#VALUE!")</f>
        <v>#VALUE!</v>
      </c>
    </row>
    <row r="125" ht="15.75" customHeight="1">
      <c r="E125" s="4" t="str">
        <f>IFERROR(__xludf.DUMMYFUNCTION("GOOGLETRANSLATE(D125, ""he"", ""en"")"),"#VALUE!")</f>
        <v>#VALUE!</v>
      </c>
    </row>
    <row r="126" ht="15.75" customHeight="1">
      <c r="E126" s="4" t="str">
        <f>IFERROR(__xludf.DUMMYFUNCTION("GOOGLETRANSLATE(D126, ""he"", ""en"")"),"#VALUE!")</f>
        <v>#VALUE!</v>
      </c>
    </row>
    <row r="127" ht="15.75" customHeight="1">
      <c r="E127" s="4" t="str">
        <f>IFERROR(__xludf.DUMMYFUNCTION("GOOGLETRANSLATE(D127, ""he"", ""en"")"),"#VALUE!")</f>
        <v>#VALUE!</v>
      </c>
    </row>
    <row r="128" ht="15.75" customHeight="1">
      <c r="E128" s="4" t="str">
        <f>IFERROR(__xludf.DUMMYFUNCTION("GOOGLETRANSLATE(D128, ""he"", ""en"")"),"#VALUE!")</f>
        <v>#VALUE!</v>
      </c>
    </row>
    <row r="129" ht="15.75" customHeight="1">
      <c r="E129" s="4" t="str">
        <f>IFERROR(__xludf.DUMMYFUNCTION("GOOGLETRANSLATE(D129, ""he"", ""en"")"),"#VALUE!")</f>
        <v>#VALUE!</v>
      </c>
    </row>
    <row r="130" ht="15.75" customHeight="1">
      <c r="E130" s="4" t="str">
        <f>IFERROR(__xludf.DUMMYFUNCTION("GOOGLETRANSLATE(D130, ""he"", ""en"")"),"#VALUE!")</f>
        <v>#VALUE!</v>
      </c>
    </row>
    <row r="131" ht="15.75" customHeight="1">
      <c r="E131" s="4" t="str">
        <f>IFERROR(__xludf.DUMMYFUNCTION("GOOGLETRANSLATE(D131, ""he"", ""en"")"),"#VALUE!")</f>
        <v>#VALUE!</v>
      </c>
    </row>
    <row r="132" ht="15.75" customHeight="1">
      <c r="E132" s="4" t="str">
        <f>IFERROR(__xludf.DUMMYFUNCTION("GOOGLETRANSLATE(D132, ""he"", ""en"")"),"#VALUE!")</f>
        <v>#VALUE!</v>
      </c>
    </row>
    <row r="133" ht="15.75" customHeight="1">
      <c r="E133" s="4" t="str">
        <f>IFERROR(__xludf.DUMMYFUNCTION("GOOGLETRANSLATE(D133, ""he"", ""en"")"),"#VALUE!")</f>
        <v>#VALUE!</v>
      </c>
    </row>
    <row r="134" ht="15.75" customHeight="1">
      <c r="E134" s="4" t="str">
        <f>IFERROR(__xludf.DUMMYFUNCTION("GOOGLETRANSLATE(D134, ""he"", ""en"")"),"#VALUE!")</f>
        <v>#VALUE!</v>
      </c>
    </row>
    <row r="135" ht="15.75" customHeight="1">
      <c r="E135" s="4" t="str">
        <f>IFERROR(__xludf.DUMMYFUNCTION("GOOGLETRANSLATE(D135, ""he"", ""en"")"),"#VALUE!")</f>
        <v>#VALUE!</v>
      </c>
    </row>
    <row r="136" ht="15.75" customHeight="1">
      <c r="E136" s="4" t="str">
        <f>IFERROR(__xludf.DUMMYFUNCTION("GOOGLETRANSLATE(D136, ""he"", ""en"")"),"#VALUE!")</f>
        <v>#VALUE!</v>
      </c>
    </row>
    <row r="137" ht="15.75" customHeight="1">
      <c r="E137" s="4" t="str">
        <f>IFERROR(__xludf.DUMMYFUNCTION("GOOGLETRANSLATE(D137, ""he"", ""en"")"),"#VALUE!")</f>
        <v>#VALUE!</v>
      </c>
    </row>
    <row r="138" ht="15.75" customHeight="1">
      <c r="E138" s="4" t="str">
        <f>IFERROR(__xludf.DUMMYFUNCTION("GOOGLETRANSLATE(D138, ""he"", ""en"")"),"#VALUE!")</f>
        <v>#VALUE!</v>
      </c>
    </row>
    <row r="139" ht="15.75" customHeight="1">
      <c r="E139" s="4" t="str">
        <f>IFERROR(__xludf.DUMMYFUNCTION("GOOGLETRANSLATE(D139, ""he"", ""en"")"),"#VALUE!")</f>
        <v>#VALUE!</v>
      </c>
    </row>
    <row r="140" ht="15.75" customHeight="1">
      <c r="E140" s="4" t="str">
        <f>IFERROR(__xludf.DUMMYFUNCTION("GOOGLETRANSLATE(D140, ""he"", ""en"")"),"#VALUE!")</f>
        <v>#VALUE!</v>
      </c>
    </row>
    <row r="141" ht="15.75" customHeight="1">
      <c r="E141" s="4" t="str">
        <f>IFERROR(__xludf.DUMMYFUNCTION("GOOGLETRANSLATE(D141, ""he"", ""en"")"),"#VALUE!")</f>
        <v>#VALUE!</v>
      </c>
    </row>
    <row r="142" ht="15.75" customHeight="1">
      <c r="E142" s="4" t="str">
        <f>IFERROR(__xludf.DUMMYFUNCTION("GOOGLETRANSLATE(D142, ""he"", ""en"")"),"#VALUE!")</f>
        <v>#VALUE!</v>
      </c>
    </row>
    <row r="143" ht="15.75" customHeight="1">
      <c r="E143" s="4" t="str">
        <f>IFERROR(__xludf.DUMMYFUNCTION("GOOGLETRANSLATE(D143, ""he"", ""en"")"),"#VALUE!")</f>
        <v>#VALUE!</v>
      </c>
    </row>
    <row r="144" ht="15.75" customHeight="1">
      <c r="E144" s="4" t="str">
        <f>IFERROR(__xludf.DUMMYFUNCTION("GOOGLETRANSLATE(D144, ""he"", ""en"")"),"#VALUE!")</f>
        <v>#VALUE!</v>
      </c>
    </row>
    <row r="145" ht="15.75" customHeight="1">
      <c r="E145" s="4" t="str">
        <f>IFERROR(__xludf.DUMMYFUNCTION("GOOGLETRANSLATE(D145, ""he"", ""en"")"),"#VALUE!")</f>
        <v>#VALUE!</v>
      </c>
    </row>
    <row r="146" ht="15.75" customHeight="1">
      <c r="E146" s="4" t="str">
        <f>IFERROR(__xludf.DUMMYFUNCTION("GOOGLETRANSLATE(D146, ""he"", ""en"")"),"#VALUE!")</f>
        <v>#VALUE!</v>
      </c>
    </row>
    <row r="147" ht="15.75" customHeight="1">
      <c r="E147" s="4" t="str">
        <f>IFERROR(__xludf.DUMMYFUNCTION("GOOGLETRANSLATE(D147, ""he"", ""en"")"),"#VALUE!")</f>
        <v>#VALUE!</v>
      </c>
    </row>
    <row r="148" ht="15.75" customHeight="1">
      <c r="E148" s="4" t="str">
        <f>IFERROR(__xludf.DUMMYFUNCTION("GOOGLETRANSLATE(D148, ""he"", ""en"")"),"#VALUE!")</f>
        <v>#VALUE!</v>
      </c>
    </row>
    <row r="149" ht="15.75" customHeight="1">
      <c r="E149" s="4" t="str">
        <f>IFERROR(__xludf.DUMMYFUNCTION("GOOGLETRANSLATE(D149, ""he"", ""en"")"),"#VALUE!")</f>
        <v>#VALUE!</v>
      </c>
    </row>
    <row r="150" ht="15.75" customHeight="1">
      <c r="E150" s="4" t="str">
        <f>IFERROR(__xludf.DUMMYFUNCTION("GOOGLETRANSLATE(D150, ""he"", ""en"")"),"#VALUE!")</f>
        <v>#VALUE!</v>
      </c>
    </row>
    <row r="151" ht="15.75" customHeight="1">
      <c r="E151" s="4" t="str">
        <f>IFERROR(__xludf.DUMMYFUNCTION("GOOGLETRANSLATE(D151, ""he"", ""en"")"),"#VALUE!")</f>
        <v>#VALUE!</v>
      </c>
    </row>
    <row r="152" ht="15.75" customHeight="1">
      <c r="E152" s="4" t="str">
        <f>IFERROR(__xludf.DUMMYFUNCTION("GOOGLETRANSLATE(D152, ""he"", ""en"")"),"#VALUE!")</f>
        <v>#VALUE!</v>
      </c>
    </row>
    <row r="153" ht="15.75" customHeight="1">
      <c r="E153" s="4" t="str">
        <f>IFERROR(__xludf.DUMMYFUNCTION("GOOGLETRANSLATE(D153, ""he"", ""en"")"),"#VALUE!")</f>
        <v>#VALUE!</v>
      </c>
    </row>
    <row r="154" ht="15.75" customHeight="1">
      <c r="E154" s="4" t="str">
        <f>IFERROR(__xludf.DUMMYFUNCTION("GOOGLETRANSLATE(D154, ""he"", ""en"")"),"#VALUE!")</f>
        <v>#VALUE!</v>
      </c>
    </row>
    <row r="155" ht="15.75" customHeight="1">
      <c r="E155" s="4" t="str">
        <f>IFERROR(__xludf.DUMMYFUNCTION("GOOGLETRANSLATE(D155, ""he"", ""en"")"),"#VALUE!")</f>
        <v>#VALUE!</v>
      </c>
    </row>
    <row r="156" ht="15.75" customHeight="1">
      <c r="E156" s="4" t="str">
        <f>IFERROR(__xludf.DUMMYFUNCTION("GOOGLETRANSLATE(D156, ""he"", ""en"")"),"#VALUE!")</f>
        <v>#VALUE!</v>
      </c>
    </row>
    <row r="157" ht="15.75" customHeight="1">
      <c r="E157" s="4" t="str">
        <f>IFERROR(__xludf.DUMMYFUNCTION("GOOGLETRANSLATE(D157, ""he"", ""en"")"),"#VALUE!")</f>
        <v>#VALUE!</v>
      </c>
    </row>
    <row r="158" ht="15.75" customHeight="1">
      <c r="E158" s="4" t="str">
        <f>IFERROR(__xludf.DUMMYFUNCTION("GOOGLETRANSLATE(D158, ""he"", ""en"")"),"#VALUE!")</f>
        <v>#VALUE!</v>
      </c>
    </row>
    <row r="159" ht="15.75" customHeight="1">
      <c r="E159" s="4" t="str">
        <f>IFERROR(__xludf.DUMMYFUNCTION("GOOGLETRANSLATE(D159, ""he"", ""en"")"),"#VALUE!")</f>
        <v>#VALUE!</v>
      </c>
    </row>
    <row r="160" ht="15.75" customHeight="1">
      <c r="E160" s="4" t="str">
        <f>IFERROR(__xludf.DUMMYFUNCTION("GOOGLETRANSLATE(D160, ""he"", ""en"")"),"#VALUE!")</f>
        <v>#VALUE!</v>
      </c>
    </row>
    <row r="161" ht="15.75" customHeight="1">
      <c r="E161" s="4" t="str">
        <f>IFERROR(__xludf.DUMMYFUNCTION("GOOGLETRANSLATE(D161, ""he"", ""en"")"),"#VALUE!")</f>
        <v>#VALUE!</v>
      </c>
    </row>
    <row r="162" ht="15.75" customHeight="1">
      <c r="E162" s="4" t="str">
        <f>IFERROR(__xludf.DUMMYFUNCTION("GOOGLETRANSLATE(D162, ""he"", ""en"")"),"#VALUE!")</f>
        <v>#VALUE!</v>
      </c>
    </row>
    <row r="163" ht="15.75" customHeight="1">
      <c r="E163" s="4" t="str">
        <f>IFERROR(__xludf.DUMMYFUNCTION("GOOGLETRANSLATE(D163, ""he"", ""en"")"),"#VALUE!")</f>
        <v>#VALUE!</v>
      </c>
    </row>
    <row r="164" ht="15.75" customHeight="1">
      <c r="E164" s="4" t="str">
        <f>IFERROR(__xludf.DUMMYFUNCTION("GOOGLETRANSLATE(D164, ""he"", ""en"")"),"#VALUE!")</f>
        <v>#VALUE!</v>
      </c>
    </row>
    <row r="165" ht="15.75" customHeight="1">
      <c r="E165" s="4" t="str">
        <f>IFERROR(__xludf.DUMMYFUNCTION("GOOGLETRANSLATE(D165, ""he"", ""en"")"),"#VALUE!")</f>
        <v>#VALUE!</v>
      </c>
    </row>
    <row r="166" ht="15.75" customHeight="1">
      <c r="E166" s="4" t="str">
        <f>IFERROR(__xludf.DUMMYFUNCTION("GOOGLETRANSLATE(D166, ""he"", ""en"")"),"#VALUE!")</f>
        <v>#VALUE!</v>
      </c>
    </row>
    <row r="167" ht="15.75" customHeight="1">
      <c r="E167" s="4" t="str">
        <f>IFERROR(__xludf.DUMMYFUNCTION("GOOGLETRANSLATE(D167, ""he"", ""en"")"),"#VALUE!")</f>
        <v>#VALUE!</v>
      </c>
    </row>
    <row r="168" ht="15.75" customHeight="1">
      <c r="E168" s="4" t="str">
        <f>IFERROR(__xludf.DUMMYFUNCTION("GOOGLETRANSLATE(D168, ""he"", ""en"")"),"#VALUE!")</f>
        <v>#VALUE!</v>
      </c>
    </row>
    <row r="169" ht="15.75" customHeight="1">
      <c r="E169" s="4" t="str">
        <f>IFERROR(__xludf.DUMMYFUNCTION("GOOGLETRANSLATE(D169, ""he"", ""en"")"),"#VALUE!")</f>
        <v>#VALUE!</v>
      </c>
    </row>
    <row r="170" ht="15.75" customHeight="1">
      <c r="E170" s="4" t="str">
        <f>IFERROR(__xludf.DUMMYFUNCTION("GOOGLETRANSLATE(D170, ""he"", ""en"")"),"#VALUE!")</f>
        <v>#VALUE!</v>
      </c>
    </row>
    <row r="171" ht="15.75" customHeight="1">
      <c r="E171" s="4" t="str">
        <f>IFERROR(__xludf.DUMMYFUNCTION("GOOGLETRANSLATE(D171, ""he"", ""en"")"),"#VALUE!")</f>
        <v>#VALUE!</v>
      </c>
    </row>
    <row r="172" ht="15.75" customHeight="1">
      <c r="E172" s="4" t="str">
        <f>IFERROR(__xludf.DUMMYFUNCTION("GOOGLETRANSLATE(D172, ""he"", ""en"")"),"#VALUE!")</f>
        <v>#VALUE!</v>
      </c>
    </row>
    <row r="173" ht="15.75" customHeight="1">
      <c r="E173" s="4" t="str">
        <f>IFERROR(__xludf.DUMMYFUNCTION("GOOGLETRANSLATE(D173, ""he"", ""en"")"),"#VALUE!")</f>
        <v>#VALUE!</v>
      </c>
    </row>
    <row r="174" ht="15.75" customHeight="1">
      <c r="E174" s="4" t="str">
        <f>IFERROR(__xludf.DUMMYFUNCTION("GOOGLETRANSLATE(D174, ""he"", ""en"")"),"#VALUE!")</f>
        <v>#VALUE!</v>
      </c>
    </row>
    <row r="175" ht="15.75" customHeight="1">
      <c r="E175" s="4" t="str">
        <f>IFERROR(__xludf.DUMMYFUNCTION("GOOGLETRANSLATE(D175, ""he"", ""en"")"),"#VALUE!")</f>
        <v>#VALUE!</v>
      </c>
    </row>
    <row r="176" ht="15.75" customHeight="1">
      <c r="E176" s="4" t="str">
        <f>IFERROR(__xludf.DUMMYFUNCTION("GOOGLETRANSLATE(D176, ""he"", ""en"")"),"#VALUE!")</f>
        <v>#VALUE!</v>
      </c>
    </row>
    <row r="177" ht="15.75" customHeight="1">
      <c r="E177" s="4" t="str">
        <f>IFERROR(__xludf.DUMMYFUNCTION("GOOGLETRANSLATE(D177, ""he"", ""en"")"),"#VALUE!")</f>
        <v>#VALUE!</v>
      </c>
    </row>
    <row r="178" ht="15.75" customHeight="1">
      <c r="E178" s="4" t="str">
        <f>IFERROR(__xludf.DUMMYFUNCTION("GOOGLETRANSLATE(D178, ""he"", ""en"")"),"#VALUE!")</f>
        <v>#VALUE!</v>
      </c>
    </row>
    <row r="179" ht="15.75" customHeight="1">
      <c r="E179" s="4" t="str">
        <f>IFERROR(__xludf.DUMMYFUNCTION("GOOGLETRANSLATE(D179, ""he"", ""en"")"),"#VALUE!")</f>
        <v>#VALUE!</v>
      </c>
    </row>
    <row r="180" ht="15.75" customHeight="1">
      <c r="E180" s="4" t="str">
        <f>IFERROR(__xludf.DUMMYFUNCTION("GOOGLETRANSLATE(D180, ""he"", ""en"")"),"#VALUE!")</f>
        <v>#VALUE!</v>
      </c>
    </row>
    <row r="181" ht="15.75" customHeight="1">
      <c r="E181" s="4" t="str">
        <f>IFERROR(__xludf.DUMMYFUNCTION("GOOGLETRANSLATE(D181, ""he"", ""en"")"),"#VALUE!")</f>
        <v>#VALUE!</v>
      </c>
    </row>
    <row r="182" ht="15.75" customHeight="1">
      <c r="E182" s="4" t="str">
        <f>IFERROR(__xludf.DUMMYFUNCTION("GOOGLETRANSLATE(D182, ""he"", ""en"")"),"#VALUE!")</f>
        <v>#VALUE!</v>
      </c>
    </row>
    <row r="183" ht="15.75" customHeight="1">
      <c r="E183" s="4" t="str">
        <f>IFERROR(__xludf.DUMMYFUNCTION("GOOGLETRANSLATE(D183, ""he"", ""en"")"),"#VALUE!")</f>
        <v>#VALUE!</v>
      </c>
    </row>
    <row r="184" ht="15.75" customHeight="1">
      <c r="E184" s="4" t="str">
        <f>IFERROR(__xludf.DUMMYFUNCTION("GOOGLETRANSLATE(D184, ""he"", ""en"")"),"#VALUE!")</f>
        <v>#VALUE!</v>
      </c>
    </row>
    <row r="185" ht="15.75" customHeight="1">
      <c r="E185" s="4" t="str">
        <f>IFERROR(__xludf.DUMMYFUNCTION("GOOGLETRANSLATE(D185, ""he"", ""en"")"),"#VALUE!")</f>
        <v>#VALUE!</v>
      </c>
    </row>
    <row r="186" ht="15.75" customHeight="1">
      <c r="E186" s="4" t="str">
        <f>IFERROR(__xludf.DUMMYFUNCTION("GOOGLETRANSLATE(D186, ""he"", ""en"")"),"#VALUE!")</f>
        <v>#VALUE!</v>
      </c>
    </row>
    <row r="187" ht="15.75" customHeight="1">
      <c r="E187" s="4" t="str">
        <f>IFERROR(__xludf.DUMMYFUNCTION("GOOGLETRANSLATE(D187, ""he"", ""en"")"),"#VALUE!")</f>
        <v>#VALUE!</v>
      </c>
    </row>
    <row r="188" ht="15.75" customHeight="1">
      <c r="E188" s="4" t="str">
        <f>IFERROR(__xludf.DUMMYFUNCTION("GOOGLETRANSLATE(D188, ""he"", ""en"")"),"#VALUE!")</f>
        <v>#VALUE!</v>
      </c>
    </row>
    <row r="189" ht="15.75" customHeight="1">
      <c r="E189" s="4" t="str">
        <f>IFERROR(__xludf.DUMMYFUNCTION("GOOGLETRANSLATE(D189, ""he"", ""en"")"),"#VALUE!")</f>
        <v>#VALUE!</v>
      </c>
    </row>
    <row r="190" ht="15.75" customHeight="1">
      <c r="E190" s="4" t="str">
        <f>IFERROR(__xludf.DUMMYFUNCTION("GOOGLETRANSLATE(D190, ""he"", ""en"")"),"#VALUE!")</f>
        <v>#VALUE!</v>
      </c>
    </row>
    <row r="191" ht="15.75" customHeight="1">
      <c r="E191" s="4" t="str">
        <f>IFERROR(__xludf.DUMMYFUNCTION("GOOGLETRANSLATE(D191, ""he"", ""en"")"),"#VALUE!")</f>
        <v>#VALUE!</v>
      </c>
    </row>
    <row r="192" ht="15.75" customHeight="1">
      <c r="E192" s="4" t="str">
        <f>IFERROR(__xludf.DUMMYFUNCTION("GOOGLETRANSLATE(D192, ""he"", ""en"")"),"#VALUE!")</f>
        <v>#VALUE!</v>
      </c>
    </row>
    <row r="193" ht="15.75" customHeight="1">
      <c r="E193" s="4" t="str">
        <f>IFERROR(__xludf.DUMMYFUNCTION("GOOGLETRANSLATE(D193, ""he"", ""en"")"),"#VALUE!")</f>
        <v>#VALUE!</v>
      </c>
    </row>
    <row r="194" ht="15.75" customHeight="1">
      <c r="E194" s="4" t="str">
        <f>IFERROR(__xludf.DUMMYFUNCTION("GOOGLETRANSLATE(D194, ""he"", ""en"")"),"#VALUE!")</f>
        <v>#VALUE!</v>
      </c>
    </row>
    <row r="195" ht="15.75" customHeight="1">
      <c r="E195" s="4" t="str">
        <f>IFERROR(__xludf.DUMMYFUNCTION("GOOGLETRANSLATE(D195, ""he"", ""en"")"),"#VALUE!")</f>
        <v>#VALUE!</v>
      </c>
    </row>
    <row r="196" ht="15.75" customHeight="1">
      <c r="E196" s="4" t="str">
        <f>IFERROR(__xludf.DUMMYFUNCTION("GOOGLETRANSLATE(D196, ""he"", ""en"")"),"#VALUE!")</f>
        <v>#VALUE!</v>
      </c>
    </row>
    <row r="197" ht="15.75" customHeight="1">
      <c r="E197" s="4" t="str">
        <f>IFERROR(__xludf.DUMMYFUNCTION("GOOGLETRANSLATE(D197, ""he"", ""en"")"),"#VALUE!")</f>
        <v>#VALUE!</v>
      </c>
    </row>
    <row r="198" ht="15.75" customHeight="1">
      <c r="E198" s="4" t="str">
        <f>IFERROR(__xludf.DUMMYFUNCTION("GOOGLETRANSLATE(D198, ""he"", ""en"")"),"#VALUE!")</f>
        <v>#VALUE!</v>
      </c>
    </row>
    <row r="199" ht="15.75" customHeight="1">
      <c r="E199" s="4" t="str">
        <f>IFERROR(__xludf.DUMMYFUNCTION("GOOGLETRANSLATE(D199, ""he"", ""en"")"),"#VALUE!")</f>
        <v>#VALUE!</v>
      </c>
    </row>
    <row r="200" ht="15.75" customHeight="1">
      <c r="E200" s="4" t="str">
        <f>IFERROR(__xludf.DUMMYFUNCTION("GOOGLETRANSLATE(D200, ""he"", ""en"")"),"#VALUE!")</f>
        <v>#VALUE!</v>
      </c>
    </row>
    <row r="201" ht="15.75" customHeight="1">
      <c r="E201" s="4" t="str">
        <f>IFERROR(__xludf.DUMMYFUNCTION("GOOGLETRANSLATE(D201, ""he"", ""en"")"),"#VALUE!")</f>
        <v>#VALUE!</v>
      </c>
    </row>
    <row r="202" ht="15.75" customHeight="1">
      <c r="E202" s="4" t="str">
        <f>IFERROR(__xludf.DUMMYFUNCTION("GOOGLETRANSLATE(D202, ""he"", ""en"")"),"#VALUE!")</f>
        <v>#VALUE!</v>
      </c>
    </row>
    <row r="203" ht="15.75" customHeight="1">
      <c r="E203" s="4" t="str">
        <f>IFERROR(__xludf.DUMMYFUNCTION("GOOGLETRANSLATE(D203, ""he"", ""en"")"),"#VALUE!")</f>
        <v>#VALUE!</v>
      </c>
    </row>
    <row r="204" ht="15.75" customHeight="1">
      <c r="E204" s="4" t="str">
        <f>IFERROR(__xludf.DUMMYFUNCTION("GOOGLETRANSLATE(D204, ""he"", ""en"")"),"#VALUE!")</f>
        <v>#VALUE!</v>
      </c>
    </row>
    <row r="205" ht="15.75" customHeight="1">
      <c r="E205" s="4" t="str">
        <f>IFERROR(__xludf.DUMMYFUNCTION("GOOGLETRANSLATE(D205, ""he"", ""en"")"),"#VALUE!")</f>
        <v>#VALUE!</v>
      </c>
    </row>
    <row r="206" ht="15.75" customHeight="1">
      <c r="E206" s="4" t="str">
        <f>IFERROR(__xludf.DUMMYFUNCTION("GOOGLETRANSLATE(D206, ""he"", ""en"")"),"#VALUE!")</f>
        <v>#VALUE!</v>
      </c>
    </row>
    <row r="207" ht="15.75" customHeight="1">
      <c r="E207" s="4" t="str">
        <f>IFERROR(__xludf.DUMMYFUNCTION("GOOGLETRANSLATE(D207, ""he"", ""en"")"),"#VALUE!")</f>
        <v>#VALUE!</v>
      </c>
    </row>
    <row r="208" ht="15.75" customHeight="1">
      <c r="E208" s="4" t="str">
        <f>IFERROR(__xludf.DUMMYFUNCTION("GOOGLETRANSLATE(D208, ""he"", ""en"")"),"#VALUE!")</f>
        <v>#VALUE!</v>
      </c>
    </row>
    <row r="209" ht="15.75" customHeight="1">
      <c r="E209" s="4" t="str">
        <f>IFERROR(__xludf.DUMMYFUNCTION("GOOGLETRANSLATE(D209, ""he"", ""en"")"),"#VALUE!")</f>
        <v>#VALUE!</v>
      </c>
    </row>
    <row r="210" ht="15.75" customHeight="1">
      <c r="E210" s="4" t="str">
        <f>IFERROR(__xludf.DUMMYFUNCTION("GOOGLETRANSLATE(D210, ""he"", ""en"")"),"#VALUE!")</f>
        <v>#VALUE!</v>
      </c>
    </row>
    <row r="211" ht="15.75" customHeight="1">
      <c r="E211" s="4" t="str">
        <f>IFERROR(__xludf.DUMMYFUNCTION("GOOGLETRANSLATE(D211, ""he"", ""en"")"),"#VALUE!")</f>
        <v>#VALUE!</v>
      </c>
    </row>
    <row r="212" ht="15.75" customHeight="1">
      <c r="E212" s="4" t="str">
        <f>IFERROR(__xludf.DUMMYFUNCTION("GOOGLETRANSLATE(D212, ""he"", ""en"")"),"#VALUE!")</f>
        <v>#VALUE!</v>
      </c>
    </row>
    <row r="213" ht="15.75" customHeight="1">
      <c r="E213" s="4" t="str">
        <f>IFERROR(__xludf.DUMMYFUNCTION("GOOGLETRANSLATE(D213, ""he"", ""en"")"),"#VALUE!")</f>
        <v>#VALUE!</v>
      </c>
    </row>
    <row r="214" ht="15.75" customHeight="1">
      <c r="E214" s="4" t="str">
        <f>IFERROR(__xludf.DUMMYFUNCTION("GOOGLETRANSLATE(D214, ""he"", ""en"")"),"#VALUE!")</f>
        <v>#VALUE!</v>
      </c>
    </row>
    <row r="215" ht="15.75" customHeight="1">
      <c r="E215" s="4" t="str">
        <f>IFERROR(__xludf.DUMMYFUNCTION("GOOGLETRANSLATE(D215, ""he"", ""en"")"),"#VALUE!")</f>
        <v>#VALUE!</v>
      </c>
    </row>
    <row r="216" ht="15.75" customHeight="1">
      <c r="E216" s="4" t="str">
        <f>IFERROR(__xludf.DUMMYFUNCTION("GOOGLETRANSLATE(D216, ""he"", ""en"")"),"#VALUE!")</f>
        <v>#VALUE!</v>
      </c>
    </row>
    <row r="217" ht="15.75" customHeight="1">
      <c r="E217" s="4" t="str">
        <f>IFERROR(__xludf.DUMMYFUNCTION("GOOGLETRANSLATE(D217, ""he"", ""en"")"),"#VALUE!")</f>
        <v>#VALUE!</v>
      </c>
    </row>
    <row r="218" ht="15.75" customHeight="1">
      <c r="E218" s="4" t="str">
        <f>IFERROR(__xludf.DUMMYFUNCTION("GOOGLETRANSLATE(D218, ""he"", ""en"")"),"#VALUE!")</f>
        <v>#VALUE!</v>
      </c>
    </row>
    <row r="219" ht="15.75" customHeight="1">
      <c r="E219" s="4" t="str">
        <f>IFERROR(__xludf.DUMMYFUNCTION("GOOGLETRANSLATE(D219, ""he"", ""en"")"),"#VALUE!")</f>
        <v>#VALUE!</v>
      </c>
    </row>
    <row r="220" ht="15.75" customHeight="1">
      <c r="E220" s="4" t="str">
        <f>IFERROR(__xludf.DUMMYFUNCTION("GOOGLETRANSLATE(D220, ""he"", ""en"")"),"#VALUE!")</f>
        <v>#VALUE!</v>
      </c>
    </row>
    <row r="221" ht="15.75" customHeight="1">
      <c r="E221" s="4" t="str">
        <f>IFERROR(__xludf.DUMMYFUNCTION("GOOGLETRANSLATE(D221, ""he"", ""en"")"),"#VALUE!")</f>
        <v>#VALUE!</v>
      </c>
    </row>
    <row r="222" ht="15.75" customHeight="1">
      <c r="E222" s="4" t="str">
        <f>IFERROR(__xludf.DUMMYFUNCTION("GOOGLETRANSLATE(D222, ""he"", ""en"")"),"#VALUE!")</f>
        <v>#VALUE!</v>
      </c>
    </row>
    <row r="223" ht="15.75" customHeight="1">
      <c r="E223" s="4" t="str">
        <f>IFERROR(__xludf.DUMMYFUNCTION("GOOGLETRANSLATE(D223, ""he"", ""en"")"),"#VALUE!")</f>
        <v>#VALUE!</v>
      </c>
    </row>
    <row r="224" ht="15.75" customHeight="1">
      <c r="E224" s="4" t="str">
        <f>IFERROR(__xludf.DUMMYFUNCTION("GOOGLETRANSLATE(D224, ""he"", ""en"")"),"#VALUE!")</f>
        <v>#VALUE!</v>
      </c>
    </row>
    <row r="225" ht="15.75" customHeight="1">
      <c r="E225" s="4" t="str">
        <f>IFERROR(__xludf.DUMMYFUNCTION("GOOGLETRANSLATE(D225, ""he"", ""en"")"),"#VALUE!")</f>
        <v>#VALUE!</v>
      </c>
    </row>
    <row r="226" ht="15.75" customHeight="1">
      <c r="E226" s="4" t="str">
        <f>IFERROR(__xludf.DUMMYFUNCTION("GOOGLETRANSLATE(D226, ""he"", ""en"")"),"#VALUE!")</f>
        <v>#VALUE!</v>
      </c>
    </row>
    <row r="227" ht="15.75" customHeight="1">
      <c r="E227" s="4" t="str">
        <f>IFERROR(__xludf.DUMMYFUNCTION("GOOGLETRANSLATE(D227, ""he"", ""en"")"),"#VALUE!")</f>
        <v>#VALUE!</v>
      </c>
    </row>
    <row r="228" ht="15.75" customHeight="1">
      <c r="E228" s="4" t="str">
        <f>IFERROR(__xludf.DUMMYFUNCTION("GOOGLETRANSLATE(D228, ""he"", ""en"")"),"#VALUE!")</f>
        <v>#VALUE!</v>
      </c>
    </row>
    <row r="229" ht="15.75" customHeight="1">
      <c r="E229" s="4" t="str">
        <f>IFERROR(__xludf.DUMMYFUNCTION("GOOGLETRANSLATE(D229, ""he"", ""en"")"),"#VALUE!")</f>
        <v>#VALUE!</v>
      </c>
    </row>
    <row r="230" ht="15.75" customHeight="1">
      <c r="E230" s="4" t="str">
        <f>IFERROR(__xludf.DUMMYFUNCTION("GOOGLETRANSLATE(D230, ""he"", ""en"")"),"#VALUE!")</f>
        <v>#VALUE!</v>
      </c>
    </row>
    <row r="231" ht="15.75" customHeight="1">
      <c r="E231" s="4" t="str">
        <f>IFERROR(__xludf.DUMMYFUNCTION("GOOGLETRANSLATE(D231, ""he"", ""en"")"),"#VALUE!")</f>
        <v>#VALUE!</v>
      </c>
    </row>
    <row r="232" ht="15.75" customHeight="1">
      <c r="E232" s="4" t="str">
        <f>IFERROR(__xludf.DUMMYFUNCTION("GOOGLETRANSLATE(D232, ""he"", ""en"")"),"#VALUE!")</f>
        <v>#VALUE!</v>
      </c>
    </row>
    <row r="233" ht="15.75" customHeight="1">
      <c r="E233" s="4" t="str">
        <f>IFERROR(__xludf.DUMMYFUNCTION("GOOGLETRANSLATE(D233, ""he"", ""en"")"),"#VALUE!")</f>
        <v>#VALUE!</v>
      </c>
    </row>
    <row r="234" ht="15.75" customHeight="1">
      <c r="E234" s="4" t="str">
        <f>IFERROR(__xludf.DUMMYFUNCTION("GOOGLETRANSLATE(D234, ""he"", ""en"")"),"#VALUE!")</f>
        <v>#VALUE!</v>
      </c>
    </row>
    <row r="235" ht="15.75" customHeight="1">
      <c r="E235" s="4" t="str">
        <f>IFERROR(__xludf.DUMMYFUNCTION("GOOGLETRANSLATE(D235, ""he"", ""en"")"),"#VALUE!")</f>
        <v>#VALUE!</v>
      </c>
    </row>
    <row r="236" ht="15.75" customHeight="1">
      <c r="E236" s="4" t="str">
        <f>IFERROR(__xludf.DUMMYFUNCTION("GOOGLETRANSLATE(D236, ""he"", ""en"")"),"#VALUE!")</f>
        <v>#VALUE!</v>
      </c>
    </row>
    <row r="237" ht="15.75" customHeight="1">
      <c r="E237" s="4" t="str">
        <f>IFERROR(__xludf.DUMMYFUNCTION("GOOGLETRANSLATE(D237, ""he"", ""en"")"),"#VALUE!")</f>
        <v>#VALUE!</v>
      </c>
    </row>
    <row r="238" ht="15.75" customHeight="1">
      <c r="E238" s="4" t="str">
        <f>IFERROR(__xludf.DUMMYFUNCTION("GOOGLETRANSLATE(D238, ""he"", ""en"")"),"#VALUE!")</f>
        <v>#VALUE!</v>
      </c>
    </row>
    <row r="239" ht="15.75" customHeight="1">
      <c r="E239" s="4" t="str">
        <f>IFERROR(__xludf.DUMMYFUNCTION("GOOGLETRANSLATE(D239, ""he"", ""en"")"),"#VALUE!")</f>
        <v>#VALUE!</v>
      </c>
    </row>
    <row r="240" ht="15.75" customHeight="1">
      <c r="E240" s="4" t="str">
        <f>IFERROR(__xludf.DUMMYFUNCTION("GOOGLETRANSLATE(D240, ""he"", ""en"")"),"#VALUE!")</f>
        <v>#VALUE!</v>
      </c>
    </row>
    <row r="241" ht="15.75" customHeight="1">
      <c r="E241" s="4" t="str">
        <f>IFERROR(__xludf.DUMMYFUNCTION("GOOGLETRANSLATE(D241, ""he"", ""en"")"),"#VALUE!")</f>
        <v>#VALUE!</v>
      </c>
    </row>
    <row r="242" ht="15.75" customHeight="1">
      <c r="E242" s="4" t="str">
        <f>IFERROR(__xludf.DUMMYFUNCTION("GOOGLETRANSLATE(D242, ""he"", ""en"")"),"#VALUE!")</f>
        <v>#VALUE!</v>
      </c>
    </row>
    <row r="243" ht="15.75" customHeight="1">
      <c r="E243" s="4" t="str">
        <f>IFERROR(__xludf.DUMMYFUNCTION("GOOGLETRANSLATE(D243, ""he"", ""en"")"),"#VALUE!")</f>
        <v>#VALUE!</v>
      </c>
    </row>
    <row r="244" ht="15.75" customHeight="1">
      <c r="E244" s="4" t="str">
        <f>IFERROR(__xludf.DUMMYFUNCTION("GOOGLETRANSLATE(D244, ""he"", ""en"")"),"#VALUE!")</f>
        <v>#VALUE!</v>
      </c>
    </row>
    <row r="245" ht="15.75" customHeight="1">
      <c r="E245" s="4" t="str">
        <f>IFERROR(__xludf.DUMMYFUNCTION("GOOGLETRANSLATE(D245, ""he"", ""en"")"),"#VALUE!")</f>
        <v>#VALUE!</v>
      </c>
    </row>
    <row r="246" ht="15.75" customHeight="1">
      <c r="E246" s="4" t="str">
        <f>IFERROR(__xludf.DUMMYFUNCTION("GOOGLETRANSLATE(D246, ""he"", ""en"")"),"#VALUE!")</f>
        <v>#VALUE!</v>
      </c>
    </row>
    <row r="247" ht="15.75" customHeight="1">
      <c r="E247" s="4" t="str">
        <f>IFERROR(__xludf.DUMMYFUNCTION("GOOGLETRANSLATE(D247, ""he"", ""en"")"),"#VALUE!")</f>
        <v>#VALUE!</v>
      </c>
    </row>
    <row r="248" ht="15.75" customHeight="1">
      <c r="E248" s="4" t="str">
        <f>IFERROR(__xludf.DUMMYFUNCTION("GOOGLETRANSLATE(D248, ""he"", ""en"")"),"#VALUE!")</f>
        <v>#VALUE!</v>
      </c>
    </row>
    <row r="249" ht="15.75" customHeight="1">
      <c r="E249" s="4" t="str">
        <f>IFERROR(__xludf.DUMMYFUNCTION("GOOGLETRANSLATE(D249, ""he"", ""en"")"),"#VALUE!")</f>
        <v>#VALUE!</v>
      </c>
    </row>
    <row r="250" ht="15.75" customHeight="1">
      <c r="E250" s="4" t="str">
        <f>IFERROR(__xludf.DUMMYFUNCTION("GOOGLETRANSLATE(D250, ""he"", ""en"")"),"#VALUE!")</f>
        <v>#VALUE!</v>
      </c>
    </row>
    <row r="251" ht="15.75" customHeight="1">
      <c r="E251" s="4" t="str">
        <f>IFERROR(__xludf.DUMMYFUNCTION("GOOGLETRANSLATE(D251, ""he"", ""en"")"),"#VALUE!")</f>
        <v>#VALUE!</v>
      </c>
    </row>
    <row r="252" ht="15.75" customHeight="1">
      <c r="E252" s="4" t="str">
        <f>IFERROR(__xludf.DUMMYFUNCTION("GOOGLETRANSLATE(D252, ""he"", ""en"")"),"#VALUE!")</f>
        <v>#VALUE!</v>
      </c>
    </row>
    <row r="253" ht="15.75" customHeight="1">
      <c r="E253" s="4" t="str">
        <f>IFERROR(__xludf.DUMMYFUNCTION("GOOGLETRANSLATE(D253, ""he"", ""en"")"),"#VALUE!")</f>
        <v>#VALUE!</v>
      </c>
    </row>
    <row r="254" ht="15.75" customHeight="1">
      <c r="E254" s="4" t="str">
        <f>IFERROR(__xludf.DUMMYFUNCTION("GOOGLETRANSLATE(D254, ""he"", ""en"")"),"#VALUE!")</f>
        <v>#VALUE!</v>
      </c>
    </row>
    <row r="255" ht="15.75" customHeight="1">
      <c r="E255" s="4" t="str">
        <f>IFERROR(__xludf.DUMMYFUNCTION("GOOGLETRANSLATE(D255, ""he"", ""en"")"),"#VALUE!")</f>
        <v>#VALUE!</v>
      </c>
    </row>
    <row r="256" ht="15.75" customHeight="1">
      <c r="E256" s="4" t="str">
        <f>IFERROR(__xludf.DUMMYFUNCTION("GOOGLETRANSLATE(D256, ""he"", ""en"")"),"#VALUE!")</f>
        <v>#VALUE!</v>
      </c>
    </row>
    <row r="257" ht="15.75" customHeight="1">
      <c r="E257" s="4" t="str">
        <f>IFERROR(__xludf.DUMMYFUNCTION("GOOGLETRANSLATE(D257, ""he"", ""en"")"),"#VALUE!")</f>
        <v>#VALUE!</v>
      </c>
    </row>
    <row r="258" ht="15.75" customHeight="1">
      <c r="E258" s="4" t="str">
        <f>IFERROR(__xludf.DUMMYFUNCTION("GOOGLETRANSLATE(D258, ""he"", ""en"")"),"#VALUE!")</f>
        <v>#VALUE!</v>
      </c>
    </row>
    <row r="259" ht="15.75" customHeight="1">
      <c r="E259" s="4" t="str">
        <f>IFERROR(__xludf.DUMMYFUNCTION("GOOGLETRANSLATE(D259, ""he"", ""en"")"),"#VALUE!")</f>
        <v>#VALUE!</v>
      </c>
    </row>
    <row r="260" ht="15.75" customHeight="1">
      <c r="E260" s="4" t="str">
        <f>IFERROR(__xludf.DUMMYFUNCTION("GOOGLETRANSLATE(D260, ""he"", ""en"")"),"#VALUE!")</f>
        <v>#VALUE!</v>
      </c>
    </row>
    <row r="261" ht="15.75" customHeight="1">
      <c r="E261" s="4" t="str">
        <f>IFERROR(__xludf.DUMMYFUNCTION("GOOGLETRANSLATE(D261, ""he"", ""en"")"),"#VALUE!")</f>
        <v>#VALUE!</v>
      </c>
    </row>
    <row r="262" ht="15.75" customHeight="1">
      <c r="E262" s="4" t="str">
        <f>IFERROR(__xludf.DUMMYFUNCTION("GOOGLETRANSLATE(D262, ""he"", ""en"")"),"#VALUE!")</f>
        <v>#VALUE!</v>
      </c>
    </row>
    <row r="263" ht="15.75" customHeight="1">
      <c r="E263" s="4" t="str">
        <f>IFERROR(__xludf.DUMMYFUNCTION("GOOGLETRANSLATE(D263, ""he"", ""en"")"),"#VALUE!")</f>
        <v>#VALUE!</v>
      </c>
    </row>
    <row r="264" ht="15.75" customHeight="1">
      <c r="E264" s="4" t="str">
        <f>IFERROR(__xludf.DUMMYFUNCTION("GOOGLETRANSLATE(D264, ""he"", ""en"")"),"#VALUE!")</f>
        <v>#VALUE!</v>
      </c>
    </row>
    <row r="265" ht="15.75" customHeight="1">
      <c r="E265" s="4" t="str">
        <f>IFERROR(__xludf.DUMMYFUNCTION("GOOGLETRANSLATE(D265, ""he"", ""en"")"),"#VALUE!")</f>
        <v>#VALUE!</v>
      </c>
    </row>
    <row r="266" ht="15.75" customHeight="1">
      <c r="E266" s="4" t="str">
        <f>IFERROR(__xludf.DUMMYFUNCTION("GOOGLETRANSLATE(D266, ""he"", ""en"")"),"#VALUE!")</f>
        <v>#VALUE!</v>
      </c>
    </row>
    <row r="267" ht="15.75" customHeight="1">
      <c r="E267" s="4" t="str">
        <f>IFERROR(__xludf.DUMMYFUNCTION("GOOGLETRANSLATE(D267, ""he"", ""en"")"),"#VALUE!")</f>
        <v>#VALUE!</v>
      </c>
    </row>
    <row r="268" ht="15.75" customHeight="1">
      <c r="E268" s="4" t="str">
        <f>IFERROR(__xludf.DUMMYFUNCTION("GOOGLETRANSLATE(D268, ""he"", ""en"")"),"#VALUE!")</f>
        <v>#VALUE!</v>
      </c>
    </row>
    <row r="269" ht="15.75" customHeight="1">
      <c r="E269" s="4" t="str">
        <f>IFERROR(__xludf.DUMMYFUNCTION("GOOGLETRANSLATE(D269, ""he"", ""en"")"),"#VALUE!")</f>
        <v>#VALUE!</v>
      </c>
    </row>
    <row r="270" ht="15.75" customHeight="1">
      <c r="E270" s="4" t="str">
        <f>IFERROR(__xludf.DUMMYFUNCTION("GOOGLETRANSLATE(D270, ""he"", ""en"")"),"#VALUE!")</f>
        <v>#VALUE!</v>
      </c>
    </row>
    <row r="271" ht="15.75" customHeight="1">
      <c r="E271" s="4" t="str">
        <f>IFERROR(__xludf.DUMMYFUNCTION("GOOGLETRANSLATE(D271, ""he"", ""en"")"),"#VALUE!")</f>
        <v>#VALUE!</v>
      </c>
    </row>
    <row r="272" ht="15.75" customHeight="1">
      <c r="E272" s="4" t="str">
        <f>IFERROR(__xludf.DUMMYFUNCTION("GOOGLETRANSLATE(D272, ""he"", ""en"")"),"#VALUE!")</f>
        <v>#VALUE!</v>
      </c>
    </row>
    <row r="273" ht="15.75" customHeight="1">
      <c r="E273" s="4" t="str">
        <f>IFERROR(__xludf.DUMMYFUNCTION("GOOGLETRANSLATE(D273, ""he"", ""en"")"),"#VALUE!")</f>
        <v>#VALUE!</v>
      </c>
    </row>
    <row r="274" ht="15.75" customHeight="1">
      <c r="E274" s="4" t="str">
        <f>IFERROR(__xludf.DUMMYFUNCTION("GOOGLETRANSLATE(D274, ""he"", ""en"")"),"#VALUE!")</f>
        <v>#VALUE!</v>
      </c>
    </row>
    <row r="275" ht="15.75" customHeight="1">
      <c r="E275" s="4" t="str">
        <f>IFERROR(__xludf.DUMMYFUNCTION("GOOGLETRANSLATE(D275, ""he"", ""en"")"),"#VALUE!")</f>
        <v>#VALUE!</v>
      </c>
    </row>
    <row r="276" ht="15.75" customHeight="1">
      <c r="E276" s="4" t="str">
        <f>IFERROR(__xludf.DUMMYFUNCTION("GOOGLETRANSLATE(D276, ""he"", ""en"")"),"#VALUE!")</f>
        <v>#VALUE!</v>
      </c>
    </row>
    <row r="277" ht="15.75" customHeight="1">
      <c r="E277" s="4" t="str">
        <f>IFERROR(__xludf.DUMMYFUNCTION("GOOGLETRANSLATE(D277, ""he"", ""en"")"),"#VALUE!")</f>
        <v>#VALUE!</v>
      </c>
    </row>
    <row r="278" ht="15.75" customHeight="1">
      <c r="E278" s="4" t="str">
        <f>IFERROR(__xludf.DUMMYFUNCTION("GOOGLETRANSLATE(D278, ""he"", ""en"")"),"#VALUE!")</f>
        <v>#VALUE!</v>
      </c>
    </row>
    <row r="279" ht="15.75" customHeight="1">
      <c r="E279" s="4" t="str">
        <f>IFERROR(__xludf.DUMMYFUNCTION("GOOGLETRANSLATE(D279, ""he"", ""en"")"),"#VALUE!")</f>
        <v>#VALUE!</v>
      </c>
    </row>
    <row r="280" ht="15.75" customHeight="1">
      <c r="E280" s="4" t="str">
        <f>IFERROR(__xludf.DUMMYFUNCTION("GOOGLETRANSLATE(D280, ""he"", ""en"")"),"#VALUE!")</f>
        <v>#VALUE!</v>
      </c>
    </row>
    <row r="281" ht="15.75" customHeight="1">
      <c r="E281" s="4" t="str">
        <f>IFERROR(__xludf.DUMMYFUNCTION("GOOGLETRANSLATE(D281, ""he"", ""en"")"),"#VALUE!")</f>
        <v>#VALUE!</v>
      </c>
    </row>
    <row r="282" ht="15.75" customHeight="1">
      <c r="E282" s="4" t="str">
        <f>IFERROR(__xludf.DUMMYFUNCTION("GOOGLETRANSLATE(D282, ""he"", ""en"")"),"#VALUE!")</f>
        <v>#VALUE!</v>
      </c>
    </row>
    <row r="283" ht="15.75" customHeight="1">
      <c r="E283" s="4" t="str">
        <f>IFERROR(__xludf.DUMMYFUNCTION("GOOGLETRANSLATE(D283, ""he"", ""en"")"),"#VALUE!")</f>
        <v>#VALUE!</v>
      </c>
    </row>
    <row r="284" ht="15.75" customHeight="1">
      <c r="E284" s="4" t="str">
        <f>IFERROR(__xludf.DUMMYFUNCTION("GOOGLETRANSLATE(D284, ""he"", ""en"")"),"#VALUE!")</f>
        <v>#VALUE!</v>
      </c>
    </row>
    <row r="285" ht="15.75" customHeight="1">
      <c r="E285" s="4" t="str">
        <f>IFERROR(__xludf.DUMMYFUNCTION("GOOGLETRANSLATE(D285, ""he"", ""en"")"),"#VALUE!")</f>
        <v>#VALUE!</v>
      </c>
    </row>
    <row r="286" ht="15.75" customHeight="1">
      <c r="E286" s="4" t="str">
        <f>IFERROR(__xludf.DUMMYFUNCTION("GOOGLETRANSLATE(D286, ""he"", ""en"")"),"#VALUE!")</f>
        <v>#VALUE!</v>
      </c>
    </row>
    <row r="287" ht="15.75" customHeight="1">
      <c r="E287" s="4" t="str">
        <f>IFERROR(__xludf.DUMMYFUNCTION("GOOGLETRANSLATE(D287, ""he"", ""en"")"),"#VALUE!")</f>
        <v>#VALUE!</v>
      </c>
    </row>
    <row r="288" ht="15.75" customHeight="1">
      <c r="E288" s="4" t="str">
        <f>IFERROR(__xludf.DUMMYFUNCTION("GOOGLETRANSLATE(D288, ""he"", ""en"")"),"#VALUE!")</f>
        <v>#VALUE!</v>
      </c>
    </row>
    <row r="289" ht="15.75" customHeight="1">
      <c r="E289" s="4" t="str">
        <f>IFERROR(__xludf.DUMMYFUNCTION("GOOGLETRANSLATE(D289, ""he"", ""en"")"),"#VALUE!")</f>
        <v>#VALUE!</v>
      </c>
    </row>
    <row r="290" ht="15.75" customHeight="1">
      <c r="E290" s="4" t="str">
        <f>IFERROR(__xludf.DUMMYFUNCTION("GOOGLETRANSLATE(D290, ""he"", ""en"")"),"#VALUE!")</f>
        <v>#VALUE!</v>
      </c>
    </row>
    <row r="291" ht="15.75" customHeight="1">
      <c r="E291" s="4" t="str">
        <f>IFERROR(__xludf.DUMMYFUNCTION("GOOGLETRANSLATE(D291, ""he"", ""en"")"),"#VALUE!")</f>
        <v>#VALUE!</v>
      </c>
    </row>
    <row r="292" ht="15.75" customHeight="1">
      <c r="E292" s="4" t="str">
        <f>IFERROR(__xludf.DUMMYFUNCTION("GOOGLETRANSLATE(D292, ""he"", ""en"")"),"#VALUE!")</f>
        <v>#VALUE!</v>
      </c>
    </row>
    <row r="293" ht="15.75" customHeight="1">
      <c r="E293" s="4" t="str">
        <f>IFERROR(__xludf.DUMMYFUNCTION("GOOGLETRANSLATE(D293, ""he"", ""en"")"),"#VALUE!")</f>
        <v>#VALUE!</v>
      </c>
    </row>
    <row r="294" ht="15.75" customHeight="1">
      <c r="E294" s="4" t="str">
        <f>IFERROR(__xludf.DUMMYFUNCTION("GOOGLETRANSLATE(D294, ""he"", ""en"")"),"#VALUE!")</f>
        <v>#VALUE!</v>
      </c>
    </row>
    <row r="295" ht="15.75" customHeight="1">
      <c r="E295" s="4" t="str">
        <f>IFERROR(__xludf.DUMMYFUNCTION("GOOGLETRANSLATE(D295, ""he"", ""en"")"),"#VALUE!")</f>
        <v>#VALUE!</v>
      </c>
    </row>
    <row r="296" ht="15.75" customHeight="1">
      <c r="E296" s="4" t="str">
        <f>IFERROR(__xludf.DUMMYFUNCTION("GOOGLETRANSLATE(D296, ""he"", ""en"")"),"#VALUE!")</f>
        <v>#VALUE!</v>
      </c>
    </row>
    <row r="297" ht="15.75" customHeight="1">
      <c r="E297" s="4" t="str">
        <f>IFERROR(__xludf.DUMMYFUNCTION("GOOGLETRANSLATE(D297, ""he"", ""en"")"),"#VALUE!")</f>
        <v>#VALUE!</v>
      </c>
    </row>
    <row r="298" ht="15.75" customHeight="1">
      <c r="E298" s="4" t="str">
        <f>IFERROR(__xludf.DUMMYFUNCTION("GOOGLETRANSLATE(D298, ""he"", ""en"")"),"#VALUE!")</f>
        <v>#VALUE!</v>
      </c>
    </row>
    <row r="299" ht="15.75" customHeight="1">
      <c r="E299" s="4" t="str">
        <f>IFERROR(__xludf.DUMMYFUNCTION("GOOGLETRANSLATE(D299, ""he"", ""en"")"),"#VALUE!")</f>
        <v>#VALUE!</v>
      </c>
    </row>
    <row r="300" ht="15.75" customHeight="1">
      <c r="E300" s="4" t="str">
        <f>IFERROR(__xludf.DUMMYFUNCTION("GOOGLETRANSLATE(D300, ""he"", ""en"")"),"#VALUE!")</f>
        <v>#VALUE!</v>
      </c>
    </row>
    <row r="301" ht="15.75" customHeight="1">
      <c r="E301" s="4" t="str">
        <f>IFERROR(__xludf.DUMMYFUNCTION("GOOGLETRANSLATE(D301, ""he"", ""en"")"),"#VALUE!")</f>
        <v>#VALUE!</v>
      </c>
    </row>
    <row r="302" ht="15.75" customHeight="1">
      <c r="E302" s="4" t="str">
        <f>IFERROR(__xludf.DUMMYFUNCTION("GOOGLETRANSLATE(D302, ""he"", ""en"")"),"#VALUE!")</f>
        <v>#VALUE!</v>
      </c>
    </row>
    <row r="303" ht="15.75" customHeight="1">
      <c r="E303" s="4" t="str">
        <f>IFERROR(__xludf.DUMMYFUNCTION("GOOGLETRANSLATE(D303, ""he"", ""en"")"),"#VALUE!")</f>
        <v>#VALUE!</v>
      </c>
    </row>
    <row r="304" ht="15.75" customHeight="1">
      <c r="E304" s="4" t="str">
        <f>IFERROR(__xludf.DUMMYFUNCTION("GOOGLETRANSLATE(D304, ""he"", ""en"")"),"#VALUE!")</f>
        <v>#VALUE!</v>
      </c>
    </row>
    <row r="305" ht="15.75" customHeight="1">
      <c r="E305" s="4" t="str">
        <f>IFERROR(__xludf.DUMMYFUNCTION("GOOGLETRANSLATE(D305, ""he"", ""en"")"),"#VALUE!")</f>
        <v>#VALUE!</v>
      </c>
    </row>
    <row r="306" ht="15.75" customHeight="1">
      <c r="E306" s="4" t="str">
        <f>IFERROR(__xludf.DUMMYFUNCTION("GOOGLETRANSLATE(D306, ""he"", ""en"")"),"#VALUE!")</f>
        <v>#VALUE!</v>
      </c>
    </row>
    <row r="307" ht="15.75" customHeight="1">
      <c r="E307" s="4" t="str">
        <f>IFERROR(__xludf.DUMMYFUNCTION("GOOGLETRANSLATE(D307, ""he"", ""en"")"),"#VALUE!")</f>
        <v>#VALUE!</v>
      </c>
    </row>
    <row r="308" ht="15.75" customHeight="1">
      <c r="E308" s="4" t="str">
        <f>IFERROR(__xludf.DUMMYFUNCTION("GOOGLETRANSLATE(D308, ""he"", ""en"")"),"#VALUE!")</f>
        <v>#VALUE!</v>
      </c>
    </row>
    <row r="309" ht="15.75" customHeight="1">
      <c r="E309" s="4" t="str">
        <f>IFERROR(__xludf.DUMMYFUNCTION("GOOGLETRANSLATE(D309, ""he"", ""en"")"),"#VALUE!")</f>
        <v>#VALUE!</v>
      </c>
    </row>
    <row r="310" ht="15.75" customHeight="1">
      <c r="E310" s="4" t="str">
        <f>IFERROR(__xludf.DUMMYFUNCTION("GOOGLETRANSLATE(D310, ""he"", ""en"")"),"#VALUE!")</f>
        <v>#VALUE!</v>
      </c>
    </row>
    <row r="311" ht="15.75" customHeight="1">
      <c r="E311" s="4" t="str">
        <f>IFERROR(__xludf.DUMMYFUNCTION("GOOGLETRANSLATE(D311, ""he"", ""en"")"),"#VALUE!")</f>
        <v>#VALUE!</v>
      </c>
    </row>
    <row r="312" ht="15.75" customHeight="1">
      <c r="E312" s="4" t="str">
        <f>IFERROR(__xludf.DUMMYFUNCTION("GOOGLETRANSLATE(D312, ""he"", ""en"")"),"#VALUE!")</f>
        <v>#VALUE!</v>
      </c>
    </row>
    <row r="313" ht="15.75" customHeight="1">
      <c r="E313" s="4" t="str">
        <f>IFERROR(__xludf.DUMMYFUNCTION("GOOGLETRANSLATE(D313, ""he"", ""en"")"),"#VALUE!")</f>
        <v>#VALUE!</v>
      </c>
    </row>
    <row r="314" ht="15.75" customHeight="1">
      <c r="E314" s="4" t="str">
        <f>IFERROR(__xludf.DUMMYFUNCTION("GOOGLETRANSLATE(D314, ""he"", ""en"")"),"#VALUE!")</f>
        <v>#VALUE!</v>
      </c>
    </row>
    <row r="315" ht="15.75" customHeight="1">
      <c r="E315" s="4" t="str">
        <f>IFERROR(__xludf.DUMMYFUNCTION("GOOGLETRANSLATE(D315, ""he"", ""en"")"),"#VALUE!")</f>
        <v>#VALUE!</v>
      </c>
    </row>
    <row r="316" ht="15.75" customHeight="1">
      <c r="E316" s="4" t="str">
        <f>IFERROR(__xludf.DUMMYFUNCTION("GOOGLETRANSLATE(D316, ""he"", ""en"")"),"#VALUE!")</f>
        <v>#VALUE!</v>
      </c>
    </row>
    <row r="317" ht="15.75" customHeight="1">
      <c r="E317" s="4" t="str">
        <f>IFERROR(__xludf.DUMMYFUNCTION("GOOGLETRANSLATE(D317, ""he"", ""en"")"),"#VALUE!")</f>
        <v>#VALUE!</v>
      </c>
    </row>
    <row r="318" ht="15.75" customHeight="1">
      <c r="E318" s="4" t="str">
        <f>IFERROR(__xludf.DUMMYFUNCTION("GOOGLETRANSLATE(D318, ""he"", ""en"")"),"#VALUE!")</f>
        <v>#VALUE!</v>
      </c>
    </row>
    <row r="319" ht="15.75" customHeight="1">
      <c r="E319" s="4" t="str">
        <f>IFERROR(__xludf.DUMMYFUNCTION("GOOGLETRANSLATE(D319, ""he"", ""en"")"),"#VALUE!")</f>
        <v>#VALUE!</v>
      </c>
    </row>
    <row r="320" ht="15.75" customHeight="1">
      <c r="E320" s="4" t="str">
        <f>IFERROR(__xludf.DUMMYFUNCTION("GOOGLETRANSLATE(D320, ""he"", ""en"")"),"#VALUE!")</f>
        <v>#VALUE!</v>
      </c>
    </row>
    <row r="321" ht="15.75" customHeight="1">
      <c r="E321" s="4" t="str">
        <f>IFERROR(__xludf.DUMMYFUNCTION("GOOGLETRANSLATE(D321, ""he"", ""en"")"),"#VALUE!")</f>
        <v>#VALUE!</v>
      </c>
    </row>
    <row r="322" ht="15.75" customHeight="1">
      <c r="E322" s="4" t="str">
        <f>IFERROR(__xludf.DUMMYFUNCTION("GOOGLETRANSLATE(D322, ""he"", ""en"")"),"#VALUE!")</f>
        <v>#VALUE!</v>
      </c>
    </row>
    <row r="323" ht="15.75" customHeight="1">
      <c r="E323" s="4" t="str">
        <f>IFERROR(__xludf.DUMMYFUNCTION("GOOGLETRANSLATE(D323, ""he"", ""en"")"),"#VALUE!")</f>
        <v>#VALUE!</v>
      </c>
    </row>
    <row r="324" ht="15.75" customHeight="1">
      <c r="E324" s="4" t="str">
        <f>IFERROR(__xludf.DUMMYFUNCTION("GOOGLETRANSLATE(D324, ""he"", ""en"")"),"#VALUE!")</f>
        <v>#VALUE!</v>
      </c>
    </row>
    <row r="325" ht="15.75" customHeight="1">
      <c r="E325" s="4" t="str">
        <f>IFERROR(__xludf.DUMMYFUNCTION("GOOGLETRANSLATE(D325, ""he"", ""en"")"),"#VALUE!")</f>
        <v>#VALUE!</v>
      </c>
    </row>
    <row r="326" ht="15.75" customHeight="1">
      <c r="E326" s="4" t="str">
        <f>IFERROR(__xludf.DUMMYFUNCTION("GOOGLETRANSLATE(D326, ""he"", ""en"")"),"#VALUE!")</f>
        <v>#VALUE!</v>
      </c>
    </row>
    <row r="327" ht="15.75" customHeight="1">
      <c r="E327" s="4" t="str">
        <f>IFERROR(__xludf.DUMMYFUNCTION("GOOGLETRANSLATE(D327, ""he"", ""en"")"),"#VALUE!")</f>
        <v>#VALUE!</v>
      </c>
    </row>
    <row r="328" ht="15.75" customHeight="1">
      <c r="E328" s="4" t="str">
        <f>IFERROR(__xludf.DUMMYFUNCTION("GOOGLETRANSLATE(D328, ""he"", ""en"")"),"#VALUE!")</f>
        <v>#VALUE!</v>
      </c>
    </row>
    <row r="329" ht="15.75" customHeight="1">
      <c r="E329" s="4" t="str">
        <f>IFERROR(__xludf.DUMMYFUNCTION("GOOGLETRANSLATE(D329, ""he"", ""en"")"),"#VALUE!")</f>
        <v>#VALUE!</v>
      </c>
    </row>
    <row r="330" ht="15.75" customHeight="1">
      <c r="E330" s="4" t="str">
        <f>IFERROR(__xludf.DUMMYFUNCTION("GOOGLETRANSLATE(D330, ""he"", ""en"")"),"#VALUE!")</f>
        <v>#VALUE!</v>
      </c>
    </row>
    <row r="331" ht="15.75" customHeight="1">
      <c r="E331" s="4" t="str">
        <f>IFERROR(__xludf.DUMMYFUNCTION("GOOGLETRANSLATE(D331, ""he"", ""en"")"),"#VALUE!")</f>
        <v>#VALUE!</v>
      </c>
    </row>
    <row r="332" ht="15.75" customHeight="1">
      <c r="E332" s="4" t="str">
        <f>IFERROR(__xludf.DUMMYFUNCTION("GOOGLETRANSLATE(D332, ""he"", ""en"")"),"#VALUE!")</f>
        <v>#VALUE!</v>
      </c>
    </row>
    <row r="333" ht="15.75" customHeight="1">
      <c r="E333" s="4" t="str">
        <f>IFERROR(__xludf.DUMMYFUNCTION("GOOGLETRANSLATE(D333, ""he"", ""en"")"),"#VALUE!")</f>
        <v>#VALUE!</v>
      </c>
    </row>
    <row r="334" ht="15.75" customHeight="1">
      <c r="E334" s="4" t="str">
        <f>IFERROR(__xludf.DUMMYFUNCTION("GOOGLETRANSLATE(D334, ""he"", ""en"")"),"#VALUE!")</f>
        <v>#VALUE!</v>
      </c>
    </row>
    <row r="335" ht="15.75" customHeight="1">
      <c r="E335" s="4" t="str">
        <f>IFERROR(__xludf.DUMMYFUNCTION("GOOGLETRANSLATE(D335, ""he"", ""en"")"),"#VALUE!")</f>
        <v>#VALUE!</v>
      </c>
    </row>
    <row r="336" ht="15.75" customHeight="1">
      <c r="E336" s="4" t="str">
        <f>IFERROR(__xludf.DUMMYFUNCTION("GOOGLETRANSLATE(D336, ""he"", ""en"")"),"#VALUE!")</f>
        <v>#VALUE!</v>
      </c>
    </row>
    <row r="337" ht="15.75" customHeight="1">
      <c r="E337" s="4" t="str">
        <f>IFERROR(__xludf.DUMMYFUNCTION("GOOGLETRANSLATE(D337, ""he"", ""en"")"),"#VALUE!")</f>
        <v>#VALUE!</v>
      </c>
    </row>
    <row r="338" ht="15.75" customHeight="1">
      <c r="E338" s="4" t="str">
        <f>IFERROR(__xludf.DUMMYFUNCTION("GOOGLETRANSLATE(D338, ""he"", ""en"")"),"#VALUE!")</f>
        <v>#VALUE!</v>
      </c>
    </row>
    <row r="339" ht="15.75" customHeight="1">
      <c r="E339" s="4" t="str">
        <f>IFERROR(__xludf.DUMMYFUNCTION("GOOGLETRANSLATE(D339, ""he"", ""en"")"),"#VALUE!")</f>
        <v>#VALUE!</v>
      </c>
    </row>
    <row r="340" ht="15.75" customHeight="1">
      <c r="E340" s="4" t="str">
        <f>IFERROR(__xludf.DUMMYFUNCTION("GOOGLETRANSLATE(D340, ""he"", ""en"")"),"#VALUE!")</f>
        <v>#VALUE!</v>
      </c>
    </row>
    <row r="341" ht="15.75" customHeight="1">
      <c r="E341" s="4" t="str">
        <f>IFERROR(__xludf.DUMMYFUNCTION("GOOGLETRANSLATE(D341, ""he"", ""en"")"),"#VALUE!")</f>
        <v>#VALUE!</v>
      </c>
    </row>
    <row r="342" ht="15.75" customHeight="1">
      <c r="E342" s="4" t="str">
        <f>IFERROR(__xludf.DUMMYFUNCTION("GOOGLETRANSLATE(D342, ""he"", ""en"")"),"#VALUE!")</f>
        <v>#VALUE!</v>
      </c>
    </row>
    <row r="343" ht="15.75" customHeight="1">
      <c r="E343" s="4" t="str">
        <f>IFERROR(__xludf.DUMMYFUNCTION("GOOGLETRANSLATE(D343, ""he"", ""en"")"),"#VALUE!")</f>
        <v>#VALUE!</v>
      </c>
    </row>
    <row r="344" ht="15.75" customHeight="1">
      <c r="E344" s="4" t="str">
        <f>IFERROR(__xludf.DUMMYFUNCTION("GOOGLETRANSLATE(D344, ""he"", ""en"")"),"#VALUE!")</f>
        <v>#VALUE!</v>
      </c>
    </row>
    <row r="345" ht="15.75" customHeight="1">
      <c r="E345" s="4" t="str">
        <f>IFERROR(__xludf.DUMMYFUNCTION("GOOGLETRANSLATE(D345, ""he"", ""en"")"),"#VALUE!")</f>
        <v>#VALUE!</v>
      </c>
    </row>
    <row r="346" ht="15.75" customHeight="1">
      <c r="E346" s="4" t="str">
        <f>IFERROR(__xludf.DUMMYFUNCTION("GOOGLETRANSLATE(D346, ""he"", ""en"")"),"#VALUE!")</f>
        <v>#VALUE!</v>
      </c>
    </row>
    <row r="347" ht="15.75" customHeight="1">
      <c r="E347" s="4" t="str">
        <f>IFERROR(__xludf.DUMMYFUNCTION("GOOGLETRANSLATE(D347, ""he"", ""en"")"),"#VALUE!")</f>
        <v>#VALUE!</v>
      </c>
    </row>
    <row r="348" ht="15.75" customHeight="1">
      <c r="E348" s="4" t="str">
        <f>IFERROR(__xludf.DUMMYFUNCTION("GOOGLETRANSLATE(D348, ""he"", ""en"")"),"#VALUE!")</f>
        <v>#VALUE!</v>
      </c>
    </row>
    <row r="349" ht="15.75" customHeight="1">
      <c r="E349" s="4" t="str">
        <f>IFERROR(__xludf.DUMMYFUNCTION("GOOGLETRANSLATE(D349, ""he"", ""en"")"),"#VALUE!")</f>
        <v>#VALUE!</v>
      </c>
    </row>
    <row r="350" ht="15.75" customHeight="1">
      <c r="E350" s="4" t="str">
        <f>IFERROR(__xludf.DUMMYFUNCTION("GOOGLETRANSLATE(D350, ""he"", ""en"")"),"#VALUE!")</f>
        <v>#VALUE!</v>
      </c>
    </row>
    <row r="351" ht="15.75" customHeight="1">
      <c r="E351" s="4" t="str">
        <f>IFERROR(__xludf.DUMMYFUNCTION("GOOGLETRANSLATE(D351, ""he"", ""en"")"),"#VALUE!")</f>
        <v>#VALUE!</v>
      </c>
    </row>
    <row r="352" ht="15.75" customHeight="1">
      <c r="E352" s="4" t="str">
        <f>IFERROR(__xludf.DUMMYFUNCTION("GOOGLETRANSLATE(D352, ""he"", ""en"")"),"#VALUE!")</f>
        <v>#VALUE!</v>
      </c>
    </row>
    <row r="353" ht="15.75" customHeight="1">
      <c r="E353" s="4" t="str">
        <f>IFERROR(__xludf.DUMMYFUNCTION("GOOGLETRANSLATE(D353, ""he"", ""en"")"),"#VALUE!")</f>
        <v>#VALUE!</v>
      </c>
    </row>
    <row r="354" ht="15.75" customHeight="1">
      <c r="E354" s="4" t="str">
        <f>IFERROR(__xludf.DUMMYFUNCTION("GOOGLETRANSLATE(D354, ""he"", ""en"")"),"#VALUE!")</f>
        <v>#VALUE!</v>
      </c>
    </row>
    <row r="355" ht="15.75" customHeight="1">
      <c r="E355" s="4" t="str">
        <f>IFERROR(__xludf.DUMMYFUNCTION("GOOGLETRANSLATE(D355, ""he"", ""en"")"),"#VALUE!")</f>
        <v>#VALUE!</v>
      </c>
    </row>
    <row r="356" ht="15.75" customHeight="1">
      <c r="E356" s="4" t="str">
        <f>IFERROR(__xludf.DUMMYFUNCTION("GOOGLETRANSLATE(D356, ""he"", ""en"")"),"#VALUE!")</f>
        <v>#VALUE!</v>
      </c>
    </row>
    <row r="357" ht="15.75" customHeight="1">
      <c r="E357" s="4" t="str">
        <f>IFERROR(__xludf.DUMMYFUNCTION("GOOGLETRANSLATE(D357, ""he"", ""en"")"),"#VALUE!")</f>
        <v>#VALUE!</v>
      </c>
    </row>
    <row r="358" ht="15.75" customHeight="1">
      <c r="E358" s="4" t="str">
        <f>IFERROR(__xludf.DUMMYFUNCTION("GOOGLETRANSLATE(D358, ""he"", ""en"")"),"#VALUE!")</f>
        <v>#VALUE!</v>
      </c>
    </row>
    <row r="359" ht="15.75" customHeight="1">
      <c r="E359" s="4" t="str">
        <f>IFERROR(__xludf.DUMMYFUNCTION("GOOGLETRANSLATE(D359, ""he"", ""en"")"),"#VALUE!")</f>
        <v>#VALUE!</v>
      </c>
    </row>
    <row r="360" ht="15.75" customHeight="1">
      <c r="E360" s="4" t="str">
        <f>IFERROR(__xludf.DUMMYFUNCTION("GOOGLETRANSLATE(D360, ""he"", ""en"")"),"#VALUE!")</f>
        <v>#VALUE!</v>
      </c>
    </row>
    <row r="361" ht="15.75" customHeight="1">
      <c r="E361" s="4" t="str">
        <f>IFERROR(__xludf.DUMMYFUNCTION("GOOGLETRANSLATE(D361, ""he"", ""en"")"),"#VALUE!")</f>
        <v>#VALUE!</v>
      </c>
    </row>
    <row r="362" ht="15.75" customHeight="1">
      <c r="E362" s="4" t="str">
        <f>IFERROR(__xludf.DUMMYFUNCTION("GOOGLETRANSLATE(D362, ""he"", ""en"")"),"#VALUE!")</f>
        <v>#VALUE!</v>
      </c>
    </row>
    <row r="363" ht="15.75" customHeight="1">
      <c r="E363" s="4" t="str">
        <f>IFERROR(__xludf.DUMMYFUNCTION("GOOGLETRANSLATE(D363, ""he"", ""en"")"),"#VALUE!")</f>
        <v>#VALUE!</v>
      </c>
    </row>
    <row r="364" ht="15.75" customHeight="1">
      <c r="E364" s="4" t="str">
        <f>IFERROR(__xludf.DUMMYFUNCTION("GOOGLETRANSLATE(D364, ""he"", ""en"")"),"#VALUE!")</f>
        <v>#VALUE!</v>
      </c>
    </row>
    <row r="365" ht="15.75" customHeight="1">
      <c r="E365" s="4" t="str">
        <f>IFERROR(__xludf.DUMMYFUNCTION("GOOGLETRANSLATE(D365, ""he"", ""en"")"),"#VALUE!")</f>
        <v>#VALUE!</v>
      </c>
    </row>
    <row r="366" ht="15.75" customHeight="1">
      <c r="E366" s="4" t="str">
        <f>IFERROR(__xludf.DUMMYFUNCTION("GOOGLETRANSLATE(D366, ""he"", ""en"")"),"#VALUE!")</f>
        <v>#VALUE!</v>
      </c>
    </row>
    <row r="367" ht="15.75" customHeight="1">
      <c r="E367" s="4" t="str">
        <f>IFERROR(__xludf.DUMMYFUNCTION("GOOGLETRANSLATE(D367, ""he"", ""en"")"),"#VALUE!")</f>
        <v>#VALUE!</v>
      </c>
    </row>
    <row r="368" ht="15.75" customHeight="1">
      <c r="E368" s="4" t="str">
        <f>IFERROR(__xludf.DUMMYFUNCTION("GOOGLETRANSLATE(D368, ""he"", ""en"")"),"#VALUE!")</f>
        <v>#VALUE!</v>
      </c>
    </row>
    <row r="369" ht="15.75" customHeight="1">
      <c r="E369" s="4" t="str">
        <f>IFERROR(__xludf.DUMMYFUNCTION("GOOGLETRANSLATE(D369, ""he"", ""en"")"),"#VALUE!")</f>
        <v>#VALUE!</v>
      </c>
    </row>
    <row r="370" ht="15.75" customHeight="1">
      <c r="E370" s="4" t="str">
        <f>IFERROR(__xludf.DUMMYFUNCTION("GOOGLETRANSLATE(D370, ""he"", ""en"")"),"#VALUE!")</f>
        <v>#VALUE!</v>
      </c>
    </row>
    <row r="371" ht="15.75" customHeight="1">
      <c r="E371" s="4" t="str">
        <f>IFERROR(__xludf.DUMMYFUNCTION("GOOGLETRANSLATE(D371, ""he"", ""en"")"),"#VALUE!")</f>
        <v>#VALUE!</v>
      </c>
    </row>
    <row r="372" ht="15.75" customHeight="1">
      <c r="E372" s="4" t="str">
        <f>IFERROR(__xludf.DUMMYFUNCTION("GOOGLETRANSLATE(D372, ""he"", ""en"")"),"#VALUE!")</f>
        <v>#VALUE!</v>
      </c>
    </row>
    <row r="373" ht="15.75" customHeight="1">
      <c r="E373" s="4" t="str">
        <f>IFERROR(__xludf.DUMMYFUNCTION("GOOGLETRANSLATE(D373, ""he"", ""en"")"),"#VALUE!")</f>
        <v>#VALUE!</v>
      </c>
    </row>
    <row r="374" ht="15.75" customHeight="1">
      <c r="E374" s="4" t="str">
        <f>IFERROR(__xludf.DUMMYFUNCTION("GOOGLETRANSLATE(D374, ""he"", ""en"")"),"#VALUE!")</f>
        <v>#VALUE!</v>
      </c>
    </row>
    <row r="375" ht="15.75" customHeight="1">
      <c r="E375" s="4" t="str">
        <f>IFERROR(__xludf.DUMMYFUNCTION("GOOGLETRANSLATE(D375, ""he"", ""en"")"),"#VALUE!")</f>
        <v>#VALUE!</v>
      </c>
    </row>
    <row r="376" ht="15.75" customHeight="1">
      <c r="E376" s="4" t="str">
        <f>IFERROR(__xludf.DUMMYFUNCTION("GOOGLETRANSLATE(D376, ""he"", ""en"")"),"#VALUE!")</f>
        <v>#VALUE!</v>
      </c>
    </row>
    <row r="377" ht="15.75" customHeight="1">
      <c r="E377" s="4" t="str">
        <f>IFERROR(__xludf.DUMMYFUNCTION("GOOGLETRANSLATE(D377, ""he"", ""en"")"),"#VALUE!")</f>
        <v>#VALUE!</v>
      </c>
    </row>
    <row r="378" ht="15.75" customHeight="1">
      <c r="E378" s="4" t="str">
        <f>IFERROR(__xludf.DUMMYFUNCTION("GOOGLETRANSLATE(D378, ""he"", ""en"")"),"#VALUE!")</f>
        <v>#VALUE!</v>
      </c>
    </row>
    <row r="379" ht="15.75" customHeight="1">
      <c r="E379" s="4" t="str">
        <f>IFERROR(__xludf.DUMMYFUNCTION("GOOGLETRANSLATE(D379, ""he"", ""en"")"),"#VALUE!")</f>
        <v>#VALUE!</v>
      </c>
    </row>
    <row r="380" ht="15.75" customHeight="1">
      <c r="E380" s="4" t="str">
        <f>IFERROR(__xludf.DUMMYFUNCTION("GOOGLETRANSLATE(D380, ""he"", ""en"")"),"#VALUE!")</f>
        <v>#VALUE!</v>
      </c>
    </row>
    <row r="381" ht="15.75" customHeight="1">
      <c r="E381" s="4" t="str">
        <f>IFERROR(__xludf.DUMMYFUNCTION("GOOGLETRANSLATE(D381, ""he"", ""en"")"),"#VALUE!")</f>
        <v>#VALUE!</v>
      </c>
    </row>
    <row r="382" ht="15.75" customHeight="1">
      <c r="E382" s="4" t="str">
        <f>IFERROR(__xludf.DUMMYFUNCTION("GOOGLETRANSLATE(D382, ""he"", ""en"")"),"#VALUE!")</f>
        <v>#VALUE!</v>
      </c>
    </row>
    <row r="383" ht="15.75" customHeight="1">
      <c r="E383" s="4" t="str">
        <f>IFERROR(__xludf.DUMMYFUNCTION("GOOGLETRANSLATE(D383, ""he"", ""en"")"),"#VALUE!")</f>
        <v>#VALUE!</v>
      </c>
    </row>
    <row r="384" ht="15.75" customHeight="1">
      <c r="E384" s="4" t="str">
        <f>IFERROR(__xludf.DUMMYFUNCTION("GOOGLETRANSLATE(D384, ""he"", ""en"")"),"#VALUE!")</f>
        <v>#VALUE!</v>
      </c>
    </row>
    <row r="385" ht="15.75" customHeight="1">
      <c r="E385" s="4" t="str">
        <f>IFERROR(__xludf.DUMMYFUNCTION("GOOGLETRANSLATE(D385, ""he"", ""en"")"),"#VALUE!")</f>
        <v>#VALUE!</v>
      </c>
    </row>
    <row r="386" ht="15.75" customHeight="1">
      <c r="E386" s="4" t="str">
        <f>IFERROR(__xludf.DUMMYFUNCTION("GOOGLETRANSLATE(D386, ""he"", ""en"")"),"#VALUE!")</f>
        <v>#VALUE!</v>
      </c>
    </row>
    <row r="387" ht="15.75" customHeight="1">
      <c r="E387" s="4" t="str">
        <f>IFERROR(__xludf.DUMMYFUNCTION("GOOGLETRANSLATE(D387, ""he"", ""en"")"),"#VALUE!")</f>
        <v>#VALUE!</v>
      </c>
    </row>
    <row r="388" ht="15.75" customHeight="1">
      <c r="E388" s="4" t="str">
        <f>IFERROR(__xludf.DUMMYFUNCTION("GOOGLETRANSLATE(D388, ""he"", ""en"")"),"#VALUE!")</f>
        <v>#VALUE!</v>
      </c>
    </row>
    <row r="389" ht="15.75" customHeight="1">
      <c r="E389" s="4" t="str">
        <f>IFERROR(__xludf.DUMMYFUNCTION("GOOGLETRANSLATE(D389, ""he"", ""en"")"),"#VALUE!")</f>
        <v>#VALUE!</v>
      </c>
    </row>
    <row r="390" ht="15.75" customHeight="1">
      <c r="E390" s="4" t="str">
        <f>IFERROR(__xludf.DUMMYFUNCTION("GOOGLETRANSLATE(D390, ""he"", ""en"")"),"#VALUE!")</f>
        <v>#VALUE!</v>
      </c>
    </row>
    <row r="391" ht="15.75" customHeight="1">
      <c r="E391" s="4" t="str">
        <f>IFERROR(__xludf.DUMMYFUNCTION("GOOGLETRANSLATE(D391, ""he"", ""en"")"),"#VALUE!")</f>
        <v>#VALUE!</v>
      </c>
    </row>
    <row r="392" ht="15.75" customHeight="1">
      <c r="E392" s="4" t="str">
        <f>IFERROR(__xludf.DUMMYFUNCTION("GOOGLETRANSLATE(D392, ""he"", ""en"")"),"#VALUE!")</f>
        <v>#VALUE!</v>
      </c>
    </row>
    <row r="393" ht="15.75" customHeight="1">
      <c r="E393" s="4" t="str">
        <f>IFERROR(__xludf.DUMMYFUNCTION("GOOGLETRANSLATE(D393, ""he"", ""en"")"),"#VALUE!")</f>
        <v>#VALUE!</v>
      </c>
    </row>
    <row r="394" ht="15.75" customHeight="1">
      <c r="E394" s="4" t="str">
        <f>IFERROR(__xludf.DUMMYFUNCTION("GOOGLETRANSLATE(D394, ""he"", ""en"")"),"#VALUE!")</f>
        <v>#VALUE!</v>
      </c>
    </row>
    <row r="395" ht="15.75" customHeight="1">
      <c r="E395" s="4" t="str">
        <f>IFERROR(__xludf.DUMMYFUNCTION("GOOGLETRANSLATE(D395, ""he"", ""en"")"),"#VALUE!")</f>
        <v>#VALUE!</v>
      </c>
    </row>
    <row r="396" ht="15.75" customHeight="1">
      <c r="E396" s="4" t="str">
        <f>IFERROR(__xludf.DUMMYFUNCTION("GOOGLETRANSLATE(D396, ""he"", ""en"")"),"#VALUE!")</f>
        <v>#VALUE!</v>
      </c>
    </row>
    <row r="397" ht="15.75" customHeight="1">
      <c r="E397" s="4" t="str">
        <f>IFERROR(__xludf.DUMMYFUNCTION("GOOGLETRANSLATE(D397, ""he"", ""en"")"),"#VALUE!")</f>
        <v>#VALUE!</v>
      </c>
    </row>
    <row r="398" ht="15.75" customHeight="1">
      <c r="E398" s="4" t="str">
        <f>IFERROR(__xludf.DUMMYFUNCTION("GOOGLETRANSLATE(D398, ""he"", ""en"")"),"#VALUE!")</f>
        <v>#VALUE!</v>
      </c>
    </row>
    <row r="399" ht="15.75" customHeight="1">
      <c r="E399" s="4" t="str">
        <f>IFERROR(__xludf.DUMMYFUNCTION("GOOGLETRANSLATE(D399, ""he"", ""en"")"),"#VALUE!")</f>
        <v>#VALUE!</v>
      </c>
    </row>
    <row r="400" ht="15.75" customHeight="1">
      <c r="E400" s="4" t="str">
        <f>IFERROR(__xludf.DUMMYFUNCTION("GOOGLETRANSLATE(D400, ""he"", ""en"")"),"#VALUE!")</f>
        <v>#VALUE!</v>
      </c>
    </row>
    <row r="401" ht="15.75" customHeight="1">
      <c r="E401" s="4" t="str">
        <f>IFERROR(__xludf.DUMMYFUNCTION("GOOGLETRANSLATE(D401, ""he"", ""en"")"),"#VALUE!")</f>
        <v>#VALUE!</v>
      </c>
    </row>
    <row r="402" ht="15.75" customHeight="1">
      <c r="E402" s="4" t="str">
        <f>IFERROR(__xludf.DUMMYFUNCTION("GOOGLETRANSLATE(D402, ""he"", ""en"")"),"#VALUE!")</f>
        <v>#VALUE!</v>
      </c>
    </row>
    <row r="403" ht="15.75" customHeight="1">
      <c r="E403" s="4" t="str">
        <f>IFERROR(__xludf.DUMMYFUNCTION("GOOGLETRANSLATE(D403, ""he"", ""en"")"),"#VALUE!")</f>
        <v>#VALUE!</v>
      </c>
    </row>
    <row r="404" ht="15.75" customHeight="1">
      <c r="E404" s="4" t="str">
        <f>IFERROR(__xludf.DUMMYFUNCTION("GOOGLETRANSLATE(D404, ""he"", ""en"")"),"#VALUE!")</f>
        <v>#VALUE!</v>
      </c>
    </row>
    <row r="405" ht="15.75" customHeight="1">
      <c r="E405" s="4" t="str">
        <f>IFERROR(__xludf.DUMMYFUNCTION("GOOGLETRANSLATE(D405, ""he"", ""en"")"),"#VALUE!")</f>
        <v>#VALUE!</v>
      </c>
    </row>
    <row r="406" ht="15.75" customHeight="1">
      <c r="E406" s="4" t="str">
        <f>IFERROR(__xludf.DUMMYFUNCTION("GOOGLETRANSLATE(D406, ""he"", ""en"")"),"#VALUE!")</f>
        <v>#VALUE!</v>
      </c>
    </row>
    <row r="407" ht="15.75" customHeight="1">
      <c r="E407" s="4" t="str">
        <f>IFERROR(__xludf.DUMMYFUNCTION("GOOGLETRANSLATE(D407, ""he"", ""en"")"),"#VALUE!")</f>
        <v>#VALUE!</v>
      </c>
    </row>
    <row r="408" ht="15.75" customHeight="1">
      <c r="E408" s="4" t="str">
        <f>IFERROR(__xludf.DUMMYFUNCTION("GOOGLETRANSLATE(D408, ""he"", ""en"")"),"#VALUE!")</f>
        <v>#VALUE!</v>
      </c>
    </row>
    <row r="409" ht="15.75" customHeight="1">
      <c r="E409" s="4" t="str">
        <f>IFERROR(__xludf.DUMMYFUNCTION("GOOGLETRANSLATE(D409, ""he"", ""en"")"),"#VALUE!")</f>
        <v>#VALUE!</v>
      </c>
    </row>
    <row r="410" ht="15.75" customHeight="1">
      <c r="E410" s="4" t="str">
        <f>IFERROR(__xludf.DUMMYFUNCTION("GOOGLETRANSLATE(D410, ""he"", ""en"")"),"#VALUE!")</f>
        <v>#VALUE!</v>
      </c>
    </row>
    <row r="411" ht="15.75" customHeight="1">
      <c r="E411" s="4" t="str">
        <f>IFERROR(__xludf.DUMMYFUNCTION("GOOGLETRANSLATE(D411, ""he"", ""en"")"),"#VALUE!")</f>
        <v>#VALUE!</v>
      </c>
    </row>
    <row r="412" ht="15.75" customHeight="1">
      <c r="E412" s="4" t="str">
        <f>IFERROR(__xludf.DUMMYFUNCTION("GOOGLETRANSLATE(D412, ""he"", ""en"")"),"#VALUE!")</f>
        <v>#VALUE!</v>
      </c>
    </row>
    <row r="413" ht="15.75" customHeight="1">
      <c r="E413" s="4" t="str">
        <f>IFERROR(__xludf.DUMMYFUNCTION("GOOGLETRANSLATE(D413, ""he"", ""en"")"),"#VALUE!")</f>
        <v>#VALUE!</v>
      </c>
    </row>
    <row r="414" ht="15.75" customHeight="1">
      <c r="E414" s="4" t="str">
        <f>IFERROR(__xludf.DUMMYFUNCTION("GOOGLETRANSLATE(D414, ""he"", ""en"")"),"#VALUE!")</f>
        <v>#VALUE!</v>
      </c>
    </row>
    <row r="415" ht="15.75" customHeight="1">
      <c r="E415" s="4" t="str">
        <f>IFERROR(__xludf.DUMMYFUNCTION("GOOGLETRANSLATE(D415, ""he"", ""en"")"),"#VALUE!")</f>
        <v>#VALUE!</v>
      </c>
    </row>
    <row r="416" ht="15.75" customHeight="1">
      <c r="E416" s="4" t="str">
        <f>IFERROR(__xludf.DUMMYFUNCTION("GOOGLETRANSLATE(D416, ""he"", ""en"")"),"#VALUE!")</f>
        <v>#VALUE!</v>
      </c>
    </row>
    <row r="417" ht="15.75" customHeight="1">
      <c r="E417" s="4" t="str">
        <f>IFERROR(__xludf.DUMMYFUNCTION("GOOGLETRANSLATE(D417, ""he"", ""en"")"),"#VALUE!")</f>
        <v>#VALUE!</v>
      </c>
    </row>
    <row r="418" ht="15.75" customHeight="1">
      <c r="E418" s="4" t="str">
        <f>IFERROR(__xludf.DUMMYFUNCTION("GOOGLETRANSLATE(D418, ""he"", ""en"")"),"#VALUE!")</f>
        <v>#VALUE!</v>
      </c>
    </row>
    <row r="419" ht="15.75" customHeight="1">
      <c r="E419" s="4" t="str">
        <f>IFERROR(__xludf.DUMMYFUNCTION("GOOGLETRANSLATE(D419, ""he"", ""en"")"),"#VALUE!")</f>
        <v>#VALUE!</v>
      </c>
    </row>
    <row r="420" ht="15.75" customHeight="1">
      <c r="E420" s="4" t="str">
        <f>IFERROR(__xludf.DUMMYFUNCTION("GOOGLETRANSLATE(D420, ""he"", ""en"")"),"#VALUE!")</f>
        <v>#VALUE!</v>
      </c>
    </row>
    <row r="421" ht="15.75" customHeight="1">
      <c r="E421" s="4" t="str">
        <f>IFERROR(__xludf.DUMMYFUNCTION("GOOGLETRANSLATE(D421, ""he"", ""en"")"),"#VALUE!")</f>
        <v>#VALUE!</v>
      </c>
    </row>
    <row r="422" ht="15.75" customHeight="1">
      <c r="E422" s="4" t="str">
        <f>IFERROR(__xludf.DUMMYFUNCTION("GOOGLETRANSLATE(D422, ""he"", ""en"")"),"#VALUE!")</f>
        <v>#VALUE!</v>
      </c>
    </row>
    <row r="423" ht="15.75" customHeight="1">
      <c r="E423" s="4" t="str">
        <f>IFERROR(__xludf.DUMMYFUNCTION("GOOGLETRANSLATE(D423, ""he"", ""en"")"),"#VALUE!")</f>
        <v>#VALUE!</v>
      </c>
    </row>
    <row r="424" ht="15.75" customHeight="1">
      <c r="E424" s="4" t="str">
        <f>IFERROR(__xludf.DUMMYFUNCTION("GOOGLETRANSLATE(D424, ""he"", ""en"")"),"#VALUE!")</f>
        <v>#VALUE!</v>
      </c>
    </row>
    <row r="425" ht="15.75" customHeight="1">
      <c r="E425" s="4" t="str">
        <f>IFERROR(__xludf.DUMMYFUNCTION("GOOGLETRANSLATE(D425, ""he"", ""en"")"),"#VALUE!")</f>
        <v>#VALUE!</v>
      </c>
    </row>
    <row r="426" ht="15.75" customHeight="1">
      <c r="E426" s="4" t="str">
        <f>IFERROR(__xludf.DUMMYFUNCTION("GOOGLETRANSLATE(D426, ""he"", ""en"")"),"#VALUE!")</f>
        <v>#VALUE!</v>
      </c>
    </row>
    <row r="427" ht="15.75" customHeight="1">
      <c r="E427" s="4" t="str">
        <f>IFERROR(__xludf.DUMMYFUNCTION("GOOGLETRANSLATE(D427, ""he"", ""en"")"),"#VALUE!")</f>
        <v>#VALUE!</v>
      </c>
    </row>
    <row r="428" ht="15.75" customHeight="1">
      <c r="E428" s="4" t="str">
        <f>IFERROR(__xludf.DUMMYFUNCTION("GOOGLETRANSLATE(D428, ""he"", ""en"")"),"#VALUE!")</f>
        <v>#VALUE!</v>
      </c>
    </row>
    <row r="429" ht="15.75" customHeight="1">
      <c r="E429" s="4" t="str">
        <f>IFERROR(__xludf.DUMMYFUNCTION("GOOGLETRANSLATE(D429, ""he"", ""en"")"),"#VALUE!")</f>
        <v>#VALUE!</v>
      </c>
    </row>
    <row r="430" ht="15.75" customHeight="1">
      <c r="E430" s="4" t="str">
        <f>IFERROR(__xludf.DUMMYFUNCTION("GOOGLETRANSLATE(D430, ""he"", ""en"")"),"#VALUE!")</f>
        <v>#VALUE!</v>
      </c>
    </row>
    <row r="431" ht="15.75" customHeight="1">
      <c r="E431" s="4" t="str">
        <f>IFERROR(__xludf.DUMMYFUNCTION("GOOGLETRANSLATE(D431, ""he"", ""en"")"),"#VALUE!")</f>
        <v>#VALUE!</v>
      </c>
    </row>
    <row r="432" ht="15.75" customHeight="1">
      <c r="E432" s="4" t="str">
        <f>IFERROR(__xludf.DUMMYFUNCTION("GOOGLETRANSLATE(D432, ""he"", ""en"")"),"#VALUE!")</f>
        <v>#VALUE!</v>
      </c>
    </row>
    <row r="433" ht="15.75" customHeight="1">
      <c r="E433" s="4" t="str">
        <f>IFERROR(__xludf.DUMMYFUNCTION("GOOGLETRANSLATE(D433, ""he"", ""en"")"),"#VALUE!")</f>
        <v>#VALUE!</v>
      </c>
    </row>
    <row r="434" ht="15.75" customHeight="1">
      <c r="E434" s="4" t="str">
        <f>IFERROR(__xludf.DUMMYFUNCTION("GOOGLETRANSLATE(D434, ""he"", ""en"")"),"#VALUE!")</f>
        <v>#VALUE!</v>
      </c>
    </row>
    <row r="435" ht="15.75" customHeight="1">
      <c r="E435" s="4" t="str">
        <f>IFERROR(__xludf.DUMMYFUNCTION("GOOGLETRANSLATE(D435, ""he"", ""en"")"),"#VALUE!")</f>
        <v>#VALUE!</v>
      </c>
    </row>
    <row r="436" ht="15.75" customHeight="1">
      <c r="E436" s="4" t="str">
        <f>IFERROR(__xludf.DUMMYFUNCTION("GOOGLETRANSLATE(D436, ""he"", ""en"")"),"#VALUE!")</f>
        <v>#VALUE!</v>
      </c>
    </row>
    <row r="437" ht="15.75" customHeight="1">
      <c r="E437" s="4" t="str">
        <f>IFERROR(__xludf.DUMMYFUNCTION("GOOGLETRANSLATE(D437, ""he"", ""en"")"),"#VALUE!")</f>
        <v>#VALUE!</v>
      </c>
    </row>
    <row r="438" ht="15.75" customHeight="1">
      <c r="E438" s="4" t="str">
        <f>IFERROR(__xludf.DUMMYFUNCTION("GOOGLETRANSLATE(D438, ""he"", ""en"")"),"#VALUE!")</f>
        <v>#VALUE!</v>
      </c>
    </row>
    <row r="439" ht="15.75" customHeight="1">
      <c r="E439" s="4" t="str">
        <f>IFERROR(__xludf.DUMMYFUNCTION("GOOGLETRANSLATE(D439, ""he"", ""en"")"),"#VALUE!")</f>
        <v>#VALUE!</v>
      </c>
    </row>
    <row r="440" ht="15.75" customHeight="1">
      <c r="E440" s="4" t="str">
        <f>IFERROR(__xludf.DUMMYFUNCTION("GOOGLETRANSLATE(D440, ""he"", ""en"")"),"#VALUE!")</f>
        <v>#VALUE!</v>
      </c>
    </row>
    <row r="441" ht="15.75" customHeight="1">
      <c r="E441" s="4" t="str">
        <f>IFERROR(__xludf.DUMMYFUNCTION("GOOGLETRANSLATE(D441, ""he"", ""en"")"),"#VALUE!")</f>
        <v>#VALUE!</v>
      </c>
    </row>
    <row r="442" ht="15.75" customHeight="1">
      <c r="E442" s="4" t="str">
        <f>IFERROR(__xludf.DUMMYFUNCTION("GOOGLETRANSLATE(D442, ""he"", ""en"")"),"#VALUE!")</f>
        <v>#VALUE!</v>
      </c>
    </row>
    <row r="443" ht="15.75" customHeight="1">
      <c r="E443" s="4" t="str">
        <f>IFERROR(__xludf.DUMMYFUNCTION("GOOGLETRANSLATE(D443, ""he"", ""en"")"),"#VALUE!")</f>
        <v>#VALUE!</v>
      </c>
    </row>
    <row r="444" ht="15.75" customHeight="1">
      <c r="E444" s="4" t="str">
        <f>IFERROR(__xludf.DUMMYFUNCTION("GOOGLETRANSLATE(D444, ""he"", ""en"")"),"#VALUE!")</f>
        <v>#VALUE!</v>
      </c>
    </row>
    <row r="445" ht="15.75" customHeight="1">
      <c r="E445" s="4" t="str">
        <f>IFERROR(__xludf.DUMMYFUNCTION("GOOGLETRANSLATE(D445, ""he"", ""en"")"),"#VALUE!")</f>
        <v>#VALUE!</v>
      </c>
    </row>
    <row r="446" ht="15.75" customHeight="1">
      <c r="E446" s="4" t="str">
        <f>IFERROR(__xludf.DUMMYFUNCTION("GOOGLETRANSLATE(D446, ""he"", ""en"")"),"#VALUE!")</f>
        <v>#VALUE!</v>
      </c>
    </row>
    <row r="447" ht="15.75" customHeight="1">
      <c r="E447" s="4" t="str">
        <f>IFERROR(__xludf.DUMMYFUNCTION("GOOGLETRANSLATE(D447, ""he"", ""en"")"),"#VALUE!")</f>
        <v>#VALUE!</v>
      </c>
    </row>
    <row r="448" ht="15.75" customHeight="1">
      <c r="E448" s="4" t="str">
        <f>IFERROR(__xludf.DUMMYFUNCTION("GOOGLETRANSLATE(D448, ""he"", ""en"")"),"#VALUE!")</f>
        <v>#VALUE!</v>
      </c>
    </row>
    <row r="449" ht="15.75" customHeight="1">
      <c r="E449" s="4" t="str">
        <f>IFERROR(__xludf.DUMMYFUNCTION("GOOGLETRANSLATE(D449, ""he"", ""en"")"),"#VALUE!")</f>
        <v>#VALUE!</v>
      </c>
    </row>
    <row r="450" ht="15.75" customHeight="1">
      <c r="E450" s="4" t="str">
        <f>IFERROR(__xludf.DUMMYFUNCTION("GOOGLETRANSLATE(D450, ""he"", ""en"")"),"#VALUE!")</f>
        <v>#VALUE!</v>
      </c>
    </row>
    <row r="451" ht="15.75" customHeight="1">
      <c r="E451" s="4" t="str">
        <f>IFERROR(__xludf.DUMMYFUNCTION("GOOGLETRANSLATE(D451, ""he"", ""en"")"),"#VALUE!")</f>
        <v>#VALUE!</v>
      </c>
    </row>
    <row r="452" ht="15.75" customHeight="1">
      <c r="E452" s="4" t="str">
        <f>IFERROR(__xludf.DUMMYFUNCTION("GOOGLETRANSLATE(D452, ""he"", ""en"")"),"#VALUE!")</f>
        <v>#VALUE!</v>
      </c>
    </row>
    <row r="453" ht="15.75" customHeight="1">
      <c r="E453" s="4" t="str">
        <f>IFERROR(__xludf.DUMMYFUNCTION("GOOGLETRANSLATE(D453, ""he"", ""en"")"),"#VALUE!")</f>
        <v>#VALUE!</v>
      </c>
    </row>
    <row r="454" ht="15.75" customHeight="1">
      <c r="E454" s="4" t="str">
        <f>IFERROR(__xludf.DUMMYFUNCTION("GOOGLETRANSLATE(D454, ""he"", ""en"")"),"#VALUE!")</f>
        <v>#VALUE!</v>
      </c>
    </row>
    <row r="455" ht="15.75" customHeight="1">
      <c r="E455" s="4" t="str">
        <f>IFERROR(__xludf.DUMMYFUNCTION("GOOGLETRANSLATE(D455, ""he"", ""en"")"),"#VALUE!")</f>
        <v>#VALUE!</v>
      </c>
    </row>
    <row r="456" ht="15.75" customHeight="1">
      <c r="E456" s="4" t="str">
        <f>IFERROR(__xludf.DUMMYFUNCTION("GOOGLETRANSLATE(D456, ""he"", ""en"")"),"#VALUE!")</f>
        <v>#VALUE!</v>
      </c>
    </row>
    <row r="457" ht="15.75" customHeight="1">
      <c r="E457" s="4" t="str">
        <f>IFERROR(__xludf.DUMMYFUNCTION("GOOGLETRANSLATE(D457, ""he"", ""en"")"),"#VALUE!")</f>
        <v>#VALUE!</v>
      </c>
    </row>
    <row r="458" ht="15.75" customHeight="1">
      <c r="E458" s="4" t="str">
        <f>IFERROR(__xludf.DUMMYFUNCTION("GOOGLETRANSLATE(D458, ""he"", ""en"")"),"#VALUE!")</f>
        <v>#VALUE!</v>
      </c>
    </row>
    <row r="459" ht="15.75" customHeight="1">
      <c r="E459" s="4" t="str">
        <f>IFERROR(__xludf.DUMMYFUNCTION("GOOGLETRANSLATE(D459, ""he"", ""en"")"),"#VALUE!")</f>
        <v>#VALUE!</v>
      </c>
    </row>
    <row r="460" ht="15.75" customHeight="1">
      <c r="E460" s="4" t="str">
        <f>IFERROR(__xludf.DUMMYFUNCTION("GOOGLETRANSLATE(D460, ""he"", ""en"")"),"#VALUE!")</f>
        <v>#VALUE!</v>
      </c>
    </row>
    <row r="461" ht="15.75" customHeight="1">
      <c r="E461" s="4" t="str">
        <f>IFERROR(__xludf.DUMMYFUNCTION("GOOGLETRANSLATE(D461, ""he"", ""en"")"),"#VALUE!")</f>
        <v>#VALUE!</v>
      </c>
    </row>
    <row r="462" ht="15.75" customHeight="1">
      <c r="E462" s="4" t="str">
        <f>IFERROR(__xludf.DUMMYFUNCTION("GOOGLETRANSLATE(D462, ""he"", ""en"")"),"#VALUE!")</f>
        <v>#VALUE!</v>
      </c>
    </row>
    <row r="463" ht="15.75" customHeight="1">
      <c r="E463" s="4" t="str">
        <f>IFERROR(__xludf.DUMMYFUNCTION("GOOGLETRANSLATE(D463, ""he"", ""en"")"),"#VALUE!")</f>
        <v>#VALUE!</v>
      </c>
    </row>
    <row r="464" ht="15.75" customHeight="1">
      <c r="E464" s="4" t="str">
        <f>IFERROR(__xludf.DUMMYFUNCTION("GOOGLETRANSLATE(D464, ""he"", ""en"")"),"#VALUE!")</f>
        <v>#VALUE!</v>
      </c>
    </row>
    <row r="465" ht="15.75" customHeight="1">
      <c r="E465" s="4" t="str">
        <f>IFERROR(__xludf.DUMMYFUNCTION("GOOGLETRANSLATE(D465, ""he"", ""en"")"),"#VALUE!")</f>
        <v>#VALUE!</v>
      </c>
    </row>
    <row r="466" ht="15.75" customHeight="1">
      <c r="E466" s="4" t="str">
        <f>IFERROR(__xludf.DUMMYFUNCTION("GOOGLETRANSLATE(D466, ""he"", ""en"")"),"#VALUE!")</f>
        <v>#VALUE!</v>
      </c>
    </row>
    <row r="467" ht="15.75" customHeight="1">
      <c r="E467" s="4" t="str">
        <f>IFERROR(__xludf.DUMMYFUNCTION("GOOGLETRANSLATE(D467, ""he"", ""en"")"),"#VALUE!")</f>
        <v>#VALUE!</v>
      </c>
    </row>
    <row r="468" ht="15.75" customHeight="1">
      <c r="E468" s="4" t="str">
        <f>IFERROR(__xludf.DUMMYFUNCTION("GOOGLETRANSLATE(D468, ""he"", ""en"")"),"#VALUE!")</f>
        <v>#VALUE!</v>
      </c>
    </row>
    <row r="469" ht="15.75" customHeight="1">
      <c r="E469" s="4" t="str">
        <f>IFERROR(__xludf.DUMMYFUNCTION("GOOGLETRANSLATE(D469, ""he"", ""en"")"),"#VALUE!")</f>
        <v>#VALUE!</v>
      </c>
    </row>
    <row r="470" ht="15.75" customHeight="1">
      <c r="E470" s="4" t="str">
        <f>IFERROR(__xludf.DUMMYFUNCTION("GOOGLETRANSLATE(D470, ""he"", ""en"")"),"#VALUE!")</f>
        <v>#VALUE!</v>
      </c>
    </row>
    <row r="471" ht="15.75" customHeight="1">
      <c r="E471" s="4" t="str">
        <f>IFERROR(__xludf.DUMMYFUNCTION("GOOGLETRANSLATE(D471, ""he"", ""en"")"),"#VALUE!")</f>
        <v>#VALUE!</v>
      </c>
    </row>
    <row r="472" ht="15.75" customHeight="1">
      <c r="E472" s="4" t="str">
        <f>IFERROR(__xludf.DUMMYFUNCTION("GOOGLETRANSLATE(D472, ""he"", ""en"")"),"#VALUE!")</f>
        <v>#VALUE!</v>
      </c>
    </row>
    <row r="473" ht="15.75" customHeight="1">
      <c r="E473" s="4" t="str">
        <f>IFERROR(__xludf.DUMMYFUNCTION("GOOGLETRANSLATE(D473, ""he"", ""en"")"),"#VALUE!")</f>
        <v>#VALUE!</v>
      </c>
    </row>
    <row r="474" ht="15.75" customHeight="1">
      <c r="E474" s="4" t="str">
        <f>IFERROR(__xludf.DUMMYFUNCTION("GOOGLETRANSLATE(D474, ""he"", ""en"")"),"#VALUE!")</f>
        <v>#VALUE!</v>
      </c>
    </row>
    <row r="475" ht="15.75" customHeight="1">
      <c r="E475" s="4" t="str">
        <f>IFERROR(__xludf.DUMMYFUNCTION("GOOGLETRANSLATE(D475, ""he"", ""en"")"),"#VALUE!")</f>
        <v>#VALUE!</v>
      </c>
    </row>
    <row r="476" ht="15.75" customHeight="1">
      <c r="E476" s="4" t="str">
        <f>IFERROR(__xludf.DUMMYFUNCTION("GOOGLETRANSLATE(D476, ""he"", ""en"")"),"#VALUE!")</f>
        <v>#VALUE!</v>
      </c>
    </row>
    <row r="477" ht="15.75" customHeight="1">
      <c r="E477" s="4" t="str">
        <f>IFERROR(__xludf.DUMMYFUNCTION("GOOGLETRANSLATE(D477, ""he"", ""en"")"),"#VALUE!")</f>
        <v>#VALUE!</v>
      </c>
    </row>
    <row r="478" ht="15.75" customHeight="1">
      <c r="E478" s="4" t="str">
        <f>IFERROR(__xludf.DUMMYFUNCTION("GOOGLETRANSLATE(D478, ""he"", ""en"")"),"#VALUE!")</f>
        <v>#VALUE!</v>
      </c>
    </row>
    <row r="479" ht="15.75" customHeight="1">
      <c r="E479" s="4" t="str">
        <f>IFERROR(__xludf.DUMMYFUNCTION("GOOGLETRANSLATE(D479, ""he"", ""en"")"),"#VALUE!")</f>
        <v>#VALUE!</v>
      </c>
    </row>
    <row r="480" ht="15.75" customHeight="1">
      <c r="E480" s="4" t="str">
        <f>IFERROR(__xludf.DUMMYFUNCTION("GOOGLETRANSLATE(D480, ""he"", ""en"")"),"#VALUE!")</f>
        <v>#VALUE!</v>
      </c>
    </row>
    <row r="481" ht="15.75" customHeight="1">
      <c r="E481" s="4" t="str">
        <f>IFERROR(__xludf.DUMMYFUNCTION("GOOGLETRANSLATE(D481, ""he"", ""en"")"),"#VALUE!")</f>
        <v>#VALUE!</v>
      </c>
    </row>
    <row r="482" ht="15.75" customHeight="1">
      <c r="E482" s="4" t="str">
        <f>IFERROR(__xludf.DUMMYFUNCTION("GOOGLETRANSLATE(D482, ""he"", ""en"")"),"#VALUE!")</f>
        <v>#VALUE!</v>
      </c>
    </row>
    <row r="483" ht="15.75" customHeight="1">
      <c r="E483" s="4" t="str">
        <f>IFERROR(__xludf.DUMMYFUNCTION("GOOGLETRANSLATE(D483, ""he"", ""en"")"),"#VALUE!")</f>
        <v>#VALUE!</v>
      </c>
    </row>
    <row r="484" ht="15.75" customHeight="1">
      <c r="E484" s="4" t="str">
        <f>IFERROR(__xludf.DUMMYFUNCTION("GOOGLETRANSLATE(D484, ""he"", ""en"")"),"#VALUE!")</f>
        <v>#VALUE!</v>
      </c>
    </row>
    <row r="485" ht="15.75" customHeight="1">
      <c r="E485" s="4" t="str">
        <f>IFERROR(__xludf.DUMMYFUNCTION("GOOGLETRANSLATE(D485, ""he"", ""en"")"),"#VALUE!")</f>
        <v>#VALUE!</v>
      </c>
    </row>
    <row r="486" ht="15.75" customHeight="1">
      <c r="E486" s="4" t="str">
        <f>IFERROR(__xludf.DUMMYFUNCTION("GOOGLETRANSLATE(D486, ""he"", ""en"")"),"#VALUE!")</f>
        <v>#VALUE!</v>
      </c>
    </row>
    <row r="487" ht="15.75" customHeight="1">
      <c r="E487" s="4" t="str">
        <f>IFERROR(__xludf.DUMMYFUNCTION("GOOGLETRANSLATE(D487, ""he"", ""en"")"),"#VALUE!")</f>
        <v>#VALUE!</v>
      </c>
    </row>
    <row r="488" ht="15.75" customHeight="1">
      <c r="E488" s="4" t="str">
        <f>IFERROR(__xludf.DUMMYFUNCTION("GOOGLETRANSLATE(D488, ""he"", ""en"")"),"#VALUE!")</f>
        <v>#VALUE!</v>
      </c>
    </row>
    <row r="489" ht="15.75" customHeight="1">
      <c r="E489" s="4" t="str">
        <f>IFERROR(__xludf.DUMMYFUNCTION("GOOGLETRANSLATE(D489, ""he"", ""en"")"),"#VALUE!")</f>
        <v>#VALUE!</v>
      </c>
    </row>
    <row r="490" ht="15.75" customHeight="1">
      <c r="E490" s="4" t="str">
        <f>IFERROR(__xludf.DUMMYFUNCTION("GOOGLETRANSLATE(D490, ""he"", ""en"")"),"#VALUE!")</f>
        <v>#VALUE!</v>
      </c>
    </row>
    <row r="491" ht="15.75" customHeight="1">
      <c r="E491" s="4" t="str">
        <f>IFERROR(__xludf.DUMMYFUNCTION("GOOGLETRANSLATE(D491, ""he"", ""en"")"),"#VALUE!")</f>
        <v>#VALUE!</v>
      </c>
    </row>
    <row r="492" ht="15.75" customHeight="1">
      <c r="E492" s="4" t="str">
        <f>IFERROR(__xludf.DUMMYFUNCTION("GOOGLETRANSLATE(D492, ""he"", ""en"")"),"#VALUE!")</f>
        <v>#VALUE!</v>
      </c>
    </row>
    <row r="493" ht="15.75" customHeight="1">
      <c r="E493" s="4" t="str">
        <f>IFERROR(__xludf.DUMMYFUNCTION("GOOGLETRANSLATE(D493, ""he"", ""en"")"),"#VALUE!")</f>
        <v>#VALUE!</v>
      </c>
    </row>
    <row r="494" ht="15.75" customHeight="1">
      <c r="E494" s="4" t="str">
        <f>IFERROR(__xludf.DUMMYFUNCTION("GOOGLETRANSLATE(D494, ""he"", ""en"")"),"#VALUE!")</f>
        <v>#VALUE!</v>
      </c>
    </row>
    <row r="495" ht="15.75" customHeight="1">
      <c r="E495" s="4" t="str">
        <f>IFERROR(__xludf.DUMMYFUNCTION("GOOGLETRANSLATE(D495, ""he"", ""en"")"),"#VALUE!")</f>
        <v>#VALUE!</v>
      </c>
    </row>
    <row r="496" ht="15.75" customHeight="1">
      <c r="E496" s="4" t="str">
        <f>IFERROR(__xludf.DUMMYFUNCTION("GOOGLETRANSLATE(D496, ""he"", ""en"")"),"#VALUE!")</f>
        <v>#VALUE!</v>
      </c>
    </row>
    <row r="497" ht="15.75" customHeight="1">
      <c r="E497" s="4" t="str">
        <f>IFERROR(__xludf.DUMMYFUNCTION("GOOGLETRANSLATE(D497, ""he"", ""en"")"),"#VALUE!")</f>
        <v>#VALUE!</v>
      </c>
    </row>
    <row r="498" ht="15.75" customHeight="1">
      <c r="E498" s="4" t="str">
        <f>IFERROR(__xludf.DUMMYFUNCTION("GOOGLETRANSLATE(D498, ""he"", ""en"")"),"#VALUE!")</f>
        <v>#VALUE!</v>
      </c>
    </row>
    <row r="499" ht="15.75" customHeight="1">
      <c r="E499" s="4" t="str">
        <f>IFERROR(__xludf.DUMMYFUNCTION("GOOGLETRANSLATE(D499, ""he"", ""en"")"),"#VALUE!")</f>
        <v>#VALUE!</v>
      </c>
    </row>
    <row r="500" ht="15.75" customHeight="1">
      <c r="E500" s="4" t="str">
        <f>IFERROR(__xludf.DUMMYFUNCTION("GOOGLETRANSLATE(D500, ""he"", ""en"")"),"#VALUE!")</f>
        <v>#VALUE!</v>
      </c>
    </row>
    <row r="501" ht="15.75" customHeight="1">
      <c r="E501" s="4" t="str">
        <f>IFERROR(__xludf.DUMMYFUNCTION("GOOGLETRANSLATE(D501, ""he"", ""en"")"),"#VALUE!")</f>
        <v>#VALUE!</v>
      </c>
    </row>
    <row r="502" ht="15.75" customHeight="1">
      <c r="E502" s="4" t="str">
        <f>IFERROR(__xludf.DUMMYFUNCTION("GOOGLETRANSLATE(D502, ""he"", ""en"")"),"#VALUE!")</f>
        <v>#VALUE!</v>
      </c>
    </row>
    <row r="503" ht="15.75" customHeight="1">
      <c r="E503" s="4" t="str">
        <f>IFERROR(__xludf.DUMMYFUNCTION("GOOGLETRANSLATE(D503, ""he"", ""en"")"),"#VALUE!")</f>
        <v>#VALUE!</v>
      </c>
    </row>
    <row r="504" ht="15.75" customHeight="1">
      <c r="E504" s="4" t="str">
        <f>IFERROR(__xludf.DUMMYFUNCTION("GOOGLETRANSLATE(D504, ""he"", ""en"")"),"#VALUE!")</f>
        <v>#VALUE!</v>
      </c>
    </row>
    <row r="505" ht="15.75" customHeight="1">
      <c r="E505" s="4" t="str">
        <f>IFERROR(__xludf.DUMMYFUNCTION("GOOGLETRANSLATE(D505, ""he"", ""en"")"),"#VALUE!")</f>
        <v>#VALUE!</v>
      </c>
    </row>
    <row r="506" ht="15.75" customHeight="1">
      <c r="E506" s="4" t="str">
        <f>IFERROR(__xludf.DUMMYFUNCTION("GOOGLETRANSLATE(D506, ""he"", ""en"")"),"#VALUE!")</f>
        <v>#VALUE!</v>
      </c>
    </row>
    <row r="507" ht="15.75" customHeight="1">
      <c r="E507" s="4" t="str">
        <f>IFERROR(__xludf.DUMMYFUNCTION("GOOGLETRANSLATE(D507, ""he"", ""en"")"),"#VALUE!")</f>
        <v>#VALUE!</v>
      </c>
    </row>
    <row r="508" ht="15.75" customHeight="1">
      <c r="E508" s="4" t="str">
        <f>IFERROR(__xludf.DUMMYFUNCTION("GOOGLETRANSLATE(D508, ""he"", ""en"")"),"#VALUE!")</f>
        <v>#VALUE!</v>
      </c>
    </row>
    <row r="509" ht="15.75" customHeight="1">
      <c r="E509" s="4" t="str">
        <f>IFERROR(__xludf.DUMMYFUNCTION("GOOGLETRANSLATE(D509, ""he"", ""en"")"),"#VALUE!")</f>
        <v>#VALUE!</v>
      </c>
    </row>
    <row r="510" ht="15.75" customHeight="1">
      <c r="E510" s="4" t="str">
        <f>IFERROR(__xludf.DUMMYFUNCTION("GOOGLETRANSLATE(D510, ""he"", ""en"")"),"#VALUE!")</f>
        <v>#VALUE!</v>
      </c>
    </row>
    <row r="511" ht="15.75" customHeight="1">
      <c r="E511" s="4" t="str">
        <f>IFERROR(__xludf.DUMMYFUNCTION("GOOGLETRANSLATE(D511, ""he"", ""en"")"),"#VALUE!")</f>
        <v>#VALUE!</v>
      </c>
    </row>
    <row r="512" ht="15.75" customHeight="1">
      <c r="E512" s="4" t="str">
        <f>IFERROR(__xludf.DUMMYFUNCTION("GOOGLETRANSLATE(D512, ""he"", ""en"")"),"#VALUE!")</f>
        <v>#VALUE!</v>
      </c>
    </row>
    <row r="513" ht="15.75" customHeight="1">
      <c r="E513" s="4" t="str">
        <f>IFERROR(__xludf.DUMMYFUNCTION("GOOGLETRANSLATE(D513, ""he"", ""en"")"),"#VALUE!")</f>
        <v>#VALUE!</v>
      </c>
    </row>
    <row r="514" ht="15.75" customHeight="1">
      <c r="E514" s="4" t="str">
        <f>IFERROR(__xludf.DUMMYFUNCTION("GOOGLETRANSLATE(D514, ""he"", ""en"")"),"#VALUE!")</f>
        <v>#VALUE!</v>
      </c>
    </row>
    <row r="515" ht="15.75" customHeight="1">
      <c r="E515" s="4" t="str">
        <f>IFERROR(__xludf.DUMMYFUNCTION("GOOGLETRANSLATE(D515, ""he"", ""en"")"),"#VALUE!")</f>
        <v>#VALUE!</v>
      </c>
    </row>
    <row r="516" ht="15.75" customHeight="1">
      <c r="E516" s="4" t="str">
        <f>IFERROR(__xludf.DUMMYFUNCTION("GOOGLETRANSLATE(D516, ""he"", ""en"")"),"#VALUE!")</f>
        <v>#VALUE!</v>
      </c>
    </row>
    <row r="517" ht="15.75" customHeight="1">
      <c r="E517" s="4" t="str">
        <f>IFERROR(__xludf.DUMMYFUNCTION("GOOGLETRANSLATE(D517, ""he"", ""en"")"),"#VALUE!")</f>
        <v>#VALUE!</v>
      </c>
    </row>
    <row r="518" ht="15.75" customHeight="1">
      <c r="E518" s="4" t="str">
        <f>IFERROR(__xludf.DUMMYFUNCTION("GOOGLETRANSLATE(D518, ""he"", ""en"")"),"#VALUE!")</f>
        <v>#VALUE!</v>
      </c>
    </row>
    <row r="519" ht="15.75" customHeight="1">
      <c r="E519" s="4" t="str">
        <f>IFERROR(__xludf.DUMMYFUNCTION("GOOGLETRANSLATE(D519, ""he"", ""en"")"),"#VALUE!")</f>
        <v>#VALUE!</v>
      </c>
    </row>
    <row r="520" ht="15.75" customHeight="1">
      <c r="E520" s="4" t="str">
        <f>IFERROR(__xludf.DUMMYFUNCTION("GOOGLETRANSLATE(D520, ""he"", ""en"")"),"#VALUE!")</f>
        <v>#VALUE!</v>
      </c>
    </row>
    <row r="521" ht="15.75" customHeight="1">
      <c r="E521" s="4" t="str">
        <f>IFERROR(__xludf.DUMMYFUNCTION("GOOGLETRANSLATE(D521, ""he"", ""en"")"),"#VALUE!")</f>
        <v>#VALUE!</v>
      </c>
    </row>
    <row r="522" ht="15.75" customHeight="1">
      <c r="E522" s="4" t="str">
        <f>IFERROR(__xludf.DUMMYFUNCTION("GOOGLETRANSLATE(D522, ""he"", ""en"")"),"#VALUE!")</f>
        <v>#VALUE!</v>
      </c>
    </row>
    <row r="523" ht="15.75" customHeight="1">
      <c r="E523" s="4" t="str">
        <f>IFERROR(__xludf.DUMMYFUNCTION("GOOGLETRANSLATE(D523, ""he"", ""en"")"),"#VALUE!")</f>
        <v>#VALUE!</v>
      </c>
    </row>
    <row r="524" ht="15.75" customHeight="1">
      <c r="E524" s="4" t="str">
        <f>IFERROR(__xludf.DUMMYFUNCTION("GOOGLETRANSLATE(D524, ""he"", ""en"")"),"#VALUE!")</f>
        <v>#VALUE!</v>
      </c>
    </row>
    <row r="525" ht="15.75" customHeight="1">
      <c r="E525" s="4" t="str">
        <f>IFERROR(__xludf.DUMMYFUNCTION("GOOGLETRANSLATE(D525, ""he"", ""en"")"),"#VALUE!")</f>
        <v>#VALUE!</v>
      </c>
    </row>
    <row r="526" ht="15.75" customHeight="1">
      <c r="E526" s="4" t="str">
        <f>IFERROR(__xludf.DUMMYFUNCTION("GOOGLETRANSLATE(D526, ""he"", ""en"")"),"#VALUE!")</f>
        <v>#VALUE!</v>
      </c>
    </row>
    <row r="527" ht="15.75" customHeight="1">
      <c r="E527" s="4" t="str">
        <f>IFERROR(__xludf.DUMMYFUNCTION("GOOGLETRANSLATE(D527, ""he"", ""en"")"),"#VALUE!")</f>
        <v>#VALUE!</v>
      </c>
    </row>
    <row r="528" ht="15.75" customHeight="1">
      <c r="E528" s="4" t="str">
        <f>IFERROR(__xludf.DUMMYFUNCTION("GOOGLETRANSLATE(D528, ""he"", ""en"")"),"#VALUE!")</f>
        <v>#VALUE!</v>
      </c>
    </row>
    <row r="529" ht="15.75" customHeight="1">
      <c r="E529" s="4" t="str">
        <f>IFERROR(__xludf.DUMMYFUNCTION("GOOGLETRANSLATE(D529, ""he"", ""en"")"),"#VALUE!")</f>
        <v>#VALUE!</v>
      </c>
    </row>
    <row r="530" ht="15.75" customHeight="1">
      <c r="E530" s="4" t="str">
        <f>IFERROR(__xludf.DUMMYFUNCTION("GOOGLETRANSLATE(D530, ""he"", ""en"")"),"#VALUE!")</f>
        <v>#VALUE!</v>
      </c>
    </row>
    <row r="531" ht="15.75" customHeight="1">
      <c r="E531" s="4" t="str">
        <f>IFERROR(__xludf.DUMMYFUNCTION("GOOGLETRANSLATE(D531, ""he"", ""en"")"),"#VALUE!")</f>
        <v>#VALUE!</v>
      </c>
    </row>
    <row r="532" ht="15.75" customHeight="1">
      <c r="E532" s="4" t="str">
        <f>IFERROR(__xludf.DUMMYFUNCTION("GOOGLETRANSLATE(D532, ""he"", ""en"")"),"#VALUE!")</f>
        <v>#VALUE!</v>
      </c>
    </row>
    <row r="533" ht="15.75" customHeight="1">
      <c r="E533" s="4" t="str">
        <f>IFERROR(__xludf.DUMMYFUNCTION("GOOGLETRANSLATE(D533, ""he"", ""en"")"),"#VALUE!")</f>
        <v>#VALUE!</v>
      </c>
    </row>
    <row r="534" ht="15.75" customHeight="1">
      <c r="E534" s="4" t="str">
        <f>IFERROR(__xludf.DUMMYFUNCTION("GOOGLETRANSLATE(D534, ""he"", ""en"")"),"#VALUE!")</f>
        <v>#VALUE!</v>
      </c>
    </row>
    <row r="535" ht="15.75" customHeight="1">
      <c r="E535" s="4" t="str">
        <f>IFERROR(__xludf.DUMMYFUNCTION("GOOGLETRANSLATE(D535, ""he"", ""en"")"),"#VALUE!")</f>
        <v>#VALUE!</v>
      </c>
    </row>
    <row r="536" ht="15.75" customHeight="1">
      <c r="E536" s="4" t="str">
        <f>IFERROR(__xludf.DUMMYFUNCTION("GOOGLETRANSLATE(D536, ""he"", ""en"")"),"#VALUE!")</f>
        <v>#VALUE!</v>
      </c>
    </row>
    <row r="537" ht="15.75" customHeight="1">
      <c r="E537" s="4" t="str">
        <f>IFERROR(__xludf.DUMMYFUNCTION("GOOGLETRANSLATE(D537, ""he"", ""en"")"),"#VALUE!")</f>
        <v>#VALUE!</v>
      </c>
    </row>
    <row r="538" ht="15.75" customHeight="1">
      <c r="E538" s="4" t="str">
        <f>IFERROR(__xludf.DUMMYFUNCTION("GOOGLETRANSLATE(D538, ""he"", ""en"")"),"#VALUE!")</f>
        <v>#VALUE!</v>
      </c>
    </row>
    <row r="539" ht="15.75" customHeight="1">
      <c r="E539" s="4" t="str">
        <f>IFERROR(__xludf.DUMMYFUNCTION("GOOGLETRANSLATE(D539, ""he"", ""en"")"),"#VALUE!")</f>
        <v>#VALUE!</v>
      </c>
    </row>
    <row r="540" ht="15.75" customHeight="1">
      <c r="E540" s="4" t="str">
        <f>IFERROR(__xludf.DUMMYFUNCTION("GOOGLETRANSLATE(D540, ""he"", ""en"")"),"#VALUE!")</f>
        <v>#VALUE!</v>
      </c>
    </row>
    <row r="541" ht="15.75" customHeight="1">
      <c r="E541" s="4" t="str">
        <f>IFERROR(__xludf.DUMMYFUNCTION("GOOGLETRANSLATE(D541, ""he"", ""en"")"),"#VALUE!")</f>
        <v>#VALUE!</v>
      </c>
    </row>
    <row r="542" ht="15.75" customHeight="1">
      <c r="E542" s="4" t="str">
        <f>IFERROR(__xludf.DUMMYFUNCTION("GOOGLETRANSLATE(D542, ""he"", ""en"")"),"#VALUE!")</f>
        <v>#VALUE!</v>
      </c>
    </row>
    <row r="543" ht="15.75" customHeight="1">
      <c r="E543" s="4" t="str">
        <f>IFERROR(__xludf.DUMMYFUNCTION("GOOGLETRANSLATE(D543, ""he"", ""en"")"),"#VALUE!")</f>
        <v>#VALUE!</v>
      </c>
    </row>
    <row r="544" ht="15.75" customHeight="1">
      <c r="E544" s="4" t="str">
        <f>IFERROR(__xludf.DUMMYFUNCTION("GOOGLETRANSLATE(D544, ""he"", ""en"")"),"#VALUE!")</f>
        <v>#VALUE!</v>
      </c>
    </row>
    <row r="545" ht="15.75" customHeight="1">
      <c r="E545" s="4" t="str">
        <f>IFERROR(__xludf.DUMMYFUNCTION("GOOGLETRANSLATE(D545, ""he"", ""en"")"),"#VALUE!")</f>
        <v>#VALUE!</v>
      </c>
    </row>
    <row r="546" ht="15.75" customHeight="1">
      <c r="E546" s="4" t="str">
        <f>IFERROR(__xludf.DUMMYFUNCTION("GOOGLETRANSLATE(D546, ""he"", ""en"")"),"#VALUE!")</f>
        <v>#VALUE!</v>
      </c>
    </row>
    <row r="547" ht="15.75" customHeight="1">
      <c r="E547" s="4" t="str">
        <f>IFERROR(__xludf.DUMMYFUNCTION("GOOGLETRANSLATE(D547, ""he"", ""en"")"),"#VALUE!")</f>
        <v>#VALUE!</v>
      </c>
    </row>
    <row r="548" ht="15.75" customHeight="1">
      <c r="E548" s="4" t="str">
        <f>IFERROR(__xludf.DUMMYFUNCTION("GOOGLETRANSLATE(D548, ""he"", ""en"")"),"#VALUE!")</f>
        <v>#VALUE!</v>
      </c>
    </row>
    <row r="549" ht="15.75" customHeight="1">
      <c r="E549" s="4" t="str">
        <f>IFERROR(__xludf.DUMMYFUNCTION("GOOGLETRANSLATE(D549, ""he"", ""en"")"),"#VALUE!")</f>
        <v>#VALUE!</v>
      </c>
    </row>
    <row r="550" ht="15.75" customHeight="1">
      <c r="E550" s="4" t="str">
        <f>IFERROR(__xludf.DUMMYFUNCTION("GOOGLETRANSLATE(D550, ""he"", ""en"")"),"#VALUE!")</f>
        <v>#VALUE!</v>
      </c>
    </row>
    <row r="551" ht="15.75" customHeight="1">
      <c r="E551" s="4" t="str">
        <f>IFERROR(__xludf.DUMMYFUNCTION("GOOGLETRANSLATE(D551, ""he"", ""en"")"),"#VALUE!")</f>
        <v>#VALUE!</v>
      </c>
    </row>
    <row r="552" ht="15.75" customHeight="1">
      <c r="E552" s="4" t="str">
        <f>IFERROR(__xludf.DUMMYFUNCTION("GOOGLETRANSLATE(D552, ""he"", ""en"")"),"#VALUE!")</f>
        <v>#VALUE!</v>
      </c>
    </row>
    <row r="553" ht="15.75" customHeight="1">
      <c r="E553" s="4" t="str">
        <f>IFERROR(__xludf.DUMMYFUNCTION("GOOGLETRANSLATE(D553, ""he"", ""en"")"),"#VALUE!")</f>
        <v>#VALUE!</v>
      </c>
    </row>
    <row r="554" ht="15.75" customHeight="1">
      <c r="E554" s="4" t="str">
        <f>IFERROR(__xludf.DUMMYFUNCTION("GOOGLETRANSLATE(D554, ""he"", ""en"")"),"#VALUE!")</f>
        <v>#VALUE!</v>
      </c>
    </row>
    <row r="555" ht="15.75" customHeight="1">
      <c r="E555" s="4" t="str">
        <f>IFERROR(__xludf.DUMMYFUNCTION("GOOGLETRANSLATE(D555, ""he"", ""en"")"),"#VALUE!")</f>
        <v>#VALUE!</v>
      </c>
    </row>
    <row r="556" ht="15.75" customHeight="1">
      <c r="E556" s="4" t="str">
        <f>IFERROR(__xludf.DUMMYFUNCTION("GOOGLETRANSLATE(D556, ""he"", ""en"")"),"#VALUE!")</f>
        <v>#VALUE!</v>
      </c>
    </row>
    <row r="557" ht="15.75" customHeight="1">
      <c r="E557" s="4" t="str">
        <f>IFERROR(__xludf.DUMMYFUNCTION("GOOGLETRANSLATE(D557, ""he"", ""en"")"),"#VALUE!")</f>
        <v>#VALUE!</v>
      </c>
    </row>
    <row r="558" ht="15.75" customHeight="1">
      <c r="E558" s="4" t="str">
        <f>IFERROR(__xludf.DUMMYFUNCTION("GOOGLETRANSLATE(D558, ""he"", ""en"")"),"#VALUE!")</f>
        <v>#VALUE!</v>
      </c>
    </row>
    <row r="559" ht="15.75" customHeight="1">
      <c r="E559" s="4" t="str">
        <f>IFERROR(__xludf.DUMMYFUNCTION("GOOGLETRANSLATE(D559, ""he"", ""en"")"),"#VALUE!")</f>
        <v>#VALUE!</v>
      </c>
    </row>
    <row r="560" ht="15.75" customHeight="1">
      <c r="E560" s="4" t="str">
        <f>IFERROR(__xludf.DUMMYFUNCTION("GOOGLETRANSLATE(D560, ""he"", ""en"")"),"#VALUE!")</f>
        <v>#VALUE!</v>
      </c>
    </row>
    <row r="561" ht="15.75" customHeight="1">
      <c r="E561" s="4" t="str">
        <f>IFERROR(__xludf.DUMMYFUNCTION("GOOGLETRANSLATE(D561, ""he"", ""en"")"),"#VALUE!")</f>
        <v>#VALUE!</v>
      </c>
    </row>
    <row r="562" ht="15.75" customHeight="1">
      <c r="E562" s="4" t="str">
        <f>IFERROR(__xludf.DUMMYFUNCTION("GOOGLETRANSLATE(D562, ""he"", ""en"")"),"#VALUE!")</f>
        <v>#VALUE!</v>
      </c>
    </row>
    <row r="563" ht="15.75" customHeight="1">
      <c r="E563" s="4" t="str">
        <f>IFERROR(__xludf.DUMMYFUNCTION("GOOGLETRANSLATE(D563, ""he"", ""en"")"),"#VALUE!")</f>
        <v>#VALUE!</v>
      </c>
    </row>
    <row r="564" ht="15.75" customHeight="1">
      <c r="E564" s="4" t="str">
        <f>IFERROR(__xludf.DUMMYFUNCTION("GOOGLETRANSLATE(D564, ""he"", ""en"")"),"#VALUE!")</f>
        <v>#VALUE!</v>
      </c>
    </row>
    <row r="565" ht="15.75" customHeight="1">
      <c r="E565" s="4" t="str">
        <f>IFERROR(__xludf.DUMMYFUNCTION("GOOGLETRANSLATE(D565, ""he"", ""en"")"),"#VALUE!")</f>
        <v>#VALUE!</v>
      </c>
    </row>
    <row r="566" ht="15.75" customHeight="1">
      <c r="E566" s="4" t="str">
        <f>IFERROR(__xludf.DUMMYFUNCTION("GOOGLETRANSLATE(D566, ""he"", ""en"")"),"#VALUE!")</f>
        <v>#VALUE!</v>
      </c>
    </row>
    <row r="567" ht="15.75" customHeight="1">
      <c r="E567" s="4" t="str">
        <f>IFERROR(__xludf.DUMMYFUNCTION("GOOGLETRANSLATE(D567, ""he"", ""en"")"),"#VALUE!")</f>
        <v>#VALUE!</v>
      </c>
    </row>
    <row r="568" ht="15.75" customHeight="1">
      <c r="E568" s="4" t="str">
        <f>IFERROR(__xludf.DUMMYFUNCTION("GOOGLETRANSLATE(D568, ""he"", ""en"")"),"#VALUE!")</f>
        <v>#VALUE!</v>
      </c>
    </row>
    <row r="569" ht="15.75" customHeight="1">
      <c r="E569" s="4" t="str">
        <f>IFERROR(__xludf.DUMMYFUNCTION("GOOGLETRANSLATE(D569, ""he"", ""en"")"),"#VALUE!")</f>
        <v>#VALUE!</v>
      </c>
    </row>
    <row r="570" ht="15.75" customHeight="1">
      <c r="E570" s="4" t="str">
        <f>IFERROR(__xludf.DUMMYFUNCTION("GOOGLETRANSLATE(D570, ""he"", ""en"")"),"#VALUE!")</f>
        <v>#VALUE!</v>
      </c>
    </row>
    <row r="571" ht="15.75" customHeight="1">
      <c r="E571" s="4" t="str">
        <f>IFERROR(__xludf.DUMMYFUNCTION("GOOGLETRANSLATE(D571, ""he"", ""en"")"),"#VALUE!")</f>
        <v>#VALUE!</v>
      </c>
    </row>
    <row r="572" ht="15.75" customHeight="1">
      <c r="E572" s="4" t="str">
        <f>IFERROR(__xludf.DUMMYFUNCTION("GOOGLETRANSLATE(D572, ""he"", ""en"")"),"#VALUE!")</f>
        <v>#VALUE!</v>
      </c>
    </row>
    <row r="573" ht="15.75" customHeight="1">
      <c r="E573" s="4" t="str">
        <f>IFERROR(__xludf.DUMMYFUNCTION("GOOGLETRANSLATE(D573, ""he"", ""en"")"),"#VALUE!")</f>
        <v>#VALUE!</v>
      </c>
    </row>
    <row r="574" ht="15.75" customHeight="1">
      <c r="E574" s="4" t="str">
        <f>IFERROR(__xludf.DUMMYFUNCTION("GOOGLETRANSLATE(D574, ""he"", ""en"")"),"#VALUE!")</f>
        <v>#VALUE!</v>
      </c>
    </row>
    <row r="575" ht="15.75" customHeight="1">
      <c r="E575" s="4" t="str">
        <f>IFERROR(__xludf.DUMMYFUNCTION("GOOGLETRANSLATE(D575, ""he"", ""en"")"),"#VALUE!")</f>
        <v>#VALUE!</v>
      </c>
    </row>
    <row r="576" ht="15.75" customHeight="1">
      <c r="E576" s="4" t="str">
        <f>IFERROR(__xludf.DUMMYFUNCTION("GOOGLETRANSLATE(D576, ""he"", ""en"")"),"#VALUE!")</f>
        <v>#VALUE!</v>
      </c>
    </row>
    <row r="577" ht="15.75" customHeight="1">
      <c r="E577" s="4" t="str">
        <f>IFERROR(__xludf.DUMMYFUNCTION("GOOGLETRANSLATE(D577, ""he"", ""en"")"),"#VALUE!")</f>
        <v>#VALUE!</v>
      </c>
    </row>
    <row r="578" ht="15.75" customHeight="1">
      <c r="E578" s="4" t="str">
        <f>IFERROR(__xludf.DUMMYFUNCTION("GOOGLETRANSLATE(D578, ""he"", ""en"")"),"#VALUE!")</f>
        <v>#VALUE!</v>
      </c>
    </row>
    <row r="579" ht="15.75" customHeight="1">
      <c r="E579" s="4" t="str">
        <f>IFERROR(__xludf.DUMMYFUNCTION("GOOGLETRANSLATE(D579, ""he"", ""en"")"),"#VALUE!")</f>
        <v>#VALUE!</v>
      </c>
    </row>
    <row r="580" ht="15.75" customHeight="1">
      <c r="E580" s="4" t="str">
        <f>IFERROR(__xludf.DUMMYFUNCTION("GOOGLETRANSLATE(D580, ""he"", ""en"")"),"#VALUE!")</f>
        <v>#VALUE!</v>
      </c>
    </row>
    <row r="581" ht="15.75" customHeight="1">
      <c r="E581" s="4" t="str">
        <f>IFERROR(__xludf.DUMMYFUNCTION("GOOGLETRANSLATE(D581, ""he"", ""en"")"),"#VALUE!")</f>
        <v>#VALUE!</v>
      </c>
    </row>
    <row r="582" ht="15.75" customHeight="1">
      <c r="E582" s="4" t="str">
        <f>IFERROR(__xludf.DUMMYFUNCTION("GOOGLETRANSLATE(D582, ""he"", ""en"")"),"#VALUE!")</f>
        <v>#VALUE!</v>
      </c>
    </row>
    <row r="583" ht="15.75" customHeight="1">
      <c r="E583" s="4" t="str">
        <f>IFERROR(__xludf.DUMMYFUNCTION("GOOGLETRANSLATE(D583, ""he"", ""en"")"),"#VALUE!")</f>
        <v>#VALUE!</v>
      </c>
    </row>
    <row r="584" ht="15.75" customHeight="1">
      <c r="E584" s="4" t="str">
        <f>IFERROR(__xludf.DUMMYFUNCTION("GOOGLETRANSLATE(D584, ""he"", ""en"")"),"#VALUE!")</f>
        <v>#VALUE!</v>
      </c>
    </row>
    <row r="585" ht="15.75" customHeight="1">
      <c r="E585" s="4" t="str">
        <f>IFERROR(__xludf.DUMMYFUNCTION("GOOGLETRANSLATE(D585, ""he"", ""en"")"),"#VALUE!")</f>
        <v>#VALUE!</v>
      </c>
    </row>
    <row r="586" ht="15.75" customHeight="1">
      <c r="E586" s="4" t="str">
        <f>IFERROR(__xludf.DUMMYFUNCTION("GOOGLETRANSLATE(D586, ""he"", ""en"")"),"#VALUE!")</f>
        <v>#VALUE!</v>
      </c>
    </row>
    <row r="587" ht="15.75" customHeight="1">
      <c r="E587" s="4" t="str">
        <f>IFERROR(__xludf.DUMMYFUNCTION("GOOGLETRANSLATE(D587, ""he"", ""en"")"),"#VALUE!")</f>
        <v>#VALUE!</v>
      </c>
    </row>
    <row r="588" ht="15.75" customHeight="1">
      <c r="E588" s="4" t="str">
        <f>IFERROR(__xludf.DUMMYFUNCTION("GOOGLETRANSLATE(D588, ""he"", ""en"")"),"#VALUE!")</f>
        <v>#VALUE!</v>
      </c>
    </row>
    <row r="589" ht="15.75" customHeight="1">
      <c r="E589" s="4" t="str">
        <f>IFERROR(__xludf.DUMMYFUNCTION("GOOGLETRANSLATE(D589, ""he"", ""en"")"),"#VALUE!")</f>
        <v>#VALUE!</v>
      </c>
    </row>
    <row r="590" ht="15.75" customHeight="1">
      <c r="E590" s="4" t="str">
        <f>IFERROR(__xludf.DUMMYFUNCTION("GOOGLETRANSLATE(D590, ""he"", ""en"")"),"#VALUE!")</f>
        <v>#VALUE!</v>
      </c>
    </row>
    <row r="591" ht="15.75" customHeight="1">
      <c r="E591" s="4" t="str">
        <f>IFERROR(__xludf.DUMMYFUNCTION("GOOGLETRANSLATE(D591, ""he"", ""en"")"),"#VALUE!")</f>
        <v>#VALUE!</v>
      </c>
    </row>
    <row r="592" ht="15.75" customHeight="1">
      <c r="E592" s="4" t="str">
        <f>IFERROR(__xludf.DUMMYFUNCTION("GOOGLETRANSLATE(D592, ""he"", ""en"")"),"#VALUE!")</f>
        <v>#VALUE!</v>
      </c>
    </row>
    <row r="593" ht="15.75" customHeight="1">
      <c r="E593" s="4" t="str">
        <f>IFERROR(__xludf.DUMMYFUNCTION("GOOGLETRANSLATE(D593, ""he"", ""en"")"),"#VALUE!")</f>
        <v>#VALUE!</v>
      </c>
    </row>
    <row r="594" ht="15.75" customHeight="1">
      <c r="E594" s="4" t="str">
        <f>IFERROR(__xludf.DUMMYFUNCTION("GOOGLETRANSLATE(D594, ""he"", ""en"")"),"#VALUE!")</f>
        <v>#VALUE!</v>
      </c>
    </row>
    <row r="595" ht="15.75" customHeight="1">
      <c r="E595" s="4" t="str">
        <f>IFERROR(__xludf.DUMMYFUNCTION("GOOGLETRANSLATE(D595, ""he"", ""en"")"),"#VALUE!")</f>
        <v>#VALUE!</v>
      </c>
    </row>
    <row r="596" ht="15.75" customHeight="1">
      <c r="E596" s="4" t="str">
        <f>IFERROR(__xludf.DUMMYFUNCTION("GOOGLETRANSLATE(D596, ""he"", ""en"")"),"#VALUE!")</f>
        <v>#VALUE!</v>
      </c>
    </row>
    <row r="597" ht="15.75" customHeight="1">
      <c r="E597" s="4" t="str">
        <f>IFERROR(__xludf.DUMMYFUNCTION("GOOGLETRANSLATE(D597, ""he"", ""en"")"),"#VALUE!")</f>
        <v>#VALUE!</v>
      </c>
    </row>
    <row r="598" ht="15.75" customHeight="1">
      <c r="E598" s="4" t="str">
        <f>IFERROR(__xludf.DUMMYFUNCTION("GOOGLETRANSLATE(D598, ""he"", ""en"")"),"#VALUE!")</f>
        <v>#VALUE!</v>
      </c>
    </row>
    <row r="599" ht="15.75" customHeight="1">
      <c r="E599" s="4" t="str">
        <f>IFERROR(__xludf.DUMMYFUNCTION("GOOGLETRANSLATE(D599, ""he"", ""en"")"),"#VALUE!")</f>
        <v>#VALUE!</v>
      </c>
    </row>
    <row r="600" ht="15.75" customHeight="1">
      <c r="E600" s="4" t="str">
        <f>IFERROR(__xludf.DUMMYFUNCTION("GOOGLETRANSLATE(D600, ""he"", ""en"")"),"#VALUE!")</f>
        <v>#VALUE!</v>
      </c>
    </row>
    <row r="601" ht="15.75" customHeight="1">
      <c r="E601" s="4" t="str">
        <f>IFERROR(__xludf.DUMMYFUNCTION("GOOGLETRANSLATE(D601, ""he"", ""en"")"),"#VALUE!")</f>
        <v>#VALUE!</v>
      </c>
    </row>
    <row r="602" ht="15.75" customHeight="1">
      <c r="E602" s="4" t="str">
        <f>IFERROR(__xludf.DUMMYFUNCTION("GOOGLETRANSLATE(D602, ""he"", ""en"")"),"#VALUE!")</f>
        <v>#VALUE!</v>
      </c>
    </row>
    <row r="603" ht="15.75" customHeight="1">
      <c r="E603" s="4" t="str">
        <f>IFERROR(__xludf.DUMMYFUNCTION("GOOGLETRANSLATE(D603, ""he"", ""en"")"),"#VALUE!")</f>
        <v>#VALUE!</v>
      </c>
    </row>
    <row r="604" ht="15.75" customHeight="1">
      <c r="E604" s="4" t="str">
        <f>IFERROR(__xludf.DUMMYFUNCTION("GOOGLETRANSLATE(D604, ""he"", ""en"")"),"#VALUE!")</f>
        <v>#VALUE!</v>
      </c>
    </row>
    <row r="605" ht="15.75" customHeight="1">
      <c r="E605" s="4" t="str">
        <f>IFERROR(__xludf.DUMMYFUNCTION("GOOGLETRANSLATE(D605, ""he"", ""en"")"),"#VALUE!")</f>
        <v>#VALUE!</v>
      </c>
    </row>
    <row r="606" ht="15.75" customHeight="1">
      <c r="E606" s="4" t="str">
        <f>IFERROR(__xludf.DUMMYFUNCTION("GOOGLETRANSLATE(D606, ""he"", ""en"")"),"#VALUE!")</f>
        <v>#VALUE!</v>
      </c>
    </row>
    <row r="607" ht="15.75" customHeight="1">
      <c r="E607" s="4" t="str">
        <f>IFERROR(__xludf.DUMMYFUNCTION("GOOGLETRANSLATE(D607, ""he"", ""en"")"),"#VALUE!")</f>
        <v>#VALUE!</v>
      </c>
    </row>
    <row r="608" ht="15.75" customHeight="1">
      <c r="E608" s="4" t="str">
        <f>IFERROR(__xludf.DUMMYFUNCTION("GOOGLETRANSLATE(D608, ""he"", ""en"")"),"#VALUE!")</f>
        <v>#VALUE!</v>
      </c>
    </row>
    <row r="609" ht="15.75" customHeight="1">
      <c r="E609" s="4" t="str">
        <f>IFERROR(__xludf.DUMMYFUNCTION("GOOGLETRANSLATE(D609, ""he"", ""en"")"),"#VALUE!")</f>
        <v>#VALUE!</v>
      </c>
    </row>
    <row r="610" ht="15.75" customHeight="1">
      <c r="E610" s="4" t="str">
        <f>IFERROR(__xludf.DUMMYFUNCTION("GOOGLETRANSLATE(D610, ""he"", ""en"")"),"#VALUE!")</f>
        <v>#VALUE!</v>
      </c>
    </row>
    <row r="611" ht="15.75" customHeight="1">
      <c r="E611" s="4" t="str">
        <f>IFERROR(__xludf.DUMMYFUNCTION("GOOGLETRANSLATE(D611, ""he"", ""en"")"),"#VALUE!")</f>
        <v>#VALUE!</v>
      </c>
    </row>
    <row r="612" ht="15.75" customHeight="1">
      <c r="E612" s="4" t="str">
        <f>IFERROR(__xludf.DUMMYFUNCTION("GOOGLETRANSLATE(D612, ""he"", ""en"")"),"#VALUE!")</f>
        <v>#VALUE!</v>
      </c>
    </row>
    <row r="613" ht="15.75" customHeight="1">
      <c r="E613" s="4" t="str">
        <f>IFERROR(__xludf.DUMMYFUNCTION("GOOGLETRANSLATE(D613, ""he"", ""en"")"),"#VALUE!")</f>
        <v>#VALUE!</v>
      </c>
    </row>
    <row r="614" ht="15.75" customHeight="1">
      <c r="E614" s="4" t="str">
        <f>IFERROR(__xludf.DUMMYFUNCTION("GOOGLETRANSLATE(D614, ""he"", ""en"")"),"#VALUE!")</f>
        <v>#VALUE!</v>
      </c>
    </row>
    <row r="615" ht="15.75" customHeight="1">
      <c r="E615" s="4" t="str">
        <f>IFERROR(__xludf.DUMMYFUNCTION("GOOGLETRANSLATE(D615, ""he"", ""en"")"),"#VALUE!")</f>
        <v>#VALUE!</v>
      </c>
    </row>
    <row r="616" ht="15.75" customHeight="1">
      <c r="E616" s="4" t="str">
        <f>IFERROR(__xludf.DUMMYFUNCTION("GOOGLETRANSLATE(D616, ""he"", ""en"")"),"#VALUE!")</f>
        <v>#VALUE!</v>
      </c>
    </row>
    <row r="617" ht="15.75" customHeight="1">
      <c r="E617" s="4" t="str">
        <f>IFERROR(__xludf.DUMMYFUNCTION("GOOGLETRANSLATE(D617, ""he"", ""en"")"),"#VALUE!")</f>
        <v>#VALUE!</v>
      </c>
    </row>
    <row r="618" ht="15.75" customHeight="1">
      <c r="E618" s="4" t="str">
        <f>IFERROR(__xludf.DUMMYFUNCTION("GOOGLETRANSLATE(D618, ""he"", ""en"")"),"#VALUE!")</f>
        <v>#VALUE!</v>
      </c>
    </row>
    <row r="619" ht="15.75" customHeight="1">
      <c r="E619" s="4" t="str">
        <f>IFERROR(__xludf.DUMMYFUNCTION("GOOGLETRANSLATE(D619, ""he"", ""en"")"),"#VALUE!")</f>
        <v>#VALUE!</v>
      </c>
    </row>
    <row r="620" ht="15.75" customHeight="1">
      <c r="E620" s="4" t="str">
        <f>IFERROR(__xludf.DUMMYFUNCTION("GOOGLETRANSLATE(D620, ""he"", ""en"")"),"#VALUE!")</f>
        <v>#VALUE!</v>
      </c>
    </row>
    <row r="621" ht="15.75" customHeight="1">
      <c r="E621" s="4" t="str">
        <f>IFERROR(__xludf.DUMMYFUNCTION("GOOGLETRANSLATE(D621, ""he"", ""en"")"),"#VALUE!")</f>
        <v>#VALUE!</v>
      </c>
    </row>
    <row r="622" ht="15.75" customHeight="1">
      <c r="E622" s="4" t="str">
        <f>IFERROR(__xludf.DUMMYFUNCTION("GOOGLETRANSLATE(D622, ""he"", ""en"")"),"#VALUE!")</f>
        <v>#VALUE!</v>
      </c>
    </row>
    <row r="623" ht="15.75" customHeight="1">
      <c r="E623" s="4" t="str">
        <f>IFERROR(__xludf.DUMMYFUNCTION("GOOGLETRANSLATE(D623, ""he"", ""en"")"),"#VALUE!")</f>
        <v>#VALUE!</v>
      </c>
    </row>
    <row r="624" ht="15.75" customHeight="1">
      <c r="E624" s="4" t="str">
        <f>IFERROR(__xludf.DUMMYFUNCTION("GOOGLETRANSLATE(D624, ""he"", ""en"")"),"#VALUE!")</f>
        <v>#VALUE!</v>
      </c>
    </row>
    <row r="625" ht="15.75" customHeight="1">
      <c r="E625" s="4" t="str">
        <f>IFERROR(__xludf.DUMMYFUNCTION("GOOGLETRANSLATE(D625, ""he"", ""en"")"),"#VALUE!")</f>
        <v>#VALUE!</v>
      </c>
    </row>
    <row r="626" ht="15.75" customHeight="1">
      <c r="E626" s="4" t="str">
        <f>IFERROR(__xludf.DUMMYFUNCTION("GOOGLETRANSLATE(D626, ""he"", ""en"")"),"#VALUE!")</f>
        <v>#VALUE!</v>
      </c>
    </row>
    <row r="627" ht="15.75" customHeight="1">
      <c r="E627" s="4" t="str">
        <f>IFERROR(__xludf.DUMMYFUNCTION("GOOGLETRANSLATE(D627, ""he"", ""en"")"),"#VALUE!")</f>
        <v>#VALUE!</v>
      </c>
    </row>
    <row r="628" ht="15.75" customHeight="1">
      <c r="E628" s="4" t="str">
        <f>IFERROR(__xludf.DUMMYFUNCTION("GOOGLETRANSLATE(D628, ""he"", ""en"")"),"#VALUE!")</f>
        <v>#VALUE!</v>
      </c>
    </row>
    <row r="629" ht="15.75" customHeight="1">
      <c r="E629" s="4" t="str">
        <f>IFERROR(__xludf.DUMMYFUNCTION("GOOGLETRANSLATE(D629, ""he"", ""en"")"),"#VALUE!")</f>
        <v>#VALUE!</v>
      </c>
    </row>
    <row r="630" ht="15.75" customHeight="1">
      <c r="E630" s="4" t="str">
        <f>IFERROR(__xludf.DUMMYFUNCTION("GOOGLETRANSLATE(D630, ""he"", ""en"")"),"#VALUE!")</f>
        <v>#VALUE!</v>
      </c>
    </row>
    <row r="631" ht="15.75" customHeight="1">
      <c r="E631" s="4" t="str">
        <f>IFERROR(__xludf.DUMMYFUNCTION("GOOGLETRANSLATE(D631, ""he"", ""en"")"),"#VALUE!")</f>
        <v>#VALUE!</v>
      </c>
    </row>
    <row r="632" ht="15.75" customHeight="1">
      <c r="E632" s="4" t="str">
        <f>IFERROR(__xludf.DUMMYFUNCTION("GOOGLETRANSLATE(D632, ""he"", ""en"")"),"#VALUE!")</f>
        <v>#VALUE!</v>
      </c>
    </row>
    <row r="633" ht="15.75" customHeight="1">
      <c r="E633" s="4" t="str">
        <f>IFERROR(__xludf.DUMMYFUNCTION("GOOGLETRANSLATE(D633, ""he"", ""en"")"),"#VALUE!")</f>
        <v>#VALUE!</v>
      </c>
    </row>
    <row r="634" ht="15.75" customHeight="1">
      <c r="E634" s="4" t="str">
        <f>IFERROR(__xludf.DUMMYFUNCTION("GOOGLETRANSLATE(D634, ""he"", ""en"")"),"#VALUE!")</f>
        <v>#VALUE!</v>
      </c>
    </row>
    <row r="635" ht="15.75" customHeight="1">
      <c r="E635" s="4" t="str">
        <f>IFERROR(__xludf.DUMMYFUNCTION("GOOGLETRANSLATE(D635, ""he"", ""en"")"),"#VALUE!")</f>
        <v>#VALUE!</v>
      </c>
    </row>
    <row r="636" ht="15.75" customHeight="1">
      <c r="E636" s="4" t="str">
        <f>IFERROR(__xludf.DUMMYFUNCTION("GOOGLETRANSLATE(D636, ""he"", ""en"")"),"#VALUE!")</f>
        <v>#VALUE!</v>
      </c>
    </row>
    <row r="637" ht="15.75" customHeight="1">
      <c r="E637" s="4" t="str">
        <f>IFERROR(__xludf.DUMMYFUNCTION("GOOGLETRANSLATE(D637, ""he"", ""en"")"),"#VALUE!")</f>
        <v>#VALUE!</v>
      </c>
    </row>
    <row r="638" ht="15.75" customHeight="1">
      <c r="E638" s="4" t="str">
        <f>IFERROR(__xludf.DUMMYFUNCTION("GOOGLETRANSLATE(D638, ""he"", ""en"")"),"#VALUE!")</f>
        <v>#VALUE!</v>
      </c>
    </row>
    <row r="639" ht="15.75" customHeight="1">
      <c r="E639" s="4" t="str">
        <f>IFERROR(__xludf.DUMMYFUNCTION("GOOGLETRANSLATE(D639, ""he"", ""en"")"),"#VALUE!")</f>
        <v>#VALUE!</v>
      </c>
    </row>
    <row r="640" ht="15.75" customHeight="1">
      <c r="E640" s="4" t="str">
        <f>IFERROR(__xludf.DUMMYFUNCTION("GOOGLETRANSLATE(D640, ""he"", ""en"")"),"#VALUE!")</f>
        <v>#VALUE!</v>
      </c>
    </row>
    <row r="641" ht="15.75" customHeight="1">
      <c r="E641" s="4" t="str">
        <f>IFERROR(__xludf.DUMMYFUNCTION("GOOGLETRANSLATE(D641, ""he"", ""en"")"),"#VALUE!")</f>
        <v>#VALUE!</v>
      </c>
    </row>
    <row r="642" ht="15.75" customHeight="1">
      <c r="E642" s="4" t="str">
        <f>IFERROR(__xludf.DUMMYFUNCTION("GOOGLETRANSLATE(D642, ""he"", ""en"")"),"#VALUE!")</f>
        <v>#VALUE!</v>
      </c>
    </row>
    <row r="643" ht="15.75" customHeight="1">
      <c r="E643" s="4" t="str">
        <f>IFERROR(__xludf.DUMMYFUNCTION("GOOGLETRANSLATE(D643, ""he"", ""en"")"),"#VALUE!")</f>
        <v>#VALUE!</v>
      </c>
    </row>
    <row r="644" ht="15.75" customHeight="1">
      <c r="E644" s="4" t="str">
        <f>IFERROR(__xludf.DUMMYFUNCTION("GOOGLETRANSLATE(D644, ""he"", ""en"")"),"#VALUE!")</f>
        <v>#VALUE!</v>
      </c>
    </row>
    <row r="645" ht="15.75" customHeight="1">
      <c r="E645" s="4" t="str">
        <f>IFERROR(__xludf.DUMMYFUNCTION("GOOGLETRANSLATE(D645, ""he"", ""en"")"),"#VALUE!")</f>
        <v>#VALUE!</v>
      </c>
    </row>
    <row r="646" ht="15.75" customHeight="1">
      <c r="E646" s="4" t="str">
        <f>IFERROR(__xludf.DUMMYFUNCTION("GOOGLETRANSLATE(D646, ""he"", ""en"")"),"#VALUE!")</f>
        <v>#VALUE!</v>
      </c>
    </row>
    <row r="647" ht="15.75" customHeight="1">
      <c r="E647" s="4" t="str">
        <f>IFERROR(__xludf.DUMMYFUNCTION("GOOGLETRANSLATE(D647, ""he"", ""en"")"),"#VALUE!")</f>
        <v>#VALUE!</v>
      </c>
    </row>
    <row r="648" ht="15.75" customHeight="1">
      <c r="E648" s="4" t="str">
        <f>IFERROR(__xludf.DUMMYFUNCTION("GOOGLETRANSLATE(D648, ""he"", ""en"")"),"#VALUE!")</f>
        <v>#VALUE!</v>
      </c>
    </row>
    <row r="649" ht="15.75" customHeight="1">
      <c r="E649" s="4" t="str">
        <f>IFERROR(__xludf.DUMMYFUNCTION("GOOGLETRANSLATE(D649, ""he"", ""en"")"),"#VALUE!")</f>
        <v>#VALUE!</v>
      </c>
    </row>
    <row r="650" ht="15.75" customHeight="1">
      <c r="E650" s="4" t="str">
        <f>IFERROR(__xludf.DUMMYFUNCTION("GOOGLETRANSLATE(D650, ""he"", ""en"")"),"#VALUE!")</f>
        <v>#VALUE!</v>
      </c>
    </row>
    <row r="651" ht="15.75" customHeight="1">
      <c r="E651" s="4" t="str">
        <f>IFERROR(__xludf.DUMMYFUNCTION("GOOGLETRANSLATE(D651, ""he"", ""en"")"),"#VALUE!")</f>
        <v>#VALUE!</v>
      </c>
    </row>
    <row r="652" ht="15.75" customHeight="1">
      <c r="E652" s="4" t="str">
        <f>IFERROR(__xludf.DUMMYFUNCTION("GOOGLETRANSLATE(D652, ""he"", ""en"")"),"#VALUE!")</f>
        <v>#VALUE!</v>
      </c>
    </row>
    <row r="653" ht="15.75" customHeight="1">
      <c r="E653" s="4" t="str">
        <f>IFERROR(__xludf.DUMMYFUNCTION("GOOGLETRANSLATE(D653, ""he"", ""en"")"),"#VALUE!")</f>
        <v>#VALUE!</v>
      </c>
    </row>
    <row r="654" ht="15.75" customHeight="1">
      <c r="E654" s="4" t="str">
        <f>IFERROR(__xludf.DUMMYFUNCTION("GOOGLETRANSLATE(D654, ""he"", ""en"")"),"#VALUE!")</f>
        <v>#VALUE!</v>
      </c>
    </row>
    <row r="655" ht="15.75" customHeight="1">
      <c r="E655" s="4" t="str">
        <f>IFERROR(__xludf.DUMMYFUNCTION("GOOGLETRANSLATE(D655, ""he"", ""en"")"),"#VALUE!")</f>
        <v>#VALUE!</v>
      </c>
    </row>
    <row r="656" ht="15.75" customHeight="1">
      <c r="E656" s="4" t="str">
        <f>IFERROR(__xludf.DUMMYFUNCTION("GOOGLETRANSLATE(D656, ""he"", ""en"")"),"#VALUE!")</f>
        <v>#VALUE!</v>
      </c>
    </row>
    <row r="657" ht="15.75" customHeight="1">
      <c r="E657" s="4" t="str">
        <f>IFERROR(__xludf.DUMMYFUNCTION("GOOGLETRANSLATE(D657, ""he"", ""en"")"),"#VALUE!")</f>
        <v>#VALUE!</v>
      </c>
    </row>
    <row r="658" ht="15.75" customHeight="1">
      <c r="E658" s="4" t="str">
        <f>IFERROR(__xludf.DUMMYFUNCTION("GOOGLETRANSLATE(D658, ""he"", ""en"")"),"#VALUE!")</f>
        <v>#VALUE!</v>
      </c>
    </row>
    <row r="659" ht="15.75" customHeight="1">
      <c r="E659" s="4" t="str">
        <f>IFERROR(__xludf.DUMMYFUNCTION("GOOGLETRANSLATE(D659, ""he"", ""en"")"),"#VALUE!")</f>
        <v>#VALUE!</v>
      </c>
    </row>
    <row r="660" ht="15.75" customHeight="1">
      <c r="E660" s="4" t="str">
        <f>IFERROR(__xludf.DUMMYFUNCTION("GOOGLETRANSLATE(D660, ""he"", ""en"")"),"#VALUE!")</f>
        <v>#VALUE!</v>
      </c>
    </row>
    <row r="661" ht="15.75" customHeight="1">
      <c r="E661" s="4" t="str">
        <f>IFERROR(__xludf.DUMMYFUNCTION("GOOGLETRANSLATE(D661, ""he"", ""en"")"),"#VALUE!")</f>
        <v>#VALUE!</v>
      </c>
    </row>
    <row r="662" ht="15.75" customHeight="1">
      <c r="E662" s="4" t="str">
        <f>IFERROR(__xludf.DUMMYFUNCTION("GOOGLETRANSLATE(D662, ""he"", ""en"")"),"#VALUE!")</f>
        <v>#VALUE!</v>
      </c>
    </row>
    <row r="663" ht="15.75" customHeight="1">
      <c r="E663" s="4" t="str">
        <f>IFERROR(__xludf.DUMMYFUNCTION("GOOGLETRANSLATE(D663, ""he"", ""en"")"),"#VALUE!")</f>
        <v>#VALUE!</v>
      </c>
    </row>
    <row r="664" ht="15.75" customHeight="1">
      <c r="E664" s="4" t="str">
        <f>IFERROR(__xludf.DUMMYFUNCTION("GOOGLETRANSLATE(D664, ""he"", ""en"")"),"#VALUE!")</f>
        <v>#VALUE!</v>
      </c>
    </row>
    <row r="665" ht="15.75" customHeight="1">
      <c r="E665" s="4" t="str">
        <f>IFERROR(__xludf.DUMMYFUNCTION("GOOGLETRANSLATE(D665, ""he"", ""en"")"),"#VALUE!")</f>
        <v>#VALUE!</v>
      </c>
    </row>
    <row r="666" ht="15.75" customHeight="1">
      <c r="E666" s="4" t="str">
        <f>IFERROR(__xludf.DUMMYFUNCTION("GOOGLETRANSLATE(D666, ""he"", ""en"")"),"#VALUE!")</f>
        <v>#VALUE!</v>
      </c>
    </row>
    <row r="667" ht="15.75" customHeight="1">
      <c r="E667" s="4" t="str">
        <f>IFERROR(__xludf.DUMMYFUNCTION("GOOGLETRANSLATE(D667, ""he"", ""en"")"),"#VALUE!")</f>
        <v>#VALUE!</v>
      </c>
    </row>
    <row r="668" ht="15.75" customHeight="1">
      <c r="E668" s="4" t="str">
        <f>IFERROR(__xludf.DUMMYFUNCTION("GOOGLETRANSLATE(D668, ""he"", ""en"")"),"#VALUE!")</f>
        <v>#VALUE!</v>
      </c>
    </row>
    <row r="669" ht="15.75" customHeight="1">
      <c r="E669" s="4" t="str">
        <f>IFERROR(__xludf.DUMMYFUNCTION("GOOGLETRANSLATE(D669, ""he"", ""en"")"),"#VALUE!")</f>
        <v>#VALUE!</v>
      </c>
    </row>
    <row r="670" ht="15.75" customHeight="1">
      <c r="E670" s="4" t="str">
        <f>IFERROR(__xludf.DUMMYFUNCTION("GOOGLETRANSLATE(D670, ""he"", ""en"")"),"#VALUE!")</f>
        <v>#VALUE!</v>
      </c>
    </row>
    <row r="671" ht="15.75" customHeight="1">
      <c r="E671" s="4" t="str">
        <f>IFERROR(__xludf.DUMMYFUNCTION("GOOGLETRANSLATE(D671, ""he"", ""en"")"),"#VALUE!")</f>
        <v>#VALUE!</v>
      </c>
    </row>
    <row r="672" ht="15.75" customHeight="1">
      <c r="E672" s="4" t="str">
        <f>IFERROR(__xludf.DUMMYFUNCTION("GOOGLETRANSLATE(D672, ""he"", ""en"")"),"#VALUE!")</f>
        <v>#VALUE!</v>
      </c>
    </row>
    <row r="673" ht="15.75" customHeight="1">
      <c r="E673" s="4" t="str">
        <f>IFERROR(__xludf.DUMMYFUNCTION("GOOGLETRANSLATE(D673, ""he"", ""en"")"),"#VALUE!")</f>
        <v>#VALUE!</v>
      </c>
    </row>
    <row r="674" ht="15.75" customHeight="1">
      <c r="E674" s="4" t="str">
        <f>IFERROR(__xludf.DUMMYFUNCTION("GOOGLETRANSLATE(D674, ""he"", ""en"")"),"#VALUE!")</f>
        <v>#VALUE!</v>
      </c>
    </row>
    <row r="675" ht="15.75" customHeight="1">
      <c r="E675" s="4" t="str">
        <f>IFERROR(__xludf.DUMMYFUNCTION("GOOGLETRANSLATE(D675, ""he"", ""en"")"),"#VALUE!")</f>
        <v>#VALUE!</v>
      </c>
    </row>
    <row r="676" ht="15.75" customHeight="1">
      <c r="E676" s="4" t="str">
        <f>IFERROR(__xludf.DUMMYFUNCTION("GOOGLETRANSLATE(D676, ""he"", ""en"")"),"#VALUE!")</f>
        <v>#VALUE!</v>
      </c>
    </row>
    <row r="677" ht="15.75" customHeight="1">
      <c r="E677" s="4" t="str">
        <f>IFERROR(__xludf.DUMMYFUNCTION("GOOGLETRANSLATE(D677, ""he"", ""en"")"),"#VALUE!")</f>
        <v>#VALUE!</v>
      </c>
    </row>
    <row r="678" ht="15.75" customHeight="1">
      <c r="E678" s="4" t="str">
        <f>IFERROR(__xludf.DUMMYFUNCTION("GOOGLETRANSLATE(D678, ""he"", ""en"")"),"#VALUE!")</f>
        <v>#VALUE!</v>
      </c>
    </row>
    <row r="679" ht="15.75" customHeight="1">
      <c r="E679" s="4" t="str">
        <f>IFERROR(__xludf.DUMMYFUNCTION("GOOGLETRANSLATE(D679, ""he"", ""en"")"),"#VALUE!")</f>
        <v>#VALUE!</v>
      </c>
    </row>
    <row r="680" ht="15.75" customHeight="1">
      <c r="E680" s="4" t="str">
        <f>IFERROR(__xludf.DUMMYFUNCTION("GOOGLETRANSLATE(D680, ""he"", ""en"")"),"#VALUE!")</f>
        <v>#VALUE!</v>
      </c>
    </row>
    <row r="681" ht="15.75" customHeight="1">
      <c r="E681" s="4" t="str">
        <f>IFERROR(__xludf.DUMMYFUNCTION("GOOGLETRANSLATE(D681, ""he"", ""en"")"),"#VALUE!")</f>
        <v>#VALUE!</v>
      </c>
    </row>
    <row r="682" ht="15.75" customHeight="1">
      <c r="E682" s="4" t="str">
        <f>IFERROR(__xludf.DUMMYFUNCTION("GOOGLETRANSLATE(D682, ""he"", ""en"")"),"#VALUE!")</f>
        <v>#VALUE!</v>
      </c>
    </row>
    <row r="683" ht="15.75" customHeight="1">
      <c r="E683" s="4" t="str">
        <f>IFERROR(__xludf.DUMMYFUNCTION("GOOGLETRANSLATE(D683, ""he"", ""en"")"),"#VALUE!")</f>
        <v>#VALUE!</v>
      </c>
    </row>
    <row r="684" ht="15.75" customHeight="1">
      <c r="E684" s="4" t="str">
        <f>IFERROR(__xludf.DUMMYFUNCTION("GOOGLETRANSLATE(D684, ""he"", ""en"")"),"#VALUE!")</f>
        <v>#VALUE!</v>
      </c>
    </row>
    <row r="685" ht="15.75" customHeight="1">
      <c r="E685" s="4" t="str">
        <f>IFERROR(__xludf.DUMMYFUNCTION("GOOGLETRANSLATE(D685, ""he"", ""en"")"),"#VALUE!")</f>
        <v>#VALUE!</v>
      </c>
    </row>
    <row r="686" ht="15.75" customHeight="1">
      <c r="E686" s="4" t="str">
        <f>IFERROR(__xludf.DUMMYFUNCTION("GOOGLETRANSLATE(D686, ""he"", ""en"")"),"#VALUE!")</f>
        <v>#VALUE!</v>
      </c>
    </row>
    <row r="687" ht="15.75" customHeight="1">
      <c r="E687" s="4" t="str">
        <f>IFERROR(__xludf.DUMMYFUNCTION("GOOGLETRANSLATE(D687, ""he"", ""en"")"),"#VALUE!")</f>
        <v>#VALUE!</v>
      </c>
    </row>
    <row r="688" ht="15.75" customHeight="1">
      <c r="E688" s="4" t="str">
        <f>IFERROR(__xludf.DUMMYFUNCTION("GOOGLETRANSLATE(D688, ""he"", ""en"")"),"#VALUE!")</f>
        <v>#VALUE!</v>
      </c>
    </row>
    <row r="689" ht="15.75" customHeight="1">
      <c r="E689" s="4" t="str">
        <f>IFERROR(__xludf.DUMMYFUNCTION("GOOGLETRANSLATE(D689, ""he"", ""en"")"),"#VALUE!")</f>
        <v>#VALUE!</v>
      </c>
    </row>
    <row r="690" ht="15.75" customHeight="1">
      <c r="E690" s="4" t="str">
        <f>IFERROR(__xludf.DUMMYFUNCTION("GOOGLETRANSLATE(D690, ""he"", ""en"")"),"#VALUE!")</f>
        <v>#VALUE!</v>
      </c>
    </row>
    <row r="691" ht="15.75" customHeight="1">
      <c r="E691" s="4" t="str">
        <f>IFERROR(__xludf.DUMMYFUNCTION("GOOGLETRANSLATE(D691, ""he"", ""en"")"),"#VALUE!")</f>
        <v>#VALUE!</v>
      </c>
    </row>
    <row r="692" ht="15.75" customHeight="1">
      <c r="E692" s="4" t="str">
        <f>IFERROR(__xludf.DUMMYFUNCTION("GOOGLETRANSLATE(D692, ""he"", ""en"")"),"#VALUE!")</f>
        <v>#VALUE!</v>
      </c>
    </row>
    <row r="693" ht="15.75" customHeight="1">
      <c r="E693" s="4" t="str">
        <f>IFERROR(__xludf.DUMMYFUNCTION("GOOGLETRANSLATE(D693, ""he"", ""en"")"),"#VALUE!")</f>
        <v>#VALUE!</v>
      </c>
    </row>
    <row r="694" ht="15.75" customHeight="1">
      <c r="E694" s="4" t="str">
        <f>IFERROR(__xludf.DUMMYFUNCTION("GOOGLETRANSLATE(D694, ""he"", ""en"")"),"#VALUE!")</f>
        <v>#VALUE!</v>
      </c>
    </row>
    <row r="695" ht="15.75" customHeight="1">
      <c r="E695" s="4" t="str">
        <f>IFERROR(__xludf.DUMMYFUNCTION("GOOGLETRANSLATE(D695, ""he"", ""en"")"),"#VALUE!")</f>
        <v>#VALUE!</v>
      </c>
    </row>
    <row r="696" ht="15.75" customHeight="1">
      <c r="E696" s="4" t="str">
        <f>IFERROR(__xludf.DUMMYFUNCTION("GOOGLETRANSLATE(D696, ""he"", ""en"")"),"#VALUE!")</f>
        <v>#VALUE!</v>
      </c>
    </row>
    <row r="697" ht="15.75" customHeight="1">
      <c r="E697" s="4" t="str">
        <f>IFERROR(__xludf.DUMMYFUNCTION("GOOGLETRANSLATE(D697, ""he"", ""en"")"),"#VALUE!")</f>
        <v>#VALUE!</v>
      </c>
    </row>
    <row r="698" ht="15.75" customHeight="1">
      <c r="E698" s="4" t="str">
        <f>IFERROR(__xludf.DUMMYFUNCTION("GOOGLETRANSLATE(D698, ""he"", ""en"")"),"#VALUE!")</f>
        <v>#VALUE!</v>
      </c>
    </row>
    <row r="699" ht="15.75" customHeight="1">
      <c r="E699" s="4" t="str">
        <f>IFERROR(__xludf.DUMMYFUNCTION("GOOGLETRANSLATE(D699, ""he"", ""en"")"),"#VALUE!")</f>
        <v>#VALUE!</v>
      </c>
    </row>
    <row r="700" ht="15.75" customHeight="1">
      <c r="E700" s="4" t="str">
        <f>IFERROR(__xludf.DUMMYFUNCTION("GOOGLETRANSLATE(D700, ""he"", ""en"")"),"#VALUE!")</f>
        <v>#VALUE!</v>
      </c>
    </row>
    <row r="701" ht="15.75" customHeight="1">
      <c r="E701" s="4" t="str">
        <f>IFERROR(__xludf.DUMMYFUNCTION("GOOGLETRANSLATE(D701, ""he"", ""en"")"),"#VALUE!")</f>
        <v>#VALUE!</v>
      </c>
    </row>
    <row r="702" ht="15.75" customHeight="1">
      <c r="E702" s="4" t="str">
        <f>IFERROR(__xludf.DUMMYFUNCTION("GOOGLETRANSLATE(D702, ""he"", ""en"")"),"#VALUE!")</f>
        <v>#VALUE!</v>
      </c>
    </row>
    <row r="703" ht="15.75" customHeight="1">
      <c r="E703" s="4" t="str">
        <f>IFERROR(__xludf.DUMMYFUNCTION("GOOGLETRANSLATE(D703, ""he"", ""en"")"),"#VALUE!")</f>
        <v>#VALUE!</v>
      </c>
    </row>
    <row r="704" ht="15.75" customHeight="1">
      <c r="E704" s="4" t="str">
        <f>IFERROR(__xludf.DUMMYFUNCTION("GOOGLETRANSLATE(D704, ""he"", ""en"")"),"#VALUE!")</f>
        <v>#VALUE!</v>
      </c>
    </row>
    <row r="705" ht="15.75" customHeight="1">
      <c r="E705" s="4" t="str">
        <f>IFERROR(__xludf.DUMMYFUNCTION("GOOGLETRANSLATE(D705, ""he"", ""en"")"),"#VALUE!")</f>
        <v>#VALUE!</v>
      </c>
    </row>
    <row r="706" ht="15.75" customHeight="1">
      <c r="E706" s="4" t="str">
        <f>IFERROR(__xludf.DUMMYFUNCTION("GOOGLETRANSLATE(D706, ""he"", ""en"")"),"#VALUE!")</f>
        <v>#VALUE!</v>
      </c>
    </row>
    <row r="707" ht="15.75" customHeight="1">
      <c r="E707" s="4" t="str">
        <f>IFERROR(__xludf.DUMMYFUNCTION("GOOGLETRANSLATE(D707, ""he"", ""en"")"),"#VALUE!")</f>
        <v>#VALUE!</v>
      </c>
    </row>
    <row r="708" ht="15.75" customHeight="1">
      <c r="E708" s="4" t="str">
        <f>IFERROR(__xludf.DUMMYFUNCTION("GOOGLETRANSLATE(D708, ""he"", ""en"")"),"#VALUE!")</f>
        <v>#VALUE!</v>
      </c>
    </row>
    <row r="709" ht="15.75" customHeight="1">
      <c r="E709" s="4" t="str">
        <f>IFERROR(__xludf.DUMMYFUNCTION("GOOGLETRANSLATE(D709, ""he"", ""en"")"),"#VALUE!")</f>
        <v>#VALUE!</v>
      </c>
    </row>
    <row r="710" ht="15.75" customHeight="1">
      <c r="E710" s="4" t="str">
        <f>IFERROR(__xludf.DUMMYFUNCTION("GOOGLETRANSLATE(D710, ""he"", ""en"")"),"#VALUE!")</f>
        <v>#VALUE!</v>
      </c>
    </row>
    <row r="711" ht="15.75" customHeight="1">
      <c r="E711" s="4" t="str">
        <f>IFERROR(__xludf.DUMMYFUNCTION("GOOGLETRANSLATE(D711, ""he"", ""en"")"),"#VALUE!")</f>
        <v>#VALUE!</v>
      </c>
    </row>
    <row r="712" ht="15.75" customHeight="1">
      <c r="E712" s="4" t="str">
        <f>IFERROR(__xludf.DUMMYFUNCTION("GOOGLETRANSLATE(D712, ""he"", ""en"")"),"#VALUE!")</f>
        <v>#VALUE!</v>
      </c>
    </row>
    <row r="713" ht="15.75" customHeight="1">
      <c r="E713" s="4" t="str">
        <f>IFERROR(__xludf.DUMMYFUNCTION("GOOGLETRANSLATE(D713, ""he"", ""en"")"),"#VALUE!")</f>
        <v>#VALUE!</v>
      </c>
    </row>
    <row r="714" ht="15.75" customHeight="1">
      <c r="E714" s="4" t="str">
        <f>IFERROR(__xludf.DUMMYFUNCTION("GOOGLETRANSLATE(D714, ""he"", ""en"")"),"#VALUE!")</f>
        <v>#VALUE!</v>
      </c>
    </row>
    <row r="715" ht="15.75" customHeight="1">
      <c r="E715" s="4" t="str">
        <f>IFERROR(__xludf.DUMMYFUNCTION("GOOGLETRANSLATE(D715, ""he"", ""en"")"),"#VALUE!")</f>
        <v>#VALUE!</v>
      </c>
    </row>
    <row r="716" ht="15.75" customHeight="1">
      <c r="E716" s="4" t="str">
        <f>IFERROR(__xludf.DUMMYFUNCTION("GOOGLETRANSLATE(D716, ""he"", ""en"")"),"#VALUE!")</f>
        <v>#VALUE!</v>
      </c>
    </row>
    <row r="717" ht="15.75" customHeight="1">
      <c r="E717" s="4" t="str">
        <f>IFERROR(__xludf.DUMMYFUNCTION("GOOGLETRANSLATE(D717, ""he"", ""en"")"),"#VALUE!")</f>
        <v>#VALUE!</v>
      </c>
    </row>
    <row r="718" ht="15.75" customHeight="1">
      <c r="E718" s="4" t="str">
        <f>IFERROR(__xludf.DUMMYFUNCTION("GOOGLETRANSLATE(D718, ""he"", ""en"")"),"#VALUE!")</f>
        <v>#VALUE!</v>
      </c>
    </row>
    <row r="719" ht="15.75" customHeight="1">
      <c r="E719" s="4" t="str">
        <f>IFERROR(__xludf.DUMMYFUNCTION("GOOGLETRANSLATE(D719, ""he"", ""en"")"),"#VALUE!")</f>
        <v>#VALUE!</v>
      </c>
    </row>
    <row r="720" ht="15.75" customHeight="1">
      <c r="E720" s="4" t="str">
        <f>IFERROR(__xludf.DUMMYFUNCTION("GOOGLETRANSLATE(D720, ""he"", ""en"")"),"#VALUE!")</f>
        <v>#VALUE!</v>
      </c>
    </row>
    <row r="721" ht="15.75" customHeight="1">
      <c r="E721" s="4" t="str">
        <f>IFERROR(__xludf.DUMMYFUNCTION("GOOGLETRANSLATE(D721, ""he"", ""en"")"),"#VALUE!")</f>
        <v>#VALUE!</v>
      </c>
    </row>
    <row r="722" ht="15.75" customHeight="1">
      <c r="E722" s="4" t="str">
        <f>IFERROR(__xludf.DUMMYFUNCTION("GOOGLETRANSLATE(D722, ""he"", ""en"")"),"#VALUE!")</f>
        <v>#VALUE!</v>
      </c>
    </row>
    <row r="723" ht="15.75" customHeight="1">
      <c r="E723" s="4" t="str">
        <f>IFERROR(__xludf.DUMMYFUNCTION("GOOGLETRANSLATE(D723, ""he"", ""en"")"),"#VALUE!")</f>
        <v>#VALUE!</v>
      </c>
    </row>
    <row r="724" ht="15.75" customHeight="1">
      <c r="E724" s="4" t="str">
        <f>IFERROR(__xludf.DUMMYFUNCTION("GOOGLETRANSLATE(D724, ""he"", ""en"")"),"#VALUE!")</f>
        <v>#VALUE!</v>
      </c>
    </row>
    <row r="725" ht="15.75" customHeight="1">
      <c r="E725" s="4" t="str">
        <f>IFERROR(__xludf.DUMMYFUNCTION("GOOGLETRANSLATE(D725, ""he"", ""en"")"),"#VALUE!")</f>
        <v>#VALUE!</v>
      </c>
    </row>
    <row r="726" ht="15.75" customHeight="1">
      <c r="E726" s="4" t="str">
        <f>IFERROR(__xludf.DUMMYFUNCTION("GOOGLETRANSLATE(D726, ""he"", ""en"")"),"#VALUE!")</f>
        <v>#VALUE!</v>
      </c>
    </row>
    <row r="727" ht="15.75" customHeight="1">
      <c r="E727" s="4" t="str">
        <f>IFERROR(__xludf.DUMMYFUNCTION("GOOGLETRANSLATE(D727, ""he"", ""en"")"),"#VALUE!")</f>
        <v>#VALUE!</v>
      </c>
    </row>
    <row r="728" ht="15.75" customHeight="1">
      <c r="E728" s="4" t="str">
        <f>IFERROR(__xludf.DUMMYFUNCTION("GOOGLETRANSLATE(D728, ""he"", ""en"")"),"#VALUE!")</f>
        <v>#VALUE!</v>
      </c>
    </row>
    <row r="729" ht="15.75" customHeight="1">
      <c r="E729" s="4" t="str">
        <f>IFERROR(__xludf.DUMMYFUNCTION("GOOGLETRANSLATE(D729, ""he"", ""en"")"),"#VALUE!")</f>
        <v>#VALUE!</v>
      </c>
    </row>
    <row r="730" ht="15.75" customHeight="1">
      <c r="E730" s="4" t="str">
        <f>IFERROR(__xludf.DUMMYFUNCTION("GOOGLETRANSLATE(D730, ""he"", ""en"")"),"#VALUE!")</f>
        <v>#VALUE!</v>
      </c>
    </row>
    <row r="731" ht="15.75" customHeight="1">
      <c r="E731" s="4" t="str">
        <f>IFERROR(__xludf.DUMMYFUNCTION("GOOGLETRANSLATE(D731, ""he"", ""en"")"),"#VALUE!")</f>
        <v>#VALUE!</v>
      </c>
    </row>
    <row r="732" ht="15.75" customHeight="1">
      <c r="E732" s="4" t="str">
        <f>IFERROR(__xludf.DUMMYFUNCTION("GOOGLETRANSLATE(D732, ""he"", ""en"")"),"#VALUE!")</f>
        <v>#VALUE!</v>
      </c>
    </row>
    <row r="733" ht="15.75" customHeight="1">
      <c r="E733" s="4" t="str">
        <f>IFERROR(__xludf.DUMMYFUNCTION("GOOGLETRANSLATE(D733, ""he"", ""en"")"),"#VALUE!")</f>
        <v>#VALUE!</v>
      </c>
    </row>
    <row r="734" ht="15.75" customHeight="1">
      <c r="E734" s="4" t="str">
        <f>IFERROR(__xludf.DUMMYFUNCTION("GOOGLETRANSLATE(D734, ""he"", ""en"")"),"#VALUE!")</f>
        <v>#VALUE!</v>
      </c>
    </row>
    <row r="735" ht="15.75" customHeight="1">
      <c r="E735" s="4" t="str">
        <f>IFERROR(__xludf.DUMMYFUNCTION("GOOGLETRANSLATE(D735, ""he"", ""en"")"),"#VALUE!")</f>
        <v>#VALUE!</v>
      </c>
    </row>
    <row r="736" ht="15.75" customHeight="1">
      <c r="E736" s="4" t="str">
        <f>IFERROR(__xludf.DUMMYFUNCTION("GOOGLETRANSLATE(D736, ""he"", ""en"")"),"#VALUE!")</f>
        <v>#VALUE!</v>
      </c>
    </row>
    <row r="737" ht="15.75" customHeight="1">
      <c r="E737" s="4" t="str">
        <f>IFERROR(__xludf.DUMMYFUNCTION("GOOGLETRANSLATE(D737, ""he"", ""en"")"),"#VALUE!")</f>
        <v>#VALUE!</v>
      </c>
    </row>
    <row r="738" ht="15.75" customHeight="1">
      <c r="E738" s="4" t="str">
        <f>IFERROR(__xludf.DUMMYFUNCTION("GOOGLETRANSLATE(D738, ""he"", ""en"")"),"#VALUE!")</f>
        <v>#VALUE!</v>
      </c>
    </row>
    <row r="739" ht="15.75" customHeight="1">
      <c r="E739" s="4" t="str">
        <f>IFERROR(__xludf.DUMMYFUNCTION("GOOGLETRANSLATE(D739, ""he"", ""en"")"),"#VALUE!")</f>
        <v>#VALUE!</v>
      </c>
    </row>
    <row r="740" ht="15.75" customHeight="1">
      <c r="E740" s="4" t="str">
        <f>IFERROR(__xludf.DUMMYFUNCTION("GOOGLETRANSLATE(D740, ""he"", ""en"")"),"#VALUE!")</f>
        <v>#VALUE!</v>
      </c>
    </row>
    <row r="741" ht="15.75" customHeight="1">
      <c r="E741" s="4" t="str">
        <f>IFERROR(__xludf.DUMMYFUNCTION("GOOGLETRANSLATE(D741, ""he"", ""en"")"),"#VALUE!")</f>
        <v>#VALUE!</v>
      </c>
    </row>
    <row r="742" ht="15.75" customHeight="1">
      <c r="E742" s="4" t="str">
        <f>IFERROR(__xludf.DUMMYFUNCTION("GOOGLETRANSLATE(D742, ""he"", ""en"")"),"#VALUE!")</f>
        <v>#VALUE!</v>
      </c>
    </row>
    <row r="743" ht="15.75" customHeight="1">
      <c r="E743" s="4" t="str">
        <f>IFERROR(__xludf.DUMMYFUNCTION("GOOGLETRANSLATE(D743, ""he"", ""en"")"),"#VALUE!")</f>
        <v>#VALUE!</v>
      </c>
    </row>
    <row r="744" ht="15.75" customHeight="1">
      <c r="E744" s="4" t="str">
        <f>IFERROR(__xludf.DUMMYFUNCTION("GOOGLETRANSLATE(D744, ""he"", ""en"")"),"#VALUE!")</f>
        <v>#VALUE!</v>
      </c>
    </row>
    <row r="745" ht="15.75" customHeight="1">
      <c r="E745" s="4" t="str">
        <f>IFERROR(__xludf.DUMMYFUNCTION("GOOGLETRANSLATE(D745, ""he"", ""en"")"),"#VALUE!")</f>
        <v>#VALUE!</v>
      </c>
    </row>
    <row r="746" ht="15.75" customHeight="1">
      <c r="E746" s="4" t="str">
        <f>IFERROR(__xludf.DUMMYFUNCTION("GOOGLETRANSLATE(D746, ""he"", ""en"")"),"#VALUE!")</f>
        <v>#VALUE!</v>
      </c>
    </row>
    <row r="747" ht="15.75" customHeight="1">
      <c r="E747" s="4" t="str">
        <f>IFERROR(__xludf.DUMMYFUNCTION("GOOGLETRANSLATE(D747, ""he"", ""en"")"),"#VALUE!")</f>
        <v>#VALUE!</v>
      </c>
    </row>
    <row r="748" ht="15.75" customHeight="1">
      <c r="E748" s="4" t="str">
        <f>IFERROR(__xludf.DUMMYFUNCTION("GOOGLETRANSLATE(D748, ""he"", ""en"")"),"#VALUE!")</f>
        <v>#VALUE!</v>
      </c>
    </row>
    <row r="749" ht="15.75" customHeight="1">
      <c r="E749" s="4" t="str">
        <f>IFERROR(__xludf.DUMMYFUNCTION("GOOGLETRANSLATE(D749, ""he"", ""en"")"),"#VALUE!")</f>
        <v>#VALUE!</v>
      </c>
    </row>
    <row r="750" ht="15.75" customHeight="1">
      <c r="E750" s="4" t="str">
        <f>IFERROR(__xludf.DUMMYFUNCTION("GOOGLETRANSLATE(D750, ""he"", ""en"")"),"#VALUE!")</f>
        <v>#VALUE!</v>
      </c>
    </row>
    <row r="751" ht="15.75" customHeight="1">
      <c r="E751" s="4" t="str">
        <f>IFERROR(__xludf.DUMMYFUNCTION("GOOGLETRANSLATE(D751, ""he"", ""en"")"),"#VALUE!")</f>
        <v>#VALUE!</v>
      </c>
    </row>
    <row r="752" ht="15.75" customHeight="1">
      <c r="E752" s="4" t="str">
        <f>IFERROR(__xludf.DUMMYFUNCTION("GOOGLETRANSLATE(D752, ""he"", ""en"")"),"#VALUE!")</f>
        <v>#VALUE!</v>
      </c>
    </row>
    <row r="753" ht="15.75" customHeight="1">
      <c r="E753" s="4" t="str">
        <f>IFERROR(__xludf.DUMMYFUNCTION("GOOGLETRANSLATE(D753, ""he"", ""en"")"),"#VALUE!")</f>
        <v>#VALUE!</v>
      </c>
    </row>
    <row r="754" ht="15.75" customHeight="1">
      <c r="E754" s="4" t="str">
        <f>IFERROR(__xludf.DUMMYFUNCTION("GOOGLETRANSLATE(D754, ""he"", ""en"")"),"#VALUE!")</f>
        <v>#VALUE!</v>
      </c>
    </row>
    <row r="755" ht="15.75" customHeight="1">
      <c r="E755" s="4" t="str">
        <f>IFERROR(__xludf.DUMMYFUNCTION("GOOGLETRANSLATE(D755, ""he"", ""en"")"),"#VALUE!")</f>
        <v>#VALUE!</v>
      </c>
    </row>
    <row r="756" ht="15.75" customHeight="1">
      <c r="E756" s="4" t="str">
        <f>IFERROR(__xludf.DUMMYFUNCTION("GOOGLETRANSLATE(D756, ""he"", ""en"")"),"#VALUE!")</f>
        <v>#VALUE!</v>
      </c>
    </row>
    <row r="757" ht="15.75" customHeight="1">
      <c r="E757" s="4" t="str">
        <f>IFERROR(__xludf.DUMMYFUNCTION("GOOGLETRANSLATE(D757, ""he"", ""en"")"),"#VALUE!")</f>
        <v>#VALUE!</v>
      </c>
    </row>
    <row r="758" ht="15.75" customHeight="1">
      <c r="E758" s="4" t="str">
        <f>IFERROR(__xludf.DUMMYFUNCTION("GOOGLETRANSLATE(D758, ""he"", ""en"")"),"#VALUE!")</f>
        <v>#VALUE!</v>
      </c>
    </row>
    <row r="759" ht="15.75" customHeight="1">
      <c r="E759" s="4" t="str">
        <f>IFERROR(__xludf.DUMMYFUNCTION("GOOGLETRANSLATE(D759, ""he"", ""en"")"),"#VALUE!")</f>
        <v>#VALUE!</v>
      </c>
    </row>
    <row r="760" ht="15.75" customHeight="1">
      <c r="E760" s="4" t="str">
        <f>IFERROR(__xludf.DUMMYFUNCTION("GOOGLETRANSLATE(D760, ""he"", ""en"")"),"#VALUE!")</f>
        <v>#VALUE!</v>
      </c>
    </row>
    <row r="761" ht="15.75" customHeight="1">
      <c r="E761" s="4" t="str">
        <f>IFERROR(__xludf.DUMMYFUNCTION("GOOGLETRANSLATE(D761, ""he"", ""en"")"),"#VALUE!")</f>
        <v>#VALUE!</v>
      </c>
    </row>
    <row r="762" ht="15.75" customHeight="1">
      <c r="E762" s="4" t="str">
        <f>IFERROR(__xludf.DUMMYFUNCTION("GOOGLETRANSLATE(D762, ""he"", ""en"")"),"#VALUE!")</f>
        <v>#VALUE!</v>
      </c>
    </row>
    <row r="763" ht="15.75" customHeight="1">
      <c r="E763" s="4" t="str">
        <f>IFERROR(__xludf.DUMMYFUNCTION("GOOGLETRANSLATE(D763, ""he"", ""en"")"),"#VALUE!")</f>
        <v>#VALUE!</v>
      </c>
    </row>
    <row r="764" ht="15.75" customHeight="1">
      <c r="E764" s="4" t="str">
        <f>IFERROR(__xludf.DUMMYFUNCTION("GOOGLETRANSLATE(D764, ""he"", ""en"")"),"#VALUE!")</f>
        <v>#VALUE!</v>
      </c>
    </row>
    <row r="765" ht="15.75" customHeight="1">
      <c r="E765" s="4" t="str">
        <f>IFERROR(__xludf.DUMMYFUNCTION("GOOGLETRANSLATE(D765, ""he"", ""en"")"),"#VALUE!")</f>
        <v>#VALUE!</v>
      </c>
    </row>
    <row r="766" ht="15.75" customHeight="1">
      <c r="E766" s="4" t="str">
        <f>IFERROR(__xludf.DUMMYFUNCTION("GOOGLETRANSLATE(D766, ""he"", ""en"")"),"#VALUE!")</f>
        <v>#VALUE!</v>
      </c>
    </row>
    <row r="767" ht="15.75" customHeight="1">
      <c r="E767" s="4" t="str">
        <f>IFERROR(__xludf.DUMMYFUNCTION("GOOGLETRANSLATE(D767, ""he"", ""en"")"),"#VALUE!")</f>
        <v>#VALUE!</v>
      </c>
    </row>
    <row r="768" ht="15.75" customHeight="1">
      <c r="E768" s="4" t="str">
        <f>IFERROR(__xludf.DUMMYFUNCTION("GOOGLETRANSLATE(D768, ""he"", ""en"")"),"#VALUE!")</f>
        <v>#VALUE!</v>
      </c>
    </row>
    <row r="769" ht="15.75" customHeight="1">
      <c r="E769" s="4" t="str">
        <f>IFERROR(__xludf.DUMMYFUNCTION("GOOGLETRANSLATE(D769, ""he"", ""en"")"),"#VALUE!")</f>
        <v>#VALUE!</v>
      </c>
    </row>
    <row r="770" ht="15.75" customHeight="1">
      <c r="E770" s="4" t="str">
        <f>IFERROR(__xludf.DUMMYFUNCTION("GOOGLETRANSLATE(D770, ""he"", ""en"")"),"#VALUE!")</f>
        <v>#VALUE!</v>
      </c>
    </row>
    <row r="771" ht="15.75" customHeight="1">
      <c r="E771" s="4" t="str">
        <f>IFERROR(__xludf.DUMMYFUNCTION("GOOGLETRANSLATE(D771, ""he"", ""en"")"),"#VALUE!")</f>
        <v>#VALUE!</v>
      </c>
    </row>
    <row r="772" ht="15.75" customHeight="1">
      <c r="E772" s="4" t="str">
        <f>IFERROR(__xludf.DUMMYFUNCTION("GOOGLETRANSLATE(D772, ""he"", ""en"")"),"#VALUE!")</f>
        <v>#VALUE!</v>
      </c>
    </row>
    <row r="773" ht="15.75" customHeight="1">
      <c r="E773" s="4" t="str">
        <f>IFERROR(__xludf.DUMMYFUNCTION("GOOGLETRANSLATE(D773, ""he"", ""en"")"),"#VALUE!")</f>
        <v>#VALUE!</v>
      </c>
    </row>
    <row r="774" ht="15.75" customHeight="1">
      <c r="E774" s="4" t="str">
        <f>IFERROR(__xludf.DUMMYFUNCTION("GOOGLETRANSLATE(D774, ""he"", ""en"")"),"#VALUE!")</f>
        <v>#VALUE!</v>
      </c>
    </row>
    <row r="775" ht="15.75" customHeight="1">
      <c r="E775" s="4" t="str">
        <f>IFERROR(__xludf.DUMMYFUNCTION("GOOGLETRANSLATE(D775, ""he"", ""en"")"),"#VALUE!")</f>
        <v>#VALUE!</v>
      </c>
    </row>
    <row r="776" ht="15.75" customHeight="1">
      <c r="E776" s="4" t="str">
        <f>IFERROR(__xludf.DUMMYFUNCTION("GOOGLETRANSLATE(D776, ""he"", ""en"")"),"#VALUE!")</f>
        <v>#VALUE!</v>
      </c>
    </row>
    <row r="777" ht="15.75" customHeight="1">
      <c r="E777" s="4" t="str">
        <f>IFERROR(__xludf.DUMMYFUNCTION("GOOGLETRANSLATE(D777, ""he"", ""en"")"),"#VALUE!")</f>
        <v>#VALUE!</v>
      </c>
    </row>
    <row r="778" ht="15.75" customHeight="1">
      <c r="E778" s="4" t="str">
        <f>IFERROR(__xludf.DUMMYFUNCTION("GOOGLETRANSLATE(D778, ""he"", ""en"")"),"#VALUE!")</f>
        <v>#VALUE!</v>
      </c>
    </row>
    <row r="779" ht="15.75" customHeight="1">
      <c r="E779" s="4" t="str">
        <f>IFERROR(__xludf.DUMMYFUNCTION("GOOGLETRANSLATE(D779, ""he"", ""en"")"),"#VALUE!")</f>
        <v>#VALUE!</v>
      </c>
    </row>
    <row r="780" ht="15.75" customHeight="1">
      <c r="E780" s="4" t="str">
        <f>IFERROR(__xludf.DUMMYFUNCTION("GOOGLETRANSLATE(D780, ""he"", ""en"")"),"#VALUE!")</f>
        <v>#VALUE!</v>
      </c>
    </row>
    <row r="781" ht="15.75" customHeight="1">
      <c r="E781" s="4" t="str">
        <f>IFERROR(__xludf.DUMMYFUNCTION("GOOGLETRANSLATE(D781, ""he"", ""en"")"),"#VALUE!")</f>
        <v>#VALUE!</v>
      </c>
    </row>
    <row r="782" ht="15.75" customHeight="1">
      <c r="E782" s="4" t="str">
        <f>IFERROR(__xludf.DUMMYFUNCTION("GOOGLETRANSLATE(D782, ""he"", ""en"")"),"#VALUE!")</f>
        <v>#VALUE!</v>
      </c>
    </row>
    <row r="783" ht="15.75" customHeight="1">
      <c r="E783" s="4" t="str">
        <f>IFERROR(__xludf.DUMMYFUNCTION("GOOGLETRANSLATE(D783, ""he"", ""en"")"),"#VALUE!")</f>
        <v>#VALUE!</v>
      </c>
    </row>
    <row r="784" ht="15.75" customHeight="1">
      <c r="E784" s="4" t="str">
        <f>IFERROR(__xludf.DUMMYFUNCTION("GOOGLETRANSLATE(D784, ""he"", ""en"")"),"#VALUE!")</f>
        <v>#VALUE!</v>
      </c>
    </row>
    <row r="785" ht="15.75" customHeight="1">
      <c r="E785" s="4" t="str">
        <f>IFERROR(__xludf.DUMMYFUNCTION("GOOGLETRANSLATE(D785, ""he"", ""en"")"),"#VALUE!")</f>
        <v>#VALUE!</v>
      </c>
    </row>
    <row r="786" ht="15.75" customHeight="1">
      <c r="E786" s="4" t="str">
        <f>IFERROR(__xludf.DUMMYFUNCTION("GOOGLETRANSLATE(D786, ""he"", ""en"")"),"#VALUE!")</f>
        <v>#VALUE!</v>
      </c>
    </row>
    <row r="787" ht="15.75" customHeight="1">
      <c r="E787" s="4" t="str">
        <f>IFERROR(__xludf.DUMMYFUNCTION("GOOGLETRANSLATE(D787, ""he"", ""en"")"),"#VALUE!")</f>
        <v>#VALUE!</v>
      </c>
    </row>
    <row r="788" ht="15.75" customHeight="1">
      <c r="E788" s="4" t="str">
        <f>IFERROR(__xludf.DUMMYFUNCTION("GOOGLETRANSLATE(D788, ""he"", ""en"")"),"#VALUE!")</f>
        <v>#VALUE!</v>
      </c>
    </row>
    <row r="789" ht="15.75" customHeight="1">
      <c r="E789" s="4" t="str">
        <f>IFERROR(__xludf.DUMMYFUNCTION("GOOGLETRANSLATE(D789, ""he"", ""en"")"),"#VALUE!")</f>
        <v>#VALUE!</v>
      </c>
    </row>
    <row r="790" ht="15.75" customHeight="1">
      <c r="E790" s="4" t="str">
        <f>IFERROR(__xludf.DUMMYFUNCTION("GOOGLETRANSLATE(D790, ""he"", ""en"")"),"#VALUE!")</f>
        <v>#VALUE!</v>
      </c>
    </row>
    <row r="791" ht="15.75" customHeight="1">
      <c r="E791" s="4" t="str">
        <f>IFERROR(__xludf.DUMMYFUNCTION("GOOGLETRANSLATE(D791, ""he"", ""en"")"),"#VALUE!")</f>
        <v>#VALUE!</v>
      </c>
    </row>
    <row r="792" ht="15.75" customHeight="1">
      <c r="E792" s="4" t="str">
        <f>IFERROR(__xludf.DUMMYFUNCTION("GOOGLETRANSLATE(D792, ""he"", ""en"")"),"#VALUE!")</f>
        <v>#VALUE!</v>
      </c>
    </row>
    <row r="793" ht="15.75" customHeight="1">
      <c r="E793" s="4" t="str">
        <f>IFERROR(__xludf.DUMMYFUNCTION("GOOGLETRANSLATE(D793, ""he"", ""en"")"),"#VALUE!")</f>
        <v>#VALUE!</v>
      </c>
    </row>
    <row r="794" ht="15.75" customHeight="1">
      <c r="E794" s="4" t="str">
        <f>IFERROR(__xludf.DUMMYFUNCTION("GOOGLETRANSLATE(D794, ""he"", ""en"")"),"#VALUE!")</f>
        <v>#VALUE!</v>
      </c>
    </row>
    <row r="795" ht="15.75" customHeight="1">
      <c r="E795" s="4" t="str">
        <f>IFERROR(__xludf.DUMMYFUNCTION("GOOGLETRANSLATE(D795, ""he"", ""en"")"),"#VALUE!")</f>
        <v>#VALUE!</v>
      </c>
    </row>
    <row r="796" ht="15.75" customHeight="1">
      <c r="E796" s="4" t="str">
        <f>IFERROR(__xludf.DUMMYFUNCTION("GOOGLETRANSLATE(D796, ""he"", ""en"")"),"#VALUE!")</f>
        <v>#VALUE!</v>
      </c>
    </row>
    <row r="797" ht="15.75" customHeight="1">
      <c r="E797" s="4" t="str">
        <f>IFERROR(__xludf.DUMMYFUNCTION("GOOGLETRANSLATE(D797, ""he"", ""en"")"),"#VALUE!")</f>
        <v>#VALUE!</v>
      </c>
    </row>
    <row r="798" ht="15.75" customHeight="1">
      <c r="E798" s="4" t="str">
        <f>IFERROR(__xludf.DUMMYFUNCTION("GOOGLETRANSLATE(D798, ""he"", ""en"")"),"#VALUE!")</f>
        <v>#VALUE!</v>
      </c>
    </row>
    <row r="799" ht="15.75" customHeight="1">
      <c r="E799" s="4" t="str">
        <f>IFERROR(__xludf.DUMMYFUNCTION("GOOGLETRANSLATE(D799, ""he"", ""en"")"),"#VALUE!")</f>
        <v>#VALUE!</v>
      </c>
    </row>
    <row r="800" ht="15.75" customHeight="1">
      <c r="E800" s="4" t="str">
        <f>IFERROR(__xludf.DUMMYFUNCTION("GOOGLETRANSLATE(D800, ""he"", ""en"")"),"#VALUE!")</f>
        <v>#VALUE!</v>
      </c>
    </row>
    <row r="801" ht="15.75" customHeight="1">
      <c r="E801" s="4" t="str">
        <f>IFERROR(__xludf.DUMMYFUNCTION("GOOGLETRANSLATE(D801, ""he"", ""en"")"),"#VALUE!")</f>
        <v>#VALUE!</v>
      </c>
    </row>
    <row r="802" ht="15.75" customHeight="1">
      <c r="E802" s="4" t="str">
        <f>IFERROR(__xludf.DUMMYFUNCTION("GOOGLETRANSLATE(D802, ""he"", ""en"")"),"#VALUE!")</f>
        <v>#VALUE!</v>
      </c>
    </row>
    <row r="803" ht="15.75" customHeight="1">
      <c r="E803" s="4" t="str">
        <f>IFERROR(__xludf.DUMMYFUNCTION("GOOGLETRANSLATE(D803, ""he"", ""en"")"),"#VALUE!")</f>
        <v>#VALUE!</v>
      </c>
    </row>
    <row r="804" ht="15.75" customHeight="1">
      <c r="E804" s="4" t="str">
        <f>IFERROR(__xludf.DUMMYFUNCTION("GOOGLETRANSLATE(D804, ""he"", ""en"")"),"#VALUE!")</f>
        <v>#VALUE!</v>
      </c>
    </row>
    <row r="805" ht="15.75" customHeight="1">
      <c r="E805" s="4" t="str">
        <f>IFERROR(__xludf.DUMMYFUNCTION("GOOGLETRANSLATE(D805, ""he"", ""en"")"),"#VALUE!")</f>
        <v>#VALUE!</v>
      </c>
    </row>
    <row r="806" ht="15.75" customHeight="1">
      <c r="E806" s="4" t="str">
        <f>IFERROR(__xludf.DUMMYFUNCTION("GOOGLETRANSLATE(D806, ""he"", ""en"")"),"#VALUE!")</f>
        <v>#VALUE!</v>
      </c>
    </row>
    <row r="807" ht="15.75" customHeight="1">
      <c r="E807" s="4" t="str">
        <f>IFERROR(__xludf.DUMMYFUNCTION("GOOGLETRANSLATE(D807, ""he"", ""en"")"),"#VALUE!")</f>
        <v>#VALUE!</v>
      </c>
    </row>
    <row r="808" ht="15.75" customHeight="1">
      <c r="E808" s="4" t="str">
        <f>IFERROR(__xludf.DUMMYFUNCTION("GOOGLETRANSLATE(D808, ""he"", ""en"")"),"#VALUE!")</f>
        <v>#VALUE!</v>
      </c>
    </row>
    <row r="809" ht="15.75" customHeight="1">
      <c r="E809" s="4" t="str">
        <f>IFERROR(__xludf.DUMMYFUNCTION("GOOGLETRANSLATE(D809, ""he"", ""en"")"),"#VALUE!")</f>
        <v>#VALUE!</v>
      </c>
    </row>
    <row r="810" ht="15.75" customHeight="1">
      <c r="E810" s="4" t="str">
        <f>IFERROR(__xludf.DUMMYFUNCTION("GOOGLETRANSLATE(D810, ""he"", ""en"")"),"#VALUE!")</f>
        <v>#VALUE!</v>
      </c>
    </row>
    <row r="811" ht="15.75" customHeight="1">
      <c r="E811" s="4" t="str">
        <f>IFERROR(__xludf.DUMMYFUNCTION("GOOGLETRANSLATE(D811, ""he"", ""en"")"),"#VALUE!")</f>
        <v>#VALUE!</v>
      </c>
    </row>
    <row r="812" ht="15.75" customHeight="1">
      <c r="E812" s="4" t="str">
        <f>IFERROR(__xludf.DUMMYFUNCTION("GOOGLETRANSLATE(D812, ""he"", ""en"")"),"#VALUE!")</f>
        <v>#VALUE!</v>
      </c>
    </row>
    <row r="813" ht="15.75" customHeight="1">
      <c r="E813" s="4" t="str">
        <f>IFERROR(__xludf.DUMMYFUNCTION("GOOGLETRANSLATE(D813, ""he"", ""en"")"),"#VALUE!")</f>
        <v>#VALUE!</v>
      </c>
    </row>
    <row r="814" ht="15.75" customHeight="1">
      <c r="E814" s="4" t="str">
        <f>IFERROR(__xludf.DUMMYFUNCTION("GOOGLETRANSLATE(D814, ""he"", ""en"")"),"#VALUE!")</f>
        <v>#VALUE!</v>
      </c>
    </row>
    <row r="815" ht="15.75" customHeight="1">
      <c r="E815" s="4" t="str">
        <f>IFERROR(__xludf.DUMMYFUNCTION("GOOGLETRANSLATE(D815, ""he"", ""en"")"),"#VALUE!")</f>
        <v>#VALUE!</v>
      </c>
    </row>
    <row r="816" ht="15.75" customHeight="1">
      <c r="E816" s="4" t="str">
        <f>IFERROR(__xludf.DUMMYFUNCTION("GOOGLETRANSLATE(D816, ""he"", ""en"")"),"#VALUE!")</f>
        <v>#VALUE!</v>
      </c>
    </row>
    <row r="817" ht="15.75" customHeight="1">
      <c r="E817" s="4" t="str">
        <f>IFERROR(__xludf.DUMMYFUNCTION("GOOGLETRANSLATE(D817, ""he"", ""en"")"),"#VALUE!")</f>
        <v>#VALUE!</v>
      </c>
    </row>
    <row r="818" ht="15.75" customHeight="1">
      <c r="E818" s="4" t="str">
        <f>IFERROR(__xludf.DUMMYFUNCTION("GOOGLETRANSLATE(D818, ""he"", ""en"")"),"#VALUE!")</f>
        <v>#VALUE!</v>
      </c>
    </row>
    <row r="819" ht="15.75" customHeight="1">
      <c r="E819" s="4" t="str">
        <f>IFERROR(__xludf.DUMMYFUNCTION("GOOGLETRANSLATE(D819, ""he"", ""en"")"),"#VALUE!")</f>
        <v>#VALUE!</v>
      </c>
    </row>
    <row r="820" ht="15.75" customHeight="1">
      <c r="E820" s="4" t="str">
        <f>IFERROR(__xludf.DUMMYFUNCTION("GOOGLETRANSLATE(D820, ""he"", ""en"")"),"#VALUE!")</f>
        <v>#VALUE!</v>
      </c>
    </row>
    <row r="821" ht="15.75" customHeight="1">
      <c r="E821" s="4" t="str">
        <f>IFERROR(__xludf.DUMMYFUNCTION("GOOGLETRANSLATE(D821, ""he"", ""en"")"),"#VALUE!")</f>
        <v>#VALUE!</v>
      </c>
    </row>
    <row r="822" ht="15.75" customHeight="1">
      <c r="E822" s="4" t="str">
        <f>IFERROR(__xludf.DUMMYFUNCTION("GOOGLETRANSLATE(D822, ""he"", ""en"")"),"#VALUE!")</f>
        <v>#VALUE!</v>
      </c>
    </row>
    <row r="823" ht="15.75" customHeight="1">
      <c r="E823" s="4" t="str">
        <f>IFERROR(__xludf.DUMMYFUNCTION("GOOGLETRANSLATE(D823, ""he"", ""en"")"),"#VALUE!")</f>
        <v>#VALUE!</v>
      </c>
    </row>
    <row r="824" ht="15.75" customHeight="1">
      <c r="E824" s="4" t="str">
        <f>IFERROR(__xludf.DUMMYFUNCTION("GOOGLETRANSLATE(D824, ""he"", ""en"")"),"#VALUE!")</f>
        <v>#VALUE!</v>
      </c>
    </row>
    <row r="825" ht="15.75" customHeight="1">
      <c r="E825" s="4" t="str">
        <f>IFERROR(__xludf.DUMMYFUNCTION("GOOGLETRANSLATE(D825, ""he"", ""en"")"),"#VALUE!")</f>
        <v>#VALUE!</v>
      </c>
    </row>
    <row r="826" ht="15.75" customHeight="1">
      <c r="E826" s="4" t="str">
        <f>IFERROR(__xludf.DUMMYFUNCTION("GOOGLETRANSLATE(D826, ""he"", ""en"")"),"#VALUE!")</f>
        <v>#VALUE!</v>
      </c>
    </row>
    <row r="827" ht="15.75" customHeight="1">
      <c r="E827" s="4" t="str">
        <f>IFERROR(__xludf.DUMMYFUNCTION("GOOGLETRANSLATE(D827, ""he"", ""en"")"),"#VALUE!")</f>
        <v>#VALUE!</v>
      </c>
    </row>
    <row r="828" ht="15.75" customHeight="1">
      <c r="E828" s="4" t="str">
        <f>IFERROR(__xludf.DUMMYFUNCTION("GOOGLETRANSLATE(D828, ""he"", ""en"")"),"#VALUE!")</f>
        <v>#VALUE!</v>
      </c>
    </row>
    <row r="829" ht="15.75" customHeight="1">
      <c r="E829" s="4" t="str">
        <f>IFERROR(__xludf.DUMMYFUNCTION("GOOGLETRANSLATE(D829, ""he"", ""en"")"),"#VALUE!")</f>
        <v>#VALUE!</v>
      </c>
    </row>
    <row r="830" ht="15.75" customHeight="1">
      <c r="E830" s="4" t="str">
        <f>IFERROR(__xludf.DUMMYFUNCTION("GOOGLETRANSLATE(D830, ""he"", ""en"")"),"#VALUE!")</f>
        <v>#VALUE!</v>
      </c>
    </row>
    <row r="831" ht="15.75" customHeight="1">
      <c r="E831" s="4" t="str">
        <f>IFERROR(__xludf.DUMMYFUNCTION("GOOGLETRANSLATE(D831, ""he"", ""en"")"),"#VALUE!")</f>
        <v>#VALUE!</v>
      </c>
    </row>
    <row r="832" ht="15.75" customHeight="1">
      <c r="E832" s="4" t="str">
        <f>IFERROR(__xludf.DUMMYFUNCTION("GOOGLETRANSLATE(D832, ""he"", ""en"")"),"#VALUE!")</f>
        <v>#VALUE!</v>
      </c>
    </row>
    <row r="833" ht="15.75" customHeight="1">
      <c r="E833" s="4" t="str">
        <f>IFERROR(__xludf.DUMMYFUNCTION("GOOGLETRANSLATE(D833, ""he"", ""en"")"),"#VALUE!")</f>
        <v>#VALUE!</v>
      </c>
    </row>
    <row r="834" ht="15.75" customHeight="1">
      <c r="E834" s="4" t="str">
        <f>IFERROR(__xludf.DUMMYFUNCTION("GOOGLETRANSLATE(D834, ""he"", ""en"")"),"#VALUE!")</f>
        <v>#VALUE!</v>
      </c>
    </row>
    <row r="835" ht="15.75" customHeight="1">
      <c r="E835" s="4" t="str">
        <f>IFERROR(__xludf.DUMMYFUNCTION("GOOGLETRANSLATE(D835, ""he"", ""en"")"),"#VALUE!")</f>
        <v>#VALUE!</v>
      </c>
    </row>
    <row r="836" ht="15.75" customHeight="1">
      <c r="E836" s="4" t="str">
        <f>IFERROR(__xludf.DUMMYFUNCTION("GOOGLETRANSLATE(D836, ""he"", ""en"")"),"#VALUE!")</f>
        <v>#VALUE!</v>
      </c>
    </row>
    <row r="837" ht="15.75" customHeight="1">
      <c r="E837" s="4" t="str">
        <f>IFERROR(__xludf.DUMMYFUNCTION("GOOGLETRANSLATE(D837, ""he"", ""en"")"),"#VALUE!")</f>
        <v>#VALUE!</v>
      </c>
    </row>
    <row r="838" ht="15.75" customHeight="1">
      <c r="E838" s="4" t="str">
        <f>IFERROR(__xludf.DUMMYFUNCTION("GOOGLETRANSLATE(D838, ""he"", ""en"")"),"#VALUE!")</f>
        <v>#VALUE!</v>
      </c>
    </row>
    <row r="839" ht="15.75" customHeight="1">
      <c r="E839" s="4" t="str">
        <f>IFERROR(__xludf.DUMMYFUNCTION("GOOGLETRANSLATE(D839, ""he"", ""en"")"),"#VALUE!")</f>
        <v>#VALUE!</v>
      </c>
    </row>
    <row r="840" ht="15.75" customHeight="1">
      <c r="E840" s="4" t="str">
        <f>IFERROR(__xludf.DUMMYFUNCTION("GOOGLETRANSLATE(D840, ""he"", ""en"")"),"#VALUE!")</f>
        <v>#VALUE!</v>
      </c>
    </row>
    <row r="841" ht="15.75" customHeight="1">
      <c r="E841" s="4" t="str">
        <f>IFERROR(__xludf.DUMMYFUNCTION("GOOGLETRANSLATE(D841, ""he"", ""en"")"),"#VALUE!")</f>
        <v>#VALUE!</v>
      </c>
    </row>
    <row r="842" ht="15.75" customHeight="1">
      <c r="E842" s="4" t="str">
        <f>IFERROR(__xludf.DUMMYFUNCTION("GOOGLETRANSLATE(D842, ""he"", ""en"")"),"#VALUE!")</f>
        <v>#VALUE!</v>
      </c>
    </row>
    <row r="843" ht="15.75" customHeight="1">
      <c r="E843" s="4" t="str">
        <f>IFERROR(__xludf.DUMMYFUNCTION("GOOGLETRANSLATE(D843, ""he"", ""en"")"),"#VALUE!")</f>
        <v>#VALUE!</v>
      </c>
    </row>
    <row r="844" ht="15.75" customHeight="1">
      <c r="E844" s="4" t="str">
        <f>IFERROR(__xludf.DUMMYFUNCTION("GOOGLETRANSLATE(D844, ""he"", ""en"")"),"#VALUE!")</f>
        <v>#VALUE!</v>
      </c>
    </row>
    <row r="845" ht="15.75" customHeight="1">
      <c r="E845" s="4" t="str">
        <f>IFERROR(__xludf.DUMMYFUNCTION("GOOGLETRANSLATE(D845, ""he"", ""en"")"),"#VALUE!")</f>
        <v>#VALUE!</v>
      </c>
    </row>
    <row r="846" ht="15.75" customHeight="1">
      <c r="E846" s="4" t="str">
        <f>IFERROR(__xludf.DUMMYFUNCTION("GOOGLETRANSLATE(D846, ""he"", ""en"")"),"#VALUE!")</f>
        <v>#VALUE!</v>
      </c>
    </row>
    <row r="847" ht="15.75" customHeight="1">
      <c r="E847" s="4" t="str">
        <f>IFERROR(__xludf.DUMMYFUNCTION("GOOGLETRANSLATE(D847, ""he"", ""en"")"),"#VALUE!")</f>
        <v>#VALUE!</v>
      </c>
    </row>
    <row r="848" ht="15.75" customHeight="1">
      <c r="E848" s="4" t="str">
        <f>IFERROR(__xludf.DUMMYFUNCTION("GOOGLETRANSLATE(D848, ""he"", ""en"")"),"#VALUE!")</f>
        <v>#VALUE!</v>
      </c>
    </row>
    <row r="849" ht="15.75" customHeight="1">
      <c r="E849" s="4" t="str">
        <f>IFERROR(__xludf.DUMMYFUNCTION("GOOGLETRANSLATE(D849, ""he"", ""en"")"),"#VALUE!")</f>
        <v>#VALUE!</v>
      </c>
    </row>
    <row r="850" ht="15.75" customHeight="1">
      <c r="E850" s="4" t="str">
        <f>IFERROR(__xludf.DUMMYFUNCTION("GOOGLETRANSLATE(D850, ""he"", ""en"")"),"#VALUE!")</f>
        <v>#VALUE!</v>
      </c>
    </row>
    <row r="851" ht="15.75" customHeight="1">
      <c r="E851" s="4" t="str">
        <f>IFERROR(__xludf.DUMMYFUNCTION("GOOGLETRANSLATE(D851, ""he"", ""en"")"),"#VALUE!")</f>
        <v>#VALUE!</v>
      </c>
    </row>
    <row r="852" ht="15.75" customHeight="1">
      <c r="E852" s="4" t="str">
        <f>IFERROR(__xludf.DUMMYFUNCTION("GOOGLETRANSLATE(D852, ""he"", ""en"")"),"#VALUE!")</f>
        <v>#VALUE!</v>
      </c>
    </row>
    <row r="853" ht="15.75" customHeight="1">
      <c r="E853" s="4" t="str">
        <f>IFERROR(__xludf.DUMMYFUNCTION("GOOGLETRANSLATE(D853, ""he"", ""en"")"),"#VALUE!")</f>
        <v>#VALUE!</v>
      </c>
    </row>
    <row r="854" ht="15.75" customHeight="1">
      <c r="E854" s="4" t="str">
        <f>IFERROR(__xludf.DUMMYFUNCTION("GOOGLETRANSLATE(D854, ""he"", ""en"")"),"#VALUE!")</f>
        <v>#VALUE!</v>
      </c>
    </row>
    <row r="855" ht="15.75" customHeight="1">
      <c r="E855" s="4" t="str">
        <f>IFERROR(__xludf.DUMMYFUNCTION("GOOGLETRANSLATE(D855, ""he"", ""en"")"),"#VALUE!")</f>
        <v>#VALUE!</v>
      </c>
    </row>
    <row r="856" ht="15.75" customHeight="1">
      <c r="E856" s="4" t="str">
        <f>IFERROR(__xludf.DUMMYFUNCTION("GOOGLETRANSLATE(D856, ""he"", ""en"")"),"#VALUE!")</f>
        <v>#VALUE!</v>
      </c>
    </row>
    <row r="857" ht="15.75" customHeight="1">
      <c r="E857" s="4" t="str">
        <f>IFERROR(__xludf.DUMMYFUNCTION("GOOGLETRANSLATE(D857, ""he"", ""en"")"),"#VALUE!")</f>
        <v>#VALUE!</v>
      </c>
    </row>
    <row r="858" ht="15.75" customHeight="1">
      <c r="E858" s="4" t="str">
        <f>IFERROR(__xludf.DUMMYFUNCTION("GOOGLETRANSLATE(D858, ""he"", ""en"")"),"#VALUE!")</f>
        <v>#VALUE!</v>
      </c>
    </row>
    <row r="859" ht="15.75" customHeight="1">
      <c r="E859" s="4" t="str">
        <f>IFERROR(__xludf.DUMMYFUNCTION("GOOGLETRANSLATE(D859, ""he"", ""en"")"),"#VALUE!")</f>
        <v>#VALUE!</v>
      </c>
    </row>
    <row r="860" ht="15.75" customHeight="1">
      <c r="E860" s="4" t="str">
        <f>IFERROR(__xludf.DUMMYFUNCTION("GOOGLETRANSLATE(D860, ""he"", ""en"")"),"#VALUE!")</f>
        <v>#VALUE!</v>
      </c>
    </row>
    <row r="861" ht="15.75" customHeight="1">
      <c r="E861" s="4" t="str">
        <f>IFERROR(__xludf.DUMMYFUNCTION("GOOGLETRANSLATE(D861, ""he"", ""en"")"),"#VALUE!")</f>
        <v>#VALUE!</v>
      </c>
    </row>
    <row r="862" ht="15.75" customHeight="1">
      <c r="E862" s="4" t="str">
        <f>IFERROR(__xludf.DUMMYFUNCTION("GOOGLETRANSLATE(D862, ""he"", ""en"")"),"#VALUE!")</f>
        <v>#VALUE!</v>
      </c>
    </row>
    <row r="863" ht="15.75" customHeight="1">
      <c r="E863" s="4" t="str">
        <f>IFERROR(__xludf.DUMMYFUNCTION("GOOGLETRANSLATE(D863, ""he"", ""en"")"),"#VALUE!")</f>
        <v>#VALUE!</v>
      </c>
    </row>
    <row r="864" ht="15.75" customHeight="1">
      <c r="E864" s="4" t="str">
        <f>IFERROR(__xludf.DUMMYFUNCTION("GOOGLETRANSLATE(D864, ""he"", ""en"")"),"#VALUE!")</f>
        <v>#VALUE!</v>
      </c>
    </row>
    <row r="865" ht="15.75" customHeight="1">
      <c r="E865" s="4" t="str">
        <f>IFERROR(__xludf.DUMMYFUNCTION("GOOGLETRANSLATE(D865, ""he"", ""en"")"),"#VALUE!")</f>
        <v>#VALUE!</v>
      </c>
    </row>
    <row r="866" ht="15.75" customHeight="1">
      <c r="E866" s="4" t="str">
        <f>IFERROR(__xludf.DUMMYFUNCTION("GOOGLETRANSLATE(D866, ""he"", ""en"")"),"#VALUE!")</f>
        <v>#VALUE!</v>
      </c>
    </row>
    <row r="867" ht="15.75" customHeight="1">
      <c r="E867" s="4" t="str">
        <f>IFERROR(__xludf.DUMMYFUNCTION("GOOGLETRANSLATE(D867, ""he"", ""en"")"),"#VALUE!")</f>
        <v>#VALUE!</v>
      </c>
    </row>
    <row r="868" ht="15.75" customHeight="1">
      <c r="E868" s="4" t="str">
        <f>IFERROR(__xludf.DUMMYFUNCTION("GOOGLETRANSLATE(D868, ""he"", ""en"")"),"#VALUE!")</f>
        <v>#VALUE!</v>
      </c>
    </row>
    <row r="869" ht="15.75" customHeight="1">
      <c r="E869" s="4" t="str">
        <f>IFERROR(__xludf.DUMMYFUNCTION("GOOGLETRANSLATE(D869, ""he"", ""en"")"),"#VALUE!")</f>
        <v>#VALUE!</v>
      </c>
    </row>
    <row r="870" ht="15.75" customHeight="1">
      <c r="E870" s="4" t="str">
        <f>IFERROR(__xludf.DUMMYFUNCTION("GOOGLETRANSLATE(D870, ""he"", ""en"")"),"#VALUE!")</f>
        <v>#VALUE!</v>
      </c>
    </row>
    <row r="871" ht="15.75" customHeight="1">
      <c r="E871" s="4" t="str">
        <f>IFERROR(__xludf.DUMMYFUNCTION("GOOGLETRANSLATE(D871, ""he"", ""en"")"),"#VALUE!")</f>
        <v>#VALUE!</v>
      </c>
    </row>
    <row r="872" ht="15.75" customHeight="1">
      <c r="E872" s="4" t="str">
        <f>IFERROR(__xludf.DUMMYFUNCTION("GOOGLETRANSLATE(D872, ""he"", ""en"")"),"#VALUE!")</f>
        <v>#VALUE!</v>
      </c>
    </row>
    <row r="873" ht="15.75" customHeight="1">
      <c r="E873" s="4" t="str">
        <f>IFERROR(__xludf.DUMMYFUNCTION("GOOGLETRANSLATE(D873, ""he"", ""en"")"),"#VALUE!")</f>
        <v>#VALUE!</v>
      </c>
    </row>
    <row r="874" ht="15.75" customHeight="1">
      <c r="E874" s="4" t="str">
        <f>IFERROR(__xludf.DUMMYFUNCTION("GOOGLETRANSLATE(D874, ""he"", ""en"")"),"#VALUE!")</f>
        <v>#VALUE!</v>
      </c>
    </row>
    <row r="875" ht="15.75" customHeight="1">
      <c r="E875" s="4" t="str">
        <f>IFERROR(__xludf.DUMMYFUNCTION("GOOGLETRANSLATE(D875, ""he"", ""en"")"),"#VALUE!")</f>
        <v>#VALUE!</v>
      </c>
    </row>
    <row r="876" ht="15.75" customHeight="1">
      <c r="E876" s="4" t="str">
        <f>IFERROR(__xludf.DUMMYFUNCTION("GOOGLETRANSLATE(D876, ""he"", ""en"")"),"#VALUE!")</f>
        <v>#VALUE!</v>
      </c>
    </row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1.0" footer="0.0" header="0.0" left="0.75" right="0.75" top="1.0"/>
  <pageSetup orientation="landscape"/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5" width="12.63"/>
    <col customWidth="1" min="6" max="26" width="8.63"/>
  </cols>
  <sheetData>
    <row r="1" ht="15.75" customHeight="1">
      <c r="A1" s="1" t="s">
        <v>0</v>
      </c>
      <c r="B1" s="1" t="s">
        <v>1</v>
      </c>
      <c r="C1" s="2" t="s">
        <v>2</v>
      </c>
      <c r="D1" s="2" t="s">
        <v>3</v>
      </c>
      <c r="E1" s="18" t="s">
        <v>4</v>
      </c>
      <c r="F1" s="2" t="s">
        <v>5</v>
      </c>
      <c r="G1" s="2" t="s">
        <v>6</v>
      </c>
      <c r="H1" s="2" t="s">
        <v>7</v>
      </c>
    </row>
    <row r="2" ht="15.75" customHeight="1">
      <c r="A2" s="24" t="s">
        <v>8</v>
      </c>
      <c r="B2" s="25">
        <v>1.0</v>
      </c>
      <c r="C2" s="4">
        <v>1.0</v>
      </c>
      <c r="D2" s="5" t="s">
        <v>9</v>
      </c>
      <c r="E2" s="4" t="str">
        <f>IFERROR(__xludf.DUMMYFUNCTION("GOOGLETRANSLATE(D2, ""he"", ""en"")"),"{A}")</f>
        <v>{A}</v>
      </c>
      <c r="F2" s="4"/>
      <c r="G2" s="4"/>
      <c r="H2" s="4"/>
    </row>
    <row r="3" ht="15.75" customHeight="1">
      <c r="A3" s="3" t="s">
        <v>22</v>
      </c>
      <c r="B3" s="1" t="s">
        <v>2899</v>
      </c>
      <c r="C3" s="4">
        <v>2.0</v>
      </c>
      <c r="D3" s="5" t="s">
        <v>3236</v>
      </c>
      <c r="E3" s="4" t="str">
        <f>IFERROR(__xludf.DUMMYFUNCTION("GOOGLETRANSLATE(D3, ""he"", ""en"")"),"song")</f>
        <v>song</v>
      </c>
      <c r="F3" s="4"/>
      <c r="G3" s="4"/>
      <c r="H3" s="4"/>
    </row>
    <row r="4" ht="15.75" customHeight="1">
      <c r="A4" s="3" t="s">
        <v>7662</v>
      </c>
      <c r="B4" s="1" t="s">
        <v>7663</v>
      </c>
      <c r="C4" s="4">
        <v>3.0</v>
      </c>
      <c r="D4" s="5" t="s">
        <v>7664</v>
      </c>
      <c r="E4" s="4" t="str">
        <f>IFERROR(__xludf.DUMMYFUNCTION("GOOGLETRANSLATE(D4, ""he"", ""en"")"),"the virtues")</f>
        <v>the virtues</v>
      </c>
      <c r="F4" s="4"/>
      <c r="G4" s="4"/>
      <c r="H4" s="4"/>
    </row>
    <row r="5" ht="15.75" customHeight="1">
      <c r="A5" s="3" t="s">
        <v>3949</v>
      </c>
      <c r="B5" s="1" t="s">
        <v>3948</v>
      </c>
      <c r="C5" s="4">
        <v>4.0</v>
      </c>
      <c r="D5" s="5" t="s">
        <v>3949</v>
      </c>
      <c r="E5" s="4" t="str">
        <f>IFERROR(__xludf.DUMMYFUNCTION("GOOGLETRANSLATE(D5, ""he"", ""en"")"),"David")</f>
        <v>David</v>
      </c>
      <c r="F5" s="4"/>
      <c r="G5" s="4"/>
      <c r="H5" s="4"/>
    </row>
    <row r="6" ht="15.75" customHeight="1">
      <c r="A6" s="3" t="s">
        <v>6721</v>
      </c>
      <c r="B6" s="1" t="s">
        <v>3069</v>
      </c>
      <c r="C6" s="4">
        <v>5.0</v>
      </c>
      <c r="D6" s="5" t="s">
        <v>6721</v>
      </c>
      <c r="E6" s="4" t="str">
        <f>IFERROR(__xludf.DUMMYFUNCTION("GOOGLETRANSLATE(D6, ""he"", ""en"")"),"loli")</f>
        <v>loli</v>
      </c>
      <c r="F6" s="4"/>
      <c r="G6" s="4"/>
      <c r="H6" s="4"/>
    </row>
    <row r="7" ht="15.75" customHeight="1">
      <c r="A7" s="3" t="s">
        <v>180</v>
      </c>
      <c r="B7" s="1" t="s">
        <v>1380</v>
      </c>
      <c r="C7" s="4">
        <v>6.0</v>
      </c>
      <c r="D7" s="5" t="s">
        <v>180</v>
      </c>
      <c r="E7" s="4" t="str">
        <f>IFERROR(__xludf.DUMMYFUNCTION("GOOGLETRANSLATE(D7, ""he"", ""en"")"),"Jehovah")</f>
        <v>Jehovah</v>
      </c>
      <c r="F7" s="4"/>
      <c r="G7" s="4"/>
      <c r="H7" s="4"/>
    </row>
    <row r="8" ht="15.75" customHeight="1">
      <c r="A8" s="3" t="s">
        <v>7895</v>
      </c>
      <c r="B8" s="1" t="s">
        <v>7896</v>
      </c>
      <c r="C8" s="4">
        <v>7.0</v>
      </c>
      <c r="D8" s="5" t="s">
        <v>7897</v>
      </c>
      <c r="E8" s="4" t="str">
        <f>IFERROR(__xludf.DUMMYFUNCTION("GOOGLETRANSLATE(D8, ""he"", ""en"")"),"which was")</f>
        <v>which was</v>
      </c>
      <c r="F8" s="4"/>
      <c r="G8" s="4"/>
      <c r="H8" s="4"/>
    </row>
    <row r="9" ht="15.75" customHeight="1">
      <c r="A9" s="3" t="s">
        <v>2482</v>
      </c>
      <c r="B9" s="1" t="s">
        <v>7898</v>
      </c>
      <c r="C9" s="4">
        <v>8.0</v>
      </c>
      <c r="D9" s="5" t="s">
        <v>2482</v>
      </c>
      <c r="E9" s="4" t="str">
        <f>IFERROR(__xludf.DUMMYFUNCTION("GOOGLETRANSLATE(D9, ""he"", ""en"")"),"us")</f>
        <v>us</v>
      </c>
      <c r="F9" s="4"/>
      <c r="G9" s="4"/>
      <c r="H9" s="4"/>
    </row>
    <row r="10" ht="15.75" customHeight="1">
      <c r="A10" s="3" t="s">
        <v>7899</v>
      </c>
      <c r="B10" s="1" t="s">
        <v>7900</v>
      </c>
      <c r="C10" s="4">
        <v>9.0</v>
      </c>
      <c r="D10" s="5" t="s">
        <v>7899</v>
      </c>
      <c r="E10" s="4" t="str">
        <f>IFERROR(__xludf.DUMMYFUNCTION("GOOGLETRANSLATE(D10, ""he"", ""en"")"),"will say")</f>
        <v>will say</v>
      </c>
      <c r="F10" s="4"/>
      <c r="G10" s="4"/>
      <c r="H10" s="4"/>
    </row>
    <row r="11" ht="15.75" customHeight="1">
      <c r="A11" s="3" t="s">
        <v>2811</v>
      </c>
      <c r="B11" s="1" t="s">
        <v>6308</v>
      </c>
      <c r="C11" s="4">
        <v>10.0</v>
      </c>
      <c r="D11" s="5" t="s">
        <v>2811</v>
      </c>
      <c r="E11" s="4" t="str">
        <f>IFERROR(__xludf.DUMMYFUNCTION("GOOGLETRANSLATE(D11, ""he"", ""en"")"),"please")</f>
        <v>please</v>
      </c>
      <c r="F11" s="4"/>
      <c r="G11" s="4"/>
      <c r="H11" s="4"/>
    </row>
    <row r="12" ht="15.75" customHeight="1">
      <c r="A12" s="3" t="s">
        <v>2131</v>
      </c>
      <c r="B12" s="1" t="s">
        <v>3009</v>
      </c>
      <c r="C12" s="4">
        <v>11.0</v>
      </c>
      <c r="D12" s="5" t="s">
        <v>2109</v>
      </c>
      <c r="E12" s="4" t="str">
        <f>IFERROR(__xludf.DUMMYFUNCTION("GOOGLETRANSLATE(D12, ""he"", ""en"")"),"Israel:")</f>
        <v>Israel:</v>
      </c>
      <c r="F12" s="4"/>
      <c r="G12" s="4"/>
      <c r="H12" s="4"/>
    </row>
    <row r="13" ht="15.75" customHeight="1">
      <c r="A13" s="24" t="s">
        <v>25</v>
      </c>
      <c r="B13" s="25">
        <v>2.0</v>
      </c>
      <c r="C13" s="4">
        <v>12.0</v>
      </c>
      <c r="D13" s="5" t="s">
        <v>26</v>
      </c>
      <c r="E13" s="4" t="str">
        <f>IFERROR(__xludf.DUMMYFUNCTION("GOOGLETRANSLATE(D13, ""he"", ""en"")"),"{on}")</f>
        <v>{on}</v>
      </c>
      <c r="F13" s="4"/>
      <c r="G13" s="4"/>
      <c r="H13" s="4"/>
    </row>
    <row r="14" ht="15.75" customHeight="1">
      <c r="A14" s="3" t="s">
        <v>6721</v>
      </c>
      <c r="B14" s="1" t="s">
        <v>3069</v>
      </c>
      <c r="C14" s="4">
        <v>13.0</v>
      </c>
      <c r="D14" s="5" t="s">
        <v>6721</v>
      </c>
      <c r="E14" s="4" t="str">
        <f>IFERROR(__xludf.DUMMYFUNCTION("GOOGLETRANSLATE(D14, ""he"", ""en"")"),"loli")</f>
        <v>loli</v>
      </c>
      <c r="F14" s="4"/>
      <c r="G14" s="4"/>
      <c r="H14" s="4"/>
    </row>
    <row r="15" ht="15.75" customHeight="1">
      <c r="A15" s="3" t="s">
        <v>180</v>
      </c>
      <c r="B15" s="1" t="s">
        <v>1380</v>
      </c>
      <c r="C15" s="4">
        <v>14.0</v>
      </c>
      <c r="D15" s="5" t="s">
        <v>180</v>
      </c>
      <c r="E15" s="4" t="str">
        <f>IFERROR(__xludf.DUMMYFUNCTION("GOOGLETRANSLATE(D15, ""he"", ""en"")"),"Jehovah")</f>
        <v>Jehovah</v>
      </c>
      <c r="F15" s="4"/>
      <c r="G15" s="4"/>
      <c r="H15" s="4"/>
    </row>
    <row r="16" ht="15.75" customHeight="1">
      <c r="A16" s="3" t="s">
        <v>7895</v>
      </c>
      <c r="B16" s="1" t="s">
        <v>7896</v>
      </c>
      <c r="C16" s="4">
        <v>15.0</v>
      </c>
      <c r="D16" s="5" t="s">
        <v>7897</v>
      </c>
      <c r="E16" s="4" t="str">
        <f>IFERROR(__xludf.DUMMYFUNCTION("GOOGLETRANSLATE(D16, ""he"", ""en"")"),"which was")</f>
        <v>which was</v>
      </c>
      <c r="F16" s="4"/>
      <c r="G16" s="4"/>
      <c r="H16" s="4"/>
    </row>
    <row r="17" ht="15.75" customHeight="1">
      <c r="A17" s="3" t="s">
        <v>2482</v>
      </c>
      <c r="B17" s="1" t="s">
        <v>7898</v>
      </c>
      <c r="C17" s="4">
        <v>16.0</v>
      </c>
      <c r="D17" s="5" t="s">
        <v>2482</v>
      </c>
      <c r="E17" s="4" t="str">
        <f>IFERROR(__xludf.DUMMYFUNCTION("GOOGLETRANSLATE(D17, ""he"", ""en"")"),"us")</f>
        <v>us</v>
      </c>
      <c r="F17" s="4"/>
      <c r="G17" s="4"/>
      <c r="H17" s="4"/>
    </row>
    <row r="18" ht="15.75" customHeight="1">
      <c r="A18" s="3" t="s">
        <v>434</v>
      </c>
      <c r="B18" s="1" t="s">
        <v>52</v>
      </c>
      <c r="C18" s="4">
        <v>17.0</v>
      </c>
      <c r="D18" s="5" t="s">
        <v>436</v>
      </c>
      <c r="E18" s="4" t="str">
        <f>IFERROR(__xludf.DUMMYFUNCTION("GOOGLETRANSLATE(D18, ""he"", ""en"")"),"on getting up")</f>
        <v>on getting up</v>
      </c>
      <c r="F18" s="4"/>
      <c r="G18" s="4"/>
      <c r="H18" s="4"/>
    </row>
    <row r="19" ht="15.75" customHeight="1">
      <c r="A19" s="3" t="s">
        <v>5459</v>
      </c>
      <c r="B19" s="1" t="s">
        <v>4110</v>
      </c>
      <c r="C19" s="4">
        <v>18.0</v>
      </c>
      <c r="D19" s="5" t="s">
        <v>5459</v>
      </c>
      <c r="E19" s="4" t="str">
        <f>IFERROR(__xludf.DUMMYFUNCTION("GOOGLETRANSLATE(D19, ""he"", ""en"")"),"on us")</f>
        <v>on us</v>
      </c>
      <c r="F19" s="4"/>
      <c r="G19" s="4"/>
      <c r="H19" s="4"/>
    </row>
    <row r="20" ht="15.75" customHeight="1">
      <c r="A20" s="3" t="s">
        <v>455</v>
      </c>
      <c r="B20" s="1" t="s">
        <v>3823</v>
      </c>
      <c r="C20" s="4">
        <v>19.0</v>
      </c>
      <c r="D20" s="5" t="s">
        <v>5189</v>
      </c>
      <c r="E20" s="4" t="str">
        <f>IFERROR(__xludf.DUMMYFUNCTION("GOOGLETRANSLATE(D20, ""he"", ""en"")"),"person:")</f>
        <v>person:</v>
      </c>
      <c r="F20" s="4"/>
      <c r="G20" s="4"/>
      <c r="H20" s="4"/>
    </row>
    <row r="21" ht="15.75" customHeight="1">
      <c r="A21" s="24" t="s">
        <v>49</v>
      </c>
      <c r="B21" s="25">
        <v>3.0</v>
      </c>
      <c r="C21" s="4">
        <v>20.0</v>
      </c>
      <c r="D21" s="5" t="s">
        <v>50</v>
      </c>
      <c r="E21" s="4" t="str">
        <f>IFERROR(__xludf.DUMMYFUNCTION("GOOGLETRANSLATE(D21, ""he"", ""en"")"),"{third}")</f>
        <v>{third}</v>
      </c>
      <c r="F21" s="4"/>
      <c r="G21" s="4"/>
      <c r="H21" s="4"/>
    </row>
    <row r="22" ht="15.75" customHeight="1">
      <c r="A22" s="3" t="s">
        <v>7901</v>
      </c>
      <c r="B22" s="1" t="s">
        <v>4811</v>
      </c>
      <c r="C22" s="4">
        <v>21.0</v>
      </c>
      <c r="D22" s="5" t="s">
        <v>7901</v>
      </c>
      <c r="E22" s="4" t="str">
        <f>IFERROR(__xludf.DUMMYFUNCTION("GOOGLETRANSLATE(D22, ""he"", ""en"")"),"then")</f>
        <v>then</v>
      </c>
      <c r="F22" s="4"/>
      <c r="G22" s="4"/>
      <c r="H22" s="4"/>
    </row>
    <row r="23" ht="15.75" customHeight="1">
      <c r="A23" s="3" t="s">
        <v>7902</v>
      </c>
      <c r="B23" s="1" t="s">
        <v>7903</v>
      </c>
      <c r="C23" s="4">
        <v>22.0</v>
      </c>
      <c r="D23" s="5" t="s">
        <v>7904</v>
      </c>
      <c r="E23" s="4" t="str">
        <f>IFERROR(__xludf.DUMMYFUNCTION("GOOGLETRANSLATE(D23, ""he"", ""en"")"),"life")</f>
        <v>life</v>
      </c>
      <c r="F23" s="4"/>
      <c r="G23" s="4"/>
      <c r="H23" s="4"/>
    </row>
    <row r="24" ht="15.75" customHeight="1">
      <c r="A24" s="3" t="s">
        <v>7905</v>
      </c>
      <c r="B24" s="1" t="s">
        <v>7906</v>
      </c>
      <c r="C24" s="4">
        <v>23.0</v>
      </c>
      <c r="D24" s="5" t="s">
        <v>7907</v>
      </c>
      <c r="E24" s="4" t="str">
        <f>IFERROR(__xludf.DUMMYFUNCTION("GOOGLETRANSLATE(D24, ""he"", ""en"")"),"in our mouth")</f>
        <v>in our mouth</v>
      </c>
      <c r="F24" s="4"/>
      <c r="G24" s="4"/>
      <c r="H24" s="4"/>
    </row>
    <row r="25" ht="15.75" customHeight="1">
      <c r="A25" s="3" t="s">
        <v>7908</v>
      </c>
      <c r="B25" s="1" t="s">
        <v>7909</v>
      </c>
      <c r="C25" s="4">
        <v>24.0</v>
      </c>
      <c r="D25" s="5" t="s">
        <v>7910</v>
      </c>
      <c r="E25" s="4" t="str">
        <f>IFERROR(__xludf.DUMMYFUNCTION("GOOGLETRANSLATE(D25, ""he"", ""en"")"),"girls")</f>
        <v>girls</v>
      </c>
      <c r="F25" s="4"/>
      <c r="G25" s="4"/>
      <c r="H25" s="4"/>
    </row>
    <row r="26" ht="15.75" customHeight="1">
      <c r="A26" s="3" t="s">
        <v>7911</v>
      </c>
      <c r="B26" s="1" t="s">
        <v>7912</v>
      </c>
      <c r="C26" s="4">
        <v>25.0</v>
      </c>
      <c r="D26" s="5" t="s">
        <v>7911</v>
      </c>
      <c r="E26" s="4" t="str">
        <f>IFERROR(__xludf.DUMMYFUNCTION("GOOGLETRANSLATE(D26, ""he"", ""en"")"),"their nose")</f>
        <v>their nose</v>
      </c>
      <c r="F26" s="4"/>
      <c r="G26" s="4"/>
      <c r="H26" s="4"/>
    </row>
    <row r="27" ht="15.75" customHeight="1">
      <c r="A27" s="3" t="s">
        <v>3828</v>
      </c>
      <c r="B27" s="1" t="s">
        <v>3823</v>
      </c>
      <c r="C27" s="4">
        <v>26.0</v>
      </c>
      <c r="D27" s="5" t="s">
        <v>7913</v>
      </c>
      <c r="E27" s="4" t="str">
        <f>IFERROR(__xludf.DUMMYFUNCTION("GOOGLETRANSLATE(D27, ""he"", ""en"")"),"built:")</f>
        <v>built:</v>
      </c>
      <c r="F27" s="4"/>
      <c r="G27" s="4"/>
      <c r="H27" s="4"/>
    </row>
    <row r="28" ht="15.75" customHeight="1">
      <c r="A28" s="8" t="s">
        <v>69</v>
      </c>
      <c r="B28" s="17">
        <v>4.0</v>
      </c>
      <c r="C28" s="4">
        <v>27.0</v>
      </c>
      <c r="D28" s="5" t="s">
        <v>70</v>
      </c>
      <c r="E28" s="4" t="str">
        <f>IFERROR(__xludf.DUMMYFUNCTION("GOOGLETRANSLATE(D28, ""he"", ""en"")"),"{d}")</f>
        <v>{d}</v>
      </c>
      <c r="F28" s="4"/>
      <c r="G28" s="4"/>
      <c r="H28" s="4"/>
    </row>
    <row r="29" ht="15.75" customHeight="1">
      <c r="A29" s="3" t="s">
        <v>7901</v>
      </c>
      <c r="B29" s="1" t="s">
        <v>4811</v>
      </c>
      <c r="C29" s="4">
        <v>28.0</v>
      </c>
      <c r="D29" s="5" t="s">
        <v>7901</v>
      </c>
      <c r="E29" s="4" t="str">
        <f>IFERROR(__xludf.DUMMYFUNCTION("GOOGLETRANSLATE(D29, ""he"", ""en"")"),"then")</f>
        <v>then</v>
      </c>
      <c r="F29" s="4"/>
      <c r="G29" s="4"/>
      <c r="H29" s="4"/>
    </row>
    <row r="30" ht="15.75" customHeight="1">
      <c r="A30" s="3" t="s">
        <v>7914</v>
      </c>
      <c r="B30" s="1" t="s">
        <v>864</v>
      </c>
      <c r="C30" s="4">
        <v>29.0</v>
      </c>
      <c r="D30" s="5" t="s">
        <v>7915</v>
      </c>
      <c r="E30" s="4" t="str">
        <f>IFERROR(__xludf.DUMMYFUNCTION("GOOGLETRANSLATE(D30, ""he"", ""en"")"),"the water")</f>
        <v>the water</v>
      </c>
      <c r="F30" s="4"/>
      <c r="G30" s="4"/>
      <c r="H30" s="4"/>
    </row>
    <row r="31" ht="15.75" customHeight="1">
      <c r="A31" s="3" t="s">
        <v>7916</v>
      </c>
      <c r="B31" s="1" t="s">
        <v>7917</v>
      </c>
      <c r="C31" s="4">
        <v>30.0</v>
      </c>
      <c r="D31" s="5" t="s">
        <v>7918</v>
      </c>
      <c r="E31" s="4" t="str">
        <f>IFERROR(__xludf.DUMMYFUNCTION("GOOGLETRANSLATE(D31, ""he"", ""en"")"),"We were washed away")</f>
        <v>We were washed away</v>
      </c>
      <c r="F31" s="4"/>
      <c r="G31" s="4"/>
      <c r="H31" s="4"/>
    </row>
    <row r="32" ht="15.75" customHeight="1">
      <c r="A32" s="3" t="s">
        <v>7919</v>
      </c>
      <c r="B32" s="1" t="s">
        <v>7920</v>
      </c>
      <c r="C32" s="4">
        <v>31.0</v>
      </c>
      <c r="D32" s="5" t="s">
        <v>7919</v>
      </c>
      <c r="E32" s="4" t="str">
        <f>IFERROR(__xludf.DUMMYFUNCTION("GOOGLETRANSLATE(D32, ""he"", ""en"")"),"inheritance")</f>
        <v>inheritance</v>
      </c>
      <c r="F32" s="4"/>
      <c r="G32" s="4"/>
      <c r="H32" s="4"/>
    </row>
    <row r="33" ht="15.75" customHeight="1">
      <c r="A33" s="3" t="s">
        <v>7921</v>
      </c>
      <c r="B33" s="1" t="s">
        <v>7922</v>
      </c>
      <c r="C33" s="4">
        <v>32.0</v>
      </c>
      <c r="D33" s="5" t="s">
        <v>7921</v>
      </c>
      <c r="E33" s="4" t="str">
        <f>IFERROR(__xludf.DUMMYFUNCTION("GOOGLETRANSLATE(D33, ""he"", ""en"")"),"past")</f>
        <v>past</v>
      </c>
      <c r="F33" s="4"/>
      <c r="G33" s="4"/>
      <c r="H33" s="4"/>
    </row>
    <row r="34" ht="15.75" customHeight="1">
      <c r="A34" s="3" t="s">
        <v>7923</v>
      </c>
      <c r="B34" s="1" t="s">
        <v>7924</v>
      </c>
      <c r="C34" s="4">
        <v>33.0</v>
      </c>
      <c r="D34" s="5" t="s">
        <v>533</v>
      </c>
      <c r="E34" s="4" t="str">
        <f>IFERROR(__xludf.DUMMYFUNCTION("GOOGLETRANSLATE(D34, ""he"", ""en"")"),"on")</f>
        <v>on</v>
      </c>
      <c r="F34" s="4"/>
      <c r="G34" s="4"/>
      <c r="H34" s="4"/>
    </row>
    <row r="35" ht="15.75" customHeight="1">
      <c r="A35" s="8" t="s">
        <v>94</v>
      </c>
      <c r="B35" s="17">
        <v>5.0</v>
      </c>
      <c r="C35" s="4">
        <v>34.0</v>
      </c>
      <c r="D35" s="5" t="s">
        <v>7925</v>
      </c>
      <c r="E35" s="4" t="str">
        <f>IFERROR(__xludf.DUMMYFUNCTION("GOOGLETRANSLATE(D35, ""he"", ""en"")"),"our soul:")</f>
        <v>our soul:</v>
      </c>
      <c r="F35" s="4"/>
      <c r="G35" s="4"/>
      <c r="H35" s="4"/>
    </row>
    <row r="36" ht="15.75" customHeight="1">
      <c r="A36" s="3" t="s">
        <v>7901</v>
      </c>
      <c r="B36" s="1" t="s">
        <v>4811</v>
      </c>
      <c r="C36" s="4">
        <v>35.0</v>
      </c>
      <c r="D36" s="5" t="s">
        <v>95</v>
      </c>
      <c r="E36" s="4" t="str">
        <f>IFERROR(__xludf.DUMMYFUNCTION("GOOGLETRANSLATE(D36, ""he"", ""en"")"),"{the}")</f>
        <v>{the}</v>
      </c>
      <c r="F36" s="4"/>
      <c r="G36" s="4"/>
      <c r="H36" s="4"/>
    </row>
    <row r="37" ht="15.75" customHeight="1">
      <c r="A37" s="3" t="s">
        <v>7921</v>
      </c>
      <c r="B37" s="1" t="s">
        <v>7926</v>
      </c>
      <c r="C37" s="4">
        <v>36.0</v>
      </c>
      <c r="D37" s="5" t="s">
        <v>7901</v>
      </c>
      <c r="E37" s="4" t="str">
        <f>IFERROR(__xludf.DUMMYFUNCTION("GOOGLETRANSLATE(D37, ""he"", ""en"")"),"then")</f>
        <v>then</v>
      </c>
      <c r="F37" s="4"/>
      <c r="G37" s="4"/>
      <c r="H37" s="4"/>
    </row>
    <row r="38" ht="15.75" customHeight="1">
      <c r="A38" s="3" t="s">
        <v>7923</v>
      </c>
      <c r="B38" s="1" t="s">
        <v>7924</v>
      </c>
      <c r="C38" s="4">
        <v>37.0</v>
      </c>
      <c r="D38" s="5" t="s">
        <v>7921</v>
      </c>
      <c r="E38" s="4" t="str">
        <f>IFERROR(__xludf.DUMMYFUNCTION("GOOGLETRANSLATE(D38, ""he"", ""en"")"),"past")</f>
        <v>past</v>
      </c>
      <c r="F38" s="4"/>
      <c r="G38" s="4"/>
      <c r="H38" s="4"/>
    </row>
    <row r="39" ht="15.75" customHeight="1">
      <c r="A39" s="3" t="s">
        <v>7914</v>
      </c>
      <c r="B39" s="1" t="s">
        <v>7927</v>
      </c>
      <c r="C39" s="4">
        <v>38.0</v>
      </c>
      <c r="D39" s="5" t="s">
        <v>533</v>
      </c>
      <c r="E39" s="4" t="str">
        <f>IFERROR(__xludf.DUMMYFUNCTION("GOOGLETRANSLATE(D39, ""he"", ""en"")"),"on")</f>
        <v>on</v>
      </c>
      <c r="F39" s="4"/>
      <c r="G39" s="4"/>
      <c r="H39" s="4"/>
    </row>
    <row r="40" ht="15.75" customHeight="1">
      <c r="A40" s="3" t="s">
        <v>7928</v>
      </c>
      <c r="B40" s="1" t="s">
        <v>7929</v>
      </c>
      <c r="C40" s="4">
        <v>39.0</v>
      </c>
      <c r="D40" s="5" t="s">
        <v>7888</v>
      </c>
      <c r="E40" s="4" t="str">
        <f>IFERROR(__xludf.DUMMYFUNCTION("GOOGLETRANSLATE(D40, ""he"", ""en"")"),"our soul")</f>
        <v>our soul</v>
      </c>
      <c r="F40" s="4"/>
      <c r="G40" s="4"/>
      <c r="H40" s="4"/>
    </row>
    <row r="41" ht="15.75" customHeight="1">
      <c r="A41" s="8" t="s">
        <v>112</v>
      </c>
      <c r="B41" s="17">
        <v>6.0</v>
      </c>
      <c r="C41" s="4">
        <v>40.0</v>
      </c>
      <c r="D41" s="5" t="s">
        <v>7915</v>
      </c>
      <c r="E41" s="4" t="str">
        <f>IFERROR(__xludf.DUMMYFUNCTION("GOOGLETRANSLATE(D41, ""he"", ""en"")"),"the water")</f>
        <v>the water</v>
      </c>
      <c r="F41" s="4"/>
      <c r="G41" s="4"/>
      <c r="H41" s="4"/>
    </row>
    <row r="42" ht="15.75" customHeight="1">
      <c r="A42" s="3" t="s">
        <v>5764</v>
      </c>
      <c r="B42" s="1" t="s">
        <v>5206</v>
      </c>
      <c r="C42" s="4">
        <v>41.0</v>
      </c>
      <c r="D42" s="5" t="s">
        <v>7930</v>
      </c>
      <c r="E42" s="4" t="str">
        <f>IFERROR(__xludf.DUMMYFUNCTION("GOOGLETRANSLATE(D42, ""he"", ""en"")"),"The slanderers:")</f>
        <v>The slanderers:</v>
      </c>
      <c r="F42" s="4"/>
      <c r="G42" s="4"/>
      <c r="H42" s="4"/>
    </row>
    <row r="43" ht="15.75" customHeight="1">
      <c r="A43" s="3" t="s">
        <v>180</v>
      </c>
      <c r="B43" s="1" t="s">
        <v>1380</v>
      </c>
      <c r="C43" s="4">
        <v>42.0</v>
      </c>
      <c r="D43" s="5" t="s">
        <v>114</v>
      </c>
      <c r="E43" s="4" t="str">
        <f>IFERROR(__xludf.DUMMYFUNCTION("GOOGLETRANSLATE(D43, ""he"", ""en"")"),"{and}")</f>
        <v>{and}</v>
      </c>
      <c r="F43" s="4"/>
      <c r="G43" s="4"/>
      <c r="H43" s="4"/>
    </row>
    <row r="44" ht="15.75" customHeight="1">
      <c r="A44" s="3" t="s">
        <v>7931</v>
      </c>
      <c r="B44" s="1" t="s">
        <v>7932</v>
      </c>
      <c r="C44" s="4">
        <v>43.0</v>
      </c>
      <c r="D44" s="5" t="s">
        <v>5218</v>
      </c>
      <c r="E44" s="4" t="str">
        <f>IFERROR(__xludf.DUMMYFUNCTION("GOOGLETRANSLATE(D44, ""he"", ""en"")"),"blessed")</f>
        <v>blessed</v>
      </c>
      <c r="F44" s="4"/>
      <c r="G44" s="4"/>
      <c r="H44" s="4"/>
    </row>
    <row r="45" ht="15.75" customHeight="1">
      <c r="A45" s="3" t="s">
        <v>7933</v>
      </c>
      <c r="B45" s="1" t="s">
        <v>7934</v>
      </c>
      <c r="C45" s="4">
        <v>44.0</v>
      </c>
      <c r="D45" s="5" t="s">
        <v>180</v>
      </c>
      <c r="E45" s="4" t="str">
        <f>IFERROR(__xludf.DUMMYFUNCTION("GOOGLETRANSLATE(D45, ""he"", ""en"")"),"Jehovah")</f>
        <v>Jehovah</v>
      </c>
      <c r="F45" s="4"/>
      <c r="G45" s="4"/>
      <c r="H45" s="4"/>
    </row>
    <row r="46" ht="15.75" customHeight="1">
      <c r="A46" s="3" t="s">
        <v>7935</v>
      </c>
      <c r="B46" s="1" t="s">
        <v>7936</v>
      </c>
      <c r="C46" s="4">
        <v>45.0</v>
      </c>
      <c r="D46" s="5" t="s">
        <v>7937</v>
      </c>
      <c r="E46" s="4" t="str">
        <f>IFERROR(__xludf.DUMMYFUNCTION("GOOGLETRANSLATE(D46, ""he"", ""en"")"),"No")</f>
        <v>No</v>
      </c>
      <c r="F46" s="4"/>
      <c r="G46" s="4"/>
      <c r="H46" s="4"/>
    </row>
    <row r="47" ht="15.75" customHeight="1">
      <c r="A47" s="3" t="s">
        <v>7938</v>
      </c>
      <c r="B47" s="1" t="s">
        <v>7939</v>
      </c>
      <c r="C47" s="4">
        <v>46.0</v>
      </c>
      <c r="D47" s="5" t="s">
        <v>7933</v>
      </c>
      <c r="E47" s="4" t="str">
        <f>IFERROR(__xludf.DUMMYFUNCTION("GOOGLETRANSLATE(D47, ""he"", ""en"")"),"We gave in")</f>
        <v>We gave in</v>
      </c>
      <c r="F47" s="4"/>
      <c r="G47" s="4"/>
      <c r="H47" s="4"/>
    </row>
    <row r="48" ht="15.75" customHeight="1">
      <c r="A48" s="8" t="s">
        <v>127</v>
      </c>
      <c r="B48" s="17">
        <v>7.0</v>
      </c>
      <c r="C48" s="4">
        <v>47.0</v>
      </c>
      <c r="D48" s="5" t="s">
        <v>7935</v>
      </c>
      <c r="E48" s="4" t="str">
        <f>IFERROR(__xludf.DUMMYFUNCTION("GOOGLETRANSLATE(D48, ""he"", ""en"")"),"prey")</f>
        <v>prey</v>
      </c>
      <c r="F48" s="4"/>
      <c r="G48" s="4"/>
      <c r="H48" s="4"/>
    </row>
    <row r="49" ht="15.75" customHeight="1">
      <c r="A49" s="3" t="s">
        <v>7881</v>
      </c>
      <c r="B49" s="1" t="s">
        <v>7879</v>
      </c>
      <c r="C49" s="4">
        <v>48.0</v>
      </c>
      <c r="D49" s="5" t="s">
        <v>7940</v>
      </c>
      <c r="E49" s="4" t="str">
        <f>IFERROR(__xludf.DUMMYFUNCTION("GOOGLETRANSLATE(D49, ""he"", ""en"")"),"for both of them:")</f>
        <v>for both of them:</v>
      </c>
      <c r="F49" s="4"/>
      <c r="G49" s="4"/>
      <c r="H49" s="4"/>
    </row>
    <row r="50" ht="15.75" customHeight="1">
      <c r="A50" s="3" t="s">
        <v>7941</v>
      </c>
      <c r="B50" s="1" t="s">
        <v>7942</v>
      </c>
      <c r="C50" s="4">
        <v>49.0</v>
      </c>
      <c r="D50" s="5" t="s">
        <v>133</v>
      </c>
      <c r="E50" s="4" t="str">
        <f>IFERROR(__xludf.DUMMYFUNCTION("GOOGLETRANSLATE(D50, ""he"", ""en"")"),"{g}")</f>
        <v>{g}</v>
      </c>
      <c r="F50" s="4"/>
      <c r="G50" s="4"/>
      <c r="H50" s="4"/>
    </row>
    <row r="51" ht="15.75" customHeight="1">
      <c r="A51" s="3" t="s">
        <v>7943</v>
      </c>
      <c r="B51" s="1" t="s">
        <v>7944</v>
      </c>
      <c r="C51" s="4">
        <v>50.0</v>
      </c>
      <c r="D51" s="5" t="s">
        <v>7888</v>
      </c>
      <c r="E51" s="4" t="str">
        <f>IFERROR(__xludf.DUMMYFUNCTION("GOOGLETRANSLATE(D51, ""he"", ""en"")"),"our soul")</f>
        <v>our soul</v>
      </c>
      <c r="F51" s="4"/>
      <c r="G51" s="4"/>
      <c r="H51" s="4"/>
    </row>
    <row r="52" ht="15.75" customHeight="1">
      <c r="A52" s="3" t="s">
        <v>7945</v>
      </c>
      <c r="B52" s="1" t="s">
        <v>7946</v>
      </c>
      <c r="C52" s="4">
        <v>51.0</v>
      </c>
      <c r="D52" s="5" t="s">
        <v>7947</v>
      </c>
      <c r="E52" s="4" t="str">
        <f>IFERROR(__xludf.DUMMYFUNCTION("GOOGLETRANSLATE(D52, ""he"", ""en"")"),"as a bird")</f>
        <v>as a bird</v>
      </c>
      <c r="F52" s="4"/>
      <c r="G52" s="4"/>
      <c r="H52" s="4"/>
    </row>
    <row r="53" ht="15.75" customHeight="1">
      <c r="A53" s="3" t="s">
        <v>7948</v>
      </c>
      <c r="B53" s="1" t="s">
        <v>7949</v>
      </c>
      <c r="C53" s="4">
        <v>52.0</v>
      </c>
      <c r="D53" s="5" t="s">
        <v>7943</v>
      </c>
      <c r="E53" s="4" t="str">
        <f>IFERROR(__xludf.DUMMYFUNCTION("GOOGLETRANSLATE(D53, ""he"", ""en"")"),"ran away")</f>
        <v>ran away</v>
      </c>
      <c r="F53" s="4"/>
      <c r="G53" s="4"/>
      <c r="H53" s="4"/>
    </row>
    <row r="54" ht="15.75" customHeight="1">
      <c r="A54" s="3" t="s">
        <v>7950</v>
      </c>
      <c r="B54" s="1" t="s">
        <v>6829</v>
      </c>
      <c r="C54" s="4">
        <v>53.0</v>
      </c>
      <c r="D54" s="5" t="s">
        <v>7951</v>
      </c>
      <c r="E54" s="4" t="str">
        <f>IFERROR(__xludf.DUMMYFUNCTION("GOOGLETRANSLATE(D54, ""he"", ""en"")"),"disappointment")</f>
        <v>disappointment</v>
      </c>
      <c r="F54" s="4"/>
      <c r="G54" s="4"/>
      <c r="H54" s="4"/>
    </row>
    <row r="55" ht="15.75" customHeight="1">
      <c r="A55" s="3" t="s">
        <v>7952</v>
      </c>
      <c r="B55" s="1" t="s">
        <v>7953</v>
      </c>
      <c r="C55" s="4">
        <v>54.0</v>
      </c>
      <c r="D55" s="5" t="s">
        <v>7954</v>
      </c>
      <c r="E55" s="4" t="str">
        <f>IFERROR(__xludf.DUMMYFUNCTION("GOOGLETRANSLATE(D55, ""he"", ""en"")"),"Yukshi")</f>
        <v>Yukshi</v>
      </c>
      <c r="F55" s="4"/>
      <c r="G55" s="4"/>
      <c r="H55" s="4"/>
    </row>
    <row r="56" ht="15.75" customHeight="1">
      <c r="A56" s="3" t="s">
        <v>2582</v>
      </c>
      <c r="B56" s="1" t="s">
        <v>7955</v>
      </c>
      <c r="C56" s="4">
        <v>55.0</v>
      </c>
      <c r="D56" s="5" t="s">
        <v>7956</v>
      </c>
      <c r="E56" s="4" t="str">
        <f>IFERROR(__xludf.DUMMYFUNCTION("GOOGLETRANSLATE(D56, ""he"", ""en"")"),"the bin")</f>
        <v>the bin</v>
      </c>
      <c r="F56" s="4"/>
      <c r="G56" s="4"/>
      <c r="H56" s="4"/>
    </row>
    <row r="57" ht="15.75" customHeight="1">
      <c r="A57" s="3" t="s">
        <v>7957</v>
      </c>
      <c r="B57" s="1" t="s">
        <v>7958</v>
      </c>
      <c r="C57" s="4">
        <v>56.0</v>
      </c>
      <c r="D57" s="5" t="s">
        <v>7959</v>
      </c>
      <c r="E57" s="4" t="str">
        <f>IFERROR(__xludf.DUMMYFUNCTION("GOOGLETRANSLATE(D57, ""he"", ""en"")"),"broke")</f>
        <v>broke</v>
      </c>
      <c r="F57" s="4"/>
      <c r="G57" s="4"/>
      <c r="H57" s="4"/>
    </row>
    <row r="58" ht="15.75" customHeight="1">
      <c r="A58" s="8" t="s">
        <v>143</v>
      </c>
      <c r="B58" s="17">
        <v>8.0</v>
      </c>
      <c r="C58" s="4">
        <v>57.0</v>
      </c>
      <c r="D58" s="5" t="s">
        <v>2582</v>
      </c>
      <c r="E58" s="4" t="str">
        <f>IFERROR(__xludf.DUMMYFUNCTION("GOOGLETRANSLATE(D58, ""he"", ""en"")"),"and we")</f>
        <v>and we</v>
      </c>
      <c r="F58" s="4"/>
      <c r="G58" s="4"/>
      <c r="H58" s="4"/>
    </row>
    <row r="59" ht="15.75" customHeight="1">
      <c r="A59" s="3" t="s">
        <v>7960</v>
      </c>
      <c r="B59" s="1" t="s">
        <v>7961</v>
      </c>
      <c r="C59" s="4">
        <v>58.0</v>
      </c>
      <c r="D59" s="5" t="s">
        <v>7962</v>
      </c>
      <c r="E59" s="4" t="str">
        <f>IFERROR(__xludf.DUMMYFUNCTION("GOOGLETRANSLATE(D59, ""he"", ""en"")"),"we escaped:")</f>
        <v>we escaped:</v>
      </c>
      <c r="F59" s="4"/>
      <c r="G59" s="4"/>
      <c r="H59" s="4"/>
    </row>
    <row r="60" ht="15.75" customHeight="1">
      <c r="A60" s="3" t="s">
        <v>7963</v>
      </c>
      <c r="B60" s="1" t="s">
        <v>7964</v>
      </c>
      <c r="C60" s="4">
        <v>59.0</v>
      </c>
      <c r="D60" s="5" t="s">
        <v>152</v>
      </c>
      <c r="E60" s="4" t="str">
        <f>IFERROR(__xludf.DUMMYFUNCTION("GOOGLETRANSLATE(D60, ""he"", ""en"")"),"{h}")</f>
        <v>{h}</v>
      </c>
      <c r="F60" s="4"/>
      <c r="G60" s="4"/>
      <c r="H60" s="4"/>
    </row>
    <row r="61" ht="15.75" customHeight="1">
      <c r="A61" s="3" t="s">
        <v>180</v>
      </c>
      <c r="B61" s="1" t="s">
        <v>1066</v>
      </c>
      <c r="C61" s="4">
        <v>60.0</v>
      </c>
      <c r="D61" s="5" t="s">
        <v>7960</v>
      </c>
      <c r="E61" s="4" t="str">
        <f>IFERROR(__xludf.DUMMYFUNCTION("GOOGLETRANSLATE(D61, ""he"", ""en"")"),"Help us")</f>
        <v>Help us</v>
      </c>
      <c r="F61" s="4"/>
      <c r="G61" s="4"/>
      <c r="H61" s="4"/>
    </row>
    <row r="62" ht="15.75" customHeight="1">
      <c r="A62" s="3" t="s">
        <v>813</v>
      </c>
      <c r="B62" s="1" t="s">
        <v>7965</v>
      </c>
      <c r="C62" s="4">
        <v>61.0</v>
      </c>
      <c r="D62" s="5" t="s">
        <v>7966</v>
      </c>
      <c r="E62" s="4" t="str">
        <f>IFERROR(__xludf.DUMMYFUNCTION("GOOGLETRANSLATE(D62, ""he"", ""en"")"),"fragrance")</f>
        <v>fragrance</v>
      </c>
      <c r="F62" s="4"/>
      <c r="G62" s="4"/>
      <c r="H62" s="4"/>
    </row>
    <row r="63" ht="15.75" customHeight="1">
      <c r="A63" s="3" t="s">
        <v>4602</v>
      </c>
      <c r="B63" s="1" t="s">
        <v>7967</v>
      </c>
      <c r="C63" s="4">
        <v>62.0</v>
      </c>
      <c r="D63" s="5" t="s">
        <v>180</v>
      </c>
      <c r="E63" s="4" t="str">
        <f>IFERROR(__xludf.DUMMYFUNCTION("GOOGLETRANSLATE(D63, ""he"", ""en"")"),"Jehovah")</f>
        <v>Jehovah</v>
      </c>
      <c r="F63" s="4"/>
      <c r="G63" s="4"/>
      <c r="H63" s="4"/>
    </row>
    <row r="64" ht="15.75" customHeight="1">
      <c r="A64" s="3" t="s">
        <v>7968</v>
      </c>
      <c r="B64" s="1" t="s">
        <v>7969</v>
      </c>
      <c r="C64" s="4">
        <v>63.0</v>
      </c>
      <c r="D64" s="5" t="s">
        <v>829</v>
      </c>
      <c r="E64" s="4" t="str">
        <f>IFERROR(__xludf.DUMMYFUNCTION("GOOGLETRANSLATE(D64, ""he"", ""en"")"),"do")</f>
        <v>do</v>
      </c>
      <c r="F64" s="4"/>
      <c r="G64" s="4"/>
      <c r="H64" s="4"/>
    </row>
    <row r="65" ht="15.75" customHeight="1">
      <c r="C65" s="4">
        <v>64.0</v>
      </c>
      <c r="D65" s="5" t="s">
        <v>1462</v>
      </c>
      <c r="E65" s="4" t="str">
        <f>IFERROR(__xludf.DUMMYFUNCTION("GOOGLETRANSLATE(D65, ""he"", ""en"")"),"sky")</f>
        <v>sky</v>
      </c>
      <c r="F65" s="4"/>
      <c r="G65" s="4"/>
      <c r="H65" s="4"/>
    </row>
    <row r="66" ht="15.75" customHeight="1">
      <c r="C66" s="4">
        <v>65.0</v>
      </c>
      <c r="D66" s="5" t="s">
        <v>7970</v>
      </c>
      <c r="E66" s="4" t="str">
        <f>IFERROR(__xludf.DUMMYFUNCTION("GOOGLETRANSLATE(D66, ""he"", ""en"")"),"Waretz:")</f>
        <v>Waretz:</v>
      </c>
      <c r="F66" s="4"/>
      <c r="G66" s="4"/>
      <c r="H66" s="4"/>
    </row>
    <row r="67" ht="15.75" customHeight="1">
      <c r="E67" s="4" t="str">
        <f>IFERROR(__xludf.DUMMYFUNCTION("GOOGLETRANSLATE(D67, ""he"", ""en"")"),"#VALUE!")</f>
        <v>#VALUE!</v>
      </c>
    </row>
    <row r="68" ht="15.75" customHeight="1">
      <c r="E68" s="4" t="str">
        <f>IFERROR(__xludf.DUMMYFUNCTION("GOOGLETRANSLATE(D68, ""he"", ""en"")"),"#VALUE!")</f>
        <v>#VALUE!</v>
      </c>
    </row>
    <row r="69" ht="15.75" customHeight="1">
      <c r="E69" s="4" t="str">
        <f>IFERROR(__xludf.DUMMYFUNCTION("GOOGLETRANSLATE(D69, ""he"", ""en"")"),"#VALUE!")</f>
        <v>#VALUE!</v>
      </c>
    </row>
    <row r="70" ht="15.75" customHeight="1">
      <c r="E70" s="4" t="str">
        <f>IFERROR(__xludf.DUMMYFUNCTION("GOOGLETRANSLATE(D70, ""he"", ""en"")"),"#VALUE!")</f>
        <v>#VALUE!</v>
      </c>
    </row>
    <row r="71" ht="15.75" customHeight="1">
      <c r="E71" s="4" t="str">
        <f>IFERROR(__xludf.DUMMYFUNCTION("GOOGLETRANSLATE(D71, ""he"", ""en"")"),"#VALUE!")</f>
        <v>#VALUE!</v>
      </c>
    </row>
    <row r="72" ht="15.75" customHeight="1">
      <c r="E72" s="4" t="str">
        <f>IFERROR(__xludf.DUMMYFUNCTION("GOOGLETRANSLATE(D72, ""he"", ""en"")"),"#VALUE!")</f>
        <v>#VALUE!</v>
      </c>
    </row>
    <row r="73" ht="15.75" customHeight="1">
      <c r="E73" s="4" t="str">
        <f>IFERROR(__xludf.DUMMYFUNCTION("GOOGLETRANSLATE(D73, ""he"", ""en"")"),"#VALUE!")</f>
        <v>#VALUE!</v>
      </c>
    </row>
    <row r="74" ht="15.75" customHeight="1">
      <c r="E74" s="4" t="str">
        <f>IFERROR(__xludf.DUMMYFUNCTION("GOOGLETRANSLATE(D74, ""he"", ""en"")"),"#VALUE!")</f>
        <v>#VALUE!</v>
      </c>
    </row>
    <row r="75" ht="15.75" customHeight="1">
      <c r="E75" s="4" t="str">
        <f>IFERROR(__xludf.DUMMYFUNCTION("GOOGLETRANSLATE(D75, ""he"", ""en"")"),"#VALUE!")</f>
        <v>#VALUE!</v>
      </c>
    </row>
    <row r="76" ht="15.75" customHeight="1">
      <c r="E76" s="4" t="str">
        <f>IFERROR(__xludf.DUMMYFUNCTION("GOOGLETRANSLATE(D76, ""he"", ""en"")"),"#VALUE!")</f>
        <v>#VALUE!</v>
      </c>
    </row>
    <row r="77" ht="15.75" customHeight="1">
      <c r="E77" s="4" t="str">
        <f>IFERROR(__xludf.DUMMYFUNCTION("GOOGLETRANSLATE(D77, ""he"", ""en"")"),"#VALUE!")</f>
        <v>#VALUE!</v>
      </c>
    </row>
    <row r="78" ht="15.75" customHeight="1">
      <c r="E78" s="4" t="str">
        <f>IFERROR(__xludf.DUMMYFUNCTION("GOOGLETRANSLATE(D78, ""he"", ""en"")"),"#VALUE!")</f>
        <v>#VALUE!</v>
      </c>
    </row>
    <row r="79" ht="15.75" customHeight="1">
      <c r="E79" s="4" t="str">
        <f>IFERROR(__xludf.DUMMYFUNCTION("GOOGLETRANSLATE(D79, ""he"", ""en"")"),"#VALUE!")</f>
        <v>#VALUE!</v>
      </c>
    </row>
    <row r="80" ht="15.75" customHeight="1">
      <c r="E80" s="4" t="str">
        <f>IFERROR(__xludf.DUMMYFUNCTION("GOOGLETRANSLATE(D80, ""he"", ""en"")"),"#VALUE!")</f>
        <v>#VALUE!</v>
      </c>
    </row>
    <row r="81" ht="15.75" customHeight="1">
      <c r="E81" s="4" t="str">
        <f>IFERROR(__xludf.DUMMYFUNCTION("GOOGLETRANSLATE(D81, ""he"", ""en"")"),"#VALUE!")</f>
        <v>#VALUE!</v>
      </c>
    </row>
    <row r="82" ht="15.75" customHeight="1">
      <c r="E82" s="4" t="str">
        <f>IFERROR(__xludf.DUMMYFUNCTION("GOOGLETRANSLATE(D82, ""he"", ""en"")"),"#VALUE!")</f>
        <v>#VALUE!</v>
      </c>
    </row>
    <row r="83" ht="15.75" customHeight="1">
      <c r="E83" s="4" t="str">
        <f>IFERROR(__xludf.DUMMYFUNCTION("GOOGLETRANSLATE(D83, ""he"", ""en"")"),"#VALUE!")</f>
        <v>#VALUE!</v>
      </c>
    </row>
    <row r="84" ht="15.75" customHeight="1">
      <c r="E84" s="4" t="str">
        <f>IFERROR(__xludf.DUMMYFUNCTION("GOOGLETRANSLATE(D84, ""he"", ""en"")"),"#VALUE!")</f>
        <v>#VALUE!</v>
      </c>
    </row>
    <row r="85" ht="15.75" customHeight="1">
      <c r="E85" s="4" t="str">
        <f>IFERROR(__xludf.DUMMYFUNCTION("GOOGLETRANSLATE(D85, ""he"", ""en"")"),"#VALUE!")</f>
        <v>#VALUE!</v>
      </c>
    </row>
    <row r="86" ht="15.75" customHeight="1">
      <c r="E86" s="4" t="str">
        <f>IFERROR(__xludf.DUMMYFUNCTION("GOOGLETRANSLATE(D86, ""he"", ""en"")"),"#VALUE!")</f>
        <v>#VALUE!</v>
      </c>
    </row>
    <row r="87" ht="15.75" customHeight="1">
      <c r="E87" s="4" t="str">
        <f>IFERROR(__xludf.DUMMYFUNCTION("GOOGLETRANSLATE(D87, ""he"", ""en"")"),"#VALUE!")</f>
        <v>#VALUE!</v>
      </c>
    </row>
    <row r="88" ht="15.75" customHeight="1">
      <c r="E88" s="4" t="str">
        <f>IFERROR(__xludf.DUMMYFUNCTION("GOOGLETRANSLATE(D88, ""he"", ""en"")"),"#VALUE!")</f>
        <v>#VALUE!</v>
      </c>
    </row>
    <row r="89" ht="15.75" customHeight="1">
      <c r="E89" s="4" t="str">
        <f>IFERROR(__xludf.DUMMYFUNCTION("GOOGLETRANSLATE(D89, ""he"", ""en"")"),"#VALUE!")</f>
        <v>#VALUE!</v>
      </c>
    </row>
    <row r="90" ht="15.75" customHeight="1">
      <c r="E90" s="4" t="str">
        <f>IFERROR(__xludf.DUMMYFUNCTION("GOOGLETRANSLATE(D90, ""he"", ""en"")"),"#VALUE!")</f>
        <v>#VALUE!</v>
      </c>
    </row>
    <row r="91" ht="15.75" customHeight="1">
      <c r="E91" s="4" t="str">
        <f>IFERROR(__xludf.DUMMYFUNCTION("GOOGLETRANSLATE(D91, ""he"", ""en"")"),"#VALUE!")</f>
        <v>#VALUE!</v>
      </c>
    </row>
    <row r="92" ht="15.75" customHeight="1">
      <c r="E92" s="4" t="str">
        <f>IFERROR(__xludf.DUMMYFUNCTION("GOOGLETRANSLATE(D92, ""he"", ""en"")"),"#VALUE!")</f>
        <v>#VALUE!</v>
      </c>
    </row>
    <row r="93" ht="15.75" customHeight="1">
      <c r="E93" s="4" t="str">
        <f>IFERROR(__xludf.DUMMYFUNCTION("GOOGLETRANSLATE(D93, ""he"", ""en"")"),"#VALUE!")</f>
        <v>#VALUE!</v>
      </c>
    </row>
    <row r="94" ht="15.75" customHeight="1">
      <c r="E94" s="4" t="str">
        <f>IFERROR(__xludf.DUMMYFUNCTION("GOOGLETRANSLATE(D94, ""he"", ""en"")"),"#VALUE!")</f>
        <v>#VALUE!</v>
      </c>
    </row>
    <row r="95" ht="15.75" customHeight="1">
      <c r="E95" s="4" t="str">
        <f>IFERROR(__xludf.DUMMYFUNCTION("GOOGLETRANSLATE(D95, ""he"", ""en"")"),"#VALUE!")</f>
        <v>#VALUE!</v>
      </c>
    </row>
    <row r="96" ht="15.75" customHeight="1">
      <c r="E96" s="4" t="str">
        <f>IFERROR(__xludf.DUMMYFUNCTION("GOOGLETRANSLATE(D96, ""he"", ""en"")"),"#VALUE!")</f>
        <v>#VALUE!</v>
      </c>
    </row>
    <row r="97" ht="15.75" customHeight="1">
      <c r="E97" s="4" t="str">
        <f>IFERROR(__xludf.DUMMYFUNCTION("GOOGLETRANSLATE(D97, ""he"", ""en"")"),"#VALUE!")</f>
        <v>#VALUE!</v>
      </c>
    </row>
    <row r="98" ht="15.75" customHeight="1">
      <c r="E98" s="4" t="str">
        <f>IFERROR(__xludf.DUMMYFUNCTION("GOOGLETRANSLATE(D98, ""he"", ""en"")"),"#VALUE!")</f>
        <v>#VALUE!</v>
      </c>
    </row>
    <row r="99" ht="15.75" customHeight="1">
      <c r="E99" s="4" t="str">
        <f>IFERROR(__xludf.DUMMYFUNCTION("GOOGLETRANSLATE(D99, ""he"", ""en"")"),"#VALUE!")</f>
        <v>#VALUE!</v>
      </c>
    </row>
    <row r="100" ht="15.75" customHeight="1">
      <c r="E100" s="4" t="str">
        <f>IFERROR(__xludf.DUMMYFUNCTION("GOOGLETRANSLATE(D100, ""he"", ""en"")"),"#VALUE!")</f>
        <v>#VALUE!</v>
      </c>
    </row>
    <row r="101" ht="15.75" customHeight="1">
      <c r="E101" s="4" t="str">
        <f>IFERROR(__xludf.DUMMYFUNCTION("GOOGLETRANSLATE(D101, ""he"", ""en"")"),"#VALUE!")</f>
        <v>#VALUE!</v>
      </c>
    </row>
    <row r="102" ht="15.75" customHeight="1">
      <c r="E102" s="4" t="str">
        <f>IFERROR(__xludf.DUMMYFUNCTION("GOOGLETRANSLATE(D102, ""he"", ""en"")"),"#VALUE!")</f>
        <v>#VALUE!</v>
      </c>
    </row>
    <row r="103" ht="15.75" customHeight="1">
      <c r="E103" s="4" t="str">
        <f>IFERROR(__xludf.DUMMYFUNCTION("GOOGLETRANSLATE(D103, ""he"", ""en"")"),"#VALUE!")</f>
        <v>#VALUE!</v>
      </c>
    </row>
    <row r="104" ht="15.75" customHeight="1">
      <c r="E104" s="4" t="str">
        <f>IFERROR(__xludf.DUMMYFUNCTION("GOOGLETRANSLATE(D104, ""he"", ""en"")"),"#VALUE!")</f>
        <v>#VALUE!</v>
      </c>
    </row>
    <row r="105" ht="15.75" customHeight="1">
      <c r="E105" s="4" t="str">
        <f>IFERROR(__xludf.DUMMYFUNCTION("GOOGLETRANSLATE(D105, ""he"", ""en"")"),"#VALUE!")</f>
        <v>#VALUE!</v>
      </c>
    </row>
    <row r="106" ht="15.75" customHeight="1">
      <c r="E106" s="4" t="str">
        <f>IFERROR(__xludf.DUMMYFUNCTION("GOOGLETRANSLATE(D106, ""he"", ""en"")"),"#VALUE!")</f>
        <v>#VALUE!</v>
      </c>
    </row>
    <row r="107" ht="15.75" customHeight="1">
      <c r="E107" s="4" t="str">
        <f>IFERROR(__xludf.DUMMYFUNCTION("GOOGLETRANSLATE(D107, ""he"", ""en"")"),"#VALUE!")</f>
        <v>#VALUE!</v>
      </c>
    </row>
    <row r="108" ht="15.75" customHeight="1">
      <c r="E108" s="4" t="str">
        <f>IFERROR(__xludf.DUMMYFUNCTION("GOOGLETRANSLATE(D108, ""he"", ""en"")"),"#VALUE!")</f>
        <v>#VALUE!</v>
      </c>
    </row>
    <row r="109" ht="15.75" customHeight="1">
      <c r="E109" s="4" t="str">
        <f>IFERROR(__xludf.DUMMYFUNCTION("GOOGLETRANSLATE(D109, ""he"", ""en"")"),"#VALUE!")</f>
        <v>#VALUE!</v>
      </c>
    </row>
    <row r="110" ht="15.75" customHeight="1">
      <c r="E110" s="4" t="str">
        <f>IFERROR(__xludf.DUMMYFUNCTION("GOOGLETRANSLATE(D110, ""he"", ""en"")"),"#VALUE!")</f>
        <v>#VALUE!</v>
      </c>
    </row>
    <row r="111" ht="15.75" customHeight="1">
      <c r="E111" s="4" t="str">
        <f>IFERROR(__xludf.DUMMYFUNCTION("GOOGLETRANSLATE(D111, ""he"", ""en"")"),"#VALUE!")</f>
        <v>#VALUE!</v>
      </c>
    </row>
    <row r="112" ht="15.75" customHeight="1">
      <c r="E112" s="4" t="str">
        <f>IFERROR(__xludf.DUMMYFUNCTION("GOOGLETRANSLATE(D112, ""he"", ""en"")"),"#VALUE!")</f>
        <v>#VALUE!</v>
      </c>
    </row>
    <row r="113" ht="15.75" customHeight="1">
      <c r="E113" s="4" t="str">
        <f>IFERROR(__xludf.DUMMYFUNCTION("GOOGLETRANSLATE(D113, ""he"", ""en"")"),"#VALUE!")</f>
        <v>#VALUE!</v>
      </c>
    </row>
    <row r="114" ht="15.75" customHeight="1">
      <c r="E114" s="4" t="str">
        <f>IFERROR(__xludf.DUMMYFUNCTION("GOOGLETRANSLATE(D114, ""he"", ""en"")"),"#VALUE!")</f>
        <v>#VALUE!</v>
      </c>
    </row>
    <row r="115" ht="15.75" customHeight="1">
      <c r="E115" s="4" t="str">
        <f>IFERROR(__xludf.DUMMYFUNCTION("GOOGLETRANSLATE(D115, ""he"", ""en"")"),"#VALUE!")</f>
        <v>#VALUE!</v>
      </c>
    </row>
    <row r="116" ht="15.75" customHeight="1">
      <c r="E116" s="4" t="str">
        <f>IFERROR(__xludf.DUMMYFUNCTION("GOOGLETRANSLATE(D116, ""he"", ""en"")"),"#VALUE!")</f>
        <v>#VALUE!</v>
      </c>
    </row>
    <row r="117" ht="15.75" customHeight="1">
      <c r="E117" s="4" t="str">
        <f>IFERROR(__xludf.DUMMYFUNCTION("GOOGLETRANSLATE(D117, ""he"", ""en"")"),"#VALUE!")</f>
        <v>#VALUE!</v>
      </c>
    </row>
    <row r="118" ht="15.75" customHeight="1">
      <c r="E118" s="4" t="str">
        <f>IFERROR(__xludf.DUMMYFUNCTION("GOOGLETRANSLATE(D118, ""he"", ""en"")"),"#VALUE!")</f>
        <v>#VALUE!</v>
      </c>
    </row>
    <row r="119" ht="15.75" customHeight="1">
      <c r="E119" s="4" t="str">
        <f>IFERROR(__xludf.DUMMYFUNCTION("GOOGLETRANSLATE(D119, ""he"", ""en"")"),"#VALUE!")</f>
        <v>#VALUE!</v>
      </c>
    </row>
    <row r="120" ht="15.75" customHeight="1">
      <c r="E120" s="4" t="str">
        <f>IFERROR(__xludf.DUMMYFUNCTION("GOOGLETRANSLATE(D120, ""he"", ""en"")"),"#VALUE!")</f>
        <v>#VALUE!</v>
      </c>
    </row>
    <row r="121" ht="15.75" customHeight="1">
      <c r="E121" s="4" t="str">
        <f>IFERROR(__xludf.DUMMYFUNCTION("GOOGLETRANSLATE(D121, ""he"", ""en"")"),"#VALUE!")</f>
        <v>#VALUE!</v>
      </c>
    </row>
    <row r="122" ht="15.75" customHeight="1">
      <c r="E122" s="4" t="str">
        <f>IFERROR(__xludf.DUMMYFUNCTION("GOOGLETRANSLATE(D122, ""he"", ""en"")"),"#VALUE!")</f>
        <v>#VALUE!</v>
      </c>
    </row>
    <row r="123" ht="15.75" customHeight="1">
      <c r="E123" s="4" t="str">
        <f>IFERROR(__xludf.DUMMYFUNCTION("GOOGLETRANSLATE(D123, ""he"", ""en"")"),"#VALUE!")</f>
        <v>#VALUE!</v>
      </c>
    </row>
    <row r="124" ht="15.75" customHeight="1">
      <c r="E124" s="4" t="str">
        <f>IFERROR(__xludf.DUMMYFUNCTION("GOOGLETRANSLATE(D124, ""he"", ""en"")"),"#VALUE!")</f>
        <v>#VALUE!</v>
      </c>
    </row>
    <row r="125" ht="15.75" customHeight="1">
      <c r="E125" s="4" t="str">
        <f>IFERROR(__xludf.DUMMYFUNCTION("GOOGLETRANSLATE(D125, ""he"", ""en"")"),"#VALUE!")</f>
        <v>#VALUE!</v>
      </c>
    </row>
    <row r="126" ht="15.75" customHeight="1">
      <c r="E126" s="4" t="str">
        <f>IFERROR(__xludf.DUMMYFUNCTION("GOOGLETRANSLATE(D126, ""he"", ""en"")"),"#VALUE!")</f>
        <v>#VALUE!</v>
      </c>
    </row>
    <row r="127" ht="15.75" customHeight="1">
      <c r="E127" s="4" t="str">
        <f>IFERROR(__xludf.DUMMYFUNCTION("GOOGLETRANSLATE(D127, ""he"", ""en"")"),"#VALUE!")</f>
        <v>#VALUE!</v>
      </c>
    </row>
    <row r="128" ht="15.75" customHeight="1">
      <c r="E128" s="4" t="str">
        <f>IFERROR(__xludf.DUMMYFUNCTION("GOOGLETRANSLATE(D128, ""he"", ""en"")"),"#VALUE!")</f>
        <v>#VALUE!</v>
      </c>
    </row>
    <row r="129" ht="15.75" customHeight="1">
      <c r="E129" s="4" t="str">
        <f>IFERROR(__xludf.DUMMYFUNCTION("GOOGLETRANSLATE(D129, ""he"", ""en"")"),"#VALUE!")</f>
        <v>#VALUE!</v>
      </c>
    </row>
    <row r="130" ht="15.75" customHeight="1">
      <c r="E130" s="4" t="str">
        <f>IFERROR(__xludf.DUMMYFUNCTION("GOOGLETRANSLATE(D130, ""he"", ""en"")"),"#VALUE!")</f>
        <v>#VALUE!</v>
      </c>
    </row>
    <row r="131" ht="15.75" customHeight="1">
      <c r="E131" s="4" t="str">
        <f>IFERROR(__xludf.DUMMYFUNCTION("GOOGLETRANSLATE(D131, ""he"", ""en"")"),"#VALUE!")</f>
        <v>#VALUE!</v>
      </c>
    </row>
    <row r="132" ht="15.75" customHeight="1">
      <c r="E132" s="4" t="str">
        <f>IFERROR(__xludf.DUMMYFUNCTION("GOOGLETRANSLATE(D132, ""he"", ""en"")"),"#VALUE!")</f>
        <v>#VALUE!</v>
      </c>
    </row>
    <row r="133" ht="15.75" customHeight="1">
      <c r="E133" s="4" t="str">
        <f>IFERROR(__xludf.DUMMYFUNCTION("GOOGLETRANSLATE(D133, ""he"", ""en"")"),"#VALUE!")</f>
        <v>#VALUE!</v>
      </c>
    </row>
    <row r="134" ht="15.75" customHeight="1">
      <c r="E134" s="4" t="str">
        <f>IFERROR(__xludf.DUMMYFUNCTION("GOOGLETRANSLATE(D134, ""he"", ""en"")"),"#VALUE!")</f>
        <v>#VALUE!</v>
      </c>
    </row>
    <row r="135" ht="15.75" customHeight="1">
      <c r="E135" s="4" t="str">
        <f>IFERROR(__xludf.DUMMYFUNCTION("GOOGLETRANSLATE(D135, ""he"", ""en"")"),"#VALUE!")</f>
        <v>#VALUE!</v>
      </c>
    </row>
    <row r="136" ht="15.75" customHeight="1">
      <c r="E136" s="4" t="str">
        <f>IFERROR(__xludf.DUMMYFUNCTION("GOOGLETRANSLATE(D136, ""he"", ""en"")"),"#VALUE!")</f>
        <v>#VALUE!</v>
      </c>
    </row>
    <row r="137" ht="15.75" customHeight="1">
      <c r="E137" s="4" t="str">
        <f>IFERROR(__xludf.DUMMYFUNCTION("GOOGLETRANSLATE(D137, ""he"", ""en"")"),"#VALUE!")</f>
        <v>#VALUE!</v>
      </c>
    </row>
    <row r="138" ht="15.75" customHeight="1">
      <c r="E138" s="4" t="str">
        <f>IFERROR(__xludf.DUMMYFUNCTION("GOOGLETRANSLATE(D138, ""he"", ""en"")"),"#VALUE!")</f>
        <v>#VALUE!</v>
      </c>
    </row>
    <row r="139" ht="15.75" customHeight="1">
      <c r="E139" s="4" t="str">
        <f>IFERROR(__xludf.DUMMYFUNCTION("GOOGLETRANSLATE(D139, ""he"", ""en"")"),"#VALUE!")</f>
        <v>#VALUE!</v>
      </c>
    </row>
    <row r="140" ht="15.75" customHeight="1">
      <c r="E140" s="4" t="str">
        <f>IFERROR(__xludf.DUMMYFUNCTION("GOOGLETRANSLATE(D140, ""he"", ""en"")"),"#VALUE!")</f>
        <v>#VALUE!</v>
      </c>
    </row>
    <row r="141" ht="15.75" customHeight="1">
      <c r="E141" s="4" t="str">
        <f>IFERROR(__xludf.DUMMYFUNCTION("GOOGLETRANSLATE(D141, ""he"", ""en"")"),"#VALUE!")</f>
        <v>#VALUE!</v>
      </c>
    </row>
    <row r="142" ht="15.75" customHeight="1">
      <c r="E142" s="4" t="str">
        <f>IFERROR(__xludf.DUMMYFUNCTION("GOOGLETRANSLATE(D142, ""he"", ""en"")"),"#VALUE!")</f>
        <v>#VALUE!</v>
      </c>
    </row>
    <row r="143" ht="15.75" customHeight="1">
      <c r="E143" s="4" t="str">
        <f>IFERROR(__xludf.DUMMYFUNCTION("GOOGLETRANSLATE(D143, ""he"", ""en"")"),"#VALUE!")</f>
        <v>#VALUE!</v>
      </c>
    </row>
    <row r="144" ht="15.75" customHeight="1">
      <c r="E144" s="4" t="str">
        <f>IFERROR(__xludf.DUMMYFUNCTION("GOOGLETRANSLATE(D144, ""he"", ""en"")"),"#VALUE!")</f>
        <v>#VALUE!</v>
      </c>
    </row>
    <row r="145" ht="15.75" customHeight="1">
      <c r="E145" s="4" t="str">
        <f>IFERROR(__xludf.DUMMYFUNCTION("GOOGLETRANSLATE(D145, ""he"", ""en"")"),"#VALUE!")</f>
        <v>#VALUE!</v>
      </c>
    </row>
    <row r="146" ht="15.75" customHeight="1">
      <c r="E146" s="4" t="str">
        <f>IFERROR(__xludf.DUMMYFUNCTION("GOOGLETRANSLATE(D146, ""he"", ""en"")"),"#VALUE!")</f>
        <v>#VALUE!</v>
      </c>
    </row>
    <row r="147" ht="15.75" customHeight="1">
      <c r="E147" s="4" t="str">
        <f>IFERROR(__xludf.DUMMYFUNCTION("GOOGLETRANSLATE(D147, ""he"", ""en"")"),"#VALUE!")</f>
        <v>#VALUE!</v>
      </c>
    </row>
    <row r="148" ht="15.75" customHeight="1">
      <c r="E148" s="4" t="str">
        <f>IFERROR(__xludf.DUMMYFUNCTION("GOOGLETRANSLATE(D148, ""he"", ""en"")"),"#VALUE!")</f>
        <v>#VALUE!</v>
      </c>
    </row>
    <row r="149" ht="15.75" customHeight="1">
      <c r="E149" s="4" t="str">
        <f>IFERROR(__xludf.DUMMYFUNCTION("GOOGLETRANSLATE(D149, ""he"", ""en"")"),"#VALUE!")</f>
        <v>#VALUE!</v>
      </c>
    </row>
    <row r="150" ht="15.75" customHeight="1">
      <c r="E150" s="4" t="str">
        <f>IFERROR(__xludf.DUMMYFUNCTION("GOOGLETRANSLATE(D150, ""he"", ""en"")"),"#VALUE!")</f>
        <v>#VALUE!</v>
      </c>
    </row>
    <row r="151" ht="15.75" customHeight="1">
      <c r="E151" s="4" t="str">
        <f>IFERROR(__xludf.DUMMYFUNCTION("GOOGLETRANSLATE(D151, ""he"", ""en"")"),"#VALUE!")</f>
        <v>#VALUE!</v>
      </c>
    </row>
    <row r="152" ht="15.75" customHeight="1">
      <c r="E152" s="4" t="str">
        <f>IFERROR(__xludf.DUMMYFUNCTION("GOOGLETRANSLATE(D152, ""he"", ""en"")"),"#VALUE!")</f>
        <v>#VALUE!</v>
      </c>
    </row>
    <row r="153" ht="15.75" customHeight="1">
      <c r="E153" s="4" t="str">
        <f>IFERROR(__xludf.DUMMYFUNCTION("GOOGLETRANSLATE(D153, ""he"", ""en"")"),"#VALUE!")</f>
        <v>#VALUE!</v>
      </c>
    </row>
    <row r="154" ht="15.75" customHeight="1">
      <c r="E154" s="4" t="str">
        <f>IFERROR(__xludf.DUMMYFUNCTION("GOOGLETRANSLATE(D154, ""he"", ""en"")"),"#VALUE!")</f>
        <v>#VALUE!</v>
      </c>
    </row>
    <row r="155" ht="15.75" customHeight="1">
      <c r="E155" s="4" t="str">
        <f>IFERROR(__xludf.DUMMYFUNCTION("GOOGLETRANSLATE(D155, ""he"", ""en"")"),"#VALUE!")</f>
        <v>#VALUE!</v>
      </c>
    </row>
    <row r="156" ht="15.75" customHeight="1">
      <c r="E156" s="4" t="str">
        <f>IFERROR(__xludf.DUMMYFUNCTION("GOOGLETRANSLATE(D156, ""he"", ""en"")"),"#VALUE!")</f>
        <v>#VALUE!</v>
      </c>
    </row>
    <row r="157" ht="15.75" customHeight="1">
      <c r="E157" s="4" t="str">
        <f>IFERROR(__xludf.DUMMYFUNCTION("GOOGLETRANSLATE(D157, ""he"", ""en"")"),"#VALUE!")</f>
        <v>#VALUE!</v>
      </c>
    </row>
    <row r="158" ht="15.75" customHeight="1">
      <c r="E158" s="4" t="str">
        <f>IFERROR(__xludf.DUMMYFUNCTION("GOOGLETRANSLATE(D158, ""he"", ""en"")"),"#VALUE!")</f>
        <v>#VALUE!</v>
      </c>
    </row>
    <row r="159" ht="15.75" customHeight="1">
      <c r="E159" s="4" t="str">
        <f>IFERROR(__xludf.DUMMYFUNCTION("GOOGLETRANSLATE(D159, ""he"", ""en"")"),"#VALUE!")</f>
        <v>#VALUE!</v>
      </c>
    </row>
    <row r="160" ht="15.75" customHeight="1">
      <c r="E160" s="4" t="str">
        <f>IFERROR(__xludf.DUMMYFUNCTION("GOOGLETRANSLATE(D160, ""he"", ""en"")"),"#VALUE!")</f>
        <v>#VALUE!</v>
      </c>
    </row>
    <row r="161" ht="15.75" customHeight="1">
      <c r="E161" s="4" t="str">
        <f>IFERROR(__xludf.DUMMYFUNCTION("GOOGLETRANSLATE(D161, ""he"", ""en"")"),"#VALUE!")</f>
        <v>#VALUE!</v>
      </c>
    </row>
    <row r="162" ht="15.75" customHeight="1">
      <c r="E162" s="4" t="str">
        <f>IFERROR(__xludf.DUMMYFUNCTION("GOOGLETRANSLATE(D162, ""he"", ""en"")"),"#VALUE!")</f>
        <v>#VALUE!</v>
      </c>
    </row>
    <row r="163" ht="15.75" customHeight="1">
      <c r="E163" s="4" t="str">
        <f>IFERROR(__xludf.DUMMYFUNCTION("GOOGLETRANSLATE(D163, ""he"", ""en"")"),"#VALUE!")</f>
        <v>#VALUE!</v>
      </c>
    </row>
    <row r="164" ht="15.75" customHeight="1">
      <c r="E164" s="4" t="str">
        <f>IFERROR(__xludf.DUMMYFUNCTION("GOOGLETRANSLATE(D164, ""he"", ""en"")"),"#VALUE!")</f>
        <v>#VALUE!</v>
      </c>
    </row>
    <row r="165" ht="15.75" customHeight="1">
      <c r="E165" s="4" t="str">
        <f>IFERROR(__xludf.DUMMYFUNCTION("GOOGLETRANSLATE(D165, ""he"", ""en"")"),"#VALUE!")</f>
        <v>#VALUE!</v>
      </c>
    </row>
    <row r="166" ht="15.75" customHeight="1">
      <c r="E166" s="4" t="str">
        <f>IFERROR(__xludf.DUMMYFUNCTION("GOOGLETRANSLATE(D166, ""he"", ""en"")"),"#VALUE!")</f>
        <v>#VALUE!</v>
      </c>
    </row>
    <row r="167" ht="15.75" customHeight="1">
      <c r="E167" s="4" t="str">
        <f>IFERROR(__xludf.DUMMYFUNCTION("GOOGLETRANSLATE(D167, ""he"", ""en"")"),"#VALUE!")</f>
        <v>#VALUE!</v>
      </c>
    </row>
    <row r="168" ht="15.75" customHeight="1">
      <c r="E168" s="4" t="str">
        <f>IFERROR(__xludf.DUMMYFUNCTION("GOOGLETRANSLATE(D168, ""he"", ""en"")"),"#VALUE!")</f>
        <v>#VALUE!</v>
      </c>
    </row>
    <row r="169" ht="15.75" customHeight="1">
      <c r="E169" s="4" t="str">
        <f>IFERROR(__xludf.DUMMYFUNCTION("GOOGLETRANSLATE(D169, ""he"", ""en"")"),"#VALUE!")</f>
        <v>#VALUE!</v>
      </c>
    </row>
    <row r="170" ht="15.75" customHeight="1">
      <c r="E170" s="4" t="str">
        <f>IFERROR(__xludf.DUMMYFUNCTION("GOOGLETRANSLATE(D170, ""he"", ""en"")"),"#VALUE!")</f>
        <v>#VALUE!</v>
      </c>
    </row>
    <row r="171" ht="15.75" customHeight="1">
      <c r="E171" s="4" t="str">
        <f>IFERROR(__xludf.DUMMYFUNCTION("GOOGLETRANSLATE(D171, ""he"", ""en"")"),"#VALUE!")</f>
        <v>#VALUE!</v>
      </c>
    </row>
    <row r="172" ht="15.75" customHeight="1">
      <c r="E172" s="4" t="str">
        <f>IFERROR(__xludf.DUMMYFUNCTION("GOOGLETRANSLATE(D172, ""he"", ""en"")"),"#VALUE!")</f>
        <v>#VALUE!</v>
      </c>
    </row>
    <row r="173" ht="15.75" customHeight="1">
      <c r="E173" s="4" t="str">
        <f>IFERROR(__xludf.DUMMYFUNCTION("GOOGLETRANSLATE(D173, ""he"", ""en"")"),"#VALUE!")</f>
        <v>#VALUE!</v>
      </c>
    </row>
    <row r="174" ht="15.75" customHeight="1">
      <c r="E174" s="4" t="str">
        <f>IFERROR(__xludf.DUMMYFUNCTION("GOOGLETRANSLATE(D174, ""he"", ""en"")"),"#VALUE!")</f>
        <v>#VALUE!</v>
      </c>
    </row>
    <row r="175" ht="15.75" customHeight="1">
      <c r="E175" s="4" t="str">
        <f>IFERROR(__xludf.DUMMYFUNCTION("GOOGLETRANSLATE(D175, ""he"", ""en"")"),"#VALUE!")</f>
        <v>#VALUE!</v>
      </c>
    </row>
    <row r="176" ht="15.75" customHeight="1">
      <c r="E176" s="4" t="str">
        <f>IFERROR(__xludf.DUMMYFUNCTION("GOOGLETRANSLATE(D176, ""he"", ""en"")"),"#VALUE!")</f>
        <v>#VALUE!</v>
      </c>
    </row>
    <row r="177" ht="15.75" customHeight="1">
      <c r="E177" s="4" t="str">
        <f>IFERROR(__xludf.DUMMYFUNCTION("GOOGLETRANSLATE(D177, ""he"", ""en"")"),"#VALUE!")</f>
        <v>#VALUE!</v>
      </c>
    </row>
    <row r="178" ht="15.75" customHeight="1">
      <c r="E178" s="4" t="str">
        <f>IFERROR(__xludf.DUMMYFUNCTION("GOOGLETRANSLATE(D178, ""he"", ""en"")"),"#VALUE!")</f>
        <v>#VALUE!</v>
      </c>
    </row>
    <row r="179" ht="15.75" customHeight="1">
      <c r="E179" s="4" t="str">
        <f>IFERROR(__xludf.DUMMYFUNCTION("GOOGLETRANSLATE(D179, ""he"", ""en"")"),"#VALUE!")</f>
        <v>#VALUE!</v>
      </c>
    </row>
    <row r="180" ht="15.75" customHeight="1">
      <c r="E180" s="4" t="str">
        <f>IFERROR(__xludf.DUMMYFUNCTION("GOOGLETRANSLATE(D180, ""he"", ""en"")"),"#VALUE!")</f>
        <v>#VALUE!</v>
      </c>
    </row>
    <row r="181" ht="15.75" customHeight="1">
      <c r="E181" s="4" t="str">
        <f>IFERROR(__xludf.DUMMYFUNCTION("GOOGLETRANSLATE(D181, ""he"", ""en"")"),"#VALUE!")</f>
        <v>#VALUE!</v>
      </c>
    </row>
    <row r="182" ht="15.75" customHeight="1">
      <c r="E182" s="4" t="str">
        <f>IFERROR(__xludf.DUMMYFUNCTION("GOOGLETRANSLATE(D182, ""he"", ""en"")"),"#VALUE!")</f>
        <v>#VALUE!</v>
      </c>
    </row>
    <row r="183" ht="15.75" customHeight="1">
      <c r="E183" s="4" t="str">
        <f>IFERROR(__xludf.DUMMYFUNCTION("GOOGLETRANSLATE(D183, ""he"", ""en"")"),"#VALUE!")</f>
        <v>#VALUE!</v>
      </c>
    </row>
    <row r="184" ht="15.75" customHeight="1">
      <c r="E184" s="4" t="str">
        <f>IFERROR(__xludf.DUMMYFUNCTION("GOOGLETRANSLATE(D184, ""he"", ""en"")"),"#VALUE!")</f>
        <v>#VALUE!</v>
      </c>
    </row>
    <row r="185" ht="15.75" customHeight="1">
      <c r="E185" s="4" t="str">
        <f>IFERROR(__xludf.DUMMYFUNCTION("GOOGLETRANSLATE(D185, ""he"", ""en"")"),"#VALUE!")</f>
        <v>#VALUE!</v>
      </c>
    </row>
    <row r="186" ht="15.75" customHeight="1">
      <c r="E186" s="4" t="str">
        <f>IFERROR(__xludf.DUMMYFUNCTION("GOOGLETRANSLATE(D186, ""he"", ""en"")"),"#VALUE!")</f>
        <v>#VALUE!</v>
      </c>
    </row>
    <row r="187" ht="15.75" customHeight="1">
      <c r="E187" s="4" t="str">
        <f>IFERROR(__xludf.DUMMYFUNCTION("GOOGLETRANSLATE(D187, ""he"", ""en"")"),"#VALUE!")</f>
        <v>#VALUE!</v>
      </c>
    </row>
    <row r="188" ht="15.75" customHeight="1">
      <c r="E188" s="4" t="str">
        <f>IFERROR(__xludf.DUMMYFUNCTION("GOOGLETRANSLATE(D188, ""he"", ""en"")"),"#VALUE!")</f>
        <v>#VALUE!</v>
      </c>
    </row>
    <row r="189" ht="15.75" customHeight="1">
      <c r="E189" s="4" t="str">
        <f>IFERROR(__xludf.DUMMYFUNCTION("GOOGLETRANSLATE(D189, ""he"", ""en"")"),"#VALUE!")</f>
        <v>#VALUE!</v>
      </c>
    </row>
    <row r="190" ht="15.75" customHeight="1">
      <c r="E190" s="4" t="str">
        <f>IFERROR(__xludf.DUMMYFUNCTION("GOOGLETRANSLATE(D190, ""he"", ""en"")"),"#VALUE!")</f>
        <v>#VALUE!</v>
      </c>
    </row>
    <row r="191" ht="15.75" customHeight="1">
      <c r="E191" s="4" t="str">
        <f>IFERROR(__xludf.DUMMYFUNCTION("GOOGLETRANSLATE(D191, ""he"", ""en"")"),"#VALUE!")</f>
        <v>#VALUE!</v>
      </c>
    </row>
    <row r="192" ht="15.75" customHeight="1">
      <c r="E192" s="4" t="str">
        <f>IFERROR(__xludf.DUMMYFUNCTION("GOOGLETRANSLATE(D192, ""he"", ""en"")"),"#VALUE!")</f>
        <v>#VALUE!</v>
      </c>
    </row>
    <row r="193" ht="15.75" customHeight="1">
      <c r="E193" s="4" t="str">
        <f>IFERROR(__xludf.DUMMYFUNCTION("GOOGLETRANSLATE(D193, ""he"", ""en"")"),"#VALUE!")</f>
        <v>#VALUE!</v>
      </c>
    </row>
    <row r="194" ht="15.75" customHeight="1">
      <c r="E194" s="4" t="str">
        <f>IFERROR(__xludf.DUMMYFUNCTION("GOOGLETRANSLATE(D194, ""he"", ""en"")"),"#VALUE!")</f>
        <v>#VALUE!</v>
      </c>
    </row>
    <row r="195" ht="15.75" customHeight="1">
      <c r="E195" s="4" t="str">
        <f>IFERROR(__xludf.DUMMYFUNCTION("GOOGLETRANSLATE(D195, ""he"", ""en"")"),"#VALUE!")</f>
        <v>#VALUE!</v>
      </c>
    </row>
    <row r="196" ht="15.75" customHeight="1">
      <c r="E196" s="4" t="str">
        <f>IFERROR(__xludf.DUMMYFUNCTION("GOOGLETRANSLATE(D196, ""he"", ""en"")"),"#VALUE!")</f>
        <v>#VALUE!</v>
      </c>
    </row>
    <row r="197" ht="15.75" customHeight="1">
      <c r="E197" s="4" t="str">
        <f>IFERROR(__xludf.DUMMYFUNCTION("GOOGLETRANSLATE(D197, ""he"", ""en"")"),"#VALUE!")</f>
        <v>#VALUE!</v>
      </c>
    </row>
    <row r="198" ht="15.75" customHeight="1">
      <c r="E198" s="4" t="str">
        <f>IFERROR(__xludf.DUMMYFUNCTION("GOOGLETRANSLATE(D198, ""he"", ""en"")"),"#VALUE!")</f>
        <v>#VALUE!</v>
      </c>
    </row>
    <row r="199" ht="15.75" customHeight="1">
      <c r="E199" s="4" t="str">
        <f>IFERROR(__xludf.DUMMYFUNCTION("GOOGLETRANSLATE(D199, ""he"", ""en"")"),"#VALUE!")</f>
        <v>#VALUE!</v>
      </c>
    </row>
    <row r="200" ht="15.75" customHeight="1">
      <c r="E200" s="4" t="str">
        <f>IFERROR(__xludf.DUMMYFUNCTION("GOOGLETRANSLATE(D200, ""he"", ""en"")"),"#VALUE!")</f>
        <v>#VALUE!</v>
      </c>
    </row>
    <row r="201" ht="15.75" customHeight="1">
      <c r="E201" s="4" t="str">
        <f>IFERROR(__xludf.DUMMYFUNCTION("GOOGLETRANSLATE(D201, ""he"", ""en"")"),"#VALUE!")</f>
        <v>#VALUE!</v>
      </c>
    </row>
    <row r="202" ht="15.75" customHeight="1">
      <c r="E202" s="4" t="str">
        <f>IFERROR(__xludf.DUMMYFUNCTION("GOOGLETRANSLATE(D202, ""he"", ""en"")"),"#VALUE!")</f>
        <v>#VALUE!</v>
      </c>
    </row>
    <row r="203" ht="15.75" customHeight="1">
      <c r="E203" s="4" t="str">
        <f>IFERROR(__xludf.DUMMYFUNCTION("GOOGLETRANSLATE(D203, ""he"", ""en"")"),"#VALUE!")</f>
        <v>#VALUE!</v>
      </c>
    </row>
    <row r="204" ht="15.75" customHeight="1">
      <c r="E204" s="4" t="str">
        <f>IFERROR(__xludf.DUMMYFUNCTION("GOOGLETRANSLATE(D204, ""he"", ""en"")"),"#VALUE!")</f>
        <v>#VALUE!</v>
      </c>
    </row>
    <row r="205" ht="15.75" customHeight="1">
      <c r="E205" s="4" t="str">
        <f>IFERROR(__xludf.DUMMYFUNCTION("GOOGLETRANSLATE(D205, ""he"", ""en"")"),"#VALUE!")</f>
        <v>#VALUE!</v>
      </c>
    </row>
    <row r="206" ht="15.75" customHeight="1">
      <c r="E206" s="4" t="str">
        <f>IFERROR(__xludf.DUMMYFUNCTION("GOOGLETRANSLATE(D206, ""he"", ""en"")"),"#VALUE!")</f>
        <v>#VALUE!</v>
      </c>
    </row>
    <row r="207" ht="15.75" customHeight="1">
      <c r="E207" s="4" t="str">
        <f>IFERROR(__xludf.DUMMYFUNCTION("GOOGLETRANSLATE(D207, ""he"", ""en"")"),"#VALUE!")</f>
        <v>#VALUE!</v>
      </c>
    </row>
    <row r="208" ht="15.75" customHeight="1">
      <c r="E208" s="4" t="str">
        <f>IFERROR(__xludf.DUMMYFUNCTION("GOOGLETRANSLATE(D208, ""he"", ""en"")"),"#VALUE!")</f>
        <v>#VALUE!</v>
      </c>
    </row>
    <row r="209" ht="15.75" customHeight="1">
      <c r="E209" s="4" t="str">
        <f>IFERROR(__xludf.DUMMYFUNCTION("GOOGLETRANSLATE(D209, ""he"", ""en"")"),"#VALUE!")</f>
        <v>#VALUE!</v>
      </c>
    </row>
    <row r="210" ht="15.75" customHeight="1">
      <c r="E210" s="4" t="str">
        <f>IFERROR(__xludf.DUMMYFUNCTION("GOOGLETRANSLATE(D210, ""he"", ""en"")"),"#VALUE!")</f>
        <v>#VALUE!</v>
      </c>
    </row>
    <row r="211" ht="15.75" customHeight="1">
      <c r="E211" s="4" t="str">
        <f>IFERROR(__xludf.DUMMYFUNCTION("GOOGLETRANSLATE(D211, ""he"", ""en"")"),"#VALUE!")</f>
        <v>#VALUE!</v>
      </c>
    </row>
    <row r="212" ht="15.75" customHeight="1">
      <c r="E212" s="4" t="str">
        <f>IFERROR(__xludf.DUMMYFUNCTION("GOOGLETRANSLATE(D212, ""he"", ""en"")"),"#VALUE!")</f>
        <v>#VALUE!</v>
      </c>
    </row>
    <row r="213" ht="15.75" customHeight="1">
      <c r="E213" s="4" t="str">
        <f>IFERROR(__xludf.DUMMYFUNCTION("GOOGLETRANSLATE(D213, ""he"", ""en"")"),"#VALUE!")</f>
        <v>#VALUE!</v>
      </c>
    </row>
    <row r="214" ht="15.75" customHeight="1">
      <c r="E214" s="4" t="str">
        <f>IFERROR(__xludf.DUMMYFUNCTION("GOOGLETRANSLATE(D214, ""he"", ""en"")"),"#VALUE!")</f>
        <v>#VALUE!</v>
      </c>
    </row>
    <row r="215" ht="15.75" customHeight="1">
      <c r="E215" s="4" t="str">
        <f>IFERROR(__xludf.DUMMYFUNCTION("GOOGLETRANSLATE(D215, ""he"", ""en"")"),"#VALUE!")</f>
        <v>#VALUE!</v>
      </c>
    </row>
    <row r="216" ht="15.75" customHeight="1">
      <c r="E216" s="4" t="str">
        <f>IFERROR(__xludf.DUMMYFUNCTION("GOOGLETRANSLATE(D216, ""he"", ""en"")"),"#VALUE!")</f>
        <v>#VALUE!</v>
      </c>
    </row>
    <row r="217" ht="15.75" customHeight="1">
      <c r="E217" s="4" t="str">
        <f>IFERROR(__xludf.DUMMYFUNCTION("GOOGLETRANSLATE(D217, ""he"", ""en"")"),"#VALUE!")</f>
        <v>#VALUE!</v>
      </c>
    </row>
    <row r="218" ht="15.75" customHeight="1">
      <c r="E218" s="4" t="str">
        <f>IFERROR(__xludf.DUMMYFUNCTION("GOOGLETRANSLATE(D218, ""he"", ""en"")"),"#VALUE!")</f>
        <v>#VALUE!</v>
      </c>
    </row>
    <row r="219" ht="15.75" customHeight="1">
      <c r="E219" s="4" t="str">
        <f>IFERROR(__xludf.DUMMYFUNCTION("GOOGLETRANSLATE(D219, ""he"", ""en"")"),"#VALUE!")</f>
        <v>#VALUE!</v>
      </c>
    </row>
    <row r="220" ht="15.75" customHeight="1">
      <c r="E220" s="4" t="str">
        <f>IFERROR(__xludf.DUMMYFUNCTION("GOOGLETRANSLATE(D220, ""he"", ""en"")"),"#VALUE!")</f>
        <v>#VALUE!</v>
      </c>
    </row>
    <row r="221" ht="15.75" customHeight="1">
      <c r="E221" s="4" t="str">
        <f>IFERROR(__xludf.DUMMYFUNCTION("GOOGLETRANSLATE(D221, ""he"", ""en"")"),"#VALUE!")</f>
        <v>#VALUE!</v>
      </c>
    </row>
    <row r="222" ht="15.75" customHeight="1">
      <c r="E222" s="4" t="str">
        <f>IFERROR(__xludf.DUMMYFUNCTION("GOOGLETRANSLATE(D222, ""he"", ""en"")"),"#VALUE!")</f>
        <v>#VALUE!</v>
      </c>
    </row>
    <row r="223" ht="15.75" customHeight="1">
      <c r="E223" s="4" t="str">
        <f>IFERROR(__xludf.DUMMYFUNCTION("GOOGLETRANSLATE(D223, ""he"", ""en"")"),"#VALUE!")</f>
        <v>#VALUE!</v>
      </c>
    </row>
    <row r="224" ht="15.75" customHeight="1">
      <c r="E224" s="4" t="str">
        <f>IFERROR(__xludf.DUMMYFUNCTION("GOOGLETRANSLATE(D224, ""he"", ""en"")"),"#VALUE!")</f>
        <v>#VALUE!</v>
      </c>
    </row>
    <row r="225" ht="15.75" customHeight="1">
      <c r="E225" s="4" t="str">
        <f>IFERROR(__xludf.DUMMYFUNCTION("GOOGLETRANSLATE(D225, ""he"", ""en"")"),"#VALUE!")</f>
        <v>#VALUE!</v>
      </c>
    </row>
    <row r="226" ht="15.75" customHeight="1">
      <c r="E226" s="4" t="str">
        <f>IFERROR(__xludf.DUMMYFUNCTION("GOOGLETRANSLATE(D226, ""he"", ""en"")"),"#VALUE!")</f>
        <v>#VALUE!</v>
      </c>
    </row>
    <row r="227" ht="15.75" customHeight="1">
      <c r="E227" s="4" t="str">
        <f>IFERROR(__xludf.DUMMYFUNCTION("GOOGLETRANSLATE(D227, ""he"", ""en"")"),"#VALUE!")</f>
        <v>#VALUE!</v>
      </c>
    </row>
    <row r="228" ht="15.75" customHeight="1">
      <c r="E228" s="4" t="str">
        <f>IFERROR(__xludf.DUMMYFUNCTION("GOOGLETRANSLATE(D228, ""he"", ""en"")"),"#VALUE!")</f>
        <v>#VALUE!</v>
      </c>
    </row>
    <row r="229" ht="15.75" customHeight="1">
      <c r="E229" s="4" t="str">
        <f>IFERROR(__xludf.DUMMYFUNCTION("GOOGLETRANSLATE(D229, ""he"", ""en"")"),"#VALUE!")</f>
        <v>#VALUE!</v>
      </c>
    </row>
    <row r="230" ht="15.75" customHeight="1">
      <c r="E230" s="4" t="str">
        <f>IFERROR(__xludf.DUMMYFUNCTION("GOOGLETRANSLATE(D230, ""he"", ""en"")"),"#VALUE!")</f>
        <v>#VALUE!</v>
      </c>
    </row>
    <row r="231" ht="15.75" customHeight="1">
      <c r="E231" s="4" t="str">
        <f>IFERROR(__xludf.DUMMYFUNCTION("GOOGLETRANSLATE(D231, ""he"", ""en"")"),"#VALUE!")</f>
        <v>#VALUE!</v>
      </c>
    </row>
    <row r="232" ht="15.75" customHeight="1">
      <c r="E232" s="4" t="str">
        <f>IFERROR(__xludf.DUMMYFUNCTION("GOOGLETRANSLATE(D232, ""he"", ""en"")"),"#VALUE!")</f>
        <v>#VALUE!</v>
      </c>
    </row>
    <row r="233" ht="15.75" customHeight="1">
      <c r="E233" s="4" t="str">
        <f>IFERROR(__xludf.DUMMYFUNCTION("GOOGLETRANSLATE(D233, ""he"", ""en"")"),"#VALUE!")</f>
        <v>#VALUE!</v>
      </c>
    </row>
    <row r="234" ht="15.75" customHeight="1">
      <c r="E234" s="4" t="str">
        <f>IFERROR(__xludf.DUMMYFUNCTION("GOOGLETRANSLATE(D234, ""he"", ""en"")"),"#VALUE!")</f>
        <v>#VALUE!</v>
      </c>
    </row>
    <row r="235" ht="15.75" customHeight="1">
      <c r="E235" s="4" t="str">
        <f>IFERROR(__xludf.DUMMYFUNCTION("GOOGLETRANSLATE(D235, ""he"", ""en"")"),"#VALUE!")</f>
        <v>#VALUE!</v>
      </c>
    </row>
    <row r="236" ht="15.75" customHeight="1">
      <c r="E236" s="4" t="str">
        <f>IFERROR(__xludf.DUMMYFUNCTION("GOOGLETRANSLATE(D236, ""he"", ""en"")"),"#VALUE!")</f>
        <v>#VALUE!</v>
      </c>
    </row>
    <row r="237" ht="15.75" customHeight="1">
      <c r="E237" s="4" t="str">
        <f>IFERROR(__xludf.DUMMYFUNCTION("GOOGLETRANSLATE(D237, ""he"", ""en"")"),"#VALUE!")</f>
        <v>#VALUE!</v>
      </c>
    </row>
    <row r="238" ht="15.75" customHeight="1">
      <c r="E238" s="4" t="str">
        <f>IFERROR(__xludf.DUMMYFUNCTION("GOOGLETRANSLATE(D238, ""he"", ""en"")"),"#VALUE!")</f>
        <v>#VALUE!</v>
      </c>
    </row>
    <row r="239" ht="15.75" customHeight="1">
      <c r="E239" s="4" t="str">
        <f>IFERROR(__xludf.DUMMYFUNCTION("GOOGLETRANSLATE(D239, ""he"", ""en"")"),"#VALUE!")</f>
        <v>#VALUE!</v>
      </c>
    </row>
    <row r="240" ht="15.75" customHeight="1">
      <c r="E240" s="4" t="str">
        <f>IFERROR(__xludf.DUMMYFUNCTION("GOOGLETRANSLATE(D240, ""he"", ""en"")"),"#VALUE!")</f>
        <v>#VALUE!</v>
      </c>
    </row>
    <row r="241" ht="15.75" customHeight="1">
      <c r="E241" s="4" t="str">
        <f>IFERROR(__xludf.DUMMYFUNCTION("GOOGLETRANSLATE(D241, ""he"", ""en"")"),"#VALUE!")</f>
        <v>#VALUE!</v>
      </c>
    </row>
    <row r="242" ht="15.75" customHeight="1">
      <c r="E242" s="4" t="str">
        <f>IFERROR(__xludf.DUMMYFUNCTION("GOOGLETRANSLATE(D242, ""he"", ""en"")"),"#VALUE!")</f>
        <v>#VALUE!</v>
      </c>
    </row>
    <row r="243" ht="15.75" customHeight="1">
      <c r="E243" s="4" t="str">
        <f>IFERROR(__xludf.DUMMYFUNCTION("GOOGLETRANSLATE(D243, ""he"", ""en"")"),"#VALUE!")</f>
        <v>#VALUE!</v>
      </c>
    </row>
    <row r="244" ht="15.75" customHeight="1">
      <c r="E244" s="4" t="str">
        <f>IFERROR(__xludf.DUMMYFUNCTION("GOOGLETRANSLATE(D244, ""he"", ""en"")"),"#VALUE!")</f>
        <v>#VALUE!</v>
      </c>
    </row>
    <row r="245" ht="15.75" customHeight="1">
      <c r="E245" s="4" t="str">
        <f>IFERROR(__xludf.DUMMYFUNCTION("GOOGLETRANSLATE(D245, ""he"", ""en"")"),"#VALUE!")</f>
        <v>#VALUE!</v>
      </c>
    </row>
    <row r="246" ht="15.75" customHeight="1">
      <c r="E246" s="4" t="str">
        <f>IFERROR(__xludf.DUMMYFUNCTION("GOOGLETRANSLATE(D246, ""he"", ""en"")"),"#VALUE!")</f>
        <v>#VALUE!</v>
      </c>
    </row>
    <row r="247" ht="15.75" customHeight="1">
      <c r="E247" s="4" t="str">
        <f>IFERROR(__xludf.DUMMYFUNCTION("GOOGLETRANSLATE(D247, ""he"", ""en"")"),"#VALUE!")</f>
        <v>#VALUE!</v>
      </c>
    </row>
    <row r="248" ht="15.75" customHeight="1">
      <c r="E248" s="4" t="str">
        <f>IFERROR(__xludf.DUMMYFUNCTION("GOOGLETRANSLATE(D248, ""he"", ""en"")"),"#VALUE!")</f>
        <v>#VALUE!</v>
      </c>
    </row>
    <row r="249" ht="15.75" customHeight="1">
      <c r="E249" s="4" t="str">
        <f>IFERROR(__xludf.DUMMYFUNCTION("GOOGLETRANSLATE(D249, ""he"", ""en"")"),"#VALUE!")</f>
        <v>#VALUE!</v>
      </c>
    </row>
    <row r="250" ht="15.75" customHeight="1">
      <c r="E250" s="4" t="str">
        <f>IFERROR(__xludf.DUMMYFUNCTION("GOOGLETRANSLATE(D250, ""he"", ""en"")"),"#VALUE!")</f>
        <v>#VALUE!</v>
      </c>
    </row>
    <row r="251" ht="15.75" customHeight="1">
      <c r="E251" s="4" t="str">
        <f>IFERROR(__xludf.DUMMYFUNCTION("GOOGLETRANSLATE(D251, ""he"", ""en"")"),"#VALUE!")</f>
        <v>#VALUE!</v>
      </c>
    </row>
    <row r="252" ht="15.75" customHeight="1">
      <c r="E252" s="4" t="str">
        <f>IFERROR(__xludf.DUMMYFUNCTION("GOOGLETRANSLATE(D252, ""he"", ""en"")"),"#VALUE!")</f>
        <v>#VALUE!</v>
      </c>
    </row>
    <row r="253" ht="15.75" customHeight="1">
      <c r="E253" s="4" t="str">
        <f>IFERROR(__xludf.DUMMYFUNCTION("GOOGLETRANSLATE(D253, ""he"", ""en"")"),"#VALUE!")</f>
        <v>#VALUE!</v>
      </c>
    </row>
    <row r="254" ht="15.75" customHeight="1">
      <c r="E254" s="4" t="str">
        <f>IFERROR(__xludf.DUMMYFUNCTION("GOOGLETRANSLATE(D254, ""he"", ""en"")"),"#VALUE!")</f>
        <v>#VALUE!</v>
      </c>
    </row>
    <row r="255" ht="15.75" customHeight="1">
      <c r="E255" s="4" t="str">
        <f>IFERROR(__xludf.DUMMYFUNCTION("GOOGLETRANSLATE(D255, ""he"", ""en"")"),"#VALUE!")</f>
        <v>#VALUE!</v>
      </c>
    </row>
    <row r="256" ht="15.75" customHeight="1">
      <c r="E256" s="4" t="str">
        <f>IFERROR(__xludf.DUMMYFUNCTION("GOOGLETRANSLATE(D256, ""he"", ""en"")"),"#VALUE!")</f>
        <v>#VALUE!</v>
      </c>
    </row>
    <row r="257" ht="15.75" customHeight="1">
      <c r="E257" s="4" t="str">
        <f>IFERROR(__xludf.DUMMYFUNCTION("GOOGLETRANSLATE(D257, ""he"", ""en"")"),"#VALUE!")</f>
        <v>#VALUE!</v>
      </c>
    </row>
    <row r="258" ht="15.75" customHeight="1">
      <c r="E258" s="4" t="str">
        <f>IFERROR(__xludf.DUMMYFUNCTION("GOOGLETRANSLATE(D258, ""he"", ""en"")"),"#VALUE!")</f>
        <v>#VALUE!</v>
      </c>
    </row>
    <row r="259" ht="15.75" customHeight="1">
      <c r="E259" s="4" t="str">
        <f>IFERROR(__xludf.DUMMYFUNCTION("GOOGLETRANSLATE(D259, ""he"", ""en"")"),"#VALUE!")</f>
        <v>#VALUE!</v>
      </c>
    </row>
    <row r="260" ht="15.75" customHeight="1">
      <c r="E260" s="4" t="str">
        <f>IFERROR(__xludf.DUMMYFUNCTION("GOOGLETRANSLATE(D260, ""he"", ""en"")"),"#VALUE!")</f>
        <v>#VALUE!</v>
      </c>
    </row>
    <row r="261" ht="15.75" customHeight="1">
      <c r="E261" s="4" t="str">
        <f>IFERROR(__xludf.DUMMYFUNCTION("GOOGLETRANSLATE(D261, ""he"", ""en"")"),"#VALUE!")</f>
        <v>#VALUE!</v>
      </c>
    </row>
    <row r="262" ht="15.75" customHeight="1">
      <c r="E262" s="4" t="str">
        <f>IFERROR(__xludf.DUMMYFUNCTION("GOOGLETRANSLATE(D262, ""he"", ""en"")"),"#VALUE!")</f>
        <v>#VALUE!</v>
      </c>
    </row>
    <row r="263" ht="15.75" customHeight="1">
      <c r="E263" s="4" t="str">
        <f>IFERROR(__xludf.DUMMYFUNCTION("GOOGLETRANSLATE(D263, ""he"", ""en"")"),"#VALUE!")</f>
        <v>#VALUE!</v>
      </c>
    </row>
    <row r="264" ht="15.75" customHeight="1">
      <c r="E264" s="4" t="str">
        <f>IFERROR(__xludf.DUMMYFUNCTION("GOOGLETRANSLATE(D264, ""he"", ""en"")"),"#VALUE!")</f>
        <v>#VALUE!</v>
      </c>
    </row>
    <row r="265" ht="15.75" customHeight="1">
      <c r="E265" s="4" t="str">
        <f>IFERROR(__xludf.DUMMYFUNCTION("GOOGLETRANSLATE(D265, ""he"", ""en"")"),"#VALUE!")</f>
        <v>#VALUE!</v>
      </c>
    </row>
    <row r="266" ht="15.75" customHeight="1">
      <c r="E266" s="4" t="str">
        <f>IFERROR(__xludf.DUMMYFUNCTION("GOOGLETRANSLATE(D266, ""he"", ""en"")"),"#VALUE!")</f>
        <v>#VALUE!</v>
      </c>
    </row>
    <row r="267" ht="15.75" customHeight="1">
      <c r="E267" s="4" t="str">
        <f>IFERROR(__xludf.DUMMYFUNCTION("GOOGLETRANSLATE(D267, ""he"", ""en"")"),"#VALUE!")</f>
        <v>#VALUE!</v>
      </c>
    </row>
    <row r="268" ht="15.75" customHeight="1">
      <c r="E268" s="4" t="str">
        <f>IFERROR(__xludf.DUMMYFUNCTION("GOOGLETRANSLATE(D268, ""he"", ""en"")"),"#VALUE!")</f>
        <v>#VALUE!</v>
      </c>
    </row>
    <row r="269" ht="15.75" customHeight="1">
      <c r="E269" s="4" t="str">
        <f>IFERROR(__xludf.DUMMYFUNCTION("GOOGLETRANSLATE(D269, ""he"", ""en"")"),"#VALUE!")</f>
        <v>#VALUE!</v>
      </c>
    </row>
    <row r="270" ht="15.75" customHeight="1">
      <c r="E270" s="4" t="str">
        <f>IFERROR(__xludf.DUMMYFUNCTION("GOOGLETRANSLATE(D270, ""he"", ""en"")"),"#VALUE!")</f>
        <v>#VALUE!</v>
      </c>
    </row>
    <row r="271" ht="15.75" customHeight="1">
      <c r="E271" s="4" t="str">
        <f>IFERROR(__xludf.DUMMYFUNCTION("GOOGLETRANSLATE(D271, ""he"", ""en"")"),"#VALUE!")</f>
        <v>#VALUE!</v>
      </c>
    </row>
    <row r="272" ht="15.75" customHeight="1">
      <c r="E272" s="4" t="str">
        <f>IFERROR(__xludf.DUMMYFUNCTION("GOOGLETRANSLATE(D272, ""he"", ""en"")"),"#VALUE!")</f>
        <v>#VALUE!</v>
      </c>
    </row>
    <row r="273" ht="15.75" customHeight="1">
      <c r="E273" s="4" t="str">
        <f>IFERROR(__xludf.DUMMYFUNCTION("GOOGLETRANSLATE(D273, ""he"", ""en"")"),"#VALUE!")</f>
        <v>#VALUE!</v>
      </c>
    </row>
    <row r="274" ht="15.75" customHeight="1">
      <c r="E274" s="4" t="str">
        <f>IFERROR(__xludf.DUMMYFUNCTION("GOOGLETRANSLATE(D274, ""he"", ""en"")"),"#VALUE!")</f>
        <v>#VALUE!</v>
      </c>
    </row>
    <row r="275" ht="15.75" customHeight="1">
      <c r="E275" s="4" t="str">
        <f>IFERROR(__xludf.DUMMYFUNCTION("GOOGLETRANSLATE(D275, ""he"", ""en"")"),"#VALUE!")</f>
        <v>#VALUE!</v>
      </c>
    </row>
    <row r="276" ht="15.75" customHeight="1">
      <c r="E276" s="4" t="str">
        <f>IFERROR(__xludf.DUMMYFUNCTION("GOOGLETRANSLATE(D276, ""he"", ""en"")"),"#VALUE!")</f>
        <v>#VALUE!</v>
      </c>
    </row>
    <row r="277" ht="15.75" customHeight="1">
      <c r="E277" s="4" t="str">
        <f>IFERROR(__xludf.DUMMYFUNCTION("GOOGLETRANSLATE(D277, ""he"", ""en"")"),"#VALUE!")</f>
        <v>#VALUE!</v>
      </c>
    </row>
    <row r="278" ht="15.75" customHeight="1">
      <c r="E278" s="4" t="str">
        <f>IFERROR(__xludf.DUMMYFUNCTION("GOOGLETRANSLATE(D278, ""he"", ""en"")"),"#VALUE!")</f>
        <v>#VALUE!</v>
      </c>
    </row>
    <row r="279" ht="15.75" customHeight="1">
      <c r="E279" s="4" t="str">
        <f>IFERROR(__xludf.DUMMYFUNCTION("GOOGLETRANSLATE(D279, ""he"", ""en"")"),"#VALUE!")</f>
        <v>#VALUE!</v>
      </c>
    </row>
    <row r="280" ht="15.75" customHeight="1">
      <c r="E280" s="4" t="str">
        <f>IFERROR(__xludf.DUMMYFUNCTION("GOOGLETRANSLATE(D280, ""he"", ""en"")"),"#VALUE!")</f>
        <v>#VALUE!</v>
      </c>
    </row>
    <row r="281" ht="15.75" customHeight="1">
      <c r="E281" s="4" t="str">
        <f>IFERROR(__xludf.DUMMYFUNCTION("GOOGLETRANSLATE(D281, ""he"", ""en"")"),"#VALUE!")</f>
        <v>#VALUE!</v>
      </c>
    </row>
    <row r="282" ht="15.75" customHeight="1">
      <c r="E282" s="4" t="str">
        <f>IFERROR(__xludf.DUMMYFUNCTION("GOOGLETRANSLATE(D282, ""he"", ""en"")"),"#VALUE!")</f>
        <v>#VALUE!</v>
      </c>
    </row>
    <row r="283" ht="15.75" customHeight="1">
      <c r="E283" s="4" t="str">
        <f>IFERROR(__xludf.DUMMYFUNCTION("GOOGLETRANSLATE(D283, ""he"", ""en"")"),"#VALUE!")</f>
        <v>#VALUE!</v>
      </c>
    </row>
    <row r="284" ht="15.75" customHeight="1">
      <c r="E284" s="4" t="str">
        <f>IFERROR(__xludf.DUMMYFUNCTION("GOOGLETRANSLATE(D284, ""he"", ""en"")"),"#VALUE!")</f>
        <v>#VALUE!</v>
      </c>
    </row>
    <row r="285" ht="15.75" customHeight="1">
      <c r="E285" s="4" t="str">
        <f>IFERROR(__xludf.DUMMYFUNCTION("GOOGLETRANSLATE(D285, ""he"", ""en"")"),"#VALUE!")</f>
        <v>#VALUE!</v>
      </c>
    </row>
    <row r="286" ht="15.75" customHeight="1">
      <c r="E286" s="4" t="str">
        <f>IFERROR(__xludf.DUMMYFUNCTION("GOOGLETRANSLATE(D286, ""he"", ""en"")"),"#VALUE!")</f>
        <v>#VALUE!</v>
      </c>
    </row>
    <row r="287" ht="15.75" customHeight="1">
      <c r="E287" s="4" t="str">
        <f>IFERROR(__xludf.DUMMYFUNCTION("GOOGLETRANSLATE(D287, ""he"", ""en"")"),"#VALUE!")</f>
        <v>#VALUE!</v>
      </c>
    </row>
    <row r="288" ht="15.75" customHeight="1">
      <c r="E288" s="4" t="str">
        <f>IFERROR(__xludf.DUMMYFUNCTION("GOOGLETRANSLATE(D288, ""he"", ""en"")"),"#VALUE!")</f>
        <v>#VALUE!</v>
      </c>
    </row>
    <row r="289" ht="15.75" customHeight="1">
      <c r="E289" s="4" t="str">
        <f>IFERROR(__xludf.DUMMYFUNCTION("GOOGLETRANSLATE(D289, ""he"", ""en"")"),"#VALUE!")</f>
        <v>#VALUE!</v>
      </c>
    </row>
    <row r="290" ht="15.75" customHeight="1">
      <c r="E290" s="4" t="str">
        <f>IFERROR(__xludf.DUMMYFUNCTION("GOOGLETRANSLATE(D290, ""he"", ""en"")"),"#VALUE!")</f>
        <v>#VALUE!</v>
      </c>
    </row>
    <row r="291" ht="15.75" customHeight="1">
      <c r="E291" s="4" t="str">
        <f>IFERROR(__xludf.DUMMYFUNCTION("GOOGLETRANSLATE(D291, ""he"", ""en"")"),"#VALUE!")</f>
        <v>#VALUE!</v>
      </c>
    </row>
    <row r="292" ht="15.75" customHeight="1">
      <c r="E292" s="4" t="str">
        <f>IFERROR(__xludf.DUMMYFUNCTION("GOOGLETRANSLATE(D292, ""he"", ""en"")"),"#VALUE!")</f>
        <v>#VALUE!</v>
      </c>
    </row>
    <row r="293" ht="15.75" customHeight="1">
      <c r="E293" s="4" t="str">
        <f>IFERROR(__xludf.DUMMYFUNCTION("GOOGLETRANSLATE(D293, ""he"", ""en"")"),"#VALUE!")</f>
        <v>#VALUE!</v>
      </c>
    </row>
    <row r="294" ht="15.75" customHeight="1">
      <c r="E294" s="4" t="str">
        <f>IFERROR(__xludf.DUMMYFUNCTION("GOOGLETRANSLATE(D294, ""he"", ""en"")"),"#VALUE!")</f>
        <v>#VALUE!</v>
      </c>
    </row>
    <row r="295" ht="15.75" customHeight="1">
      <c r="E295" s="4" t="str">
        <f>IFERROR(__xludf.DUMMYFUNCTION("GOOGLETRANSLATE(D295, ""he"", ""en"")"),"#VALUE!")</f>
        <v>#VALUE!</v>
      </c>
    </row>
    <row r="296" ht="15.75" customHeight="1">
      <c r="E296" s="4" t="str">
        <f>IFERROR(__xludf.DUMMYFUNCTION("GOOGLETRANSLATE(D296, ""he"", ""en"")"),"#VALUE!")</f>
        <v>#VALUE!</v>
      </c>
    </row>
    <row r="297" ht="15.75" customHeight="1">
      <c r="E297" s="4" t="str">
        <f>IFERROR(__xludf.DUMMYFUNCTION("GOOGLETRANSLATE(D297, ""he"", ""en"")"),"#VALUE!")</f>
        <v>#VALUE!</v>
      </c>
    </row>
    <row r="298" ht="15.75" customHeight="1">
      <c r="E298" s="4" t="str">
        <f>IFERROR(__xludf.DUMMYFUNCTION("GOOGLETRANSLATE(D298, ""he"", ""en"")"),"#VALUE!")</f>
        <v>#VALUE!</v>
      </c>
    </row>
    <row r="299" ht="15.75" customHeight="1">
      <c r="E299" s="4" t="str">
        <f>IFERROR(__xludf.DUMMYFUNCTION("GOOGLETRANSLATE(D299, ""he"", ""en"")"),"#VALUE!")</f>
        <v>#VALUE!</v>
      </c>
    </row>
    <row r="300" ht="15.75" customHeight="1">
      <c r="E300" s="4" t="str">
        <f>IFERROR(__xludf.DUMMYFUNCTION("GOOGLETRANSLATE(D300, ""he"", ""en"")"),"#VALUE!")</f>
        <v>#VALUE!</v>
      </c>
    </row>
    <row r="301" ht="15.75" customHeight="1">
      <c r="E301" s="4" t="str">
        <f>IFERROR(__xludf.DUMMYFUNCTION("GOOGLETRANSLATE(D301, ""he"", ""en"")"),"#VALUE!")</f>
        <v>#VALUE!</v>
      </c>
    </row>
    <row r="302" ht="15.75" customHeight="1">
      <c r="E302" s="4" t="str">
        <f>IFERROR(__xludf.DUMMYFUNCTION("GOOGLETRANSLATE(D302, ""he"", ""en"")"),"#VALUE!")</f>
        <v>#VALUE!</v>
      </c>
    </row>
    <row r="303" ht="15.75" customHeight="1">
      <c r="E303" s="4" t="str">
        <f>IFERROR(__xludf.DUMMYFUNCTION("GOOGLETRANSLATE(D303, ""he"", ""en"")"),"#VALUE!")</f>
        <v>#VALUE!</v>
      </c>
    </row>
    <row r="304" ht="15.75" customHeight="1">
      <c r="E304" s="4" t="str">
        <f>IFERROR(__xludf.DUMMYFUNCTION("GOOGLETRANSLATE(D304, ""he"", ""en"")"),"#VALUE!")</f>
        <v>#VALUE!</v>
      </c>
    </row>
    <row r="305" ht="15.75" customHeight="1">
      <c r="E305" s="4" t="str">
        <f>IFERROR(__xludf.DUMMYFUNCTION("GOOGLETRANSLATE(D305, ""he"", ""en"")"),"#VALUE!")</f>
        <v>#VALUE!</v>
      </c>
    </row>
    <row r="306" ht="15.75" customHeight="1">
      <c r="E306" s="4" t="str">
        <f>IFERROR(__xludf.DUMMYFUNCTION("GOOGLETRANSLATE(D306, ""he"", ""en"")"),"#VALUE!")</f>
        <v>#VALUE!</v>
      </c>
    </row>
    <row r="307" ht="15.75" customHeight="1">
      <c r="E307" s="4" t="str">
        <f>IFERROR(__xludf.DUMMYFUNCTION("GOOGLETRANSLATE(D307, ""he"", ""en"")"),"#VALUE!")</f>
        <v>#VALUE!</v>
      </c>
    </row>
    <row r="308" ht="15.75" customHeight="1">
      <c r="E308" s="4" t="str">
        <f>IFERROR(__xludf.DUMMYFUNCTION("GOOGLETRANSLATE(D308, ""he"", ""en"")"),"#VALUE!")</f>
        <v>#VALUE!</v>
      </c>
    </row>
    <row r="309" ht="15.75" customHeight="1">
      <c r="E309" s="4" t="str">
        <f>IFERROR(__xludf.DUMMYFUNCTION("GOOGLETRANSLATE(D309, ""he"", ""en"")"),"#VALUE!")</f>
        <v>#VALUE!</v>
      </c>
    </row>
    <row r="310" ht="15.75" customHeight="1">
      <c r="E310" s="4" t="str">
        <f>IFERROR(__xludf.DUMMYFUNCTION("GOOGLETRANSLATE(D310, ""he"", ""en"")"),"#VALUE!")</f>
        <v>#VALUE!</v>
      </c>
    </row>
    <row r="311" ht="15.75" customHeight="1">
      <c r="E311" s="4" t="str">
        <f>IFERROR(__xludf.DUMMYFUNCTION("GOOGLETRANSLATE(D311, ""he"", ""en"")"),"#VALUE!")</f>
        <v>#VALUE!</v>
      </c>
    </row>
    <row r="312" ht="15.75" customHeight="1">
      <c r="E312" s="4" t="str">
        <f>IFERROR(__xludf.DUMMYFUNCTION("GOOGLETRANSLATE(D312, ""he"", ""en"")"),"#VALUE!")</f>
        <v>#VALUE!</v>
      </c>
    </row>
    <row r="313" ht="15.75" customHeight="1">
      <c r="E313" s="4" t="str">
        <f>IFERROR(__xludf.DUMMYFUNCTION("GOOGLETRANSLATE(D313, ""he"", ""en"")"),"#VALUE!")</f>
        <v>#VALUE!</v>
      </c>
    </row>
    <row r="314" ht="15.75" customHeight="1">
      <c r="E314" s="4" t="str">
        <f>IFERROR(__xludf.DUMMYFUNCTION("GOOGLETRANSLATE(D314, ""he"", ""en"")"),"#VALUE!")</f>
        <v>#VALUE!</v>
      </c>
    </row>
    <row r="315" ht="15.75" customHeight="1">
      <c r="E315" s="4" t="str">
        <f>IFERROR(__xludf.DUMMYFUNCTION("GOOGLETRANSLATE(D315, ""he"", ""en"")"),"#VALUE!")</f>
        <v>#VALUE!</v>
      </c>
    </row>
    <row r="316" ht="15.75" customHeight="1">
      <c r="E316" s="4" t="str">
        <f>IFERROR(__xludf.DUMMYFUNCTION("GOOGLETRANSLATE(D316, ""he"", ""en"")"),"#VALUE!")</f>
        <v>#VALUE!</v>
      </c>
    </row>
    <row r="317" ht="15.75" customHeight="1">
      <c r="E317" s="4" t="str">
        <f>IFERROR(__xludf.DUMMYFUNCTION("GOOGLETRANSLATE(D317, ""he"", ""en"")"),"#VALUE!")</f>
        <v>#VALUE!</v>
      </c>
    </row>
    <row r="318" ht="15.75" customHeight="1">
      <c r="E318" s="4" t="str">
        <f>IFERROR(__xludf.DUMMYFUNCTION("GOOGLETRANSLATE(D318, ""he"", ""en"")"),"#VALUE!")</f>
        <v>#VALUE!</v>
      </c>
    </row>
    <row r="319" ht="15.75" customHeight="1">
      <c r="E319" s="4" t="str">
        <f>IFERROR(__xludf.DUMMYFUNCTION("GOOGLETRANSLATE(D319, ""he"", ""en"")"),"#VALUE!")</f>
        <v>#VALUE!</v>
      </c>
    </row>
    <row r="320" ht="15.75" customHeight="1">
      <c r="E320" s="4" t="str">
        <f>IFERROR(__xludf.DUMMYFUNCTION("GOOGLETRANSLATE(D320, ""he"", ""en"")"),"#VALUE!")</f>
        <v>#VALUE!</v>
      </c>
    </row>
    <row r="321" ht="15.75" customHeight="1">
      <c r="E321" s="4" t="str">
        <f>IFERROR(__xludf.DUMMYFUNCTION("GOOGLETRANSLATE(D321, ""he"", ""en"")"),"#VALUE!")</f>
        <v>#VALUE!</v>
      </c>
    </row>
    <row r="322" ht="15.75" customHeight="1">
      <c r="E322" s="4" t="str">
        <f>IFERROR(__xludf.DUMMYFUNCTION("GOOGLETRANSLATE(D322, ""he"", ""en"")"),"#VALUE!")</f>
        <v>#VALUE!</v>
      </c>
    </row>
    <row r="323" ht="15.75" customHeight="1">
      <c r="E323" s="4" t="str">
        <f>IFERROR(__xludf.DUMMYFUNCTION("GOOGLETRANSLATE(D323, ""he"", ""en"")"),"#VALUE!")</f>
        <v>#VALUE!</v>
      </c>
    </row>
    <row r="324" ht="15.75" customHeight="1">
      <c r="E324" s="4" t="str">
        <f>IFERROR(__xludf.DUMMYFUNCTION("GOOGLETRANSLATE(D324, ""he"", ""en"")"),"#VALUE!")</f>
        <v>#VALUE!</v>
      </c>
    </row>
    <row r="325" ht="15.75" customHeight="1">
      <c r="E325" s="4" t="str">
        <f>IFERROR(__xludf.DUMMYFUNCTION("GOOGLETRANSLATE(D325, ""he"", ""en"")"),"#VALUE!")</f>
        <v>#VALUE!</v>
      </c>
    </row>
    <row r="326" ht="15.75" customHeight="1">
      <c r="E326" s="4" t="str">
        <f>IFERROR(__xludf.DUMMYFUNCTION("GOOGLETRANSLATE(D326, ""he"", ""en"")"),"#VALUE!")</f>
        <v>#VALUE!</v>
      </c>
    </row>
    <row r="327" ht="15.75" customHeight="1">
      <c r="E327" s="4" t="str">
        <f>IFERROR(__xludf.DUMMYFUNCTION("GOOGLETRANSLATE(D327, ""he"", ""en"")"),"#VALUE!")</f>
        <v>#VALUE!</v>
      </c>
    </row>
    <row r="328" ht="15.75" customHeight="1">
      <c r="E328" s="4" t="str">
        <f>IFERROR(__xludf.DUMMYFUNCTION("GOOGLETRANSLATE(D328, ""he"", ""en"")"),"#VALUE!")</f>
        <v>#VALUE!</v>
      </c>
    </row>
    <row r="329" ht="15.75" customHeight="1">
      <c r="E329" s="4" t="str">
        <f>IFERROR(__xludf.DUMMYFUNCTION("GOOGLETRANSLATE(D329, ""he"", ""en"")"),"#VALUE!")</f>
        <v>#VALUE!</v>
      </c>
    </row>
    <row r="330" ht="15.75" customHeight="1">
      <c r="E330" s="4" t="str">
        <f>IFERROR(__xludf.DUMMYFUNCTION("GOOGLETRANSLATE(D330, ""he"", ""en"")"),"#VALUE!")</f>
        <v>#VALUE!</v>
      </c>
    </row>
    <row r="331" ht="15.75" customHeight="1">
      <c r="E331" s="4" t="str">
        <f>IFERROR(__xludf.DUMMYFUNCTION("GOOGLETRANSLATE(D331, ""he"", ""en"")"),"#VALUE!")</f>
        <v>#VALUE!</v>
      </c>
    </row>
    <row r="332" ht="15.75" customHeight="1">
      <c r="E332" s="4" t="str">
        <f>IFERROR(__xludf.DUMMYFUNCTION("GOOGLETRANSLATE(D332, ""he"", ""en"")"),"#VALUE!")</f>
        <v>#VALUE!</v>
      </c>
    </row>
    <row r="333" ht="15.75" customHeight="1">
      <c r="E333" s="4" t="str">
        <f>IFERROR(__xludf.DUMMYFUNCTION("GOOGLETRANSLATE(D333, ""he"", ""en"")"),"#VALUE!")</f>
        <v>#VALUE!</v>
      </c>
    </row>
    <row r="334" ht="15.75" customHeight="1">
      <c r="E334" s="4" t="str">
        <f>IFERROR(__xludf.DUMMYFUNCTION("GOOGLETRANSLATE(D334, ""he"", ""en"")"),"#VALUE!")</f>
        <v>#VALUE!</v>
      </c>
    </row>
    <row r="335" ht="15.75" customHeight="1">
      <c r="E335" s="4" t="str">
        <f>IFERROR(__xludf.DUMMYFUNCTION("GOOGLETRANSLATE(D335, ""he"", ""en"")"),"#VALUE!")</f>
        <v>#VALUE!</v>
      </c>
    </row>
    <row r="336" ht="15.75" customHeight="1">
      <c r="E336" s="4" t="str">
        <f>IFERROR(__xludf.DUMMYFUNCTION("GOOGLETRANSLATE(D336, ""he"", ""en"")"),"#VALUE!")</f>
        <v>#VALUE!</v>
      </c>
    </row>
    <row r="337" ht="15.75" customHeight="1">
      <c r="E337" s="4" t="str">
        <f>IFERROR(__xludf.DUMMYFUNCTION("GOOGLETRANSLATE(D337, ""he"", ""en"")"),"#VALUE!")</f>
        <v>#VALUE!</v>
      </c>
    </row>
    <row r="338" ht="15.75" customHeight="1">
      <c r="E338" s="4" t="str">
        <f>IFERROR(__xludf.DUMMYFUNCTION("GOOGLETRANSLATE(D338, ""he"", ""en"")"),"#VALUE!")</f>
        <v>#VALUE!</v>
      </c>
    </row>
    <row r="339" ht="15.75" customHeight="1">
      <c r="E339" s="4" t="str">
        <f>IFERROR(__xludf.DUMMYFUNCTION("GOOGLETRANSLATE(D339, ""he"", ""en"")"),"#VALUE!")</f>
        <v>#VALUE!</v>
      </c>
    </row>
    <row r="340" ht="15.75" customHeight="1">
      <c r="E340" s="4" t="str">
        <f>IFERROR(__xludf.DUMMYFUNCTION("GOOGLETRANSLATE(D340, ""he"", ""en"")"),"#VALUE!")</f>
        <v>#VALUE!</v>
      </c>
    </row>
    <row r="341" ht="15.75" customHeight="1">
      <c r="E341" s="4" t="str">
        <f>IFERROR(__xludf.DUMMYFUNCTION("GOOGLETRANSLATE(D341, ""he"", ""en"")"),"#VALUE!")</f>
        <v>#VALUE!</v>
      </c>
    </row>
    <row r="342" ht="15.75" customHeight="1">
      <c r="E342" s="4" t="str">
        <f>IFERROR(__xludf.DUMMYFUNCTION("GOOGLETRANSLATE(D342, ""he"", ""en"")"),"#VALUE!")</f>
        <v>#VALUE!</v>
      </c>
    </row>
    <row r="343" ht="15.75" customHeight="1">
      <c r="E343" s="4" t="str">
        <f>IFERROR(__xludf.DUMMYFUNCTION("GOOGLETRANSLATE(D343, ""he"", ""en"")"),"#VALUE!")</f>
        <v>#VALUE!</v>
      </c>
    </row>
    <row r="344" ht="15.75" customHeight="1">
      <c r="E344" s="4" t="str">
        <f>IFERROR(__xludf.DUMMYFUNCTION("GOOGLETRANSLATE(D344, ""he"", ""en"")"),"#VALUE!")</f>
        <v>#VALUE!</v>
      </c>
    </row>
    <row r="345" ht="15.75" customHeight="1">
      <c r="E345" s="4" t="str">
        <f>IFERROR(__xludf.DUMMYFUNCTION("GOOGLETRANSLATE(D345, ""he"", ""en"")"),"#VALUE!")</f>
        <v>#VALUE!</v>
      </c>
    </row>
    <row r="346" ht="15.75" customHeight="1">
      <c r="E346" s="4" t="str">
        <f>IFERROR(__xludf.DUMMYFUNCTION("GOOGLETRANSLATE(D346, ""he"", ""en"")"),"#VALUE!")</f>
        <v>#VALUE!</v>
      </c>
    </row>
    <row r="347" ht="15.75" customHeight="1">
      <c r="E347" s="4" t="str">
        <f>IFERROR(__xludf.DUMMYFUNCTION("GOOGLETRANSLATE(D347, ""he"", ""en"")"),"#VALUE!")</f>
        <v>#VALUE!</v>
      </c>
    </row>
    <row r="348" ht="15.75" customHeight="1">
      <c r="E348" s="4" t="str">
        <f>IFERROR(__xludf.DUMMYFUNCTION("GOOGLETRANSLATE(D348, ""he"", ""en"")"),"#VALUE!")</f>
        <v>#VALUE!</v>
      </c>
    </row>
    <row r="349" ht="15.75" customHeight="1">
      <c r="E349" s="4" t="str">
        <f>IFERROR(__xludf.DUMMYFUNCTION("GOOGLETRANSLATE(D349, ""he"", ""en"")"),"#VALUE!")</f>
        <v>#VALUE!</v>
      </c>
    </row>
    <row r="350" ht="15.75" customHeight="1">
      <c r="E350" s="4" t="str">
        <f>IFERROR(__xludf.DUMMYFUNCTION("GOOGLETRANSLATE(D350, ""he"", ""en"")"),"#VALUE!")</f>
        <v>#VALUE!</v>
      </c>
    </row>
    <row r="351" ht="15.75" customHeight="1">
      <c r="E351" s="4" t="str">
        <f>IFERROR(__xludf.DUMMYFUNCTION("GOOGLETRANSLATE(D351, ""he"", ""en"")"),"#VALUE!")</f>
        <v>#VALUE!</v>
      </c>
    </row>
    <row r="352" ht="15.75" customHeight="1">
      <c r="E352" s="4" t="str">
        <f>IFERROR(__xludf.DUMMYFUNCTION("GOOGLETRANSLATE(D352, ""he"", ""en"")"),"#VALUE!")</f>
        <v>#VALUE!</v>
      </c>
    </row>
    <row r="353" ht="15.75" customHeight="1">
      <c r="E353" s="4" t="str">
        <f>IFERROR(__xludf.DUMMYFUNCTION("GOOGLETRANSLATE(D353, ""he"", ""en"")"),"#VALUE!")</f>
        <v>#VALUE!</v>
      </c>
    </row>
    <row r="354" ht="15.75" customHeight="1">
      <c r="E354" s="4" t="str">
        <f>IFERROR(__xludf.DUMMYFUNCTION("GOOGLETRANSLATE(D354, ""he"", ""en"")"),"#VALUE!")</f>
        <v>#VALUE!</v>
      </c>
    </row>
    <row r="355" ht="15.75" customHeight="1">
      <c r="E355" s="4" t="str">
        <f>IFERROR(__xludf.DUMMYFUNCTION("GOOGLETRANSLATE(D355, ""he"", ""en"")"),"#VALUE!")</f>
        <v>#VALUE!</v>
      </c>
    </row>
    <row r="356" ht="15.75" customHeight="1">
      <c r="E356" s="4" t="str">
        <f>IFERROR(__xludf.DUMMYFUNCTION("GOOGLETRANSLATE(D356, ""he"", ""en"")"),"#VALUE!")</f>
        <v>#VALUE!</v>
      </c>
    </row>
    <row r="357" ht="15.75" customHeight="1">
      <c r="E357" s="4" t="str">
        <f>IFERROR(__xludf.DUMMYFUNCTION("GOOGLETRANSLATE(D357, ""he"", ""en"")"),"#VALUE!")</f>
        <v>#VALUE!</v>
      </c>
    </row>
    <row r="358" ht="15.75" customHeight="1">
      <c r="E358" s="4" t="str">
        <f>IFERROR(__xludf.DUMMYFUNCTION("GOOGLETRANSLATE(D358, ""he"", ""en"")"),"#VALUE!")</f>
        <v>#VALUE!</v>
      </c>
    </row>
    <row r="359" ht="15.75" customHeight="1">
      <c r="E359" s="4" t="str">
        <f>IFERROR(__xludf.DUMMYFUNCTION("GOOGLETRANSLATE(D359, ""he"", ""en"")"),"#VALUE!")</f>
        <v>#VALUE!</v>
      </c>
    </row>
    <row r="360" ht="15.75" customHeight="1">
      <c r="E360" s="4" t="str">
        <f>IFERROR(__xludf.DUMMYFUNCTION("GOOGLETRANSLATE(D360, ""he"", ""en"")"),"#VALUE!")</f>
        <v>#VALUE!</v>
      </c>
    </row>
    <row r="361" ht="15.75" customHeight="1">
      <c r="E361" s="4" t="str">
        <f>IFERROR(__xludf.DUMMYFUNCTION("GOOGLETRANSLATE(D361, ""he"", ""en"")"),"#VALUE!")</f>
        <v>#VALUE!</v>
      </c>
    </row>
    <row r="362" ht="15.75" customHeight="1">
      <c r="E362" s="4" t="str">
        <f>IFERROR(__xludf.DUMMYFUNCTION("GOOGLETRANSLATE(D362, ""he"", ""en"")"),"#VALUE!")</f>
        <v>#VALUE!</v>
      </c>
    </row>
    <row r="363" ht="15.75" customHeight="1">
      <c r="E363" s="4" t="str">
        <f>IFERROR(__xludf.DUMMYFUNCTION("GOOGLETRANSLATE(D363, ""he"", ""en"")"),"#VALUE!")</f>
        <v>#VALUE!</v>
      </c>
    </row>
    <row r="364" ht="15.75" customHeight="1">
      <c r="E364" s="4" t="str">
        <f>IFERROR(__xludf.DUMMYFUNCTION("GOOGLETRANSLATE(D364, ""he"", ""en"")"),"#VALUE!")</f>
        <v>#VALUE!</v>
      </c>
    </row>
    <row r="365" ht="15.75" customHeight="1">
      <c r="E365" s="4" t="str">
        <f>IFERROR(__xludf.DUMMYFUNCTION("GOOGLETRANSLATE(D365, ""he"", ""en"")"),"#VALUE!")</f>
        <v>#VALUE!</v>
      </c>
    </row>
    <row r="366" ht="15.75" customHeight="1">
      <c r="E366" s="4" t="str">
        <f>IFERROR(__xludf.DUMMYFUNCTION("GOOGLETRANSLATE(D366, ""he"", ""en"")"),"#VALUE!")</f>
        <v>#VALUE!</v>
      </c>
    </row>
    <row r="367" ht="15.75" customHeight="1">
      <c r="E367" s="4" t="str">
        <f>IFERROR(__xludf.DUMMYFUNCTION("GOOGLETRANSLATE(D367, ""he"", ""en"")"),"#VALUE!")</f>
        <v>#VALUE!</v>
      </c>
    </row>
    <row r="368" ht="15.75" customHeight="1">
      <c r="E368" s="4" t="str">
        <f>IFERROR(__xludf.DUMMYFUNCTION("GOOGLETRANSLATE(D368, ""he"", ""en"")"),"#VALUE!")</f>
        <v>#VALUE!</v>
      </c>
    </row>
    <row r="369" ht="15.75" customHeight="1">
      <c r="E369" s="4" t="str">
        <f>IFERROR(__xludf.DUMMYFUNCTION("GOOGLETRANSLATE(D369, ""he"", ""en"")"),"#VALUE!")</f>
        <v>#VALUE!</v>
      </c>
    </row>
    <row r="370" ht="15.75" customHeight="1">
      <c r="E370" s="4" t="str">
        <f>IFERROR(__xludf.DUMMYFUNCTION("GOOGLETRANSLATE(D370, ""he"", ""en"")"),"#VALUE!")</f>
        <v>#VALUE!</v>
      </c>
    </row>
    <row r="371" ht="15.75" customHeight="1">
      <c r="E371" s="4" t="str">
        <f>IFERROR(__xludf.DUMMYFUNCTION("GOOGLETRANSLATE(D371, ""he"", ""en"")"),"#VALUE!")</f>
        <v>#VALUE!</v>
      </c>
    </row>
    <row r="372" ht="15.75" customHeight="1">
      <c r="E372" s="4" t="str">
        <f>IFERROR(__xludf.DUMMYFUNCTION("GOOGLETRANSLATE(D372, ""he"", ""en"")"),"#VALUE!")</f>
        <v>#VALUE!</v>
      </c>
    </row>
    <row r="373" ht="15.75" customHeight="1">
      <c r="E373" s="4" t="str">
        <f>IFERROR(__xludf.DUMMYFUNCTION("GOOGLETRANSLATE(D373, ""he"", ""en"")"),"#VALUE!")</f>
        <v>#VALUE!</v>
      </c>
    </row>
    <row r="374" ht="15.75" customHeight="1">
      <c r="E374" s="4" t="str">
        <f>IFERROR(__xludf.DUMMYFUNCTION("GOOGLETRANSLATE(D374, ""he"", ""en"")"),"#VALUE!")</f>
        <v>#VALUE!</v>
      </c>
    </row>
    <row r="375" ht="15.75" customHeight="1">
      <c r="E375" s="4" t="str">
        <f>IFERROR(__xludf.DUMMYFUNCTION("GOOGLETRANSLATE(D375, ""he"", ""en"")"),"#VALUE!")</f>
        <v>#VALUE!</v>
      </c>
    </row>
    <row r="376" ht="15.75" customHeight="1">
      <c r="E376" s="4" t="str">
        <f>IFERROR(__xludf.DUMMYFUNCTION("GOOGLETRANSLATE(D376, ""he"", ""en"")"),"#VALUE!")</f>
        <v>#VALUE!</v>
      </c>
    </row>
    <row r="377" ht="15.75" customHeight="1">
      <c r="E377" s="4" t="str">
        <f>IFERROR(__xludf.DUMMYFUNCTION("GOOGLETRANSLATE(D377, ""he"", ""en"")"),"#VALUE!")</f>
        <v>#VALUE!</v>
      </c>
    </row>
    <row r="378" ht="15.75" customHeight="1">
      <c r="E378" s="4" t="str">
        <f>IFERROR(__xludf.DUMMYFUNCTION("GOOGLETRANSLATE(D378, ""he"", ""en"")"),"#VALUE!")</f>
        <v>#VALUE!</v>
      </c>
    </row>
    <row r="379" ht="15.75" customHeight="1">
      <c r="E379" s="4" t="str">
        <f>IFERROR(__xludf.DUMMYFUNCTION("GOOGLETRANSLATE(D379, ""he"", ""en"")"),"#VALUE!")</f>
        <v>#VALUE!</v>
      </c>
    </row>
    <row r="380" ht="15.75" customHeight="1">
      <c r="E380" s="4" t="str">
        <f>IFERROR(__xludf.DUMMYFUNCTION("GOOGLETRANSLATE(D380, ""he"", ""en"")"),"#VALUE!")</f>
        <v>#VALUE!</v>
      </c>
    </row>
    <row r="381" ht="15.75" customHeight="1">
      <c r="E381" s="4" t="str">
        <f>IFERROR(__xludf.DUMMYFUNCTION("GOOGLETRANSLATE(D381, ""he"", ""en"")"),"#VALUE!")</f>
        <v>#VALUE!</v>
      </c>
    </row>
    <row r="382" ht="15.75" customHeight="1">
      <c r="E382" s="4" t="str">
        <f>IFERROR(__xludf.DUMMYFUNCTION("GOOGLETRANSLATE(D382, ""he"", ""en"")"),"#VALUE!")</f>
        <v>#VALUE!</v>
      </c>
    </row>
    <row r="383" ht="15.75" customHeight="1">
      <c r="E383" s="4" t="str">
        <f>IFERROR(__xludf.DUMMYFUNCTION("GOOGLETRANSLATE(D383, ""he"", ""en"")"),"#VALUE!")</f>
        <v>#VALUE!</v>
      </c>
    </row>
    <row r="384" ht="15.75" customHeight="1">
      <c r="E384" s="4" t="str">
        <f>IFERROR(__xludf.DUMMYFUNCTION("GOOGLETRANSLATE(D384, ""he"", ""en"")"),"#VALUE!")</f>
        <v>#VALUE!</v>
      </c>
    </row>
    <row r="385" ht="15.75" customHeight="1">
      <c r="E385" s="4" t="str">
        <f>IFERROR(__xludf.DUMMYFUNCTION("GOOGLETRANSLATE(D385, ""he"", ""en"")"),"#VALUE!")</f>
        <v>#VALUE!</v>
      </c>
    </row>
    <row r="386" ht="15.75" customHeight="1">
      <c r="E386" s="4" t="str">
        <f>IFERROR(__xludf.DUMMYFUNCTION("GOOGLETRANSLATE(D386, ""he"", ""en"")"),"#VALUE!")</f>
        <v>#VALUE!</v>
      </c>
    </row>
    <row r="387" ht="15.75" customHeight="1">
      <c r="E387" s="4" t="str">
        <f>IFERROR(__xludf.DUMMYFUNCTION("GOOGLETRANSLATE(D387, ""he"", ""en"")"),"#VALUE!")</f>
        <v>#VALUE!</v>
      </c>
    </row>
    <row r="388" ht="15.75" customHeight="1">
      <c r="E388" s="4" t="str">
        <f>IFERROR(__xludf.DUMMYFUNCTION("GOOGLETRANSLATE(D388, ""he"", ""en"")"),"#VALUE!")</f>
        <v>#VALUE!</v>
      </c>
    </row>
    <row r="389" ht="15.75" customHeight="1">
      <c r="E389" s="4" t="str">
        <f>IFERROR(__xludf.DUMMYFUNCTION("GOOGLETRANSLATE(D389, ""he"", ""en"")"),"#VALUE!")</f>
        <v>#VALUE!</v>
      </c>
    </row>
    <row r="390" ht="15.75" customHeight="1">
      <c r="E390" s="4" t="str">
        <f>IFERROR(__xludf.DUMMYFUNCTION("GOOGLETRANSLATE(D390, ""he"", ""en"")"),"#VALUE!")</f>
        <v>#VALUE!</v>
      </c>
    </row>
    <row r="391" ht="15.75" customHeight="1">
      <c r="E391" s="4" t="str">
        <f>IFERROR(__xludf.DUMMYFUNCTION("GOOGLETRANSLATE(D391, ""he"", ""en"")"),"#VALUE!")</f>
        <v>#VALUE!</v>
      </c>
    </row>
    <row r="392" ht="15.75" customHeight="1">
      <c r="E392" s="4" t="str">
        <f>IFERROR(__xludf.DUMMYFUNCTION("GOOGLETRANSLATE(D392, ""he"", ""en"")"),"#VALUE!")</f>
        <v>#VALUE!</v>
      </c>
    </row>
    <row r="393" ht="15.75" customHeight="1">
      <c r="E393" s="4" t="str">
        <f>IFERROR(__xludf.DUMMYFUNCTION("GOOGLETRANSLATE(D393, ""he"", ""en"")"),"#VALUE!")</f>
        <v>#VALUE!</v>
      </c>
    </row>
    <row r="394" ht="15.75" customHeight="1">
      <c r="E394" s="4" t="str">
        <f>IFERROR(__xludf.DUMMYFUNCTION("GOOGLETRANSLATE(D394, ""he"", ""en"")"),"#VALUE!")</f>
        <v>#VALUE!</v>
      </c>
    </row>
    <row r="395" ht="15.75" customHeight="1">
      <c r="E395" s="4" t="str">
        <f>IFERROR(__xludf.DUMMYFUNCTION("GOOGLETRANSLATE(D395, ""he"", ""en"")"),"#VALUE!")</f>
        <v>#VALUE!</v>
      </c>
    </row>
    <row r="396" ht="15.75" customHeight="1">
      <c r="E396" s="4" t="str">
        <f>IFERROR(__xludf.DUMMYFUNCTION("GOOGLETRANSLATE(D396, ""he"", ""en"")"),"#VALUE!")</f>
        <v>#VALUE!</v>
      </c>
    </row>
    <row r="397" ht="15.75" customHeight="1">
      <c r="E397" s="4" t="str">
        <f>IFERROR(__xludf.DUMMYFUNCTION("GOOGLETRANSLATE(D397, ""he"", ""en"")"),"#VALUE!")</f>
        <v>#VALUE!</v>
      </c>
    </row>
    <row r="398" ht="15.75" customHeight="1">
      <c r="E398" s="4" t="str">
        <f>IFERROR(__xludf.DUMMYFUNCTION("GOOGLETRANSLATE(D398, ""he"", ""en"")"),"#VALUE!")</f>
        <v>#VALUE!</v>
      </c>
    </row>
    <row r="399" ht="15.75" customHeight="1">
      <c r="E399" s="4" t="str">
        <f>IFERROR(__xludf.DUMMYFUNCTION("GOOGLETRANSLATE(D399, ""he"", ""en"")"),"#VALUE!")</f>
        <v>#VALUE!</v>
      </c>
    </row>
    <row r="400" ht="15.75" customHeight="1">
      <c r="E400" s="4" t="str">
        <f>IFERROR(__xludf.DUMMYFUNCTION("GOOGLETRANSLATE(D400, ""he"", ""en"")"),"#VALUE!")</f>
        <v>#VALUE!</v>
      </c>
    </row>
    <row r="401" ht="15.75" customHeight="1">
      <c r="E401" s="4" t="str">
        <f>IFERROR(__xludf.DUMMYFUNCTION("GOOGLETRANSLATE(D401, ""he"", ""en"")"),"#VALUE!")</f>
        <v>#VALUE!</v>
      </c>
    </row>
    <row r="402" ht="15.75" customHeight="1">
      <c r="E402" s="4" t="str">
        <f>IFERROR(__xludf.DUMMYFUNCTION("GOOGLETRANSLATE(D402, ""he"", ""en"")"),"#VALUE!")</f>
        <v>#VALUE!</v>
      </c>
    </row>
    <row r="403" ht="15.75" customHeight="1">
      <c r="E403" s="4" t="str">
        <f>IFERROR(__xludf.DUMMYFUNCTION("GOOGLETRANSLATE(D403, ""he"", ""en"")"),"#VALUE!")</f>
        <v>#VALUE!</v>
      </c>
    </row>
    <row r="404" ht="15.75" customHeight="1">
      <c r="E404" s="4" t="str">
        <f>IFERROR(__xludf.DUMMYFUNCTION("GOOGLETRANSLATE(D404, ""he"", ""en"")"),"#VALUE!")</f>
        <v>#VALUE!</v>
      </c>
    </row>
    <row r="405" ht="15.75" customHeight="1">
      <c r="E405" s="4" t="str">
        <f>IFERROR(__xludf.DUMMYFUNCTION("GOOGLETRANSLATE(D405, ""he"", ""en"")"),"#VALUE!")</f>
        <v>#VALUE!</v>
      </c>
    </row>
    <row r="406" ht="15.75" customHeight="1">
      <c r="E406" s="4" t="str">
        <f>IFERROR(__xludf.DUMMYFUNCTION("GOOGLETRANSLATE(D406, ""he"", ""en"")"),"#VALUE!")</f>
        <v>#VALUE!</v>
      </c>
    </row>
    <row r="407" ht="15.75" customHeight="1">
      <c r="E407" s="4" t="str">
        <f>IFERROR(__xludf.DUMMYFUNCTION("GOOGLETRANSLATE(D407, ""he"", ""en"")"),"#VALUE!")</f>
        <v>#VALUE!</v>
      </c>
    </row>
    <row r="408" ht="15.75" customHeight="1">
      <c r="E408" s="4" t="str">
        <f>IFERROR(__xludf.DUMMYFUNCTION("GOOGLETRANSLATE(D408, ""he"", ""en"")"),"#VALUE!")</f>
        <v>#VALUE!</v>
      </c>
    </row>
    <row r="409" ht="15.75" customHeight="1">
      <c r="E409" s="4" t="str">
        <f>IFERROR(__xludf.DUMMYFUNCTION("GOOGLETRANSLATE(D409, ""he"", ""en"")"),"#VALUE!")</f>
        <v>#VALUE!</v>
      </c>
    </row>
    <row r="410" ht="15.75" customHeight="1">
      <c r="E410" s="4" t="str">
        <f>IFERROR(__xludf.DUMMYFUNCTION("GOOGLETRANSLATE(D410, ""he"", ""en"")"),"#VALUE!")</f>
        <v>#VALUE!</v>
      </c>
    </row>
    <row r="411" ht="15.75" customHeight="1">
      <c r="E411" s="4" t="str">
        <f>IFERROR(__xludf.DUMMYFUNCTION("GOOGLETRANSLATE(D411, ""he"", ""en"")"),"#VALUE!")</f>
        <v>#VALUE!</v>
      </c>
    </row>
    <row r="412" ht="15.75" customHeight="1">
      <c r="E412" s="4" t="str">
        <f>IFERROR(__xludf.DUMMYFUNCTION("GOOGLETRANSLATE(D412, ""he"", ""en"")"),"#VALUE!")</f>
        <v>#VALUE!</v>
      </c>
    </row>
    <row r="413" ht="15.75" customHeight="1">
      <c r="E413" s="4" t="str">
        <f>IFERROR(__xludf.DUMMYFUNCTION("GOOGLETRANSLATE(D413, ""he"", ""en"")"),"#VALUE!")</f>
        <v>#VALUE!</v>
      </c>
    </row>
    <row r="414" ht="15.75" customHeight="1">
      <c r="E414" s="4" t="str">
        <f>IFERROR(__xludf.DUMMYFUNCTION("GOOGLETRANSLATE(D414, ""he"", ""en"")"),"#VALUE!")</f>
        <v>#VALUE!</v>
      </c>
    </row>
    <row r="415" ht="15.75" customHeight="1">
      <c r="E415" s="4" t="str">
        <f>IFERROR(__xludf.DUMMYFUNCTION("GOOGLETRANSLATE(D415, ""he"", ""en"")"),"#VALUE!")</f>
        <v>#VALUE!</v>
      </c>
    </row>
    <row r="416" ht="15.75" customHeight="1">
      <c r="E416" s="4" t="str">
        <f>IFERROR(__xludf.DUMMYFUNCTION("GOOGLETRANSLATE(D416, ""he"", ""en"")"),"#VALUE!")</f>
        <v>#VALUE!</v>
      </c>
    </row>
    <row r="417" ht="15.75" customHeight="1">
      <c r="E417" s="4" t="str">
        <f>IFERROR(__xludf.DUMMYFUNCTION("GOOGLETRANSLATE(D417, ""he"", ""en"")"),"#VALUE!")</f>
        <v>#VALUE!</v>
      </c>
    </row>
    <row r="418" ht="15.75" customHeight="1">
      <c r="E418" s="4" t="str">
        <f>IFERROR(__xludf.DUMMYFUNCTION("GOOGLETRANSLATE(D418, ""he"", ""en"")"),"#VALUE!")</f>
        <v>#VALUE!</v>
      </c>
    </row>
    <row r="419" ht="15.75" customHeight="1">
      <c r="E419" s="4" t="str">
        <f>IFERROR(__xludf.DUMMYFUNCTION("GOOGLETRANSLATE(D419, ""he"", ""en"")"),"#VALUE!")</f>
        <v>#VALUE!</v>
      </c>
    </row>
    <row r="420" ht="15.75" customHeight="1">
      <c r="E420" s="4" t="str">
        <f>IFERROR(__xludf.DUMMYFUNCTION("GOOGLETRANSLATE(D420, ""he"", ""en"")"),"#VALUE!")</f>
        <v>#VALUE!</v>
      </c>
    </row>
    <row r="421" ht="15.75" customHeight="1">
      <c r="E421" s="4" t="str">
        <f>IFERROR(__xludf.DUMMYFUNCTION("GOOGLETRANSLATE(D421, ""he"", ""en"")"),"#VALUE!")</f>
        <v>#VALUE!</v>
      </c>
    </row>
    <row r="422" ht="15.75" customHeight="1">
      <c r="E422" s="4" t="str">
        <f>IFERROR(__xludf.DUMMYFUNCTION("GOOGLETRANSLATE(D422, ""he"", ""en"")"),"#VALUE!")</f>
        <v>#VALUE!</v>
      </c>
    </row>
    <row r="423" ht="15.75" customHeight="1">
      <c r="E423" s="4" t="str">
        <f>IFERROR(__xludf.DUMMYFUNCTION("GOOGLETRANSLATE(D423, ""he"", ""en"")"),"#VALUE!")</f>
        <v>#VALUE!</v>
      </c>
    </row>
    <row r="424" ht="15.75" customHeight="1">
      <c r="E424" s="4" t="str">
        <f>IFERROR(__xludf.DUMMYFUNCTION("GOOGLETRANSLATE(D424, ""he"", ""en"")"),"#VALUE!")</f>
        <v>#VALUE!</v>
      </c>
    </row>
    <row r="425" ht="15.75" customHeight="1">
      <c r="E425" s="4" t="str">
        <f>IFERROR(__xludf.DUMMYFUNCTION("GOOGLETRANSLATE(D425, ""he"", ""en"")"),"#VALUE!")</f>
        <v>#VALUE!</v>
      </c>
    </row>
    <row r="426" ht="15.75" customHeight="1">
      <c r="E426" s="4" t="str">
        <f>IFERROR(__xludf.DUMMYFUNCTION("GOOGLETRANSLATE(D426, ""he"", ""en"")"),"#VALUE!")</f>
        <v>#VALUE!</v>
      </c>
    </row>
    <row r="427" ht="15.75" customHeight="1">
      <c r="E427" s="4" t="str">
        <f>IFERROR(__xludf.DUMMYFUNCTION("GOOGLETRANSLATE(D427, ""he"", ""en"")"),"#VALUE!")</f>
        <v>#VALUE!</v>
      </c>
    </row>
    <row r="428" ht="15.75" customHeight="1">
      <c r="E428" s="4" t="str">
        <f>IFERROR(__xludf.DUMMYFUNCTION("GOOGLETRANSLATE(D428, ""he"", ""en"")"),"#VALUE!")</f>
        <v>#VALUE!</v>
      </c>
    </row>
    <row r="429" ht="15.75" customHeight="1">
      <c r="E429" s="4" t="str">
        <f>IFERROR(__xludf.DUMMYFUNCTION("GOOGLETRANSLATE(D429, ""he"", ""en"")"),"#VALUE!")</f>
        <v>#VALUE!</v>
      </c>
    </row>
    <row r="430" ht="15.75" customHeight="1">
      <c r="E430" s="4" t="str">
        <f>IFERROR(__xludf.DUMMYFUNCTION("GOOGLETRANSLATE(D430, ""he"", ""en"")"),"#VALUE!")</f>
        <v>#VALUE!</v>
      </c>
    </row>
    <row r="431" ht="15.75" customHeight="1">
      <c r="E431" s="4" t="str">
        <f>IFERROR(__xludf.DUMMYFUNCTION("GOOGLETRANSLATE(D431, ""he"", ""en"")"),"#VALUE!")</f>
        <v>#VALUE!</v>
      </c>
    </row>
    <row r="432" ht="15.75" customHeight="1">
      <c r="E432" s="4" t="str">
        <f>IFERROR(__xludf.DUMMYFUNCTION("GOOGLETRANSLATE(D432, ""he"", ""en"")"),"#VALUE!")</f>
        <v>#VALUE!</v>
      </c>
    </row>
    <row r="433" ht="15.75" customHeight="1">
      <c r="E433" s="4" t="str">
        <f>IFERROR(__xludf.DUMMYFUNCTION("GOOGLETRANSLATE(D433, ""he"", ""en"")"),"#VALUE!")</f>
        <v>#VALUE!</v>
      </c>
    </row>
    <row r="434" ht="15.75" customHeight="1">
      <c r="E434" s="4" t="str">
        <f>IFERROR(__xludf.DUMMYFUNCTION("GOOGLETRANSLATE(D434, ""he"", ""en"")"),"#VALUE!")</f>
        <v>#VALUE!</v>
      </c>
    </row>
    <row r="435" ht="15.75" customHeight="1">
      <c r="E435" s="4" t="str">
        <f>IFERROR(__xludf.DUMMYFUNCTION("GOOGLETRANSLATE(D435, ""he"", ""en"")"),"#VALUE!")</f>
        <v>#VALUE!</v>
      </c>
    </row>
    <row r="436" ht="15.75" customHeight="1">
      <c r="E436" s="4" t="str">
        <f>IFERROR(__xludf.DUMMYFUNCTION("GOOGLETRANSLATE(D436, ""he"", ""en"")"),"#VALUE!")</f>
        <v>#VALUE!</v>
      </c>
    </row>
    <row r="437" ht="15.75" customHeight="1">
      <c r="E437" s="4" t="str">
        <f>IFERROR(__xludf.DUMMYFUNCTION("GOOGLETRANSLATE(D437, ""he"", ""en"")"),"#VALUE!")</f>
        <v>#VALUE!</v>
      </c>
    </row>
    <row r="438" ht="15.75" customHeight="1">
      <c r="E438" s="4" t="str">
        <f>IFERROR(__xludf.DUMMYFUNCTION("GOOGLETRANSLATE(D438, ""he"", ""en"")"),"#VALUE!")</f>
        <v>#VALUE!</v>
      </c>
    </row>
    <row r="439" ht="15.75" customHeight="1">
      <c r="E439" s="4" t="str">
        <f>IFERROR(__xludf.DUMMYFUNCTION("GOOGLETRANSLATE(D439, ""he"", ""en"")"),"#VALUE!")</f>
        <v>#VALUE!</v>
      </c>
    </row>
    <row r="440" ht="15.75" customHeight="1">
      <c r="E440" s="4" t="str">
        <f>IFERROR(__xludf.DUMMYFUNCTION("GOOGLETRANSLATE(D440, ""he"", ""en"")"),"#VALUE!")</f>
        <v>#VALUE!</v>
      </c>
    </row>
    <row r="441" ht="15.75" customHeight="1">
      <c r="E441" s="4" t="str">
        <f>IFERROR(__xludf.DUMMYFUNCTION("GOOGLETRANSLATE(D441, ""he"", ""en"")"),"#VALUE!")</f>
        <v>#VALUE!</v>
      </c>
    </row>
    <row r="442" ht="15.75" customHeight="1">
      <c r="E442" s="4" t="str">
        <f>IFERROR(__xludf.DUMMYFUNCTION("GOOGLETRANSLATE(D442, ""he"", ""en"")"),"#VALUE!")</f>
        <v>#VALUE!</v>
      </c>
    </row>
    <row r="443" ht="15.75" customHeight="1">
      <c r="E443" s="4" t="str">
        <f>IFERROR(__xludf.DUMMYFUNCTION("GOOGLETRANSLATE(D443, ""he"", ""en"")"),"#VALUE!")</f>
        <v>#VALUE!</v>
      </c>
    </row>
    <row r="444" ht="15.75" customHeight="1">
      <c r="E444" s="4" t="str">
        <f>IFERROR(__xludf.DUMMYFUNCTION("GOOGLETRANSLATE(D444, ""he"", ""en"")"),"#VALUE!")</f>
        <v>#VALUE!</v>
      </c>
    </row>
    <row r="445" ht="15.75" customHeight="1">
      <c r="E445" s="4" t="str">
        <f>IFERROR(__xludf.DUMMYFUNCTION("GOOGLETRANSLATE(D445, ""he"", ""en"")"),"#VALUE!")</f>
        <v>#VALUE!</v>
      </c>
    </row>
    <row r="446" ht="15.75" customHeight="1">
      <c r="E446" s="4" t="str">
        <f>IFERROR(__xludf.DUMMYFUNCTION("GOOGLETRANSLATE(D446, ""he"", ""en"")"),"#VALUE!")</f>
        <v>#VALUE!</v>
      </c>
    </row>
    <row r="447" ht="15.75" customHeight="1">
      <c r="E447" s="4" t="str">
        <f>IFERROR(__xludf.DUMMYFUNCTION("GOOGLETRANSLATE(D447, ""he"", ""en"")"),"#VALUE!")</f>
        <v>#VALUE!</v>
      </c>
    </row>
    <row r="448" ht="15.75" customHeight="1">
      <c r="E448" s="4" t="str">
        <f>IFERROR(__xludf.DUMMYFUNCTION("GOOGLETRANSLATE(D448, ""he"", ""en"")"),"#VALUE!")</f>
        <v>#VALUE!</v>
      </c>
    </row>
    <row r="449" ht="15.75" customHeight="1">
      <c r="E449" s="4" t="str">
        <f>IFERROR(__xludf.DUMMYFUNCTION("GOOGLETRANSLATE(D449, ""he"", ""en"")"),"#VALUE!")</f>
        <v>#VALUE!</v>
      </c>
    </row>
    <row r="450" ht="15.75" customHeight="1">
      <c r="E450" s="4" t="str">
        <f>IFERROR(__xludf.DUMMYFUNCTION("GOOGLETRANSLATE(D450, ""he"", ""en"")"),"#VALUE!")</f>
        <v>#VALUE!</v>
      </c>
    </row>
    <row r="451" ht="15.75" customHeight="1">
      <c r="E451" s="4" t="str">
        <f>IFERROR(__xludf.DUMMYFUNCTION("GOOGLETRANSLATE(D451, ""he"", ""en"")"),"#VALUE!")</f>
        <v>#VALUE!</v>
      </c>
    </row>
    <row r="452" ht="15.75" customHeight="1">
      <c r="E452" s="4" t="str">
        <f>IFERROR(__xludf.DUMMYFUNCTION("GOOGLETRANSLATE(D452, ""he"", ""en"")"),"#VALUE!")</f>
        <v>#VALUE!</v>
      </c>
    </row>
    <row r="453" ht="15.75" customHeight="1">
      <c r="E453" s="4" t="str">
        <f>IFERROR(__xludf.DUMMYFUNCTION("GOOGLETRANSLATE(D453, ""he"", ""en"")"),"#VALUE!")</f>
        <v>#VALUE!</v>
      </c>
    </row>
    <row r="454" ht="15.75" customHeight="1">
      <c r="E454" s="4" t="str">
        <f>IFERROR(__xludf.DUMMYFUNCTION("GOOGLETRANSLATE(D454, ""he"", ""en"")"),"#VALUE!")</f>
        <v>#VALUE!</v>
      </c>
    </row>
    <row r="455" ht="15.75" customHeight="1">
      <c r="E455" s="4" t="str">
        <f>IFERROR(__xludf.DUMMYFUNCTION("GOOGLETRANSLATE(D455, ""he"", ""en"")"),"#VALUE!")</f>
        <v>#VALUE!</v>
      </c>
    </row>
    <row r="456" ht="15.75" customHeight="1">
      <c r="E456" s="4" t="str">
        <f>IFERROR(__xludf.DUMMYFUNCTION("GOOGLETRANSLATE(D456, ""he"", ""en"")"),"#VALUE!")</f>
        <v>#VALUE!</v>
      </c>
    </row>
    <row r="457" ht="15.75" customHeight="1">
      <c r="E457" s="4" t="str">
        <f>IFERROR(__xludf.DUMMYFUNCTION("GOOGLETRANSLATE(D457, ""he"", ""en"")"),"#VALUE!")</f>
        <v>#VALUE!</v>
      </c>
    </row>
    <row r="458" ht="15.75" customHeight="1">
      <c r="E458" s="4" t="str">
        <f>IFERROR(__xludf.DUMMYFUNCTION("GOOGLETRANSLATE(D458, ""he"", ""en"")"),"#VALUE!")</f>
        <v>#VALUE!</v>
      </c>
    </row>
    <row r="459" ht="15.75" customHeight="1">
      <c r="E459" s="4" t="str">
        <f>IFERROR(__xludf.DUMMYFUNCTION("GOOGLETRANSLATE(D459, ""he"", ""en"")"),"#VALUE!")</f>
        <v>#VALUE!</v>
      </c>
    </row>
    <row r="460" ht="15.75" customHeight="1">
      <c r="E460" s="4" t="str">
        <f>IFERROR(__xludf.DUMMYFUNCTION("GOOGLETRANSLATE(D460, ""he"", ""en"")"),"#VALUE!")</f>
        <v>#VALUE!</v>
      </c>
    </row>
    <row r="461" ht="15.75" customHeight="1">
      <c r="E461" s="4" t="str">
        <f>IFERROR(__xludf.DUMMYFUNCTION("GOOGLETRANSLATE(D461, ""he"", ""en"")"),"#VALUE!")</f>
        <v>#VALUE!</v>
      </c>
    </row>
    <row r="462" ht="15.75" customHeight="1">
      <c r="E462" s="4" t="str">
        <f>IFERROR(__xludf.DUMMYFUNCTION("GOOGLETRANSLATE(D462, ""he"", ""en"")"),"#VALUE!")</f>
        <v>#VALUE!</v>
      </c>
    </row>
    <row r="463" ht="15.75" customHeight="1">
      <c r="E463" s="4" t="str">
        <f>IFERROR(__xludf.DUMMYFUNCTION("GOOGLETRANSLATE(D463, ""he"", ""en"")"),"#VALUE!")</f>
        <v>#VALUE!</v>
      </c>
    </row>
    <row r="464" ht="15.75" customHeight="1">
      <c r="E464" s="4" t="str">
        <f>IFERROR(__xludf.DUMMYFUNCTION("GOOGLETRANSLATE(D464, ""he"", ""en"")"),"#VALUE!")</f>
        <v>#VALUE!</v>
      </c>
    </row>
    <row r="465" ht="15.75" customHeight="1">
      <c r="E465" s="4" t="str">
        <f>IFERROR(__xludf.DUMMYFUNCTION("GOOGLETRANSLATE(D465, ""he"", ""en"")"),"#VALUE!")</f>
        <v>#VALUE!</v>
      </c>
    </row>
    <row r="466" ht="15.75" customHeight="1">
      <c r="E466" s="4" t="str">
        <f>IFERROR(__xludf.DUMMYFUNCTION("GOOGLETRANSLATE(D466, ""he"", ""en"")"),"#VALUE!")</f>
        <v>#VALUE!</v>
      </c>
    </row>
    <row r="467" ht="15.75" customHeight="1">
      <c r="E467" s="4" t="str">
        <f>IFERROR(__xludf.DUMMYFUNCTION("GOOGLETRANSLATE(D467, ""he"", ""en"")"),"#VALUE!")</f>
        <v>#VALUE!</v>
      </c>
    </row>
    <row r="468" ht="15.75" customHeight="1">
      <c r="E468" s="4" t="str">
        <f>IFERROR(__xludf.DUMMYFUNCTION("GOOGLETRANSLATE(D468, ""he"", ""en"")"),"#VALUE!")</f>
        <v>#VALUE!</v>
      </c>
    </row>
    <row r="469" ht="15.75" customHeight="1">
      <c r="E469" s="4" t="str">
        <f>IFERROR(__xludf.DUMMYFUNCTION("GOOGLETRANSLATE(D469, ""he"", ""en"")"),"#VALUE!")</f>
        <v>#VALUE!</v>
      </c>
    </row>
    <row r="470" ht="15.75" customHeight="1">
      <c r="E470" s="4" t="str">
        <f>IFERROR(__xludf.DUMMYFUNCTION("GOOGLETRANSLATE(D470, ""he"", ""en"")"),"#VALUE!")</f>
        <v>#VALUE!</v>
      </c>
    </row>
    <row r="471" ht="15.75" customHeight="1">
      <c r="E471" s="4" t="str">
        <f>IFERROR(__xludf.DUMMYFUNCTION("GOOGLETRANSLATE(D471, ""he"", ""en"")"),"#VALUE!")</f>
        <v>#VALUE!</v>
      </c>
    </row>
    <row r="472" ht="15.75" customHeight="1">
      <c r="E472" s="4" t="str">
        <f>IFERROR(__xludf.DUMMYFUNCTION("GOOGLETRANSLATE(D472, ""he"", ""en"")"),"#VALUE!")</f>
        <v>#VALUE!</v>
      </c>
    </row>
    <row r="473" ht="15.75" customHeight="1">
      <c r="E473" s="4" t="str">
        <f>IFERROR(__xludf.DUMMYFUNCTION("GOOGLETRANSLATE(D473, ""he"", ""en"")"),"#VALUE!")</f>
        <v>#VALUE!</v>
      </c>
    </row>
    <row r="474" ht="15.75" customHeight="1">
      <c r="E474" s="4" t="str">
        <f>IFERROR(__xludf.DUMMYFUNCTION("GOOGLETRANSLATE(D474, ""he"", ""en"")"),"#VALUE!")</f>
        <v>#VALUE!</v>
      </c>
    </row>
    <row r="475" ht="15.75" customHeight="1">
      <c r="E475" s="4" t="str">
        <f>IFERROR(__xludf.DUMMYFUNCTION("GOOGLETRANSLATE(D475, ""he"", ""en"")"),"#VALUE!")</f>
        <v>#VALUE!</v>
      </c>
    </row>
    <row r="476" ht="15.75" customHeight="1">
      <c r="E476" s="4" t="str">
        <f>IFERROR(__xludf.DUMMYFUNCTION("GOOGLETRANSLATE(D476, ""he"", ""en"")"),"#VALUE!")</f>
        <v>#VALUE!</v>
      </c>
    </row>
    <row r="477" ht="15.75" customHeight="1">
      <c r="E477" s="4" t="str">
        <f>IFERROR(__xludf.DUMMYFUNCTION("GOOGLETRANSLATE(D477, ""he"", ""en"")"),"#VALUE!")</f>
        <v>#VALUE!</v>
      </c>
    </row>
    <row r="478" ht="15.75" customHeight="1">
      <c r="E478" s="4" t="str">
        <f>IFERROR(__xludf.DUMMYFUNCTION("GOOGLETRANSLATE(D478, ""he"", ""en"")"),"#VALUE!")</f>
        <v>#VALUE!</v>
      </c>
    </row>
    <row r="479" ht="15.75" customHeight="1">
      <c r="E479" s="4" t="str">
        <f>IFERROR(__xludf.DUMMYFUNCTION("GOOGLETRANSLATE(D479, ""he"", ""en"")"),"#VALUE!")</f>
        <v>#VALUE!</v>
      </c>
    </row>
    <row r="480" ht="15.75" customHeight="1">
      <c r="E480" s="4" t="str">
        <f>IFERROR(__xludf.DUMMYFUNCTION("GOOGLETRANSLATE(D480, ""he"", ""en"")"),"#VALUE!")</f>
        <v>#VALUE!</v>
      </c>
    </row>
    <row r="481" ht="15.75" customHeight="1">
      <c r="E481" s="4" t="str">
        <f>IFERROR(__xludf.DUMMYFUNCTION("GOOGLETRANSLATE(D481, ""he"", ""en"")"),"#VALUE!")</f>
        <v>#VALUE!</v>
      </c>
    </row>
    <row r="482" ht="15.75" customHeight="1">
      <c r="E482" s="4" t="str">
        <f>IFERROR(__xludf.DUMMYFUNCTION("GOOGLETRANSLATE(D482, ""he"", ""en"")"),"#VALUE!")</f>
        <v>#VALUE!</v>
      </c>
    </row>
    <row r="483" ht="15.75" customHeight="1">
      <c r="E483" s="4" t="str">
        <f>IFERROR(__xludf.DUMMYFUNCTION("GOOGLETRANSLATE(D483, ""he"", ""en"")"),"#VALUE!")</f>
        <v>#VALUE!</v>
      </c>
    </row>
    <row r="484" ht="15.75" customHeight="1">
      <c r="E484" s="4" t="str">
        <f>IFERROR(__xludf.DUMMYFUNCTION("GOOGLETRANSLATE(D484, ""he"", ""en"")"),"#VALUE!")</f>
        <v>#VALUE!</v>
      </c>
    </row>
    <row r="485" ht="15.75" customHeight="1">
      <c r="E485" s="4" t="str">
        <f>IFERROR(__xludf.DUMMYFUNCTION("GOOGLETRANSLATE(D485, ""he"", ""en"")"),"#VALUE!")</f>
        <v>#VALUE!</v>
      </c>
    </row>
    <row r="486" ht="15.75" customHeight="1">
      <c r="E486" s="4" t="str">
        <f>IFERROR(__xludf.DUMMYFUNCTION("GOOGLETRANSLATE(D486, ""he"", ""en"")"),"#VALUE!")</f>
        <v>#VALUE!</v>
      </c>
    </row>
    <row r="487" ht="15.75" customHeight="1">
      <c r="E487" s="4" t="str">
        <f>IFERROR(__xludf.DUMMYFUNCTION("GOOGLETRANSLATE(D487, ""he"", ""en"")"),"#VALUE!")</f>
        <v>#VALUE!</v>
      </c>
    </row>
    <row r="488" ht="15.75" customHeight="1">
      <c r="E488" s="4" t="str">
        <f>IFERROR(__xludf.DUMMYFUNCTION("GOOGLETRANSLATE(D488, ""he"", ""en"")"),"#VALUE!")</f>
        <v>#VALUE!</v>
      </c>
    </row>
    <row r="489" ht="15.75" customHeight="1">
      <c r="E489" s="4" t="str">
        <f>IFERROR(__xludf.DUMMYFUNCTION("GOOGLETRANSLATE(D489, ""he"", ""en"")"),"#VALUE!")</f>
        <v>#VALUE!</v>
      </c>
    </row>
    <row r="490" ht="15.75" customHeight="1">
      <c r="E490" s="4" t="str">
        <f>IFERROR(__xludf.DUMMYFUNCTION("GOOGLETRANSLATE(D490, ""he"", ""en"")"),"#VALUE!")</f>
        <v>#VALUE!</v>
      </c>
    </row>
    <row r="491" ht="15.75" customHeight="1">
      <c r="E491" s="4" t="str">
        <f>IFERROR(__xludf.DUMMYFUNCTION("GOOGLETRANSLATE(D491, ""he"", ""en"")"),"#VALUE!")</f>
        <v>#VALUE!</v>
      </c>
    </row>
    <row r="492" ht="15.75" customHeight="1">
      <c r="E492" s="4" t="str">
        <f>IFERROR(__xludf.DUMMYFUNCTION("GOOGLETRANSLATE(D492, ""he"", ""en"")"),"#VALUE!")</f>
        <v>#VALUE!</v>
      </c>
    </row>
    <row r="493" ht="15.75" customHeight="1">
      <c r="E493" s="4" t="str">
        <f>IFERROR(__xludf.DUMMYFUNCTION("GOOGLETRANSLATE(D493, ""he"", ""en"")"),"#VALUE!")</f>
        <v>#VALUE!</v>
      </c>
    </row>
    <row r="494" ht="15.75" customHeight="1">
      <c r="E494" s="4" t="str">
        <f>IFERROR(__xludf.DUMMYFUNCTION("GOOGLETRANSLATE(D494, ""he"", ""en"")"),"#VALUE!")</f>
        <v>#VALUE!</v>
      </c>
    </row>
    <row r="495" ht="15.75" customHeight="1">
      <c r="E495" s="4" t="str">
        <f>IFERROR(__xludf.DUMMYFUNCTION("GOOGLETRANSLATE(D495, ""he"", ""en"")"),"#VALUE!")</f>
        <v>#VALUE!</v>
      </c>
    </row>
    <row r="496" ht="15.75" customHeight="1">
      <c r="E496" s="4" t="str">
        <f>IFERROR(__xludf.DUMMYFUNCTION("GOOGLETRANSLATE(D496, ""he"", ""en"")"),"#VALUE!")</f>
        <v>#VALUE!</v>
      </c>
    </row>
    <row r="497" ht="15.75" customHeight="1">
      <c r="E497" s="4" t="str">
        <f>IFERROR(__xludf.DUMMYFUNCTION("GOOGLETRANSLATE(D497, ""he"", ""en"")"),"#VALUE!")</f>
        <v>#VALUE!</v>
      </c>
    </row>
    <row r="498" ht="15.75" customHeight="1">
      <c r="E498" s="4" t="str">
        <f>IFERROR(__xludf.DUMMYFUNCTION("GOOGLETRANSLATE(D498, ""he"", ""en"")"),"#VALUE!")</f>
        <v>#VALUE!</v>
      </c>
    </row>
    <row r="499" ht="15.75" customHeight="1">
      <c r="E499" s="4" t="str">
        <f>IFERROR(__xludf.DUMMYFUNCTION("GOOGLETRANSLATE(D499, ""he"", ""en"")"),"#VALUE!")</f>
        <v>#VALUE!</v>
      </c>
    </row>
    <row r="500" ht="15.75" customHeight="1">
      <c r="E500" s="4" t="str">
        <f>IFERROR(__xludf.DUMMYFUNCTION("GOOGLETRANSLATE(D500, ""he"", ""en"")"),"#VALUE!")</f>
        <v>#VALUE!</v>
      </c>
    </row>
    <row r="501" ht="15.75" customHeight="1">
      <c r="E501" s="4" t="str">
        <f>IFERROR(__xludf.DUMMYFUNCTION("GOOGLETRANSLATE(D501, ""he"", ""en"")"),"#VALUE!")</f>
        <v>#VALUE!</v>
      </c>
    </row>
    <row r="502" ht="15.75" customHeight="1">
      <c r="E502" s="4" t="str">
        <f>IFERROR(__xludf.DUMMYFUNCTION("GOOGLETRANSLATE(D502, ""he"", ""en"")"),"#VALUE!")</f>
        <v>#VALUE!</v>
      </c>
    </row>
    <row r="503" ht="15.75" customHeight="1">
      <c r="E503" s="4" t="str">
        <f>IFERROR(__xludf.DUMMYFUNCTION("GOOGLETRANSLATE(D503, ""he"", ""en"")"),"#VALUE!")</f>
        <v>#VALUE!</v>
      </c>
    </row>
    <row r="504" ht="15.75" customHeight="1">
      <c r="E504" s="4" t="str">
        <f>IFERROR(__xludf.DUMMYFUNCTION("GOOGLETRANSLATE(D504, ""he"", ""en"")"),"#VALUE!")</f>
        <v>#VALUE!</v>
      </c>
    </row>
    <row r="505" ht="15.75" customHeight="1">
      <c r="E505" s="4" t="str">
        <f>IFERROR(__xludf.DUMMYFUNCTION("GOOGLETRANSLATE(D505, ""he"", ""en"")"),"#VALUE!")</f>
        <v>#VALUE!</v>
      </c>
    </row>
    <row r="506" ht="15.75" customHeight="1">
      <c r="E506" s="4" t="str">
        <f>IFERROR(__xludf.DUMMYFUNCTION("GOOGLETRANSLATE(D506, ""he"", ""en"")"),"#VALUE!")</f>
        <v>#VALUE!</v>
      </c>
    </row>
    <row r="507" ht="15.75" customHeight="1">
      <c r="E507" s="4" t="str">
        <f>IFERROR(__xludf.DUMMYFUNCTION("GOOGLETRANSLATE(D507, ""he"", ""en"")"),"#VALUE!")</f>
        <v>#VALUE!</v>
      </c>
    </row>
    <row r="508" ht="15.75" customHeight="1">
      <c r="E508" s="4" t="str">
        <f>IFERROR(__xludf.DUMMYFUNCTION("GOOGLETRANSLATE(D508, ""he"", ""en"")"),"#VALUE!")</f>
        <v>#VALUE!</v>
      </c>
    </row>
    <row r="509" ht="15.75" customHeight="1">
      <c r="E509" s="4" t="str">
        <f>IFERROR(__xludf.DUMMYFUNCTION("GOOGLETRANSLATE(D509, ""he"", ""en"")"),"#VALUE!")</f>
        <v>#VALUE!</v>
      </c>
    </row>
    <row r="510" ht="15.75" customHeight="1">
      <c r="E510" s="4" t="str">
        <f>IFERROR(__xludf.DUMMYFUNCTION("GOOGLETRANSLATE(D510, ""he"", ""en"")"),"#VALUE!")</f>
        <v>#VALUE!</v>
      </c>
    </row>
    <row r="511" ht="15.75" customHeight="1">
      <c r="E511" s="4" t="str">
        <f>IFERROR(__xludf.DUMMYFUNCTION("GOOGLETRANSLATE(D511, ""he"", ""en"")"),"#VALUE!")</f>
        <v>#VALUE!</v>
      </c>
    </row>
    <row r="512" ht="15.75" customHeight="1">
      <c r="E512" s="4" t="str">
        <f>IFERROR(__xludf.DUMMYFUNCTION("GOOGLETRANSLATE(D512, ""he"", ""en"")"),"#VALUE!")</f>
        <v>#VALUE!</v>
      </c>
    </row>
    <row r="513" ht="15.75" customHeight="1">
      <c r="E513" s="4" t="str">
        <f>IFERROR(__xludf.DUMMYFUNCTION("GOOGLETRANSLATE(D513, ""he"", ""en"")"),"#VALUE!")</f>
        <v>#VALUE!</v>
      </c>
    </row>
    <row r="514" ht="15.75" customHeight="1">
      <c r="E514" s="4" t="str">
        <f>IFERROR(__xludf.DUMMYFUNCTION("GOOGLETRANSLATE(D514, ""he"", ""en"")"),"#VALUE!")</f>
        <v>#VALUE!</v>
      </c>
    </row>
    <row r="515" ht="15.75" customHeight="1">
      <c r="E515" s="4" t="str">
        <f>IFERROR(__xludf.DUMMYFUNCTION("GOOGLETRANSLATE(D515, ""he"", ""en"")"),"#VALUE!")</f>
        <v>#VALUE!</v>
      </c>
    </row>
    <row r="516" ht="15.75" customHeight="1">
      <c r="E516" s="4" t="str">
        <f>IFERROR(__xludf.DUMMYFUNCTION("GOOGLETRANSLATE(D516, ""he"", ""en"")"),"#VALUE!")</f>
        <v>#VALUE!</v>
      </c>
    </row>
    <row r="517" ht="15.75" customHeight="1">
      <c r="E517" s="4" t="str">
        <f>IFERROR(__xludf.DUMMYFUNCTION("GOOGLETRANSLATE(D517, ""he"", ""en"")"),"#VALUE!")</f>
        <v>#VALUE!</v>
      </c>
    </row>
    <row r="518" ht="15.75" customHeight="1">
      <c r="E518" s="4" t="str">
        <f>IFERROR(__xludf.DUMMYFUNCTION("GOOGLETRANSLATE(D518, ""he"", ""en"")"),"#VALUE!")</f>
        <v>#VALUE!</v>
      </c>
    </row>
    <row r="519" ht="15.75" customHeight="1">
      <c r="E519" s="4" t="str">
        <f>IFERROR(__xludf.DUMMYFUNCTION("GOOGLETRANSLATE(D519, ""he"", ""en"")"),"#VALUE!")</f>
        <v>#VALUE!</v>
      </c>
    </row>
    <row r="520" ht="15.75" customHeight="1">
      <c r="E520" s="4" t="str">
        <f>IFERROR(__xludf.DUMMYFUNCTION("GOOGLETRANSLATE(D520, ""he"", ""en"")"),"#VALUE!")</f>
        <v>#VALUE!</v>
      </c>
    </row>
    <row r="521" ht="15.75" customHeight="1">
      <c r="E521" s="4" t="str">
        <f>IFERROR(__xludf.DUMMYFUNCTION("GOOGLETRANSLATE(D521, ""he"", ""en"")"),"#VALUE!")</f>
        <v>#VALUE!</v>
      </c>
    </row>
    <row r="522" ht="15.75" customHeight="1">
      <c r="E522" s="4" t="str">
        <f>IFERROR(__xludf.DUMMYFUNCTION("GOOGLETRANSLATE(D522, ""he"", ""en"")"),"#VALUE!")</f>
        <v>#VALUE!</v>
      </c>
    </row>
    <row r="523" ht="15.75" customHeight="1">
      <c r="E523" s="4" t="str">
        <f>IFERROR(__xludf.DUMMYFUNCTION("GOOGLETRANSLATE(D523, ""he"", ""en"")"),"#VALUE!")</f>
        <v>#VALUE!</v>
      </c>
    </row>
    <row r="524" ht="15.75" customHeight="1">
      <c r="E524" s="4" t="str">
        <f>IFERROR(__xludf.DUMMYFUNCTION("GOOGLETRANSLATE(D524, ""he"", ""en"")"),"#VALUE!")</f>
        <v>#VALUE!</v>
      </c>
    </row>
    <row r="525" ht="15.75" customHeight="1">
      <c r="E525" s="4" t="str">
        <f>IFERROR(__xludf.DUMMYFUNCTION("GOOGLETRANSLATE(D525, ""he"", ""en"")"),"#VALUE!")</f>
        <v>#VALUE!</v>
      </c>
    </row>
    <row r="526" ht="15.75" customHeight="1">
      <c r="E526" s="4" t="str">
        <f>IFERROR(__xludf.DUMMYFUNCTION("GOOGLETRANSLATE(D526, ""he"", ""en"")"),"#VALUE!")</f>
        <v>#VALUE!</v>
      </c>
    </row>
    <row r="527" ht="15.75" customHeight="1">
      <c r="E527" s="4" t="str">
        <f>IFERROR(__xludf.DUMMYFUNCTION("GOOGLETRANSLATE(D527, ""he"", ""en"")"),"#VALUE!")</f>
        <v>#VALUE!</v>
      </c>
    </row>
    <row r="528" ht="15.75" customHeight="1">
      <c r="E528" s="4" t="str">
        <f>IFERROR(__xludf.DUMMYFUNCTION("GOOGLETRANSLATE(D528, ""he"", ""en"")"),"#VALUE!")</f>
        <v>#VALUE!</v>
      </c>
    </row>
    <row r="529" ht="15.75" customHeight="1">
      <c r="E529" s="4" t="str">
        <f>IFERROR(__xludf.DUMMYFUNCTION("GOOGLETRANSLATE(D529, ""he"", ""en"")"),"#VALUE!")</f>
        <v>#VALUE!</v>
      </c>
    </row>
    <row r="530" ht="15.75" customHeight="1">
      <c r="E530" s="4" t="str">
        <f>IFERROR(__xludf.DUMMYFUNCTION("GOOGLETRANSLATE(D530, ""he"", ""en"")"),"#VALUE!")</f>
        <v>#VALUE!</v>
      </c>
    </row>
    <row r="531" ht="15.75" customHeight="1">
      <c r="E531" s="4" t="str">
        <f>IFERROR(__xludf.DUMMYFUNCTION("GOOGLETRANSLATE(D531, ""he"", ""en"")"),"#VALUE!")</f>
        <v>#VALUE!</v>
      </c>
    </row>
    <row r="532" ht="15.75" customHeight="1">
      <c r="E532" s="4" t="str">
        <f>IFERROR(__xludf.DUMMYFUNCTION("GOOGLETRANSLATE(D532, ""he"", ""en"")"),"#VALUE!")</f>
        <v>#VALUE!</v>
      </c>
    </row>
    <row r="533" ht="15.75" customHeight="1">
      <c r="E533" s="4" t="str">
        <f>IFERROR(__xludf.DUMMYFUNCTION("GOOGLETRANSLATE(D533, ""he"", ""en"")"),"#VALUE!")</f>
        <v>#VALUE!</v>
      </c>
    </row>
    <row r="534" ht="15.75" customHeight="1">
      <c r="E534" s="4" t="str">
        <f>IFERROR(__xludf.DUMMYFUNCTION("GOOGLETRANSLATE(D534, ""he"", ""en"")"),"#VALUE!")</f>
        <v>#VALUE!</v>
      </c>
    </row>
    <row r="535" ht="15.75" customHeight="1">
      <c r="E535" s="4" t="str">
        <f>IFERROR(__xludf.DUMMYFUNCTION("GOOGLETRANSLATE(D535, ""he"", ""en"")"),"#VALUE!")</f>
        <v>#VALUE!</v>
      </c>
    </row>
    <row r="536" ht="15.75" customHeight="1">
      <c r="E536" s="4" t="str">
        <f>IFERROR(__xludf.DUMMYFUNCTION("GOOGLETRANSLATE(D536, ""he"", ""en"")"),"#VALUE!")</f>
        <v>#VALUE!</v>
      </c>
    </row>
    <row r="537" ht="15.75" customHeight="1">
      <c r="E537" s="4" t="str">
        <f>IFERROR(__xludf.DUMMYFUNCTION("GOOGLETRANSLATE(D537, ""he"", ""en"")"),"#VALUE!")</f>
        <v>#VALUE!</v>
      </c>
    </row>
    <row r="538" ht="15.75" customHeight="1">
      <c r="E538" s="4" t="str">
        <f>IFERROR(__xludf.DUMMYFUNCTION("GOOGLETRANSLATE(D538, ""he"", ""en"")"),"#VALUE!")</f>
        <v>#VALUE!</v>
      </c>
    </row>
    <row r="539" ht="15.75" customHeight="1">
      <c r="E539" s="4" t="str">
        <f>IFERROR(__xludf.DUMMYFUNCTION("GOOGLETRANSLATE(D539, ""he"", ""en"")"),"#VALUE!")</f>
        <v>#VALUE!</v>
      </c>
    </row>
    <row r="540" ht="15.75" customHeight="1">
      <c r="E540" s="4" t="str">
        <f>IFERROR(__xludf.DUMMYFUNCTION("GOOGLETRANSLATE(D540, ""he"", ""en"")"),"#VALUE!")</f>
        <v>#VALUE!</v>
      </c>
    </row>
    <row r="541" ht="15.75" customHeight="1">
      <c r="E541" s="4" t="str">
        <f>IFERROR(__xludf.DUMMYFUNCTION("GOOGLETRANSLATE(D541, ""he"", ""en"")"),"#VALUE!")</f>
        <v>#VALUE!</v>
      </c>
    </row>
    <row r="542" ht="15.75" customHeight="1">
      <c r="E542" s="4" t="str">
        <f>IFERROR(__xludf.DUMMYFUNCTION("GOOGLETRANSLATE(D542, ""he"", ""en"")"),"#VALUE!")</f>
        <v>#VALUE!</v>
      </c>
    </row>
    <row r="543" ht="15.75" customHeight="1">
      <c r="E543" s="4" t="str">
        <f>IFERROR(__xludf.DUMMYFUNCTION("GOOGLETRANSLATE(D543, ""he"", ""en"")"),"#VALUE!")</f>
        <v>#VALUE!</v>
      </c>
    </row>
    <row r="544" ht="15.75" customHeight="1">
      <c r="E544" s="4" t="str">
        <f>IFERROR(__xludf.DUMMYFUNCTION("GOOGLETRANSLATE(D544, ""he"", ""en"")"),"#VALUE!")</f>
        <v>#VALUE!</v>
      </c>
    </row>
    <row r="545" ht="15.75" customHeight="1">
      <c r="E545" s="4" t="str">
        <f>IFERROR(__xludf.DUMMYFUNCTION("GOOGLETRANSLATE(D545, ""he"", ""en"")"),"#VALUE!")</f>
        <v>#VALUE!</v>
      </c>
    </row>
    <row r="546" ht="15.75" customHeight="1">
      <c r="E546" s="4" t="str">
        <f>IFERROR(__xludf.DUMMYFUNCTION("GOOGLETRANSLATE(D546, ""he"", ""en"")"),"#VALUE!")</f>
        <v>#VALUE!</v>
      </c>
    </row>
    <row r="547" ht="15.75" customHeight="1">
      <c r="E547" s="4" t="str">
        <f>IFERROR(__xludf.DUMMYFUNCTION("GOOGLETRANSLATE(D547, ""he"", ""en"")"),"#VALUE!")</f>
        <v>#VALUE!</v>
      </c>
    </row>
    <row r="548" ht="15.75" customHeight="1">
      <c r="E548" s="4" t="str">
        <f>IFERROR(__xludf.DUMMYFUNCTION("GOOGLETRANSLATE(D548, ""he"", ""en"")"),"#VALUE!")</f>
        <v>#VALUE!</v>
      </c>
    </row>
    <row r="549" ht="15.75" customHeight="1">
      <c r="E549" s="4" t="str">
        <f>IFERROR(__xludf.DUMMYFUNCTION("GOOGLETRANSLATE(D549, ""he"", ""en"")"),"#VALUE!")</f>
        <v>#VALUE!</v>
      </c>
    </row>
    <row r="550" ht="15.75" customHeight="1">
      <c r="E550" s="4" t="str">
        <f>IFERROR(__xludf.DUMMYFUNCTION("GOOGLETRANSLATE(D550, ""he"", ""en"")"),"#VALUE!")</f>
        <v>#VALUE!</v>
      </c>
    </row>
    <row r="551" ht="15.75" customHeight="1">
      <c r="E551" s="4" t="str">
        <f>IFERROR(__xludf.DUMMYFUNCTION("GOOGLETRANSLATE(D551, ""he"", ""en"")"),"#VALUE!")</f>
        <v>#VALUE!</v>
      </c>
    </row>
    <row r="552" ht="15.75" customHeight="1">
      <c r="E552" s="4" t="str">
        <f>IFERROR(__xludf.DUMMYFUNCTION("GOOGLETRANSLATE(D552, ""he"", ""en"")"),"#VALUE!")</f>
        <v>#VALUE!</v>
      </c>
    </row>
    <row r="553" ht="15.75" customHeight="1">
      <c r="E553" s="4" t="str">
        <f>IFERROR(__xludf.DUMMYFUNCTION("GOOGLETRANSLATE(D553, ""he"", ""en"")"),"#VALUE!")</f>
        <v>#VALUE!</v>
      </c>
    </row>
    <row r="554" ht="15.75" customHeight="1">
      <c r="E554" s="4" t="str">
        <f>IFERROR(__xludf.DUMMYFUNCTION("GOOGLETRANSLATE(D554, ""he"", ""en"")"),"#VALUE!")</f>
        <v>#VALUE!</v>
      </c>
    </row>
    <row r="555" ht="15.75" customHeight="1">
      <c r="E555" s="4" t="str">
        <f>IFERROR(__xludf.DUMMYFUNCTION("GOOGLETRANSLATE(D555, ""he"", ""en"")"),"#VALUE!")</f>
        <v>#VALUE!</v>
      </c>
    </row>
    <row r="556" ht="15.75" customHeight="1">
      <c r="E556" s="4" t="str">
        <f>IFERROR(__xludf.DUMMYFUNCTION("GOOGLETRANSLATE(D556, ""he"", ""en"")"),"#VALUE!")</f>
        <v>#VALUE!</v>
      </c>
    </row>
    <row r="557" ht="15.75" customHeight="1">
      <c r="E557" s="4" t="str">
        <f>IFERROR(__xludf.DUMMYFUNCTION("GOOGLETRANSLATE(D557, ""he"", ""en"")"),"#VALUE!")</f>
        <v>#VALUE!</v>
      </c>
    </row>
    <row r="558" ht="15.75" customHeight="1">
      <c r="E558" s="4" t="str">
        <f>IFERROR(__xludf.DUMMYFUNCTION("GOOGLETRANSLATE(D558, ""he"", ""en"")"),"#VALUE!")</f>
        <v>#VALUE!</v>
      </c>
    </row>
    <row r="559" ht="15.75" customHeight="1">
      <c r="E559" s="4" t="str">
        <f>IFERROR(__xludf.DUMMYFUNCTION("GOOGLETRANSLATE(D559, ""he"", ""en"")"),"#VALUE!")</f>
        <v>#VALUE!</v>
      </c>
    </row>
    <row r="560" ht="15.75" customHeight="1">
      <c r="E560" s="4" t="str">
        <f>IFERROR(__xludf.DUMMYFUNCTION("GOOGLETRANSLATE(D560, ""he"", ""en"")"),"#VALUE!")</f>
        <v>#VALUE!</v>
      </c>
    </row>
    <row r="561" ht="15.75" customHeight="1">
      <c r="E561" s="4" t="str">
        <f>IFERROR(__xludf.DUMMYFUNCTION("GOOGLETRANSLATE(D561, ""he"", ""en"")"),"#VALUE!")</f>
        <v>#VALUE!</v>
      </c>
    </row>
    <row r="562" ht="15.75" customHeight="1">
      <c r="E562" s="4" t="str">
        <f>IFERROR(__xludf.DUMMYFUNCTION("GOOGLETRANSLATE(D562, ""he"", ""en"")"),"#VALUE!")</f>
        <v>#VALUE!</v>
      </c>
    </row>
    <row r="563" ht="15.75" customHeight="1">
      <c r="E563" s="4" t="str">
        <f>IFERROR(__xludf.DUMMYFUNCTION("GOOGLETRANSLATE(D563, ""he"", ""en"")"),"#VALUE!")</f>
        <v>#VALUE!</v>
      </c>
    </row>
    <row r="564" ht="15.75" customHeight="1">
      <c r="E564" s="4" t="str">
        <f>IFERROR(__xludf.DUMMYFUNCTION("GOOGLETRANSLATE(D564, ""he"", ""en"")"),"#VALUE!")</f>
        <v>#VALUE!</v>
      </c>
    </row>
    <row r="565" ht="15.75" customHeight="1">
      <c r="E565" s="4" t="str">
        <f>IFERROR(__xludf.DUMMYFUNCTION("GOOGLETRANSLATE(D565, ""he"", ""en"")"),"#VALUE!")</f>
        <v>#VALUE!</v>
      </c>
    </row>
    <row r="566" ht="15.75" customHeight="1">
      <c r="E566" s="4" t="str">
        <f>IFERROR(__xludf.DUMMYFUNCTION("GOOGLETRANSLATE(D566, ""he"", ""en"")"),"#VALUE!")</f>
        <v>#VALUE!</v>
      </c>
    </row>
    <row r="567" ht="15.75" customHeight="1">
      <c r="E567" s="4" t="str">
        <f>IFERROR(__xludf.DUMMYFUNCTION("GOOGLETRANSLATE(D567, ""he"", ""en"")"),"#VALUE!")</f>
        <v>#VALUE!</v>
      </c>
    </row>
    <row r="568" ht="15.75" customHeight="1">
      <c r="E568" s="4" t="str">
        <f>IFERROR(__xludf.DUMMYFUNCTION("GOOGLETRANSLATE(D568, ""he"", ""en"")"),"#VALUE!")</f>
        <v>#VALUE!</v>
      </c>
    </row>
    <row r="569" ht="15.75" customHeight="1">
      <c r="E569" s="4" t="str">
        <f>IFERROR(__xludf.DUMMYFUNCTION("GOOGLETRANSLATE(D569, ""he"", ""en"")"),"#VALUE!")</f>
        <v>#VALUE!</v>
      </c>
    </row>
    <row r="570" ht="15.75" customHeight="1">
      <c r="E570" s="4" t="str">
        <f>IFERROR(__xludf.DUMMYFUNCTION("GOOGLETRANSLATE(D570, ""he"", ""en"")"),"#VALUE!")</f>
        <v>#VALUE!</v>
      </c>
    </row>
    <row r="571" ht="15.75" customHeight="1">
      <c r="E571" s="4" t="str">
        <f>IFERROR(__xludf.DUMMYFUNCTION("GOOGLETRANSLATE(D571, ""he"", ""en"")"),"#VALUE!")</f>
        <v>#VALUE!</v>
      </c>
    </row>
    <row r="572" ht="15.75" customHeight="1">
      <c r="E572" s="4" t="str">
        <f>IFERROR(__xludf.DUMMYFUNCTION("GOOGLETRANSLATE(D572, ""he"", ""en"")"),"#VALUE!")</f>
        <v>#VALUE!</v>
      </c>
    </row>
    <row r="573" ht="15.75" customHeight="1">
      <c r="E573" s="4" t="str">
        <f>IFERROR(__xludf.DUMMYFUNCTION("GOOGLETRANSLATE(D573, ""he"", ""en"")"),"#VALUE!")</f>
        <v>#VALUE!</v>
      </c>
    </row>
    <row r="574" ht="15.75" customHeight="1">
      <c r="E574" s="4" t="str">
        <f>IFERROR(__xludf.DUMMYFUNCTION("GOOGLETRANSLATE(D574, ""he"", ""en"")"),"#VALUE!")</f>
        <v>#VALUE!</v>
      </c>
    </row>
    <row r="575" ht="15.75" customHeight="1">
      <c r="E575" s="4" t="str">
        <f>IFERROR(__xludf.DUMMYFUNCTION("GOOGLETRANSLATE(D575, ""he"", ""en"")"),"#VALUE!")</f>
        <v>#VALUE!</v>
      </c>
    </row>
    <row r="576" ht="15.75" customHeight="1">
      <c r="E576" s="4" t="str">
        <f>IFERROR(__xludf.DUMMYFUNCTION("GOOGLETRANSLATE(D576, ""he"", ""en"")"),"#VALUE!")</f>
        <v>#VALUE!</v>
      </c>
    </row>
    <row r="577" ht="15.75" customHeight="1">
      <c r="E577" s="4" t="str">
        <f>IFERROR(__xludf.DUMMYFUNCTION("GOOGLETRANSLATE(D577, ""he"", ""en"")"),"#VALUE!")</f>
        <v>#VALUE!</v>
      </c>
    </row>
    <row r="578" ht="15.75" customHeight="1">
      <c r="E578" s="4" t="str">
        <f>IFERROR(__xludf.DUMMYFUNCTION("GOOGLETRANSLATE(D578, ""he"", ""en"")"),"#VALUE!")</f>
        <v>#VALUE!</v>
      </c>
    </row>
    <row r="579" ht="15.75" customHeight="1">
      <c r="E579" s="4" t="str">
        <f>IFERROR(__xludf.DUMMYFUNCTION("GOOGLETRANSLATE(D579, ""he"", ""en"")"),"#VALUE!")</f>
        <v>#VALUE!</v>
      </c>
    </row>
    <row r="580" ht="15.75" customHeight="1">
      <c r="E580" s="4" t="str">
        <f>IFERROR(__xludf.DUMMYFUNCTION("GOOGLETRANSLATE(D580, ""he"", ""en"")"),"#VALUE!")</f>
        <v>#VALUE!</v>
      </c>
    </row>
    <row r="581" ht="15.75" customHeight="1">
      <c r="E581" s="4" t="str">
        <f>IFERROR(__xludf.DUMMYFUNCTION("GOOGLETRANSLATE(D581, ""he"", ""en"")"),"#VALUE!")</f>
        <v>#VALUE!</v>
      </c>
    </row>
    <row r="582" ht="15.75" customHeight="1">
      <c r="E582" s="4" t="str">
        <f>IFERROR(__xludf.DUMMYFUNCTION("GOOGLETRANSLATE(D582, ""he"", ""en"")"),"#VALUE!")</f>
        <v>#VALUE!</v>
      </c>
    </row>
    <row r="583" ht="15.75" customHeight="1">
      <c r="E583" s="4" t="str">
        <f>IFERROR(__xludf.DUMMYFUNCTION("GOOGLETRANSLATE(D583, ""he"", ""en"")"),"#VALUE!")</f>
        <v>#VALUE!</v>
      </c>
    </row>
    <row r="584" ht="15.75" customHeight="1">
      <c r="E584" s="4" t="str">
        <f>IFERROR(__xludf.DUMMYFUNCTION("GOOGLETRANSLATE(D584, ""he"", ""en"")"),"#VALUE!")</f>
        <v>#VALUE!</v>
      </c>
    </row>
    <row r="585" ht="15.75" customHeight="1">
      <c r="E585" s="4" t="str">
        <f>IFERROR(__xludf.DUMMYFUNCTION("GOOGLETRANSLATE(D585, ""he"", ""en"")"),"#VALUE!")</f>
        <v>#VALUE!</v>
      </c>
    </row>
    <row r="586" ht="15.75" customHeight="1">
      <c r="E586" s="4" t="str">
        <f>IFERROR(__xludf.DUMMYFUNCTION("GOOGLETRANSLATE(D586, ""he"", ""en"")"),"#VALUE!")</f>
        <v>#VALUE!</v>
      </c>
    </row>
    <row r="587" ht="15.75" customHeight="1">
      <c r="E587" s="4" t="str">
        <f>IFERROR(__xludf.DUMMYFUNCTION("GOOGLETRANSLATE(D587, ""he"", ""en"")"),"#VALUE!")</f>
        <v>#VALUE!</v>
      </c>
    </row>
    <row r="588" ht="15.75" customHeight="1">
      <c r="E588" s="4" t="str">
        <f>IFERROR(__xludf.DUMMYFUNCTION("GOOGLETRANSLATE(D588, ""he"", ""en"")"),"#VALUE!")</f>
        <v>#VALUE!</v>
      </c>
    </row>
    <row r="589" ht="15.75" customHeight="1">
      <c r="E589" s="4" t="str">
        <f>IFERROR(__xludf.DUMMYFUNCTION("GOOGLETRANSLATE(D589, ""he"", ""en"")"),"#VALUE!")</f>
        <v>#VALUE!</v>
      </c>
    </row>
    <row r="590" ht="15.75" customHeight="1">
      <c r="E590" s="4" t="str">
        <f>IFERROR(__xludf.DUMMYFUNCTION("GOOGLETRANSLATE(D590, ""he"", ""en"")"),"#VALUE!")</f>
        <v>#VALUE!</v>
      </c>
    </row>
    <row r="591" ht="15.75" customHeight="1">
      <c r="E591" s="4" t="str">
        <f>IFERROR(__xludf.DUMMYFUNCTION("GOOGLETRANSLATE(D591, ""he"", ""en"")"),"#VALUE!")</f>
        <v>#VALUE!</v>
      </c>
    </row>
    <row r="592" ht="15.75" customHeight="1">
      <c r="E592" s="4" t="str">
        <f>IFERROR(__xludf.DUMMYFUNCTION("GOOGLETRANSLATE(D592, ""he"", ""en"")"),"#VALUE!")</f>
        <v>#VALUE!</v>
      </c>
    </row>
    <row r="593" ht="15.75" customHeight="1">
      <c r="E593" s="4" t="str">
        <f>IFERROR(__xludf.DUMMYFUNCTION("GOOGLETRANSLATE(D593, ""he"", ""en"")"),"#VALUE!")</f>
        <v>#VALUE!</v>
      </c>
    </row>
    <row r="594" ht="15.75" customHeight="1">
      <c r="E594" s="4" t="str">
        <f>IFERROR(__xludf.DUMMYFUNCTION("GOOGLETRANSLATE(D594, ""he"", ""en"")"),"#VALUE!")</f>
        <v>#VALUE!</v>
      </c>
    </row>
    <row r="595" ht="15.75" customHeight="1">
      <c r="E595" s="4" t="str">
        <f>IFERROR(__xludf.DUMMYFUNCTION("GOOGLETRANSLATE(D595, ""he"", ""en"")"),"#VALUE!")</f>
        <v>#VALUE!</v>
      </c>
    </row>
    <row r="596" ht="15.75" customHeight="1">
      <c r="E596" s="4" t="str">
        <f>IFERROR(__xludf.DUMMYFUNCTION("GOOGLETRANSLATE(D596, ""he"", ""en"")"),"#VALUE!")</f>
        <v>#VALUE!</v>
      </c>
    </row>
    <row r="597" ht="15.75" customHeight="1">
      <c r="E597" s="4" t="str">
        <f>IFERROR(__xludf.DUMMYFUNCTION("GOOGLETRANSLATE(D597, ""he"", ""en"")"),"#VALUE!")</f>
        <v>#VALUE!</v>
      </c>
    </row>
    <row r="598" ht="15.75" customHeight="1">
      <c r="E598" s="4" t="str">
        <f>IFERROR(__xludf.DUMMYFUNCTION("GOOGLETRANSLATE(D598, ""he"", ""en"")"),"#VALUE!")</f>
        <v>#VALUE!</v>
      </c>
    </row>
    <row r="599" ht="15.75" customHeight="1">
      <c r="E599" s="4" t="str">
        <f>IFERROR(__xludf.DUMMYFUNCTION("GOOGLETRANSLATE(D599, ""he"", ""en"")"),"#VALUE!")</f>
        <v>#VALUE!</v>
      </c>
    </row>
    <row r="600" ht="15.75" customHeight="1">
      <c r="E600" s="4" t="str">
        <f>IFERROR(__xludf.DUMMYFUNCTION("GOOGLETRANSLATE(D600, ""he"", ""en"")"),"#VALUE!")</f>
        <v>#VALUE!</v>
      </c>
    </row>
    <row r="601" ht="15.75" customHeight="1">
      <c r="E601" s="4" t="str">
        <f>IFERROR(__xludf.DUMMYFUNCTION("GOOGLETRANSLATE(D601, ""he"", ""en"")"),"#VALUE!")</f>
        <v>#VALUE!</v>
      </c>
    </row>
    <row r="602" ht="15.75" customHeight="1">
      <c r="E602" s="4" t="str">
        <f>IFERROR(__xludf.DUMMYFUNCTION("GOOGLETRANSLATE(D602, ""he"", ""en"")"),"#VALUE!")</f>
        <v>#VALUE!</v>
      </c>
    </row>
    <row r="603" ht="15.75" customHeight="1">
      <c r="E603" s="4" t="str">
        <f>IFERROR(__xludf.DUMMYFUNCTION("GOOGLETRANSLATE(D603, ""he"", ""en"")"),"#VALUE!")</f>
        <v>#VALUE!</v>
      </c>
    </row>
    <row r="604" ht="15.75" customHeight="1">
      <c r="E604" s="4" t="str">
        <f>IFERROR(__xludf.DUMMYFUNCTION("GOOGLETRANSLATE(D604, ""he"", ""en"")"),"#VALUE!")</f>
        <v>#VALUE!</v>
      </c>
    </row>
    <row r="605" ht="15.75" customHeight="1">
      <c r="E605" s="4" t="str">
        <f>IFERROR(__xludf.DUMMYFUNCTION("GOOGLETRANSLATE(D605, ""he"", ""en"")"),"#VALUE!")</f>
        <v>#VALUE!</v>
      </c>
    </row>
    <row r="606" ht="15.75" customHeight="1">
      <c r="E606" s="4" t="str">
        <f>IFERROR(__xludf.DUMMYFUNCTION("GOOGLETRANSLATE(D606, ""he"", ""en"")"),"#VALUE!")</f>
        <v>#VALUE!</v>
      </c>
    </row>
    <row r="607" ht="15.75" customHeight="1">
      <c r="E607" s="4" t="str">
        <f>IFERROR(__xludf.DUMMYFUNCTION("GOOGLETRANSLATE(D607, ""he"", ""en"")"),"#VALUE!")</f>
        <v>#VALUE!</v>
      </c>
    </row>
    <row r="608" ht="15.75" customHeight="1">
      <c r="E608" s="4" t="str">
        <f>IFERROR(__xludf.DUMMYFUNCTION("GOOGLETRANSLATE(D608, ""he"", ""en"")"),"#VALUE!")</f>
        <v>#VALUE!</v>
      </c>
    </row>
    <row r="609" ht="15.75" customHeight="1">
      <c r="E609" s="4" t="str">
        <f>IFERROR(__xludf.DUMMYFUNCTION("GOOGLETRANSLATE(D609, ""he"", ""en"")"),"#VALUE!")</f>
        <v>#VALUE!</v>
      </c>
    </row>
    <row r="610" ht="15.75" customHeight="1">
      <c r="E610" s="4" t="str">
        <f>IFERROR(__xludf.DUMMYFUNCTION("GOOGLETRANSLATE(D610, ""he"", ""en"")"),"#VALUE!")</f>
        <v>#VALUE!</v>
      </c>
    </row>
    <row r="611" ht="15.75" customHeight="1">
      <c r="E611" s="4" t="str">
        <f>IFERROR(__xludf.DUMMYFUNCTION("GOOGLETRANSLATE(D611, ""he"", ""en"")"),"#VALUE!")</f>
        <v>#VALUE!</v>
      </c>
    </row>
    <row r="612" ht="15.75" customHeight="1">
      <c r="E612" s="4" t="str">
        <f>IFERROR(__xludf.DUMMYFUNCTION("GOOGLETRANSLATE(D612, ""he"", ""en"")"),"#VALUE!")</f>
        <v>#VALUE!</v>
      </c>
    </row>
    <row r="613" ht="15.75" customHeight="1">
      <c r="E613" s="4" t="str">
        <f>IFERROR(__xludf.DUMMYFUNCTION("GOOGLETRANSLATE(D613, ""he"", ""en"")"),"#VALUE!")</f>
        <v>#VALUE!</v>
      </c>
    </row>
    <row r="614" ht="15.75" customHeight="1">
      <c r="E614" s="4" t="str">
        <f>IFERROR(__xludf.DUMMYFUNCTION("GOOGLETRANSLATE(D614, ""he"", ""en"")"),"#VALUE!")</f>
        <v>#VALUE!</v>
      </c>
    </row>
    <row r="615" ht="15.75" customHeight="1">
      <c r="E615" s="4" t="str">
        <f>IFERROR(__xludf.DUMMYFUNCTION("GOOGLETRANSLATE(D615, ""he"", ""en"")"),"#VALUE!")</f>
        <v>#VALUE!</v>
      </c>
    </row>
    <row r="616" ht="15.75" customHeight="1">
      <c r="E616" s="4" t="str">
        <f>IFERROR(__xludf.DUMMYFUNCTION("GOOGLETRANSLATE(D616, ""he"", ""en"")"),"#VALUE!")</f>
        <v>#VALUE!</v>
      </c>
    </row>
    <row r="617" ht="15.75" customHeight="1">
      <c r="E617" s="4" t="str">
        <f>IFERROR(__xludf.DUMMYFUNCTION("GOOGLETRANSLATE(D617, ""he"", ""en"")"),"#VALUE!")</f>
        <v>#VALUE!</v>
      </c>
    </row>
    <row r="618" ht="15.75" customHeight="1">
      <c r="E618" s="4" t="str">
        <f>IFERROR(__xludf.DUMMYFUNCTION("GOOGLETRANSLATE(D618, ""he"", ""en"")"),"#VALUE!")</f>
        <v>#VALUE!</v>
      </c>
    </row>
    <row r="619" ht="15.75" customHeight="1">
      <c r="E619" s="4" t="str">
        <f>IFERROR(__xludf.DUMMYFUNCTION("GOOGLETRANSLATE(D619, ""he"", ""en"")"),"#VALUE!")</f>
        <v>#VALUE!</v>
      </c>
    </row>
    <row r="620" ht="15.75" customHeight="1">
      <c r="E620" s="4" t="str">
        <f>IFERROR(__xludf.DUMMYFUNCTION("GOOGLETRANSLATE(D620, ""he"", ""en"")"),"#VALUE!")</f>
        <v>#VALUE!</v>
      </c>
    </row>
    <row r="621" ht="15.75" customHeight="1">
      <c r="E621" s="4" t="str">
        <f>IFERROR(__xludf.DUMMYFUNCTION("GOOGLETRANSLATE(D621, ""he"", ""en"")"),"#VALUE!")</f>
        <v>#VALUE!</v>
      </c>
    </row>
    <row r="622" ht="15.75" customHeight="1">
      <c r="E622" s="4" t="str">
        <f>IFERROR(__xludf.DUMMYFUNCTION("GOOGLETRANSLATE(D622, ""he"", ""en"")"),"#VALUE!")</f>
        <v>#VALUE!</v>
      </c>
    </row>
    <row r="623" ht="15.75" customHeight="1">
      <c r="E623" s="4" t="str">
        <f>IFERROR(__xludf.DUMMYFUNCTION("GOOGLETRANSLATE(D623, ""he"", ""en"")"),"#VALUE!")</f>
        <v>#VALUE!</v>
      </c>
    </row>
    <row r="624" ht="15.75" customHeight="1">
      <c r="E624" s="4" t="str">
        <f>IFERROR(__xludf.DUMMYFUNCTION("GOOGLETRANSLATE(D624, ""he"", ""en"")"),"#VALUE!")</f>
        <v>#VALUE!</v>
      </c>
    </row>
    <row r="625" ht="15.75" customHeight="1">
      <c r="E625" s="4" t="str">
        <f>IFERROR(__xludf.DUMMYFUNCTION("GOOGLETRANSLATE(D625, ""he"", ""en"")"),"#VALUE!")</f>
        <v>#VALUE!</v>
      </c>
    </row>
    <row r="626" ht="15.75" customHeight="1">
      <c r="E626" s="4" t="str">
        <f>IFERROR(__xludf.DUMMYFUNCTION("GOOGLETRANSLATE(D626, ""he"", ""en"")"),"#VALUE!")</f>
        <v>#VALUE!</v>
      </c>
    </row>
    <row r="627" ht="15.75" customHeight="1">
      <c r="E627" s="4" t="str">
        <f>IFERROR(__xludf.DUMMYFUNCTION("GOOGLETRANSLATE(D627, ""he"", ""en"")"),"#VALUE!")</f>
        <v>#VALUE!</v>
      </c>
    </row>
    <row r="628" ht="15.75" customHeight="1">
      <c r="E628" s="4" t="str">
        <f>IFERROR(__xludf.DUMMYFUNCTION("GOOGLETRANSLATE(D628, ""he"", ""en"")"),"#VALUE!")</f>
        <v>#VALUE!</v>
      </c>
    </row>
    <row r="629" ht="15.75" customHeight="1">
      <c r="E629" s="4" t="str">
        <f>IFERROR(__xludf.DUMMYFUNCTION("GOOGLETRANSLATE(D629, ""he"", ""en"")"),"#VALUE!")</f>
        <v>#VALUE!</v>
      </c>
    </row>
    <row r="630" ht="15.75" customHeight="1">
      <c r="E630" s="4" t="str">
        <f>IFERROR(__xludf.DUMMYFUNCTION("GOOGLETRANSLATE(D630, ""he"", ""en"")"),"#VALUE!")</f>
        <v>#VALUE!</v>
      </c>
    </row>
    <row r="631" ht="15.75" customHeight="1">
      <c r="E631" s="4" t="str">
        <f>IFERROR(__xludf.DUMMYFUNCTION("GOOGLETRANSLATE(D631, ""he"", ""en"")"),"#VALUE!")</f>
        <v>#VALUE!</v>
      </c>
    </row>
    <row r="632" ht="15.75" customHeight="1">
      <c r="E632" s="4" t="str">
        <f>IFERROR(__xludf.DUMMYFUNCTION("GOOGLETRANSLATE(D632, ""he"", ""en"")"),"#VALUE!")</f>
        <v>#VALUE!</v>
      </c>
    </row>
    <row r="633" ht="15.75" customHeight="1">
      <c r="E633" s="4" t="str">
        <f>IFERROR(__xludf.DUMMYFUNCTION("GOOGLETRANSLATE(D633, ""he"", ""en"")"),"#VALUE!")</f>
        <v>#VALUE!</v>
      </c>
    </row>
    <row r="634" ht="15.75" customHeight="1">
      <c r="E634" s="4" t="str">
        <f>IFERROR(__xludf.DUMMYFUNCTION("GOOGLETRANSLATE(D634, ""he"", ""en"")"),"#VALUE!")</f>
        <v>#VALUE!</v>
      </c>
    </row>
    <row r="635" ht="15.75" customHeight="1">
      <c r="E635" s="4" t="str">
        <f>IFERROR(__xludf.DUMMYFUNCTION("GOOGLETRANSLATE(D635, ""he"", ""en"")"),"#VALUE!")</f>
        <v>#VALUE!</v>
      </c>
    </row>
    <row r="636" ht="15.75" customHeight="1">
      <c r="E636" s="4" t="str">
        <f>IFERROR(__xludf.DUMMYFUNCTION("GOOGLETRANSLATE(D636, ""he"", ""en"")"),"#VALUE!")</f>
        <v>#VALUE!</v>
      </c>
    </row>
    <row r="637" ht="15.75" customHeight="1">
      <c r="E637" s="4" t="str">
        <f>IFERROR(__xludf.DUMMYFUNCTION("GOOGLETRANSLATE(D637, ""he"", ""en"")"),"#VALUE!")</f>
        <v>#VALUE!</v>
      </c>
    </row>
    <row r="638" ht="15.75" customHeight="1">
      <c r="E638" s="4" t="str">
        <f>IFERROR(__xludf.DUMMYFUNCTION("GOOGLETRANSLATE(D638, ""he"", ""en"")"),"#VALUE!")</f>
        <v>#VALUE!</v>
      </c>
    </row>
    <row r="639" ht="15.75" customHeight="1">
      <c r="E639" s="4" t="str">
        <f>IFERROR(__xludf.DUMMYFUNCTION("GOOGLETRANSLATE(D639, ""he"", ""en"")"),"#VALUE!")</f>
        <v>#VALUE!</v>
      </c>
    </row>
    <row r="640" ht="15.75" customHeight="1">
      <c r="E640" s="4" t="str">
        <f>IFERROR(__xludf.DUMMYFUNCTION("GOOGLETRANSLATE(D640, ""he"", ""en"")"),"#VALUE!")</f>
        <v>#VALUE!</v>
      </c>
    </row>
    <row r="641" ht="15.75" customHeight="1">
      <c r="E641" s="4" t="str">
        <f>IFERROR(__xludf.DUMMYFUNCTION("GOOGLETRANSLATE(D641, ""he"", ""en"")"),"#VALUE!")</f>
        <v>#VALUE!</v>
      </c>
    </row>
    <row r="642" ht="15.75" customHeight="1">
      <c r="E642" s="4" t="str">
        <f>IFERROR(__xludf.DUMMYFUNCTION("GOOGLETRANSLATE(D642, ""he"", ""en"")"),"#VALUE!")</f>
        <v>#VALUE!</v>
      </c>
    </row>
    <row r="643" ht="15.75" customHeight="1">
      <c r="E643" s="4" t="str">
        <f>IFERROR(__xludf.DUMMYFUNCTION("GOOGLETRANSLATE(D643, ""he"", ""en"")"),"#VALUE!")</f>
        <v>#VALUE!</v>
      </c>
    </row>
    <row r="644" ht="15.75" customHeight="1">
      <c r="E644" s="4" t="str">
        <f>IFERROR(__xludf.DUMMYFUNCTION("GOOGLETRANSLATE(D644, ""he"", ""en"")"),"#VALUE!")</f>
        <v>#VALUE!</v>
      </c>
    </row>
    <row r="645" ht="15.75" customHeight="1">
      <c r="E645" s="4" t="str">
        <f>IFERROR(__xludf.DUMMYFUNCTION("GOOGLETRANSLATE(D645, ""he"", ""en"")"),"#VALUE!")</f>
        <v>#VALUE!</v>
      </c>
    </row>
    <row r="646" ht="15.75" customHeight="1">
      <c r="E646" s="4" t="str">
        <f>IFERROR(__xludf.DUMMYFUNCTION("GOOGLETRANSLATE(D646, ""he"", ""en"")"),"#VALUE!")</f>
        <v>#VALUE!</v>
      </c>
    </row>
    <row r="647" ht="15.75" customHeight="1">
      <c r="E647" s="4" t="str">
        <f>IFERROR(__xludf.DUMMYFUNCTION("GOOGLETRANSLATE(D647, ""he"", ""en"")"),"#VALUE!")</f>
        <v>#VALUE!</v>
      </c>
    </row>
    <row r="648" ht="15.75" customHeight="1">
      <c r="E648" s="4" t="str">
        <f>IFERROR(__xludf.DUMMYFUNCTION("GOOGLETRANSLATE(D648, ""he"", ""en"")"),"#VALUE!")</f>
        <v>#VALUE!</v>
      </c>
    </row>
    <row r="649" ht="15.75" customHeight="1">
      <c r="E649" s="4" t="str">
        <f>IFERROR(__xludf.DUMMYFUNCTION("GOOGLETRANSLATE(D649, ""he"", ""en"")"),"#VALUE!")</f>
        <v>#VALUE!</v>
      </c>
    </row>
    <row r="650" ht="15.75" customHeight="1">
      <c r="E650" s="4" t="str">
        <f>IFERROR(__xludf.DUMMYFUNCTION("GOOGLETRANSLATE(D650, ""he"", ""en"")"),"#VALUE!")</f>
        <v>#VALUE!</v>
      </c>
    </row>
    <row r="651" ht="15.75" customHeight="1">
      <c r="E651" s="4" t="str">
        <f>IFERROR(__xludf.DUMMYFUNCTION("GOOGLETRANSLATE(D651, ""he"", ""en"")"),"#VALUE!")</f>
        <v>#VALUE!</v>
      </c>
    </row>
    <row r="652" ht="15.75" customHeight="1">
      <c r="E652" s="4" t="str">
        <f>IFERROR(__xludf.DUMMYFUNCTION("GOOGLETRANSLATE(D652, ""he"", ""en"")"),"#VALUE!")</f>
        <v>#VALUE!</v>
      </c>
    </row>
    <row r="653" ht="15.75" customHeight="1">
      <c r="E653" s="4" t="str">
        <f>IFERROR(__xludf.DUMMYFUNCTION("GOOGLETRANSLATE(D653, ""he"", ""en"")"),"#VALUE!")</f>
        <v>#VALUE!</v>
      </c>
    </row>
    <row r="654" ht="15.75" customHeight="1">
      <c r="E654" s="4" t="str">
        <f>IFERROR(__xludf.DUMMYFUNCTION("GOOGLETRANSLATE(D654, ""he"", ""en"")"),"#VALUE!")</f>
        <v>#VALUE!</v>
      </c>
    </row>
    <row r="655" ht="15.75" customHeight="1">
      <c r="E655" s="4" t="str">
        <f>IFERROR(__xludf.DUMMYFUNCTION("GOOGLETRANSLATE(D655, ""he"", ""en"")"),"#VALUE!")</f>
        <v>#VALUE!</v>
      </c>
    </row>
    <row r="656" ht="15.75" customHeight="1">
      <c r="E656" s="4" t="str">
        <f>IFERROR(__xludf.DUMMYFUNCTION("GOOGLETRANSLATE(D656, ""he"", ""en"")"),"#VALUE!")</f>
        <v>#VALUE!</v>
      </c>
    </row>
    <row r="657" ht="15.75" customHeight="1">
      <c r="E657" s="4" t="str">
        <f>IFERROR(__xludf.DUMMYFUNCTION("GOOGLETRANSLATE(D657, ""he"", ""en"")"),"#VALUE!")</f>
        <v>#VALUE!</v>
      </c>
    </row>
    <row r="658" ht="15.75" customHeight="1">
      <c r="E658" s="4" t="str">
        <f>IFERROR(__xludf.DUMMYFUNCTION("GOOGLETRANSLATE(D658, ""he"", ""en"")"),"#VALUE!")</f>
        <v>#VALUE!</v>
      </c>
    </row>
    <row r="659" ht="15.75" customHeight="1">
      <c r="E659" s="4" t="str">
        <f>IFERROR(__xludf.DUMMYFUNCTION("GOOGLETRANSLATE(D659, ""he"", ""en"")"),"#VALUE!")</f>
        <v>#VALUE!</v>
      </c>
    </row>
    <row r="660" ht="15.75" customHeight="1">
      <c r="E660" s="4" t="str">
        <f>IFERROR(__xludf.DUMMYFUNCTION("GOOGLETRANSLATE(D660, ""he"", ""en"")"),"#VALUE!")</f>
        <v>#VALUE!</v>
      </c>
    </row>
    <row r="661" ht="15.75" customHeight="1">
      <c r="E661" s="4" t="str">
        <f>IFERROR(__xludf.DUMMYFUNCTION("GOOGLETRANSLATE(D661, ""he"", ""en"")"),"#VALUE!")</f>
        <v>#VALUE!</v>
      </c>
    </row>
    <row r="662" ht="15.75" customHeight="1">
      <c r="E662" s="4" t="str">
        <f>IFERROR(__xludf.DUMMYFUNCTION("GOOGLETRANSLATE(D662, ""he"", ""en"")"),"#VALUE!")</f>
        <v>#VALUE!</v>
      </c>
    </row>
    <row r="663" ht="15.75" customHeight="1">
      <c r="E663" s="4" t="str">
        <f>IFERROR(__xludf.DUMMYFUNCTION("GOOGLETRANSLATE(D663, ""he"", ""en"")"),"#VALUE!")</f>
        <v>#VALUE!</v>
      </c>
    </row>
    <row r="664" ht="15.75" customHeight="1">
      <c r="E664" s="4" t="str">
        <f>IFERROR(__xludf.DUMMYFUNCTION("GOOGLETRANSLATE(D664, ""he"", ""en"")"),"#VALUE!")</f>
        <v>#VALUE!</v>
      </c>
    </row>
    <row r="665" ht="15.75" customHeight="1">
      <c r="E665" s="4" t="str">
        <f>IFERROR(__xludf.DUMMYFUNCTION("GOOGLETRANSLATE(D665, ""he"", ""en"")"),"#VALUE!")</f>
        <v>#VALUE!</v>
      </c>
    </row>
    <row r="666" ht="15.75" customHeight="1">
      <c r="E666" s="4" t="str">
        <f>IFERROR(__xludf.DUMMYFUNCTION("GOOGLETRANSLATE(D666, ""he"", ""en"")"),"#VALUE!")</f>
        <v>#VALUE!</v>
      </c>
    </row>
    <row r="667" ht="15.75" customHeight="1">
      <c r="E667" s="4" t="str">
        <f>IFERROR(__xludf.DUMMYFUNCTION("GOOGLETRANSLATE(D667, ""he"", ""en"")"),"#VALUE!")</f>
        <v>#VALUE!</v>
      </c>
    </row>
    <row r="668" ht="15.75" customHeight="1">
      <c r="E668" s="4" t="str">
        <f>IFERROR(__xludf.DUMMYFUNCTION("GOOGLETRANSLATE(D668, ""he"", ""en"")"),"#VALUE!")</f>
        <v>#VALUE!</v>
      </c>
    </row>
    <row r="669" ht="15.75" customHeight="1">
      <c r="E669" s="4" t="str">
        <f>IFERROR(__xludf.DUMMYFUNCTION("GOOGLETRANSLATE(D669, ""he"", ""en"")"),"#VALUE!")</f>
        <v>#VALUE!</v>
      </c>
    </row>
    <row r="670" ht="15.75" customHeight="1">
      <c r="E670" s="4" t="str">
        <f>IFERROR(__xludf.DUMMYFUNCTION("GOOGLETRANSLATE(D670, ""he"", ""en"")"),"#VALUE!")</f>
        <v>#VALUE!</v>
      </c>
    </row>
    <row r="671" ht="15.75" customHeight="1">
      <c r="E671" s="4" t="str">
        <f>IFERROR(__xludf.DUMMYFUNCTION("GOOGLETRANSLATE(D671, ""he"", ""en"")"),"#VALUE!")</f>
        <v>#VALUE!</v>
      </c>
    </row>
    <row r="672" ht="15.75" customHeight="1">
      <c r="E672" s="4" t="str">
        <f>IFERROR(__xludf.DUMMYFUNCTION("GOOGLETRANSLATE(D672, ""he"", ""en"")"),"#VALUE!")</f>
        <v>#VALUE!</v>
      </c>
    </row>
    <row r="673" ht="15.75" customHeight="1">
      <c r="E673" s="4" t="str">
        <f>IFERROR(__xludf.DUMMYFUNCTION("GOOGLETRANSLATE(D673, ""he"", ""en"")"),"#VALUE!")</f>
        <v>#VALUE!</v>
      </c>
    </row>
    <row r="674" ht="15.75" customHeight="1">
      <c r="E674" s="4" t="str">
        <f>IFERROR(__xludf.DUMMYFUNCTION("GOOGLETRANSLATE(D674, ""he"", ""en"")"),"#VALUE!")</f>
        <v>#VALUE!</v>
      </c>
    </row>
    <row r="675" ht="15.75" customHeight="1">
      <c r="E675" s="4" t="str">
        <f>IFERROR(__xludf.DUMMYFUNCTION("GOOGLETRANSLATE(D675, ""he"", ""en"")"),"#VALUE!")</f>
        <v>#VALUE!</v>
      </c>
    </row>
    <row r="676" ht="15.75" customHeight="1">
      <c r="E676" s="4" t="str">
        <f>IFERROR(__xludf.DUMMYFUNCTION("GOOGLETRANSLATE(D676, ""he"", ""en"")"),"#VALUE!")</f>
        <v>#VALUE!</v>
      </c>
    </row>
    <row r="677" ht="15.75" customHeight="1">
      <c r="E677" s="4" t="str">
        <f>IFERROR(__xludf.DUMMYFUNCTION("GOOGLETRANSLATE(D677, ""he"", ""en"")"),"#VALUE!")</f>
        <v>#VALUE!</v>
      </c>
    </row>
    <row r="678" ht="15.75" customHeight="1">
      <c r="E678" s="4" t="str">
        <f>IFERROR(__xludf.DUMMYFUNCTION("GOOGLETRANSLATE(D678, ""he"", ""en"")"),"#VALUE!")</f>
        <v>#VALUE!</v>
      </c>
    </row>
    <row r="679" ht="15.75" customHeight="1">
      <c r="E679" s="4" t="str">
        <f>IFERROR(__xludf.DUMMYFUNCTION("GOOGLETRANSLATE(D679, ""he"", ""en"")"),"#VALUE!")</f>
        <v>#VALUE!</v>
      </c>
    </row>
    <row r="680" ht="15.75" customHeight="1">
      <c r="E680" s="4" t="str">
        <f>IFERROR(__xludf.DUMMYFUNCTION("GOOGLETRANSLATE(D680, ""he"", ""en"")"),"#VALUE!")</f>
        <v>#VALUE!</v>
      </c>
    </row>
    <row r="681" ht="15.75" customHeight="1">
      <c r="E681" s="4" t="str">
        <f>IFERROR(__xludf.DUMMYFUNCTION("GOOGLETRANSLATE(D681, ""he"", ""en"")"),"#VALUE!")</f>
        <v>#VALUE!</v>
      </c>
    </row>
    <row r="682" ht="15.75" customHeight="1">
      <c r="E682" s="4" t="str">
        <f>IFERROR(__xludf.DUMMYFUNCTION("GOOGLETRANSLATE(D682, ""he"", ""en"")"),"#VALUE!")</f>
        <v>#VALUE!</v>
      </c>
    </row>
    <row r="683" ht="15.75" customHeight="1">
      <c r="E683" s="4" t="str">
        <f>IFERROR(__xludf.DUMMYFUNCTION("GOOGLETRANSLATE(D683, ""he"", ""en"")"),"#VALUE!")</f>
        <v>#VALUE!</v>
      </c>
    </row>
    <row r="684" ht="15.75" customHeight="1">
      <c r="E684" s="4" t="str">
        <f>IFERROR(__xludf.DUMMYFUNCTION("GOOGLETRANSLATE(D684, ""he"", ""en"")"),"#VALUE!")</f>
        <v>#VALUE!</v>
      </c>
    </row>
    <row r="685" ht="15.75" customHeight="1">
      <c r="E685" s="4" t="str">
        <f>IFERROR(__xludf.DUMMYFUNCTION("GOOGLETRANSLATE(D685, ""he"", ""en"")"),"#VALUE!")</f>
        <v>#VALUE!</v>
      </c>
    </row>
    <row r="686" ht="15.75" customHeight="1">
      <c r="E686" s="4" t="str">
        <f>IFERROR(__xludf.DUMMYFUNCTION("GOOGLETRANSLATE(D686, ""he"", ""en"")"),"#VALUE!")</f>
        <v>#VALUE!</v>
      </c>
    </row>
    <row r="687" ht="15.75" customHeight="1">
      <c r="E687" s="4" t="str">
        <f>IFERROR(__xludf.DUMMYFUNCTION("GOOGLETRANSLATE(D687, ""he"", ""en"")"),"#VALUE!")</f>
        <v>#VALUE!</v>
      </c>
    </row>
    <row r="688" ht="15.75" customHeight="1">
      <c r="E688" s="4" t="str">
        <f>IFERROR(__xludf.DUMMYFUNCTION("GOOGLETRANSLATE(D688, ""he"", ""en"")"),"#VALUE!")</f>
        <v>#VALUE!</v>
      </c>
    </row>
    <row r="689" ht="15.75" customHeight="1">
      <c r="E689" s="4" t="str">
        <f>IFERROR(__xludf.DUMMYFUNCTION("GOOGLETRANSLATE(D689, ""he"", ""en"")"),"#VALUE!")</f>
        <v>#VALUE!</v>
      </c>
    </row>
    <row r="690" ht="15.75" customHeight="1">
      <c r="E690" s="4" t="str">
        <f>IFERROR(__xludf.DUMMYFUNCTION("GOOGLETRANSLATE(D690, ""he"", ""en"")"),"#VALUE!")</f>
        <v>#VALUE!</v>
      </c>
    </row>
    <row r="691" ht="15.75" customHeight="1">
      <c r="E691" s="4" t="str">
        <f>IFERROR(__xludf.DUMMYFUNCTION("GOOGLETRANSLATE(D691, ""he"", ""en"")"),"#VALUE!")</f>
        <v>#VALUE!</v>
      </c>
    </row>
    <row r="692" ht="15.75" customHeight="1">
      <c r="E692" s="4" t="str">
        <f>IFERROR(__xludf.DUMMYFUNCTION("GOOGLETRANSLATE(D692, ""he"", ""en"")"),"#VALUE!")</f>
        <v>#VALUE!</v>
      </c>
    </row>
    <row r="693" ht="15.75" customHeight="1">
      <c r="E693" s="4" t="str">
        <f>IFERROR(__xludf.DUMMYFUNCTION("GOOGLETRANSLATE(D693, ""he"", ""en"")"),"#VALUE!")</f>
        <v>#VALUE!</v>
      </c>
    </row>
    <row r="694" ht="15.75" customHeight="1">
      <c r="E694" s="4" t="str">
        <f>IFERROR(__xludf.DUMMYFUNCTION("GOOGLETRANSLATE(D694, ""he"", ""en"")"),"#VALUE!")</f>
        <v>#VALUE!</v>
      </c>
    </row>
    <row r="695" ht="15.75" customHeight="1">
      <c r="E695" s="4" t="str">
        <f>IFERROR(__xludf.DUMMYFUNCTION("GOOGLETRANSLATE(D695, ""he"", ""en"")"),"#VALUE!")</f>
        <v>#VALUE!</v>
      </c>
    </row>
    <row r="696" ht="15.75" customHeight="1">
      <c r="E696" s="4" t="str">
        <f>IFERROR(__xludf.DUMMYFUNCTION("GOOGLETRANSLATE(D696, ""he"", ""en"")"),"#VALUE!")</f>
        <v>#VALUE!</v>
      </c>
    </row>
    <row r="697" ht="15.75" customHeight="1">
      <c r="E697" s="4" t="str">
        <f>IFERROR(__xludf.DUMMYFUNCTION("GOOGLETRANSLATE(D697, ""he"", ""en"")"),"#VALUE!")</f>
        <v>#VALUE!</v>
      </c>
    </row>
    <row r="698" ht="15.75" customHeight="1">
      <c r="E698" s="4" t="str">
        <f>IFERROR(__xludf.DUMMYFUNCTION("GOOGLETRANSLATE(D698, ""he"", ""en"")"),"#VALUE!")</f>
        <v>#VALUE!</v>
      </c>
    </row>
    <row r="699" ht="15.75" customHeight="1">
      <c r="E699" s="4" t="str">
        <f>IFERROR(__xludf.DUMMYFUNCTION("GOOGLETRANSLATE(D699, ""he"", ""en"")"),"#VALUE!")</f>
        <v>#VALUE!</v>
      </c>
    </row>
    <row r="700" ht="15.75" customHeight="1">
      <c r="E700" s="4" t="str">
        <f>IFERROR(__xludf.DUMMYFUNCTION("GOOGLETRANSLATE(D700, ""he"", ""en"")"),"#VALUE!")</f>
        <v>#VALUE!</v>
      </c>
    </row>
    <row r="701" ht="15.75" customHeight="1">
      <c r="E701" s="4" t="str">
        <f>IFERROR(__xludf.DUMMYFUNCTION("GOOGLETRANSLATE(D701, ""he"", ""en"")"),"#VALUE!")</f>
        <v>#VALUE!</v>
      </c>
    </row>
    <row r="702" ht="15.75" customHeight="1">
      <c r="E702" s="4" t="str">
        <f>IFERROR(__xludf.DUMMYFUNCTION("GOOGLETRANSLATE(D702, ""he"", ""en"")"),"#VALUE!")</f>
        <v>#VALUE!</v>
      </c>
    </row>
    <row r="703" ht="15.75" customHeight="1">
      <c r="E703" s="4" t="str">
        <f>IFERROR(__xludf.DUMMYFUNCTION("GOOGLETRANSLATE(D703, ""he"", ""en"")"),"#VALUE!")</f>
        <v>#VALUE!</v>
      </c>
    </row>
    <row r="704" ht="15.75" customHeight="1">
      <c r="E704" s="4" t="str">
        <f>IFERROR(__xludf.DUMMYFUNCTION("GOOGLETRANSLATE(D704, ""he"", ""en"")"),"#VALUE!")</f>
        <v>#VALUE!</v>
      </c>
    </row>
    <row r="705" ht="15.75" customHeight="1">
      <c r="E705" s="4" t="str">
        <f>IFERROR(__xludf.DUMMYFUNCTION("GOOGLETRANSLATE(D705, ""he"", ""en"")"),"#VALUE!")</f>
        <v>#VALUE!</v>
      </c>
    </row>
    <row r="706" ht="15.75" customHeight="1">
      <c r="E706" s="4" t="str">
        <f>IFERROR(__xludf.DUMMYFUNCTION("GOOGLETRANSLATE(D706, ""he"", ""en"")"),"#VALUE!")</f>
        <v>#VALUE!</v>
      </c>
    </row>
    <row r="707" ht="15.75" customHeight="1">
      <c r="E707" s="4" t="str">
        <f>IFERROR(__xludf.DUMMYFUNCTION("GOOGLETRANSLATE(D707, ""he"", ""en"")"),"#VALUE!")</f>
        <v>#VALUE!</v>
      </c>
    </row>
    <row r="708" ht="15.75" customHeight="1">
      <c r="E708" s="4" t="str">
        <f>IFERROR(__xludf.DUMMYFUNCTION("GOOGLETRANSLATE(D708, ""he"", ""en"")"),"#VALUE!")</f>
        <v>#VALUE!</v>
      </c>
    </row>
    <row r="709" ht="15.75" customHeight="1">
      <c r="E709" s="4" t="str">
        <f>IFERROR(__xludf.DUMMYFUNCTION("GOOGLETRANSLATE(D709, ""he"", ""en"")"),"#VALUE!")</f>
        <v>#VALUE!</v>
      </c>
    </row>
    <row r="710" ht="15.75" customHeight="1">
      <c r="E710" s="4" t="str">
        <f>IFERROR(__xludf.DUMMYFUNCTION("GOOGLETRANSLATE(D710, ""he"", ""en"")"),"#VALUE!")</f>
        <v>#VALUE!</v>
      </c>
    </row>
    <row r="711" ht="15.75" customHeight="1">
      <c r="E711" s="4" t="str">
        <f>IFERROR(__xludf.DUMMYFUNCTION("GOOGLETRANSLATE(D711, ""he"", ""en"")"),"#VALUE!")</f>
        <v>#VALUE!</v>
      </c>
    </row>
    <row r="712" ht="15.75" customHeight="1">
      <c r="E712" s="4" t="str">
        <f>IFERROR(__xludf.DUMMYFUNCTION("GOOGLETRANSLATE(D712, ""he"", ""en"")"),"#VALUE!")</f>
        <v>#VALUE!</v>
      </c>
    </row>
    <row r="713" ht="15.75" customHeight="1">
      <c r="E713" s="4" t="str">
        <f>IFERROR(__xludf.DUMMYFUNCTION("GOOGLETRANSLATE(D713, ""he"", ""en"")"),"#VALUE!")</f>
        <v>#VALUE!</v>
      </c>
    </row>
    <row r="714" ht="15.75" customHeight="1">
      <c r="E714" s="4" t="str">
        <f>IFERROR(__xludf.DUMMYFUNCTION("GOOGLETRANSLATE(D714, ""he"", ""en"")"),"#VALUE!")</f>
        <v>#VALUE!</v>
      </c>
    </row>
    <row r="715" ht="15.75" customHeight="1">
      <c r="E715" s="4" t="str">
        <f>IFERROR(__xludf.DUMMYFUNCTION("GOOGLETRANSLATE(D715, ""he"", ""en"")"),"#VALUE!")</f>
        <v>#VALUE!</v>
      </c>
    </row>
    <row r="716" ht="15.75" customHeight="1">
      <c r="E716" s="4" t="str">
        <f>IFERROR(__xludf.DUMMYFUNCTION("GOOGLETRANSLATE(D716, ""he"", ""en"")"),"#VALUE!")</f>
        <v>#VALUE!</v>
      </c>
    </row>
    <row r="717" ht="15.75" customHeight="1">
      <c r="E717" s="4" t="str">
        <f>IFERROR(__xludf.DUMMYFUNCTION("GOOGLETRANSLATE(D717, ""he"", ""en"")"),"#VALUE!")</f>
        <v>#VALUE!</v>
      </c>
    </row>
    <row r="718" ht="15.75" customHeight="1">
      <c r="E718" s="4" t="str">
        <f>IFERROR(__xludf.DUMMYFUNCTION("GOOGLETRANSLATE(D718, ""he"", ""en"")"),"#VALUE!")</f>
        <v>#VALUE!</v>
      </c>
    </row>
    <row r="719" ht="15.75" customHeight="1">
      <c r="E719" s="4" t="str">
        <f>IFERROR(__xludf.DUMMYFUNCTION("GOOGLETRANSLATE(D719, ""he"", ""en"")"),"#VALUE!")</f>
        <v>#VALUE!</v>
      </c>
    </row>
    <row r="720" ht="15.75" customHeight="1">
      <c r="E720" s="4" t="str">
        <f>IFERROR(__xludf.DUMMYFUNCTION("GOOGLETRANSLATE(D720, ""he"", ""en"")"),"#VALUE!")</f>
        <v>#VALUE!</v>
      </c>
    </row>
    <row r="721" ht="15.75" customHeight="1">
      <c r="E721" s="4" t="str">
        <f>IFERROR(__xludf.DUMMYFUNCTION("GOOGLETRANSLATE(D721, ""he"", ""en"")"),"#VALUE!")</f>
        <v>#VALUE!</v>
      </c>
    </row>
    <row r="722" ht="15.75" customHeight="1">
      <c r="E722" s="4" t="str">
        <f>IFERROR(__xludf.DUMMYFUNCTION("GOOGLETRANSLATE(D722, ""he"", ""en"")"),"#VALUE!")</f>
        <v>#VALUE!</v>
      </c>
    </row>
    <row r="723" ht="15.75" customHeight="1">
      <c r="E723" s="4" t="str">
        <f>IFERROR(__xludf.DUMMYFUNCTION("GOOGLETRANSLATE(D723, ""he"", ""en"")"),"#VALUE!")</f>
        <v>#VALUE!</v>
      </c>
    </row>
    <row r="724" ht="15.75" customHeight="1">
      <c r="E724" s="4" t="str">
        <f>IFERROR(__xludf.DUMMYFUNCTION("GOOGLETRANSLATE(D724, ""he"", ""en"")"),"#VALUE!")</f>
        <v>#VALUE!</v>
      </c>
    </row>
    <row r="725" ht="15.75" customHeight="1">
      <c r="E725" s="4" t="str">
        <f>IFERROR(__xludf.DUMMYFUNCTION("GOOGLETRANSLATE(D725, ""he"", ""en"")"),"#VALUE!")</f>
        <v>#VALUE!</v>
      </c>
    </row>
    <row r="726" ht="15.75" customHeight="1">
      <c r="E726" s="4" t="str">
        <f>IFERROR(__xludf.DUMMYFUNCTION("GOOGLETRANSLATE(D726, ""he"", ""en"")"),"#VALUE!")</f>
        <v>#VALUE!</v>
      </c>
    </row>
    <row r="727" ht="15.75" customHeight="1">
      <c r="E727" s="4" t="str">
        <f>IFERROR(__xludf.DUMMYFUNCTION("GOOGLETRANSLATE(D727, ""he"", ""en"")"),"#VALUE!")</f>
        <v>#VALUE!</v>
      </c>
    </row>
    <row r="728" ht="15.75" customHeight="1">
      <c r="E728" s="4" t="str">
        <f>IFERROR(__xludf.DUMMYFUNCTION("GOOGLETRANSLATE(D728, ""he"", ""en"")"),"#VALUE!")</f>
        <v>#VALUE!</v>
      </c>
    </row>
    <row r="729" ht="15.75" customHeight="1">
      <c r="E729" s="4" t="str">
        <f>IFERROR(__xludf.DUMMYFUNCTION("GOOGLETRANSLATE(D729, ""he"", ""en"")"),"#VALUE!")</f>
        <v>#VALUE!</v>
      </c>
    </row>
    <row r="730" ht="15.75" customHeight="1">
      <c r="E730" s="4" t="str">
        <f>IFERROR(__xludf.DUMMYFUNCTION("GOOGLETRANSLATE(D730, ""he"", ""en"")"),"#VALUE!")</f>
        <v>#VALUE!</v>
      </c>
    </row>
    <row r="731" ht="15.75" customHeight="1">
      <c r="E731" s="4" t="str">
        <f>IFERROR(__xludf.DUMMYFUNCTION("GOOGLETRANSLATE(D731, ""he"", ""en"")"),"#VALUE!")</f>
        <v>#VALUE!</v>
      </c>
    </row>
    <row r="732" ht="15.75" customHeight="1">
      <c r="E732" s="4" t="str">
        <f>IFERROR(__xludf.DUMMYFUNCTION("GOOGLETRANSLATE(D732, ""he"", ""en"")"),"#VALUE!")</f>
        <v>#VALUE!</v>
      </c>
    </row>
    <row r="733" ht="15.75" customHeight="1">
      <c r="E733" s="4" t="str">
        <f>IFERROR(__xludf.DUMMYFUNCTION("GOOGLETRANSLATE(D733, ""he"", ""en"")"),"#VALUE!")</f>
        <v>#VALUE!</v>
      </c>
    </row>
    <row r="734" ht="15.75" customHeight="1">
      <c r="E734" s="4" t="str">
        <f>IFERROR(__xludf.DUMMYFUNCTION("GOOGLETRANSLATE(D734, ""he"", ""en"")"),"#VALUE!")</f>
        <v>#VALUE!</v>
      </c>
    </row>
    <row r="735" ht="15.75" customHeight="1">
      <c r="E735" s="4" t="str">
        <f>IFERROR(__xludf.DUMMYFUNCTION("GOOGLETRANSLATE(D735, ""he"", ""en"")"),"#VALUE!")</f>
        <v>#VALUE!</v>
      </c>
    </row>
    <row r="736" ht="15.75" customHeight="1">
      <c r="E736" s="4" t="str">
        <f>IFERROR(__xludf.DUMMYFUNCTION("GOOGLETRANSLATE(D736, ""he"", ""en"")"),"#VALUE!")</f>
        <v>#VALUE!</v>
      </c>
    </row>
    <row r="737" ht="15.75" customHeight="1">
      <c r="E737" s="4" t="str">
        <f>IFERROR(__xludf.DUMMYFUNCTION("GOOGLETRANSLATE(D737, ""he"", ""en"")"),"#VALUE!")</f>
        <v>#VALUE!</v>
      </c>
    </row>
    <row r="738" ht="15.75" customHeight="1">
      <c r="E738" s="4" t="str">
        <f>IFERROR(__xludf.DUMMYFUNCTION("GOOGLETRANSLATE(D738, ""he"", ""en"")"),"#VALUE!")</f>
        <v>#VALUE!</v>
      </c>
    </row>
    <row r="739" ht="15.75" customHeight="1">
      <c r="E739" s="4" t="str">
        <f>IFERROR(__xludf.DUMMYFUNCTION("GOOGLETRANSLATE(D739, ""he"", ""en"")"),"#VALUE!")</f>
        <v>#VALUE!</v>
      </c>
    </row>
    <row r="740" ht="15.75" customHeight="1">
      <c r="E740" s="4" t="str">
        <f>IFERROR(__xludf.DUMMYFUNCTION("GOOGLETRANSLATE(D740, ""he"", ""en"")"),"#VALUE!")</f>
        <v>#VALUE!</v>
      </c>
    </row>
    <row r="741" ht="15.75" customHeight="1">
      <c r="E741" s="4" t="str">
        <f>IFERROR(__xludf.DUMMYFUNCTION("GOOGLETRANSLATE(D741, ""he"", ""en"")"),"#VALUE!")</f>
        <v>#VALUE!</v>
      </c>
    </row>
    <row r="742" ht="15.75" customHeight="1">
      <c r="E742" s="4" t="str">
        <f>IFERROR(__xludf.DUMMYFUNCTION("GOOGLETRANSLATE(D742, ""he"", ""en"")"),"#VALUE!")</f>
        <v>#VALUE!</v>
      </c>
    </row>
    <row r="743" ht="15.75" customHeight="1">
      <c r="E743" s="4" t="str">
        <f>IFERROR(__xludf.DUMMYFUNCTION("GOOGLETRANSLATE(D743, ""he"", ""en"")"),"#VALUE!")</f>
        <v>#VALUE!</v>
      </c>
    </row>
    <row r="744" ht="15.75" customHeight="1">
      <c r="E744" s="4" t="str">
        <f>IFERROR(__xludf.DUMMYFUNCTION("GOOGLETRANSLATE(D744, ""he"", ""en"")"),"#VALUE!")</f>
        <v>#VALUE!</v>
      </c>
    </row>
    <row r="745" ht="15.75" customHeight="1">
      <c r="E745" s="4" t="str">
        <f>IFERROR(__xludf.DUMMYFUNCTION("GOOGLETRANSLATE(D745, ""he"", ""en"")"),"#VALUE!")</f>
        <v>#VALUE!</v>
      </c>
    </row>
    <row r="746" ht="15.75" customHeight="1">
      <c r="E746" s="4" t="str">
        <f>IFERROR(__xludf.DUMMYFUNCTION("GOOGLETRANSLATE(D746, ""he"", ""en"")"),"#VALUE!")</f>
        <v>#VALUE!</v>
      </c>
    </row>
    <row r="747" ht="15.75" customHeight="1">
      <c r="E747" s="4" t="str">
        <f>IFERROR(__xludf.DUMMYFUNCTION("GOOGLETRANSLATE(D747, ""he"", ""en"")"),"#VALUE!")</f>
        <v>#VALUE!</v>
      </c>
    </row>
    <row r="748" ht="15.75" customHeight="1">
      <c r="E748" s="4" t="str">
        <f>IFERROR(__xludf.DUMMYFUNCTION("GOOGLETRANSLATE(D748, ""he"", ""en"")"),"#VALUE!")</f>
        <v>#VALUE!</v>
      </c>
    </row>
    <row r="749" ht="15.75" customHeight="1">
      <c r="E749" s="4" t="str">
        <f>IFERROR(__xludf.DUMMYFUNCTION("GOOGLETRANSLATE(D749, ""he"", ""en"")"),"#VALUE!")</f>
        <v>#VALUE!</v>
      </c>
    </row>
    <row r="750" ht="15.75" customHeight="1">
      <c r="E750" s="4" t="str">
        <f>IFERROR(__xludf.DUMMYFUNCTION("GOOGLETRANSLATE(D750, ""he"", ""en"")"),"#VALUE!")</f>
        <v>#VALUE!</v>
      </c>
    </row>
    <row r="751" ht="15.75" customHeight="1">
      <c r="E751" s="4" t="str">
        <f>IFERROR(__xludf.DUMMYFUNCTION("GOOGLETRANSLATE(D751, ""he"", ""en"")"),"#VALUE!")</f>
        <v>#VALUE!</v>
      </c>
    </row>
    <row r="752" ht="15.75" customHeight="1">
      <c r="E752" s="4" t="str">
        <f>IFERROR(__xludf.DUMMYFUNCTION("GOOGLETRANSLATE(D752, ""he"", ""en"")"),"#VALUE!")</f>
        <v>#VALUE!</v>
      </c>
    </row>
    <row r="753" ht="15.75" customHeight="1">
      <c r="E753" s="4" t="str">
        <f>IFERROR(__xludf.DUMMYFUNCTION("GOOGLETRANSLATE(D753, ""he"", ""en"")"),"#VALUE!")</f>
        <v>#VALUE!</v>
      </c>
    </row>
    <row r="754" ht="15.75" customHeight="1">
      <c r="E754" s="4" t="str">
        <f>IFERROR(__xludf.DUMMYFUNCTION("GOOGLETRANSLATE(D754, ""he"", ""en"")"),"#VALUE!")</f>
        <v>#VALUE!</v>
      </c>
    </row>
    <row r="755" ht="15.75" customHeight="1">
      <c r="E755" s="4" t="str">
        <f>IFERROR(__xludf.DUMMYFUNCTION("GOOGLETRANSLATE(D755, ""he"", ""en"")"),"#VALUE!")</f>
        <v>#VALUE!</v>
      </c>
    </row>
    <row r="756" ht="15.75" customHeight="1">
      <c r="E756" s="4" t="str">
        <f>IFERROR(__xludf.DUMMYFUNCTION("GOOGLETRANSLATE(D756, ""he"", ""en"")"),"#VALUE!")</f>
        <v>#VALUE!</v>
      </c>
    </row>
    <row r="757" ht="15.75" customHeight="1">
      <c r="E757" s="4" t="str">
        <f>IFERROR(__xludf.DUMMYFUNCTION("GOOGLETRANSLATE(D757, ""he"", ""en"")"),"#VALUE!")</f>
        <v>#VALUE!</v>
      </c>
    </row>
    <row r="758" ht="15.75" customHeight="1">
      <c r="E758" s="4" t="str">
        <f>IFERROR(__xludf.DUMMYFUNCTION("GOOGLETRANSLATE(D758, ""he"", ""en"")"),"#VALUE!")</f>
        <v>#VALUE!</v>
      </c>
    </row>
    <row r="759" ht="15.75" customHeight="1">
      <c r="E759" s="4" t="str">
        <f>IFERROR(__xludf.DUMMYFUNCTION("GOOGLETRANSLATE(D759, ""he"", ""en"")"),"#VALUE!")</f>
        <v>#VALUE!</v>
      </c>
    </row>
    <row r="760" ht="15.75" customHeight="1">
      <c r="E760" s="4" t="str">
        <f>IFERROR(__xludf.DUMMYFUNCTION("GOOGLETRANSLATE(D760, ""he"", ""en"")"),"#VALUE!")</f>
        <v>#VALUE!</v>
      </c>
    </row>
    <row r="761" ht="15.75" customHeight="1">
      <c r="E761" s="4" t="str">
        <f>IFERROR(__xludf.DUMMYFUNCTION("GOOGLETRANSLATE(D761, ""he"", ""en"")"),"#VALUE!")</f>
        <v>#VALUE!</v>
      </c>
    </row>
    <row r="762" ht="15.75" customHeight="1">
      <c r="E762" s="4" t="str">
        <f>IFERROR(__xludf.DUMMYFUNCTION("GOOGLETRANSLATE(D762, ""he"", ""en"")"),"#VALUE!")</f>
        <v>#VALUE!</v>
      </c>
    </row>
    <row r="763" ht="15.75" customHeight="1">
      <c r="E763" s="4" t="str">
        <f>IFERROR(__xludf.DUMMYFUNCTION("GOOGLETRANSLATE(D763, ""he"", ""en"")"),"#VALUE!")</f>
        <v>#VALUE!</v>
      </c>
    </row>
    <row r="764" ht="15.75" customHeight="1">
      <c r="E764" s="4" t="str">
        <f>IFERROR(__xludf.DUMMYFUNCTION("GOOGLETRANSLATE(D764, ""he"", ""en"")"),"#VALUE!")</f>
        <v>#VALUE!</v>
      </c>
    </row>
    <row r="765" ht="15.75" customHeight="1">
      <c r="E765" s="4" t="str">
        <f>IFERROR(__xludf.DUMMYFUNCTION("GOOGLETRANSLATE(D765, ""he"", ""en"")"),"#VALUE!")</f>
        <v>#VALUE!</v>
      </c>
    </row>
    <row r="766" ht="15.75" customHeight="1">
      <c r="E766" s="4" t="str">
        <f>IFERROR(__xludf.DUMMYFUNCTION("GOOGLETRANSLATE(D766, ""he"", ""en"")"),"#VALUE!")</f>
        <v>#VALUE!</v>
      </c>
    </row>
    <row r="767" ht="15.75" customHeight="1">
      <c r="E767" s="4" t="str">
        <f>IFERROR(__xludf.DUMMYFUNCTION("GOOGLETRANSLATE(D767, ""he"", ""en"")"),"#VALUE!")</f>
        <v>#VALUE!</v>
      </c>
    </row>
    <row r="768" ht="15.75" customHeight="1">
      <c r="E768" s="4" t="str">
        <f>IFERROR(__xludf.DUMMYFUNCTION("GOOGLETRANSLATE(D768, ""he"", ""en"")"),"#VALUE!")</f>
        <v>#VALUE!</v>
      </c>
    </row>
    <row r="769" ht="15.75" customHeight="1">
      <c r="E769" s="4" t="str">
        <f>IFERROR(__xludf.DUMMYFUNCTION("GOOGLETRANSLATE(D769, ""he"", ""en"")"),"#VALUE!")</f>
        <v>#VALUE!</v>
      </c>
    </row>
    <row r="770" ht="15.75" customHeight="1">
      <c r="E770" s="4" t="str">
        <f>IFERROR(__xludf.DUMMYFUNCTION("GOOGLETRANSLATE(D770, ""he"", ""en"")"),"#VALUE!")</f>
        <v>#VALUE!</v>
      </c>
    </row>
    <row r="771" ht="15.75" customHeight="1">
      <c r="E771" s="4" t="str">
        <f>IFERROR(__xludf.DUMMYFUNCTION("GOOGLETRANSLATE(D771, ""he"", ""en"")"),"#VALUE!")</f>
        <v>#VALUE!</v>
      </c>
    </row>
    <row r="772" ht="15.75" customHeight="1">
      <c r="E772" s="4" t="str">
        <f>IFERROR(__xludf.DUMMYFUNCTION("GOOGLETRANSLATE(D772, ""he"", ""en"")"),"#VALUE!")</f>
        <v>#VALUE!</v>
      </c>
    </row>
    <row r="773" ht="15.75" customHeight="1">
      <c r="E773" s="4" t="str">
        <f>IFERROR(__xludf.DUMMYFUNCTION("GOOGLETRANSLATE(D773, ""he"", ""en"")"),"#VALUE!")</f>
        <v>#VALUE!</v>
      </c>
    </row>
    <row r="774" ht="15.75" customHeight="1">
      <c r="E774" s="4" t="str">
        <f>IFERROR(__xludf.DUMMYFUNCTION("GOOGLETRANSLATE(D774, ""he"", ""en"")"),"#VALUE!")</f>
        <v>#VALUE!</v>
      </c>
    </row>
    <row r="775" ht="15.75" customHeight="1">
      <c r="E775" s="4" t="str">
        <f>IFERROR(__xludf.DUMMYFUNCTION("GOOGLETRANSLATE(D775, ""he"", ""en"")"),"#VALUE!")</f>
        <v>#VALUE!</v>
      </c>
    </row>
    <row r="776" ht="15.75" customHeight="1">
      <c r="E776" s="4" t="str">
        <f>IFERROR(__xludf.DUMMYFUNCTION("GOOGLETRANSLATE(D776, ""he"", ""en"")"),"#VALUE!")</f>
        <v>#VALUE!</v>
      </c>
    </row>
    <row r="777" ht="15.75" customHeight="1">
      <c r="E777" s="4" t="str">
        <f>IFERROR(__xludf.DUMMYFUNCTION("GOOGLETRANSLATE(D777, ""he"", ""en"")"),"#VALUE!")</f>
        <v>#VALUE!</v>
      </c>
    </row>
    <row r="778" ht="15.75" customHeight="1">
      <c r="E778" s="4" t="str">
        <f>IFERROR(__xludf.DUMMYFUNCTION("GOOGLETRANSLATE(D778, ""he"", ""en"")"),"#VALUE!")</f>
        <v>#VALUE!</v>
      </c>
    </row>
    <row r="779" ht="15.75" customHeight="1">
      <c r="E779" s="4" t="str">
        <f>IFERROR(__xludf.DUMMYFUNCTION("GOOGLETRANSLATE(D779, ""he"", ""en"")"),"#VALUE!")</f>
        <v>#VALUE!</v>
      </c>
    </row>
    <row r="780" ht="15.75" customHeight="1">
      <c r="E780" s="4" t="str">
        <f>IFERROR(__xludf.DUMMYFUNCTION("GOOGLETRANSLATE(D780, ""he"", ""en"")"),"#VALUE!")</f>
        <v>#VALUE!</v>
      </c>
    </row>
    <row r="781" ht="15.75" customHeight="1">
      <c r="E781" s="4" t="str">
        <f>IFERROR(__xludf.DUMMYFUNCTION("GOOGLETRANSLATE(D781, ""he"", ""en"")"),"#VALUE!")</f>
        <v>#VALUE!</v>
      </c>
    </row>
    <row r="782" ht="15.75" customHeight="1">
      <c r="E782" s="4" t="str">
        <f>IFERROR(__xludf.DUMMYFUNCTION("GOOGLETRANSLATE(D782, ""he"", ""en"")"),"#VALUE!")</f>
        <v>#VALUE!</v>
      </c>
    </row>
    <row r="783" ht="15.75" customHeight="1">
      <c r="E783" s="4" t="str">
        <f>IFERROR(__xludf.DUMMYFUNCTION("GOOGLETRANSLATE(D783, ""he"", ""en"")"),"#VALUE!")</f>
        <v>#VALUE!</v>
      </c>
    </row>
    <row r="784" ht="15.75" customHeight="1">
      <c r="E784" s="4" t="str">
        <f>IFERROR(__xludf.DUMMYFUNCTION("GOOGLETRANSLATE(D784, ""he"", ""en"")"),"#VALUE!")</f>
        <v>#VALUE!</v>
      </c>
    </row>
    <row r="785" ht="15.75" customHeight="1">
      <c r="E785" s="4" t="str">
        <f>IFERROR(__xludf.DUMMYFUNCTION("GOOGLETRANSLATE(D785, ""he"", ""en"")"),"#VALUE!")</f>
        <v>#VALUE!</v>
      </c>
    </row>
    <row r="786" ht="15.75" customHeight="1">
      <c r="E786" s="4" t="str">
        <f>IFERROR(__xludf.DUMMYFUNCTION("GOOGLETRANSLATE(D786, ""he"", ""en"")"),"#VALUE!")</f>
        <v>#VALUE!</v>
      </c>
    </row>
    <row r="787" ht="15.75" customHeight="1">
      <c r="E787" s="4" t="str">
        <f>IFERROR(__xludf.DUMMYFUNCTION("GOOGLETRANSLATE(D787, ""he"", ""en"")"),"#VALUE!")</f>
        <v>#VALUE!</v>
      </c>
    </row>
    <row r="788" ht="15.75" customHeight="1">
      <c r="E788" s="4" t="str">
        <f>IFERROR(__xludf.DUMMYFUNCTION("GOOGLETRANSLATE(D788, ""he"", ""en"")"),"#VALUE!")</f>
        <v>#VALUE!</v>
      </c>
    </row>
    <row r="789" ht="15.75" customHeight="1">
      <c r="E789" s="4" t="str">
        <f>IFERROR(__xludf.DUMMYFUNCTION("GOOGLETRANSLATE(D789, ""he"", ""en"")"),"#VALUE!")</f>
        <v>#VALUE!</v>
      </c>
    </row>
    <row r="790" ht="15.75" customHeight="1">
      <c r="E790" s="4" t="str">
        <f>IFERROR(__xludf.DUMMYFUNCTION("GOOGLETRANSLATE(D790, ""he"", ""en"")"),"#VALUE!")</f>
        <v>#VALUE!</v>
      </c>
    </row>
    <row r="791" ht="15.75" customHeight="1">
      <c r="E791" s="4" t="str">
        <f>IFERROR(__xludf.DUMMYFUNCTION("GOOGLETRANSLATE(D791, ""he"", ""en"")"),"#VALUE!")</f>
        <v>#VALUE!</v>
      </c>
    </row>
    <row r="792" ht="15.75" customHeight="1">
      <c r="E792" s="4" t="str">
        <f>IFERROR(__xludf.DUMMYFUNCTION("GOOGLETRANSLATE(D792, ""he"", ""en"")"),"#VALUE!")</f>
        <v>#VALUE!</v>
      </c>
    </row>
    <row r="793" ht="15.75" customHeight="1">
      <c r="E793" s="4" t="str">
        <f>IFERROR(__xludf.DUMMYFUNCTION("GOOGLETRANSLATE(D793, ""he"", ""en"")"),"#VALUE!")</f>
        <v>#VALUE!</v>
      </c>
    </row>
    <row r="794" ht="15.75" customHeight="1">
      <c r="E794" s="4" t="str">
        <f>IFERROR(__xludf.DUMMYFUNCTION("GOOGLETRANSLATE(D794, ""he"", ""en"")"),"#VALUE!")</f>
        <v>#VALUE!</v>
      </c>
    </row>
    <row r="795" ht="15.75" customHeight="1">
      <c r="E795" s="4" t="str">
        <f>IFERROR(__xludf.DUMMYFUNCTION("GOOGLETRANSLATE(D795, ""he"", ""en"")"),"#VALUE!")</f>
        <v>#VALUE!</v>
      </c>
    </row>
    <row r="796" ht="15.75" customHeight="1">
      <c r="E796" s="4" t="str">
        <f>IFERROR(__xludf.DUMMYFUNCTION("GOOGLETRANSLATE(D796, ""he"", ""en"")"),"#VALUE!")</f>
        <v>#VALUE!</v>
      </c>
    </row>
    <row r="797" ht="15.75" customHeight="1">
      <c r="E797" s="4" t="str">
        <f>IFERROR(__xludf.DUMMYFUNCTION("GOOGLETRANSLATE(D797, ""he"", ""en"")"),"#VALUE!")</f>
        <v>#VALUE!</v>
      </c>
    </row>
    <row r="798" ht="15.75" customHeight="1">
      <c r="E798" s="4" t="str">
        <f>IFERROR(__xludf.DUMMYFUNCTION("GOOGLETRANSLATE(D798, ""he"", ""en"")"),"#VALUE!")</f>
        <v>#VALUE!</v>
      </c>
    </row>
    <row r="799" ht="15.75" customHeight="1">
      <c r="E799" s="4" t="str">
        <f>IFERROR(__xludf.DUMMYFUNCTION("GOOGLETRANSLATE(D799, ""he"", ""en"")"),"#VALUE!")</f>
        <v>#VALUE!</v>
      </c>
    </row>
    <row r="800" ht="15.75" customHeight="1">
      <c r="E800" s="4" t="str">
        <f>IFERROR(__xludf.DUMMYFUNCTION("GOOGLETRANSLATE(D800, ""he"", ""en"")"),"#VALUE!")</f>
        <v>#VALUE!</v>
      </c>
    </row>
    <row r="801" ht="15.75" customHeight="1">
      <c r="E801" s="4" t="str">
        <f>IFERROR(__xludf.DUMMYFUNCTION("GOOGLETRANSLATE(D801, ""he"", ""en"")"),"#VALUE!")</f>
        <v>#VALUE!</v>
      </c>
    </row>
    <row r="802" ht="15.75" customHeight="1">
      <c r="E802" s="4" t="str">
        <f>IFERROR(__xludf.DUMMYFUNCTION("GOOGLETRANSLATE(D802, ""he"", ""en"")"),"#VALUE!")</f>
        <v>#VALUE!</v>
      </c>
    </row>
    <row r="803" ht="15.75" customHeight="1">
      <c r="E803" s="4" t="str">
        <f>IFERROR(__xludf.DUMMYFUNCTION("GOOGLETRANSLATE(D803, ""he"", ""en"")"),"#VALUE!")</f>
        <v>#VALUE!</v>
      </c>
    </row>
    <row r="804" ht="15.75" customHeight="1">
      <c r="E804" s="4" t="str">
        <f>IFERROR(__xludf.DUMMYFUNCTION("GOOGLETRANSLATE(D804, ""he"", ""en"")"),"#VALUE!")</f>
        <v>#VALUE!</v>
      </c>
    </row>
    <row r="805" ht="15.75" customHeight="1">
      <c r="E805" s="4" t="str">
        <f>IFERROR(__xludf.DUMMYFUNCTION("GOOGLETRANSLATE(D805, ""he"", ""en"")"),"#VALUE!")</f>
        <v>#VALUE!</v>
      </c>
    </row>
    <row r="806" ht="15.75" customHeight="1">
      <c r="E806" s="4" t="str">
        <f>IFERROR(__xludf.DUMMYFUNCTION("GOOGLETRANSLATE(D806, ""he"", ""en"")"),"#VALUE!")</f>
        <v>#VALUE!</v>
      </c>
    </row>
    <row r="807" ht="15.75" customHeight="1">
      <c r="E807" s="4" t="str">
        <f>IFERROR(__xludf.DUMMYFUNCTION("GOOGLETRANSLATE(D807, ""he"", ""en"")"),"#VALUE!")</f>
        <v>#VALUE!</v>
      </c>
    </row>
    <row r="808" ht="15.75" customHeight="1">
      <c r="E808" s="4" t="str">
        <f>IFERROR(__xludf.DUMMYFUNCTION("GOOGLETRANSLATE(D808, ""he"", ""en"")"),"#VALUE!")</f>
        <v>#VALUE!</v>
      </c>
    </row>
    <row r="809" ht="15.75" customHeight="1">
      <c r="E809" s="4" t="str">
        <f>IFERROR(__xludf.DUMMYFUNCTION("GOOGLETRANSLATE(D809, ""he"", ""en"")"),"#VALUE!")</f>
        <v>#VALUE!</v>
      </c>
    </row>
    <row r="810" ht="15.75" customHeight="1">
      <c r="E810" s="4" t="str">
        <f>IFERROR(__xludf.DUMMYFUNCTION("GOOGLETRANSLATE(D810, ""he"", ""en"")"),"#VALUE!")</f>
        <v>#VALUE!</v>
      </c>
    </row>
    <row r="811" ht="15.75" customHeight="1">
      <c r="E811" s="4" t="str">
        <f>IFERROR(__xludf.DUMMYFUNCTION("GOOGLETRANSLATE(D811, ""he"", ""en"")"),"#VALUE!")</f>
        <v>#VALUE!</v>
      </c>
    </row>
    <row r="812" ht="15.75" customHeight="1">
      <c r="E812" s="4" t="str">
        <f>IFERROR(__xludf.DUMMYFUNCTION("GOOGLETRANSLATE(D812, ""he"", ""en"")"),"#VALUE!")</f>
        <v>#VALUE!</v>
      </c>
    </row>
    <row r="813" ht="15.75" customHeight="1">
      <c r="E813" s="4" t="str">
        <f>IFERROR(__xludf.DUMMYFUNCTION("GOOGLETRANSLATE(D813, ""he"", ""en"")"),"#VALUE!")</f>
        <v>#VALUE!</v>
      </c>
    </row>
    <row r="814" ht="15.75" customHeight="1">
      <c r="E814" s="4" t="str">
        <f>IFERROR(__xludf.DUMMYFUNCTION("GOOGLETRANSLATE(D814, ""he"", ""en"")"),"#VALUE!")</f>
        <v>#VALUE!</v>
      </c>
    </row>
    <row r="815" ht="15.75" customHeight="1">
      <c r="E815" s="4" t="str">
        <f>IFERROR(__xludf.DUMMYFUNCTION("GOOGLETRANSLATE(D815, ""he"", ""en"")"),"#VALUE!")</f>
        <v>#VALUE!</v>
      </c>
    </row>
    <row r="816" ht="15.75" customHeight="1">
      <c r="E816" s="4" t="str">
        <f>IFERROR(__xludf.DUMMYFUNCTION("GOOGLETRANSLATE(D816, ""he"", ""en"")"),"#VALUE!")</f>
        <v>#VALUE!</v>
      </c>
    </row>
    <row r="817" ht="15.75" customHeight="1">
      <c r="E817" s="4" t="str">
        <f>IFERROR(__xludf.DUMMYFUNCTION("GOOGLETRANSLATE(D817, ""he"", ""en"")"),"#VALUE!")</f>
        <v>#VALUE!</v>
      </c>
    </row>
    <row r="818" ht="15.75" customHeight="1">
      <c r="E818" s="4" t="str">
        <f>IFERROR(__xludf.DUMMYFUNCTION("GOOGLETRANSLATE(D818, ""he"", ""en"")"),"#VALUE!")</f>
        <v>#VALUE!</v>
      </c>
    </row>
    <row r="819" ht="15.75" customHeight="1">
      <c r="E819" s="4" t="str">
        <f>IFERROR(__xludf.DUMMYFUNCTION("GOOGLETRANSLATE(D819, ""he"", ""en"")"),"#VALUE!")</f>
        <v>#VALUE!</v>
      </c>
    </row>
    <row r="820" ht="15.75" customHeight="1">
      <c r="E820" s="4" t="str">
        <f>IFERROR(__xludf.DUMMYFUNCTION("GOOGLETRANSLATE(D820, ""he"", ""en"")"),"#VALUE!")</f>
        <v>#VALUE!</v>
      </c>
    </row>
    <row r="821" ht="15.75" customHeight="1">
      <c r="E821" s="4" t="str">
        <f>IFERROR(__xludf.DUMMYFUNCTION("GOOGLETRANSLATE(D821, ""he"", ""en"")"),"#VALUE!")</f>
        <v>#VALUE!</v>
      </c>
    </row>
    <row r="822" ht="15.75" customHeight="1">
      <c r="E822" s="4" t="str">
        <f>IFERROR(__xludf.DUMMYFUNCTION("GOOGLETRANSLATE(D822, ""he"", ""en"")"),"#VALUE!")</f>
        <v>#VALUE!</v>
      </c>
    </row>
    <row r="823" ht="15.75" customHeight="1">
      <c r="E823" s="4" t="str">
        <f>IFERROR(__xludf.DUMMYFUNCTION("GOOGLETRANSLATE(D823, ""he"", ""en"")"),"#VALUE!")</f>
        <v>#VALUE!</v>
      </c>
    </row>
    <row r="824" ht="15.75" customHeight="1">
      <c r="E824" s="4" t="str">
        <f>IFERROR(__xludf.DUMMYFUNCTION("GOOGLETRANSLATE(D824, ""he"", ""en"")"),"#VALUE!")</f>
        <v>#VALUE!</v>
      </c>
    </row>
    <row r="825" ht="15.75" customHeight="1">
      <c r="E825" s="4" t="str">
        <f>IFERROR(__xludf.DUMMYFUNCTION("GOOGLETRANSLATE(D825, ""he"", ""en"")"),"#VALUE!")</f>
        <v>#VALUE!</v>
      </c>
    </row>
    <row r="826" ht="15.75" customHeight="1">
      <c r="E826" s="4" t="str">
        <f>IFERROR(__xludf.DUMMYFUNCTION("GOOGLETRANSLATE(D826, ""he"", ""en"")"),"#VALUE!")</f>
        <v>#VALUE!</v>
      </c>
    </row>
    <row r="827" ht="15.75" customHeight="1">
      <c r="E827" s="4" t="str">
        <f>IFERROR(__xludf.DUMMYFUNCTION("GOOGLETRANSLATE(D827, ""he"", ""en"")"),"#VALUE!")</f>
        <v>#VALUE!</v>
      </c>
    </row>
    <row r="828" ht="15.75" customHeight="1">
      <c r="E828" s="4" t="str">
        <f>IFERROR(__xludf.DUMMYFUNCTION("GOOGLETRANSLATE(D828, ""he"", ""en"")"),"#VALUE!")</f>
        <v>#VALUE!</v>
      </c>
    </row>
    <row r="829" ht="15.75" customHeight="1">
      <c r="E829" s="4" t="str">
        <f>IFERROR(__xludf.DUMMYFUNCTION("GOOGLETRANSLATE(D829, ""he"", ""en"")"),"#VALUE!")</f>
        <v>#VALUE!</v>
      </c>
    </row>
    <row r="830" ht="15.75" customHeight="1">
      <c r="E830" s="4" t="str">
        <f>IFERROR(__xludf.DUMMYFUNCTION("GOOGLETRANSLATE(D830, ""he"", ""en"")"),"#VALUE!")</f>
        <v>#VALUE!</v>
      </c>
    </row>
    <row r="831" ht="15.75" customHeight="1">
      <c r="E831" s="4" t="str">
        <f>IFERROR(__xludf.DUMMYFUNCTION("GOOGLETRANSLATE(D831, ""he"", ""en"")"),"#VALUE!")</f>
        <v>#VALUE!</v>
      </c>
    </row>
    <row r="832" ht="15.75" customHeight="1">
      <c r="E832" s="4" t="str">
        <f>IFERROR(__xludf.DUMMYFUNCTION("GOOGLETRANSLATE(D832, ""he"", ""en"")"),"#VALUE!")</f>
        <v>#VALUE!</v>
      </c>
    </row>
    <row r="833" ht="15.75" customHeight="1">
      <c r="E833" s="4" t="str">
        <f>IFERROR(__xludf.DUMMYFUNCTION("GOOGLETRANSLATE(D833, ""he"", ""en"")"),"#VALUE!")</f>
        <v>#VALUE!</v>
      </c>
    </row>
    <row r="834" ht="15.75" customHeight="1">
      <c r="E834" s="4" t="str">
        <f>IFERROR(__xludf.DUMMYFUNCTION("GOOGLETRANSLATE(D834, ""he"", ""en"")"),"#VALUE!")</f>
        <v>#VALUE!</v>
      </c>
    </row>
    <row r="835" ht="15.75" customHeight="1">
      <c r="E835" s="4" t="str">
        <f>IFERROR(__xludf.DUMMYFUNCTION("GOOGLETRANSLATE(D835, ""he"", ""en"")"),"#VALUE!")</f>
        <v>#VALUE!</v>
      </c>
    </row>
    <row r="836" ht="15.75" customHeight="1">
      <c r="E836" s="4" t="str">
        <f>IFERROR(__xludf.DUMMYFUNCTION("GOOGLETRANSLATE(D836, ""he"", ""en"")"),"#VALUE!")</f>
        <v>#VALUE!</v>
      </c>
    </row>
    <row r="837" ht="15.75" customHeight="1">
      <c r="E837" s="4" t="str">
        <f>IFERROR(__xludf.DUMMYFUNCTION("GOOGLETRANSLATE(D837, ""he"", ""en"")"),"#VALUE!")</f>
        <v>#VALUE!</v>
      </c>
    </row>
    <row r="838" ht="15.75" customHeight="1">
      <c r="E838" s="4" t="str">
        <f>IFERROR(__xludf.DUMMYFUNCTION("GOOGLETRANSLATE(D838, ""he"", ""en"")"),"#VALUE!")</f>
        <v>#VALUE!</v>
      </c>
    </row>
    <row r="839" ht="15.75" customHeight="1">
      <c r="E839" s="4" t="str">
        <f>IFERROR(__xludf.DUMMYFUNCTION("GOOGLETRANSLATE(D839, ""he"", ""en"")"),"#VALUE!")</f>
        <v>#VALUE!</v>
      </c>
    </row>
    <row r="840" ht="15.75" customHeight="1">
      <c r="E840" s="4" t="str">
        <f>IFERROR(__xludf.DUMMYFUNCTION("GOOGLETRANSLATE(D840, ""he"", ""en"")"),"#VALUE!")</f>
        <v>#VALUE!</v>
      </c>
    </row>
    <row r="841" ht="15.75" customHeight="1">
      <c r="E841" s="4" t="str">
        <f>IFERROR(__xludf.DUMMYFUNCTION("GOOGLETRANSLATE(D841, ""he"", ""en"")"),"#VALUE!")</f>
        <v>#VALUE!</v>
      </c>
    </row>
    <row r="842" ht="15.75" customHeight="1">
      <c r="E842" s="4" t="str">
        <f>IFERROR(__xludf.DUMMYFUNCTION("GOOGLETRANSLATE(D842, ""he"", ""en"")"),"#VALUE!")</f>
        <v>#VALUE!</v>
      </c>
    </row>
    <row r="843" ht="15.75" customHeight="1">
      <c r="E843" s="4" t="str">
        <f>IFERROR(__xludf.DUMMYFUNCTION("GOOGLETRANSLATE(D843, ""he"", ""en"")"),"#VALUE!")</f>
        <v>#VALUE!</v>
      </c>
    </row>
    <row r="844" ht="15.75" customHeight="1">
      <c r="E844" s="4" t="str">
        <f>IFERROR(__xludf.DUMMYFUNCTION("GOOGLETRANSLATE(D844, ""he"", ""en"")"),"#VALUE!")</f>
        <v>#VALUE!</v>
      </c>
    </row>
    <row r="845" ht="15.75" customHeight="1">
      <c r="E845" s="4" t="str">
        <f>IFERROR(__xludf.DUMMYFUNCTION("GOOGLETRANSLATE(D845, ""he"", ""en"")"),"#VALUE!")</f>
        <v>#VALUE!</v>
      </c>
    </row>
    <row r="846" ht="15.75" customHeight="1">
      <c r="E846" s="4" t="str">
        <f>IFERROR(__xludf.DUMMYFUNCTION("GOOGLETRANSLATE(D846, ""he"", ""en"")"),"#VALUE!")</f>
        <v>#VALUE!</v>
      </c>
    </row>
    <row r="847" ht="15.75" customHeight="1">
      <c r="E847" s="4" t="str">
        <f>IFERROR(__xludf.DUMMYFUNCTION("GOOGLETRANSLATE(D847, ""he"", ""en"")"),"#VALUE!")</f>
        <v>#VALUE!</v>
      </c>
    </row>
    <row r="848" ht="15.75" customHeight="1">
      <c r="E848" s="4" t="str">
        <f>IFERROR(__xludf.DUMMYFUNCTION("GOOGLETRANSLATE(D848, ""he"", ""en"")"),"#VALUE!")</f>
        <v>#VALUE!</v>
      </c>
    </row>
    <row r="849" ht="15.75" customHeight="1">
      <c r="E849" s="4" t="str">
        <f>IFERROR(__xludf.DUMMYFUNCTION("GOOGLETRANSLATE(D849, ""he"", ""en"")"),"#VALUE!")</f>
        <v>#VALUE!</v>
      </c>
    </row>
    <row r="850" ht="15.75" customHeight="1">
      <c r="E850" s="4" t="str">
        <f>IFERROR(__xludf.DUMMYFUNCTION("GOOGLETRANSLATE(D850, ""he"", ""en"")"),"#VALUE!")</f>
        <v>#VALUE!</v>
      </c>
    </row>
    <row r="851" ht="15.75" customHeight="1">
      <c r="E851" s="4" t="str">
        <f>IFERROR(__xludf.DUMMYFUNCTION("GOOGLETRANSLATE(D851, ""he"", ""en"")"),"#VALUE!")</f>
        <v>#VALUE!</v>
      </c>
    </row>
    <row r="852" ht="15.75" customHeight="1">
      <c r="E852" s="4" t="str">
        <f>IFERROR(__xludf.DUMMYFUNCTION("GOOGLETRANSLATE(D852, ""he"", ""en"")"),"#VALUE!")</f>
        <v>#VALUE!</v>
      </c>
    </row>
    <row r="853" ht="15.75" customHeight="1">
      <c r="E853" s="4" t="str">
        <f>IFERROR(__xludf.DUMMYFUNCTION("GOOGLETRANSLATE(D853, ""he"", ""en"")"),"#VALUE!")</f>
        <v>#VALUE!</v>
      </c>
    </row>
    <row r="854" ht="15.75" customHeight="1">
      <c r="E854" s="4" t="str">
        <f>IFERROR(__xludf.DUMMYFUNCTION("GOOGLETRANSLATE(D854, ""he"", ""en"")"),"#VALUE!")</f>
        <v>#VALUE!</v>
      </c>
    </row>
    <row r="855" ht="15.75" customHeight="1">
      <c r="E855" s="4" t="str">
        <f>IFERROR(__xludf.DUMMYFUNCTION("GOOGLETRANSLATE(D855, ""he"", ""en"")"),"#VALUE!")</f>
        <v>#VALUE!</v>
      </c>
    </row>
    <row r="856" ht="15.75" customHeight="1">
      <c r="E856" s="4" t="str">
        <f>IFERROR(__xludf.DUMMYFUNCTION("GOOGLETRANSLATE(D856, ""he"", ""en"")"),"#VALUE!")</f>
        <v>#VALUE!</v>
      </c>
    </row>
    <row r="857" ht="15.75" customHeight="1">
      <c r="E857" s="4" t="str">
        <f>IFERROR(__xludf.DUMMYFUNCTION("GOOGLETRANSLATE(D857, ""he"", ""en"")"),"#VALUE!")</f>
        <v>#VALUE!</v>
      </c>
    </row>
    <row r="858" ht="15.75" customHeight="1">
      <c r="E858" s="4" t="str">
        <f>IFERROR(__xludf.DUMMYFUNCTION("GOOGLETRANSLATE(D858, ""he"", ""en"")"),"#VALUE!")</f>
        <v>#VALUE!</v>
      </c>
    </row>
    <row r="859" ht="15.75" customHeight="1">
      <c r="E859" s="4" t="str">
        <f>IFERROR(__xludf.DUMMYFUNCTION("GOOGLETRANSLATE(D859, ""he"", ""en"")"),"#VALUE!")</f>
        <v>#VALUE!</v>
      </c>
    </row>
    <row r="860" ht="15.75" customHeight="1">
      <c r="E860" s="4" t="str">
        <f>IFERROR(__xludf.DUMMYFUNCTION("GOOGLETRANSLATE(D860, ""he"", ""en"")"),"#VALUE!")</f>
        <v>#VALUE!</v>
      </c>
    </row>
    <row r="861" ht="15.75" customHeight="1">
      <c r="E861" s="4" t="str">
        <f>IFERROR(__xludf.DUMMYFUNCTION("GOOGLETRANSLATE(D861, ""he"", ""en"")"),"#VALUE!")</f>
        <v>#VALUE!</v>
      </c>
    </row>
    <row r="862" ht="15.75" customHeight="1">
      <c r="E862" s="4" t="str">
        <f>IFERROR(__xludf.DUMMYFUNCTION("GOOGLETRANSLATE(D862, ""he"", ""en"")"),"#VALUE!")</f>
        <v>#VALUE!</v>
      </c>
    </row>
    <row r="863" ht="15.75" customHeight="1">
      <c r="E863" s="4" t="str">
        <f>IFERROR(__xludf.DUMMYFUNCTION("GOOGLETRANSLATE(D863, ""he"", ""en"")"),"#VALUE!")</f>
        <v>#VALUE!</v>
      </c>
    </row>
    <row r="864" ht="15.75" customHeight="1">
      <c r="E864" s="4" t="str">
        <f>IFERROR(__xludf.DUMMYFUNCTION("GOOGLETRANSLATE(D864, ""he"", ""en"")"),"#VALUE!")</f>
        <v>#VALUE!</v>
      </c>
    </row>
    <row r="865" ht="15.75" customHeight="1">
      <c r="E865" s="4" t="str">
        <f>IFERROR(__xludf.DUMMYFUNCTION("GOOGLETRANSLATE(D865, ""he"", ""en"")"),"#VALUE!")</f>
        <v>#VALUE!</v>
      </c>
    </row>
    <row r="866" ht="15.75" customHeight="1">
      <c r="E866" s="4" t="str">
        <f>IFERROR(__xludf.DUMMYFUNCTION("GOOGLETRANSLATE(D866, ""he"", ""en"")"),"#VALUE!")</f>
        <v>#VALUE!</v>
      </c>
    </row>
    <row r="867" ht="15.75" customHeight="1">
      <c r="E867" s="4" t="str">
        <f>IFERROR(__xludf.DUMMYFUNCTION("GOOGLETRANSLATE(D867, ""he"", ""en"")"),"#VALUE!")</f>
        <v>#VALUE!</v>
      </c>
    </row>
    <row r="868" ht="15.75" customHeight="1">
      <c r="E868" s="4" t="str">
        <f>IFERROR(__xludf.DUMMYFUNCTION("GOOGLETRANSLATE(D868, ""he"", ""en"")"),"#VALUE!")</f>
        <v>#VALUE!</v>
      </c>
    </row>
    <row r="869" ht="15.75" customHeight="1">
      <c r="E869" s="4" t="str">
        <f>IFERROR(__xludf.DUMMYFUNCTION("GOOGLETRANSLATE(D869, ""he"", ""en"")"),"#VALUE!")</f>
        <v>#VALUE!</v>
      </c>
    </row>
    <row r="870" ht="15.75" customHeight="1">
      <c r="E870" s="4" t="str">
        <f>IFERROR(__xludf.DUMMYFUNCTION("GOOGLETRANSLATE(D870, ""he"", ""en"")"),"#VALUE!")</f>
        <v>#VALUE!</v>
      </c>
    </row>
    <row r="871" ht="15.75" customHeight="1">
      <c r="E871" s="4" t="str">
        <f>IFERROR(__xludf.DUMMYFUNCTION("GOOGLETRANSLATE(D871, ""he"", ""en"")"),"#VALUE!")</f>
        <v>#VALUE!</v>
      </c>
    </row>
    <row r="872" ht="15.75" customHeight="1">
      <c r="E872" s="4" t="str">
        <f>IFERROR(__xludf.DUMMYFUNCTION("GOOGLETRANSLATE(D872, ""he"", ""en"")"),"#VALUE!")</f>
        <v>#VALUE!</v>
      </c>
    </row>
    <row r="873" ht="15.75" customHeight="1">
      <c r="E873" s="4" t="str">
        <f>IFERROR(__xludf.DUMMYFUNCTION("GOOGLETRANSLATE(D873, ""he"", ""en"")"),"#VALUE!")</f>
        <v>#VALUE!</v>
      </c>
    </row>
    <row r="874" ht="15.75" customHeight="1">
      <c r="E874" s="4" t="str">
        <f>IFERROR(__xludf.DUMMYFUNCTION("GOOGLETRANSLATE(D874, ""he"", ""en"")"),"#VALUE!")</f>
        <v>#VALUE!</v>
      </c>
    </row>
    <row r="875" ht="15.75" customHeight="1">
      <c r="E875" s="4" t="str">
        <f>IFERROR(__xludf.DUMMYFUNCTION("GOOGLETRANSLATE(D875, ""he"", ""en"")"),"#VALUE!")</f>
        <v>#VALUE!</v>
      </c>
    </row>
    <row r="876" ht="15.75" customHeight="1">
      <c r="E876" s="4" t="str">
        <f>IFERROR(__xludf.DUMMYFUNCTION("GOOGLETRANSLATE(D876, ""he"", ""en"")"),"#VALUE!")</f>
        <v>#VALUE!</v>
      </c>
    </row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1.0" footer="0.0" header="0.0" left="0.75" right="0.75" top="1.0"/>
  <pageSetup orientation="landscape"/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1" width="12.63"/>
    <col customWidth="1" min="2" max="2" width="16.13"/>
    <col customWidth="1" min="3" max="5" width="12.63"/>
    <col customWidth="1" min="6" max="26" width="8.63"/>
  </cols>
  <sheetData>
    <row r="1" ht="15.75" customHeight="1">
      <c r="A1" s="1" t="s">
        <v>0</v>
      </c>
      <c r="B1" s="1" t="s">
        <v>1</v>
      </c>
      <c r="C1" s="2" t="s">
        <v>2</v>
      </c>
      <c r="D1" s="2" t="s">
        <v>3</v>
      </c>
      <c r="E1" s="18" t="s">
        <v>4</v>
      </c>
      <c r="F1" s="2" t="s">
        <v>5</v>
      </c>
      <c r="G1" s="2" t="s">
        <v>6</v>
      </c>
      <c r="H1" s="2" t="s">
        <v>7</v>
      </c>
    </row>
    <row r="2" ht="15.75" customHeight="1">
      <c r="A2" s="24" t="s">
        <v>8</v>
      </c>
      <c r="B2" s="25">
        <v>1.0</v>
      </c>
      <c r="C2" s="4">
        <v>1.0</v>
      </c>
      <c r="D2" s="5" t="s">
        <v>9</v>
      </c>
      <c r="E2" s="4" t="str">
        <f>IFERROR(__xludf.DUMMYFUNCTION("GOOGLETRANSLATE(D2, ""he"", ""en"")"),"{A}")</f>
        <v>{A}</v>
      </c>
      <c r="F2" s="4"/>
      <c r="G2" s="4"/>
      <c r="H2" s="4"/>
    </row>
    <row r="3" ht="15.75" customHeight="1">
      <c r="A3" s="3" t="s">
        <v>22</v>
      </c>
      <c r="B3" s="1" t="s">
        <v>2899</v>
      </c>
      <c r="C3" s="4">
        <v>2.0</v>
      </c>
      <c r="D3" s="5" t="s">
        <v>3236</v>
      </c>
      <c r="E3" s="4" t="str">
        <f>IFERROR(__xludf.DUMMYFUNCTION("GOOGLETRANSLATE(D3, ""he"", ""en"")"),"song")</f>
        <v>song</v>
      </c>
      <c r="F3" s="4"/>
      <c r="G3" s="4"/>
      <c r="H3" s="4"/>
    </row>
    <row r="4" ht="15.75" customHeight="1">
      <c r="A4" s="3" t="s">
        <v>7662</v>
      </c>
      <c r="B4" s="1" t="s">
        <v>7663</v>
      </c>
      <c r="C4" s="4">
        <v>3.0</v>
      </c>
      <c r="D4" s="5" t="s">
        <v>7664</v>
      </c>
      <c r="E4" s="4" t="str">
        <f>IFERROR(__xludf.DUMMYFUNCTION("GOOGLETRANSLATE(D4, ""he"", ""en"")"),"the virtues")</f>
        <v>the virtues</v>
      </c>
      <c r="F4" s="4"/>
      <c r="G4" s="4"/>
      <c r="H4" s="4"/>
    </row>
    <row r="5" ht="15.75" customHeight="1">
      <c r="A5" s="3" t="s">
        <v>7971</v>
      </c>
      <c r="B5" s="1" t="s">
        <v>7972</v>
      </c>
      <c r="C5" s="4">
        <v>4.0</v>
      </c>
      <c r="D5" s="5" t="s">
        <v>7973</v>
      </c>
      <c r="E5" s="4" t="str">
        <f>IFERROR(__xludf.DUMMYFUNCTION("GOOGLETRANSLATE(D5, ""he"", ""en"")"),"The safe ones")</f>
        <v>The safe ones</v>
      </c>
      <c r="F5" s="4"/>
      <c r="G5" s="4"/>
      <c r="H5" s="4"/>
    </row>
    <row r="6" ht="15.75" customHeight="1">
      <c r="A6" s="3" t="s">
        <v>7974</v>
      </c>
      <c r="B6" s="1" t="s">
        <v>7975</v>
      </c>
      <c r="C6" s="4">
        <v>5.0</v>
      </c>
      <c r="D6" s="5" t="s">
        <v>7976</v>
      </c>
      <c r="E6" s="4" t="str">
        <f>IFERROR(__xludf.DUMMYFUNCTION("GOOGLETRANSLATE(D6, ""he"", ""en"")"),"Jehovah")</f>
        <v>Jehovah</v>
      </c>
      <c r="F6" s="4"/>
      <c r="G6" s="4"/>
      <c r="H6" s="4"/>
    </row>
    <row r="7" ht="15.75" customHeight="1">
      <c r="A7" s="3" t="s">
        <v>7977</v>
      </c>
      <c r="B7" s="1" t="s">
        <v>7978</v>
      </c>
      <c r="C7" s="4">
        <v>6.0</v>
      </c>
      <c r="D7" s="5" t="s">
        <v>7979</v>
      </c>
      <c r="E7" s="4" t="str">
        <f>IFERROR(__xludf.DUMMYFUNCTION("GOOGLETRANSLATE(D7, ""he"", ""en"")"),"a mountain")</f>
        <v>a mountain</v>
      </c>
      <c r="F7" s="4"/>
      <c r="G7" s="4"/>
      <c r="H7" s="4"/>
    </row>
    <row r="8" ht="15.75" customHeight="1">
      <c r="A8" s="3" t="s">
        <v>7980</v>
      </c>
      <c r="B8" s="1" t="s">
        <v>7981</v>
      </c>
      <c r="C8" s="4">
        <v>7.0</v>
      </c>
      <c r="D8" s="5" t="s">
        <v>2311</v>
      </c>
      <c r="E8" s="4" t="str">
        <f>IFERROR(__xludf.DUMMYFUNCTION("GOOGLETRANSLATE(D8, ""he"", ""en"")"),"score")</f>
        <v>score</v>
      </c>
      <c r="F8" s="4"/>
      <c r="G8" s="4"/>
      <c r="H8" s="4"/>
    </row>
    <row r="9" ht="15.75" customHeight="1">
      <c r="A9" s="3" t="s">
        <v>203</v>
      </c>
      <c r="B9" s="1" t="s">
        <v>6096</v>
      </c>
      <c r="C9" s="4">
        <v>8.0</v>
      </c>
      <c r="D9" s="5" t="s">
        <v>132</v>
      </c>
      <c r="E9" s="4" t="str">
        <f>IFERROR(__xludf.DUMMYFUNCTION("GOOGLETRANSLATE(D9, ""he"", ""en"")"),"not")</f>
        <v>not</v>
      </c>
      <c r="F9" s="4"/>
      <c r="G9" s="4"/>
      <c r="H9" s="4"/>
    </row>
    <row r="10" ht="15.75" customHeight="1">
      <c r="A10" s="3" t="s">
        <v>7982</v>
      </c>
      <c r="B10" s="1" t="s">
        <v>6601</v>
      </c>
      <c r="C10" s="4">
        <v>9.0</v>
      </c>
      <c r="D10" s="5" t="s">
        <v>7983</v>
      </c>
      <c r="E10" s="4" t="str">
        <f>IFERROR(__xludf.DUMMYFUNCTION("GOOGLETRANSLATE(D10, ""he"", ""en"")"),"will die")</f>
        <v>will die</v>
      </c>
      <c r="F10" s="4"/>
      <c r="G10" s="4"/>
      <c r="H10" s="4"/>
    </row>
    <row r="11" ht="15.75" customHeight="1">
      <c r="A11" s="24" t="s">
        <v>25</v>
      </c>
      <c r="B11" s="25">
        <v>2.0</v>
      </c>
      <c r="C11" s="4">
        <v>10.0</v>
      </c>
      <c r="D11" s="5" t="s">
        <v>203</v>
      </c>
      <c r="E11" s="4" t="str">
        <f>IFERROR(__xludf.DUMMYFUNCTION("GOOGLETRANSLATE(D11, ""he"", ""en"")"),"forever")</f>
        <v>forever</v>
      </c>
      <c r="F11" s="4"/>
      <c r="G11" s="4"/>
      <c r="H11" s="4"/>
    </row>
    <row r="12" ht="15.75" customHeight="1">
      <c r="A12" s="3" t="s">
        <v>7766</v>
      </c>
      <c r="B12" s="1" t="s">
        <v>2370</v>
      </c>
      <c r="C12" s="4">
        <v>11.0</v>
      </c>
      <c r="D12" s="5" t="s">
        <v>7984</v>
      </c>
      <c r="E12" s="4" t="str">
        <f>IFERROR(__xludf.DUMMYFUNCTION("GOOGLETRANSLATE(D12, ""he"", ""en"")"),"sat:")</f>
        <v>sat:</v>
      </c>
      <c r="F12" s="4"/>
      <c r="G12" s="4"/>
      <c r="H12" s="4"/>
    </row>
    <row r="13" ht="15.75" customHeight="1">
      <c r="A13" s="3" t="s">
        <v>140</v>
      </c>
      <c r="B13" s="1" t="s">
        <v>2748</v>
      </c>
      <c r="C13" s="4">
        <v>12.0</v>
      </c>
      <c r="D13" s="5" t="s">
        <v>26</v>
      </c>
      <c r="E13" s="4" t="str">
        <f>IFERROR(__xludf.DUMMYFUNCTION("GOOGLETRANSLATE(D13, ""he"", ""en"")"),"{on}")</f>
        <v>{on}</v>
      </c>
      <c r="F13" s="4"/>
      <c r="G13" s="4"/>
      <c r="H13" s="4"/>
    </row>
    <row r="14" ht="15.75" customHeight="1">
      <c r="A14" s="3" t="s">
        <v>1566</v>
      </c>
      <c r="B14" s="1" t="s">
        <v>1536</v>
      </c>
      <c r="C14" s="4">
        <v>13.0</v>
      </c>
      <c r="D14" s="5" t="s">
        <v>2371</v>
      </c>
      <c r="E14" s="4" t="str">
        <f>IFERROR(__xludf.DUMMYFUNCTION("GOOGLETRANSLATE(D14, ""he"", ""en"")"),"Jerusalem")</f>
        <v>Jerusalem</v>
      </c>
      <c r="F14" s="4"/>
      <c r="G14" s="4"/>
      <c r="H14" s="4"/>
    </row>
    <row r="15" ht="15.75" customHeight="1">
      <c r="A15" s="3" t="s">
        <v>3601</v>
      </c>
      <c r="B15" s="1" t="s">
        <v>7985</v>
      </c>
      <c r="C15" s="4">
        <v>14.0</v>
      </c>
      <c r="D15" s="5" t="s">
        <v>140</v>
      </c>
      <c r="E15" s="4" t="str">
        <f>IFERROR(__xludf.DUMMYFUNCTION("GOOGLETRANSLATE(D15, ""he"", ""en"")"),"the mountains")</f>
        <v>the mountains</v>
      </c>
      <c r="F15" s="4"/>
      <c r="G15" s="4"/>
      <c r="H15" s="4"/>
    </row>
    <row r="16" ht="15.75" customHeight="1">
      <c r="A16" s="3" t="s">
        <v>7986</v>
      </c>
      <c r="B16" s="1" t="s">
        <v>7987</v>
      </c>
      <c r="C16" s="4">
        <v>15.0</v>
      </c>
      <c r="D16" s="5" t="s">
        <v>1566</v>
      </c>
      <c r="E16" s="4" t="str">
        <f>IFERROR(__xludf.DUMMYFUNCTION("GOOGLETRANSLATE(D16, ""he"", ""en"")"),"around")</f>
        <v>around</v>
      </c>
      <c r="F16" s="4"/>
      <c r="G16" s="4"/>
      <c r="H16" s="4"/>
    </row>
    <row r="17" ht="15.75" customHeight="1">
      <c r="A17" s="3" t="s">
        <v>1566</v>
      </c>
      <c r="B17" s="1" t="s">
        <v>1536</v>
      </c>
      <c r="C17" s="4">
        <v>16.0</v>
      </c>
      <c r="D17" s="5" t="s">
        <v>3601</v>
      </c>
      <c r="E17" s="4" t="str">
        <f>IFERROR(__xludf.DUMMYFUNCTION("GOOGLETRANSLATE(D17, ""he"", ""en"")"),"her")</f>
        <v>her</v>
      </c>
      <c r="F17" s="4"/>
      <c r="G17" s="4"/>
      <c r="H17" s="4"/>
    </row>
    <row r="18" ht="15.75" customHeight="1">
      <c r="A18" s="3" t="s">
        <v>7988</v>
      </c>
      <c r="B18" s="1" t="s">
        <v>7989</v>
      </c>
      <c r="C18" s="4">
        <v>17.0</v>
      </c>
      <c r="D18" s="5" t="s">
        <v>7986</v>
      </c>
      <c r="E18" s="4" t="str">
        <f>IFERROR(__xludf.DUMMYFUNCTION("GOOGLETRANSLATE(D18, ""he"", ""en"")"),"And he was")</f>
        <v>And he was</v>
      </c>
      <c r="F18" s="4"/>
      <c r="G18" s="4"/>
      <c r="H18" s="4"/>
    </row>
    <row r="19" ht="15.75" customHeight="1">
      <c r="A19" s="3" t="s">
        <v>7990</v>
      </c>
      <c r="B19" s="1" t="s">
        <v>7991</v>
      </c>
      <c r="C19" s="4">
        <v>18.0</v>
      </c>
      <c r="D19" s="5" t="s">
        <v>1566</v>
      </c>
      <c r="E19" s="4" t="str">
        <f>IFERROR(__xludf.DUMMYFUNCTION("GOOGLETRANSLATE(D19, ""he"", ""en"")"),"around")</f>
        <v>around</v>
      </c>
      <c r="F19" s="4"/>
      <c r="G19" s="4"/>
      <c r="H19" s="4"/>
    </row>
    <row r="20" ht="15.75" customHeight="1">
      <c r="A20" s="3" t="s">
        <v>7992</v>
      </c>
      <c r="B20" s="1" t="s">
        <v>7993</v>
      </c>
      <c r="C20" s="4">
        <v>19.0</v>
      </c>
      <c r="D20" s="5" t="s">
        <v>7988</v>
      </c>
      <c r="E20" s="4" t="str">
        <f>IFERROR(__xludf.DUMMYFUNCTION("GOOGLETRANSLATE(D20, ""he"", ""en"")"),"for his people")</f>
        <v>for his people</v>
      </c>
      <c r="F20" s="4"/>
      <c r="G20" s="4"/>
      <c r="H20" s="4"/>
    </row>
    <row r="21" ht="15.75" customHeight="1">
      <c r="A21" s="24" t="s">
        <v>49</v>
      </c>
      <c r="B21" s="25">
        <v>3.0</v>
      </c>
      <c r="C21" s="4">
        <v>20.0</v>
      </c>
      <c r="D21" s="5" t="s">
        <v>7994</v>
      </c>
      <c r="E21" s="4" t="str">
        <f>IFERROR(__xludf.DUMMYFUNCTION("GOOGLETRANSLATE(D21, ""he"", ""en"")"),"from now on")</f>
        <v>from now on</v>
      </c>
      <c r="F21" s="4"/>
      <c r="G21" s="4"/>
      <c r="H21" s="4"/>
    </row>
    <row r="22" ht="15.75" customHeight="1">
      <c r="A22" s="3" t="s">
        <v>129</v>
      </c>
      <c r="B22" s="1" t="s">
        <v>130</v>
      </c>
      <c r="C22" s="4">
        <v>21.0</v>
      </c>
      <c r="D22" s="5" t="s">
        <v>7995</v>
      </c>
      <c r="E22" s="4" t="str">
        <f>IFERROR(__xludf.DUMMYFUNCTION("GOOGLETRANSLATE(D22, ""he"", ""en"")"),"committee")</f>
        <v>committee</v>
      </c>
      <c r="F22" s="4"/>
      <c r="G22" s="4"/>
      <c r="H22" s="4"/>
    </row>
    <row r="23" ht="15.75" customHeight="1">
      <c r="A23" s="3" t="s">
        <v>7996</v>
      </c>
      <c r="B23" s="1" t="s">
        <v>7997</v>
      </c>
      <c r="C23" s="4">
        <v>22.0</v>
      </c>
      <c r="D23" s="5" t="s">
        <v>7998</v>
      </c>
      <c r="E23" s="4" t="str">
        <f>IFERROR(__xludf.DUMMYFUNCTION("GOOGLETRANSLATE(D23, ""he"", ""en"")"),"world:")</f>
        <v>world:</v>
      </c>
      <c r="F23" s="4"/>
      <c r="G23" s="4"/>
      <c r="H23" s="4"/>
    </row>
    <row r="24" ht="15.75" customHeight="1">
      <c r="A24" s="3" t="s">
        <v>7999</v>
      </c>
      <c r="B24" s="1" t="s">
        <v>8000</v>
      </c>
      <c r="C24" s="4">
        <v>23.0</v>
      </c>
      <c r="D24" s="5" t="s">
        <v>50</v>
      </c>
      <c r="E24" s="4" t="str">
        <f>IFERROR(__xludf.DUMMYFUNCTION("GOOGLETRANSLATE(D24, ""he"", ""en"")"),"{third}")</f>
        <v>{third}</v>
      </c>
      <c r="F24" s="4"/>
      <c r="G24" s="4"/>
      <c r="H24" s="4"/>
    </row>
    <row r="25" ht="15.75" customHeight="1">
      <c r="A25" s="3" t="s">
        <v>8001</v>
      </c>
      <c r="B25" s="1" t="s">
        <v>6247</v>
      </c>
      <c r="C25" s="4">
        <v>24.0</v>
      </c>
      <c r="D25" s="5" t="s">
        <v>53</v>
      </c>
      <c r="E25" s="4" t="str">
        <f>IFERROR(__xludf.DUMMYFUNCTION("GOOGLETRANSLATE(D25, ""he"", ""en"")"),"that")</f>
        <v>that</v>
      </c>
      <c r="F25" s="4"/>
      <c r="G25" s="4"/>
      <c r="H25" s="4"/>
    </row>
    <row r="26" ht="15.75" customHeight="1">
      <c r="A26" s="3" t="s">
        <v>533</v>
      </c>
      <c r="B26" s="1" t="s">
        <v>3532</v>
      </c>
      <c r="C26" s="4">
        <v>25.0</v>
      </c>
      <c r="D26" s="5" t="s">
        <v>132</v>
      </c>
      <c r="E26" s="4" t="str">
        <f>IFERROR(__xludf.DUMMYFUNCTION("GOOGLETRANSLATE(D26, ""he"", ""en"")"),"not")</f>
        <v>not</v>
      </c>
      <c r="F26" s="4"/>
      <c r="G26" s="4"/>
      <c r="H26" s="4"/>
    </row>
    <row r="27" ht="15.75" customHeight="1">
      <c r="A27" s="3" t="s">
        <v>8002</v>
      </c>
      <c r="B27" s="1" t="s">
        <v>8003</v>
      </c>
      <c r="C27" s="4">
        <v>26.0</v>
      </c>
      <c r="D27" s="5" t="s">
        <v>8004</v>
      </c>
      <c r="E27" s="4" t="str">
        <f>IFERROR(__xludf.DUMMYFUNCTION("GOOGLETRANSLATE(D27, ""he"", ""en"")"),"Rest")</f>
        <v>Rest</v>
      </c>
      <c r="F27" s="4"/>
      <c r="G27" s="4"/>
      <c r="H27" s="4"/>
    </row>
    <row r="28" ht="15.75" customHeight="1">
      <c r="A28" s="3" t="s">
        <v>8005</v>
      </c>
      <c r="B28" s="1" t="s">
        <v>8006</v>
      </c>
      <c r="C28" s="4">
        <v>27.0</v>
      </c>
      <c r="D28" s="5" t="s">
        <v>2306</v>
      </c>
      <c r="E28" s="4" t="str">
        <f>IFERROR(__xludf.DUMMYFUNCTION("GOOGLETRANSLATE(D28, ""he"", ""en"")"),"tribe")</f>
        <v>tribe</v>
      </c>
      <c r="F28" s="4"/>
      <c r="G28" s="4"/>
      <c r="H28" s="4"/>
    </row>
    <row r="29" ht="15.75" customHeight="1">
      <c r="A29" s="3" t="s">
        <v>1103</v>
      </c>
      <c r="B29" s="1" t="s">
        <v>8007</v>
      </c>
      <c r="C29" s="4">
        <v>28.0</v>
      </c>
      <c r="D29" s="5" t="s">
        <v>8008</v>
      </c>
      <c r="E29" s="4" t="str">
        <f>IFERROR(__xludf.DUMMYFUNCTION("GOOGLETRANSLATE(D29, ""he"", ""en"")"),"the wicked")</f>
        <v>the wicked</v>
      </c>
      <c r="F29" s="4"/>
      <c r="G29" s="4"/>
      <c r="H29" s="4"/>
    </row>
    <row r="30" ht="15.75" customHeight="1">
      <c r="A30" s="3" t="s">
        <v>8009</v>
      </c>
      <c r="B30" s="1" t="s">
        <v>8010</v>
      </c>
      <c r="C30" s="4">
        <v>29.0</v>
      </c>
      <c r="D30" s="5" t="s">
        <v>533</v>
      </c>
      <c r="E30" s="4" t="str">
        <f>IFERROR(__xludf.DUMMYFUNCTION("GOOGLETRANSLATE(D30, ""he"", ""en"")"),"on")</f>
        <v>on</v>
      </c>
      <c r="F30" s="4"/>
      <c r="G30" s="4"/>
      <c r="H30" s="4"/>
    </row>
    <row r="31" ht="15.75" customHeight="1">
      <c r="A31" s="3" t="s">
        <v>8005</v>
      </c>
      <c r="B31" s="1" t="s">
        <v>8011</v>
      </c>
      <c r="C31" s="4">
        <v>30.0</v>
      </c>
      <c r="D31" s="5" t="s">
        <v>8002</v>
      </c>
      <c r="E31" s="4" t="str">
        <f>IFERROR(__xludf.DUMMYFUNCTION("GOOGLETRANSLATE(D31, ""he"", ""en"")"),"fate")</f>
        <v>fate</v>
      </c>
      <c r="F31" s="4"/>
      <c r="G31" s="4"/>
      <c r="H31" s="4"/>
    </row>
    <row r="32" ht="15.75" customHeight="1">
      <c r="A32" s="3" t="s">
        <v>8012</v>
      </c>
      <c r="B32" s="1" t="s">
        <v>8013</v>
      </c>
      <c r="C32" s="4">
        <v>31.0</v>
      </c>
      <c r="D32" s="5" t="s">
        <v>8014</v>
      </c>
      <c r="E32" s="4" t="str">
        <f>IFERROR(__xludf.DUMMYFUNCTION("GOOGLETRANSLATE(D32, ""he"", ""en"")"),"the righteous")</f>
        <v>the righteous</v>
      </c>
      <c r="F32" s="4"/>
      <c r="G32" s="4"/>
      <c r="H32" s="4"/>
    </row>
    <row r="33" ht="15.75" customHeight="1">
      <c r="A33" s="3" t="s">
        <v>369</v>
      </c>
      <c r="B33" s="1" t="s">
        <v>8015</v>
      </c>
      <c r="C33" s="4">
        <v>32.0</v>
      </c>
      <c r="D33" s="5" t="s">
        <v>1103</v>
      </c>
      <c r="E33" s="4" t="str">
        <f>IFERROR(__xludf.DUMMYFUNCTION("GOOGLETRANSLATE(D33, ""he"", ""en"")"),"address")</f>
        <v>address</v>
      </c>
      <c r="F33" s="4"/>
      <c r="G33" s="4"/>
      <c r="H33" s="4"/>
    </row>
    <row r="34" ht="15.75" customHeight="1">
      <c r="A34" s="8" t="s">
        <v>69</v>
      </c>
      <c r="B34" s="17">
        <v>4.0</v>
      </c>
      <c r="C34" s="4">
        <v>33.0</v>
      </c>
      <c r="D34" s="5" t="s">
        <v>132</v>
      </c>
      <c r="E34" s="4" t="str">
        <f>IFERROR(__xludf.DUMMYFUNCTION("GOOGLETRANSLATE(D34, ""he"", ""en"")"),"not")</f>
        <v>not</v>
      </c>
      <c r="F34" s="4"/>
      <c r="G34" s="4"/>
      <c r="H34" s="4"/>
    </row>
    <row r="35" ht="15.75" customHeight="1">
      <c r="A35" s="3" t="s">
        <v>8016</v>
      </c>
      <c r="B35" s="1" t="s">
        <v>8017</v>
      </c>
      <c r="C35" s="4">
        <v>34.0</v>
      </c>
      <c r="D35" s="5" t="s">
        <v>8018</v>
      </c>
      <c r="E35" s="4" t="str">
        <f>IFERROR(__xludf.DUMMYFUNCTION("GOOGLETRANSLATE(D35, ""he"", ""en"")"),"will be sent")</f>
        <v>will be sent</v>
      </c>
      <c r="F35" s="4"/>
      <c r="G35" s="4"/>
      <c r="H35" s="4"/>
    </row>
    <row r="36" ht="15.75" customHeight="1">
      <c r="A36" s="3" t="s">
        <v>180</v>
      </c>
      <c r="B36" s="1" t="s">
        <v>2580</v>
      </c>
      <c r="C36" s="4">
        <v>35.0</v>
      </c>
      <c r="D36" s="5" t="s">
        <v>8014</v>
      </c>
      <c r="E36" s="4" t="str">
        <f>IFERROR(__xludf.DUMMYFUNCTION("GOOGLETRANSLATE(D36, ""he"", ""en"")"),"the righteous")</f>
        <v>the righteous</v>
      </c>
      <c r="F36" s="4"/>
      <c r="G36" s="4"/>
      <c r="H36" s="4"/>
    </row>
    <row r="37" ht="15.75" customHeight="1">
      <c r="A37" s="3" t="s">
        <v>8019</v>
      </c>
      <c r="B37" s="1" t="s">
        <v>8020</v>
      </c>
      <c r="C37" s="4">
        <v>36.0</v>
      </c>
      <c r="D37" s="5" t="s">
        <v>8021</v>
      </c>
      <c r="E37" s="4" t="str">
        <f>IFERROR(__xludf.DUMMYFUNCTION("GOOGLETRANSLATE(D37, ""he"", ""en"")"),"by virtue")</f>
        <v>by virtue</v>
      </c>
      <c r="F37" s="4"/>
      <c r="G37" s="4"/>
      <c r="H37" s="4"/>
    </row>
    <row r="38" ht="15.75" customHeight="1">
      <c r="A38" s="3" t="s">
        <v>8022</v>
      </c>
      <c r="B38" s="1" t="s">
        <v>8023</v>
      </c>
      <c r="C38" s="4">
        <v>37.0</v>
      </c>
      <c r="D38" s="5" t="s">
        <v>371</v>
      </c>
      <c r="E38" s="4" t="str">
        <f>IFERROR(__xludf.DUMMYFUNCTION("GOOGLETRANSLATE(D38, ""he"", ""en"")"),"their hands:")</f>
        <v>their hands:</v>
      </c>
      <c r="F38" s="4"/>
      <c r="G38" s="4"/>
      <c r="H38" s="4"/>
    </row>
    <row r="39" ht="15.75" customHeight="1">
      <c r="A39" s="3" t="s">
        <v>8024</v>
      </c>
      <c r="B39" s="1" t="s">
        <v>8025</v>
      </c>
      <c r="C39" s="4">
        <v>38.0</v>
      </c>
      <c r="D39" s="5" t="s">
        <v>70</v>
      </c>
      <c r="E39" s="4" t="str">
        <f>IFERROR(__xludf.DUMMYFUNCTION("GOOGLETRANSLATE(D39, ""he"", ""en"")"),"{d}")</f>
        <v>{d}</v>
      </c>
      <c r="F39" s="4"/>
      <c r="G39" s="4"/>
      <c r="H39" s="4"/>
    </row>
    <row r="40" ht="15.75" customHeight="1">
      <c r="A40" s="8" t="s">
        <v>94</v>
      </c>
      <c r="B40" s="17">
        <v>5.0</v>
      </c>
      <c r="C40" s="4">
        <v>39.0</v>
      </c>
      <c r="D40" s="5" t="s">
        <v>8016</v>
      </c>
      <c r="E40" s="4" t="str">
        <f>IFERROR(__xludf.DUMMYFUNCTION("GOOGLETRANSLATE(D40, ""he"", ""en"")"),"the benevolence")</f>
        <v>the benevolence</v>
      </c>
      <c r="F40" s="4"/>
      <c r="G40" s="4"/>
      <c r="H40" s="4"/>
    </row>
    <row r="41" ht="15.75" customHeight="1">
      <c r="A41" s="3" t="s">
        <v>8026</v>
      </c>
      <c r="B41" s="1" t="s">
        <v>8027</v>
      </c>
      <c r="C41" s="4">
        <v>40.0</v>
      </c>
      <c r="D41" s="5" t="s">
        <v>180</v>
      </c>
      <c r="E41" s="4" t="str">
        <f>IFERROR(__xludf.DUMMYFUNCTION("GOOGLETRANSLATE(D41, ""he"", ""en"")"),"Jehovah")</f>
        <v>Jehovah</v>
      </c>
      <c r="F41" s="4"/>
      <c r="G41" s="4"/>
      <c r="H41" s="4"/>
    </row>
    <row r="42" ht="15.75" customHeight="1">
      <c r="A42" s="3" t="s">
        <v>7737</v>
      </c>
      <c r="B42" s="1" t="s">
        <v>8028</v>
      </c>
      <c r="C42" s="4">
        <v>41.0</v>
      </c>
      <c r="D42" s="5" t="s">
        <v>8019</v>
      </c>
      <c r="E42" s="4" t="str">
        <f>IFERROR(__xludf.DUMMYFUNCTION("GOOGLETRANSLATE(D42, ""he"", ""en"")"),"For the good")</f>
        <v>For the good</v>
      </c>
      <c r="F42" s="4"/>
      <c r="G42" s="4"/>
      <c r="H42" s="4"/>
    </row>
    <row r="43" ht="15.75" customHeight="1">
      <c r="A43" s="3" t="s">
        <v>2330</v>
      </c>
      <c r="B43" s="1" t="s">
        <v>5980</v>
      </c>
      <c r="C43" s="4">
        <v>42.0</v>
      </c>
      <c r="D43" s="5" t="s">
        <v>8029</v>
      </c>
      <c r="E43" s="4" t="str">
        <f>IFERROR(__xludf.DUMMYFUNCTION("GOOGLETRANSLATE(D43, ""he"", ""en"")"),"and straight")</f>
        <v>and straight</v>
      </c>
      <c r="F43" s="4"/>
      <c r="G43" s="4"/>
      <c r="H43" s="4"/>
    </row>
    <row r="44" ht="15.75" customHeight="1">
      <c r="A44" s="3" t="s">
        <v>180</v>
      </c>
      <c r="B44" s="1" t="s">
        <v>8030</v>
      </c>
      <c r="C44" s="4">
        <v>43.0</v>
      </c>
      <c r="D44" s="5" t="s">
        <v>8031</v>
      </c>
      <c r="E44" s="4" t="str">
        <f>IFERROR(__xludf.DUMMYFUNCTION("GOOGLETRANSLATE(D44, ""he"", ""en"")"),"in their hearts:")</f>
        <v>in their hearts:</v>
      </c>
      <c r="F44" s="4"/>
      <c r="G44" s="4"/>
      <c r="H44" s="4"/>
    </row>
    <row r="45" ht="15.75" customHeight="1">
      <c r="A45" s="3" t="s">
        <v>8032</v>
      </c>
      <c r="B45" s="1" t="s">
        <v>1380</v>
      </c>
      <c r="C45" s="4">
        <v>44.0</v>
      </c>
      <c r="D45" s="5" t="s">
        <v>95</v>
      </c>
      <c r="E45" s="4" t="str">
        <f>IFERROR(__xludf.DUMMYFUNCTION("GOOGLETRANSLATE(D45, ""he"", ""en"")"),"{the}")</f>
        <v>{the}</v>
      </c>
      <c r="F45" s="4"/>
      <c r="G45" s="4"/>
      <c r="H45" s="4"/>
    </row>
    <row r="46" ht="15.75" customHeight="1">
      <c r="A46" s="3" t="s">
        <v>8033</v>
      </c>
      <c r="B46" s="1" t="s">
        <v>8034</v>
      </c>
      <c r="C46" s="4">
        <v>45.0</v>
      </c>
      <c r="D46" s="5" t="s">
        <v>8035</v>
      </c>
      <c r="E46" s="4" t="str">
        <f>IFERROR(__xludf.DUMMYFUNCTION("GOOGLETRANSLATE(D46, ""he"", ""en"")"),"and the mutts")</f>
        <v>and the mutts</v>
      </c>
      <c r="F46" s="4"/>
      <c r="G46" s="4"/>
      <c r="H46" s="4"/>
    </row>
    <row r="47" ht="15.75" customHeight="1">
      <c r="A47" s="3" t="s">
        <v>3867</v>
      </c>
      <c r="B47" s="1" t="s">
        <v>1710</v>
      </c>
      <c r="C47" s="4">
        <v>46.0</v>
      </c>
      <c r="D47" s="5" t="s">
        <v>8036</v>
      </c>
      <c r="E47" s="4" t="str">
        <f>IFERROR(__xludf.DUMMYFUNCTION("GOOGLETRANSLATE(D47, ""he"", ""en"")"),"their curves")</f>
        <v>their curves</v>
      </c>
      <c r="F47" s="4"/>
      <c r="G47" s="4"/>
      <c r="H47" s="4"/>
    </row>
    <row r="48" ht="15.75" customHeight="1">
      <c r="A48" s="3" t="s">
        <v>8037</v>
      </c>
      <c r="B48" s="1" t="s">
        <v>3868</v>
      </c>
      <c r="C48" s="4">
        <v>47.0</v>
      </c>
      <c r="D48" s="5" t="s">
        <v>8038</v>
      </c>
      <c r="E48" s="4" t="str">
        <f>IFERROR(__xludf.DUMMYFUNCTION("GOOGLETRANSLATE(D48, ""he"", ""en"")"),"They will guide you")</f>
        <v>They will guide you</v>
      </c>
      <c r="F48" s="4"/>
      <c r="G48" s="4"/>
      <c r="H48" s="4"/>
    </row>
    <row r="49" ht="15.75" customHeight="1">
      <c r="A49" s="9"/>
      <c r="C49" s="4">
        <v>48.0</v>
      </c>
      <c r="D49" s="5" t="s">
        <v>180</v>
      </c>
      <c r="E49" s="4" t="str">
        <f>IFERROR(__xludf.DUMMYFUNCTION("GOOGLETRANSLATE(D49, ""he"", ""en"")"),"Jehovah")</f>
        <v>Jehovah</v>
      </c>
      <c r="F49" s="4"/>
      <c r="G49" s="4"/>
      <c r="H49" s="4"/>
    </row>
    <row r="50" ht="15.75" customHeight="1">
      <c r="A50" s="9"/>
      <c r="C50" s="4">
        <v>49.0</v>
      </c>
      <c r="D50" s="5" t="s">
        <v>1099</v>
      </c>
      <c r="E50" s="4" t="str">
        <f>IFERROR(__xludf.DUMMYFUNCTION("GOOGLETRANSLATE(D50, ""he"", ""en"")"),"you")</f>
        <v>you</v>
      </c>
      <c r="F50" s="4"/>
      <c r="G50" s="4"/>
      <c r="H50" s="4"/>
    </row>
    <row r="51" ht="15.75" customHeight="1">
      <c r="A51" s="9"/>
      <c r="C51" s="4">
        <v>50.0</v>
      </c>
      <c r="D51" s="5" t="s">
        <v>5560</v>
      </c>
      <c r="E51" s="4" t="str">
        <f>IFERROR(__xludf.DUMMYFUNCTION("GOOGLETRANSLATE(D51, ""he"", ""en"")"),"active")</f>
        <v>active</v>
      </c>
      <c r="F51" s="4"/>
      <c r="G51" s="4"/>
      <c r="H51" s="4"/>
    </row>
    <row r="52" ht="15.75" customHeight="1">
      <c r="A52" s="9"/>
      <c r="C52" s="4">
        <v>51.0</v>
      </c>
      <c r="D52" s="5" t="s">
        <v>8033</v>
      </c>
      <c r="E52" s="4" t="str">
        <f>IFERROR(__xludf.DUMMYFUNCTION("GOOGLETRANSLATE(D52, ""he"", ""en"")"),"The Owen")</f>
        <v>The Owen</v>
      </c>
      <c r="F52" s="4"/>
      <c r="G52" s="4"/>
      <c r="H52" s="4"/>
    </row>
    <row r="53" ht="15.75" customHeight="1">
      <c r="A53" s="9"/>
      <c r="C53" s="4">
        <v>52.0</v>
      </c>
      <c r="D53" s="5" t="s">
        <v>3869</v>
      </c>
      <c r="E53" s="4" t="str">
        <f>IFERROR(__xludf.DUMMYFUNCTION("GOOGLETRANSLATE(D53, ""he"", ""en"")"),"peace")</f>
        <v>peace</v>
      </c>
      <c r="F53" s="4"/>
      <c r="G53" s="4"/>
      <c r="H53" s="4"/>
    </row>
    <row r="54" ht="15.75" customHeight="1">
      <c r="A54" s="9"/>
      <c r="C54" s="4">
        <v>53.0</v>
      </c>
      <c r="D54" s="5" t="s">
        <v>533</v>
      </c>
      <c r="E54" s="4" t="str">
        <f>IFERROR(__xludf.DUMMYFUNCTION("GOOGLETRANSLATE(D54, ""he"", ""en"")"),"on")</f>
        <v>on</v>
      </c>
      <c r="F54" s="4"/>
      <c r="G54" s="4"/>
      <c r="H54" s="4"/>
    </row>
    <row r="55" ht="15.75" customHeight="1">
      <c r="A55" s="9"/>
      <c r="C55" s="4">
        <v>54.0</v>
      </c>
      <c r="D55" s="5" t="s">
        <v>2109</v>
      </c>
      <c r="E55" s="4" t="str">
        <f>IFERROR(__xludf.DUMMYFUNCTION("GOOGLETRANSLATE(D55, ""he"", ""en"")"),"Israel:")</f>
        <v>Israel:</v>
      </c>
      <c r="F55" s="4"/>
      <c r="G55" s="4"/>
      <c r="H55" s="4"/>
    </row>
    <row r="56" ht="15.75" customHeight="1">
      <c r="E56" s="4" t="str">
        <f>IFERROR(__xludf.DUMMYFUNCTION("GOOGLETRANSLATE(D56, ""he"", ""en"")"),"#VALUE!")</f>
        <v>#VALUE!</v>
      </c>
    </row>
    <row r="57" ht="15.75" customHeight="1">
      <c r="E57" s="4" t="str">
        <f>IFERROR(__xludf.DUMMYFUNCTION("GOOGLETRANSLATE(D57, ""he"", ""en"")"),"#VALUE!")</f>
        <v>#VALUE!</v>
      </c>
    </row>
    <row r="58" ht="15.75" customHeight="1">
      <c r="E58" s="4" t="str">
        <f>IFERROR(__xludf.DUMMYFUNCTION("GOOGLETRANSLATE(D58, ""he"", ""en"")"),"#VALUE!")</f>
        <v>#VALUE!</v>
      </c>
    </row>
    <row r="59" ht="15.75" customHeight="1">
      <c r="E59" s="4" t="str">
        <f>IFERROR(__xludf.DUMMYFUNCTION("GOOGLETRANSLATE(D59, ""he"", ""en"")"),"#VALUE!")</f>
        <v>#VALUE!</v>
      </c>
    </row>
    <row r="60" ht="15.75" customHeight="1">
      <c r="E60" s="4" t="str">
        <f>IFERROR(__xludf.DUMMYFUNCTION("GOOGLETRANSLATE(D60, ""he"", ""en"")"),"#VALUE!")</f>
        <v>#VALUE!</v>
      </c>
    </row>
    <row r="61" ht="15.75" customHeight="1">
      <c r="E61" s="4" t="str">
        <f>IFERROR(__xludf.DUMMYFUNCTION("GOOGLETRANSLATE(D61, ""he"", ""en"")"),"#VALUE!")</f>
        <v>#VALUE!</v>
      </c>
    </row>
    <row r="62" ht="15.75" customHeight="1">
      <c r="E62" s="4" t="str">
        <f>IFERROR(__xludf.DUMMYFUNCTION("GOOGLETRANSLATE(D62, ""he"", ""en"")"),"#VALUE!")</f>
        <v>#VALUE!</v>
      </c>
    </row>
    <row r="63" ht="15.75" customHeight="1">
      <c r="E63" s="4" t="str">
        <f>IFERROR(__xludf.DUMMYFUNCTION("GOOGLETRANSLATE(D63, ""he"", ""en"")"),"#VALUE!")</f>
        <v>#VALUE!</v>
      </c>
    </row>
    <row r="64" ht="15.75" customHeight="1">
      <c r="E64" s="4" t="str">
        <f>IFERROR(__xludf.DUMMYFUNCTION("GOOGLETRANSLATE(D64, ""he"", ""en"")"),"#VALUE!")</f>
        <v>#VALUE!</v>
      </c>
    </row>
    <row r="65" ht="15.75" customHeight="1">
      <c r="E65" s="4" t="str">
        <f>IFERROR(__xludf.DUMMYFUNCTION("GOOGLETRANSLATE(D65, ""he"", ""en"")"),"#VALUE!")</f>
        <v>#VALUE!</v>
      </c>
    </row>
    <row r="66" ht="15.75" customHeight="1">
      <c r="E66" s="4" t="str">
        <f>IFERROR(__xludf.DUMMYFUNCTION("GOOGLETRANSLATE(D66, ""he"", ""en"")"),"#VALUE!")</f>
        <v>#VALUE!</v>
      </c>
    </row>
    <row r="67" ht="15.75" customHeight="1">
      <c r="E67" s="4" t="str">
        <f>IFERROR(__xludf.DUMMYFUNCTION("GOOGLETRANSLATE(D67, ""he"", ""en"")"),"#VALUE!")</f>
        <v>#VALUE!</v>
      </c>
    </row>
    <row r="68" ht="15.75" customHeight="1">
      <c r="E68" s="4" t="str">
        <f>IFERROR(__xludf.DUMMYFUNCTION("GOOGLETRANSLATE(D68, ""he"", ""en"")"),"#VALUE!")</f>
        <v>#VALUE!</v>
      </c>
    </row>
    <row r="69" ht="15.75" customHeight="1">
      <c r="E69" s="4" t="str">
        <f>IFERROR(__xludf.DUMMYFUNCTION("GOOGLETRANSLATE(D69, ""he"", ""en"")"),"#VALUE!")</f>
        <v>#VALUE!</v>
      </c>
    </row>
    <row r="70" ht="15.75" customHeight="1">
      <c r="E70" s="4" t="str">
        <f>IFERROR(__xludf.DUMMYFUNCTION("GOOGLETRANSLATE(D70, ""he"", ""en"")"),"#VALUE!")</f>
        <v>#VALUE!</v>
      </c>
    </row>
    <row r="71" ht="15.75" customHeight="1">
      <c r="E71" s="4" t="str">
        <f>IFERROR(__xludf.DUMMYFUNCTION("GOOGLETRANSLATE(D71, ""he"", ""en"")"),"#VALUE!")</f>
        <v>#VALUE!</v>
      </c>
    </row>
    <row r="72" ht="15.75" customHeight="1">
      <c r="E72" s="4" t="str">
        <f>IFERROR(__xludf.DUMMYFUNCTION("GOOGLETRANSLATE(D72, ""he"", ""en"")"),"#VALUE!")</f>
        <v>#VALUE!</v>
      </c>
    </row>
    <row r="73" ht="15.75" customHeight="1">
      <c r="E73" s="4" t="str">
        <f>IFERROR(__xludf.DUMMYFUNCTION("GOOGLETRANSLATE(D73, ""he"", ""en"")"),"#VALUE!")</f>
        <v>#VALUE!</v>
      </c>
    </row>
    <row r="74" ht="15.75" customHeight="1">
      <c r="E74" s="4" t="str">
        <f>IFERROR(__xludf.DUMMYFUNCTION("GOOGLETRANSLATE(D74, ""he"", ""en"")"),"#VALUE!")</f>
        <v>#VALUE!</v>
      </c>
    </row>
    <row r="75" ht="15.75" customHeight="1">
      <c r="E75" s="4" t="str">
        <f>IFERROR(__xludf.DUMMYFUNCTION("GOOGLETRANSLATE(D75, ""he"", ""en"")"),"#VALUE!")</f>
        <v>#VALUE!</v>
      </c>
    </row>
    <row r="76" ht="15.75" customHeight="1">
      <c r="E76" s="4" t="str">
        <f>IFERROR(__xludf.DUMMYFUNCTION("GOOGLETRANSLATE(D76, ""he"", ""en"")"),"#VALUE!")</f>
        <v>#VALUE!</v>
      </c>
    </row>
    <row r="77" ht="15.75" customHeight="1">
      <c r="E77" s="4" t="str">
        <f>IFERROR(__xludf.DUMMYFUNCTION("GOOGLETRANSLATE(D77, ""he"", ""en"")"),"#VALUE!")</f>
        <v>#VALUE!</v>
      </c>
    </row>
    <row r="78" ht="15.75" customHeight="1">
      <c r="E78" s="4" t="str">
        <f>IFERROR(__xludf.DUMMYFUNCTION("GOOGLETRANSLATE(D78, ""he"", ""en"")"),"#VALUE!")</f>
        <v>#VALUE!</v>
      </c>
    </row>
    <row r="79" ht="15.75" customHeight="1">
      <c r="E79" s="4" t="str">
        <f>IFERROR(__xludf.DUMMYFUNCTION("GOOGLETRANSLATE(D79, ""he"", ""en"")"),"#VALUE!")</f>
        <v>#VALUE!</v>
      </c>
    </row>
    <row r="80" ht="15.75" customHeight="1">
      <c r="E80" s="4" t="str">
        <f>IFERROR(__xludf.DUMMYFUNCTION("GOOGLETRANSLATE(D80, ""he"", ""en"")"),"#VALUE!")</f>
        <v>#VALUE!</v>
      </c>
    </row>
    <row r="81" ht="15.75" customHeight="1">
      <c r="E81" s="4" t="str">
        <f>IFERROR(__xludf.DUMMYFUNCTION("GOOGLETRANSLATE(D81, ""he"", ""en"")"),"#VALUE!")</f>
        <v>#VALUE!</v>
      </c>
    </row>
    <row r="82" ht="15.75" customHeight="1">
      <c r="E82" s="4" t="str">
        <f>IFERROR(__xludf.DUMMYFUNCTION("GOOGLETRANSLATE(D82, ""he"", ""en"")"),"#VALUE!")</f>
        <v>#VALUE!</v>
      </c>
    </row>
    <row r="83" ht="15.75" customHeight="1">
      <c r="E83" s="4" t="str">
        <f>IFERROR(__xludf.DUMMYFUNCTION("GOOGLETRANSLATE(D83, ""he"", ""en"")"),"#VALUE!")</f>
        <v>#VALUE!</v>
      </c>
    </row>
    <row r="84" ht="15.75" customHeight="1">
      <c r="E84" s="4" t="str">
        <f>IFERROR(__xludf.DUMMYFUNCTION("GOOGLETRANSLATE(D84, ""he"", ""en"")"),"#VALUE!")</f>
        <v>#VALUE!</v>
      </c>
    </row>
    <row r="85" ht="15.75" customHeight="1">
      <c r="E85" s="4" t="str">
        <f>IFERROR(__xludf.DUMMYFUNCTION("GOOGLETRANSLATE(D85, ""he"", ""en"")"),"#VALUE!")</f>
        <v>#VALUE!</v>
      </c>
    </row>
    <row r="86" ht="15.75" customHeight="1">
      <c r="E86" s="4" t="str">
        <f>IFERROR(__xludf.DUMMYFUNCTION("GOOGLETRANSLATE(D86, ""he"", ""en"")"),"#VALUE!")</f>
        <v>#VALUE!</v>
      </c>
    </row>
    <row r="87" ht="15.75" customHeight="1">
      <c r="E87" s="4" t="str">
        <f>IFERROR(__xludf.DUMMYFUNCTION("GOOGLETRANSLATE(D87, ""he"", ""en"")"),"#VALUE!")</f>
        <v>#VALUE!</v>
      </c>
    </row>
    <row r="88" ht="15.75" customHeight="1">
      <c r="E88" s="4" t="str">
        <f>IFERROR(__xludf.DUMMYFUNCTION("GOOGLETRANSLATE(D88, ""he"", ""en"")"),"#VALUE!")</f>
        <v>#VALUE!</v>
      </c>
    </row>
    <row r="89" ht="15.75" customHeight="1">
      <c r="E89" s="4" t="str">
        <f>IFERROR(__xludf.DUMMYFUNCTION("GOOGLETRANSLATE(D89, ""he"", ""en"")"),"#VALUE!")</f>
        <v>#VALUE!</v>
      </c>
    </row>
    <row r="90" ht="15.75" customHeight="1">
      <c r="E90" s="4" t="str">
        <f>IFERROR(__xludf.DUMMYFUNCTION("GOOGLETRANSLATE(D90, ""he"", ""en"")"),"#VALUE!")</f>
        <v>#VALUE!</v>
      </c>
    </row>
    <row r="91" ht="15.75" customHeight="1">
      <c r="E91" s="4" t="str">
        <f>IFERROR(__xludf.DUMMYFUNCTION("GOOGLETRANSLATE(D91, ""he"", ""en"")"),"#VALUE!")</f>
        <v>#VALUE!</v>
      </c>
    </row>
    <row r="92" ht="15.75" customHeight="1">
      <c r="E92" s="4" t="str">
        <f>IFERROR(__xludf.DUMMYFUNCTION("GOOGLETRANSLATE(D92, ""he"", ""en"")"),"#VALUE!")</f>
        <v>#VALUE!</v>
      </c>
    </row>
    <row r="93" ht="15.75" customHeight="1">
      <c r="E93" s="4" t="str">
        <f>IFERROR(__xludf.DUMMYFUNCTION("GOOGLETRANSLATE(D93, ""he"", ""en"")"),"#VALUE!")</f>
        <v>#VALUE!</v>
      </c>
    </row>
    <row r="94" ht="15.75" customHeight="1">
      <c r="E94" s="4" t="str">
        <f>IFERROR(__xludf.DUMMYFUNCTION("GOOGLETRANSLATE(D94, ""he"", ""en"")"),"#VALUE!")</f>
        <v>#VALUE!</v>
      </c>
    </row>
    <row r="95" ht="15.75" customHeight="1">
      <c r="E95" s="4" t="str">
        <f>IFERROR(__xludf.DUMMYFUNCTION("GOOGLETRANSLATE(D95, ""he"", ""en"")"),"#VALUE!")</f>
        <v>#VALUE!</v>
      </c>
    </row>
    <row r="96" ht="15.75" customHeight="1">
      <c r="E96" s="4" t="str">
        <f>IFERROR(__xludf.DUMMYFUNCTION("GOOGLETRANSLATE(D96, ""he"", ""en"")"),"#VALUE!")</f>
        <v>#VALUE!</v>
      </c>
    </row>
    <row r="97" ht="15.75" customHeight="1">
      <c r="E97" s="4" t="str">
        <f>IFERROR(__xludf.DUMMYFUNCTION("GOOGLETRANSLATE(D97, ""he"", ""en"")"),"#VALUE!")</f>
        <v>#VALUE!</v>
      </c>
    </row>
    <row r="98" ht="15.75" customHeight="1">
      <c r="E98" s="4" t="str">
        <f>IFERROR(__xludf.DUMMYFUNCTION("GOOGLETRANSLATE(D98, ""he"", ""en"")"),"#VALUE!")</f>
        <v>#VALUE!</v>
      </c>
    </row>
    <row r="99" ht="15.75" customHeight="1">
      <c r="E99" s="4" t="str">
        <f>IFERROR(__xludf.DUMMYFUNCTION("GOOGLETRANSLATE(D99, ""he"", ""en"")"),"#VALUE!")</f>
        <v>#VALUE!</v>
      </c>
    </row>
    <row r="100" ht="15.75" customHeight="1">
      <c r="E100" s="4" t="str">
        <f>IFERROR(__xludf.DUMMYFUNCTION("GOOGLETRANSLATE(D100, ""he"", ""en"")"),"#VALUE!")</f>
        <v>#VALUE!</v>
      </c>
    </row>
    <row r="101" ht="15.75" customHeight="1">
      <c r="E101" s="4" t="str">
        <f>IFERROR(__xludf.DUMMYFUNCTION("GOOGLETRANSLATE(D101, ""he"", ""en"")"),"#VALUE!")</f>
        <v>#VALUE!</v>
      </c>
    </row>
    <row r="102" ht="15.75" customHeight="1">
      <c r="E102" s="4" t="str">
        <f>IFERROR(__xludf.DUMMYFUNCTION("GOOGLETRANSLATE(D102, ""he"", ""en"")"),"#VALUE!")</f>
        <v>#VALUE!</v>
      </c>
    </row>
    <row r="103" ht="15.75" customHeight="1">
      <c r="E103" s="4" t="str">
        <f>IFERROR(__xludf.DUMMYFUNCTION("GOOGLETRANSLATE(D103, ""he"", ""en"")"),"#VALUE!")</f>
        <v>#VALUE!</v>
      </c>
    </row>
    <row r="104" ht="15.75" customHeight="1">
      <c r="E104" s="4" t="str">
        <f>IFERROR(__xludf.DUMMYFUNCTION("GOOGLETRANSLATE(D104, ""he"", ""en"")"),"#VALUE!")</f>
        <v>#VALUE!</v>
      </c>
    </row>
    <row r="105" ht="15.75" customHeight="1">
      <c r="E105" s="4" t="str">
        <f>IFERROR(__xludf.DUMMYFUNCTION("GOOGLETRANSLATE(D105, ""he"", ""en"")"),"#VALUE!")</f>
        <v>#VALUE!</v>
      </c>
    </row>
    <row r="106" ht="15.75" customHeight="1">
      <c r="E106" s="4" t="str">
        <f>IFERROR(__xludf.DUMMYFUNCTION("GOOGLETRANSLATE(D106, ""he"", ""en"")"),"#VALUE!")</f>
        <v>#VALUE!</v>
      </c>
    </row>
    <row r="107" ht="15.75" customHeight="1">
      <c r="E107" s="4" t="str">
        <f>IFERROR(__xludf.DUMMYFUNCTION("GOOGLETRANSLATE(D107, ""he"", ""en"")"),"#VALUE!")</f>
        <v>#VALUE!</v>
      </c>
    </row>
    <row r="108" ht="15.75" customHeight="1">
      <c r="E108" s="4" t="str">
        <f>IFERROR(__xludf.DUMMYFUNCTION("GOOGLETRANSLATE(D108, ""he"", ""en"")"),"#VALUE!")</f>
        <v>#VALUE!</v>
      </c>
    </row>
    <row r="109" ht="15.75" customHeight="1">
      <c r="E109" s="4" t="str">
        <f>IFERROR(__xludf.DUMMYFUNCTION("GOOGLETRANSLATE(D109, ""he"", ""en"")"),"#VALUE!")</f>
        <v>#VALUE!</v>
      </c>
    </row>
    <row r="110" ht="15.75" customHeight="1">
      <c r="E110" s="4" t="str">
        <f>IFERROR(__xludf.DUMMYFUNCTION("GOOGLETRANSLATE(D110, ""he"", ""en"")"),"#VALUE!")</f>
        <v>#VALUE!</v>
      </c>
    </row>
    <row r="111" ht="15.75" customHeight="1">
      <c r="E111" s="4" t="str">
        <f>IFERROR(__xludf.DUMMYFUNCTION("GOOGLETRANSLATE(D111, ""he"", ""en"")"),"#VALUE!")</f>
        <v>#VALUE!</v>
      </c>
    </row>
    <row r="112" ht="15.75" customHeight="1">
      <c r="E112" s="4" t="str">
        <f>IFERROR(__xludf.DUMMYFUNCTION("GOOGLETRANSLATE(D112, ""he"", ""en"")"),"#VALUE!")</f>
        <v>#VALUE!</v>
      </c>
    </row>
    <row r="113" ht="15.75" customHeight="1">
      <c r="E113" s="4" t="str">
        <f>IFERROR(__xludf.DUMMYFUNCTION("GOOGLETRANSLATE(D113, ""he"", ""en"")"),"#VALUE!")</f>
        <v>#VALUE!</v>
      </c>
    </row>
    <row r="114" ht="15.75" customHeight="1">
      <c r="E114" s="4" t="str">
        <f>IFERROR(__xludf.DUMMYFUNCTION("GOOGLETRANSLATE(D114, ""he"", ""en"")"),"#VALUE!")</f>
        <v>#VALUE!</v>
      </c>
    </row>
    <row r="115" ht="15.75" customHeight="1">
      <c r="E115" s="4" t="str">
        <f>IFERROR(__xludf.DUMMYFUNCTION("GOOGLETRANSLATE(D115, ""he"", ""en"")"),"#VALUE!")</f>
        <v>#VALUE!</v>
      </c>
    </row>
    <row r="116" ht="15.75" customHeight="1">
      <c r="E116" s="4" t="str">
        <f>IFERROR(__xludf.DUMMYFUNCTION("GOOGLETRANSLATE(D116, ""he"", ""en"")"),"#VALUE!")</f>
        <v>#VALUE!</v>
      </c>
    </row>
    <row r="117" ht="15.75" customHeight="1">
      <c r="E117" s="4" t="str">
        <f>IFERROR(__xludf.DUMMYFUNCTION("GOOGLETRANSLATE(D117, ""he"", ""en"")"),"#VALUE!")</f>
        <v>#VALUE!</v>
      </c>
    </row>
    <row r="118" ht="15.75" customHeight="1">
      <c r="E118" s="4" t="str">
        <f>IFERROR(__xludf.DUMMYFUNCTION("GOOGLETRANSLATE(D118, ""he"", ""en"")"),"#VALUE!")</f>
        <v>#VALUE!</v>
      </c>
    </row>
    <row r="119" ht="15.75" customHeight="1">
      <c r="E119" s="4" t="str">
        <f>IFERROR(__xludf.DUMMYFUNCTION("GOOGLETRANSLATE(D119, ""he"", ""en"")"),"#VALUE!")</f>
        <v>#VALUE!</v>
      </c>
    </row>
    <row r="120" ht="15.75" customHeight="1">
      <c r="E120" s="4" t="str">
        <f>IFERROR(__xludf.DUMMYFUNCTION("GOOGLETRANSLATE(D120, ""he"", ""en"")"),"#VALUE!")</f>
        <v>#VALUE!</v>
      </c>
    </row>
    <row r="121" ht="15.75" customHeight="1">
      <c r="E121" s="4" t="str">
        <f>IFERROR(__xludf.DUMMYFUNCTION("GOOGLETRANSLATE(D121, ""he"", ""en"")"),"#VALUE!")</f>
        <v>#VALUE!</v>
      </c>
    </row>
    <row r="122" ht="15.75" customHeight="1">
      <c r="E122" s="4" t="str">
        <f>IFERROR(__xludf.DUMMYFUNCTION("GOOGLETRANSLATE(D122, ""he"", ""en"")"),"#VALUE!")</f>
        <v>#VALUE!</v>
      </c>
    </row>
    <row r="123" ht="15.75" customHeight="1">
      <c r="E123" s="4" t="str">
        <f>IFERROR(__xludf.DUMMYFUNCTION("GOOGLETRANSLATE(D123, ""he"", ""en"")"),"#VALUE!")</f>
        <v>#VALUE!</v>
      </c>
    </row>
    <row r="124" ht="15.75" customHeight="1">
      <c r="E124" s="4" t="str">
        <f>IFERROR(__xludf.DUMMYFUNCTION("GOOGLETRANSLATE(D124, ""he"", ""en"")"),"#VALUE!")</f>
        <v>#VALUE!</v>
      </c>
    </row>
    <row r="125" ht="15.75" customHeight="1">
      <c r="E125" s="4" t="str">
        <f>IFERROR(__xludf.DUMMYFUNCTION("GOOGLETRANSLATE(D125, ""he"", ""en"")"),"#VALUE!")</f>
        <v>#VALUE!</v>
      </c>
    </row>
    <row r="126" ht="15.75" customHeight="1">
      <c r="E126" s="4" t="str">
        <f>IFERROR(__xludf.DUMMYFUNCTION("GOOGLETRANSLATE(D126, ""he"", ""en"")"),"#VALUE!")</f>
        <v>#VALUE!</v>
      </c>
    </row>
    <row r="127" ht="15.75" customHeight="1">
      <c r="E127" s="4" t="str">
        <f>IFERROR(__xludf.DUMMYFUNCTION("GOOGLETRANSLATE(D127, ""he"", ""en"")"),"#VALUE!")</f>
        <v>#VALUE!</v>
      </c>
    </row>
    <row r="128" ht="15.75" customHeight="1">
      <c r="E128" s="4" t="str">
        <f>IFERROR(__xludf.DUMMYFUNCTION("GOOGLETRANSLATE(D128, ""he"", ""en"")"),"#VALUE!")</f>
        <v>#VALUE!</v>
      </c>
    </row>
    <row r="129" ht="15.75" customHeight="1">
      <c r="E129" s="4" t="str">
        <f>IFERROR(__xludf.DUMMYFUNCTION("GOOGLETRANSLATE(D129, ""he"", ""en"")"),"#VALUE!")</f>
        <v>#VALUE!</v>
      </c>
    </row>
    <row r="130" ht="15.75" customHeight="1">
      <c r="E130" s="4" t="str">
        <f>IFERROR(__xludf.DUMMYFUNCTION("GOOGLETRANSLATE(D130, ""he"", ""en"")"),"#VALUE!")</f>
        <v>#VALUE!</v>
      </c>
    </row>
    <row r="131" ht="15.75" customHeight="1">
      <c r="E131" s="4" t="str">
        <f>IFERROR(__xludf.DUMMYFUNCTION("GOOGLETRANSLATE(D131, ""he"", ""en"")"),"#VALUE!")</f>
        <v>#VALUE!</v>
      </c>
    </row>
    <row r="132" ht="15.75" customHeight="1">
      <c r="E132" s="4" t="str">
        <f>IFERROR(__xludf.DUMMYFUNCTION("GOOGLETRANSLATE(D132, ""he"", ""en"")"),"#VALUE!")</f>
        <v>#VALUE!</v>
      </c>
    </row>
    <row r="133" ht="15.75" customHeight="1">
      <c r="E133" s="4" t="str">
        <f>IFERROR(__xludf.DUMMYFUNCTION("GOOGLETRANSLATE(D133, ""he"", ""en"")"),"#VALUE!")</f>
        <v>#VALUE!</v>
      </c>
    </row>
    <row r="134" ht="15.75" customHeight="1">
      <c r="E134" s="4" t="str">
        <f>IFERROR(__xludf.DUMMYFUNCTION("GOOGLETRANSLATE(D134, ""he"", ""en"")"),"#VALUE!")</f>
        <v>#VALUE!</v>
      </c>
    </row>
    <row r="135" ht="15.75" customHeight="1">
      <c r="E135" s="4" t="str">
        <f>IFERROR(__xludf.DUMMYFUNCTION("GOOGLETRANSLATE(D135, ""he"", ""en"")"),"#VALUE!")</f>
        <v>#VALUE!</v>
      </c>
    </row>
    <row r="136" ht="15.75" customHeight="1">
      <c r="E136" s="4" t="str">
        <f>IFERROR(__xludf.DUMMYFUNCTION("GOOGLETRANSLATE(D136, ""he"", ""en"")"),"#VALUE!")</f>
        <v>#VALUE!</v>
      </c>
    </row>
    <row r="137" ht="15.75" customHeight="1">
      <c r="E137" s="4" t="str">
        <f>IFERROR(__xludf.DUMMYFUNCTION("GOOGLETRANSLATE(D137, ""he"", ""en"")"),"#VALUE!")</f>
        <v>#VALUE!</v>
      </c>
    </row>
    <row r="138" ht="15.75" customHeight="1">
      <c r="E138" s="4" t="str">
        <f>IFERROR(__xludf.DUMMYFUNCTION("GOOGLETRANSLATE(D138, ""he"", ""en"")"),"#VALUE!")</f>
        <v>#VALUE!</v>
      </c>
    </row>
    <row r="139" ht="15.75" customHeight="1">
      <c r="E139" s="4" t="str">
        <f>IFERROR(__xludf.DUMMYFUNCTION("GOOGLETRANSLATE(D139, ""he"", ""en"")"),"#VALUE!")</f>
        <v>#VALUE!</v>
      </c>
    </row>
    <row r="140" ht="15.75" customHeight="1">
      <c r="E140" s="4" t="str">
        <f>IFERROR(__xludf.DUMMYFUNCTION("GOOGLETRANSLATE(D140, ""he"", ""en"")"),"#VALUE!")</f>
        <v>#VALUE!</v>
      </c>
    </row>
    <row r="141" ht="15.75" customHeight="1">
      <c r="E141" s="4" t="str">
        <f>IFERROR(__xludf.DUMMYFUNCTION("GOOGLETRANSLATE(D141, ""he"", ""en"")"),"#VALUE!")</f>
        <v>#VALUE!</v>
      </c>
    </row>
    <row r="142" ht="15.75" customHeight="1">
      <c r="E142" s="4" t="str">
        <f>IFERROR(__xludf.DUMMYFUNCTION("GOOGLETRANSLATE(D142, ""he"", ""en"")"),"#VALUE!")</f>
        <v>#VALUE!</v>
      </c>
    </row>
    <row r="143" ht="15.75" customHeight="1">
      <c r="E143" s="4" t="str">
        <f>IFERROR(__xludf.DUMMYFUNCTION("GOOGLETRANSLATE(D143, ""he"", ""en"")"),"#VALUE!")</f>
        <v>#VALUE!</v>
      </c>
    </row>
    <row r="144" ht="15.75" customHeight="1">
      <c r="E144" s="4" t="str">
        <f>IFERROR(__xludf.DUMMYFUNCTION("GOOGLETRANSLATE(D144, ""he"", ""en"")"),"#VALUE!")</f>
        <v>#VALUE!</v>
      </c>
    </row>
    <row r="145" ht="15.75" customHeight="1">
      <c r="E145" s="4" t="str">
        <f>IFERROR(__xludf.DUMMYFUNCTION("GOOGLETRANSLATE(D145, ""he"", ""en"")"),"#VALUE!")</f>
        <v>#VALUE!</v>
      </c>
    </row>
    <row r="146" ht="15.75" customHeight="1">
      <c r="E146" s="4" t="str">
        <f>IFERROR(__xludf.DUMMYFUNCTION("GOOGLETRANSLATE(D146, ""he"", ""en"")"),"#VALUE!")</f>
        <v>#VALUE!</v>
      </c>
    </row>
    <row r="147" ht="15.75" customHeight="1">
      <c r="E147" s="4" t="str">
        <f>IFERROR(__xludf.DUMMYFUNCTION("GOOGLETRANSLATE(D147, ""he"", ""en"")"),"#VALUE!")</f>
        <v>#VALUE!</v>
      </c>
    </row>
    <row r="148" ht="15.75" customHeight="1">
      <c r="E148" s="4" t="str">
        <f>IFERROR(__xludf.DUMMYFUNCTION("GOOGLETRANSLATE(D148, ""he"", ""en"")"),"#VALUE!")</f>
        <v>#VALUE!</v>
      </c>
    </row>
    <row r="149" ht="15.75" customHeight="1">
      <c r="E149" s="4" t="str">
        <f>IFERROR(__xludf.DUMMYFUNCTION("GOOGLETRANSLATE(D149, ""he"", ""en"")"),"#VALUE!")</f>
        <v>#VALUE!</v>
      </c>
    </row>
    <row r="150" ht="15.75" customHeight="1">
      <c r="E150" s="4" t="str">
        <f>IFERROR(__xludf.DUMMYFUNCTION("GOOGLETRANSLATE(D150, ""he"", ""en"")"),"#VALUE!")</f>
        <v>#VALUE!</v>
      </c>
    </row>
    <row r="151" ht="15.75" customHeight="1">
      <c r="E151" s="4" t="str">
        <f>IFERROR(__xludf.DUMMYFUNCTION("GOOGLETRANSLATE(D151, ""he"", ""en"")"),"#VALUE!")</f>
        <v>#VALUE!</v>
      </c>
    </row>
    <row r="152" ht="15.75" customHeight="1">
      <c r="E152" s="4" t="str">
        <f>IFERROR(__xludf.DUMMYFUNCTION("GOOGLETRANSLATE(D152, ""he"", ""en"")"),"#VALUE!")</f>
        <v>#VALUE!</v>
      </c>
    </row>
    <row r="153" ht="15.75" customHeight="1">
      <c r="E153" s="4" t="str">
        <f>IFERROR(__xludf.DUMMYFUNCTION("GOOGLETRANSLATE(D153, ""he"", ""en"")"),"#VALUE!")</f>
        <v>#VALUE!</v>
      </c>
    </row>
    <row r="154" ht="15.75" customHeight="1">
      <c r="E154" s="4" t="str">
        <f>IFERROR(__xludf.DUMMYFUNCTION("GOOGLETRANSLATE(D154, ""he"", ""en"")"),"#VALUE!")</f>
        <v>#VALUE!</v>
      </c>
    </row>
    <row r="155" ht="15.75" customHeight="1">
      <c r="E155" s="4" t="str">
        <f>IFERROR(__xludf.DUMMYFUNCTION("GOOGLETRANSLATE(D155, ""he"", ""en"")"),"#VALUE!")</f>
        <v>#VALUE!</v>
      </c>
    </row>
    <row r="156" ht="15.75" customHeight="1">
      <c r="E156" s="4" t="str">
        <f>IFERROR(__xludf.DUMMYFUNCTION("GOOGLETRANSLATE(D156, ""he"", ""en"")"),"#VALUE!")</f>
        <v>#VALUE!</v>
      </c>
    </row>
    <row r="157" ht="15.75" customHeight="1">
      <c r="E157" s="4" t="str">
        <f>IFERROR(__xludf.DUMMYFUNCTION("GOOGLETRANSLATE(D157, ""he"", ""en"")"),"#VALUE!")</f>
        <v>#VALUE!</v>
      </c>
    </row>
    <row r="158" ht="15.75" customHeight="1">
      <c r="E158" s="4" t="str">
        <f>IFERROR(__xludf.DUMMYFUNCTION("GOOGLETRANSLATE(D158, ""he"", ""en"")"),"#VALUE!")</f>
        <v>#VALUE!</v>
      </c>
    </row>
    <row r="159" ht="15.75" customHeight="1">
      <c r="E159" s="4" t="str">
        <f>IFERROR(__xludf.DUMMYFUNCTION("GOOGLETRANSLATE(D159, ""he"", ""en"")"),"#VALUE!")</f>
        <v>#VALUE!</v>
      </c>
    </row>
    <row r="160" ht="15.75" customHeight="1">
      <c r="E160" s="4" t="str">
        <f>IFERROR(__xludf.DUMMYFUNCTION("GOOGLETRANSLATE(D160, ""he"", ""en"")"),"#VALUE!")</f>
        <v>#VALUE!</v>
      </c>
    </row>
    <row r="161" ht="15.75" customHeight="1">
      <c r="E161" s="4" t="str">
        <f>IFERROR(__xludf.DUMMYFUNCTION("GOOGLETRANSLATE(D161, ""he"", ""en"")"),"#VALUE!")</f>
        <v>#VALUE!</v>
      </c>
    </row>
    <row r="162" ht="15.75" customHeight="1">
      <c r="E162" s="4" t="str">
        <f>IFERROR(__xludf.DUMMYFUNCTION("GOOGLETRANSLATE(D162, ""he"", ""en"")"),"#VALUE!")</f>
        <v>#VALUE!</v>
      </c>
    </row>
    <row r="163" ht="15.75" customHeight="1">
      <c r="E163" s="4" t="str">
        <f>IFERROR(__xludf.DUMMYFUNCTION("GOOGLETRANSLATE(D163, ""he"", ""en"")"),"#VALUE!")</f>
        <v>#VALUE!</v>
      </c>
    </row>
    <row r="164" ht="15.75" customHeight="1">
      <c r="E164" s="4" t="str">
        <f>IFERROR(__xludf.DUMMYFUNCTION("GOOGLETRANSLATE(D164, ""he"", ""en"")"),"#VALUE!")</f>
        <v>#VALUE!</v>
      </c>
    </row>
    <row r="165" ht="15.75" customHeight="1">
      <c r="E165" s="4" t="str">
        <f>IFERROR(__xludf.DUMMYFUNCTION("GOOGLETRANSLATE(D165, ""he"", ""en"")"),"#VALUE!")</f>
        <v>#VALUE!</v>
      </c>
    </row>
    <row r="166" ht="15.75" customHeight="1">
      <c r="E166" s="4" t="str">
        <f>IFERROR(__xludf.DUMMYFUNCTION("GOOGLETRANSLATE(D166, ""he"", ""en"")"),"#VALUE!")</f>
        <v>#VALUE!</v>
      </c>
    </row>
    <row r="167" ht="15.75" customHeight="1">
      <c r="E167" s="4" t="str">
        <f>IFERROR(__xludf.DUMMYFUNCTION("GOOGLETRANSLATE(D167, ""he"", ""en"")"),"#VALUE!")</f>
        <v>#VALUE!</v>
      </c>
    </row>
    <row r="168" ht="15.75" customHeight="1">
      <c r="E168" s="4" t="str">
        <f>IFERROR(__xludf.DUMMYFUNCTION("GOOGLETRANSLATE(D168, ""he"", ""en"")"),"#VALUE!")</f>
        <v>#VALUE!</v>
      </c>
    </row>
    <row r="169" ht="15.75" customHeight="1">
      <c r="E169" s="4" t="str">
        <f>IFERROR(__xludf.DUMMYFUNCTION("GOOGLETRANSLATE(D169, ""he"", ""en"")"),"#VALUE!")</f>
        <v>#VALUE!</v>
      </c>
    </row>
    <row r="170" ht="15.75" customHeight="1">
      <c r="E170" s="4" t="str">
        <f>IFERROR(__xludf.DUMMYFUNCTION("GOOGLETRANSLATE(D170, ""he"", ""en"")"),"#VALUE!")</f>
        <v>#VALUE!</v>
      </c>
    </row>
    <row r="171" ht="15.75" customHeight="1">
      <c r="E171" s="4" t="str">
        <f>IFERROR(__xludf.DUMMYFUNCTION("GOOGLETRANSLATE(D171, ""he"", ""en"")"),"#VALUE!")</f>
        <v>#VALUE!</v>
      </c>
    </row>
    <row r="172" ht="15.75" customHeight="1">
      <c r="E172" s="4" t="str">
        <f>IFERROR(__xludf.DUMMYFUNCTION("GOOGLETRANSLATE(D172, ""he"", ""en"")"),"#VALUE!")</f>
        <v>#VALUE!</v>
      </c>
    </row>
    <row r="173" ht="15.75" customHeight="1">
      <c r="E173" s="4" t="str">
        <f>IFERROR(__xludf.DUMMYFUNCTION("GOOGLETRANSLATE(D173, ""he"", ""en"")"),"#VALUE!")</f>
        <v>#VALUE!</v>
      </c>
    </row>
    <row r="174" ht="15.75" customHeight="1">
      <c r="E174" s="4" t="str">
        <f>IFERROR(__xludf.DUMMYFUNCTION("GOOGLETRANSLATE(D174, ""he"", ""en"")"),"#VALUE!")</f>
        <v>#VALUE!</v>
      </c>
    </row>
    <row r="175" ht="15.75" customHeight="1">
      <c r="E175" s="4" t="str">
        <f>IFERROR(__xludf.DUMMYFUNCTION("GOOGLETRANSLATE(D175, ""he"", ""en"")"),"#VALUE!")</f>
        <v>#VALUE!</v>
      </c>
    </row>
    <row r="176" ht="15.75" customHeight="1">
      <c r="E176" s="4" t="str">
        <f>IFERROR(__xludf.DUMMYFUNCTION("GOOGLETRANSLATE(D176, ""he"", ""en"")"),"#VALUE!")</f>
        <v>#VALUE!</v>
      </c>
    </row>
    <row r="177" ht="15.75" customHeight="1">
      <c r="E177" s="4" t="str">
        <f>IFERROR(__xludf.DUMMYFUNCTION("GOOGLETRANSLATE(D177, ""he"", ""en"")"),"#VALUE!")</f>
        <v>#VALUE!</v>
      </c>
    </row>
    <row r="178" ht="15.75" customHeight="1">
      <c r="E178" s="4" t="str">
        <f>IFERROR(__xludf.DUMMYFUNCTION("GOOGLETRANSLATE(D178, ""he"", ""en"")"),"#VALUE!")</f>
        <v>#VALUE!</v>
      </c>
    </row>
    <row r="179" ht="15.75" customHeight="1">
      <c r="E179" s="4" t="str">
        <f>IFERROR(__xludf.DUMMYFUNCTION("GOOGLETRANSLATE(D179, ""he"", ""en"")"),"#VALUE!")</f>
        <v>#VALUE!</v>
      </c>
    </row>
    <row r="180" ht="15.75" customHeight="1">
      <c r="E180" s="4" t="str">
        <f>IFERROR(__xludf.DUMMYFUNCTION("GOOGLETRANSLATE(D180, ""he"", ""en"")"),"#VALUE!")</f>
        <v>#VALUE!</v>
      </c>
    </row>
    <row r="181" ht="15.75" customHeight="1">
      <c r="E181" s="4" t="str">
        <f>IFERROR(__xludf.DUMMYFUNCTION("GOOGLETRANSLATE(D181, ""he"", ""en"")"),"#VALUE!")</f>
        <v>#VALUE!</v>
      </c>
    </row>
    <row r="182" ht="15.75" customHeight="1">
      <c r="E182" s="4" t="str">
        <f>IFERROR(__xludf.DUMMYFUNCTION("GOOGLETRANSLATE(D182, ""he"", ""en"")"),"#VALUE!")</f>
        <v>#VALUE!</v>
      </c>
    </row>
    <row r="183" ht="15.75" customHeight="1">
      <c r="E183" s="4" t="str">
        <f>IFERROR(__xludf.DUMMYFUNCTION("GOOGLETRANSLATE(D183, ""he"", ""en"")"),"#VALUE!")</f>
        <v>#VALUE!</v>
      </c>
    </row>
    <row r="184" ht="15.75" customHeight="1">
      <c r="E184" s="4" t="str">
        <f>IFERROR(__xludf.DUMMYFUNCTION("GOOGLETRANSLATE(D184, ""he"", ""en"")"),"#VALUE!")</f>
        <v>#VALUE!</v>
      </c>
    </row>
    <row r="185" ht="15.75" customHeight="1">
      <c r="E185" s="4" t="str">
        <f>IFERROR(__xludf.DUMMYFUNCTION("GOOGLETRANSLATE(D185, ""he"", ""en"")"),"#VALUE!")</f>
        <v>#VALUE!</v>
      </c>
    </row>
    <row r="186" ht="15.75" customHeight="1">
      <c r="E186" s="4" t="str">
        <f>IFERROR(__xludf.DUMMYFUNCTION("GOOGLETRANSLATE(D186, ""he"", ""en"")"),"#VALUE!")</f>
        <v>#VALUE!</v>
      </c>
    </row>
    <row r="187" ht="15.75" customHeight="1">
      <c r="E187" s="4" t="str">
        <f>IFERROR(__xludf.DUMMYFUNCTION("GOOGLETRANSLATE(D187, ""he"", ""en"")"),"#VALUE!")</f>
        <v>#VALUE!</v>
      </c>
    </row>
    <row r="188" ht="15.75" customHeight="1">
      <c r="E188" s="4" t="str">
        <f>IFERROR(__xludf.DUMMYFUNCTION("GOOGLETRANSLATE(D188, ""he"", ""en"")"),"#VALUE!")</f>
        <v>#VALUE!</v>
      </c>
    </row>
    <row r="189" ht="15.75" customHeight="1">
      <c r="E189" s="4" t="str">
        <f>IFERROR(__xludf.DUMMYFUNCTION("GOOGLETRANSLATE(D189, ""he"", ""en"")"),"#VALUE!")</f>
        <v>#VALUE!</v>
      </c>
    </row>
    <row r="190" ht="15.75" customHeight="1">
      <c r="E190" s="4" t="str">
        <f>IFERROR(__xludf.DUMMYFUNCTION("GOOGLETRANSLATE(D190, ""he"", ""en"")"),"#VALUE!")</f>
        <v>#VALUE!</v>
      </c>
    </row>
    <row r="191" ht="15.75" customHeight="1">
      <c r="E191" s="4" t="str">
        <f>IFERROR(__xludf.DUMMYFUNCTION("GOOGLETRANSLATE(D191, ""he"", ""en"")"),"#VALUE!")</f>
        <v>#VALUE!</v>
      </c>
    </row>
    <row r="192" ht="15.75" customHeight="1">
      <c r="E192" s="4" t="str">
        <f>IFERROR(__xludf.DUMMYFUNCTION("GOOGLETRANSLATE(D192, ""he"", ""en"")"),"#VALUE!")</f>
        <v>#VALUE!</v>
      </c>
    </row>
    <row r="193" ht="15.75" customHeight="1">
      <c r="E193" s="4" t="str">
        <f>IFERROR(__xludf.DUMMYFUNCTION("GOOGLETRANSLATE(D193, ""he"", ""en"")"),"#VALUE!")</f>
        <v>#VALUE!</v>
      </c>
    </row>
    <row r="194" ht="15.75" customHeight="1">
      <c r="E194" s="4" t="str">
        <f>IFERROR(__xludf.DUMMYFUNCTION("GOOGLETRANSLATE(D194, ""he"", ""en"")"),"#VALUE!")</f>
        <v>#VALUE!</v>
      </c>
    </row>
    <row r="195" ht="15.75" customHeight="1">
      <c r="E195" s="4" t="str">
        <f>IFERROR(__xludf.DUMMYFUNCTION("GOOGLETRANSLATE(D195, ""he"", ""en"")"),"#VALUE!")</f>
        <v>#VALUE!</v>
      </c>
    </row>
    <row r="196" ht="15.75" customHeight="1">
      <c r="E196" s="4" t="str">
        <f>IFERROR(__xludf.DUMMYFUNCTION("GOOGLETRANSLATE(D196, ""he"", ""en"")"),"#VALUE!")</f>
        <v>#VALUE!</v>
      </c>
    </row>
    <row r="197" ht="15.75" customHeight="1">
      <c r="E197" s="4" t="str">
        <f>IFERROR(__xludf.DUMMYFUNCTION("GOOGLETRANSLATE(D197, ""he"", ""en"")"),"#VALUE!")</f>
        <v>#VALUE!</v>
      </c>
    </row>
    <row r="198" ht="15.75" customHeight="1">
      <c r="E198" s="4" t="str">
        <f>IFERROR(__xludf.DUMMYFUNCTION("GOOGLETRANSLATE(D198, ""he"", ""en"")"),"#VALUE!")</f>
        <v>#VALUE!</v>
      </c>
    </row>
    <row r="199" ht="15.75" customHeight="1">
      <c r="E199" s="4" t="str">
        <f>IFERROR(__xludf.DUMMYFUNCTION("GOOGLETRANSLATE(D199, ""he"", ""en"")"),"#VALUE!")</f>
        <v>#VALUE!</v>
      </c>
    </row>
    <row r="200" ht="15.75" customHeight="1">
      <c r="E200" s="4" t="str">
        <f>IFERROR(__xludf.DUMMYFUNCTION("GOOGLETRANSLATE(D200, ""he"", ""en"")"),"#VALUE!")</f>
        <v>#VALUE!</v>
      </c>
    </row>
    <row r="201" ht="15.75" customHeight="1">
      <c r="E201" s="4" t="str">
        <f>IFERROR(__xludf.DUMMYFUNCTION("GOOGLETRANSLATE(D201, ""he"", ""en"")"),"#VALUE!")</f>
        <v>#VALUE!</v>
      </c>
    </row>
    <row r="202" ht="15.75" customHeight="1">
      <c r="E202" s="4" t="str">
        <f>IFERROR(__xludf.DUMMYFUNCTION("GOOGLETRANSLATE(D202, ""he"", ""en"")"),"#VALUE!")</f>
        <v>#VALUE!</v>
      </c>
    </row>
    <row r="203" ht="15.75" customHeight="1">
      <c r="E203" s="4" t="str">
        <f>IFERROR(__xludf.DUMMYFUNCTION("GOOGLETRANSLATE(D203, ""he"", ""en"")"),"#VALUE!")</f>
        <v>#VALUE!</v>
      </c>
    </row>
    <row r="204" ht="15.75" customHeight="1">
      <c r="E204" s="4" t="str">
        <f>IFERROR(__xludf.DUMMYFUNCTION("GOOGLETRANSLATE(D204, ""he"", ""en"")"),"#VALUE!")</f>
        <v>#VALUE!</v>
      </c>
    </row>
    <row r="205" ht="15.75" customHeight="1">
      <c r="E205" s="4" t="str">
        <f>IFERROR(__xludf.DUMMYFUNCTION("GOOGLETRANSLATE(D205, ""he"", ""en"")"),"#VALUE!")</f>
        <v>#VALUE!</v>
      </c>
    </row>
    <row r="206" ht="15.75" customHeight="1">
      <c r="E206" s="4" t="str">
        <f>IFERROR(__xludf.DUMMYFUNCTION("GOOGLETRANSLATE(D206, ""he"", ""en"")"),"#VALUE!")</f>
        <v>#VALUE!</v>
      </c>
    </row>
    <row r="207" ht="15.75" customHeight="1">
      <c r="E207" s="4" t="str">
        <f>IFERROR(__xludf.DUMMYFUNCTION("GOOGLETRANSLATE(D207, ""he"", ""en"")"),"#VALUE!")</f>
        <v>#VALUE!</v>
      </c>
    </row>
    <row r="208" ht="15.75" customHeight="1">
      <c r="E208" s="4" t="str">
        <f>IFERROR(__xludf.DUMMYFUNCTION("GOOGLETRANSLATE(D208, ""he"", ""en"")"),"#VALUE!")</f>
        <v>#VALUE!</v>
      </c>
    </row>
    <row r="209" ht="15.75" customHeight="1">
      <c r="E209" s="4" t="str">
        <f>IFERROR(__xludf.DUMMYFUNCTION("GOOGLETRANSLATE(D209, ""he"", ""en"")"),"#VALUE!")</f>
        <v>#VALUE!</v>
      </c>
    </row>
    <row r="210" ht="15.75" customHeight="1">
      <c r="E210" s="4" t="str">
        <f>IFERROR(__xludf.DUMMYFUNCTION("GOOGLETRANSLATE(D210, ""he"", ""en"")"),"#VALUE!")</f>
        <v>#VALUE!</v>
      </c>
    </row>
    <row r="211" ht="15.75" customHeight="1">
      <c r="E211" s="4" t="str">
        <f>IFERROR(__xludf.DUMMYFUNCTION("GOOGLETRANSLATE(D211, ""he"", ""en"")"),"#VALUE!")</f>
        <v>#VALUE!</v>
      </c>
    </row>
    <row r="212" ht="15.75" customHeight="1">
      <c r="E212" s="4" t="str">
        <f>IFERROR(__xludf.DUMMYFUNCTION("GOOGLETRANSLATE(D212, ""he"", ""en"")"),"#VALUE!")</f>
        <v>#VALUE!</v>
      </c>
    </row>
    <row r="213" ht="15.75" customHeight="1">
      <c r="E213" s="4" t="str">
        <f>IFERROR(__xludf.DUMMYFUNCTION("GOOGLETRANSLATE(D213, ""he"", ""en"")"),"#VALUE!")</f>
        <v>#VALUE!</v>
      </c>
    </row>
    <row r="214" ht="15.75" customHeight="1">
      <c r="E214" s="4" t="str">
        <f>IFERROR(__xludf.DUMMYFUNCTION("GOOGLETRANSLATE(D214, ""he"", ""en"")"),"#VALUE!")</f>
        <v>#VALUE!</v>
      </c>
    </row>
    <row r="215" ht="15.75" customHeight="1">
      <c r="E215" s="4" t="str">
        <f>IFERROR(__xludf.DUMMYFUNCTION("GOOGLETRANSLATE(D215, ""he"", ""en"")"),"#VALUE!")</f>
        <v>#VALUE!</v>
      </c>
    </row>
    <row r="216" ht="15.75" customHeight="1">
      <c r="E216" s="4" t="str">
        <f>IFERROR(__xludf.DUMMYFUNCTION("GOOGLETRANSLATE(D216, ""he"", ""en"")"),"#VALUE!")</f>
        <v>#VALUE!</v>
      </c>
    </row>
    <row r="217" ht="15.75" customHeight="1">
      <c r="E217" s="4" t="str">
        <f>IFERROR(__xludf.DUMMYFUNCTION("GOOGLETRANSLATE(D217, ""he"", ""en"")"),"#VALUE!")</f>
        <v>#VALUE!</v>
      </c>
    </row>
    <row r="218" ht="15.75" customHeight="1">
      <c r="E218" s="4" t="str">
        <f>IFERROR(__xludf.DUMMYFUNCTION("GOOGLETRANSLATE(D218, ""he"", ""en"")"),"#VALUE!")</f>
        <v>#VALUE!</v>
      </c>
    </row>
    <row r="219" ht="15.75" customHeight="1">
      <c r="E219" s="4" t="str">
        <f>IFERROR(__xludf.DUMMYFUNCTION("GOOGLETRANSLATE(D219, ""he"", ""en"")"),"#VALUE!")</f>
        <v>#VALUE!</v>
      </c>
    </row>
    <row r="220" ht="15.75" customHeight="1">
      <c r="E220" s="4" t="str">
        <f>IFERROR(__xludf.DUMMYFUNCTION("GOOGLETRANSLATE(D220, ""he"", ""en"")"),"#VALUE!")</f>
        <v>#VALUE!</v>
      </c>
    </row>
    <row r="221" ht="15.75" customHeight="1">
      <c r="E221" s="4" t="str">
        <f>IFERROR(__xludf.DUMMYFUNCTION("GOOGLETRANSLATE(D221, ""he"", ""en"")"),"#VALUE!")</f>
        <v>#VALUE!</v>
      </c>
    </row>
    <row r="222" ht="15.75" customHeight="1">
      <c r="E222" s="4" t="str">
        <f>IFERROR(__xludf.DUMMYFUNCTION("GOOGLETRANSLATE(D222, ""he"", ""en"")"),"#VALUE!")</f>
        <v>#VALUE!</v>
      </c>
    </row>
    <row r="223" ht="15.75" customHeight="1">
      <c r="E223" s="4" t="str">
        <f>IFERROR(__xludf.DUMMYFUNCTION("GOOGLETRANSLATE(D223, ""he"", ""en"")"),"#VALUE!")</f>
        <v>#VALUE!</v>
      </c>
    </row>
    <row r="224" ht="15.75" customHeight="1">
      <c r="E224" s="4" t="str">
        <f>IFERROR(__xludf.DUMMYFUNCTION("GOOGLETRANSLATE(D224, ""he"", ""en"")"),"#VALUE!")</f>
        <v>#VALUE!</v>
      </c>
    </row>
    <row r="225" ht="15.75" customHeight="1">
      <c r="E225" s="4" t="str">
        <f>IFERROR(__xludf.DUMMYFUNCTION("GOOGLETRANSLATE(D225, ""he"", ""en"")"),"#VALUE!")</f>
        <v>#VALUE!</v>
      </c>
    </row>
    <row r="226" ht="15.75" customHeight="1">
      <c r="E226" s="4" t="str">
        <f>IFERROR(__xludf.DUMMYFUNCTION("GOOGLETRANSLATE(D226, ""he"", ""en"")"),"#VALUE!")</f>
        <v>#VALUE!</v>
      </c>
    </row>
    <row r="227" ht="15.75" customHeight="1">
      <c r="E227" s="4" t="str">
        <f>IFERROR(__xludf.DUMMYFUNCTION("GOOGLETRANSLATE(D227, ""he"", ""en"")"),"#VALUE!")</f>
        <v>#VALUE!</v>
      </c>
    </row>
    <row r="228" ht="15.75" customHeight="1">
      <c r="E228" s="4" t="str">
        <f>IFERROR(__xludf.DUMMYFUNCTION("GOOGLETRANSLATE(D228, ""he"", ""en"")"),"#VALUE!")</f>
        <v>#VALUE!</v>
      </c>
    </row>
    <row r="229" ht="15.75" customHeight="1">
      <c r="E229" s="4" t="str">
        <f>IFERROR(__xludf.DUMMYFUNCTION("GOOGLETRANSLATE(D229, ""he"", ""en"")"),"#VALUE!")</f>
        <v>#VALUE!</v>
      </c>
    </row>
    <row r="230" ht="15.75" customHeight="1">
      <c r="E230" s="4" t="str">
        <f>IFERROR(__xludf.DUMMYFUNCTION("GOOGLETRANSLATE(D230, ""he"", ""en"")"),"#VALUE!")</f>
        <v>#VALUE!</v>
      </c>
    </row>
    <row r="231" ht="15.75" customHeight="1">
      <c r="E231" s="4" t="str">
        <f>IFERROR(__xludf.DUMMYFUNCTION("GOOGLETRANSLATE(D231, ""he"", ""en"")"),"#VALUE!")</f>
        <v>#VALUE!</v>
      </c>
    </row>
    <row r="232" ht="15.75" customHeight="1">
      <c r="E232" s="4" t="str">
        <f>IFERROR(__xludf.DUMMYFUNCTION("GOOGLETRANSLATE(D232, ""he"", ""en"")"),"#VALUE!")</f>
        <v>#VALUE!</v>
      </c>
    </row>
    <row r="233" ht="15.75" customHeight="1">
      <c r="E233" s="4" t="str">
        <f>IFERROR(__xludf.DUMMYFUNCTION("GOOGLETRANSLATE(D233, ""he"", ""en"")"),"#VALUE!")</f>
        <v>#VALUE!</v>
      </c>
    </row>
    <row r="234" ht="15.75" customHeight="1">
      <c r="E234" s="4" t="str">
        <f>IFERROR(__xludf.DUMMYFUNCTION("GOOGLETRANSLATE(D234, ""he"", ""en"")"),"#VALUE!")</f>
        <v>#VALUE!</v>
      </c>
    </row>
    <row r="235" ht="15.75" customHeight="1">
      <c r="E235" s="4" t="str">
        <f>IFERROR(__xludf.DUMMYFUNCTION("GOOGLETRANSLATE(D235, ""he"", ""en"")"),"#VALUE!")</f>
        <v>#VALUE!</v>
      </c>
    </row>
    <row r="236" ht="15.75" customHeight="1">
      <c r="E236" s="4" t="str">
        <f>IFERROR(__xludf.DUMMYFUNCTION("GOOGLETRANSLATE(D236, ""he"", ""en"")"),"#VALUE!")</f>
        <v>#VALUE!</v>
      </c>
    </row>
    <row r="237" ht="15.75" customHeight="1">
      <c r="E237" s="4" t="str">
        <f>IFERROR(__xludf.DUMMYFUNCTION("GOOGLETRANSLATE(D237, ""he"", ""en"")"),"#VALUE!")</f>
        <v>#VALUE!</v>
      </c>
    </row>
    <row r="238" ht="15.75" customHeight="1">
      <c r="E238" s="4" t="str">
        <f>IFERROR(__xludf.DUMMYFUNCTION("GOOGLETRANSLATE(D238, ""he"", ""en"")"),"#VALUE!")</f>
        <v>#VALUE!</v>
      </c>
    </row>
    <row r="239" ht="15.75" customHeight="1">
      <c r="E239" s="4" t="str">
        <f>IFERROR(__xludf.DUMMYFUNCTION("GOOGLETRANSLATE(D239, ""he"", ""en"")"),"#VALUE!")</f>
        <v>#VALUE!</v>
      </c>
    </row>
    <row r="240" ht="15.75" customHeight="1">
      <c r="E240" s="4" t="str">
        <f>IFERROR(__xludf.DUMMYFUNCTION("GOOGLETRANSLATE(D240, ""he"", ""en"")"),"#VALUE!")</f>
        <v>#VALUE!</v>
      </c>
    </row>
    <row r="241" ht="15.75" customHeight="1">
      <c r="E241" s="4" t="str">
        <f>IFERROR(__xludf.DUMMYFUNCTION("GOOGLETRANSLATE(D241, ""he"", ""en"")"),"#VALUE!")</f>
        <v>#VALUE!</v>
      </c>
    </row>
    <row r="242" ht="15.75" customHeight="1">
      <c r="E242" s="4" t="str">
        <f>IFERROR(__xludf.DUMMYFUNCTION("GOOGLETRANSLATE(D242, ""he"", ""en"")"),"#VALUE!")</f>
        <v>#VALUE!</v>
      </c>
    </row>
    <row r="243" ht="15.75" customHeight="1">
      <c r="E243" s="4" t="str">
        <f>IFERROR(__xludf.DUMMYFUNCTION("GOOGLETRANSLATE(D243, ""he"", ""en"")"),"#VALUE!")</f>
        <v>#VALUE!</v>
      </c>
    </row>
    <row r="244" ht="15.75" customHeight="1">
      <c r="E244" s="4" t="str">
        <f>IFERROR(__xludf.DUMMYFUNCTION("GOOGLETRANSLATE(D244, ""he"", ""en"")"),"#VALUE!")</f>
        <v>#VALUE!</v>
      </c>
    </row>
    <row r="245" ht="15.75" customHeight="1">
      <c r="E245" s="4" t="str">
        <f>IFERROR(__xludf.DUMMYFUNCTION("GOOGLETRANSLATE(D245, ""he"", ""en"")"),"#VALUE!")</f>
        <v>#VALUE!</v>
      </c>
    </row>
    <row r="246" ht="15.75" customHeight="1">
      <c r="E246" s="4" t="str">
        <f>IFERROR(__xludf.DUMMYFUNCTION("GOOGLETRANSLATE(D246, ""he"", ""en"")"),"#VALUE!")</f>
        <v>#VALUE!</v>
      </c>
    </row>
    <row r="247" ht="15.75" customHeight="1">
      <c r="E247" s="4" t="str">
        <f>IFERROR(__xludf.DUMMYFUNCTION("GOOGLETRANSLATE(D247, ""he"", ""en"")"),"#VALUE!")</f>
        <v>#VALUE!</v>
      </c>
    </row>
    <row r="248" ht="15.75" customHeight="1">
      <c r="E248" s="4" t="str">
        <f>IFERROR(__xludf.DUMMYFUNCTION("GOOGLETRANSLATE(D248, ""he"", ""en"")"),"#VALUE!")</f>
        <v>#VALUE!</v>
      </c>
    </row>
    <row r="249" ht="15.75" customHeight="1">
      <c r="E249" s="4" t="str">
        <f>IFERROR(__xludf.DUMMYFUNCTION("GOOGLETRANSLATE(D249, ""he"", ""en"")"),"#VALUE!")</f>
        <v>#VALUE!</v>
      </c>
    </row>
    <row r="250" ht="15.75" customHeight="1">
      <c r="E250" s="4" t="str">
        <f>IFERROR(__xludf.DUMMYFUNCTION("GOOGLETRANSLATE(D250, ""he"", ""en"")"),"#VALUE!")</f>
        <v>#VALUE!</v>
      </c>
    </row>
    <row r="251" ht="15.75" customHeight="1">
      <c r="E251" s="4" t="str">
        <f>IFERROR(__xludf.DUMMYFUNCTION("GOOGLETRANSLATE(D251, ""he"", ""en"")"),"#VALUE!")</f>
        <v>#VALUE!</v>
      </c>
    </row>
    <row r="252" ht="15.75" customHeight="1">
      <c r="E252" s="4" t="str">
        <f>IFERROR(__xludf.DUMMYFUNCTION("GOOGLETRANSLATE(D252, ""he"", ""en"")"),"#VALUE!")</f>
        <v>#VALUE!</v>
      </c>
    </row>
    <row r="253" ht="15.75" customHeight="1">
      <c r="E253" s="4" t="str">
        <f>IFERROR(__xludf.DUMMYFUNCTION("GOOGLETRANSLATE(D253, ""he"", ""en"")"),"#VALUE!")</f>
        <v>#VALUE!</v>
      </c>
    </row>
    <row r="254" ht="15.75" customHeight="1">
      <c r="E254" s="4" t="str">
        <f>IFERROR(__xludf.DUMMYFUNCTION("GOOGLETRANSLATE(D254, ""he"", ""en"")"),"#VALUE!")</f>
        <v>#VALUE!</v>
      </c>
    </row>
    <row r="255" ht="15.75" customHeight="1">
      <c r="E255" s="4" t="str">
        <f>IFERROR(__xludf.DUMMYFUNCTION("GOOGLETRANSLATE(D255, ""he"", ""en"")"),"#VALUE!")</f>
        <v>#VALUE!</v>
      </c>
    </row>
    <row r="256" ht="15.75" customHeight="1">
      <c r="E256" s="4" t="str">
        <f>IFERROR(__xludf.DUMMYFUNCTION("GOOGLETRANSLATE(D256, ""he"", ""en"")"),"#VALUE!")</f>
        <v>#VALUE!</v>
      </c>
    </row>
    <row r="257" ht="15.75" customHeight="1">
      <c r="E257" s="4" t="str">
        <f>IFERROR(__xludf.DUMMYFUNCTION("GOOGLETRANSLATE(D257, ""he"", ""en"")"),"#VALUE!")</f>
        <v>#VALUE!</v>
      </c>
    </row>
    <row r="258" ht="15.75" customHeight="1">
      <c r="E258" s="4" t="str">
        <f>IFERROR(__xludf.DUMMYFUNCTION("GOOGLETRANSLATE(D258, ""he"", ""en"")"),"#VALUE!")</f>
        <v>#VALUE!</v>
      </c>
    </row>
    <row r="259" ht="15.75" customHeight="1">
      <c r="E259" s="4" t="str">
        <f>IFERROR(__xludf.DUMMYFUNCTION("GOOGLETRANSLATE(D259, ""he"", ""en"")"),"#VALUE!")</f>
        <v>#VALUE!</v>
      </c>
    </row>
    <row r="260" ht="15.75" customHeight="1">
      <c r="E260" s="4" t="str">
        <f>IFERROR(__xludf.DUMMYFUNCTION("GOOGLETRANSLATE(D260, ""he"", ""en"")"),"#VALUE!")</f>
        <v>#VALUE!</v>
      </c>
    </row>
    <row r="261" ht="15.75" customHeight="1">
      <c r="E261" s="4" t="str">
        <f>IFERROR(__xludf.DUMMYFUNCTION("GOOGLETRANSLATE(D261, ""he"", ""en"")"),"#VALUE!")</f>
        <v>#VALUE!</v>
      </c>
    </row>
    <row r="262" ht="15.75" customHeight="1">
      <c r="E262" s="4" t="str">
        <f>IFERROR(__xludf.DUMMYFUNCTION("GOOGLETRANSLATE(D262, ""he"", ""en"")"),"#VALUE!")</f>
        <v>#VALUE!</v>
      </c>
    </row>
    <row r="263" ht="15.75" customHeight="1">
      <c r="E263" s="4" t="str">
        <f>IFERROR(__xludf.DUMMYFUNCTION("GOOGLETRANSLATE(D263, ""he"", ""en"")"),"#VALUE!")</f>
        <v>#VALUE!</v>
      </c>
    </row>
    <row r="264" ht="15.75" customHeight="1">
      <c r="E264" s="4" t="str">
        <f>IFERROR(__xludf.DUMMYFUNCTION("GOOGLETRANSLATE(D264, ""he"", ""en"")"),"#VALUE!")</f>
        <v>#VALUE!</v>
      </c>
    </row>
    <row r="265" ht="15.75" customHeight="1">
      <c r="E265" s="4" t="str">
        <f>IFERROR(__xludf.DUMMYFUNCTION("GOOGLETRANSLATE(D265, ""he"", ""en"")"),"#VALUE!")</f>
        <v>#VALUE!</v>
      </c>
    </row>
    <row r="266" ht="15.75" customHeight="1">
      <c r="E266" s="4" t="str">
        <f>IFERROR(__xludf.DUMMYFUNCTION("GOOGLETRANSLATE(D266, ""he"", ""en"")"),"#VALUE!")</f>
        <v>#VALUE!</v>
      </c>
    </row>
    <row r="267" ht="15.75" customHeight="1">
      <c r="E267" s="4" t="str">
        <f>IFERROR(__xludf.DUMMYFUNCTION("GOOGLETRANSLATE(D267, ""he"", ""en"")"),"#VALUE!")</f>
        <v>#VALUE!</v>
      </c>
    </row>
    <row r="268" ht="15.75" customHeight="1">
      <c r="E268" s="4" t="str">
        <f>IFERROR(__xludf.DUMMYFUNCTION("GOOGLETRANSLATE(D268, ""he"", ""en"")"),"#VALUE!")</f>
        <v>#VALUE!</v>
      </c>
    </row>
    <row r="269" ht="15.75" customHeight="1">
      <c r="E269" s="4" t="str">
        <f>IFERROR(__xludf.DUMMYFUNCTION("GOOGLETRANSLATE(D269, ""he"", ""en"")"),"#VALUE!")</f>
        <v>#VALUE!</v>
      </c>
    </row>
    <row r="270" ht="15.75" customHeight="1">
      <c r="E270" s="4" t="str">
        <f>IFERROR(__xludf.DUMMYFUNCTION("GOOGLETRANSLATE(D270, ""he"", ""en"")"),"#VALUE!")</f>
        <v>#VALUE!</v>
      </c>
    </row>
    <row r="271" ht="15.75" customHeight="1">
      <c r="E271" s="4" t="str">
        <f>IFERROR(__xludf.DUMMYFUNCTION("GOOGLETRANSLATE(D271, ""he"", ""en"")"),"#VALUE!")</f>
        <v>#VALUE!</v>
      </c>
    </row>
    <row r="272" ht="15.75" customHeight="1">
      <c r="E272" s="4" t="str">
        <f>IFERROR(__xludf.DUMMYFUNCTION("GOOGLETRANSLATE(D272, ""he"", ""en"")"),"#VALUE!")</f>
        <v>#VALUE!</v>
      </c>
    </row>
    <row r="273" ht="15.75" customHeight="1">
      <c r="E273" s="4" t="str">
        <f>IFERROR(__xludf.DUMMYFUNCTION("GOOGLETRANSLATE(D273, ""he"", ""en"")"),"#VALUE!")</f>
        <v>#VALUE!</v>
      </c>
    </row>
    <row r="274" ht="15.75" customHeight="1">
      <c r="E274" s="4" t="str">
        <f>IFERROR(__xludf.DUMMYFUNCTION("GOOGLETRANSLATE(D274, ""he"", ""en"")"),"#VALUE!")</f>
        <v>#VALUE!</v>
      </c>
    </row>
    <row r="275" ht="15.75" customHeight="1">
      <c r="E275" s="4" t="str">
        <f>IFERROR(__xludf.DUMMYFUNCTION("GOOGLETRANSLATE(D275, ""he"", ""en"")"),"#VALUE!")</f>
        <v>#VALUE!</v>
      </c>
    </row>
    <row r="276" ht="15.75" customHeight="1">
      <c r="E276" s="4" t="str">
        <f>IFERROR(__xludf.DUMMYFUNCTION("GOOGLETRANSLATE(D276, ""he"", ""en"")"),"#VALUE!")</f>
        <v>#VALUE!</v>
      </c>
    </row>
    <row r="277" ht="15.75" customHeight="1">
      <c r="E277" s="4" t="str">
        <f>IFERROR(__xludf.DUMMYFUNCTION("GOOGLETRANSLATE(D277, ""he"", ""en"")"),"#VALUE!")</f>
        <v>#VALUE!</v>
      </c>
    </row>
    <row r="278" ht="15.75" customHeight="1">
      <c r="E278" s="4" t="str">
        <f>IFERROR(__xludf.DUMMYFUNCTION("GOOGLETRANSLATE(D278, ""he"", ""en"")"),"#VALUE!")</f>
        <v>#VALUE!</v>
      </c>
    </row>
    <row r="279" ht="15.75" customHeight="1">
      <c r="E279" s="4" t="str">
        <f>IFERROR(__xludf.DUMMYFUNCTION("GOOGLETRANSLATE(D279, ""he"", ""en"")"),"#VALUE!")</f>
        <v>#VALUE!</v>
      </c>
    </row>
    <row r="280" ht="15.75" customHeight="1">
      <c r="E280" s="4" t="str">
        <f>IFERROR(__xludf.DUMMYFUNCTION("GOOGLETRANSLATE(D280, ""he"", ""en"")"),"#VALUE!")</f>
        <v>#VALUE!</v>
      </c>
    </row>
    <row r="281" ht="15.75" customHeight="1">
      <c r="E281" s="4" t="str">
        <f>IFERROR(__xludf.DUMMYFUNCTION("GOOGLETRANSLATE(D281, ""he"", ""en"")"),"#VALUE!")</f>
        <v>#VALUE!</v>
      </c>
    </row>
    <row r="282" ht="15.75" customHeight="1">
      <c r="E282" s="4" t="str">
        <f>IFERROR(__xludf.DUMMYFUNCTION("GOOGLETRANSLATE(D282, ""he"", ""en"")"),"#VALUE!")</f>
        <v>#VALUE!</v>
      </c>
    </row>
    <row r="283" ht="15.75" customHeight="1">
      <c r="E283" s="4" t="str">
        <f>IFERROR(__xludf.DUMMYFUNCTION("GOOGLETRANSLATE(D283, ""he"", ""en"")"),"#VALUE!")</f>
        <v>#VALUE!</v>
      </c>
    </row>
    <row r="284" ht="15.75" customHeight="1">
      <c r="E284" s="4" t="str">
        <f>IFERROR(__xludf.DUMMYFUNCTION("GOOGLETRANSLATE(D284, ""he"", ""en"")"),"#VALUE!")</f>
        <v>#VALUE!</v>
      </c>
    </row>
    <row r="285" ht="15.75" customHeight="1">
      <c r="E285" s="4" t="str">
        <f>IFERROR(__xludf.DUMMYFUNCTION("GOOGLETRANSLATE(D285, ""he"", ""en"")"),"#VALUE!")</f>
        <v>#VALUE!</v>
      </c>
    </row>
    <row r="286" ht="15.75" customHeight="1">
      <c r="E286" s="4" t="str">
        <f>IFERROR(__xludf.DUMMYFUNCTION("GOOGLETRANSLATE(D286, ""he"", ""en"")"),"#VALUE!")</f>
        <v>#VALUE!</v>
      </c>
    </row>
    <row r="287" ht="15.75" customHeight="1">
      <c r="E287" s="4" t="str">
        <f>IFERROR(__xludf.DUMMYFUNCTION("GOOGLETRANSLATE(D287, ""he"", ""en"")"),"#VALUE!")</f>
        <v>#VALUE!</v>
      </c>
    </row>
    <row r="288" ht="15.75" customHeight="1">
      <c r="E288" s="4" t="str">
        <f>IFERROR(__xludf.DUMMYFUNCTION("GOOGLETRANSLATE(D288, ""he"", ""en"")"),"#VALUE!")</f>
        <v>#VALUE!</v>
      </c>
    </row>
    <row r="289" ht="15.75" customHeight="1">
      <c r="E289" s="4" t="str">
        <f>IFERROR(__xludf.DUMMYFUNCTION("GOOGLETRANSLATE(D289, ""he"", ""en"")"),"#VALUE!")</f>
        <v>#VALUE!</v>
      </c>
    </row>
    <row r="290" ht="15.75" customHeight="1">
      <c r="E290" s="4" t="str">
        <f>IFERROR(__xludf.DUMMYFUNCTION("GOOGLETRANSLATE(D290, ""he"", ""en"")"),"#VALUE!")</f>
        <v>#VALUE!</v>
      </c>
    </row>
    <row r="291" ht="15.75" customHeight="1">
      <c r="E291" s="4" t="str">
        <f>IFERROR(__xludf.DUMMYFUNCTION("GOOGLETRANSLATE(D291, ""he"", ""en"")"),"#VALUE!")</f>
        <v>#VALUE!</v>
      </c>
    </row>
    <row r="292" ht="15.75" customHeight="1">
      <c r="E292" s="4" t="str">
        <f>IFERROR(__xludf.DUMMYFUNCTION("GOOGLETRANSLATE(D292, ""he"", ""en"")"),"#VALUE!")</f>
        <v>#VALUE!</v>
      </c>
    </row>
    <row r="293" ht="15.75" customHeight="1">
      <c r="E293" s="4" t="str">
        <f>IFERROR(__xludf.DUMMYFUNCTION("GOOGLETRANSLATE(D293, ""he"", ""en"")"),"#VALUE!")</f>
        <v>#VALUE!</v>
      </c>
    </row>
    <row r="294" ht="15.75" customHeight="1">
      <c r="E294" s="4" t="str">
        <f>IFERROR(__xludf.DUMMYFUNCTION("GOOGLETRANSLATE(D294, ""he"", ""en"")"),"#VALUE!")</f>
        <v>#VALUE!</v>
      </c>
    </row>
    <row r="295" ht="15.75" customHeight="1">
      <c r="E295" s="4" t="str">
        <f>IFERROR(__xludf.DUMMYFUNCTION("GOOGLETRANSLATE(D295, ""he"", ""en"")"),"#VALUE!")</f>
        <v>#VALUE!</v>
      </c>
    </row>
    <row r="296" ht="15.75" customHeight="1">
      <c r="E296" s="4" t="str">
        <f>IFERROR(__xludf.DUMMYFUNCTION("GOOGLETRANSLATE(D296, ""he"", ""en"")"),"#VALUE!")</f>
        <v>#VALUE!</v>
      </c>
    </row>
    <row r="297" ht="15.75" customHeight="1">
      <c r="E297" s="4" t="str">
        <f>IFERROR(__xludf.DUMMYFUNCTION("GOOGLETRANSLATE(D297, ""he"", ""en"")"),"#VALUE!")</f>
        <v>#VALUE!</v>
      </c>
    </row>
    <row r="298" ht="15.75" customHeight="1">
      <c r="E298" s="4" t="str">
        <f>IFERROR(__xludf.DUMMYFUNCTION("GOOGLETRANSLATE(D298, ""he"", ""en"")"),"#VALUE!")</f>
        <v>#VALUE!</v>
      </c>
    </row>
    <row r="299" ht="15.75" customHeight="1">
      <c r="E299" s="4" t="str">
        <f>IFERROR(__xludf.DUMMYFUNCTION("GOOGLETRANSLATE(D299, ""he"", ""en"")"),"#VALUE!")</f>
        <v>#VALUE!</v>
      </c>
    </row>
    <row r="300" ht="15.75" customHeight="1">
      <c r="E300" s="4" t="str">
        <f>IFERROR(__xludf.DUMMYFUNCTION("GOOGLETRANSLATE(D300, ""he"", ""en"")"),"#VALUE!")</f>
        <v>#VALUE!</v>
      </c>
    </row>
    <row r="301" ht="15.75" customHeight="1">
      <c r="E301" s="4" t="str">
        <f>IFERROR(__xludf.DUMMYFUNCTION("GOOGLETRANSLATE(D301, ""he"", ""en"")"),"#VALUE!")</f>
        <v>#VALUE!</v>
      </c>
    </row>
    <row r="302" ht="15.75" customHeight="1">
      <c r="E302" s="4" t="str">
        <f>IFERROR(__xludf.DUMMYFUNCTION("GOOGLETRANSLATE(D302, ""he"", ""en"")"),"#VALUE!")</f>
        <v>#VALUE!</v>
      </c>
    </row>
    <row r="303" ht="15.75" customHeight="1">
      <c r="E303" s="4" t="str">
        <f>IFERROR(__xludf.DUMMYFUNCTION("GOOGLETRANSLATE(D303, ""he"", ""en"")"),"#VALUE!")</f>
        <v>#VALUE!</v>
      </c>
    </row>
    <row r="304" ht="15.75" customHeight="1">
      <c r="E304" s="4" t="str">
        <f>IFERROR(__xludf.DUMMYFUNCTION("GOOGLETRANSLATE(D304, ""he"", ""en"")"),"#VALUE!")</f>
        <v>#VALUE!</v>
      </c>
    </row>
    <row r="305" ht="15.75" customHeight="1">
      <c r="E305" s="4" t="str">
        <f>IFERROR(__xludf.DUMMYFUNCTION("GOOGLETRANSLATE(D305, ""he"", ""en"")"),"#VALUE!")</f>
        <v>#VALUE!</v>
      </c>
    </row>
    <row r="306" ht="15.75" customHeight="1">
      <c r="E306" s="4" t="str">
        <f>IFERROR(__xludf.DUMMYFUNCTION("GOOGLETRANSLATE(D306, ""he"", ""en"")"),"#VALUE!")</f>
        <v>#VALUE!</v>
      </c>
    </row>
    <row r="307" ht="15.75" customHeight="1">
      <c r="E307" s="4" t="str">
        <f>IFERROR(__xludf.DUMMYFUNCTION("GOOGLETRANSLATE(D307, ""he"", ""en"")"),"#VALUE!")</f>
        <v>#VALUE!</v>
      </c>
    </row>
    <row r="308" ht="15.75" customHeight="1">
      <c r="E308" s="4" t="str">
        <f>IFERROR(__xludf.DUMMYFUNCTION("GOOGLETRANSLATE(D308, ""he"", ""en"")"),"#VALUE!")</f>
        <v>#VALUE!</v>
      </c>
    </row>
    <row r="309" ht="15.75" customHeight="1">
      <c r="E309" s="4" t="str">
        <f>IFERROR(__xludf.DUMMYFUNCTION("GOOGLETRANSLATE(D309, ""he"", ""en"")"),"#VALUE!")</f>
        <v>#VALUE!</v>
      </c>
    </row>
    <row r="310" ht="15.75" customHeight="1">
      <c r="E310" s="4" t="str">
        <f>IFERROR(__xludf.DUMMYFUNCTION("GOOGLETRANSLATE(D310, ""he"", ""en"")"),"#VALUE!")</f>
        <v>#VALUE!</v>
      </c>
    </row>
    <row r="311" ht="15.75" customHeight="1">
      <c r="E311" s="4" t="str">
        <f>IFERROR(__xludf.DUMMYFUNCTION("GOOGLETRANSLATE(D311, ""he"", ""en"")"),"#VALUE!")</f>
        <v>#VALUE!</v>
      </c>
    </row>
    <row r="312" ht="15.75" customHeight="1">
      <c r="E312" s="4" t="str">
        <f>IFERROR(__xludf.DUMMYFUNCTION("GOOGLETRANSLATE(D312, ""he"", ""en"")"),"#VALUE!")</f>
        <v>#VALUE!</v>
      </c>
    </row>
    <row r="313" ht="15.75" customHeight="1">
      <c r="E313" s="4" t="str">
        <f>IFERROR(__xludf.DUMMYFUNCTION("GOOGLETRANSLATE(D313, ""he"", ""en"")"),"#VALUE!")</f>
        <v>#VALUE!</v>
      </c>
    </row>
    <row r="314" ht="15.75" customHeight="1">
      <c r="E314" s="4" t="str">
        <f>IFERROR(__xludf.DUMMYFUNCTION("GOOGLETRANSLATE(D314, ""he"", ""en"")"),"#VALUE!")</f>
        <v>#VALUE!</v>
      </c>
    </row>
    <row r="315" ht="15.75" customHeight="1">
      <c r="E315" s="4" t="str">
        <f>IFERROR(__xludf.DUMMYFUNCTION("GOOGLETRANSLATE(D315, ""he"", ""en"")"),"#VALUE!")</f>
        <v>#VALUE!</v>
      </c>
    </row>
    <row r="316" ht="15.75" customHeight="1">
      <c r="E316" s="4" t="str">
        <f>IFERROR(__xludf.DUMMYFUNCTION("GOOGLETRANSLATE(D316, ""he"", ""en"")"),"#VALUE!")</f>
        <v>#VALUE!</v>
      </c>
    </row>
    <row r="317" ht="15.75" customHeight="1">
      <c r="E317" s="4" t="str">
        <f>IFERROR(__xludf.DUMMYFUNCTION("GOOGLETRANSLATE(D317, ""he"", ""en"")"),"#VALUE!")</f>
        <v>#VALUE!</v>
      </c>
    </row>
    <row r="318" ht="15.75" customHeight="1">
      <c r="E318" s="4" t="str">
        <f>IFERROR(__xludf.DUMMYFUNCTION("GOOGLETRANSLATE(D318, ""he"", ""en"")"),"#VALUE!")</f>
        <v>#VALUE!</v>
      </c>
    </row>
    <row r="319" ht="15.75" customHeight="1">
      <c r="E319" s="4" t="str">
        <f>IFERROR(__xludf.DUMMYFUNCTION("GOOGLETRANSLATE(D319, ""he"", ""en"")"),"#VALUE!")</f>
        <v>#VALUE!</v>
      </c>
    </row>
    <row r="320" ht="15.75" customHeight="1">
      <c r="E320" s="4" t="str">
        <f>IFERROR(__xludf.DUMMYFUNCTION("GOOGLETRANSLATE(D320, ""he"", ""en"")"),"#VALUE!")</f>
        <v>#VALUE!</v>
      </c>
    </row>
    <row r="321" ht="15.75" customHeight="1">
      <c r="E321" s="4" t="str">
        <f>IFERROR(__xludf.DUMMYFUNCTION("GOOGLETRANSLATE(D321, ""he"", ""en"")"),"#VALUE!")</f>
        <v>#VALUE!</v>
      </c>
    </row>
    <row r="322" ht="15.75" customHeight="1">
      <c r="E322" s="4" t="str">
        <f>IFERROR(__xludf.DUMMYFUNCTION("GOOGLETRANSLATE(D322, ""he"", ""en"")"),"#VALUE!")</f>
        <v>#VALUE!</v>
      </c>
    </row>
    <row r="323" ht="15.75" customHeight="1">
      <c r="E323" s="4" t="str">
        <f>IFERROR(__xludf.DUMMYFUNCTION("GOOGLETRANSLATE(D323, ""he"", ""en"")"),"#VALUE!")</f>
        <v>#VALUE!</v>
      </c>
    </row>
    <row r="324" ht="15.75" customHeight="1">
      <c r="E324" s="4" t="str">
        <f>IFERROR(__xludf.DUMMYFUNCTION("GOOGLETRANSLATE(D324, ""he"", ""en"")"),"#VALUE!")</f>
        <v>#VALUE!</v>
      </c>
    </row>
    <row r="325" ht="15.75" customHeight="1">
      <c r="E325" s="4" t="str">
        <f>IFERROR(__xludf.DUMMYFUNCTION("GOOGLETRANSLATE(D325, ""he"", ""en"")"),"#VALUE!")</f>
        <v>#VALUE!</v>
      </c>
    </row>
    <row r="326" ht="15.75" customHeight="1">
      <c r="E326" s="4" t="str">
        <f>IFERROR(__xludf.DUMMYFUNCTION("GOOGLETRANSLATE(D326, ""he"", ""en"")"),"#VALUE!")</f>
        <v>#VALUE!</v>
      </c>
    </row>
    <row r="327" ht="15.75" customHeight="1">
      <c r="E327" s="4" t="str">
        <f>IFERROR(__xludf.DUMMYFUNCTION("GOOGLETRANSLATE(D327, ""he"", ""en"")"),"#VALUE!")</f>
        <v>#VALUE!</v>
      </c>
    </row>
    <row r="328" ht="15.75" customHeight="1">
      <c r="E328" s="4" t="str">
        <f>IFERROR(__xludf.DUMMYFUNCTION("GOOGLETRANSLATE(D328, ""he"", ""en"")"),"#VALUE!")</f>
        <v>#VALUE!</v>
      </c>
    </row>
    <row r="329" ht="15.75" customHeight="1">
      <c r="E329" s="4" t="str">
        <f>IFERROR(__xludf.DUMMYFUNCTION("GOOGLETRANSLATE(D329, ""he"", ""en"")"),"#VALUE!")</f>
        <v>#VALUE!</v>
      </c>
    </row>
    <row r="330" ht="15.75" customHeight="1">
      <c r="E330" s="4" t="str">
        <f>IFERROR(__xludf.DUMMYFUNCTION("GOOGLETRANSLATE(D330, ""he"", ""en"")"),"#VALUE!")</f>
        <v>#VALUE!</v>
      </c>
    </row>
    <row r="331" ht="15.75" customHeight="1">
      <c r="E331" s="4" t="str">
        <f>IFERROR(__xludf.DUMMYFUNCTION("GOOGLETRANSLATE(D331, ""he"", ""en"")"),"#VALUE!")</f>
        <v>#VALUE!</v>
      </c>
    </row>
    <row r="332" ht="15.75" customHeight="1">
      <c r="E332" s="4" t="str">
        <f>IFERROR(__xludf.DUMMYFUNCTION("GOOGLETRANSLATE(D332, ""he"", ""en"")"),"#VALUE!")</f>
        <v>#VALUE!</v>
      </c>
    </row>
    <row r="333" ht="15.75" customHeight="1">
      <c r="E333" s="4" t="str">
        <f>IFERROR(__xludf.DUMMYFUNCTION("GOOGLETRANSLATE(D333, ""he"", ""en"")"),"#VALUE!")</f>
        <v>#VALUE!</v>
      </c>
    </row>
    <row r="334" ht="15.75" customHeight="1">
      <c r="E334" s="4" t="str">
        <f>IFERROR(__xludf.DUMMYFUNCTION("GOOGLETRANSLATE(D334, ""he"", ""en"")"),"#VALUE!")</f>
        <v>#VALUE!</v>
      </c>
    </row>
    <row r="335" ht="15.75" customHeight="1">
      <c r="E335" s="4" t="str">
        <f>IFERROR(__xludf.DUMMYFUNCTION("GOOGLETRANSLATE(D335, ""he"", ""en"")"),"#VALUE!")</f>
        <v>#VALUE!</v>
      </c>
    </row>
    <row r="336" ht="15.75" customHeight="1">
      <c r="E336" s="4" t="str">
        <f>IFERROR(__xludf.DUMMYFUNCTION("GOOGLETRANSLATE(D336, ""he"", ""en"")"),"#VALUE!")</f>
        <v>#VALUE!</v>
      </c>
    </row>
    <row r="337" ht="15.75" customHeight="1">
      <c r="E337" s="4" t="str">
        <f>IFERROR(__xludf.DUMMYFUNCTION("GOOGLETRANSLATE(D337, ""he"", ""en"")"),"#VALUE!")</f>
        <v>#VALUE!</v>
      </c>
    </row>
    <row r="338" ht="15.75" customHeight="1">
      <c r="E338" s="4" t="str">
        <f>IFERROR(__xludf.DUMMYFUNCTION("GOOGLETRANSLATE(D338, ""he"", ""en"")"),"#VALUE!")</f>
        <v>#VALUE!</v>
      </c>
    </row>
    <row r="339" ht="15.75" customHeight="1">
      <c r="E339" s="4" t="str">
        <f>IFERROR(__xludf.DUMMYFUNCTION("GOOGLETRANSLATE(D339, ""he"", ""en"")"),"#VALUE!")</f>
        <v>#VALUE!</v>
      </c>
    </row>
    <row r="340" ht="15.75" customHeight="1">
      <c r="E340" s="4" t="str">
        <f>IFERROR(__xludf.DUMMYFUNCTION("GOOGLETRANSLATE(D340, ""he"", ""en"")"),"#VALUE!")</f>
        <v>#VALUE!</v>
      </c>
    </row>
    <row r="341" ht="15.75" customHeight="1">
      <c r="E341" s="4" t="str">
        <f>IFERROR(__xludf.DUMMYFUNCTION("GOOGLETRANSLATE(D341, ""he"", ""en"")"),"#VALUE!")</f>
        <v>#VALUE!</v>
      </c>
    </row>
    <row r="342" ht="15.75" customHeight="1">
      <c r="E342" s="4" t="str">
        <f>IFERROR(__xludf.DUMMYFUNCTION("GOOGLETRANSLATE(D342, ""he"", ""en"")"),"#VALUE!")</f>
        <v>#VALUE!</v>
      </c>
    </row>
    <row r="343" ht="15.75" customHeight="1">
      <c r="E343" s="4" t="str">
        <f>IFERROR(__xludf.DUMMYFUNCTION("GOOGLETRANSLATE(D343, ""he"", ""en"")"),"#VALUE!")</f>
        <v>#VALUE!</v>
      </c>
    </row>
    <row r="344" ht="15.75" customHeight="1">
      <c r="E344" s="4" t="str">
        <f>IFERROR(__xludf.DUMMYFUNCTION("GOOGLETRANSLATE(D344, ""he"", ""en"")"),"#VALUE!")</f>
        <v>#VALUE!</v>
      </c>
    </row>
    <row r="345" ht="15.75" customHeight="1">
      <c r="E345" s="4" t="str">
        <f>IFERROR(__xludf.DUMMYFUNCTION("GOOGLETRANSLATE(D345, ""he"", ""en"")"),"#VALUE!")</f>
        <v>#VALUE!</v>
      </c>
    </row>
    <row r="346" ht="15.75" customHeight="1">
      <c r="E346" s="4" t="str">
        <f>IFERROR(__xludf.DUMMYFUNCTION("GOOGLETRANSLATE(D346, ""he"", ""en"")"),"#VALUE!")</f>
        <v>#VALUE!</v>
      </c>
    </row>
    <row r="347" ht="15.75" customHeight="1">
      <c r="E347" s="4" t="str">
        <f>IFERROR(__xludf.DUMMYFUNCTION("GOOGLETRANSLATE(D347, ""he"", ""en"")"),"#VALUE!")</f>
        <v>#VALUE!</v>
      </c>
    </row>
    <row r="348" ht="15.75" customHeight="1">
      <c r="E348" s="4" t="str">
        <f>IFERROR(__xludf.DUMMYFUNCTION("GOOGLETRANSLATE(D348, ""he"", ""en"")"),"#VALUE!")</f>
        <v>#VALUE!</v>
      </c>
    </row>
    <row r="349" ht="15.75" customHeight="1">
      <c r="E349" s="4" t="str">
        <f>IFERROR(__xludf.DUMMYFUNCTION("GOOGLETRANSLATE(D349, ""he"", ""en"")"),"#VALUE!")</f>
        <v>#VALUE!</v>
      </c>
    </row>
    <row r="350" ht="15.75" customHeight="1">
      <c r="E350" s="4" t="str">
        <f>IFERROR(__xludf.DUMMYFUNCTION("GOOGLETRANSLATE(D350, ""he"", ""en"")"),"#VALUE!")</f>
        <v>#VALUE!</v>
      </c>
    </row>
    <row r="351" ht="15.75" customHeight="1">
      <c r="E351" s="4" t="str">
        <f>IFERROR(__xludf.DUMMYFUNCTION("GOOGLETRANSLATE(D351, ""he"", ""en"")"),"#VALUE!")</f>
        <v>#VALUE!</v>
      </c>
    </row>
    <row r="352" ht="15.75" customHeight="1">
      <c r="E352" s="4" t="str">
        <f>IFERROR(__xludf.DUMMYFUNCTION("GOOGLETRANSLATE(D352, ""he"", ""en"")"),"#VALUE!")</f>
        <v>#VALUE!</v>
      </c>
    </row>
    <row r="353" ht="15.75" customHeight="1">
      <c r="E353" s="4" t="str">
        <f>IFERROR(__xludf.DUMMYFUNCTION("GOOGLETRANSLATE(D353, ""he"", ""en"")"),"#VALUE!")</f>
        <v>#VALUE!</v>
      </c>
    </row>
    <row r="354" ht="15.75" customHeight="1">
      <c r="E354" s="4" t="str">
        <f>IFERROR(__xludf.DUMMYFUNCTION("GOOGLETRANSLATE(D354, ""he"", ""en"")"),"#VALUE!")</f>
        <v>#VALUE!</v>
      </c>
    </row>
    <row r="355" ht="15.75" customHeight="1">
      <c r="E355" s="4" t="str">
        <f>IFERROR(__xludf.DUMMYFUNCTION("GOOGLETRANSLATE(D355, ""he"", ""en"")"),"#VALUE!")</f>
        <v>#VALUE!</v>
      </c>
    </row>
    <row r="356" ht="15.75" customHeight="1">
      <c r="E356" s="4" t="str">
        <f>IFERROR(__xludf.DUMMYFUNCTION("GOOGLETRANSLATE(D356, ""he"", ""en"")"),"#VALUE!")</f>
        <v>#VALUE!</v>
      </c>
    </row>
    <row r="357" ht="15.75" customHeight="1">
      <c r="E357" s="4" t="str">
        <f>IFERROR(__xludf.DUMMYFUNCTION("GOOGLETRANSLATE(D357, ""he"", ""en"")"),"#VALUE!")</f>
        <v>#VALUE!</v>
      </c>
    </row>
    <row r="358" ht="15.75" customHeight="1">
      <c r="E358" s="4" t="str">
        <f>IFERROR(__xludf.DUMMYFUNCTION("GOOGLETRANSLATE(D358, ""he"", ""en"")"),"#VALUE!")</f>
        <v>#VALUE!</v>
      </c>
    </row>
    <row r="359" ht="15.75" customHeight="1">
      <c r="E359" s="4" t="str">
        <f>IFERROR(__xludf.DUMMYFUNCTION("GOOGLETRANSLATE(D359, ""he"", ""en"")"),"#VALUE!")</f>
        <v>#VALUE!</v>
      </c>
    </row>
    <row r="360" ht="15.75" customHeight="1">
      <c r="E360" s="4" t="str">
        <f>IFERROR(__xludf.DUMMYFUNCTION("GOOGLETRANSLATE(D360, ""he"", ""en"")"),"#VALUE!")</f>
        <v>#VALUE!</v>
      </c>
    </row>
    <row r="361" ht="15.75" customHeight="1">
      <c r="E361" s="4" t="str">
        <f>IFERROR(__xludf.DUMMYFUNCTION("GOOGLETRANSLATE(D361, ""he"", ""en"")"),"#VALUE!")</f>
        <v>#VALUE!</v>
      </c>
    </row>
    <row r="362" ht="15.75" customHeight="1">
      <c r="E362" s="4" t="str">
        <f>IFERROR(__xludf.DUMMYFUNCTION("GOOGLETRANSLATE(D362, ""he"", ""en"")"),"#VALUE!")</f>
        <v>#VALUE!</v>
      </c>
    </row>
    <row r="363" ht="15.75" customHeight="1">
      <c r="E363" s="4" t="str">
        <f>IFERROR(__xludf.DUMMYFUNCTION("GOOGLETRANSLATE(D363, ""he"", ""en"")"),"#VALUE!")</f>
        <v>#VALUE!</v>
      </c>
    </row>
    <row r="364" ht="15.75" customHeight="1">
      <c r="E364" s="4" t="str">
        <f>IFERROR(__xludf.DUMMYFUNCTION("GOOGLETRANSLATE(D364, ""he"", ""en"")"),"#VALUE!")</f>
        <v>#VALUE!</v>
      </c>
    </row>
    <row r="365" ht="15.75" customHeight="1">
      <c r="E365" s="4" t="str">
        <f>IFERROR(__xludf.DUMMYFUNCTION("GOOGLETRANSLATE(D365, ""he"", ""en"")"),"#VALUE!")</f>
        <v>#VALUE!</v>
      </c>
    </row>
    <row r="366" ht="15.75" customHeight="1">
      <c r="E366" s="4" t="str">
        <f>IFERROR(__xludf.DUMMYFUNCTION("GOOGLETRANSLATE(D366, ""he"", ""en"")"),"#VALUE!")</f>
        <v>#VALUE!</v>
      </c>
    </row>
    <row r="367" ht="15.75" customHeight="1">
      <c r="E367" s="4" t="str">
        <f>IFERROR(__xludf.DUMMYFUNCTION("GOOGLETRANSLATE(D367, ""he"", ""en"")"),"#VALUE!")</f>
        <v>#VALUE!</v>
      </c>
    </row>
    <row r="368" ht="15.75" customHeight="1">
      <c r="E368" s="4" t="str">
        <f>IFERROR(__xludf.DUMMYFUNCTION("GOOGLETRANSLATE(D368, ""he"", ""en"")"),"#VALUE!")</f>
        <v>#VALUE!</v>
      </c>
    </row>
    <row r="369" ht="15.75" customHeight="1">
      <c r="E369" s="4" t="str">
        <f>IFERROR(__xludf.DUMMYFUNCTION("GOOGLETRANSLATE(D369, ""he"", ""en"")"),"#VALUE!")</f>
        <v>#VALUE!</v>
      </c>
    </row>
    <row r="370" ht="15.75" customHeight="1">
      <c r="E370" s="4" t="str">
        <f>IFERROR(__xludf.DUMMYFUNCTION("GOOGLETRANSLATE(D370, ""he"", ""en"")"),"#VALUE!")</f>
        <v>#VALUE!</v>
      </c>
    </row>
    <row r="371" ht="15.75" customHeight="1">
      <c r="E371" s="4" t="str">
        <f>IFERROR(__xludf.DUMMYFUNCTION("GOOGLETRANSLATE(D371, ""he"", ""en"")"),"#VALUE!")</f>
        <v>#VALUE!</v>
      </c>
    </row>
    <row r="372" ht="15.75" customHeight="1">
      <c r="E372" s="4" t="str">
        <f>IFERROR(__xludf.DUMMYFUNCTION("GOOGLETRANSLATE(D372, ""he"", ""en"")"),"#VALUE!")</f>
        <v>#VALUE!</v>
      </c>
    </row>
    <row r="373" ht="15.75" customHeight="1">
      <c r="E373" s="4" t="str">
        <f>IFERROR(__xludf.DUMMYFUNCTION("GOOGLETRANSLATE(D373, ""he"", ""en"")"),"#VALUE!")</f>
        <v>#VALUE!</v>
      </c>
    </row>
    <row r="374" ht="15.75" customHeight="1">
      <c r="E374" s="4" t="str">
        <f>IFERROR(__xludf.DUMMYFUNCTION("GOOGLETRANSLATE(D374, ""he"", ""en"")"),"#VALUE!")</f>
        <v>#VALUE!</v>
      </c>
    </row>
    <row r="375" ht="15.75" customHeight="1">
      <c r="E375" s="4" t="str">
        <f>IFERROR(__xludf.DUMMYFUNCTION("GOOGLETRANSLATE(D375, ""he"", ""en"")"),"#VALUE!")</f>
        <v>#VALUE!</v>
      </c>
    </row>
    <row r="376" ht="15.75" customHeight="1">
      <c r="E376" s="4" t="str">
        <f>IFERROR(__xludf.DUMMYFUNCTION("GOOGLETRANSLATE(D376, ""he"", ""en"")"),"#VALUE!")</f>
        <v>#VALUE!</v>
      </c>
    </row>
    <row r="377" ht="15.75" customHeight="1">
      <c r="E377" s="4" t="str">
        <f>IFERROR(__xludf.DUMMYFUNCTION("GOOGLETRANSLATE(D377, ""he"", ""en"")"),"#VALUE!")</f>
        <v>#VALUE!</v>
      </c>
    </row>
    <row r="378" ht="15.75" customHeight="1">
      <c r="E378" s="4" t="str">
        <f>IFERROR(__xludf.DUMMYFUNCTION("GOOGLETRANSLATE(D378, ""he"", ""en"")"),"#VALUE!")</f>
        <v>#VALUE!</v>
      </c>
    </row>
    <row r="379" ht="15.75" customHeight="1">
      <c r="E379" s="4" t="str">
        <f>IFERROR(__xludf.DUMMYFUNCTION("GOOGLETRANSLATE(D379, ""he"", ""en"")"),"#VALUE!")</f>
        <v>#VALUE!</v>
      </c>
    </row>
    <row r="380" ht="15.75" customHeight="1">
      <c r="E380" s="4" t="str">
        <f>IFERROR(__xludf.DUMMYFUNCTION("GOOGLETRANSLATE(D380, ""he"", ""en"")"),"#VALUE!")</f>
        <v>#VALUE!</v>
      </c>
    </row>
    <row r="381" ht="15.75" customHeight="1">
      <c r="E381" s="4" t="str">
        <f>IFERROR(__xludf.DUMMYFUNCTION("GOOGLETRANSLATE(D381, ""he"", ""en"")"),"#VALUE!")</f>
        <v>#VALUE!</v>
      </c>
    </row>
    <row r="382" ht="15.75" customHeight="1">
      <c r="E382" s="4" t="str">
        <f>IFERROR(__xludf.DUMMYFUNCTION("GOOGLETRANSLATE(D382, ""he"", ""en"")"),"#VALUE!")</f>
        <v>#VALUE!</v>
      </c>
    </row>
    <row r="383" ht="15.75" customHeight="1">
      <c r="E383" s="4" t="str">
        <f>IFERROR(__xludf.DUMMYFUNCTION("GOOGLETRANSLATE(D383, ""he"", ""en"")"),"#VALUE!")</f>
        <v>#VALUE!</v>
      </c>
    </row>
    <row r="384" ht="15.75" customHeight="1">
      <c r="E384" s="4" t="str">
        <f>IFERROR(__xludf.DUMMYFUNCTION("GOOGLETRANSLATE(D384, ""he"", ""en"")"),"#VALUE!")</f>
        <v>#VALUE!</v>
      </c>
    </row>
    <row r="385" ht="15.75" customHeight="1">
      <c r="E385" s="4" t="str">
        <f>IFERROR(__xludf.DUMMYFUNCTION("GOOGLETRANSLATE(D385, ""he"", ""en"")"),"#VALUE!")</f>
        <v>#VALUE!</v>
      </c>
    </row>
    <row r="386" ht="15.75" customHeight="1">
      <c r="E386" s="4" t="str">
        <f>IFERROR(__xludf.DUMMYFUNCTION("GOOGLETRANSLATE(D386, ""he"", ""en"")"),"#VALUE!")</f>
        <v>#VALUE!</v>
      </c>
    </row>
    <row r="387" ht="15.75" customHeight="1">
      <c r="E387" s="4" t="str">
        <f>IFERROR(__xludf.DUMMYFUNCTION("GOOGLETRANSLATE(D387, ""he"", ""en"")"),"#VALUE!")</f>
        <v>#VALUE!</v>
      </c>
    </row>
    <row r="388" ht="15.75" customHeight="1">
      <c r="E388" s="4" t="str">
        <f>IFERROR(__xludf.DUMMYFUNCTION("GOOGLETRANSLATE(D388, ""he"", ""en"")"),"#VALUE!")</f>
        <v>#VALUE!</v>
      </c>
    </row>
    <row r="389" ht="15.75" customHeight="1">
      <c r="E389" s="4" t="str">
        <f>IFERROR(__xludf.DUMMYFUNCTION("GOOGLETRANSLATE(D389, ""he"", ""en"")"),"#VALUE!")</f>
        <v>#VALUE!</v>
      </c>
    </row>
    <row r="390" ht="15.75" customHeight="1">
      <c r="E390" s="4" t="str">
        <f>IFERROR(__xludf.DUMMYFUNCTION("GOOGLETRANSLATE(D390, ""he"", ""en"")"),"#VALUE!")</f>
        <v>#VALUE!</v>
      </c>
    </row>
    <row r="391" ht="15.75" customHeight="1">
      <c r="E391" s="4" t="str">
        <f>IFERROR(__xludf.DUMMYFUNCTION("GOOGLETRANSLATE(D391, ""he"", ""en"")"),"#VALUE!")</f>
        <v>#VALUE!</v>
      </c>
    </row>
    <row r="392" ht="15.75" customHeight="1">
      <c r="E392" s="4" t="str">
        <f>IFERROR(__xludf.DUMMYFUNCTION("GOOGLETRANSLATE(D392, ""he"", ""en"")"),"#VALUE!")</f>
        <v>#VALUE!</v>
      </c>
    </row>
    <row r="393" ht="15.75" customHeight="1">
      <c r="E393" s="4" t="str">
        <f>IFERROR(__xludf.DUMMYFUNCTION("GOOGLETRANSLATE(D393, ""he"", ""en"")"),"#VALUE!")</f>
        <v>#VALUE!</v>
      </c>
    </row>
    <row r="394" ht="15.75" customHeight="1">
      <c r="E394" s="4" t="str">
        <f>IFERROR(__xludf.DUMMYFUNCTION("GOOGLETRANSLATE(D394, ""he"", ""en"")"),"#VALUE!")</f>
        <v>#VALUE!</v>
      </c>
    </row>
    <row r="395" ht="15.75" customHeight="1">
      <c r="E395" s="4" t="str">
        <f>IFERROR(__xludf.DUMMYFUNCTION("GOOGLETRANSLATE(D395, ""he"", ""en"")"),"#VALUE!")</f>
        <v>#VALUE!</v>
      </c>
    </row>
    <row r="396" ht="15.75" customHeight="1">
      <c r="E396" s="4" t="str">
        <f>IFERROR(__xludf.DUMMYFUNCTION("GOOGLETRANSLATE(D396, ""he"", ""en"")"),"#VALUE!")</f>
        <v>#VALUE!</v>
      </c>
    </row>
    <row r="397" ht="15.75" customHeight="1">
      <c r="E397" s="4" t="str">
        <f>IFERROR(__xludf.DUMMYFUNCTION("GOOGLETRANSLATE(D397, ""he"", ""en"")"),"#VALUE!")</f>
        <v>#VALUE!</v>
      </c>
    </row>
    <row r="398" ht="15.75" customHeight="1">
      <c r="E398" s="4" t="str">
        <f>IFERROR(__xludf.DUMMYFUNCTION("GOOGLETRANSLATE(D398, ""he"", ""en"")"),"#VALUE!")</f>
        <v>#VALUE!</v>
      </c>
    </row>
    <row r="399" ht="15.75" customHeight="1">
      <c r="E399" s="4" t="str">
        <f>IFERROR(__xludf.DUMMYFUNCTION("GOOGLETRANSLATE(D399, ""he"", ""en"")"),"#VALUE!")</f>
        <v>#VALUE!</v>
      </c>
    </row>
    <row r="400" ht="15.75" customHeight="1">
      <c r="E400" s="4" t="str">
        <f>IFERROR(__xludf.DUMMYFUNCTION("GOOGLETRANSLATE(D400, ""he"", ""en"")"),"#VALUE!")</f>
        <v>#VALUE!</v>
      </c>
    </row>
    <row r="401" ht="15.75" customHeight="1">
      <c r="E401" s="4" t="str">
        <f>IFERROR(__xludf.DUMMYFUNCTION("GOOGLETRANSLATE(D401, ""he"", ""en"")"),"#VALUE!")</f>
        <v>#VALUE!</v>
      </c>
    </row>
    <row r="402" ht="15.75" customHeight="1">
      <c r="E402" s="4" t="str">
        <f>IFERROR(__xludf.DUMMYFUNCTION("GOOGLETRANSLATE(D402, ""he"", ""en"")"),"#VALUE!")</f>
        <v>#VALUE!</v>
      </c>
    </row>
    <row r="403" ht="15.75" customHeight="1">
      <c r="E403" s="4" t="str">
        <f>IFERROR(__xludf.DUMMYFUNCTION("GOOGLETRANSLATE(D403, ""he"", ""en"")"),"#VALUE!")</f>
        <v>#VALUE!</v>
      </c>
    </row>
    <row r="404" ht="15.75" customHeight="1">
      <c r="E404" s="4" t="str">
        <f>IFERROR(__xludf.DUMMYFUNCTION("GOOGLETRANSLATE(D404, ""he"", ""en"")"),"#VALUE!")</f>
        <v>#VALUE!</v>
      </c>
    </row>
    <row r="405" ht="15.75" customHeight="1">
      <c r="E405" s="4" t="str">
        <f>IFERROR(__xludf.DUMMYFUNCTION("GOOGLETRANSLATE(D405, ""he"", ""en"")"),"#VALUE!")</f>
        <v>#VALUE!</v>
      </c>
    </row>
    <row r="406" ht="15.75" customHeight="1">
      <c r="E406" s="4" t="str">
        <f>IFERROR(__xludf.DUMMYFUNCTION("GOOGLETRANSLATE(D406, ""he"", ""en"")"),"#VALUE!")</f>
        <v>#VALUE!</v>
      </c>
    </row>
    <row r="407" ht="15.75" customHeight="1">
      <c r="E407" s="4" t="str">
        <f>IFERROR(__xludf.DUMMYFUNCTION("GOOGLETRANSLATE(D407, ""he"", ""en"")"),"#VALUE!")</f>
        <v>#VALUE!</v>
      </c>
    </row>
    <row r="408" ht="15.75" customHeight="1">
      <c r="E408" s="4" t="str">
        <f>IFERROR(__xludf.DUMMYFUNCTION("GOOGLETRANSLATE(D408, ""he"", ""en"")"),"#VALUE!")</f>
        <v>#VALUE!</v>
      </c>
    </row>
    <row r="409" ht="15.75" customHeight="1">
      <c r="E409" s="4" t="str">
        <f>IFERROR(__xludf.DUMMYFUNCTION("GOOGLETRANSLATE(D409, ""he"", ""en"")"),"#VALUE!")</f>
        <v>#VALUE!</v>
      </c>
    </row>
    <row r="410" ht="15.75" customHeight="1">
      <c r="E410" s="4" t="str">
        <f>IFERROR(__xludf.DUMMYFUNCTION("GOOGLETRANSLATE(D410, ""he"", ""en"")"),"#VALUE!")</f>
        <v>#VALUE!</v>
      </c>
    </row>
    <row r="411" ht="15.75" customHeight="1">
      <c r="E411" s="4" t="str">
        <f>IFERROR(__xludf.DUMMYFUNCTION("GOOGLETRANSLATE(D411, ""he"", ""en"")"),"#VALUE!")</f>
        <v>#VALUE!</v>
      </c>
    </row>
    <row r="412" ht="15.75" customHeight="1">
      <c r="E412" s="4" t="str">
        <f>IFERROR(__xludf.DUMMYFUNCTION("GOOGLETRANSLATE(D412, ""he"", ""en"")"),"#VALUE!")</f>
        <v>#VALUE!</v>
      </c>
    </row>
    <row r="413" ht="15.75" customHeight="1">
      <c r="E413" s="4" t="str">
        <f>IFERROR(__xludf.DUMMYFUNCTION("GOOGLETRANSLATE(D413, ""he"", ""en"")"),"#VALUE!")</f>
        <v>#VALUE!</v>
      </c>
    </row>
    <row r="414" ht="15.75" customHeight="1">
      <c r="E414" s="4" t="str">
        <f>IFERROR(__xludf.DUMMYFUNCTION("GOOGLETRANSLATE(D414, ""he"", ""en"")"),"#VALUE!")</f>
        <v>#VALUE!</v>
      </c>
    </row>
    <row r="415" ht="15.75" customHeight="1">
      <c r="E415" s="4" t="str">
        <f>IFERROR(__xludf.DUMMYFUNCTION("GOOGLETRANSLATE(D415, ""he"", ""en"")"),"#VALUE!")</f>
        <v>#VALUE!</v>
      </c>
    </row>
    <row r="416" ht="15.75" customHeight="1">
      <c r="E416" s="4" t="str">
        <f>IFERROR(__xludf.DUMMYFUNCTION("GOOGLETRANSLATE(D416, ""he"", ""en"")"),"#VALUE!")</f>
        <v>#VALUE!</v>
      </c>
    </row>
    <row r="417" ht="15.75" customHeight="1">
      <c r="E417" s="4" t="str">
        <f>IFERROR(__xludf.DUMMYFUNCTION("GOOGLETRANSLATE(D417, ""he"", ""en"")"),"#VALUE!")</f>
        <v>#VALUE!</v>
      </c>
    </row>
    <row r="418" ht="15.75" customHeight="1">
      <c r="E418" s="4" t="str">
        <f>IFERROR(__xludf.DUMMYFUNCTION("GOOGLETRANSLATE(D418, ""he"", ""en"")"),"#VALUE!")</f>
        <v>#VALUE!</v>
      </c>
    </row>
    <row r="419" ht="15.75" customHeight="1">
      <c r="E419" s="4" t="str">
        <f>IFERROR(__xludf.DUMMYFUNCTION("GOOGLETRANSLATE(D419, ""he"", ""en"")"),"#VALUE!")</f>
        <v>#VALUE!</v>
      </c>
    </row>
    <row r="420" ht="15.75" customHeight="1">
      <c r="E420" s="4" t="str">
        <f>IFERROR(__xludf.DUMMYFUNCTION("GOOGLETRANSLATE(D420, ""he"", ""en"")"),"#VALUE!")</f>
        <v>#VALUE!</v>
      </c>
    </row>
    <row r="421" ht="15.75" customHeight="1">
      <c r="E421" s="4" t="str">
        <f>IFERROR(__xludf.DUMMYFUNCTION("GOOGLETRANSLATE(D421, ""he"", ""en"")"),"#VALUE!")</f>
        <v>#VALUE!</v>
      </c>
    </row>
    <row r="422" ht="15.75" customHeight="1">
      <c r="E422" s="4" t="str">
        <f>IFERROR(__xludf.DUMMYFUNCTION("GOOGLETRANSLATE(D422, ""he"", ""en"")"),"#VALUE!")</f>
        <v>#VALUE!</v>
      </c>
    </row>
    <row r="423" ht="15.75" customHeight="1">
      <c r="E423" s="4" t="str">
        <f>IFERROR(__xludf.DUMMYFUNCTION("GOOGLETRANSLATE(D423, ""he"", ""en"")"),"#VALUE!")</f>
        <v>#VALUE!</v>
      </c>
    </row>
    <row r="424" ht="15.75" customHeight="1">
      <c r="E424" s="4" t="str">
        <f>IFERROR(__xludf.DUMMYFUNCTION("GOOGLETRANSLATE(D424, ""he"", ""en"")"),"#VALUE!")</f>
        <v>#VALUE!</v>
      </c>
    </row>
    <row r="425" ht="15.75" customHeight="1">
      <c r="E425" s="4" t="str">
        <f>IFERROR(__xludf.DUMMYFUNCTION("GOOGLETRANSLATE(D425, ""he"", ""en"")"),"#VALUE!")</f>
        <v>#VALUE!</v>
      </c>
    </row>
    <row r="426" ht="15.75" customHeight="1">
      <c r="E426" s="4" t="str">
        <f>IFERROR(__xludf.DUMMYFUNCTION("GOOGLETRANSLATE(D426, ""he"", ""en"")"),"#VALUE!")</f>
        <v>#VALUE!</v>
      </c>
    </row>
    <row r="427" ht="15.75" customHeight="1">
      <c r="E427" s="4" t="str">
        <f>IFERROR(__xludf.DUMMYFUNCTION("GOOGLETRANSLATE(D427, ""he"", ""en"")"),"#VALUE!")</f>
        <v>#VALUE!</v>
      </c>
    </row>
    <row r="428" ht="15.75" customHeight="1">
      <c r="E428" s="4" t="str">
        <f>IFERROR(__xludf.DUMMYFUNCTION("GOOGLETRANSLATE(D428, ""he"", ""en"")"),"#VALUE!")</f>
        <v>#VALUE!</v>
      </c>
    </row>
    <row r="429" ht="15.75" customHeight="1">
      <c r="E429" s="4" t="str">
        <f>IFERROR(__xludf.DUMMYFUNCTION("GOOGLETRANSLATE(D429, ""he"", ""en"")"),"#VALUE!")</f>
        <v>#VALUE!</v>
      </c>
    </row>
    <row r="430" ht="15.75" customHeight="1">
      <c r="E430" s="4" t="str">
        <f>IFERROR(__xludf.DUMMYFUNCTION("GOOGLETRANSLATE(D430, ""he"", ""en"")"),"#VALUE!")</f>
        <v>#VALUE!</v>
      </c>
    </row>
    <row r="431" ht="15.75" customHeight="1">
      <c r="E431" s="4" t="str">
        <f>IFERROR(__xludf.DUMMYFUNCTION("GOOGLETRANSLATE(D431, ""he"", ""en"")"),"#VALUE!")</f>
        <v>#VALUE!</v>
      </c>
    </row>
    <row r="432" ht="15.75" customHeight="1">
      <c r="E432" s="4" t="str">
        <f>IFERROR(__xludf.DUMMYFUNCTION("GOOGLETRANSLATE(D432, ""he"", ""en"")"),"#VALUE!")</f>
        <v>#VALUE!</v>
      </c>
    </row>
    <row r="433" ht="15.75" customHeight="1">
      <c r="E433" s="4" t="str">
        <f>IFERROR(__xludf.DUMMYFUNCTION("GOOGLETRANSLATE(D433, ""he"", ""en"")"),"#VALUE!")</f>
        <v>#VALUE!</v>
      </c>
    </row>
    <row r="434" ht="15.75" customHeight="1">
      <c r="E434" s="4" t="str">
        <f>IFERROR(__xludf.DUMMYFUNCTION("GOOGLETRANSLATE(D434, ""he"", ""en"")"),"#VALUE!")</f>
        <v>#VALUE!</v>
      </c>
    </row>
    <row r="435" ht="15.75" customHeight="1">
      <c r="E435" s="4" t="str">
        <f>IFERROR(__xludf.DUMMYFUNCTION("GOOGLETRANSLATE(D435, ""he"", ""en"")"),"#VALUE!")</f>
        <v>#VALUE!</v>
      </c>
    </row>
    <row r="436" ht="15.75" customHeight="1">
      <c r="E436" s="4" t="str">
        <f>IFERROR(__xludf.DUMMYFUNCTION("GOOGLETRANSLATE(D436, ""he"", ""en"")"),"#VALUE!")</f>
        <v>#VALUE!</v>
      </c>
    </row>
    <row r="437" ht="15.75" customHeight="1">
      <c r="E437" s="4" t="str">
        <f>IFERROR(__xludf.DUMMYFUNCTION("GOOGLETRANSLATE(D437, ""he"", ""en"")"),"#VALUE!")</f>
        <v>#VALUE!</v>
      </c>
    </row>
    <row r="438" ht="15.75" customHeight="1">
      <c r="E438" s="4" t="str">
        <f>IFERROR(__xludf.DUMMYFUNCTION("GOOGLETRANSLATE(D438, ""he"", ""en"")"),"#VALUE!")</f>
        <v>#VALUE!</v>
      </c>
    </row>
    <row r="439" ht="15.75" customHeight="1">
      <c r="E439" s="4" t="str">
        <f>IFERROR(__xludf.DUMMYFUNCTION("GOOGLETRANSLATE(D439, ""he"", ""en"")"),"#VALUE!")</f>
        <v>#VALUE!</v>
      </c>
    </row>
    <row r="440" ht="15.75" customHeight="1">
      <c r="E440" s="4" t="str">
        <f>IFERROR(__xludf.DUMMYFUNCTION("GOOGLETRANSLATE(D440, ""he"", ""en"")"),"#VALUE!")</f>
        <v>#VALUE!</v>
      </c>
    </row>
    <row r="441" ht="15.75" customHeight="1">
      <c r="E441" s="4" t="str">
        <f>IFERROR(__xludf.DUMMYFUNCTION("GOOGLETRANSLATE(D441, ""he"", ""en"")"),"#VALUE!")</f>
        <v>#VALUE!</v>
      </c>
    </row>
    <row r="442" ht="15.75" customHeight="1">
      <c r="E442" s="4" t="str">
        <f>IFERROR(__xludf.DUMMYFUNCTION("GOOGLETRANSLATE(D442, ""he"", ""en"")"),"#VALUE!")</f>
        <v>#VALUE!</v>
      </c>
    </row>
    <row r="443" ht="15.75" customHeight="1">
      <c r="E443" s="4" t="str">
        <f>IFERROR(__xludf.DUMMYFUNCTION("GOOGLETRANSLATE(D443, ""he"", ""en"")"),"#VALUE!")</f>
        <v>#VALUE!</v>
      </c>
    </row>
    <row r="444" ht="15.75" customHeight="1">
      <c r="E444" s="4" t="str">
        <f>IFERROR(__xludf.DUMMYFUNCTION("GOOGLETRANSLATE(D444, ""he"", ""en"")"),"#VALUE!")</f>
        <v>#VALUE!</v>
      </c>
    </row>
    <row r="445" ht="15.75" customHeight="1">
      <c r="E445" s="4" t="str">
        <f>IFERROR(__xludf.DUMMYFUNCTION("GOOGLETRANSLATE(D445, ""he"", ""en"")"),"#VALUE!")</f>
        <v>#VALUE!</v>
      </c>
    </row>
    <row r="446" ht="15.75" customHeight="1">
      <c r="E446" s="4" t="str">
        <f>IFERROR(__xludf.DUMMYFUNCTION("GOOGLETRANSLATE(D446, ""he"", ""en"")"),"#VALUE!")</f>
        <v>#VALUE!</v>
      </c>
    </row>
    <row r="447" ht="15.75" customHeight="1">
      <c r="E447" s="4" t="str">
        <f>IFERROR(__xludf.DUMMYFUNCTION("GOOGLETRANSLATE(D447, ""he"", ""en"")"),"#VALUE!")</f>
        <v>#VALUE!</v>
      </c>
    </row>
    <row r="448" ht="15.75" customHeight="1">
      <c r="E448" s="4" t="str">
        <f>IFERROR(__xludf.DUMMYFUNCTION("GOOGLETRANSLATE(D448, ""he"", ""en"")"),"#VALUE!")</f>
        <v>#VALUE!</v>
      </c>
    </row>
    <row r="449" ht="15.75" customHeight="1">
      <c r="E449" s="4" t="str">
        <f>IFERROR(__xludf.DUMMYFUNCTION("GOOGLETRANSLATE(D449, ""he"", ""en"")"),"#VALUE!")</f>
        <v>#VALUE!</v>
      </c>
    </row>
    <row r="450" ht="15.75" customHeight="1">
      <c r="E450" s="4" t="str">
        <f>IFERROR(__xludf.DUMMYFUNCTION("GOOGLETRANSLATE(D450, ""he"", ""en"")"),"#VALUE!")</f>
        <v>#VALUE!</v>
      </c>
    </row>
    <row r="451" ht="15.75" customHeight="1">
      <c r="E451" s="4" t="str">
        <f>IFERROR(__xludf.DUMMYFUNCTION("GOOGLETRANSLATE(D451, ""he"", ""en"")"),"#VALUE!")</f>
        <v>#VALUE!</v>
      </c>
    </row>
    <row r="452" ht="15.75" customHeight="1">
      <c r="E452" s="4" t="str">
        <f>IFERROR(__xludf.DUMMYFUNCTION("GOOGLETRANSLATE(D452, ""he"", ""en"")"),"#VALUE!")</f>
        <v>#VALUE!</v>
      </c>
    </row>
    <row r="453" ht="15.75" customHeight="1">
      <c r="E453" s="4" t="str">
        <f>IFERROR(__xludf.DUMMYFUNCTION("GOOGLETRANSLATE(D453, ""he"", ""en"")"),"#VALUE!")</f>
        <v>#VALUE!</v>
      </c>
    </row>
    <row r="454" ht="15.75" customHeight="1">
      <c r="E454" s="4" t="str">
        <f>IFERROR(__xludf.DUMMYFUNCTION("GOOGLETRANSLATE(D454, ""he"", ""en"")"),"#VALUE!")</f>
        <v>#VALUE!</v>
      </c>
    </row>
    <row r="455" ht="15.75" customHeight="1">
      <c r="E455" s="4" t="str">
        <f>IFERROR(__xludf.DUMMYFUNCTION("GOOGLETRANSLATE(D455, ""he"", ""en"")"),"#VALUE!")</f>
        <v>#VALUE!</v>
      </c>
    </row>
    <row r="456" ht="15.75" customHeight="1">
      <c r="E456" s="4" t="str">
        <f>IFERROR(__xludf.DUMMYFUNCTION("GOOGLETRANSLATE(D456, ""he"", ""en"")"),"#VALUE!")</f>
        <v>#VALUE!</v>
      </c>
    </row>
    <row r="457" ht="15.75" customHeight="1">
      <c r="E457" s="4" t="str">
        <f>IFERROR(__xludf.DUMMYFUNCTION("GOOGLETRANSLATE(D457, ""he"", ""en"")"),"#VALUE!")</f>
        <v>#VALUE!</v>
      </c>
    </row>
    <row r="458" ht="15.75" customHeight="1">
      <c r="E458" s="4" t="str">
        <f>IFERROR(__xludf.DUMMYFUNCTION("GOOGLETRANSLATE(D458, ""he"", ""en"")"),"#VALUE!")</f>
        <v>#VALUE!</v>
      </c>
    </row>
    <row r="459" ht="15.75" customHeight="1">
      <c r="E459" s="4" t="str">
        <f>IFERROR(__xludf.DUMMYFUNCTION("GOOGLETRANSLATE(D459, ""he"", ""en"")"),"#VALUE!")</f>
        <v>#VALUE!</v>
      </c>
    </row>
    <row r="460" ht="15.75" customHeight="1">
      <c r="E460" s="4" t="str">
        <f>IFERROR(__xludf.DUMMYFUNCTION("GOOGLETRANSLATE(D460, ""he"", ""en"")"),"#VALUE!")</f>
        <v>#VALUE!</v>
      </c>
    </row>
    <row r="461" ht="15.75" customHeight="1">
      <c r="E461" s="4" t="str">
        <f>IFERROR(__xludf.DUMMYFUNCTION("GOOGLETRANSLATE(D461, ""he"", ""en"")"),"#VALUE!")</f>
        <v>#VALUE!</v>
      </c>
    </row>
    <row r="462" ht="15.75" customHeight="1">
      <c r="E462" s="4" t="str">
        <f>IFERROR(__xludf.DUMMYFUNCTION("GOOGLETRANSLATE(D462, ""he"", ""en"")"),"#VALUE!")</f>
        <v>#VALUE!</v>
      </c>
    </row>
    <row r="463" ht="15.75" customHeight="1">
      <c r="E463" s="4" t="str">
        <f>IFERROR(__xludf.DUMMYFUNCTION("GOOGLETRANSLATE(D463, ""he"", ""en"")"),"#VALUE!")</f>
        <v>#VALUE!</v>
      </c>
    </row>
    <row r="464" ht="15.75" customHeight="1">
      <c r="E464" s="4" t="str">
        <f>IFERROR(__xludf.DUMMYFUNCTION("GOOGLETRANSLATE(D464, ""he"", ""en"")"),"#VALUE!")</f>
        <v>#VALUE!</v>
      </c>
    </row>
    <row r="465" ht="15.75" customHeight="1">
      <c r="E465" s="4" t="str">
        <f>IFERROR(__xludf.DUMMYFUNCTION("GOOGLETRANSLATE(D465, ""he"", ""en"")"),"#VALUE!")</f>
        <v>#VALUE!</v>
      </c>
    </row>
    <row r="466" ht="15.75" customHeight="1">
      <c r="E466" s="4" t="str">
        <f>IFERROR(__xludf.DUMMYFUNCTION("GOOGLETRANSLATE(D466, ""he"", ""en"")"),"#VALUE!")</f>
        <v>#VALUE!</v>
      </c>
    </row>
    <row r="467" ht="15.75" customHeight="1">
      <c r="E467" s="4" t="str">
        <f>IFERROR(__xludf.DUMMYFUNCTION("GOOGLETRANSLATE(D467, ""he"", ""en"")"),"#VALUE!")</f>
        <v>#VALUE!</v>
      </c>
    </row>
    <row r="468" ht="15.75" customHeight="1">
      <c r="E468" s="4" t="str">
        <f>IFERROR(__xludf.DUMMYFUNCTION("GOOGLETRANSLATE(D468, ""he"", ""en"")"),"#VALUE!")</f>
        <v>#VALUE!</v>
      </c>
    </row>
    <row r="469" ht="15.75" customHeight="1">
      <c r="E469" s="4" t="str">
        <f>IFERROR(__xludf.DUMMYFUNCTION("GOOGLETRANSLATE(D469, ""he"", ""en"")"),"#VALUE!")</f>
        <v>#VALUE!</v>
      </c>
    </row>
    <row r="470" ht="15.75" customHeight="1">
      <c r="E470" s="4" t="str">
        <f>IFERROR(__xludf.DUMMYFUNCTION("GOOGLETRANSLATE(D470, ""he"", ""en"")"),"#VALUE!")</f>
        <v>#VALUE!</v>
      </c>
    </row>
    <row r="471" ht="15.75" customHeight="1">
      <c r="E471" s="4" t="str">
        <f>IFERROR(__xludf.DUMMYFUNCTION("GOOGLETRANSLATE(D471, ""he"", ""en"")"),"#VALUE!")</f>
        <v>#VALUE!</v>
      </c>
    </row>
    <row r="472" ht="15.75" customHeight="1">
      <c r="E472" s="4" t="str">
        <f>IFERROR(__xludf.DUMMYFUNCTION("GOOGLETRANSLATE(D472, ""he"", ""en"")"),"#VALUE!")</f>
        <v>#VALUE!</v>
      </c>
    </row>
    <row r="473" ht="15.75" customHeight="1">
      <c r="E473" s="4" t="str">
        <f>IFERROR(__xludf.DUMMYFUNCTION("GOOGLETRANSLATE(D473, ""he"", ""en"")"),"#VALUE!")</f>
        <v>#VALUE!</v>
      </c>
    </row>
    <row r="474" ht="15.75" customHeight="1">
      <c r="E474" s="4" t="str">
        <f>IFERROR(__xludf.DUMMYFUNCTION("GOOGLETRANSLATE(D474, ""he"", ""en"")"),"#VALUE!")</f>
        <v>#VALUE!</v>
      </c>
    </row>
    <row r="475" ht="15.75" customHeight="1">
      <c r="E475" s="4" t="str">
        <f>IFERROR(__xludf.DUMMYFUNCTION("GOOGLETRANSLATE(D475, ""he"", ""en"")"),"#VALUE!")</f>
        <v>#VALUE!</v>
      </c>
    </row>
    <row r="476" ht="15.75" customHeight="1">
      <c r="E476" s="4" t="str">
        <f>IFERROR(__xludf.DUMMYFUNCTION("GOOGLETRANSLATE(D476, ""he"", ""en"")"),"#VALUE!")</f>
        <v>#VALUE!</v>
      </c>
    </row>
    <row r="477" ht="15.75" customHeight="1">
      <c r="E477" s="4" t="str">
        <f>IFERROR(__xludf.DUMMYFUNCTION("GOOGLETRANSLATE(D477, ""he"", ""en"")"),"#VALUE!")</f>
        <v>#VALUE!</v>
      </c>
    </row>
    <row r="478" ht="15.75" customHeight="1">
      <c r="E478" s="4" t="str">
        <f>IFERROR(__xludf.DUMMYFUNCTION("GOOGLETRANSLATE(D478, ""he"", ""en"")"),"#VALUE!")</f>
        <v>#VALUE!</v>
      </c>
    </row>
    <row r="479" ht="15.75" customHeight="1">
      <c r="E479" s="4" t="str">
        <f>IFERROR(__xludf.DUMMYFUNCTION("GOOGLETRANSLATE(D479, ""he"", ""en"")"),"#VALUE!")</f>
        <v>#VALUE!</v>
      </c>
    </row>
    <row r="480" ht="15.75" customHeight="1">
      <c r="E480" s="4" t="str">
        <f>IFERROR(__xludf.DUMMYFUNCTION("GOOGLETRANSLATE(D480, ""he"", ""en"")"),"#VALUE!")</f>
        <v>#VALUE!</v>
      </c>
    </row>
    <row r="481" ht="15.75" customHeight="1">
      <c r="E481" s="4" t="str">
        <f>IFERROR(__xludf.DUMMYFUNCTION("GOOGLETRANSLATE(D481, ""he"", ""en"")"),"#VALUE!")</f>
        <v>#VALUE!</v>
      </c>
    </row>
    <row r="482" ht="15.75" customHeight="1">
      <c r="E482" s="4" t="str">
        <f>IFERROR(__xludf.DUMMYFUNCTION("GOOGLETRANSLATE(D482, ""he"", ""en"")"),"#VALUE!")</f>
        <v>#VALUE!</v>
      </c>
    </row>
    <row r="483" ht="15.75" customHeight="1">
      <c r="E483" s="4" t="str">
        <f>IFERROR(__xludf.DUMMYFUNCTION("GOOGLETRANSLATE(D483, ""he"", ""en"")"),"#VALUE!")</f>
        <v>#VALUE!</v>
      </c>
    </row>
    <row r="484" ht="15.75" customHeight="1">
      <c r="E484" s="4" t="str">
        <f>IFERROR(__xludf.DUMMYFUNCTION("GOOGLETRANSLATE(D484, ""he"", ""en"")"),"#VALUE!")</f>
        <v>#VALUE!</v>
      </c>
    </row>
    <row r="485" ht="15.75" customHeight="1">
      <c r="E485" s="4" t="str">
        <f>IFERROR(__xludf.DUMMYFUNCTION("GOOGLETRANSLATE(D485, ""he"", ""en"")"),"#VALUE!")</f>
        <v>#VALUE!</v>
      </c>
    </row>
    <row r="486" ht="15.75" customHeight="1">
      <c r="E486" s="4" t="str">
        <f>IFERROR(__xludf.DUMMYFUNCTION("GOOGLETRANSLATE(D486, ""he"", ""en"")"),"#VALUE!")</f>
        <v>#VALUE!</v>
      </c>
    </row>
    <row r="487" ht="15.75" customHeight="1">
      <c r="E487" s="4" t="str">
        <f>IFERROR(__xludf.DUMMYFUNCTION("GOOGLETRANSLATE(D487, ""he"", ""en"")"),"#VALUE!")</f>
        <v>#VALUE!</v>
      </c>
    </row>
    <row r="488" ht="15.75" customHeight="1">
      <c r="E488" s="4" t="str">
        <f>IFERROR(__xludf.DUMMYFUNCTION("GOOGLETRANSLATE(D488, ""he"", ""en"")"),"#VALUE!")</f>
        <v>#VALUE!</v>
      </c>
    </row>
    <row r="489" ht="15.75" customHeight="1">
      <c r="E489" s="4" t="str">
        <f>IFERROR(__xludf.DUMMYFUNCTION("GOOGLETRANSLATE(D489, ""he"", ""en"")"),"#VALUE!")</f>
        <v>#VALUE!</v>
      </c>
    </row>
    <row r="490" ht="15.75" customHeight="1">
      <c r="E490" s="4" t="str">
        <f>IFERROR(__xludf.DUMMYFUNCTION("GOOGLETRANSLATE(D490, ""he"", ""en"")"),"#VALUE!")</f>
        <v>#VALUE!</v>
      </c>
    </row>
    <row r="491" ht="15.75" customHeight="1">
      <c r="E491" s="4" t="str">
        <f>IFERROR(__xludf.DUMMYFUNCTION("GOOGLETRANSLATE(D491, ""he"", ""en"")"),"#VALUE!")</f>
        <v>#VALUE!</v>
      </c>
    </row>
    <row r="492" ht="15.75" customHeight="1">
      <c r="E492" s="4" t="str">
        <f>IFERROR(__xludf.DUMMYFUNCTION("GOOGLETRANSLATE(D492, ""he"", ""en"")"),"#VALUE!")</f>
        <v>#VALUE!</v>
      </c>
    </row>
    <row r="493" ht="15.75" customHeight="1">
      <c r="E493" s="4" t="str">
        <f>IFERROR(__xludf.DUMMYFUNCTION("GOOGLETRANSLATE(D493, ""he"", ""en"")"),"#VALUE!")</f>
        <v>#VALUE!</v>
      </c>
    </row>
    <row r="494" ht="15.75" customHeight="1">
      <c r="E494" s="4" t="str">
        <f>IFERROR(__xludf.DUMMYFUNCTION("GOOGLETRANSLATE(D494, ""he"", ""en"")"),"#VALUE!")</f>
        <v>#VALUE!</v>
      </c>
    </row>
    <row r="495" ht="15.75" customHeight="1">
      <c r="E495" s="4" t="str">
        <f>IFERROR(__xludf.DUMMYFUNCTION("GOOGLETRANSLATE(D495, ""he"", ""en"")"),"#VALUE!")</f>
        <v>#VALUE!</v>
      </c>
    </row>
    <row r="496" ht="15.75" customHeight="1">
      <c r="E496" s="4" t="str">
        <f>IFERROR(__xludf.DUMMYFUNCTION("GOOGLETRANSLATE(D496, ""he"", ""en"")"),"#VALUE!")</f>
        <v>#VALUE!</v>
      </c>
    </row>
    <row r="497" ht="15.75" customHeight="1">
      <c r="E497" s="4" t="str">
        <f>IFERROR(__xludf.DUMMYFUNCTION("GOOGLETRANSLATE(D497, ""he"", ""en"")"),"#VALUE!")</f>
        <v>#VALUE!</v>
      </c>
    </row>
    <row r="498" ht="15.75" customHeight="1">
      <c r="E498" s="4" t="str">
        <f>IFERROR(__xludf.DUMMYFUNCTION("GOOGLETRANSLATE(D498, ""he"", ""en"")"),"#VALUE!")</f>
        <v>#VALUE!</v>
      </c>
    </row>
    <row r="499" ht="15.75" customHeight="1">
      <c r="E499" s="4" t="str">
        <f>IFERROR(__xludf.DUMMYFUNCTION("GOOGLETRANSLATE(D499, ""he"", ""en"")"),"#VALUE!")</f>
        <v>#VALUE!</v>
      </c>
    </row>
    <row r="500" ht="15.75" customHeight="1">
      <c r="E500" s="4" t="str">
        <f>IFERROR(__xludf.DUMMYFUNCTION("GOOGLETRANSLATE(D500, ""he"", ""en"")"),"#VALUE!")</f>
        <v>#VALUE!</v>
      </c>
    </row>
    <row r="501" ht="15.75" customHeight="1">
      <c r="E501" s="4" t="str">
        <f>IFERROR(__xludf.DUMMYFUNCTION("GOOGLETRANSLATE(D501, ""he"", ""en"")"),"#VALUE!")</f>
        <v>#VALUE!</v>
      </c>
    </row>
    <row r="502" ht="15.75" customHeight="1">
      <c r="E502" s="4" t="str">
        <f>IFERROR(__xludf.DUMMYFUNCTION("GOOGLETRANSLATE(D502, ""he"", ""en"")"),"#VALUE!")</f>
        <v>#VALUE!</v>
      </c>
    </row>
    <row r="503" ht="15.75" customHeight="1">
      <c r="E503" s="4" t="str">
        <f>IFERROR(__xludf.DUMMYFUNCTION("GOOGLETRANSLATE(D503, ""he"", ""en"")"),"#VALUE!")</f>
        <v>#VALUE!</v>
      </c>
    </row>
    <row r="504" ht="15.75" customHeight="1">
      <c r="E504" s="4" t="str">
        <f>IFERROR(__xludf.DUMMYFUNCTION("GOOGLETRANSLATE(D504, ""he"", ""en"")"),"#VALUE!")</f>
        <v>#VALUE!</v>
      </c>
    </row>
    <row r="505" ht="15.75" customHeight="1">
      <c r="E505" s="4" t="str">
        <f>IFERROR(__xludf.DUMMYFUNCTION("GOOGLETRANSLATE(D505, ""he"", ""en"")"),"#VALUE!")</f>
        <v>#VALUE!</v>
      </c>
    </row>
    <row r="506" ht="15.75" customHeight="1">
      <c r="E506" s="4" t="str">
        <f>IFERROR(__xludf.DUMMYFUNCTION("GOOGLETRANSLATE(D506, ""he"", ""en"")"),"#VALUE!")</f>
        <v>#VALUE!</v>
      </c>
    </row>
    <row r="507" ht="15.75" customHeight="1">
      <c r="E507" s="4" t="str">
        <f>IFERROR(__xludf.DUMMYFUNCTION("GOOGLETRANSLATE(D507, ""he"", ""en"")"),"#VALUE!")</f>
        <v>#VALUE!</v>
      </c>
    </row>
    <row r="508" ht="15.75" customHeight="1">
      <c r="E508" s="4" t="str">
        <f>IFERROR(__xludf.DUMMYFUNCTION("GOOGLETRANSLATE(D508, ""he"", ""en"")"),"#VALUE!")</f>
        <v>#VALUE!</v>
      </c>
    </row>
    <row r="509" ht="15.75" customHeight="1">
      <c r="E509" s="4" t="str">
        <f>IFERROR(__xludf.DUMMYFUNCTION("GOOGLETRANSLATE(D509, ""he"", ""en"")"),"#VALUE!")</f>
        <v>#VALUE!</v>
      </c>
    </row>
    <row r="510" ht="15.75" customHeight="1">
      <c r="E510" s="4" t="str">
        <f>IFERROR(__xludf.DUMMYFUNCTION("GOOGLETRANSLATE(D510, ""he"", ""en"")"),"#VALUE!")</f>
        <v>#VALUE!</v>
      </c>
    </row>
    <row r="511" ht="15.75" customHeight="1">
      <c r="E511" s="4" t="str">
        <f>IFERROR(__xludf.DUMMYFUNCTION("GOOGLETRANSLATE(D511, ""he"", ""en"")"),"#VALUE!")</f>
        <v>#VALUE!</v>
      </c>
    </row>
    <row r="512" ht="15.75" customHeight="1">
      <c r="E512" s="4" t="str">
        <f>IFERROR(__xludf.DUMMYFUNCTION("GOOGLETRANSLATE(D512, ""he"", ""en"")"),"#VALUE!")</f>
        <v>#VALUE!</v>
      </c>
    </row>
    <row r="513" ht="15.75" customHeight="1">
      <c r="E513" s="4" t="str">
        <f>IFERROR(__xludf.DUMMYFUNCTION("GOOGLETRANSLATE(D513, ""he"", ""en"")"),"#VALUE!")</f>
        <v>#VALUE!</v>
      </c>
    </row>
    <row r="514" ht="15.75" customHeight="1">
      <c r="E514" s="4" t="str">
        <f>IFERROR(__xludf.DUMMYFUNCTION("GOOGLETRANSLATE(D514, ""he"", ""en"")"),"#VALUE!")</f>
        <v>#VALUE!</v>
      </c>
    </row>
    <row r="515" ht="15.75" customHeight="1">
      <c r="E515" s="4" t="str">
        <f>IFERROR(__xludf.DUMMYFUNCTION("GOOGLETRANSLATE(D515, ""he"", ""en"")"),"#VALUE!")</f>
        <v>#VALUE!</v>
      </c>
    </row>
    <row r="516" ht="15.75" customHeight="1">
      <c r="E516" s="4" t="str">
        <f>IFERROR(__xludf.DUMMYFUNCTION("GOOGLETRANSLATE(D516, ""he"", ""en"")"),"#VALUE!")</f>
        <v>#VALUE!</v>
      </c>
    </row>
    <row r="517" ht="15.75" customHeight="1">
      <c r="E517" s="4" t="str">
        <f>IFERROR(__xludf.DUMMYFUNCTION("GOOGLETRANSLATE(D517, ""he"", ""en"")"),"#VALUE!")</f>
        <v>#VALUE!</v>
      </c>
    </row>
    <row r="518" ht="15.75" customHeight="1">
      <c r="E518" s="4" t="str">
        <f>IFERROR(__xludf.DUMMYFUNCTION("GOOGLETRANSLATE(D518, ""he"", ""en"")"),"#VALUE!")</f>
        <v>#VALUE!</v>
      </c>
    </row>
    <row r="519" ht="15.75" customHeight="1">
      <c r="E519" s="4" t="str">
        <f>IFERROR(__xludf.DUMMYFUNCTION("GOOGLETRANSLATE(D519, ""he"", ""en"")"),"#VALUE!")</f>
        <v>#VALUE!</v>
      </c>
    </row>
    <row r="520" ht="15.75" customHeight="1">
      <c r="E520" s="4" t="str">
        <f>IFERROR(__xludf.DUMMYFUNCTION("GOOGLETRANSLATE(D520, ""he"", ""en"")"),"#VALUE!")</f>
        <v>#VALUE!</v>
      </c>
    </row>
    <row r="521" ht="15.75" customHeight="1">
      <c r="E521" s="4" t="str">
        <f>IFERROR(__xludf.DUMMYFUNCTION("GOOGLETRANSLATE(D521, ""he"", ""en"")"),"#VALUE!")</f>
        <v>#VALUE!</v>
      </c>
    </row>
    <row r="522" ht="15.75" customHeight="1">
      <c r="E522" s="4" t="str">
        <f>IFERROR(__xludf.DUMMYFUNCTION("GOOGLETRANSLATE(D522, ""he"", ""en"")"),"#VALUE!")</f>
        <v>#VALUE!</v>
      </c>
    </row>
    <row r="523" ht="15.75" customHeight="1">
      <c r="E523" s="4" t="str">
        <f>IFERROR(__xludf.DUMMYFUNCTION("GOOGLETRANSLATE(D523, ""he"", ""en"")"),"#VALUE!")</f>
        <v>#VALUE!</v>
      </c>
    </row>
    <row r="524" ht="15.75" customHeight="1">
      <c r="E524" s="4" t="str">
        <f>IFERROR(__xludf.DUMMYFUNCTION("GOOGLETRANSLATE(D524, ""he"", ""en"")"),"#VALUE!")</f>
        <v>#VALUE!</v>
      </c>
    </row>
    <row r="525" ht="15.75" customHeight="1">
      <c r="E525" s="4" t="str">
        <f>IFERROR(__xludf.DUMMYFUNCTION("GOOGLETRANSLATE(D525, ""he"", ""en"")"),"#VALUE!")</f>
        <v>#VALUE!</v>
      </c>
    </row>
    <row r="526" ht="15.75" customHeight="1">
      <c r="E526" s="4" t="str">
        <f>IFERROR(__xludf.DUMMYFUNCTION("GOOGLETRANSLATE(D526, ""he"", ""en"")"),"#VALUE!")</f>
        <v>#VALUE!</v>
      </c>
    </row>
    <row r="527" ht="15.75" customHeight="1">
      <c r="E527" s="4" t="str">
        <f>IFERROR(__xludf.DUMMYFUNCTION("GOOGLETRANSLATE(D527, ""he"", ""en"")"),"#VALUE!")</f>
        <v>#VALUE!</v>
      </c>
    </row>
    <row r="528" ht="15.75" customHeight="1">
      <c r="E528" s="4" t="str">
        <f>IFERROR(__xludf.DUMMYFUNCTION("GOOGLETRANSLATE(D528, ""he"", ""en"")"),"#VALUE!")</f>
        <v>#VALUE!</v>
      </c>
    </row>
    <row r="529" ht="15.75" customHeight="1">
      <c r="E529" s="4" t="str">
        <f>IFERROR(__xludf.DUMMYFUNCTION("GOOGLETRANSLATE(D529, ""he"", ""en"")"),"#VALUE!")</f>
        <v>#VALUE!</v>
      </c>
    </row>
    <row r="530" ht="15.75" customHeight="1">
      <c r="E530" s="4" t="str">
        <f>IFERROR(__xludf.DUMMYFUNCTION("GOOGLETRANSLATE(D530, ""he"", ""en"")"),"#VALUE!")</f>
        <v>#VALUE!</v>
      </c>
    </row>
    <row r="531" ht="15.75" customHeight="1">
      <c r="E531" s="4" t="str">
        <f>IFERROR(__xludf.DUMMYFUNCTION("GOOGLETRANSLATE(D531, ""he"", ""en"")"),"#VALUE!")</f>
        <v>#VALUE!</v>
      </c>
    </row>
    <row r="532" ht="15.75" customHeight="1">
      <c r="E532" s="4" t="str">
        <f>IFERROR(__xludf.DUMMYFUNCTION("GOOGLETRANSLATE(D532, ""he"", ""en"")"),"#VALUE!")</f>
        <v>#VALUE!</v>
      </c>
    </row>
    <row r="533" ht="15.75" customHeight="1">
      <c r="E533" s="4" t="str">
        <f>IFERROR(__xludf.DUMMYFUNCTION("GOOGLETRANSLATE(D533, ""he"", ""en"")"),"#VALUE!")</f>
        <v>#VALUE!</v>
      </c>
    </row>
    <row r="534" ht="15.75" customHeight="1">
      <c r="E534" s="4" t="str">
        <f>IFERROR(__xludf.DUMMYFUNCTION("GOOGLETRANSLATE(D534, ""he"", ""en"")"),"#VALUE!")</f>
        <v>#VALUE!</v>
      </c>
    </row>
    <row r="535" ht="15.75" customHeight="1">
      <c r="E535" s="4" t="str">
        <f>IFERROR(__xludf.DUMMYFUNCTION("GOOGLETRANSLATE(D535, ""he"", ""en"")"),"#VALUE!")</f>
        <v>#VALUE!</v>
      </c>
    </row>
    <row r="536" ht="15.75" customHeight="1">
      <c r="E536" s="4" t="str">
        <f>IFERROR(__xludf.DUMMYFUNCTION("GOOGLETRANSLATE(D536, ""he"", ""en"")"),"#VALUE!")</f>
        <v>#VALUE!</v>
      </c>
    </row>
    <row r="537" ht="15.75" customHeight="1">
      <c r="E537" s="4" t="str">
        <f>IFERROR(__xludf.DUMMYFUNCTION("GOOGLETRANSLATE(D537, ""he"", ""en"")"),"#VALUE!")</f>
        <v>#VALUE!</v>
      </c>
    </row>
    <row r="538" ht="15.75" customHeight="1">
      <c r="E538" s="4" t="str">
        <f>IFERROR(__xludf.DUMMYFUNCTION("GOOGLETRANSLATE(D538, ""he"", ""en"")"),"#VALUE!")</f>
        <v>#VALUE!</v>
      </c>
    </row>
    <row r="539" ht="15.75" customHeight="1">
      <c r="E539" s="4" t="str">
        <f>IFERROR(__xludf.DUMMYFUNCTION("GOOGLETRANSLATE(D539, ""he"", ""en"")"),"#VALUE!")</f>
        <v>#VALUE!</v>
      </c>
    </row>
    <row r="540" ht="15.75" customHeight="1">
      <c r="E540" s="4" t="str">
        <f>IFERROR(__xludf.DUMMYFUNCTION("GOOGLETRANSLATE(D540, ""he"", ""en"")"),"#VALUE!")</f>
        <v>#VALUE!</v>
      </c>
    </row>
    <row r="541" ht="15.75" customHeight="1">
      <c r="E541" s="4" t="str">
        <f>IFERROR(__xludf.DUMMYFUNCTION("GOOGLETRANSLATE(D541, ""he"", ""en"")"),"#VALUE!")</f>
        <v>#VALUE!</v>
      </c>
    </row>
    <row r="542" ht="15.75" customHeight="1">
      <c r="E542" s="4" t="str">
        <f>IFERROR(__xludf.DUMMYFUNCTION("GOOGLETRANSLATE(D542, ""he"", ""en"")"),"#VALUE!")</f>
        <v>#VALUE!</v>
      </c>
    </row>
    <row r="543" ht="15.75" customHeight="1">
      <c r="E543" s="4" t="str">
        <f>IFERROR(__xludf.DUMMYFUNCTION("GOOGLETRANSLATE(D543, ""he"", ""en"")"),"#VALUE!")</f>
        <v>#VALUE!</v>
      </c>
    </row>
    <row r="544" ht="15.75" customHeight="1">
      <c r="E544" s="4" t="str">
        <f>IFERROR(__xludf.DUMMYFUNCTION("GOOGLETRANSLATE(D544, ""he"", ""en"")"),"#VALUE!")</f>
        <v>#VALUE!</v>
      </c>
    </row>
    <row r="545" ht="15.75" customHeight="1">
      <c r="E545" s="4" t="str">
        <f>IFERROR(__xludf.DUMMYFUNCTION("GOOGLETRANSLATE(D545, ""he"", ""en"")"),"#VALUE!")</f>
        <v>#VALUE!</v>
      </c>
    </row>
    <row r="546" ht="15.75" customHeight="1">
      <c r="E546" s="4" t="str">
        <f>IFERROR(__xludf.DUMMYFUNCTION("GOOGLETRANSLATE(D546, ""he"", ""en"")"),"#VALUE!")</f>
        <v>#VALUE!</v>
      </c>
    </row>
    <row r="547" ht="15.75" customHeight="1">
      <c r="E547" s="4" t="str">
        <f>IFERROR(__xludf.DUMMYFUNCTION("GOOGLETRANSLATE(D547, ""he"", ""en"")"),"#VALUE!")</f>
        <v>#VALUE!</v>
      </c>
    </row>
    <row r="548" ht="15.75" customHeight="1">
      <c r="E548" s="4" t="str">
        <f>IFERROR(__xludf.DUMMYFUNCTION("GOOGLETRANSLATE(D548, ""he"", ""en"")"),"#VALUE!")</f>
        <v>#VALUE!</v>
      </c>
    </row>
    <row r="549" ht="15.75" customHeight="1">
      <c r="E549" s="4" t="str">
        <f>IFERROR(__xludf.DUMMYFUNCTION("GOOGLETRANSLATE(D549, ""he"", ""en"")"),"#VALUE!")</f>
        <v>#VALUE!</v>
      </c>
    </row>
    <row r="550" ht="15.75" customHeight="1">
      <c r="E550" s="4" t="str">
        <f>IFERROR(__xludf.DUMMYFUNCTION("GOOGLETRANSLATE(D550, ""he"", ""en"")"),"#VALUE!")</f>
        <v>#VALUE!</v>
      </c>
    </row>
    <row r="551" ht="15.75" customHeight="1">
      <c r="E551" s="4" t="str">
        <f>IFERROR(__xludf.DUMMYFUNCTION("GOOGLETRANSLATE(D551, ""he"", ""en"")"),"#VALUE!")</f>
        <v>#VALUE!</v>
      </c>
    </row>
    <row r="552" ht="15.75" customHeight="1">
      <c r="E552" s="4" t="str">
        <f>IFERROR(__xludf.DUMMYFUNCTION("GOOGLETRANSLATE(D552, ""he"", ""en"")"),"#VALUE!")</f>
        <v>#VALUE!</v>
      </c>
    </row>
    <row r="553" ht="15.75" customHeight="1">
      <c r="E553" s="4" t="str">
        <f>IFERROR(__xludf.DUMMYFUNCTION("GOOGLETRANSLATE(D553, ""he"", ""en"")"),"#VALUE!")</f>
        <v>#VALUE!</v>
      </c>
    </row>
    <row r="554" ht="15.75" customHeight="1">
      <c r="E554" s="4" t="str">
        <f>IFERROR(__xludf.DUMMYFUNCTION("GOOGLETRANSLATE(D554, ""he"", ""en"")"),"#VALUE!")</f>
        <v>#VALUE!</v>
      </c>
    </row>
    <row r="555" ht="15.75" customHeight="1">
      <c r="E555" s="4" t="str">
        <f>IFERROR(__xludf.DUMMYFUNCTION("GOOGLETRANSLATE(D555, ""he"", ""en"")"),"#VALUE!")</f>
        <v>#VALUE!</v>
      </c>
    </row>
    <row r="556" ht="15.75" customHeight="1">
      <c r="E556" s="4" t="str">
        <f>IFERROR(__xludf.DUMMYFUNCTION("GOOGLETRANSLATE(D556, ""he"", ""en"")"),"#VALUE!")</f>
        <v>#VALUE!</v>
      </c>
    </row>
    <row r="557" ht="15.75" customHeight="1">
      <c r="E557" s="4" t="str">
        <f>IFERROR(__xludf.DUMMYFUNCTION("GOOGLETRANSLATE(D557, ""he"", ""en"")"),"#VALUE!")</f>
        <v>#VALUE!</v>
      </c>
    </row>
    <row r="558" ht="15.75" customHeight="1">
      <c r="E558" s="4" t="str">
        <f>IFERROR(__xludf.DUMMYFUNCTION("GOOGLETRANSLATE(D558, ""he"", ""en"")"),"#VALUE!")</f>
        <v>#VALUE!</v>
      </c>
    </row>
    <row r="559" ht="15.75" customHeight="1">
      <c r="E559" s="4" t="str">
        <f>IFERROR(__xludf.DUMMYFUNCTION("GOOGLETRANSLATE(D559, ""he"", ""en"")"),"#VALUE!")</f>
        <v>#VALUE!</v>
      </c>
    </row>
    <row r="560" ht="15.75" customHeight="1">
      <c r="E560" s="4" t="str">
        <f>IFERROR(__xludf.DUMMYFUNCTION("GOOGLETRANSLATE(D560, ""he"", ""en"")"),"#VALUE!")</f>
        <v>#VALUE!</v>
      </c>
    </row>
    <row r="561" ht="15.75" customHeight="1">
      <c r="E561" s="4" t="str">
        <f>IFERROR(__xludf.DUMMYFUNCTION("GOOGLETRANSLATE(D561, ""he"", ""en"")"),"#VALUE!")</f>
        <v>#VALUE!</v>
      </c>
    </row>
    <row r="562" ht="15.75" customHeight="1">
      <c r="E562" s="4" t="str">
        <f>IFERROR(__xludf.DUMMYFUNCTION("GOOGLETRANSLATE(D562, ""he"", ""en"")"),"#VALUE!")</f>
        <v>#VALUE!</v>
      </c>
    </row>
    <row r="563" ht="15.75" customHeight="1">
      <c r="E563" s="4" t="str">
        <f>IFERROR(__xludf.DUMMYFUNCTION("GOOGLETRANSLATE(D563, ""he"", ""en"")"),"#VALUE!")</f>
        <v>#VALUE!</v>
      </c>
    </row>
    <row r="564" ht="15.75" customHeight="1">
      <c r="E564" s="4" t="str">
        <f>IFERROR(__xludf.DUMMYFUNCTION("GOOGLETRANSLATE(D564, ""he"", ""en"")"),"#VALUE!")</f>
        <v>#VALUE!</v>
      </c>
    </row>
    <row r="565" ht="15.75" customHeight="1">
      <c r="E565" s="4" t="str">
        <f>IFERROR(__xludf.DUMMYFUNCTION("GOOGLETRANSLATE(D565, ""he"", ""en"")"),"#VALUE!")</f>
        <v>#VALUE!</v>
      </c>
    </row>
    <row r="566" ht="15.75" customHeight="1">
      <c r="E566" s="4" t="str">
        <f>IFERROR(__xludf.DUMMYFUNCTION("GOOGLETRANSLATE(D566, ""he"", ""en"")"),"#VALUE!")</f>
        <v>#VALUE!</v>
      </c>
    </row>
    <row r="567" ht="15.75" customHeight="1">
      <c r="E567" s="4" t="str">
        <f>IFERROR(__xludf.DUMMYFUNCTION("GOOGLETRANSLATE(D567, ""he"", ""en"")"),"#VALUE!")</f>
        <v>#VALUE!</v>
      </c>
    </row>
    <row r="568" ht="15.75" customHeight="1">
      <c r="E568" s="4" t="str">
        <f>IFERROR(__xludf.DUMMYFUNCTION("GOOGLETRANSLATE(D568, ""he"", ""en"")"),"#VALUE!")</f>
        <v>#VALUE!</v>
      </c>
    </row>
    <row r="569" ht="15.75" customHeight="1">
      <c r="E569" s="4" t="str">
        <f>IFERROR(__xludf.DUMMYFUNCTION("GOOGLETRANSLATE(D569, ""he"", ""en"")"),"#VALUE!")</f>
        <v>#VALUE!</v>
      </c>
    </row>
    <row r="570" ht="15.75" customHeight="1">
      <c r="E570" s="4" t="str">
        <f>IFERROR(__xludf.DUMMYFUNCTION("GOOGLETRANSLATE(D570, ""he"", ""en"")"),"#VALUE!")</f>
        <v>#VALUE!</v>
      </c>
    </row>
    <row r="571" ht="15.75" customHeight="1">
      <c r="E571" s="4" t="str">
        <f>IFERROR(__xludf.DUMMYFUNCTION("GOOGLETRANSLATE(D571, ""he"", ""en"")"),"#VALUE!")</f>
        <v>#VALUE!</v>
      </c>
    </row>
    <row r="572" ht="15.75" customHeight="1">
      <c r="E572" s="4" t="str">
        <f>IFERROR(__xludf.DUMMYFUNCTION("GOOGLETRANSLATE(D572, ""he"", ""en"")"),"#VALUE!")</f>
        <v>#VALUE!</v>
      </c>
    </row>
    <row r="573" ht="15.75" customHeight="1">
      <c r="E573" s="4" t="str">
        <f>IFERROR(__xludf.DUMMYFUNCTION("GOOGLETRANSLATE(D573, ""he"", ""en"")"),"#VALUE!")</f>
        <v>#VALUE!</v>
      </c>
    </row>
    <row r="574" ht="15.75" customHeight="1">
      <c r="E574" s="4" t="str">
        <f>IFERROR(__xludf.DUMMYFUNCTION("GOOGLETRANSLATE(D574, ""he"", ""en"")"),"#VALUE!")</f>
        <v>#VALUE!</v>
      </c>
    </row>
    <row r="575" ht="15.75" customHeight="1">
      <c r="E575" s="4" t="str">
        <f>IFERROR(__xludf.DUMMYFUNCTION("GOOGLETRANSLATE(D575, ""he"", ""en"")"),"#VALUE!")</f>
        <v>#VALUE!</v>
      </c>
    </row>
    <row r="576" ht="15.75" customHeight="1">
      <c r="E576" s="4" t="str">
        <f>IFERROR(__xludf.DUMMYFUNCTION("GOOGLETRANSLATE(D576, ""he"", ""en"")"),"#VALUE!")</f>
        <v>#VALUE!</v>
      </c>
    </row>
    <row r="577" ht="15.75" customHeight="1">
      <c r="E577" s="4" t="str">
        <f>IFERROR(__xludf.DUMMYFUNCTION("GOOGLETRANSLATE(D577, ""he"", ""en"")"),"#VALUE!")</f>
        <v>#VALUE!</v>
      </c>
    </row>
    <row r="578" ht="15.75" customHeight="1">
      <c r="E578" s="4" t="str">
        <f>IFERROR(__xludf.DUMMYFUNCTION("GOOGLETRANSLATE(D578, ""he"", ""en"")"),"#VALUE!")</f>
        <v>#VALUE!</v>
      </c>
    </row>
    <row r="579" ht="15.75" customHeight="1">
      <c r="E579" s="4" t="str">
        <f>IFERROR(__xludf.DUMMYFUNCTION("GOOGLETRANSLATE(D579, ""he"", ""en"")"),"#VALUE!")</f>
        <v>#VALUE!</v>
      </c>
    </row>
    <row r="580" ht="15.75" customHeight="1">
      <c r="E580" s="4" t="str">
        <f>IFERROR(__xludf.DUMMYFUNCTION("GOOGLETRANSLATE(D580, ""he"", ""en"")"),"#VALUE!")</f>
        <v>#VALUE!</v>
      </c>
    </row>
    <row r="581" ht="15.75" customHeight="1">
      <c r="E581" s="4" t="str">
        <f>IFERROR(__xludf.DUMMYFUNCTION("GOOGLETRANSLATE(D581, ""he"", ""en"")"),"#VALUE!")</f>
        <v>#VALUE!</v>
      </c>
    </row>
    <row r="582" ht="15.75" customHeight="1">
      <c r="E582" s="4" t="str">
        <f>IFERROR(__xludf.DUMMYFUNCTION("GOOGLETRANSLATE(D582, ""he"", ""en"")"),"#VALUE!")</f>
        <v>#VALUE!</v>
      </c>
    </row>
    <row r="583" ht="15.75" customHeight="1">
      <c r="E583" s="4" t="str">
        <f>IFERROR(__xludf.DUMMYFUNCTION("GOOGLETRANSLATE(D583, ""he"", ""en"")"),"#VALUE!")</f>
        <v>#VALUE!</v>
      </c>
    </row>
    <row r="584" ht="15.75" customHeight="1">
      <c r="E584" s="4" t="str">
        <f>IFERROR(__xludf.DUMMYFUNCTION("GOOGLETRANSLATE(D584, ""he"", ""en"")"),"#VALUE!")</f>
        <v>#VALUE!</v>
      </c>
    </row>
    <row r="585" ht="15.75" customHeight="1">
      <c r="E585" s="4" t="str">
        <f>IFERROR(__xludf.DUMMYFUNCTION("GOOGLETRANSLATE(D585, ""he"", ""en"")"),"#VALUE!")</f>
        <v>#VALUE!</v>
      </c>
    </row>
    <row r="586" ht="15.75" customHeight="1">
      <c r="E586" s="4" t="str">
        <f>IFERROR(__xludf.DUMMYFUNCTION("GOOGLETRANSLATE(D586, ""he"", ""en"")"),"#VALUE!")</f>
        <v>#VALUE!</v>
      </c>
    </row>
    <row r="587" ht="15.75" customHeight="1">
      <c r="E587" s="4" t="str">
        <f>IFERROR(__xludf.DUMMYFUNCTION("GOOGLETRANSLATE(D587, ""he"", ""en"")"),"#VALUE!")</f>
        <v>#VALUE!</v>
      </c>
    </row>
    <row r="588" ht="15.75" customHeight="1">
      <c r="E588" s="4" t="str">
        <f>IFERROR(__xludf.DUMMYFUNCTION("GOOGLETRANSLATE(D588, ""he"", ""en"")"),"#VALUE!")</f>
        <v>#VALUE!</v>
      </c>
    </row>
    <row r="589" ht="15.75" customHeight="1">
      <c r="E589" s="4" t="str">
        <f>IFERROR(__xludf.DUMMYFUNCTION("GOOGLETRANSLATE(D589, ""he"", ""en"")"),"#VALUE!")</f>
        <v>#VALUE!</v>
      </c>
    </row>
    <row r="590" ht="15.75" customHeight="1">
      <c r="E590" s="4" t="str">
        <f>IFERROR(__xludf.DUMMYFUNCTION("GOOGLETRANSLATE(D590, ""he"", ""en"")"),"#VALUE!")</f>
        <v>#VALUE!</v>
      </c>
    </row>
    <row r="591" ht="15.75" customHeight="1">
      <c r="E591" s="4" t="str">
        <f>IFERROR(__xludf.DUMMYFUNCTION("GOOGLETRANSLATE(D591, ""he"", ""en"")"),"#VALUE!")</f>
        <v>#VALUE!</v>
      </c>
    </row>
    <row r="592" ht="15.75" customHeight="1">
      <c r="E592" s="4" t="str">
        <f>IFERROR(__xludf.DUMMYFUNCTION("GOOGLETRANSLATE(D592, ""he"", ""en"")"),"#VALUE!")</f>
        <v>#VALUE!</v>
      </c>
    </row>
    <row r="593" ht="15.75" customHeight="1">
      <c r="E593" s="4" t="str">
        <f>IFERROR(__xludf.DUMMYFUNCTION("GOOGLETRANSLATE(D593, ""he"", ""en"")"),"#VALUE!")</f>
        <v>#VALUE!</v>
      </c>
    </row>
    <row r="594" ht="15.75" customHeight="1">
      <c r="E594" s="4" t="str">
        <f>IFERROR(__xludf.DUMMYFUNCTION("GOOGLETRANSLATE(D594, ""he"", ""en"")"),"#VALUE!")</f>
        <v>#VALUE!</v>
      </c>
    </row>
    <row r="595" ht="15.75" customHeight="1">
      <c r="E595" s="4" t="str">
        <f>IFERROR(__xludf.DUMMYFUNCTION("GOOGLETRANSLATE(D595, ""he"", ""en"")"),"#VALUE!")</f>
        <v>#VALUE!</v>
      </c>
    </row>
    <row r="596" ht="15.75" customHeight="1">
      <c r="E596" s="4" t="str">
        <f>IFERROR(__xludf.DUMMYFUNCTION("GOOGLETRANSLATE(D596, ""he"", ""en"")"),"#VALUE!")</f>
        <v>#VALUE!</v>
      </c>
    </row>
    <row r="597" ht="15.75" customHeight="1">
      <c r="E597" s="4" t="str">
        <f>IFERROR(__xludf.DUMMYFUNCTION("GOOGLETRANSLATE(D597, ""he"", ""en"")"),"#VALUE!")</f>
        <v>#VALUE!</v>
      </c>
    </row>
    <row r="598" ht="15.75" customHeight="1">
      <c r="E598" s="4" t="str">
        <f>IFERROR(__xludf.DUMMYFUNCTION("GOOGLETRANSLATE(D598, ""he"", ""en"")"),"#VALUE!")</f>
        <v>#VALUE!</v>
      </c>
    </row>
    <row r="599" ht="15.75" customHeight="1">
      <c r="E599" s="4" t="str">
        <f>IFERROR(__xludf.DUMMYFUNCTION("GOOGLETRANSLATE(D599, ""he"", ""en"")"),"#VALUE!")</f>
        <v>#VALUE!</v>
      </c>
    </row>
    <row r="600" ht="15.75" customHeight="1">
      <c r="E600" s="4" t="str">
        <f>IFERROR(__xludf.DUMMYFUNCTION("GOOGLETRANSLATE(D600, ""he"", ""en"")"),"#VALUE!")</f>
        <v>#VALUE!</v>
      </c>
    </row>
    <row r="601" ht="15.75" customHeight="1">
      <c r="E601" s="4" t="str">
        <f>IFERROR(__xludf.DUMMYFUNCTION("GOOGLETRANSLATE(D601, ""he"", ""en"")"),"#VALUE!")</f>
        <v>#VALUE!</v>
      </c>
    </row>
    <row r="602" ht="15.75" customHeight="1">
      <c r="E602" s="4" t="str">
        <f>IFERROR(__xludf.DUMMYFUNCTION("GOOGLETRANSLATE(D602, ""he"", ""en"")"),"#VALUE!")</f>
        <v>#VALUE!</v>
      </c>
    </row>
    <row r="603" ht="15.75" customHeight="1">
      <c r="E603" s="4" t="str">
        <f>IFERROR(__xludf.DUMMYFUNCTION("GOOGLETRANSLATE(D603, ""he"", ""en"")"),"#VALUE!")</f>
        <v>#VALUE!</v>
      </c>
    </row>
    <row r="604" ht="15.75" customHeight="1">
      <c r="E604" s="4" t="str">
        <f>IFERROR(__xludf.DUMMYFUNCTION("GOOGLETRANSLATE(D604, ""he"", ""en"")"),"#VALUE!")</f>
        <v>#VALUE!</v>
      </c>
    </row>
    <row r="605" ht="15.75" customHeight="1">
      <c r="E605" s="4" t="str">
        <f>IFERROR(__xludf.DUMMYFUNCTION("GOOGLETRANSLATE(D605, ""he"", ""en"")"),"#VALUE!")</f>
        <v>#VALUE!</v>
      </c>
    </row>
    <row r="606" ht="15.75" customHeight="1">
      <c r="E606" s="4" t="str">
        <f>IFERROR(__xludf.DUMMYFUNCTION("GOOGLETRANSLATE(D606, ""he"", ""en"")"),"#VALUE!")</f>
        <v>#VALUE!</v>
      </c>
    </row>
    <row r="607" ht="15.75" customHeight="1">
      <c r="E607" s="4" t="str">
        <f>IFERROR(__xludf.DUMMYFUNCTION("GOOGLETRANSLATE(D607, ""he"", ""en"")"),"#VALUE!")</f>
        <v>#VALUE!</v>
      </c>
    </row>
    <row r="608" ht="15.75" customHeight="1">
      <c r="E608" s="4" t="str">
        <f>IFERROR(__xludf.DUMMYFUNCTION("GOOGLETRANSLATE(D608, ""he"", ""en"")"),"#VALUE!")</f>
        <v>#VALUE!</v>
      </c>
    </row>
    <row r="609" ht="15.75" customHeight="1">
      <c r="E609" s="4" t="str">
        <f>IFERROR(__xludf.DUMMYFUNCTION("GOOGLETRANSLATE(D609, ""he"", ""en"")"),"#VALUE!")</f>
        <v>#VALUE!</v>
      </c>
    </row>
    <row r="610" ht="15.75" customHeight="1">
      <c r="E610" s="4" t="str">
        <f>IFERROR(__xludf.DUMMYFUNCTION("GOOGLETRANSLATE(D610, ""he"", ""en"")"),"#VALUE!")</f>
        <v>#VALUE!</v>
      </c>
    </row>
    <row r="611" ht="15.75" customHeight="1">
      <c r="E611" s="4" t="str">
        <f>IFERROR(__xludf.DUMMYFUNCTION("GOOGLETRANSLATE(D611, ""he"", ""en"")"),"#VALUE!")</f>
        <v>#VALUE!</v>
      </c>
    </row>
    <row r="612" ht="15.75" customHeight="1">
      <c r="E612" s="4" t="str">
        <f>IFERROR(__xludf.DUMMYFUNCTION("GOOGLETRANSLATE(D612, ""he"", ""en"")"),"#VALUE!")</f>
        <v>#VALUE!</v>
      </c>
    </row>
    <row r="613" ht="15.75" customHeight="1">
      <c r="E613" s="4" t="str">
        <f>IFERROR(__xludf.DUMMYFUNCTION("GOOGLETRANSLATE(D613, ""he"", ""en"")"),"#VALUE!")</f>
        <v>#VALUE!</v>
      </c>
    </row>
    <row r="614" ht="15.75" customHeight="1">
      <c r="E614" s="4" t="str">
        <f>IFERROR(__xludf.DUMMYFUNCTION("GOOGLETRANSLATE(D614, ""he"", ""en"")"),"#VALUE!")</f>
        <v>#VALUE!</v>
      </c>
    </row>
    <row r="615" ht="15.75" customHeight="1">
      <c r="E615" s="4" t="str">
        <f>IFERROR(__xludf.DUMMYFUNCTION("GOOGLETRANSLATE(D615, ""he"", ""en"")"),"#VALUE!")</f>
        <v>#VALUE!</v>
      </c>
    </row>
    <row r="616" ht="15.75" customHeight="1">
      <c r="E616" s="4" t="str">
        <f>IFERROR(__xludf.DUMMYFUNCTION("GOOGLETRANSLATE(D616, ""he"", ""en"")"),"#VALUE!")</f>
        <v>#VALUE!</v>
      </c>
    </row>
    <row r="617" ht="15.75" customHeight="1">
      <c r="E617" s="4" t="str">
        <f>IFERROR(__xludf.DUMMYFUNCTION("GOOGLETRANSLATE(D617, ""he"", ""en"")"),"#VALUE!")</f>
        <v>#VALUE!</v>
      </c>
    </row>
    <row r="618" ht="15.75" customHeight="1">
      <c r="E618" s="4" t="str">
        <f>IFERROR(__xludf.DUMMYFUNCTION("GOOGLETRANSLATE(D618, ""he"", ""en"")"),"#VALUE!")</f>
        <v>#VALUE!</v>
      </c>
    </row>
    <row r="619" ht="15.75" customHeight="1">
      <c r="E619" s="4" t="str">
        <f>IFERROR(__xludf.DUMMYFUNCTION("GOOGLETRANSLATE(D619, ""he"", ""en"")"),"#VALUE!")</f>
        <v>#VALUE!</v>
      </c>
    </row>
    <row r="620" ht="15.75" customHeight="1">
      <c r="E620" s="4" t="str">
        <f>IFERROR(__xludf.DUMMYFUNCTION("GOOGLETRANSLATE(D620, ""he"", ""en"")"),"#VALUE!")</f>
        <v>#VALUE!</v>
      </c>
    </row>
    <row r="621" ht="15.75" customHeight="1">
      <c r="E621" s="4" t="str">
        <f>IFERROR(__xludf.DUMMYFUNCTION("GOOGLETRANSLATE(D621, ""he"", ""en"")"),"#VALUE!")</f>
        <v>#VALUE!</v>
      </c>
    </row>
    <row r="622" ht="15.75" customHeight="1">
      <c r="E622" s="4" t="str">
        <f>IFERROR(__xludf.DUMMYFUNCTION("GOOGLETRANSLATE(D622, ""he"", ""en"")"),"#VALUE!")</f>
        <v>#VALUE!</v>
      </c>
    </row>
    <row r="623" ht="15.75" customHeight="1">
      <c r="E623" s="4" t="str">
        <f>IFERROR(__xludf.DUMMYFUNCTION("GOOGLETRANSLATE(D623, ""he"", ""en"")"),"#VALUE!")</f>
        <v>#VALUE!</v>
      </c>
    </row>
    <row r="624" ht="15.75" customHeight="1">
      <c r="E624" s="4" t="str">
        <f>IFERROR(__xludf.DUMMYFUNCTION("GOOGLETRANSLATE(D624, ""he"", ""en"")"),"#VALUE!")</f>
        <v>#VALUE!</v>
      </c>
    </row>
    <row r="625" ht="15.75" customHeight="1">
      <c r="E625" s="4" t="str">
        <f>IFERROR(__xludf.DUMMYFUNCTION("GOOGLETRANSLATE(D625, ""he"", ""en"")"),"#VALUE!")</f>
        <v>#VALUE!</v>
      </c>
    </row>
    <row r="626" ht="15.75" customHeight="1">
      <c r="E626" s="4" t="str">
        <f>IFERROR(__xludf.DUMMYFUNCTION("GOOGLETRANSLATE(D626, ""he"", ""en"")"),"#VALUE!")</f>
        <v>#VALUE!</v>
      </c>
    </row>
    <row r="627" ht="15.75" customHeight="1">
      <c r="E627" s="4" t="str">
        <f>IFERROR(__xludf.DUMMYFUNCTION("GOOGLETRANSLATE(D627, ""he"", ""en"")"),"#VALUE!")</f>
        <v>#VALUE!</v>
      </c>
    </row>
    <row r="628" ht="15.75" customHeight="1">
      <c r="E628" s="4" t="str">
        <f>IFERROR(__xludf.DUMMYFUNCTION("GOOGLETRANSLATE(D628, ""he"", ""en"")"),"#VALUE!")</f>
        <v>#VALUE!</v>
      </c>
    </row>
    <row r="629" ht="15.75" customHeight="1">
      <c r="E629" s="4" t="str">
        <f>IFERROR(__xludf.DUMMYFUNCTION("GOOGLETRANSLATE(D629, ""he"", ""en"")"),"#VALUE!")</f>
        <v>#VALUE!</v>
      </c>
    </row>
    <row r="630" ht="15.75" customHeight="1">
      <c r="E630" s="4" t="str">
        <f>IFERROR(__xludf.DUMMYFUNCTION("GOOGLETRANSLATE(D630, ""he"", ""en"")"),"#VALUE!")</f>
        <v>#VALUE!</v>
      </c>
    </row>
    <row r="631" ht="15.75" customHeight="1">
      <c r="E631" s="4" t="str">
        <f>IFERROR(__xludf.DUMMYFUNCTION("GOOGLETRANSLATE(D631, ""he"", ""en"")"),"#VALUE!")</f>
        <v>#VALUE!</v>
      </c>
    </row>
    <row r="632" ht="15.75" customHeight="1">
      <c r="E632" s="4" t="str">
        <f>IFERROR(__xludf.DUMMYFUNCTION("GOOGLETRANSLATE(D632, ""he"", ""en"")"),"#VALUE!")</f>
        <v>#VALUE!</v>
      </c>
    </row>
    <row r="633" ht="15.75" customHeight="1">
      <c r="E633" s="4" t="str">
        <f>IFERROR(__xludf.DUMMYFUNCTION("GOOGLETRANSLATE(D633, ""he"", ""en"")"),"#VALUE!")</f>
        <v>#VALUE!</v>
      </c>
    </row>
    <row r="634" ht="15.75" customHeight="1">
      <c r="E634" s="4" t="str">
        <f>IFERROR(__xludf.DUMMYFUNCTION("GOOGLETRANSLATE(D634, ""he"", ""en"")"),"#VALUE!")</f>
        <v>#VALUE!</v>
      </c>
    </row>
    <row r="635" ht="15.75" customHeight="1">
      <c r="E635" s="4" t="str">
        <f>IFERROR(__xludf.DUMMYFUNCTION("GOOGLETRANSLATE(D635, ""he"", ""en"")"),"#VALUE!")</f>
        <v>#VALUE!</v>
      </c>
    </row>
    <row r="636" ht="15.75" customHeight="1">
      <c r="E636" s="4" t="str">
        <f>IFERROR(__xludf.DUMMYFUNCTION("GOOGLETRANSLATE(D636, ""he"", ""en"")"),"#VALUE!")</f>
        <v>#VALUE!</v>
      </c>
    </row>
    <row r="637" ht="15.75" customHeight="1">
      <c r="E637" s="4" t="str">
        <f>IFERROR(__xludf.DUMMYFUNCTION("GOOGLETRANSLATE(D637, ""he"", ""en"")"),"#VALUE!")</f>
        <v>#VALUE!</v>
      </c>
    </row>
    <row r="638" ht="15.75" customHeight="1">
      <c r="E638" s="4" t="str">
        <f>IFERROR(__xludf.DUMMYFUNCTION("GOOGLETRANSLATE(D638, ""he"", ""en"")"),"#VALUE!")</f>
        <v>#VALUE!</v>
      </c>
    </row>
    <row r="639" ht="15.75" customHeight="1">
      <c r="E639" s="4" t="str">
        <f>IFERROR(__xludf.DUMMYFUNCTION("GOOGLETRANSLATE(D639, ""he"", ""en"")"),"#VALUE!")</f>
        <v>#VALUE!</v>
      </c>
    </row>
    <row r="640" ht="15.75" customHeight="1">
      <c r="E640" s="4" t="str">
        <f>IFERROR(__xludf.DUMMYFUNCTION("GOOGLETRANSLATE(D640, ""he"", ""en"")"),"#VALUE!")</f>
        <v>#VALUE!</v>
      </c>
    </row>
    <row r="641" ht="15.75" customHeight="1">
      <c r="E641" s="4" t="str">
        <f>IFERROR(__xludf.DUMMYFUNCTION("GOOGLETRANSLATE(D641, ""he"", ""en"")"),"#VALUE!")</f>
        <v>#VALUE!</v>
      </c>
    </row>
    <row r="642" ht="15.75" customHeight="1">
      <c r="E642" s="4" t="str">
        <f>IFERROR(__xludf.DUMMYFUNCTION("GOOGLETRANSLATE(D642, ""he"", ""en"")"),"#VALUE!")</f>
        <v>#VALUE!</v>
      </c>
    </row>
    <row r="643" ht="15.75" customHeight="1">
      <c r="E643" s="4" t="str">
        <f>IFERROR(__xludf.DUMMYFUNCTION("GOOGLETRANSLATE(D643, ""he"", ""en"")"),"#VALUE!")</f>
        <v>#VALUE!</v>
      </c>
    </row>
    <row r="644" ht="15.75" customHeight="1">
      <c r="E644" s="4" t="str">
        <f>IFERROR(__xludf.DUMMYFUNCTION("GOOGLETRANSLATE(D644, ""he"", ""en"")"),"#VALUE!")</f>
        <v>#VALUE!</v>
      </c>
    </row>
    <row r="645" ht="15.75" customHeight="1">
      <c r="E645" s="4" t="str">
        <f>IFERROR(__xludf.DUMMYFUNCTION("GOOGLETRANSLATE(D645, ""he"", ""en"")"),"#VALUE!")</f>
        <v>#VALUE!</v>
      </c>
    </row>
    <row r="646" ht="15.75" customHeight="1">
      <c r="E646" s="4" t="str">
        <f>IFERROR(__xludf.DUMMYFUNCTION("GOOGLETRANSLATE(D646, ""he"", ""en"")"),"#VALUE!")</f>
        <v>#VALUE!</v>
      </c>
    </row>
    <row r="647" ht="15.75" customHeight="1">
      <c r="E647" s="4" t="str">
        <f>IFERROR(__xludf.DUMMYFUNCTION("GOOGLETRANSLATE(D647, ""he"", ""en"")"),"#VALUE!")</f>
        <v>#VALUE!</v>
      </c>
    </row>
    <row r="648" ht="15.75" customHeight="1">
      <c r="E648" s="4" t="str">
        <f>IFERROR(__xludf.DUMMYFUNCTION("GOOGLETRANSLATE(D648, ""he"", ""en"")"),"#VALUE!")</f>
        <v>#VALUE!</v>
      </c>
    </row>
    <row r="649" ht="15.75" customHeight="1">
      <c r="E649" s="4" t="str">
        <f>IFERROR(__xludf.DUMMYFUNCTION("GOOGLETRANSLATE(D649, ""he"", ""en"")"),"#VALUE!")</f>
        <v>#VALUE!</v>
      </c>
    </row>
    <row r="650" ht="15.75" customHeight="1">
      <c r="E650" s="4" t="str">
        <f>IFERROR(__xludf.DUMMYFUNCTION("GOOGLETRANSLATE(D650, ""he"", ""en"")"),"#VALUE!")</f>
        <v>#VALUE!</v>
      </c>
    </row>
    <row r="651" ht="15.75" customHeight="1">
      <c r="E651" s="4" t="str">
        <f>IFERROR(__xludf.DUMMYFUNCTION("GOOGLETRANSLATE(D651, ""he"", ""en"")"),"#VALUE!")</f>
        <v>#VALUE!</v>
      </c>
    </row>
    <row r="652" ht="15.75" customHeight="1">
      <c r="E652" s="4" t="str">
        <f>IFERROR(__xludf.DUMMYFUNCTION("GOOGLETRANSLATE(D652, ""he"", ""en"")"),"#VALUE!")</f>
        <v>#VALUE!</v>
      </c>
    </row>
    <row r="653" ht="15.75" customHeight="1">
      <c r="E653" s="4" t="str">
        <f>IFERROR(__xludf.DUMMYFUNCTION("GOOGLETRANSLATE(D653, ""he"", ""en"")"),"#VALUE!")</f>
        <v>#VALUE!</v>
      </c>
    </row>
    <row r="654" ht="15.75" customHeight="1">
      <c r="E654" s="4" t="str">
        <f>IFERROR(__xludf.DUMMYFUNCTION("GOOGLETRANSLATE(D654, ""he"", ""en"")"),"#VALUE!")</f>
        <v>#VALUE!</v>
      </c>
    </row>
    <row r="655" ht="15.75" customHeight="1">
      <c r="E655" s="4" t="str">
        <f>IFERROR(__xludf.DUMMYFUNCTION("GOOGLETRANSLATE(D655, ""he"", ""en"")"),"#VALUE!")</f>
        <v>#VALUE!</v>
      </c>
    </row>
    <row r="656" ht="15.75" customHeight="1">
      <c r="E656" s="4" t="str">
        <f>IFERROR(__xludf.DUMMYFUNCTION("GOOGLETRANSLATE(D656, ""he"", ""en"")"),"#VALUE!")</f>
        <v>#VALUE!</v>
      </c>
    </row>
    <row r="657" ht="15.75" customHeight="1">
      <c r="E657" s="4" t="str">
        <f>IFERROR(__xludf.DUMMYFUNCTION("GOOGLETRANSLATE(D657, ""he"", ""en"")"),"#VALUE!")</f>
        <v>#VALUE!</v>
      </c>
    </row>
    <row r="658" ht="15.75" customHeight="1">
      <c r="E658" s="4" t="str">
        <f>IFERROR(__xludf.DUMMYFUNCTION("GOOGLETRANSLATE(D658, ""he"", ""en"")"),"#VALUE!")</f>
        <v>#VALUE!</v>
      </c>
    </row>
    <row r="659" ht="15.75" customHeight="1">
      <c r="E659" s="4" t="str">
        <f>IFERROR(__xludf.DUMMYFUNCTION("GOOGLETRANSLATE(D659, ""he"", ""en"")"),"#VALUE!")</f>
        <v>#VALUE!</v>
      </c>
    </row>
    <row r="660" ht="15.75" customHeight="1">
      <c r="E660" s="4" t="str">
        <f>IFERROR(__xludf.DUMMYFUNCTION("GOOGLETRANSLATE(D660, ""he"", ""en"")"),"#VALUE!")</f>
        <v>#VALUE!</v>
      </c>
    </row>
    <row r="661" ht="15.75" customHeight="1">
      <c r="E661" s="4" t="str">
        <f>IFERROR(__xludf.DUMMYFUNCTION("GOOGLETRANSLATE(D661, ""he"", ""en"")"),"#VALUE!")</f>
        <v>#VALUE!</v>
      </c>
    </row>
    <row r="662" ht="15.75" customHeight="1">
      <c r="E662" s="4" t="str">
        <f>IFERROR(__xludf.DUMMYFUNCTION("GOOGLETRANSLATE(D662, ""he"", ""en"")"),"#VALUE!")</f>
        <v>#VALUE!</v>
      </c>
    </row>
    <row r="663" ht="15.75" customHeight="1">
      <c r="E663" s="4" t="str">
        <f>IFERROR(__xludf.DUMMYFUNCTION("GOOGLETRANSLATE(D663, ""he"", ""en"")"),"#VALUE!")</f>
        <v>#VALUE!</v>
      </c>
    </row>
    <row r="664" ht="15.75" customHeight="1">
      <c r="E664" s="4" t="str">
        <f>IFERROR(__xludf.DUMMYFUNCTION("GOOGLETRANSLATE(D664, ""he"", ""en"")"),"#VALUE!")</f>
        <v>#VALUE!</v>
      </c>
    </row>
    <row r="665" ht="15.75" customHeight="1">
      <c r="E665" s="4" t="str">
        <f>IFERROR(__xludf.DUMMYFUNCTION("GOOGLETRANSLATE(D665, ""he"", ""en"")"),"#VALUE!")</f>
        <v>#VALUE!</v>
      </c>
    </row>
    <row r="666" ht="15.75" customHeight="1">
      <c r="E666" s="4" t="str">
        <f>IFERROR(__xludf.DUMMYFUNCTION("GOOGLETRANSLATE(D666, ""he"", ""en"")"),"#VALUE!")</f>
        <v>#VALUE!</v>
      </c>
    </row>
    <row r="667" ht="15.75" customHeight="1">
      <c r="E667" s="4" t="str">
        <f>IFERROR(__xludf.DUMMYFUNCTION("GOOGLETRANSLATE(D667, ""he"", ""en"")"),"#VALUE!")</f>
        <v>#VALUE!</v>
      </c>
    </row>
    <row r="668" ht="15.75" customHeight="1">
      <c r="E668" s="4" t="str">
        <f>IFERROR(__xludf.DUMMYFUNCTION("GOOGLETRANSLATE(D668, ""he"", ""en"")"),"#VALUE!")</f>
        <v>#VALUE!</v>
      </c>
    </row>
    <row r="669" ht="15.75" customHeight="1">
      <c r="E669" s="4" t="str">
        <f>IFERROR(__xludf.DUMMYFUNCTION("GOOGLETRANSLATE(D669, ""he"", ""en"")"),"#VALUE!")</f>
        <v>#VALUE!</v>
      </c>
    </row>
    <row r="670" ht="15.75" customHeight="1">
      <c r="E670" s="4" t="str">
        <f>IFERROR(__xludf.DUMMYFUNCTION("GOOGLETRANSLATE(D670, ""he"", ""en"")"),"#VALUE!")</f>
        <v>#VALUE!</v>
      </c>
    </row>
    <row r="671" ht="15.75" customHeight="1">
      <c r="E671" s="4" t="str">
        <f>IFERROR(__xludf.DUMMYFUNCTION("GOOGLETRANSLATE(D671, ""he"", ""en"")"),"#VALUE!")</f>
        <v>#VALUE!</v>
      </c>
    </row>
    <row r="672" ht="15.75" customHeight="1">
      <c r="E672" s="4" t="str">
        <f>IFERROR(__xludf.DUMMYFUNCTION("GOOGLETRANSLATE(D672, ""he"", ""en"")"),"#VALUE!")</f>
        <v>#VALUE!</v>
      </c>
    </row>
    <row r="673" ht="15.75" customHeight="1">
      <c r="E673" s="4" t="str">
        <f>IFERROR(__xludf.DUMMYFUNCTION("GOOGLETRANSLATE(D673, ""he"", ""en"")"),"#VALUE!")</f>
        <v>#VALUE!</v>
      </c>
    </row>
    <row r="674" ht="15.75" customHeight="1">
      <c r="E674" s="4" t="str">
        <f>IFERROR(__xludf.DUMMYFUNCTION("GOOGLETRANSLATE(D674, ""he"", ""en"")"),"#VALUE!")</f>
        <v>#VALUE!</v>
      </c>
    </row>
    <row r="675" ht="15.75" customHeight="1">
      <c r="E675" s="4" t="str">
        <f>IFERROR(__xludf.DUMMYFUNCTION("GOOGLETRANSLATE(D675, ""he"", ""en"")"),"#VALUE!")</f>
        <v>#VALUE!</v>
      </c>
    </row>
    <row r="676" ht="15.75" customHeight="1">
      <c r="E676" s="4" t="str">
        <f>IFERROR(__xludf.DUMMYFUNCTION("GOOGLETRANSLATE(D676, ""he"", ""en"")"),"#VALUE!")</f>
        <v>#VALUE!</v>
      </c>
    </row>
    <row r="677" ht="15.75" customHeight="1">
      <c r="E677" s="4" t="str">
        <f>IFERROR(__xludf.DUMMYFUNCTION("GOOGLETRANSLATE(D677, ""he"", ""en"")"),"#VALUE!")</f>
        <v>#VALUE!</v>
      </c>
    </row>
    <row r="678" ht="15.75" customHeight="1">
      <c r="E678" s="4" t="str">
        <f>IFERROR(__xludf.DUMMYFUNCTION("GOOGLETRANSLATE(D678, ""he"", ""en"")"),"#VALUE!")</f>
        <v>#VALUE!</v>
      </c>
    </row>
    <row r="679" ht="15.75" customHeight="1">
      <c r="E679" s="4" t="str">
        <f>IFERROR(__xludf.DUMMYFUNCTION("GOOGLETRANSLATE(D679, ""he"", ""en"")"),"#VALUE!")</f>
        <v>#VALUE!</v>
      </c>
    </row>
    <row r="680" ht="15.75" customHeight="1">
      <c r="E680" s="4" t="str">
        <f>IFERROR(__xludf.DUMMYFUNCTION("GOOGLETRANSLATE(D680, ""he"", ""en"")"),"#VALUE!")</f>
        <v>#VALUE!</v>
      </c>
    </row>
    <row r="681" ht="15.75" customHeight="1">
      <c r="E681" s="4" t="str">
        <f>IFERROR(__xludf.DUMMYFUNCTION("GOOGLETRANSLATE(D681, ""he"", ""en"")"),"#VALUE!")</f>
        <v>#VALUE!</v>
      </c>
    </row>
    <row r="682" ht="15.75" customHeight="1">
      <c r="E682" s="4" t="str">
        <f>IFERROR(__xludf.DUMMYFUNCTION("GOOGLETRANSLATE(D682, ""he"", ""en"")"),"#VALUE!")</f>
        <v>#VALUE!</v>
      </c>
    </row>
    <row r="683" ht="15.75" customHeight="1">
      <c r="E683" s="4" t="str">
        <f>IFERROR(__xludf.DUMMYFUNCTION("GOOGLETRANSLATE(D683, ""he"", ""en"")"),"#VALUE!")</f>
        <v>#VALUE!</v>
      </c>
    </row>
    <row r="684" ht="15.75" customHeight="1">
      <c r="E684" s="4" t="str">
        <f>IFERROR(__xludf.DUMMYFUNCTION("GOOGLETRANSLATE(D684, ""he"", ""en"")"),"#VALUE!")</f>
        <v>#VALUE!</v>
      </c>
    </row>
    <row r="685" ht="15.75" customHeight="1">
      <c r="E685" s="4" t="str">
        <f>IFERROR(__xludf.DUMMYFUNCTION("GOOGLETRANSLATE(D685, ""he"", ""en"")"),"#VALUE!")</f>
        <v>#VALUE!</v>
      </c>
    </row>
    <row r="686" ht="15.75" customHeight="1">
      <c r="E686" s="4" t="str">
        <f>IFERROR(__xludf.DUMMYFUNCTION("GOOGLETRANSLATE(D686, ""he"", ""en"")"),"#VALUE!")</f>
        <v>#VALUE!</v>
      </c>
    </row>
    <row r="687" ht="15.75" customHeight="1">
      <c r="E687" s="4" t="str">
        <f>IFERROR(__xludf.DUMMYFUNCTION("GOOGLETRANSLATE(D687, ""he"", ""en"")"),"#VALUE!")</f>
        <v>#VALUE!</v>
      </c>
    </row>
    <row r="688" ht="15.75" customHeight="1">
      <c r="E688" s="4" t="str">
        <f>IFERROR(__xludf.DUMMYFUNCTION("GOOGLETRANSLATE(D688, ""he"", ""en"")"),"#VALUE!")</f>
        <v>#VALUE!</v>
      </c>
    </row>
    <row r="689" ht="15.75" customHeight="1">
      <c r="E689" s="4" t="str">
        <f>IFERROR(__xludf.DUMMYFUNCTION("GOOGLETRANSLATE(D689, ""he"", ""en"")"),"#VALUE!")</f>
        <v>#VALUE!</v>
      </c>
    </row>
    <row r="690" ht="15.75" customHeight="1">
      <c r="E690" s="4" t="str">
        <f>IFERROR(__xludf.DUMMYFUNCTION("GOOGLETRANSLATE(D690, ""he"", ""en"")"),"#VALUE!")</f>
        <v>#VALUE!</v>
      </c>
    </row>
    <row r="691" ht="15.75" customHeight="1">
      <c r="E691" s="4" t="str">
        <f>IFERROR(__xludf.DUMMYFUNCTION("GOOGLETRANSLATE(D691, ""he"", ""en"")"),"#VALUE!")</f>
        <v>#VALUE!</v>
      </c>
    </row>
    <row r="692" ht="15.75" customHeight="1">
      <c r="E692" s="4" t="str">
        <f>IFERROR(__xludf.DUMMYFUNCTION("GOOGLETRANSLATE(D692, ""he"", ""en"")"),"#VALUE!")</f>
        <v>#VALUE!</v>
      </c>
    </row>
    <row r="693" ht="15.75" customHeight="1">
      <c r="E693" s="4" t="str">
        <f>IFERROR(__xludf.DUMMYFUNCTION("GOOGLETRANSLATE(D693, ""he"", ""en"")"),"#VALUE!")</f>
        <v>#VALUE!</v>
      </c>
    </row>
    <row r="694" ht="15.75" customHeight="1">
      <c r="E694" s="4" t="str">
        <f>IFERROR(__xludf.DUMMYFUNCTION("GOOGLETRANSLATE(D694, ""he"", ""en"")"),"#VALUE!")</f>
        <v>#VALUE!</v>
      </c>
    </row>
    <row r="695" ht="15.75" customHeight="1">
      <c r="E695" s="4" t="str">
        <f>IFERROR(__xludf.DUMMYFUNCTION("GOOGLETRANSLATE(D695, ""he"", ""en"")"),"#VALUE!")</f>
        <v>#VALUE!</v>
      </c>
    </row>
    <row r="696" ht="15.75" customHeight="1">
      <c r="E696" s="4" t="str">
        <f>IFERROR(__xludf.DUMMYFUNCTION("GOOGLETRANSLATE(D696, ""he"", ""en"")"),"#VALUE!")</f>
        <v>#VALUE!</v>
      </c>
    </row>
    <row r="697" ht="15.75" customHeight="1">
      <c r="E697" s="4" t="str">
        <f>IFERROR(__xludf.DUMMYFUNCTION("GOOGLETRANSLATE(D697, ""he"", ""en"")"),"#VALUE!")</f>
        <v>#VALUE!</v>
      </c>
    </row>
    <row r="698" ht="15.75" customHeight="1">
      <c r="E698" s="4" t="str">
        <f>IFERROR(__xludf.DUMMYFUNCTION("GOOGLETRANSLATE(D698, ""he"", ""en"")"),"#VALUE!")</f>
        <v>#VALUE!</v>
      </c>
    </row>
    <row r="699" ht="15.75" customHeight="1">
      <c r="E699" s="4" t="str">
        <f>IFERROR(__xludf.DUMMYFUNCTION("GOOGLETRANSLATE(D699, ""he"", ""en"")"),"#VALUE!")</f>
        <v>#VALUE!</v>
      </c>
    </row>
    <row r="700" ht="15.75" customHeight="1">
      <c r="E700" s="4" t="str">
        <f>IFERROR(__xludf.DUMMYFUNCTION("GOOGLETRANSLATE(D700, ""he"", ""en"")"),"#VALUE!")</f>
        <v>#VALUE!</v>
      </c>
    </row>
    <row r="701" ht="15.75" customHeight="1">
      <c r="E701" s="4" t="str">
        <f>IFERROR(__xludf.DUMMYFUNCTION("GOOGLETRANSLATE(D701, ""he"", ""en"")"),"#VALUE!")</f>
        <v>#VALUE!</v>
      </c>
    </row>
    <row r="702" ht="15.75" customHeight="1">
      <c r="E702" s="4" t="str">
        <f>IFERROR(__xludf.DUMMYFUNCTION("GOOGLETRANSLATE(D702, ""he"", ""en"")"),"#VALUE!")</f>
        <v>#VALUE!</v>
      </c>
    </row>
    <row r="703" ht="15.75" customHeight="1">
      <c r="E703" s="4" t="str">
        <f>IFERROR(__xludf.DUMMYFUNCTION("GOOGLETRANSLATE(D703, ""he"", ""en"")"),"#VALUE!")</f>
        <v>#VALUE!</v>
      </c>
    </row>
    <row r="704" ht="15.75" customHeight="1">
      <c r="E704" s="4" t="str">
        <f>IFERROR(__xludf.DUMMYFUNCTION("GOOGLETRANSLATE(D704, ""he"", ""en"")"),"#VALUE!")</f>
        <v>#VALUE!</v>
      </c>
    </row>
    <row r="705" ht="15.75" customHeight="1">
      <c r="E705" s="4" t="str">
        <f>IFERROR(__xludf.DUMMYFUNCTION("GOOGLETRANSLATE(D705, ""he"", ""en"")"),"#VALUE!")</f>
        <v>#VALUE!</v>
      </c>
    </row>
    <row r="706" ht="15.75" customHeight="1">
      <c r="E706" s="4" t="str">
        <f>IFERROR(__xludf.DUMMYFUNCTION("GOOGLETRANSLATE(D706, ""he"", ""en"")"),"#VALUE!")</f>
        <v>#VALUE!</v>
      </c>
    </row>
    <row r="707" ht="15.75" customHeight="1">
      <c r="E707" s="4" t="str">
        <f>IFERROR(__xludf.DUMMYFUNCTION("GOOGLETRANSLATE(D707, ""he"", ""en"")"),"#VALUE!")</f>
        <v>#VALUE!</v>
      </c>
    </row>
    <row r="708" ht="15.75" customHeight="1">
      <c r="E708" s="4" t="str">
        <f>IFERROR(__xludf.DUMMYFUNCTION("GOOGLETRANSLATE(D708, ""he"", ""en"")"),"#VALUE!")</f>
        <v>#VALUE!</v>
      </c>
    </row>
    <row r="709" ht="15.75" customHeight="1">
      <c r="E709" s="4" t="str">
        <f>IFERROR(__xludf.DUMMYFUNCTION("GOOGLETRANSLATE(D709, ""he"", ""en"")"),"#VALUE!")</f>
        <v>#VALUE!</v>
      </c>
    </row>
    <row r="710" ht="15.75" customHeight="1">
      <c r="E710" s="4" t="str">
        <f>IFERROR(__xludf.DUMMYFUNCTION("GOOGLETRANSLATE(D710, ""he"", ""en"")"),"#VALUE!")</f>
        <v>#VALUE!</v>
      </c>
    </row>
    <row r="711" ht="15.75" customHeight="1">
      <c r="E711" s="4" t="str">
        <f>IFERROR(__xludf.DUMMYFUNCTION("GOOGLETRANSLATE(D711, ""he"", ""en"")"),"#VALUE!")</f>
        <v>#VALUE!</v>
      </c>
    </row>
    <row r="712" ht="15.75" customHeight="1">
      <c r="E712" s="4" t="str">
        <f>IFERROR(__xludf.DUMMYFUNCTION("GOOGLETRANSLATE(D712, ""he"", ""en"")"),"#VALUE!")</f>
        <v>#VALUE!</v>
      </c>
    </row>
    <row r="713" ht="15.75" customHeight="1">
      <c r="E713" s="4" t="str">
        <f>IFERROR(__xludf.DUMMYFUNCTION("GOOGLETRANSLATE(D713, ""he"", ""en"")"),"#VALUE!")</f>
        <v>#VALUE!</v>
      </c>
    </row>
    <row r="714" ht="15.75" customHeight="1">
      <c r="E714" s="4" t="str">
        <f>IFERROR(__xludf.DUMMYFUNCTION("GOOGLETRANSLATE(D714, ""he"", ""en"")"),"#VALUE!")</f>
        <v>#VALUE!</v>
      </c>
    </row>
    <row r="715" ht="15.75" customHeight="1">
      <c r="E715" s="4" t="str">
        <f>IFERROR(__xludf.DUMMYFUNCTION("GOOGLETRANSLATE(D715, ""he"", ""en"")"),"#VALUE!")</f>
        <v>#VALUE!</v>
      </c>
    </row>
    <row r="716" ht="15.75" customHeight="1">
      <c r="E716" s="4" t="str">
        <f>IFERROR(__xludf.DUMMYFUNCTION("GOOGLETRANSLATE(D716, ""he"", ""en"")"),"#VALUE!")</f>
        <v>#VALUE!</v>
      </c>
    </row>
    <row r="717" ht="15.75" customHeight="1">
      <c r="E717" s="4" t="str">
        <f>IFERROR(__xludf.DUMMYFUNCTION("GOOGLETRANSLATE(D717, ""he"", ""en"")"),"#VALUE!")</f>
        <v>#VALUE!</v>
      </c>
    </row>
    <row r="718" ht="15.75" customHeight="1">
      <c r="E718" s="4" t="str">
        <f>IFERROR(__xludf.DUMMYFUNCTION("GOOGLETRANSLATE(D718, ""he"", ""en"")"),"#VALUE!")</f>
        <v>#VALUE!</v>
      </c>
    </row>
    <row r="719" ht="15.75" customHeight="1">
      <c r="E719" s="4" t="str">
        <f>IFERROR(__xludf.DUMMYFUNCTION("GOOGLETRANSLATE(D719, ""he"", ""en"")"),"#VALUE!")</f>
        <v>#VALUE!</v>
      </c>
    </row>
    <row r="720" ht="15.75" customHeight="1">
      <c r="E720" s="4" t="str">
        <f>IFERROR(__xludf.DUMMYFUNCTION("GOOGLETRANSLATE(D720, ""he"", ""en"")"),"#VALUE!")</f>
        <v>#VALUE!</v>
      </c>
    </row>
    <row r="721" ht="15.75" customHeight="1">
      <c r="E721" s="4" t="str">
        <f>IFERROR(__xludf.DUMMYFUNCTION("GOOGLETRANSLATE(D721, ""he"", ""en"")"),"#VALUE!")</f>
        <v>#VALUE!</v>
      </c>
    </row>
    <row r="722" ht="15.75" customHeight="1">
      <c r="E722" s="4" t="str">
        <f>IFERROR(__xludf.DUMMYFUNCTION("GOOGLETRANSLATE(D722, ""he"", ""en"")"),"#VALUE!")</f>
        <v>#VALUE!</v>
      </c>
    </row>
    <row r="723" ht="15.75" customHeight="1">
      <c r="E723" s="4" t="str">
        <f>IFERROR(__xludf.DUMMYFUNCTION("GOOGLETRANSLATE(D723, ""he"", ""en"")"),"#VALUE!")</f>
        <v>#VALUE!</v>
      </c>
    </row>
    <row r="724" ht="15.75" customHeight="1">
      <c r="E724" s="4" t="str">
        <f>IFERROR(__xludf.DUMMYFUNCTION("GOOGLETRANSLATE(D724, ""he"", ""en"")"),"#VALUE!")</f>
        <v>#VALUE!</v>
      </c>
    </row>
    <row r="725" ht="15.75" customHeight="1">
      <c r="E725" s="4" t="str">
        <f>IFERROR(__xludf.DUMMYFUNCTION("GOOGLETRANSLATE(D725, ""he"", ""en"")"),"#VALUE!")</f>
        <v>#VALUE!</v>
      </c>
    </row>
    <row r="726" ht="15.75" customHeight="1">
      <c r="E726" s="4" t="str">
        <f>IFERROR(__xludf.DUMMYFUNCTION("GOOGLETRANSLATE(D726, ""he"", ""en"")"),"#VALUE!")</f>
        <v>#VALUE!</v>
      </c>
    </row>
    <row r="727" ht="15.75" customHeight="1">
      <c r="E727" s="4" t="str">
        <f>IFERROR(__xludf.DUMMYFUNCTION("GOOGLETRANSLATE(D727, ""he"", ""en"")"),"#VALUE!")</f>
        <v>#VALUE!</v>
      </c>
    </row>
    <row r="728" ht="15.75" customHeight="1">
      <c r="E728" s="4" t="str">
        <f>IFERROR(__xludf.DUMMYFUNCTION("GOOGLETRANSLATE(D728, ""he"", ""en"")"),"#VALUE!")</f>
        <v>#VALUE!</v>
      </c>
    </row>
    <row r="729" ht="15.75" customHeight="1">
      <c r="E729" s="4" t="str">
        <f>IFERROR(__xludf.DUMMYFUNCTION("GOOGLETRANSLATE(D729, ""he"", ""en"")"),"#VALUE!")</f>
        <v>#VALUE!</v>
      </c>
    </row>
    <row r="730" ht="15.75" customHeight="1">
      <c r="E730" s="4" t="str">
        <f>IFERROR(__xludf.DUMMYFUNCTION("GOOGLETRANSLATE(D730, ""he"", ""en"")"),"#VALUE!")</f>
        <v>#VALUE!</v>
      </c>
    </row>
    <row r="731" ht="15.75" customHeight="1">
      <c r="E731" s="4" t="str">
        <f>IFERROR(__xludf.DUMMYFUNCTION("GOOGLETRANSLATE(D731, ""he"", ""en"")"),"#VALUE!")</f>
        <v>#VALUE!</v>
      </c>
    </row>
    <row r="732" ht="15.75" customHeight="1">
      <c r="E732" s="4" t="str">
        <f>IFERROR(__xludf.DUMMYFUNCTION("GOOGLETRANSLATE(D732, ""he"", ""en"")"),"#VALUE!")</f>
        <v>#VALUE!</v>
      </c>
    </row>
    <row r="733" ht="15.75" customHeight="1">
      <c r="E733" s="4" t="str">
        <f>IFERROR(__xludf.DUMMYFUNCTION("GOOGLETRANSLATE(D733, ""he"", ""en"")"),"#VALUE!")</f>
        <v>#VALUE!</v>
      </c>
    </row>
    <row r="734" ht="15.75" customHeight="1">
      <c r="E734" s="4" t="str">
        <f>IFERROR(__xludf.DUMMYFUNCTION("GOOGLETRANSLATE(D734, ""he"", ""en"")"),"#VALUE!")</f>
        <v>#VALUE!</v>
      </c>
    </row>
    <row r="735" ht="15.75" customHeight="1">
      <c r="E735" s="4" t="str">
        <f>IFERROR(__xludf.DUMMYFUNCTION("GOOGLETRANSLATE(D735, ""he"", ""en"")"),"#VALUE!")</f>
        <v>#VALUE!</v>
      </c>
    </row>
    <row r="736" ht="15.75" customHeight="1">
      <c r="E736" s="4" t="str">
        <f>IFERROR(__xludf.DUMMYFUNCTION("GOOGLETRANSLATE(D736, ""he"", ""en"")"),"#VALUE!")</f>
        <v>#VALUE!</v>
      </c>
    </row>
    <row r="737" ht="15.75" customHeight="1">
      <c r="E737" s="4" t="str">
        <f>IFERROR(__xludf.DUMMYFUNCTION("GOOGLETRANSLATE(D737, ""he"", ""en"")"),"#VALUE!")</f>
        <v>#VALUE!</v>
      </c>
    </row>
    <row r="738" ht="15.75" customHeight="1">
      <c r="E738" s="4" t="str">
        <f>IFERROR(__xludf.DUMMYFUNCTION("GOOGLETRANSLATE(D738, ""he"", ""en"")"),"#VALUE!")</f>
        <v>#VALUE!</v>
      </c>
    </row>
    <row r="739" ht="15.75" customHeight="1">
      <c r="E739" s="4" t="str">
        <f>IFERROR(__xludf.DUMMYFUNCTION("GOOGLETRANSLATE(D739, ""he"", ""en"")"),"#VALUE!")</f>
        <v>#VALUE!</v>
      </c>
    </row>
    <row r="740" ht="15.75" customHeight="1">
      <c r="E740" s="4" t="str">
        <f>IFERROR(__xludf.DUMMYFUNCTION("GOOGLETRANSLATE(D740, ""he"", ""en"")"),"#VALUE!")</f>
        <v>#VALUE!</v>
      </c>
    </row>
    <row r="741" ht="15.75" customHeight="1">
      <c r="E741" s="4" t="str">
        <f>IFERROR(__xludf.DUMMYFUNCTION("GOOGLETRANSLATE(D741, ""he"", ""en"")"),"#VALUE!")</f>
        <v>#VALUE!</v>
      </c>
    </row>
    <row r="742" ht="15.75" customHeight="1">
      <c r="E742" s="4" t="str">
        <f>IFERROR(__xludf.DUMMYFUNCTION("GOOGLETRANSLATE(D742, ""he"", ""en"")"),"#VALUE!")</f>
        <v>#VALUE!</v>
      </c>
    </row>
    <row r="743" ht="15.75" customHeight="1">
      <c r="E743" s="4" t="str">
        <f>IFERROR(__xludf.DUMMYFUNCTION("GOOGLETRANSLATE(D743, ""he"", ""en"")"),"#VALUE!")</f>
        <v>#VALUE!</v>
      </c>
    </row>
    <row r="744" ht="15.75" customHeight="1">
      <c r="E744" s="4" t="str">
        <f>IFERROR(__xludf.DUMMYFUNCTION("GOOGLETRANSLATE(D744, ""he"", ""en"")"),"#VALUE!")</f>
        <v>#VALUE!</v>
      </c>
    </row>
    <row r="745" ht="15.75" customHeight="1">
      <c r="E745" s="4" t="str">
        <f>IFERROR(__xludf.DUMMYFUNCTION("GOOGLETRANSLATE(D745, ""he"", ""en"")"),"#VALUE!")</f>
        <v>#VALUE!</v>
      </c>
    </row>
    <row r="746" ht="15.75" customHeight="1">
      <c r="E746" s="4" t="str">
        <f>IFERROR(__xludf.DUMMYFUNCTION("GOOGLETRANSLATE(D746, ""he"", ""en"")"),"#VALUE!")</f>
        <v>#VALUE!</v>
      </c>
    </row>
    <row r="747" ht="15.75" customHeight="1">
      <c r="E747" s="4" t="str">
        <f>IFERROR(__xludf.DUMMYFUNCTION("GOOGLETRANSLATE(D747, ""he"", ""en"")"),"#VALUE!")</f>
        <v>#VALUE!</v>
      </c>
    </row>
    <row r="748" ht="15.75" customHeight="1">
      <c r="E748" s="4" t="str">
        <f>IFERROR(__xludf.DUMMYFUNCTION("GOOGLETRANSLATE(D748, ""he"", ""en"")"),"#VALUE!")</f>
        <v>#VALUE!</v>
      </c>
    </row>
    <row r="749" ht="15.75" customHeight="1">
      <c r="E749" s="4" t="str">
        <f>IFERROR(__xludf.DUMMYFUNCTION("GOOGLETRANSLATE(D749, ""he"", ""en"")"),"#VALUE!")</f>
        <v>#VALUE!</v>
      </c>
    </row>
    <row r="750" ht="15.75" customHeight="1">
      <c r="E750" s="4" t="str">
        <f>IFERROR(__xludf.DUMMYFUNCTION("GOOGLETRANSLATE(D750, ""he"", ""en"")"),"#VALUE!")</f>
        <v>#VALUE!</v>
      </c>
    </row>
    <row r="751" ht="15.75" customHeight="1">
      <c r="E751" s="4" t="str">
        <f>IFERROR(__xludf.DUMMYFUNCTION("GOOGLETRANSLATE(D751, ""he"", ""en"")"),"#VALUE!")</f>
        <v>#VALUE!</v>
      </c>
    </row>
    <row r="752" ht="15.75" customHeight="1">
      <c r="E752" s="4" t="str">
        <f>IFERROR(__xludf.DUMMYFUNCTION("GOOGLETRANSLATE(D752, ""he"", ""en"")"),"#VALUE!")</f>
        <v>#VALUE!</v>
      </c>
    </row>
    <row r="753" ht="15.75" customHeight="1">
      <c r="E753" s="4" t="str">
        <f>IFERROR(__xludf.DUMMYFUNCTION("GOOGLETRANSLATE(D753, ""he"", ""en"")"),"#VALUE!")</f>
        <v>#VALUE!</v>
      </c>
    </row>
    <row r="754" ht="15.75" customHeight="1">
      <c r="E754" s="4" t="str">
        <f>IFERROR(__xludf.DUMMYFUNCTION("GOOGLETRANSLATE(D754, ""he"", ""en"")"),"#VALUE!")</f>
        <v>#VALUE!</v>
      </c>
    </row>
    <row r="755" ht="15.75" customHeight="1">
      <c r="E755" s="4" t="str">
        <f>IFERROR(__xludf.DUMMYFUNCTION("GOOGLETRANSLATE(D755, ""he"", ""en"")"),"#VALUE!")</f>
        <v>#VALUE!</v>
      </c>
    </row>
    <row r="756" ht="15.75" customHeight="1">
      <c r="E756" s="4" t="str">
        <f>IFERROR(__xludf.DUMMYFUNCTION("GOOGLETRANSLATE(D756, ""he"", ""en"")"),"#VALUE!")</f>
        <v>#VALUE!</v>
      </c>
    </row>
    <row r="757" ht="15.75" customHeight="1">
      <c r="E757" s="4" t="str">
        <f>IFERROR(__xludf.DUMMYFUNCTION("GOOGLETRANSLATE(D757, ""he"", ""en"")"),"#VALUE!")</f>
        <v>#VALUE!</v>
      </c>
    </row>
    <row r="758" ht="15.75" customHeight="1">
      <c r="E758" s="4" t="str">
        <f>IFERROR(__xludf.DUMMYFUNCTION("GOOGLETRANSLATE(D758, ""he"", ""en"")"),"#VALUE!")</f>
        <v>#VALUE!</v>
      </c>
    </row>
    <row r="759" ht="15.75" customHeight="1">
      <c r="E759" s="4" t="str">
        <f>IFERROR(__xludf.DUMMYFUNCTION("GOOGLETRANSLATE(D759, ""he"", ""en"")"),"#VALUE!")</f>
        <v>#VALUE!</v>
      </c>
    </row>
    <row r="760" ht="15.75" customHeight="1">
      <c r="E760" s="4" t="str">
        <f>IFERROR(__xludf.DUMMYFUNCTION("GOOGLETRANSLATE(D760, ""he"", ""en"")"),"#VALUE!")</f>
        <v>#VALUE!</v>
      </c>
    </row>
    <row r="761" ht="15.75" customHeight="1">
      <c r="E761" s="4" t="str">
        <f>IFERROR(__xludf.DUMMYFUNCTION("GOOGLETRANSLATE(D761, ""he"", ""en"")"),"#VALUE!")</f>
        <v>#VALUE!</v>
      </c>
    </row>
    <row r="762" ht="15.75" customHeight="1">
      <c r="E762" s="4" t="str">
        <f>IFERROR(__xludf.DUMMYFUNCTION("GOOGLETRANSLATE(D762, ""he"", ""en"")"),"#VALUE!")</f>
        <v>#VALUE!</v>
      </c>
    </row>
    <row r="763" ht="15.75" customHeight="1">
      <c r="E763" s="4" t="str">
        <f>IFERROR(__xludf.DUMMYFUNCTION("GOOGLETRANSLATE(D763, ""he"", ""en"")"),"#VALUE!")</f>
        <v>#VALUE!</v>
      </c>
    </row>
    <row r="764" ht="15.75" customHeight="1">
      <c r="E764" s="4" t="str">
        <f>IFERROR(__xludf.DUMMYFUNCTION("GOOGLETRANSLATE(D764, ""he"", ""en"")"),"#VALUE!")</f>
        <v>#VALUE!</v>
      </c>
    </row>
    <row r="765" ht="15.75" customHeight="1">
      <c r="E765" s="4" t="str">
        <f>IFERROR(__xludf.DUMMYFUNCTION("GOOGLETRANSLATE(D765, ""he"", ""en"")"),"#VALUE!")</f>
        <v>#VALUE!</v>
      </c>
    </row>
    <row r="766" ht="15.75" customHeight="1">
      <c r="E766" s="4" t="str">
        <f>IFERROR(__xludf.DUMMYFUNCTION("GOOGLETRANSLATE(D766, ""he"", ""en"")"),"#VALUE!")</f>
        <v>#VALUE!</v>
      </c>
    </row>
    <row r="767" ht="15.75" customHeight="1">
      <c r="E767" s="4" t="str">
        <f>IFERROR(__xludf.DUMMYFUNCTION("GOOGLETRANSLATE(D767, ""he"", ""en"")"),"#VALUE!")</f>
        <v>#VALUE!</v>
      </c>
    </row>
    <row r="768" ht="15.75" customHeight="1">
      <c r="E768" s="4" t="str">
        <f>IFERROR(__xludf.DUMMYFUNCTION("GOOGLETRANSLATE(D768, ""he"", ""en"")"),"#VALUE!")</f>
        <v>#VALUE!</v>
      </c>
    </row>
    <row r="769" ht="15.75" customHeight="1">
      <c r="E769" s="4" t="str">
        <f>IFERROR(__xludf.DUMMYFUNCTION("GOOGLETRANSLATE(D769, ""he"", ""en"")"),"#VALUE!")</f>
        <v>#VALUE!</v>
      </c>
    </row>
    <row r="770" ht="15.75" customHeight="1">
      <c r="E770" s="4" t="str">
        <f>IFERROR(__xludf.DUMMYFUNCTION("GOOGLETRANSLATE(D770, ""he"", ""en"")"),"#VALUE!")</f>
        <v>#VALUE!</v>
      </c>
    </row>
    <row r="771" ht="15.75" customHeight="1">
      <c r="E771" s="4" t="str">
        <f>IFERROR(__xludf.DUMMYFUNCTION("GOOGLETRANSLATE(D771, ""he"", ""en"")"),"#VALUE!")</f>
        <v>#VALUE!</v>
      </c>
    </row>
    <row r="772" ht="15.75" customHeight="1">
      <c r="E772" s="4" t="str">
        <f>IFERROR(__xludf.DUMMYFUNCTION("GOOGLETRANSLATE(D772, ""he"", ""en"")"),"#VALUE!")</f>
        <v>#VALUE!</v>
      </c>
    </row>
    <row r="773" ht="15.75" customHeight="1">
      <c r="E773" s="4" t="str">
        <f>IFERROR(__xludf.DUMMYFUNCTION("GOOGLETRANSLATE(D773, ""he"", ""en"")"),"#VALUE!")</f>
        <v>#VALUE!</v>
      </c>
    </row>
    <row r="774" ht="15.75" customHeight="1">
      <c r="E774" s="4" t="str">
        <f>IFERROR(__xludf.DUMMYFUNCTION("GOOGLETRANSLATE(D774, ""he"", ""en"")"),"#VALUE!")</f>
        <v>#VALUE!</v>
      </c>
    </row>
    <row r="775" ht="15.75" customHeight="1">
      <c r="E775" s="4" t="str">
        <f>IFERROR(__xludf.DUMMYFUNCTION("GOOGLETRANSLATE(D775, ""he"", ""en"")"),"#VALUE!")</f>
        <v>#VALUE!</v>
      </c>
    </row>
    <row r="776" ht="15.75" customHeight="1">
      <c r="E776" s="4" t="str">
        <f>IFERROR(__xludf.DUMMYFUNCTION("GOOGLETRANSLATE(D776, ""he"", ""en"")"),"#VALUE!")</f>
        <v>#VALUE!</v>
      </c>
    </row>
    <row r="777" ht="15.75" customHeight="1">
      <c r="E777" s="4" t="str">
        <f>IFERROR(__xludf.DUMMYFUNCTION("GOOGLETRANSLATE(D777, ""he"", ""en"")"),"#VALUE!")</f>
        <v>#VALUE!</v>
      </c>
    </row>
    <row r="778" ht="15.75" customHeight="1">
      <c r="E778" s="4" t="str">
        <f>IFERROR(__xludf.DUMMYFUNCTION("GOOGLETRANSLATE(D778, ""he"", ""en"")"),"#VALUE!")</f>
        <v>#VALUE!</v>
      </c>
    </row>
    <row r="779" ht="15.75" customHeight="1">
      <c r="E779" s="4" t="str">
        <f>IFERROR(__xludf.DUMMYFUNCTION("GOOGLETRANSLATE(D779, ""he"", ""en"")"),"#VALUE!")</f>
        <v>#VALUE!</v>
      </c>
    </row>
    <row r="780" ht="15.75" customHeight="1">
      <c r="E780" s="4" t="str">
        <f>IFERROR(__xludf.DUMMYFUNCTION("GOOGLETRANSLATE(D780, ""he"", ""en"")"),"#VALUE!")</f>
        <v>#VALUE!</v>
      </c>
    </row>
    <row r="781" ht="15.75" customHeight="1">
      <c r="E781" s="4" t="str">
        <f>IFERROR(__xludf.DUMMYFUNCTION("GOOGLETRANSLATE(D781, ""he"", ""en"")"),"#VALUE!")</f>
        <v>#VALUE!</v>
      </c>
    </row>
    <row r="782" ht="15.75" customHeight="1">
      <c r="E782" s="4" t="str">
        <f>IFERROR(__xludf.DUMMYFUNCTION("GOOGLETRANSLATE(D782, ""he"", ""en"")"),"#VALUE!")</f>
        <v>#VALUE!</v>
      </c>
    </row>
    <row r="783" ht="15.75" customHeight="1">
      <c r="E783" s="4" t="str">
        <f>IFERROR(__xludf.DUMMYFUNCTION("GOOGLETRANSLATE(D783, ""he"", ""en"")"),"#VALUE!")</f>
        <v>#VALUE!</v>
      </c>
    </row>
    <row r="784" ht="15.75" customHeight="1">
      <c r="E784" s="4" t="str">
        <f>IFERROR(__xludf.DUMMYFUNCTION("GOOGLETRANSLATE(D784, ""he"", ""en"")"),"#VALUE!")</f>
        <v>#VALUE!</v>
      </c>
    </row>
    <row r="785" ht="15.75" customHeight="1">
      <c r="E785" s="4" t="str">
        <f>IFERROR(__xludf.DUMMYFUNCTION("GOOGLETRANSLATE(D785, ""he"", ""en"")"),"#VALUE!")</f>
        <v>#VALUE!</v>
      </c>
    </row>
    <row r="786" ht="15.75" customHeight="1">
      <c r="E786" s="4" t="str">
        <f>IFERROR(__xludf.DUMMYFUNCTION("GOOGLETRANSLATE(D786, ""he"", ""en"")"),"#VALUE!")</f>
        <v>#VALUE!</v>
      </c>
    </row>
    <row r="787" ht="15.75" customHeight="1">
      <c r="E787" s="4" t="str">
        <f>IFERROR(__xludf.DUMMYFUNCTION("GOOGLETRANSLATE(D787, ""he"", ""en"")"),"#VALUE!")</f>
        <v>#VALUE!</v>
      </c>
    </row>
    <row r="788" ht="15.75" customHeight="1">
      <c r="E788" s="4" t="str">
        <f>IFERROR(__xludf.DUMMYFUNCTION("GOOGLETRANSLATE(D788, ""he"", ""en"")"),"#VALUE!")</f>
        <v>#VALUE!</v>
      </c>
    </row>
    <row r="789" ht="15.75" customHeight="1">
      <c r="E789" s="4" t="str">
        <f>IFERROR(__xludf.DUMMYFUNCTION("GOOGLETRANSLATE(D789, ""he"", ""en"")"),"#VALUE!")</f>
        <v>#VALUE!</v>
      </c>
    </row>
    <row r="790" ht="15.75" customHeight="1">
      <c r="E790" s="4" t="str">
        <f>IFERROR(__xludf.DUMMYFUNCTION("GOOGLETRANSLATE(D790, ""he"", ""en"")"),"#VALUE!")</f>
        <v>#VALUE!</v>
      </c>
    </row>
    <row r="791" ht="15.75" customHeight="1">
      <c r="E791" s="4" t="str">
        <f>IFERROR(__xludf.DUMMYFUNCTION("GOOGLETRANSLATE(D791, ""he"", ""en"")"),"#VALUE!")</f>
        <v>#VALUE!</v>
      </c>
    </row>
    <row r="792" ht="15.75" customHeight="1">
      <c r="E792" s="4" t="str">
        <f>IFERROR(__xludf.DUMMYFUNCTION("GOOGLETRANSLATE(D792, ""he"", ""en"")"),"#VALUE!")</f>
        <v>#VALUE!</v>
      </c>
    </row>
    <row r="793" ht="15.75" customHeight="1">
      <c r="E793" s="4" t="str">
        <f>IFERROR(__xludf.DUMMYFUNCTION("GOOGLETRANSLATE(D793, ""he"", ""en"")"),"#VALUE!")</f>
        <v>#VALUE!</v>
      </c>
    </row>
    <row r="794" ht="15.75" customHeight="1">
      <c r="E794" s="4" t="str">
        <f>IFERROR(__xludf.DUMMYFUNCTION("GOOGLETRANSLATE(D794, ""he"", ""en"")"),"#VALUE!")</f>
        <v>#VALUE!</v>
      </c>
    </row>
    <row r="795" ht="15.75" customHeight="1">
      <c r="E795" s="4" t="str">
        <f>IFERROR(__xludf.DUMMYFUNCTION("GOOGLETRANSLATE(D795, ""he"", ""en"")"),"#VALUE!")</f>
        <v>#VALUE!</v>
      </c>
    </row>
    <row r="796" ht="15.75" customHeight="1">
      <c r="E796" s="4" t="str">
        <f>IFERROR(__xludf.DUMMYFUNCTION("GOOGLETRANSLATE(D796, ""he"", ""en"")"),"#VALUE!")</f>
        <v>#VALUE!</v>
      </c>
    </row>
    <row r="797" ht="15.75" customHeight="1">
      <c r="E797" s="4" t="str">
        <f>IFERROR(__xludf.DUMMYFUNCTION("GOOGLETRANSLATE(D797, ""he"", ""en"")"),"#VALUE!")</f>
        <v>#VALUE!</v>
      </c>
    </row>
    <row r="798" ht="15.75" customHeight="1">
      <c r="E798" s="4" t="str">
        <f>IFERROR(__xludf.DUMMYFUNCTION("GOOGLETRANSLATE(D798, ""he"", ""en"")"),"#VALUE!")</f>
        <v>#VALUE!</v>
      </c>
    </row>
    <row r="799" ht="15.75" customHeight="1">
      <c r="E799" s="4" t="str">
        <f>IFERROR(__xludf.DUMMYFUNCTION("GOOGLETRANSLATE(D799, ""he"", ""en"")"),"#VALUE!")</f>
        <v>#VALUE!</v>
      </c>
    </row>
    <row r="800" ht="15.75" customHeight="1">
      <c r="E800" s="4" t="str">
        <f>IFERROR(__xludf.DUMMYFUNCTION("GOOGLETRANSLATE(D800, ""he"", ""en"")"),"#VALUE!")</f>
        <v>#VALUE!</v>
      </c>
    </row>
    <row r="801" ht="15.75" customHeight="1">
      <c r="E801" s="4" t="str">
        <f>IFERROR(__xludf.DUMMYFUNCTION("GOOGLETRANSLATE(D801, ""he"", ""en"")"),"#VALUE!")</f>
        <v>#VALUE!</v>
      </c>
    </row>
    <row r="802" ht="15.75" customHeight="1">
      <c r="E802" s="4" t="str">
        <f>IFERROR(__xludf.DUMMYFUNCTION("GOOGLETRANSLATE(D802, ""he"", ""en"")"),"#VALUE!")</f>
        <v>#VALUE!</v>
      </c>
    </row>
    <row r="803" ht="15.75" customHeight="1">
      <c r="E803" s="4" t="str">
        <f>IFERROR(__xludf.DUMMYFUNCTION("GOOGLETRANSLATE(D803, ""he"", ""en"")"),"#VALUE!")</f>
        <v>#VALUE!</v>
      </c>
    </row>
    <row r="804" ht="15.75" customHeight="1">
      <c r="E804" s="4" t="str">
        <f>IFERROR(__xludf.DUMMYFUNCTION("GOOGLETRANSLATE(D804, ""he"", ""en"")"),"#VALUE!")</f>
        <v>#VALUE!</v>
      </c>
    </row>
    <row r="805" ht="15.75" customHeight="1">
      <c r="E805" s="4" t="str">
        <f>IFERROR(__xludf.DUMMYFUNCTION("GOOGLETRANSLATE(D805, ""he"", ""en"")"),"#VALUE!")</f>
        <v>#VALUE!</v>
      </c>
    </row>
    <row r="806" ht="15.75" customHeight="1">
      <c r="E806" s="4" t="str">
        <f>IFERROR(__xludf.DUMMYFUNCTION("GOOGLETRANSLATE(D806, ""he"", ""en"")"),"#VALUE!")</f>
        <v>#VALUE!</v>
      </c>
    </row>
    <row r="807" ht="15.75" customHeight="1">
      <c r="E807" s="4" t="str">
        <f>IFERROR(__xludf.DUMMYFUNCTION("GOOGLETRANSLATE(D807, ""he"", ""en"")"),"#VALUE!")</f>
        <v>#VALUE!</v>
      </c>
    </row>
    <row r="808" ht="15.75" customHeight="1">
      <c r="E808" s="4" t="str">
        <f>IFERROR(__xludf.DUMMYFUNCTION("GOOGLETRANSLATE(D808, ""he"", ""en"")"),"#VALUE!")</f>
        <v>#VALUE!</v>
      </c>
    </row>
    <row r="809" ht="15.75" customHeight="1">
      <c r="E809" s="4" t="str">
        <f>IFERROR(__xludf.DUMMYFUNCTION("GOOGLETRANSLATE(D809, ""he"", ""en"")"),"#VALUE!")</f>
        <v>#VALUE!</v>
      </c>
    </row>
    <row r="810" ht="15.75" customHeight="1">
      <c r="E810" s="4" t="str">
        <f>IFERROR(__xludf.DUMMYFUNCTION("GOOGLETRANSLATE(D810, ""he"", ""en"")"),"#VALUE!")</f>
        <v>#VALUE!</v>
      </c>
    </row>
    <row r="811" ht="15.75" customHeight="1">
      <c r="E811" s="4" t="str">
        <f>IFERROR(__xludf.DUMMYFUNCTION("GOOGLETRANSLATE(D811, ""he"", ""en"")"),"#VALUE!")</f>
        <v>#VALUE!</v>
      </c>
    </row>
    <row r="812" ht="15.75" customHeight="1">
      <c r="E812" s="4" t="str">
        <f>IFERROR(__xludf.DUMMYFUNCTION("GOOGLETRANSLATE(D812, ""he"", ""en"")"),"#VALUE!")</f>
        <v>#VALUE!</v>
      </c>
    </row>
    <row r="813" ht="15.75" customHeight="1">
      <c r="E813" s="4" t="str">
        <f>IFERROR(__xludf.DUMMYFUNCTION("GOOGLETRANSLATE(D813, ""he"", ""en"")"),"#VALUE!")</f>
        <v>#VALUE!</v>
      </c>
    </row>
    <row r="814" ht="15.75" customHeight="1">
      <c r="E814" s="4" t="str">
        <f>IFERROR(__xludf.DUMMYFUNCTION("GOOGLETRANSLATE(D814, ""he"", ""en"")"),"#VALUE!")</f>
        <v>#VALUE!</v>
      </c>
    </row>
    <row r="815" ht="15.75" customHeight="1">
      <c r="E815" s="4" t="str">
        <f>IFERROR(__xludf.DUMMYFUNCTION("GOOGLETRANSLATE(D815, ""he"", ""en"")"),"#VALUE!")</f>
        <v>#VALUE!</v>
      </c>
    </row>
    <row r="816" ht="15.75" customHeight="1">
      <c r="E816" s="4" t="str">
        <f>IFERROR(__xludf.DUMMYFUNCTION("GOOGLETRANSLATE(D816, ""he"", ""en"")"),"#VALUE!")</f>
        <v>#VALUE!</v>
      </c>
    </row>
    <row r="817" ht="15.75" customHeight="1">
      <c r="E817" s="4" t="str">
        <f>IFERROR(__xludf.DUMMYFUNCTION("GOOGLETRANSLATE(D817, ""he"", ""en"")"),"#VALUE!")</f>
        <v>#VALUE!</v>
      </c>
    </row>
    <row r="818" ht="15.75" customHeight="1">
      <c r="E818" s="4" t="str">
        <f>IFERROR(__xludf.DUMMYFUNCTION("GOOGLETRANSLATE(D818, ""he"", ""en"")"),"#VALUE!")</f>
        <v>#VALUE!</v>
      </c>
    </row>
    <row r="819" ht="15.75" customHeight="1">
      <c r="E819" s="4" t="str">
        <f>IFERROR(__xludf.DUMMYFUNCTION("GOOGLETRANSLATE(D819, ""he"", ""en"")"),"#VALUE!")</f>
        <v>#VALUE!</v>
      </c>
    </row>
    <row r="820" ht="15.75" customHeight="1">
      <c r="E820" s="4" t="str">
        <f>IFERROR(__xludf.DUMMYFUNCTION("GOOGLETRANSLATE(D820, ""he"", ""en"")"),"#VALUE!")</f>
        <v>#VALUE!</v>
      </c>
    </row>
    <row r="821" ht="15.75" customHeight="1">
      <c r="E821" s="4" t="str">
        <f>IFERROR(__xludf.DUMMYFUNCTION("GOOGLETRANSLATE(D821, ""he"", ""en"")"),"#VALUE!")</f>
        <v>#VALUE!</v>
      </c>
    </row>
    <row r="822" ht="15.75" customHeight="1">
      <c r="E822" s="4" t="str">
        <f>IFERROR(__xludf.DUMMYFUNCTION("GOOGLETRANSLATE(D822, ""he"", ""en"")"),"#VALUE!")</f>
        <v>#VALUE!</v>
      </c>
    </row>
    <row r="823" ht="15.75" customHeight="1">
      <c r="E823" s="4" t="str">
        <f>IFERROR(__xludf.DUMMYFUNCTION("GOOGLETRANSLATE(D823, ""he"", ""en"")"),"#VALUE!")</f>
        <v>#VALUE!</v>
      </c>
    </row>
    <row r="824" ht="15.75" customHeight="1">
      <c r="E824" s="4" t="str">
        <f>IFERROR(__xludf.DUMMYFUNCTION("GOOGLETRANSLATE(D824, ""he"", ""en"")"),"#VALUE!")</f>
        <v>#VALUE!</v>
      </c>
    </row>
    <row r="825" ht="15.75" customHeight="1">
      <c r="E825" s="4" t="str">
        <f>IFERROR(__xludf.DUMMYFUNCTION("GOOGLETRANSLATE(D825, ""he"", ""en"")"),"#VALUE!")</f>
        <v>#VALUE!</v>
      </c>
    </row>
    <row r="826" ht="15.75" customHeight="1">
      <c r="E826" s="4" t="str">
        <f>IFERROR(__xludf.DUMMYFUNCTION("GOOGLETRANSLATE(D826, ""he"", ""en"")"),"#VALUE!")</f>
        <v>#VALUE!</v>
      </c>
    </row>
    <row r="827" ht="15.75" customHeight="1">
      <c r="E827" s="4" t="str">
        <f>IFERROR(__xludf.DUMMYFUNCTION("GOOGLETRANSLATE(D827, ""he"", ""en"")"),"#VALUE!")</f>
        <v>#VALUE!</v>
      </c>
    </row>
    <row r="828" ht="15.75" customHeight="1">
      <c r="E828" s="4" t="str">
        <f>IFERROR(__xludf.DUMMYFUNCTION("GOOGLETRANSLATE(D828, ""he"", ""en"")"),"#VALUE!")</f>
        <v>#VALUE!</v>
      </c>
    </row>
    <row r="829" ht="15.75" customHeight="1">
      <c r="E829" s="4" t="str">
        <f>IFERROR(__xludf.DUMMYFUNCTION("GOOGLETRANSLATE(D829, ""he"", ""en"")"),"#VALUE!")</f>
        <v>#VALUE!</v>
      </c>
    </row>
    <row r="830" ht="15.75" customHeight="1">
      <c r="E830" s="4" t="str">
        <f>IFERROR(__xludf.DUMMYFUNCTION("GOOGLETRANSLATE(D830, ""he"", ""en"")"),"#VALUE!")</f>
        <v>#VALUE!</v>
      </c>
    </row>
    <row r="831" ht="15.75" customHeight="1">
      <c r="E831" s="4" t="str">
        <f>IFERROR(__xludf.DUMMYFUNCTION("GOOGLETRANSLATE(D831, ""he"", ""en"")"),"#VALUE!")</f>
        <v>#VALUE!</v>
      </c>
    </row>
    <row r="832" ht="15.75" customHeight="1">
      <c r="E832" s="4" t="str">
        <f>IFERROR(__xludf.DUMMYFUNCTION("GOOGLETRANSLATE(D832, ""he"", ""en"")"),"#VALUE!")</f>
        <v>#VALUE!</v>
      </c>
    </row>
    <row r="833" ht="15.75" customHeight="1">
      <c r="E833" s="4" t="str">
        <f>IFERROR(__xludf.DUMMYFUNCTION("GOOGLETRANSLATE(D833, ""he"", ""en"")"),"#VALUE!")</f>
        <v>#VALUE!</v>
      </c>
    </row>
    <row r="834" ht="15.75" customHeight="1">
      <c r="E834" s="4" t="str">
        <f>IFERROR(__xludf.DUMMYFUNCTION("GOOGLETRANSLATE(D834, ""he"", ""en"")"),"#VALUE!")</f>
        <v>#VALUE!</v>
      </c>
    </row>
    <row r="835" ht="15.75" customHeight="1">
      <c r="E835" s="4" t="str">
        <f>IFERROR(__xludf.DUMMYFUNCTION("GOOGLETRANSLATE(D835, ""he"", ""en"")"),"#VALUE!")</f>
        <v>#VALUE!</v>
      </c>
    </row>
    <row r="836" ht="15.75" customHeight="1">
      <c r="E836" s="4" t="str">
        <f>IFERROR(__xludf.DUMMYFUNCTION("GOOGLETRANSLATE(D836, ""he"", ""en"")"),"#VALUE!")</f>
        <v>#VALUE!</v>
      </c>
    </row>
    <row r="837" ht="15.75" customHeight="1">
      <c r="E837" s="4" t="str">
        <f>IFERROR(__xludf.DUMMYFUNCTION("GOOGLETRANSLATE(D837, ""he"", ""en"")"),"#VALUE!")</f>
        <v>#VALUE!</v>
      </c>
    </row>
    <row r="838" ht="15.75" customHeight="1">
      <c r="E838" s="4" t="str">
        <f>IFERROR(__xludf.DUMMYFUNCTION("GOOGLETRANSLATE(D838, ""he"", ""en"")"),"#VALUE!")</f>
        <v>#VALUE!</v>
      </c>
    </row>
    <row r="839" ht="15.75" customHeight="1">
      <c r="E839" s="4" t="str">
        <f>IFERROR(__xludf.DUMMYFUNCTION("GOOGLETRANSLATE(D839, ""he"", ""en"")"),"#VALUE!")</f>
        <v>#VALUE!</v>
      </c>
    </row>
    <row r="840" ht="15.75" customHeight="1">
      <c r="E840" s="4" t="str">
        <f>IFERROR(__xludf.DUMMYFUNCTION("GOOGLETRANSLATE(D840, ""he"", ""en"")"),"#VALUE!")</f>
        <v>#VALUE!</v>
      </c>
    </row>
    <row r="841" ht="15.75" customHeight="1">
      <c r="E841" s="4" t="str">
        <f>IFERROR(__xludf.DUMMYFUNCTION("GOOGLETRANSLATE(D841, ""he"", ""en"")"),"#VALUE!")</f>
        <v>#VALUE!</v>
      </c>
    </row>
    <row r="842" ht="15.75" customHeight="1">
      <c r="E842" s="4" t="str">
        <f>IFERROR(__xludf.DUMMYFUNCTION("GOOGLETRANSLATE(D842, ""he"", ""en"")"),"#VALUE!")</f>
        <v>#VALUE!</v>
      </c>
    </row>
    <row r="843" ht="15.75" customHeight="1">
      <c r="E843" s="4" t="str">
        <f>IFERROR(__xludf.DUMMYFUNCTION("GOOGLETRANSLATE(D843, ""he"", ""en"")"),"#VALUE!")</f>
        <v>#VALUE!</v>
      </c>
    </row>
    <row r="844" ht="15.75" customHeight="1">
      <c r="E844" s="4" t="str">
        <f>IFERROR(__xludf.DUMMYFUNCTION("GOOGLETRANSLATE(D844, ""he"", ""en"")"),"#VALUE!")</f>
        <v>#VALUE!</v>
      </c>
    </row>
    <row r="845" ht="15.75" customHeight="1">
      <c r="E845" s="4" t="str">
        <f>IFERROR(__xludf.DUMMYFUNCTION("GOOGLETRANSLATE(D845, ""he"", ""en"")"),"#VALUE!")</f>
        <v>#VALUE!</v>
      </c>
    </row>
    <row r="846" ht="15.75" customHeight="1">
      <c r="E846" s="4" t="str">
        <f>IFERROR(__xludf.DUMMYFUNCTION("GOOGLETRANSLATE(D846, ""he"", ""en"")"),"#VALUE!")</f>
        <v>#VALUE!</v>
      </c>
    </row>
    <row r="847" ht="15.75" customHeight="1">
      <c r="E847" s="4" t="str">
        <f>IFERROR(__xludf.DUMMYFUNCTION("GOOGLETRANSLATE(D847, ""he"", ""en"")"),"#VALUE!")</f>
        <v>#VALUE!</v>
      </c>
    </row>
    <row r="848" ht="15.75" customHeight="1">
      <c r="E848" s="4" t="str">
        <f>IFERROR(__xludf.DUMMYFUNCTION("GOOGLETRANSLATE(D848, ""he"", ""en"")"),"#VALUE!")</f>
        <v>#VALUE!</v>
      </c>
    </row>
    <row r="849" ht="15.75" customHeight="1">
      <c r="E849" s="4" t="str">
        <f>IFERROR(__xludf.DUMMYFUNCTION("GOOGLETRANSLATE(D849, ""he"", ""en"")"),"#VALUE!")</f>
        <v>#VALUE!</v>
      </c>
    </row>
    <row r="850" ht="15.75" customHeight="1">
      <c r="E850" s="4" t="str">
        <f>IFERROR(__xludf.DUMMYFUNCTION("GOOGLETRANSLATE(D850, ""he"", ""en"")"),"#VALUE!")</f>
        <v>#VALUE!</v>
      </c>
    </row>
    <row r="851" ht="15.75" customHeight="1">
      <c r="E851" s="4" t="str">
        <f>IFERROR(__xludf.DUMMYFUNCTION("GOOGLETRANSLATE(D851, ""he"", ""en"")"),"#VALUE!")</f>
        <v>#VALUE!</v>
      </c>
    </row>
    <row r="852" ht="15.75" customHeight="1">
      <c r="E852" s="4" t="str">
        <f>IFERROR(__xludf.DUMMYFUNCTION("GOOGLETRANSLATE(D852, ""he"", ""en"")"),"#VALUE!")</f>
        <v>#VALUE!</v>
      </c>
    </row>
    <row r="853" ht="15.75" customHeight="1">
      <c r="E853" s="4" t="str">
        <f>IFERROR(__xludf.DUMMYFUNCTION("GOOGLETRANSLATE(D853, ""he"", ""en"")"),"#VALUE!")</f>
        <v>#VALUE!</v>
      </c>
    </row>
    <row r="854" ht="15.75" customHeight="1">
      <c r="E854" s="4" t="str">
        <f>IFERROR(__xludf.DUMMYFUNCTION("GOOGLETRANSLATE(D854, ""he"", ""en"")"),"#VALUE!")</f>
        <v>#VALUE!</v>
      </c>
    </row>
    <row r="855" ht="15.75" customHeight="1">
      <c r="E855" s="4" t="str">
        <f>IFERROR(__xludf.DUMMYFUNCTION("GOOGLETRANSLATE(D855, ""he"", ""en"")"),"#VALUE!")</f>
        <v>#VALUE!</v>
      </c>
    </row>
    <row r="856" ht="15.75" customHeight="1">
      <c r="E856" s="4" t="str">
        <f>IFERROR(__xludf.DUMMYFUNCTION("GOOGLETRANSLATE(D856, ""he"", ""en"")"),"#VALUE!")</f>
        <v>#VALUE!</v>
      </c>
    </row>
    <row r="857" ht="15.75" customHeight="1">
      <c r="E857" s="4" t="str">
        <f>IFERROR(__xludf.DUMMYFUNCTION("GOOGLETRANSLATE(D857, ""he"", ""en"")"),"#VALUE!")</f>
        <v>#VALUE!</v>
      </c>
    </row>
    <row r="858" ht="15.75" customHeight="1">
      <c r="E858" s="4" t="str">
        <f>IFERROR(__xludf.DUMMYFUNCTION("GOOGLETRANSLATE(D858, ""he"", ""en"")"),"#VALUE!")</f>
        <v>#VALUE!</v>
      </c>
    </row>
    <row r="859" ht="15.75" customHeight="1">
      <c r="E859" s="4" t="str">
        <f>IFERROR(__xludf.DUMMYFUNCTION("GOOGLETRANSLATE(D859, ""he"", ""en"")"),"#VALUE!")</f>
        <v>#VALUE!</v>
      </c>
    </row>
    <row r="860" ht="15.75" customHeight="1">
      <c r="E860" s="4" t="str">
        <f>IFERROR(__xludf.DUMMYFUNCTION("GOOGLETRANSLATE(D860, ""he"", ""en"")"),"#VALUE!")</f>
        <v>#VALUE!</v>
      </c>
    </row>
    <row r="861" ht="15.75" customHeight="1">
      <c r="E861" s="4" t="str">
        <f>IFERROR(__xludf.DUMMYFUNCTION("GOOGLETRANSLATE(D861, ""he"", ""en"")"),"#VALUE!")</f>
        <v>#VALUE!</v>
      </c>
    </row>
    <row r="862" ht="15.75" customHeight="1">
      <c r="E862" s="4" t="str">
        <f>IFERROR(__xludf.DUMMYFUNCTION("GOOGLETRANSLATE(D862, ""he"", ""en"")"),"#VALUE!")</f>
        <v>#VALUE!</v>
      </c>
    </row>
    <row r="863" ht="15.75" customHeight="1">
      <c r="E863" s="4" t="str">
        <f>IFERROR(__xludf.DUMMYFUNCTION("GOOGLETRANSLATE(D863, ""he"", ""en"")"),"#VALUE!")</f>
        <v>#VALUE!</v>
      </c>
    </row>
    <row r="864" ht="15.75" customHeight="1">
      <c r="E864" s="4" t="str">
        <f>IFERROR(__xludf.DUMMYFUNCTION("GOOGLETRANSLATE(D864, ""he"", ""en"")"),"#VALUE!")</f>
        <v>#VALUE!</v>
      </c>
    </row>
    <row r="865" ht="15.75" customHeight="1">
      <c r="E865" s="4" t="str">
        <f>IFERROR(__xludf.DUMMYFUNCTION("GOOGLETRANSLATE(D865, ""he"", ""en"")"),"#VALUE!")</f>
        <v>#VALUE!</v>
      </c>
    </row>
    <row r="866" ht="15.75" customHeight="1">
      <c r="E866" s="4" t="str">
        <f>IFERROR(__xludf.DUMMYFUNCTION("GOOGLETRANSLATE(D866, ""he"", ""en"")"),"#VALUE!")</f>
        <v>#VALUE!</v>
      </c>
    </row>
    <row r="867" ht="15.75" customHeight="1">
      <c r="E867" s="4" t="str">
        <f>IFERROR(__xludf.DUMMYFUNCTION("GOOGLETRANSLATE(D867, ""he"", ""en"")"),"#VALUE!")</f>
        <v>#VALUE!</v>
      </c>
    </row>
    <row r="868" ht="15.75" customHeight="1">
      <c r="E868" s="4" t="str">
        <f>IFERROR(__xludf.DUMMYFUNCTION("GOOGLETRANSLATE(D868, ""he"", ""en"")"),"#VALUE!")</f>
        <v>#VALUE!</v>
      </c>
    </row>
    <row r="869" ht="15.75" customHeight="1">
      <c r="E869" s="4" t="str">
        <f>IFERROR(__xludf.DUMMYFUNCTION("GOOGLETRANSLATE(D869, ""he"", ""en"")"),"#VALUE!")</f>
        <v>#VALUE!</v>
      </c>
    </row>
    <row r="870" ht="15.75" customHeight="1">
      <c r="E870" s="4" t="str">
        <f>IFERROR(__xludf.DUMMYFUNCTION("GOOGLETRANSLATE(D870, ""he"", ""en"")"),"#VALUE!")</f>
        <v>#VALUE!</v>
      </c>
    </row>
    <row r="871" ht="15.75" customHeight="1">
      <c r="E871" s="4" t="str">
        <f>IFERROR(__xludf.DUMMYFUNCTION("GOOGLETRANSLATE(D871, ""he"", ""en"")"),"#VALUE!")</f>
        <v>#VALUE!</v>
      </c>
    </row>
    <row r="872" ht="15.75" customHeight="1">
      <c r="E872" s="4" t="str">
        <f>IFERROR(__xludf.DUMMYFUNCTION("GOOGLETRANSLATE(D872, ""he"", ""en"")"),"#VALUE!")</f>
        <v>#VALUE!</v>
      </c>
    </row>
    <row r="873" ht="15.75" customHeight="1">
      <c r="E873" s="4" t="str">
        <f>IFERROR(__xludf.DUMMYFUNCTION("GOOGLETRANSLATE(D873, ""he"", ""en"")"),"#VALUE!")</f>
        <v>#VALUE!</v>
      </c>
    </row>
    <row r="874" ht="15.75" customHeight="1">
      <c r="E874" s="4" t="str">
        <f>IFERROR(__xludf.DUMMYFUNCTION("GOOGLETRANSLATE(D874, ""he"", ""en"")"),"#VALUE!")</f>
        <v>#VALUE!</v>
      </c>
    </row>
    <row r="875" ht="15.75" customHeight="1">
      <c r="E875" s="4" t="str">
        <f>IFERROR(__xludf.DUMMYFUNCTION("GOOGLETRANSLATE(D875, ""he"", ""en"")"),"#VALUE!")</f>
        <v>#VALUE!</v>
      </c>
    </row>
    <row r="876" ht="15.75" customHeight="1">
      <c r="E876" s="4" t="str">
        <f>IFERROR(__xludf.DUMMYFUNCTION("GOOGLETRANSLATE(D876, ""he"", ""en"")"),"#VALUE!")</f>
        <v>#VALUE!</v>
      </c>
    </row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1.0" footer="0.0" header="0.0" left="0.75" right="0.75" top="1.0"/>
  <pageSetup orientation="landscape"/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5" width="12.63"/>
    <col customWidth="1" min="6" max="26" width="8.63"/>
  </cols>
  <sheetData>
    <row r="1" ht="15.75" customHeight="1">
      <c r="A1" s="1" t="s">
        <v>0</v>
      </c>
      <c r="B1" s="1" t="s">
        <v>1</v>
      </c>
      <c r="C1" s="2" t="s">
        <v>2</v>
      </c>
      <c r="D1" s="2" t="s">
        <v>3</v>
      </c>
      <c r="E1" s="18" t="s">
        <v>4</v>
      </c>
      <c r="F1" s="2" t="s">
        <v>5</v>
      </c>
      <c r="G1" s="2" t="s">
        <v>6</v>
      </c>
      <c r="H1" s="2" t="s">
        <v>7</v>
      </c>
    </row>
    <row r="2" ht="15.75" customHeight="1">
      <c r="A2" s="24" t="s">
        <v>8</v>
      </c>
      <c r="B2" s="25">
        <v>1.0</v>
      </c>
      <c r="C2" s="4">
        <v>1.0</v>
      </c>
      <c r="D2" s="5" t="s">
        <v>9</v>
      </c>
      <c r="E2" s="4" t="str">
        <f>IFERROR(__xludf.DUMMYFUNCTION("GOOGLETRANSLATE(D2, ""he"", ""en"")"),"{A}")</f>
        <v>{A}</v>
      </c>
      <c r="F2" s="4"/>
      <c r="G2" s="4"/>
      <c r="H2" s="4"/>
    </row>
    <row r="3" ht="15.75" customHeight="1">
      <c r="A3" s="3" t="s">
        <v>22</v>
      </c>
      <c r="B3" s="1" t="s">
        <v>2899</v>
      </c>
      <c r="C3" s="4">
        <v>2.0</v>
      </c>
      <c r="D3" s="5" t="s">
        <v>3236</v>
      </c>
      <c r="E3" s="4" t="str">
        <f>IFERROR(__xludf.DUMMYFUNCTION("GOOGLETRANSLATE(D3, ""he"", ""en"")"),"song")</f>
        <v>song</v>
      </c>
      <c r="F3" s="4"/>
      <c r="G3" s="4"/>
      <c r="H3" s="4"/>
    </row>
    <row r="4" ht="15.75" customHeight="1">
      <c r="A4" s="3" t="s">
        <v>7662</v>
      </c>
      <c r="B4" s="1" t="s">
        <v>7663</v>
      </c>
      <c r="C4" s="4">
        <v>3.0</v>
      </c>
      <c r="D4" s="5" t="s">
        <v>7664</v>
      </c>
      <c r="E4" s="4" t="str">
        <f>IFERROR(__xludf.DUMMYFUNCTION("GOOGLETRANSLATE(D4, ""he"", ""en"")"),"the virtues")</f>
        <v>the virtues</v>
      </c>
      <c r="F4" s="4"/>
      <c r="G4" s="4"/>
      <c r="H4" s="4"/>
    </row>
    <row r="5" ht="15.75" customHeight="1">
      <c r="A5" s="3" t="s">
        <v>8039</v>
      </c>
      <c r="B5" s="1" t="s">
        <v>52</v>
      </c>
      <c r="C5" s="4">
        <v>4.0</v>
      </c>
      <c r="D5" s="5" t="s">
        <v>8040</v>
      </c>
      <c r="E5" s="4" t="str">
        <f>IFERROR(__xludf.DUMMYFUNCTION("GOOGLETRANSLATE(D5, ""he"", ""en"")"),"on return")</f>
        <v>on return</v>
      </c>
      <c r="F5" s="4"/>
      <c r="G5" s="4"/>
      <c r="H5" s="4"/>
    </row>
    <row r="6" ht="15.75" customHeight="1">
      <c r="A6" s="3" t="s">
        <v>180</v>
      </c>
      <c r="B6" s="1" t="s">
        <v>1380</v>
      </c>
      <c r="C6" s="4">
        <v>5.0</v>
      </c>
      <c r="D6" s="5" t="s">
        <v>180</v>
      </c>
      <c r="E6" s="4" t="str">
        <f>IFERROR(__xludf.DUMMYFUNCTION("GOOGLETRANSLATE(D6, ""he"", ""en"")"),"Jehovah")</f>
        <v>Jehovah</v>
      </c>
      <c r="F6" s="4"/>
      <c r="G6" s="4"/>
      <c r="H6" s="4"/>
    </row>
    <row r="7" ht="15.75" customHeight="1">
      <c r="A7" s="3" t="s">
        <v>8041</v>
      </c>
      <c r="B7" s="1" t="s">
        <v>8042</v>
      </c>
      <c r="C7" s="4">
        <v>6.0</v>
      </c>
      <c r="D7" s="5" t="s">
        <v>1099</v>
      </c>
      <c r="E7" s="4" t="str">
        <f>IFERROR(__xludf.DUMMYFUNCTION("GOOGLETRANSLATE(D7, ""he"", ""en"")"),"you")</f>
        <v>you</v>
      </c>
      <c r="F7" s="4"/>
      <c r="G7" s="4"/>
      <c r="H7" s="4"/>
    </row>
    <row r="8" ht="15.75" customHeight="1">
      <c r="A8" s="3" t="s">
        <v>2311</v>
      </c>
      <c r="B8" s="1" t="s">
        <v>8043</v>
      </c>
      <c r="C8" s="4">
        <v>7.0</v>
      </c>
      <c r="D8" s="5" t="s">
        <v>8044</v>
      </c>
      <c r="E8" s="4" t="str">
        <f>IFERROR(__xludf.DUMMYFUNCTION("GOOGLETRANSLATE(D8, ""he"", ""en"")"),"you answered")</f>
        <v>you answered</v>
      </c>
      <c r="F8" s="4"/>
      <c r="G8" s="4"/>
      <c r="H8" s="4"/>
    </row>
    <row r="9" ht="15.75" customHeight="1">
      <c r="A9" s="3" t="s">
        <v>2416</v>
      </c>
      <c r="B9" s="1" t="s">
        <v>4203</v>
      </c>
      <c r="C9" s="4">
        <v>8.0</v>
      </c>
      <c r="D9" s="5" t="s">
        <v>2311</v>
      </c>
      <c r="E9" s="4" t="str">
        <f>IFERROR(__xludf.DUMMYFUNCTION("GOOGLETRANSLATE(D9, ""he"", ""en"")"),"score")</f>
        <v>score</v>
      </c>
      <c r="F9" s="4"/>
      <c r="G9" s="4"/>
      <c r="H9" s="4"/>
    </row>
    <row r="10" ht="15.75" customHeight="1">
      <c r="A10" s="3" t="s">
        <v>8045</v>
      </c>
      <c r="B10" s="1" t="s">
        <v>8046</v>
      </c>
      <c r="C10" s="4">
        <v>9.0</v>
      </c>
      <c r="D10" s="5" t="s">
        <v>2416</v>
      </c>
      <c r="E10" s="4" t="str">
        <f>IFERROR(__xludf.DUMMYFUNCTION("GOOGLETRANSLATE(D10, ""he"", ""en"")"),"we were")</f>
        <v>we were</v>
      </c>
      <c r="F10" s="4"/>
      <c r="G10" s="4"/>
      <c r="H10" s="4"/>
    </row>
    <row r="11" ht="15.75" customHeight="1">
      <c r="A11" s="24" t="s">
        <v>25</v>
      </c>
      <c r="B11" s="25">
        <v>2.0</v>
      </c>
      <c r="C11" s="4">
        <v>10.0</v>
      </c>
      <c r="D11" s="5" t="s">
        <v>8047</v>
      </c>
      <c r="E11" s="4" t="str">
        <f>IFERROR(__xludf.DUMMYFUNCTION("GOOGLETRANSLATE(D11, ""he"", ""en"")"),"as dreamers:")</f>
        <v>as dreamers:</v>
      </c>
      <c r="F11" s="4"/>
      <c r="G11" s="4"/>
      <c r="H11" s="4"/>
    </row>
    <row r="12" ht="15.75" customHeight="1">
      <c r="A12" s="3" t="s">
        <v>4810</v>
      </c>
      <c r="B12" s="1" t="s">
        <v>8048</v>
      </c>
      <c r="C12" s="4">
        <v>11.0</v>
      </c>
      <c r="D12" s="5" t="s">
        <v>26</v>
      </c>
      <c r="E12" s="4" t="str">
        <f>IFERROR(__xludf.DUMMYFUNCTION("GOOGLETRANSLATE(D12, ""he"", ""en"")"),"{on}")</f>
        <v>{on}</v>
      </c>
      <c r="F12" s="4"/>
      <c r="G12" s="4"/>
      <c r="H12" s="4"/>
    </row>
    <row r="13" ht="15.75" customHeight="1">
      <c r="A13" s="3" t="s">
        <v>8049</v>
      </c>
      <c r="B13" s="1" t="s">
        <v>4816</v>
      </c>
      <c r="C13" s="4">
        <v>12.0</v>
      </c>
      <c r="D13" s="5" t="s">
        <v>4810</v>
      </c>
      <c r="E13" s="4" t="str">
        <f>IFERROR(__xludf.DUMMYFUNCTION("GOOGLETRANSLATE(D13, ""he"", ""en"")"),"then")</f>
        <v>then</v>
      </c>
      <c r="F13" s="4"/>
      <c r="G13" s="4"/>
      <c r="H13" s="4"/>
    </row>
    <row r="14" ht="15.75" customHeight="1">
      <c r="A14" s="3" t="s">
        <v>8050</v>
      </c>
      <c r="B14" s="1" t="s">
        <v>4811</v>
      </c>
      <c r="C14" s="4">
        <v>13.0</v>
      </c>
      <c r="D14" s="5" t="s">
        <v>8051</v>
      </c>
      <c r="E14" s="4" t="str">
        <f>IFERROR(__xludf.DUMMYFUNCTION("GOOGLETRANSLATE(D14, ""he"", ""en"")"),"will fill")</f>
        <v>will fill</v>
      </c>
      <c r="F14" s="4"/>
      <c r="G14" s="4"/>
      <c r="H14" s="4"/>
    </row>
    <row r="15" ht="15.75" customHeight="1">
      <c r="A15" s="3" t="s">
        <v>8052</v>
      </c>
      <c r="B15" s="1" t="s">
        <v>8053</v>
      </c>
      <c r="C15" s="4">
        <v>14.0</v>
      </c>
      <c r="D15" s="5" t="s">
        <v>8054</v>
      </c>
      <c r="E15" s="4" t="str">
        <f>IFERROR(__xludf.DUMMYFUNCTION("GOOGLETRANSLATE(D15, ""he"", ""en"")"),"worn")</f>
        <v>worn</v>
      </c>
      <c r="F15" s="4"/>
      <c r="G15" s="4"/>
      <c r="H15" s="4"/>
    </row>
    <row r="16" ht="15.75" customHeight="1">
      <c r="A16" s="3" t="s">
        <v>8055</v>
      </c>
      <c r="B16" s="1" t="s">
        <v>8056</v>
      </c>
      <c r="C16" s="4">
        <v>15.0</v>
      </c>
      <c r="D16" s="5" t="s">
        <v>8057</v>
      </c>
      <c r="E16" s="4" t="str">
        <f>IFERROR(__xludf.DUMMYFUNCTION("GOOGLETRANSLATE(D16, ""he"", ""en"")"),"evacuate")</f>
        <v>evacuate</v>
      </c>
      <c r="F16" s="4"/>
      <c r="G16" s="4"/>
      <c r="H16" s="4"/>
    </row>
    <row r="17" ht="15.75" customHeight="1">
      <c r="A17" s="3" t="s">
        <v>8058</v>
      </c>
      <c r="B17" s="1" t="s">
        <v>8059</v>
      </c>
      <c r="C17" s="4">
        <v>16.0</v>
      </c>
      <c r="D17" s="5" t="s">
        <v>8055</v>
      </c>
      <c r="E17" s="4" t="str">
        <f>IFERROR(__xludf.DUMMYFUNCTION("GOOGLETRANSLATE(D17, ""he"", ""en"")"),"And our language")</f>
        <v>And our language</v>
      </c>
      <c r="F17" s="4"/>
      <c r="G17" s="4"/>
      <c r="H17" s="4"/>
    </row>
    <row r="18" ht="15.75" customHeight="1">
      <c r="A18" s="3" t="s">
        <v>4810</v>
      </c>
      <c r="B18" s="1" t="s">
        <v>8060</v>
      </c>
      <c r="C18" s="4">
        <v>17.0</v>
      </c>
      <c r="D18" s="5" t="s">
        <v>8061</v>
      </c>
      <c r="E18" s="4" t="str">
        <f>IFERROR(__xludf.DUMMYFUNCTION("GOOGLETRANSLATE(D18, ""he"", ""en"")"),"Rena")</f>
        <v>Rena</v>
      </c>
      <c r="F18" s="4"/>
      <c r="G18" s="4"/>
      <c r="H18" s="4"/>
    </row>
    <row r="19" ht="15.75" customHeight="1">
      <c r="A19" s="3" t="s">
        <v>2523</v>
      </c>
      <c r="B19" s="1" t="s">
        <v>8062</v>
      </c>
      <c r="C19" s="4">
        <v>18.0</v>
      </c>
      <c r="D19" s="5" t="s">
        <v>4810</v>
      </c>
      <c r="E19" s="4" t="str">
        <f>IFERROR(__xludf.DUMMYFUNCTION("GOOGLETRANSLATE(D19, ""he"", ""en"")"),"then")</f>
        <v>then</v>
      </c>
      <c r="F19" s="4"/>
      <c r="G19" s="4"/>
      <c r="H19" s="4"/>
    </row>
    <row r="20" ht="15.75" customHeight="1">
      <c r="A20" s="3" t="s">
        <v>8063</v>
      </c>
      <c r="B20" s="1" t="s">
        <v>4811</v>
      </c>
      <c r="C20" s="4">
        <v>19.0</v>
      </c>
      <c r="D20" s="5" t="s">
        <v>2523</v>
      </c>
      <c r="E20" s="4" t="str">
        <f>IFERROR(__xludf.DUMMYFUNCTION("GOOGLETRANSLATE(D20, ""he"", ""en"")"),"they will say")</f>
        <v>they will say</v>
      </c>
      <c r="F20" s="4"/>
      <c r="G20" s="4"/>
      <c r="H20" s="4"/>
    </row>
    <row r="21" ht="15.75" customHeight="1">
      <c r="A21" s="3" t="s">
        <v>8064</v>
      </c>
      <c r="B21" s="1" t="s">
        <v>8065</v>
      </c>
      <c r="C21" s="4">
        <v>20.0</v>
      </c>
      <c r="D21" s="5" t="s">
        <v>8063</v>
      </c>
      <c r="E21" s="4" t="str">
        <f>IFERROR(__xludf.DUMMYFUNCTION("GOOGLETRANSLATE(D21, ""he"", ""en"")"),"in the heathen")</f>
        <v>in the heathen</v>
      </c>
      <c r="F21" s="4"/>
      <c r="G21" s="4"/>
      <c r="H21" s="4"/>
    </row>
    <row r="22" ht="15.75" customHeight="1">
      <c r="A22" s="3" t="s">
        <v>180</v>
      </c>
      <c r="B22" s="1" t="s">
        <v>8066</v>
      </c>
      <c r="C22" s="4">
        <v>21.0</v>
      </c>
      <c r="D22" s="5" t="s">
        <v>8067</v>
      </c>
      <c r="E22" s="4" t="str">
        <f>IFERROR(__xludf.DUMMYFUNCTION("GOOGLETRANSLATE(D22, ""he"", ""en"")"),"grow up")</f>
        <v>grow up</v>
      </c>
      <c r="F22" s="4"/>
      <c r="G22" s="4"/>
      <c r="H22" s="4"/>
    </row>
    <row r="23" ht="15.75" customHeight="1">
      <c r="A23" s="3" t="s">
        <v>7015</v>
      </c>
      <c r="B23" s="1" t="s">
        <v>8068</v>
      </c>
      <c r="C23" s="4">
        <v>22.0</v>
      </c>
      <c r="D23" s="5" t="s">
        <v>180</v>
      </c>
      <c r="E23" s="4" t="str">
        <f>IFERROR(__xludf.DUMMYFUNCTION("GOOGLETRANSLATE(D23, ""he"", ""en"")"),"Jehovah")</f>
        <v>Jehovah</v>
      </c>
      <c r="F23" s="4"/>
      <c r="G23" s="4"/>
      <c r="H23" s="4"/>
    </row>
    <row r="24" ht="15.75" customHeight="1">
      <c r="A24" s="3" t="s">
        <v>8069</v>
      </c>
      <c r="B24" s="1" t="s">
        <v>1380</v>
      </c>
      <c r="C24" s="4">
        <v>23.0</v>
      </c>
      <c r="D24" s="5" t="s">
        <v>7015</v>
      </c>
      <c r="E24" s="4" t="str">
        <f>IFERROR(__xludf.DUMMYFUNCTION("GOOGLETRANSLATE(D24, ""he"", ""en"")"),"do")</f>
        <v>do</v>
      </c>
      <c r="F24" s="4"/>
      <c r="G24" s="4"/>
      <c r="H24" s="4"/>
    </row>
    <row r="25" ht="15.75" customHeight="1">
      <c r="A25" s="24" t="s">
        <v>49</v>
      </c>
      <c r="B25" s="25">
        <v>3.0</v>
      </c>
      <c r="C25" s="4">
        <v>24.0</v>
      </c>
      <c r="D25" s="5" t="s">
        <v>672</v>
      </c>
      <c r="E25" s="4" t="str">
        <f>IFERROR(__xludf.DUMMYFUNCTION("GOOGLETRANSLATE(D25, ""he"", ""en"")"),"with")</f>
        <v>with</v>
      </c>
      <c r="F25" s="4"/>
      <c r="G25" s="4"/>
      <c r="H25" s="4"/>
    </row>
    <row r="26" ht="15.75" customHeight="1">
      <c r="A26" s="3" t="s">
        <v>8064</v>
      </c>
      <c r="B26" s="1" t="s">
        <v>8068</v>
      </c>
      <c r="C26" s="4">
        <v>25.0</v>
      </c>
      <c r="D26" s="5" t="s">
        <v>8070</v>
      </c>
      <c r="E26" s="4" t="str">
        <f>IFERROR(__xludf.DUMMYFUNCTION("GOOGLETRANSLATE(D26, ""he"", ""en"")"),"these:")</f>
        <v>these:</v>
      </c>
      <c r="F26" s="4"/>
      <c r="G26" s="4"/>
      <c r="H26" s="4"/>
    </row>
    <row r="27" ht="15.75" customHeight="1">
      <c r="A27" s="3" t="s">
        <v>180</v>
      </c>
      <c r="B27" s="1" t="s">
        <v>1380</v>
      </c>
      <c r="C27" s="4">
        <v>26.0</v>
      </c>
      <c r="D27" s="5" t="s">
        <v>50</v>
      </c>
      <c r="E27" s="4" t="str">
        <f>IFERROR(__xludf.DUMMYFUNCTION("GOOGLETRANSLATE(D27, ""he"", ""en"")"),"{third}")</f>
        <v>{third}</v>
      </c>
      <c r="F27" s="4"/>
      <c r="G27" s="4"/>
      <c r="H27" s="4"/>
    </row>
    <row r="28" ht="15.75" customHeight="1">
      <c r="A28" s="3" t="s">
        <v>7015</v>
      </c>
      <c r="B28" s="1" t="s">
        <v>8071</v>
      </c>
      <c r="C28" s="4">
        <v>27.0</v>
      </c>
      <c r="D28" s="5" t="s">
        <v>8067</v>
      </c>
      <c r="E28" s="4" t="str">
        <f>IFERROR(__xludf.DUMMYFUNCTION("GOOGLETRANSLATE(D28, ""he"", ""en"")"),"grow up")</f>
        <v>grow up</v>
      </c>
      <c r="F28" s="4"/>
      <c r="G28" s="4"/>
      <c r="H28" s="4"/>
    </row>
    <row r="29" ht="15.75" customHeight="1">
      <c r="A29" s="3" t="s">
        <v>3822</v>
      </c>
      <c r="B29" s="1" t="s">
        <v>7898</v>
      </c>
      <c r="C29" s="4">
        <v>28.0</v>
      </c>
      <c r="D29" s="5" t="s">
        <v>180</v>
      </c>
      <c r="E29" s="4" t="str">
        <f>IFERROR(__xludf.DUMMYFUNCTION("GOOGLETRANSLATE(D29, ""he"", ""en"")"),"Jehovah")</f>
        <v>Jehovah</v>
      </c>
      <c r="F29" s="4"/>
      <c r="G29" s="4"/>
      <c r="H29" s="4"/>
    </row>
    <row r="30" ht="15.75" customHeight="1">
      <c r="A30" s="3" t="s">
        <v>2416</v>
      </c>
      <c r="B30" s="1" t="s">
        <v>8072</v>
      </c>
      <c r="C30" s="4">
        <v>29.0</v>
      </c>
      <c r="D30" s="5" t="s">
        <v>7015</v>
      </c>
      <c r="E30" s="4" t="str">
        <f>IFERROR(__xludf.DUMMYFUNCTION("GOOGLETRANSLATE(D30, ""he"", ""en"")"),"do")</f>
        <v>do</v>
      </c>
      <c r="F30" s="4"/>
      <c r="G30" s="4"/>
      <c r="H30" s="4"/>
    </row>
    <row r="31" ht="15.75" customHeight="1">
      <c r="A31" s="3" t="s">
        <v>8073</v>
      </c>
      <c r="B31" s="1" t="s">
        <v>8074</v>
      </c>
      <c r="C31" s="4">
        <v>30.0</v>
      </c>
      <c r="D31" s="5" t="s">
        <v>8075</v>
      </c>
      <c r="E31" s="4" t="str">
        <f>IFERROR(__xludf.DUMMYFUNCTION("GOOGLETRANSLATE(D31, ""he"", ""en"")"),"with us")</f>
        <v>with us</v>
      </c>
      <c r="F31" s="4"/>
      <c r="G31" s="4"/>
      <c r="H31" s="4"/>
    </row>
    <row r="32" ht="15.75" customHeight="1">
      <c r="A32" s="8" t="s">
        <v>69</v>
      </c>
      <c r="B32" s="17">
        <v>4.0</v>
      </c>
      <c r="C32" s="4">
        <v>31.0</v>
      </c>
      <c r="D32" s="5" t="s">
        <v>2416</v>
      </c>
      <c r="E32" s="4" t="str">
        <f>IFERROR(__xludf.DUMMYFUNCTION("GOOGLETRANSLATE(D32, ""he"", ""en"")"),"we were")</f>
        <v>we were</v>
      </c>
      <c r="F32" s="4"/>
      <c r="G32" s="4"/>
      <c r="H32" s="4"/>
    </row>
    <row r="33" ht="15.75" customHeight="1">
      <c r="A33" s="3" t="s">
        <v>5405</v>
      </c>
      <c r="B33" s="1" t="s">
        <v>8076</v>
      </c>
      <c r="C33" s="4">
        <v>32.0</v>
      </c>
      <c r="D33" s="5" t="s">
        <v>8077</v>
      </c>
      <c r="E33" s="4" t="str">
        <f>IFERROR(__xludf.DUMMYFUNCTION("GOOGLETRANSLATE(D33, ""he"", ""en"")"),"Happy:")</f>
        <v>Happy:</v>
      </c>
      <c r="F33" s="4"/>
      <c r="G33" s="4"/>
      <c r="H33" s="4"/>
    </row>
    <row r="34" ht="15.75" customHeight="1">
      <c r="A34" s="3" t="s">
        <v>180</v>
      </c>
      <c r="B34" s="1" t="s">
        <v>1380</v>
      </c>
      <c r="C34" s="4">
        <v>33.0</v>
      </c>
      <c r="D34" s="5" t="s">
        <v>70</v>
      </c>
      <c r="E34" s="4" t="str">
        <f>IFERROR(__xludf.DUMMYFUNCTION("GOOGLETRANSLATE(D34, ""he"", ""en"")"),"{d}")</f>
        <v>{d}</v>
      </c>
      <c r="F34" s="4"/>
      <c r="G34" s="4"/>
      <c r="H34" s="4"/>
    </row>
    <row r="35" ht="15.75" customHeight="1">
      <c r="A35" s="3" t="s">
        <v>8078</v>
      </c>
      <c r="B35" s="1" t="s">
        <v>8079</v>
      </c>
      <c r="C35" s="4">
        <v>34.0</v>
      </c>
      <c r="D35" s="5" t="s">
        <v>5405</v>
      </c>
      <c r="E35" s="4" t="str">
        <f>IFERROR(__xludf.DUMMYFUNCTION("GOOGLETRANSLATE(D35, ""he"", ""en"")"),"return")</f>
        <v>return</v>
      </c>
      <c r="F35" s="4"/>
      <c r="G35" s="4"/>
      <c r="H35" s="4"/>
    </row>
    <row r="36" ht="15.75" customHeight="1">
      <c r="A36" s="3" t="s">
        <v>8080</v>
      </c>
      <c r="B36" s="1" t="s">
        <v>8081</v>
      </c>
      <c r="C36" s="4">
        <v>35.0</v>
      </c>
      <c r="D36" s="5" t="s">
        <v>180</v>
      </c>
      <c r="E36" s="4" t="str">
        <f>IFERROR(__xludf.DUMMYFUNCTION("GOOGLETRANSLATE(D36, ""he"", ""en"")"),"Jehovah")</f>
        <v>Jehovah</v>
      </c>
      <c r="F36" s="4"/>
      <c r="G36" s="4"/>
      <c r="H36" s="4"/>
    </row>
    <row r="37" ht="15.75" customHeight="1">
      <c r="A37" s="3" t="s">
        <v>8082</v>
      </c>
      <c r="B37" s="1" t="s">
        <v>8083</v>
      </c>
      <c r="C37" s="4">
        <v>36.0</v>
      </c>
      <c r="D37" s="5" t="s">
        <v>1099</v>
      </c>
      <c r="E37" s="4" t="str">
        <f>IFERROR(__xludf.DUMMYFUNCTION("GOOGLETRANSLATE(D37, ""he"", ""en"")"),"you")</f>
        <v>you</v>
      </c>
      <c r="F37" s="4"/>
      <c r="G37" s="4"/>
      <c r="H37" s="4"/>
    </row>
    <row r="38" ht="15.75" customHeight="1">
      <c r="A38" s="8" t="s">
        <v>94</v>
      </c>
      <c r="B38" s="17">
        <v>5.0</v>
      </c>
      <c r="C38" s="4">
        <v>37.0</v>
      </c>
      <c r="D38" s="5" t="s">
        <v>8084</v>
      </c>
      <c r="E38" s="4" t="str">
        <f>IFERROR(__xludf.DUMMYFUNCTION("GOOGLETRANSLATE(D38, ""he"", ""en"")"),"(our Saturdays)")</f>
        <v>(our Saturdays)</v>
      </c>
      <c r="F38" s="4"/>
      <c r="G38" s="4"/>
      <c r="H38" s="4"/>
    </row>
    <row r="39" ht="15.75" customHeight="1">
      <c r="A39" s="3" t="s">
        <v>8085</v>
      </c>
      <c r="B39" s="1" t="s">
        <v>8086</v>
      </c>
      <c r="C39" s="4">
        <v>38.0</v>
      </c>
      <c r="D39" s="5" t="s">
        <v>8087</v>
      </c>
      <c r="E39" s="4" t="str">
        <f>IFERROR(__xludf.DUMMYFUNCTION("GOOGLETRANSLATE(D39, ""he"", ""en"")"),"We went on strike")</f>
        <v>We went on strike</v>
      </c>
      <c r="F39" s="4"/>
      <c r="G39" s="4"/>
      <c r="H39" s="4"/>
    </row>
    <row r="40" ht="15.75" customHeight="1">
      <c r="A40" s="3" t="s">
        <v>8088</v>
      </c>
      <c r="B40" s="1" t="s">
        <v>8089</v>
      </c>
      <c r="C40" s="4">
        <v>39.0</v>
      </c>
      <c r="D40" s="5" t="s">
        <v>8090</v>
      </c>
      <c r="E40" s="4" t="str">
        <f>IFERROR(__xludf.DUMMYFUNCTION("GOOGLETRANSLATE(D40, ""he"", ""en"")"),"as channels")</f>
        <v>as channels</v>
      </c>
      <c r="F40" s="4"/>
      <c r="G40" s="4"/>
      <c r="H40" s="4"/>
    </row>
    <row r="41" ht="15.75" customHeight="1">
      <c r="A41" s="3" t="s">
        <v>8091</v>
      </c>
      <c r="B41" s="1" t="s">
        <v>8092</v>
      </c>
      <c r="C41" s="4">
        <v>40.0</v>
      </c>
      <c r="D41" s="5" t="s">
        <v>8093</v>
      </c>
      <c r="E41" s="4" t="str">
        <f>IFERROR(__xludf.DUMMYFUNCTION("GOOGLETRANSLATE(D41, ""he"", ""en"")"),"In the Negev:")</f>
        <v>In the Negev:</v>
      </c>
      <c r="F41" s="4"/>
      <c r="G41" s="4"/>
      <c r="H41" s="4"/>
    </row>
    <row r="42" ht="15.75" customHeight="1">
      <c r="A42" s="3" t="s">
        <v>8094</v>
      </c>
      <c r="B42" s="1" t="s">
        <v>8095</v>
      </c>
      <c r="C42" s="4">
        <v>41.0</v>
      </c>
      <c r="D42" s="5" t="s">
        <v>95</v>
      </c>
      <c r="E42" s="4" t="str">
        <f>IFERROR(__xludf.DUMMYFUNCTION("GOOGLETRANSLATE(D42, ""he"", ""en"")"),"{the}")</f>
        <v>{the}</v>
      </c>
      <c r="F42" s="4"/>
      <c r="G42" s="4"/>
      <c r="H42" s="4"/>
    </row>
    <row r="43" ht="15.75" customHeight="1">
      <c r="A43" s="8" t="s">
        <v>112</v>
      </c>
      <c r="B43" s="17">
        <v>6.0</v>
      </c>
      <c r="C43" s="4">
        <v>42.0</v>
      </c>
      <c r="D43" s="5" t="s">
        <v>8096</v>
      </c>
      <c r="E43" s="4" t="str">
        <f>IFERROR(__xludf.DUMMYFUNCTION("GOOGLETRANSLATE(D43, ""he"", ""en"")"),"the seeds")</f>
        <v>the seeds</v>
      </c>
      <c r="F43" s="4"/>
      <c r="G43" s="4"/>
      <c r="H43" s="4"/>
    </row>
    <row r="44" ht="15.75" customHeight="1">
      <c r="A44" s="3" t="s">
        <v>8097</v>
      </c>
      <c r="B44" s="1" t="s">
        <v>8098</v>
      </c>
      <c r="C44" s="4">
        <v>43.0</v>
      </c>
      <c r="D44" s="5" t="s">
        <v>8099</v>
      </c>
      <c r="E44" s="4" t="str">
        <f>IFERROR(__xludf.DUMMYFUNCTION("GOOGLETRANSLATE(D44, ""he"", ""en"")"),"in a tear")</f>
        <v>in a tear</v>
      </c>
      <c r="F44" s="4"/>
      <c r="G44" s="4"/>
      <c r="H44" s="4"/>
    </row>
    <row r="45" ht="15.75" customHeight="1">
      <c r="A45" s="3" t="s">
        <v>8100</v>
      </c>
      <c r="B45" s="1" t="s">
        <v>8101</v>
      </c>
      <c r="C45" s="4">
        <v>44.0</v>
      </c>
      <c r="D45" s="5" t="s">
        <v>8102</v>
      </c>
      <c r="E45" s="4" t="str">
        <f>IFERROR(__xludf.DUMMYFUNCTION("GOOGLETRANSLATE(D45, ""he"", ""en"")"),"Brenna")</f>
        <v>Brenna</v>
      </c>
      <c r="F45" s="4"/>
      <c r="G45" s="4"/>
      <c r="H45" s="4"/>
    </row>
    <row r="46" ht="15.75" customHeight="1">
      <c r="A46" s="3" t="s">
        <v>8103</v>
      </c>
      <c r="B46" s="1" t="s">
        <v>8104</v>
      </c>
      <c r="C46" s="4">
        <v>45.0</v>
      </c>
      <c r="D46" s="5" t="s">
        <v>8105</v>
      </c>
      <c r="E46" s="4" t="str">
        <f>IFERROR(__xludf.DUMMYFUNCTION("GOOGLETRANSLATE(D46, ""he"", ""en"")"),"Abbreviate:")</f>
        <v>Abbreviate:</v>
      </c>
      <c r="F46" s="4"/>
      <c r="G46" s="4"/>
      <c r="H46" s="4"/>
    </row>
    <row r="47" ht="15.75" customHeight="1">
      <c r="A47" s="3" t="s">
        <v>8106</v>
      </c>
      <c r="B47" s="1" t="s">
        <v>8107</v>
      </c>
      <c r="C47" s="4">
        <v>46.0</v>
      </c>
      <c r="D47" s="5" t="s">
        <v>114</v>
      </c>
      <c r="E47" s="4" t="str">
        <f>IFERROR(__xludf.DUMMYFUNCTION("GOOGLETRANSLATE(D47, ""he"", ""en"")"),"{and}")</f>
        <v>{and}</v>
      </c>
      <c r="F47" s="4"/>
      <c r="G47" s="4"/>
      <c r="H47" s="4"/>
    </row>
    <row r="48" ht="15.75" customHeight="1">
      <c r="A48" s="3" t="s">
        <v>8108</v>
      </c>
      <c r="B48" s="1" t="s">
        <v>8109</v>
      </c>
      <c r="C48" s="4">
        <v>47.0</v>
      </c>
      <c r="D48" s="5" t="s">
        <v>8097</v>
      </c>
      <c r="E48" s="4" t="str">
        <f>IFERROR(__xludf.DUMMYFUNCTION("GOOGLETRANSLATE(D48, ""he"", ""en"")"),"the walk")</f>
        <v>the walk</v>
      </c>
      <c r="F48" s="4"/>
      <c r="G48" s="4"/>
      <c r="H48" s="4"/>
    </row>
    <row r="49" ht="15.75" customHeight="1">
      <c r="A49" s="3" t="s">
        <v>8110</v>
      </c>
      <c r="B49" s="1" t="s">
        <v>8111</v>
      </c>
      <c r="C49" s="4">
        <v>48.0</v>
      </c>
      <c r="D49" s="5" t="s">
        <v>8100</v>
      </c>
      <c r="E49" s="4" t="str">
        <f>IFERROR(__xludf.DUMMYFUNCTION("GOOGLETRANSLATE(D49, ""he"", ""en"")"),"will go")</f>
        <v>will go</v>
      </c>
      <c r="F49" s="4"/>
      <c r="G49" s="4"/>
      <c r="H49" s="4"/>
    </row>
    <row r="50" ht="15.75" customHeight="1">
      <c r="A50" s="3" t="s">
        <v>8112</v>
      </c>
      <c r="B50" s="1" t="s">
        <v>8113</v>
      </c>
      <c r="C50" s="4">
        <v>49.0</v>
      </c>
      <c r="D50" s="5" t="s">
        <v>8103</v>
      </c>
      <c r="E50" s="4" t="str">
        <f>IFERROR(__xludf.DUMMYFUNCTION("GOOGLETRANSLATE(D50, ""he"", ""en"")"),"and cried")</f>
        <v>and cried</v>
      </c>
      <c r="F50" s="4"/>
      <c r="G50" s="4"/>
      <c r="H50" s="4"/>
    </row>
    <row r="51" ht="15.75" customHeight="1">
      <c r="A51" s="3" t="s">
        <v>8091</v>
      </c>
      <c r="B51" s="1" t="s">
        <v>8114</v>
      </c>
      <c r="C51" s="4">
        <v>50.0</v>
      </c>
      <c r="D51" s="5" t="s">
        <v>8115</v>
      </c>
      <c r="E51" s="4" t="str">
        <f>IFERROR(__xludf.DUMMYFUNCTION("GOOGLETRANSLATE(D51, ""he"", ""en"")"),"bearer")</f>
        <v>bearer</v>
      </c>
      <c r="F51" s="4"/>
      <c r="G51" s="4"/>
      <c r="H51" s="4"/>
    </row>
    <row r="52" ht="15.75" customHeight="1">
      <c r="A52" s="3" t="s">
        <v>8106</v>
      </c>
      <c r="B52" s="1" t="s">
        <v>8107</v>
      </c>
      <c r="C52" s="4">
        <v>51.0</v>
      </c>
      <c r="D52" s="5" t="s">
        <v>7727</v>
      </c>
      <c r="E52" s="4" t="str">
        <f>IFERROR(__xludf.DUMMYFUNCTION("GOOGLETRANSLATE(D52, ""he"", ""en"")"),"duration")</f>
        <v>duration</v>
      </c>
      <c r="F52" s="4"/>
      <c r="G52" s="4"/>
      <c r="H52" s="4"/>
    </row>
    <row r="53" ht="15.75" customHeight="1">
      <c r="A53" s="3" t="s">
        <v>8116</v>
      </c>
      <c r="B53" s="1" t="s">
        <v>8117</v>
      </c>
      <c r="C53" s="4">
        <v>52.0</v>
      </c>
      <c r="D53" s="5" t="s">
        <v>8118</v>
      </c>
      <c r="E53" s="4" t="str">
        <f>IFERROR(__xludf.DUMMYFUNCTION("GOOGLETRANSLATE(D53, ""he"", ""en"")"),"the seed")</f>
        <v>the seed</v>
      </c>
      <c r="F53" s="4"/>
      <c r="G53" s="4"/>
      <c r="H53" s="4"/>
    </row>
    <row r="54" ht="15.75" customHeight="1">
      <c r="C54" s="4">
        <v>53.0</v>
      </c>
      <c r="D54" s="5" t="s">
        <v>8119</v>
      </c>
      <c r="E54" s="4" t="str">
        <f>IFERROR(__xludf.DUMMYFUNCTION("GOOGLETRANSLATE(D54, ""he"", ""en"")"),"come")</f>
        <v>come</v>
      </c>
      <c r="F54" s="4"/>
      <c r="G54" s="4"/>
      <c r="H54" s="4"/>
    </row>
    <row r="55" ht="15.75" customHeight="1">
      <c r="C55" s="4">
        <v>54.0</v>
      </c>
      <c r="D55" s="5" t="s">
        <v>8112</v>
      </c>
      <c r="E55" s="4" t="str">
        <f>IFERROR(__xludf.DUMMYFUNCTION("GOOGLETRANSLATE(D55, ""he"", ""en"")"),"import")</f>
        <v>import</v>
      </c>
      <c r="F55" s="4"/>
      <c r="G55" s="4"/>
      <c r="H55" s="4"/>
    </row>
    <row r="56" ht="15.75" customHeight="1">
      <c r="C56" s="4">
        <v>55.0</v>
      </c>
      <c r="D56" s="5" t="s">
        <v>8120</v>
      </c>
      <c r="E56" s="4" t="str">
        <f>IFERROR(__xludf.DUMMYFUNCTION("GOOGLETRANSLATE(D56, ""he"", ""en"")"),"Brenna")</f>
        <v>Brenna</v>
      </c>
      <c r="F56" s="4"/>
      <c r="G56" s="4"/>
      <c r="H56" s="4"/>
    </row>
    <row r="57" ht="15.75" customHeight="1">
      <c r="C57" s="4">
        <v>56.0</v>
      </c>
      <c r="D57" s="5" t="s">
        <v>8115</v>
      </c>
      <c r="E57" s="4" t="str">
        <f>IFERROR(__xludf.DUMMYFUNCTION("GOOGLETRANSLATE(D57, ""he"", ""en"")"),"bearer")</f>
        <v>bearer</v>
      </c>
      <c r="F57" s="4"/>
      <c r="G57" s="4"/>
      <c r="H57" s="4"/>
    </row>
    <row r="58" ht="15.75" customHeight="1">
      <c r="C58" s="4">
        <v>57.0</v>
      </c>
      <c r="D58" s="5" t="s">
        <v>8121</v>
      </c>
      <c r="E58" s="4" t="str">
        <f>IFERROR(__xludf.DUMMYFUNCTION("GOOGLETRANSLATE(D58, ""he"", ""en"")"),"His beams:")</f>
        <v>His beams:</v>
      </c>
      <c r="F58" s="4"/>
      <c r="G58" s="4"/>
      <c r="H58" s="4"/>
    </row>
    <row r="59" ht="15.75" customHeight="1">
      <c r="E59" s="4" t="str">
        <f>IFERROR(__xludf.DUMMYFUNCTION("GOOGLETRANSLATE(D59, ""he"", ""en"")"),"#VALUE!")</f>
        <v>#VALUE!</v>
      </c>
    </row>
    <row r="60" ht="15.75" customHeight="1">
      <c r="E60" s="4" t="str">
        <f>IFERROR(__xludf.DUMMYFUNCTION("GOOGLETRANSLATE(D60, ""he"", ""en"")"),"#VALUE!")</f>
        <v>#VALUE!</v>
      </c>
    </row>
    <row r="61" ht="15.75" customHeight="1">
      <c r="E61" s="4" t="str">
        <f>IFERROR(__xludf.DUMMYFUNCTION("GOOGLETRANSLATE(D61, ""he"", ""en"")"),"#VALUE!")</f>
        <v>#VALUE!</v>
      </c>
    </row>
    <row r="62" ht="15.75" customHeight="1">
      <c r="E62" s="4" t="str">
        <f>IFERROR(__xludf.DUMMYFUNCTION("GOOGLETRANSLATE(D62, ""he"", ""en"")"),"#VALUE!")</f>
        <v>#VALUE!</v>
      </c>
    </row>
    <row r="63" ht="15.75" customHeight="1">
      <c r="E63" s="4" t="str">
        <f>IFERROR(__xludf.DUMMYFUNCTION("GOOGLETRANSLATE(D63, ""he"", ""en"")"),"#VALUE!")</f>
        <v>#VALUE!</v>
      </c>
    </row>
    <row r="64" ht="15.75" customHeight="1">
      <c r="E64" s="4" t="str">
        <f>IFERROR(__xludf.DUMMYFUNCTION("GOOGLETRANSLATE(D64, ""he"", ""en"")"),"#VALUE!")</f>
        <v>#VALUE!</v>
      </c>
    </row>
    <row r="65" ht="15.75" customHeight="1">
      <c r="E65" s="4" t="str">
        <f>IFERROR(__xludf.DUMMYFUNCTION("GOOGLETRANSLATE(D65, ""he"", ""en"")"),"#VALUE!")</f>
        <v>#VALUE!</v>
      </c>
    </row>
    <row r="66" ht="15.75" customHeight="1">
      <c r="E66" s="4" t="str">
        <f>IFERROR(__xludf.DUMMYFUNCTION("GOOGLETRANSLATE(D66, ""he"", ""en"")"),"#VALUE!")</f>
        <v>#VALUE!</v>
      </c>
    </row>
    <row r="67" ht="15.75" customHeight="1">
      <c r="E67" s="4" t="str">
        <f>IFERROR(__xludf.DUMMYFUNCTION("GOOGLETRANSLATE(D67, ""he"", ""en"")"),"#VALUE!")</f>
        <v>#VALUE!</v>
      </c>
    </row>
    <row r="68" ht="15.75" customHeight="1">
      <c r="E68" s="4" t="str">
        <f>IFERROR(__xludf.DUMMYFUNCTION("GOOGLETRANSLATE(D68, ""he"", ""en"")"),"#VALUE!")</f>
        <v>#VALUE!</v>
      </c>
    </row>
    <row r="69" ht="15.75" customHeight="1">
      <c r="E69" s="4" t="str">
        <f>IFERROR(__xludf.DUMMYFUNCTION("GOOGLETRANSLATE(D69, ""he"", ""en"")"),"#VALUE!")</f>
        <v>#VALUE!</v>
      </c>
    </row>
    <row r="70" ht="15.75" customHeight="1">
      <c r="E70" s="4" t="str">
        <f>IFERROR(__xludf.DUMMYFUNCTION("GOOGLETRANSLATE(D70, ""he"", ""en"")"),"#VALUE!")</f>
        <v>#VALUE!</v>
      </c>
    </row>
    <row r="71" ht="15.75" customHeight="1">
      <c r="E71" s="4" t="str">
        <f>IFERROR(__xludf.DUMMYFUNCTION("GOOGLETRANSLATE(D71, ""he"", ""en"")"),"#VALUE!")</f>
        <v>#VALUE!</v>
      </c>
    </row>
    <row r="72" ht="15.75" customHeight="1">
      <c r="E72" s="4" t="str">
        <f>IFERROR(__xludf.DUMMYFUNCTION("GOOGLETRANSLATE(D72, ""he"", ""en"")"),"#VALUE!")</f>
        <v>#VALUE!</v>
      </c>
    </row>
    <row r="73" ht="15.75" customHeight="1">
      <c r="E73" s="4" t="str">
        <f>IFERROR(__xludf.DUMMYFUNCTION("GOOGLETRANSLATE(D73, ""he"", ""en"")"),"#VALUE!")</f>
        <v>#VALUE!</v>
      </c>
    </row>
    <row r="74" ht="15.75" customHeight="1">
      <c r="E74" s="4" t="str">
        <f>IFERROR(__xludf.DUMMYFUNCTION("GOOGLETRANSLATE(D74, ""he"", ""en"")"),"#VALUE!")</f>
        <v>#VALUE!</v>
      </c>
    </row>
    <row r="75" ht="15.75" customHeight="1">
      <c r="E75" s="4" t="str">
        <f>IFERROR(__xludf.DUMMYFUNCTION("GOOGLETRANSLATE(D75, ""he"", ""en"")"),"#VALUE!")</f>
        <v>#VALUE!</v>
      </c>
    </row>
    <row r="76" ht="15.75" customHeight="1">
      <c r="E76" s="4" t="str">
        <f>IFERROR(__xludf.DUMMYFUNCTION("GOOGLETRANSLATE(D76, ""he"", ""en"")"),"#VALUE!")</f>
        <v>#VALUE!</v>
      </c>
    </row>
    <row r="77" ht="15.75" customHeight="1">
      <c r="E77" s="4" t="str">
        <f>IFERROR(__xludf.DUMMYFUNCTION("GOOGLETRANSLATE(D77, ""he"", ""en"")"),"#VALUE!")</f>
        <v>#VALUE!</v>
      </c>
    </row>
    <row r="78" ht="15.75" customHeight="1">
      <c r="E78" s="4" t="str">
        <f>IFERROR(__xludf.DUMMYFUNCTION("GOOGLETRANSLATE(D78, ""he"", ""en"")"),"#VALUE!")</f>
        <v>#VALUE!</v>
      </c>
    </row>
    <row r="79" ht="15.75" customHeight="1">
      <c r="E79" s="4" t="str">
        <f>IFERROR(__xludf.DUMMYFUNCTION("GOOGLETRANSLATE(D79, ""he"", ""en"")"),"#VALUE!")</f>
        <v>#VALUE!</v>
      </c>
    </row>
    <row r="80" ht="15.75" customHeight="1">
      <c r="E80" s="4" t="str">
        <f>IFERROR(__xludf.DUMMYFUNCTION("GOOGLETRANSLATE(D80, ""he"", ""en"")"),"#VALUE!")</f>
        <v>#VALUE!</v>
      </c>
    </row>
    <row r="81" ht="15.75" customHeight="1">
      <c r="E81" s="4" t="str">
        <f>IFERROR(__xludf.DUMMYFUNCTION("GOOGLETRANSLATE(D81, ""he"", ""en"")"),"#VALUE!")</f>
        <v>#VALUE!</v>
      </c>
    </row>
    <row r="82" ht="15.75" customHeight="1">
      <c r="E82" s="4" t="str">
        <f>IFERROR(__xludf.DUMMYFUNCTION("GOOGLETRANSLATE(D82, ""he"", ""en"")"),"#VALUE!")</f>
        <v>#VALUE!</v>
      </c>
    </row>
    <row r="83" ht="15.75" customHeight="1">
      <c r="E83" s="4" t="str">
        <f>IFERROR(__xludf.DUMMYFUNCTION("GOOGLETRANSLATE(D83, ""he"", ""en"")"),"#VALUE!")</f>
        <v>#VALUE!</v>
      </c>
    </row>
    <row r="84" ht="15.75" customHeight="1">
      <c r="E84" s="4" t="str">
        <f>IFERROR(__xludf.DUMMYFUNCTION("GOOGLETRANSLATE(D84, ""he"", ""en"")"),"#VALUE!")</f>
        <v>#VALUE!</v>
      </c>
    </row>
    <row r="85" ht="15.75" customHeight="1">
      <c r="E85" s="4" t="str">
        <f>IFERROR(__xludf.DUMMYFUNCTION("GOOGLETRANSLATE(D85, ""he"", ""en"")"),"#VALUE!")</f>
        <v>#VALUE!</v>
      </c>
    </row>
    <row r="86" ht="15.75" customHeight="1">
      <c r="E86" s="4" t="str">
        <f>IFERROR(__xludf.DUMMYFUNCTION("GOOGLETRANSLATE(D86, ""he"", ""en"")"),"#VALUE!")</f>
        <v>#VALUE!</v>
      </c>
    </row>
    <row r="87" ht="15.75" customHeight="1">
      <c r="E87" s="4" t="str">
        <f>IFERROR(__xludf.DUMMYFUNCTION("GOOGLETRANSLATE(D87, ""he"", ""en"")"),"#VALUE!")</f>
        <v>#VALUE!</v>
      </c>
    </row>
    <row r="88" ht="15.75" customHeight="1">
      <c r="E88" s="4" t="str">
        <f>IFERROR(__xludf.DUMMYFUNCTION("GOOGLETRANSLATE(D88, ""he"", ""en"")"),"#VALUE!")</f>
        <v>#VALUE!</v>
      </c>
    </row>
    <row r="89" ht="15.75" customHeight="1">
      <c r="E89" s="4" t="str">
        <f>IFERROR(__xludf.DUMMYFUNCTION("GOOGLETRANSLATE(D89, ""he"", ""en"")"),"#VALUE!")</f>
        <v>#VALUE!</v>
      </c>
    </row>
    <row r="90" ht="15.75" customHeight="1">
      <c r="E90" s="4" t="str">
        <f>IFERROR(__xludf.DUMMYFUNCTION("GOOGLETRANSLATE(D90, ""he"", ""en"")"),"#VALUE!")</f>
        <v>#VALUE!</v>
      </c>
    </row>
    <row r="91" ht="15.75" customHeight="1">
      <c r="E91" s="4" t="str">
        <f>IFERROR(__xludf.DUMMYFUNCTION("GOOGLETRANSLATE(D91, ""he"", ""en"")"),"#VALUE!")</f>
        <v>#VALUE!</v>
      </c>
    </row>
    <row r="92" ht="15.75" customHeight="1">
      <c r="E92" s="4" t="str">
        <f>IFERROR(__xludf.DUMMYFUNCTION("GOOGLETRANSLATE(D92, ""he"", ""en"")"),"#VALUE!")</f>
        <v>#VALUE!</v>
      </c>
    </row>
    <row r="93" ht="15.75" customHeight="1">
      <c r="E93" s="4" t="str">
        <f>IFERROR(__xludf.DUMMYFUNCTION("GOOGLETRANSLATE(D93, ""he"", ""en"")"),"#VALUE!")</f>
        <v>#VALUE!</v>
      </c>
    </row>
    <row r="94" ht="15.75" customHeight="1">
      <c r="E94" s="4" t="str">
        <f>IFERROR(__xludf.DUMMYFUNCTION("GOOGLETRANSLATE(D94, ""he"", ""en"")"),"#VALUE!")</f>
        <v>#VALUE!</v>
      </c>
    </row>
    <row r="95" ht="15.75" customHeight="1">
      <c r="E95" s="4" t="str">
        <f>IFERROR(__xludf.DUMMYFUNCTION("GOOGLETRANSLATE(D95, ""he"", ""en"")"),"#VALUE!")</f>
        <v>#VALUE!</v>
      </c>
    </row>
    <row r="96" ht="15.75" customHeight="1">
      <c r="E96" s="4" t="str">
        <f>IFERROR(__xludf.DUMMYFUNCTION("GOOGLETRANSLATE(D96, ""he"", ""en"")"),"#VALUE!")</f>
        <v>#VALUE!</v>
      </c>
    </row>
    <row r="97" ht="15.75" customHeight="1">
      <c r="E97" s="4" t="str">
        <f>IFERROR(__xludf.DUMMYFUNCTION("GOOGLETRANSLATE(D97, ""he"", ""en"")"),"#VALUE!")</f>
        <v>#VALUE!</v>
      </c>
    </row>
    <row r="98" ht="15.75" customHeight="1">
      <c r="E98" s="4" t="str">
        <f>IFERROR(__xludf.DUMMYFUNCTION("GOOGLETRANSLATE(D98, ""he"", ""en"")"),"#VALUE!")</f>
        <v>#VALUE!</v>
      </c>
    </row>
    <row r="99" ht="15.75" customHeight="1">
      <c r="E99" s="4" t="str">
        <f>IFERROR(__xludf.DUMMYFUNCTION("GOOGLETRANSLATE(D99, ""he"", ""en"")"),"#VALUE!")</f>
        <v>#VALUE!</v>
      </c>
    </row>
    <row r="100" ht="15.75" customHeight="1">
      <c r="E100" s="4" t="str">
        <f>IFERROR(__xludf.DUMMYFUNCTION("GOOGLETRANSLATE(D100, ""he"", ""en"")"),"#VALUE!")</f>
        <v>#VALUE!</v>
      </c>
    </row>
    <row r="101" ht="15.75" customHeight="1">
      <c r="E101" s="4" t="str">
        <f>IFERROR(__xludf.DUMMYFUNCTION("GOOGLETRANSLATE(D101, ""he"", ""en"")"),"#VALUE!")</f>
        <v>#VALUE!</v>
      </c>
    </row>
    <row r="102" ht="15.75" customHeight="1">
      <c r="E102" s="4" t="str">
        <f>IFERROR(__xludf.DUMMYFUNCTION("GOOGLETRANSLATE(D102, ""he"", ""en"")"),"#VALUE!")</f>
        <v>#VALUE!</v>
      </c>
    </row>
    <row r="103" ht="15.75" customHeight="1">
      <c r="E103" s="4" t="str">
        <f>IFERROR(__xludf.DUMMYFUNCTION("GOOGLETRANSLATE(D103, ""he"", ""en"")"),"#VALUE!")</f>
        <v>#VALUE!</v>
      </c>
    </row>
    <row r="104" ht="15.75" customHeight="1">
      <c r="E104" s="4" t="str">
        <f>IFERROR(__xludf.DUMMYFUNCTION("GOOGLETRANSLATE(D104, ""he"", ""en"")"),"#VALUE!")</f>
        <v>#VALUE!</v>
      </c>
    </row>
    <row r="105" ht="15.75" customHeight="1">
      <c r="E105" s="4" t="str">
        <f>IFERROR(__xludf.DUMMYFUNCTION("GOOGLETRANSLATE(D105, ""he"", ""en"")"),"#VALUE!")</f>
        <v>#VALUE!</v>
      </c>
    </row>
    <row r="106" ht="15.75" customHeight="1">
      <c r="E106" s="4" t="str">
        <f>IFERROR(__xludf.DUMMYFUNCTION("GOOGLETRANSLATE(D106, ""he"", ""en"")"),"#VALUE!")</f>
        <v>#VALUE!</v>
      </c>
    </row>
    <row r="107" ht="15.75" customHeight="1">
      <c r="E107" s="4" t="str">
        <f>IFERROR(__xludf.DUMMYFUNCTION("GOOGLETRANSLATE(D107, ""he"", ""en"")"),"#VALUE!")</f>
        <v>#VALUE!</v>
      </c>
    </row>
    <row r="108" ht="15.75" customHeight="1">
      <c r="E108" s="4" t="str">
        <f>IFERROR(__xludf.DUMMYFUNCTION("GOOGLETRANSLATE(D108, ""he"", ""en"")"),"#VALUE!")</f>
        <v>#VALUE!</v>
      </c>
    </row>
    <row r="109" ht="15.75" customHeight="1">
      <c r="E109" s="4" t="str">
        <f>IFERROR(__xludf.DUMMYFUNCTION("GOOGLETRANSLATE(D109, ""he"", ""en"")"),"#VALUE!")</f>
        <v>#VALUE!</v>
      </c>
    </row>
    <row r="110" ht="15.75" customHeight="1">
      <c r="E110" s="4" t="str">
        <f>IFERROR(__xludf.DUMMYFUNCTION("GOOGLETRANSLATE(D110, ""he"", ""en"")"),"#VALUE!")</f>
        <v>#VALUE!</v>
      </c>
    </row>
    <row r="111" ht="15.75" customHeight="1">
      <c r="E111" s="4" t="str">
        <f>IFERROR(__xludf.DUMMYFUNCTION("GOOGLETRANSLATE(D111, ""he"", ""en"")"),"#VALUE!")</f>
        <v>#VALUE!</v>
      </c>
    </row>
    <row r="112" ht="15.75" customHeight="1">
      <c r="E112" s="4" t="str">
        <f>IFERROR(__xludf.DUMMYFUNCTION("GOOGLETRANSLATE(D112, ""he"", ""en"")"),"#VALUE!")</f>
        <v>#VALUE!</v>
      </c>
    </row>
    <row r="113" ht="15.75" customHeight="1">
      <c r="E113" s="4" t="str">
        <f>IFERROR(__xludf.DUMMYFUNCTION("GOOGLETRANSLATE(D113, ""he"", ""en"")"),"#VALUE!")</f>
        <v>#VALUE!</v>
      </c>
    </row>
    <row r="114" ht="15.75" customHeight="1">
      <c r="E114" s="4" t="str">
        <f>IFERROR(__xludf.DUMMYFUNCTION("GOOGLETRANSLATE(D114, ""he"", ""en"")"),"#VALUE!")</f>
        <v>#VALUE!</v>
      </c>
    </row>
    <row r="115" ht="15.75" customHeight="1">
      <c r="E115" s="4" t="str">
        <f>IFERROR(__xludf.DUMMYFUNCTION("GOOGLETRANSLATE(D115, ""he"", ""en"")"),"#VALUE!")</f>
        <v>#VALUE!</v>
      </c>
    </row>
    <row r="116" ht="15.75" customHeight="1">
      <c r="E116" s="4" t="str">
        <f>IFERROR(__xludf.DUMMYFUNCTION("GOOGLETRANSLATE(D116, ""he"", ""en"")"),"#VALUE!")</f>
        <v>#VALUE!</v>
      </c>
    </row>
    <row r="117" ht="15.75" customHeight="1">
      <c r="E117" s="4" t="str">
        <f>IFERROR(__xludf.DUMMYFUNCTION("GOOGLETRANSLATE(D117, ""he"", ""en"")"),"#VALUE!")</f>
        <v>#VALUE!</v>
      </c>
    </row>
    <row r="118" ht="15.75" customHeight="1">
      <c r="E118" s="4" t="str">
        <f>IFERROR(__xludf.DUMMYFUNCTION("GOOGLETRANSLATE(D118, ""he"", ""en"")"),"#VALUE!")</f>
        <v>#VALUE!</v>
      </c>
    </row>
    <row r="119" ht="15.75" customHeight="1">
      <c r="E119" s="4" t="str">
        <f>IFERROR(__xludf.DUMMYFUNCTION("GOOGLETRANSLATE(D119, ""he"", ""en"")"),"#VALUE!")</f>
        <v>#VALUE!</v>
      </c>
    </row>
    <row r="120" ht="15.75" customHeight="1">
      <c r="E120" s="4" t="str">
        <f>IFERROR(__xludf.DUMMYFUNCTION("GOOGLETRANSLATE(D120, ""he"", ""en"")"),"#VALUE!")</f>
        <v>#VALUE!</v>
      </c>
    </row>
    <row r="121" ht="15.75" customHeight="1">
      <c r="E121" s="4" t="str">
        <f>IFERROR(__xludf.DUMMYFUNCTION("GOOGLETRANSLATE(D121, ""he"", ""en"")"),"#VALUE!")</f>
        <v>#VALUE!</v>
      </c>
    </row>
    <row r="122" ht="15.75" customHeight="1">
      <c r="E122" s="4" t="str">
        <f>IFERROR(__xludf.DUMMYFUNCTION("GOOGLETRANSLATE(D122, ""he"", ""en"")"),"#VALUE!")</f>
        <v>#VALUE!</v>
      </c>
    </row>
    <row r="123" ht="15.75" customHeight="1">
      <c r="E123" s="4" t="str">
        <f>IFERROR(__xludf.DUMMYFUNCTION("GOOGLETRANSLATE(D123, ""he"", ""en"")"),"#VALUE!")</f>
        <v>#VALUE!</v>
      </c>
    </row>
    <row r="124" ht="15.75" customHeight="1">
      <c r="E124" s="4" t="str">
        <f>IFERROR(__xludf.DUMMYFUNCTION("GOOGLETRANSLATE(D124, ""he"", ""en"")"),"#VALUE!")</f>
        <v>#VALUE!</v>
      </c>
    </row>
    <row r="125" ht="15.75" customHeight="1">
      <c r="E125" s="4" t="str">
        <f>IFERROR(__xludf.DUMMYFUNCTION("GOOGLETRANSLATE(D125, ""he"", ""en"")"),"#VALUE!")</f>
        <v>#VALUE!</v>
      </c>
    </row>
    <row r="126" ht="15.75" customHeight="1">
      <c r="E126" s="4" t="str">
        <f>IFERROR(__xludf.DUMMYFUNCTION("GOOGLETRANSLATE(D126, ""he"", ""en"")"),"#VALUE!")</f>
        <v>#VALUE!</v>
      </c>
    </row>
    <row r="127" ht="15.75" customHeight="1">
      <c r="E127" s="4" t="str">
        <f>IFERROR(__xludf.DUMMYFUNCTION("GOOGLETRANSLATE(D127, ""he"", ""en"")"),"#VALUE!")</f>
        <v>#VALUE!</v>
      </c>
    </row>
    <row r="128" ht="15.75" customHeight="1">
      <c r="E128" s="4" t="str">
        <f>IFERROR(__xludf.DUMMYFUNCTION("GOOGLETRANSLATE(D128, ""he"", ""en"")"),"#VALUE!")</f>
        <v>#VALUE!</v>
      </c>
    </row>
    <row r="129" ht="15.75" customHeight="1">
      <c r="E129" s="4" t="str">
        <f>IFERROR(__xludf.DUMMYFUNCTION("GOOGLETRANSLATE(D129, ""he"", ""en"")"),"#VALUE!")</f>
        <v>#VALUE!</v>
      </c>
    </row>
    <row r="130" ht="15.75" customHeight="1">
      <c r="E130" s="4" t="str">
        <f>IFERROR(__xludf.DUMMYFUNCTION("GOOGLETRANSLATE(D130, ""he"", ""en"")"),"#VALUE!")</f>
        <v>#VALUE!</v>
      </c>
    </row>
    <row r="131" ht="15.75" customHeight="1">
      <c r="E131" s="4" t="str">
        <f>IFERROR(__xludf.DUMMYFUNCTION("GOOGLETRANSLATE(D131, ""he"", ""en"")"),"#VALUE!")</f>
        <v>#VALUE!</v>
      </c>
    </row>
    <row r="132" ht="15.75" customHeight="1">
      <c r="E132" s="4" t="str">
        <f>IFERROR(__xludf.DUMMYFUNCTION("GOOGLETRANSLATE(D132, ""he"", ""en"")"),"#VALUE!")</f>
        <v>#VALUE!</v>
      </c>
    </row>
    <row r="133" ht="15.75" customHeight="1">
      <c r="E133" s="4" t="str">
        <f>IFERROR(__xludf.DUMMYFUNCTION("GOOGLETRANSLATE(D133, ""he"", ""en"")"),"#VALUE!")</f>
        <v>#VALUE!</v>
      </c>
    </row>
    <row r="134" ht="15.75" customHeight="1">
      <c r="E134" s="4" t="str">
        <f>IFERROR(__xludf.DUMMYFUNCTION("GOOGLETRANSLATE(D134, ""he"", ""en"")"),"#VALUE!")</f>
        <v>#VALUE!</v>
      </c>
    </row>
    <row r="135" ht="15.75" customHeight="1">
      <c r="E135" s="4" t="str">
        <f>IFERROR(__xludf.DUMMYFUNCTION("GOOGLETRANSLATE(D135, ""he"", ""en"")"),"#VALUE!")</f>
        <v>#VALUE!</v>
      </c>
    </row>
    <row r="136" ht="15.75" customHeight="1">
      <c r="E136" s="4" t="str">
        <f>IFERROR(__xludf.DUMMYFUNCTION("GOOGLETRANSLATE(D136, ""he"", ""en"")"),"#VALUE!")</f>
        <v>#VALUE!</v>
      </c>
    </row>
    <row r="137" ht="15.75" customHeight="1">
      <c r="E137" s="4" t="str">
        <f>IFERROR(__xludf.DUMMYFUNCTION("GOOGLETRANSLATE(D137, ""he"", ""en"")"),"#VALUE!")</f>
        <v>#VALUE!</v>
      </c>
    </row>
    <row r="138" ht="15.75" customHeight="1">
      <c r="E138" s="4" t="str">
        <f>IFERROR(__xludf.DUMMYFUNCTION("GOOGLETRANSLATE(D138, ""he"", ""en"")"),"#VALUE!")</f>
        <v>#VALUE!</v>
      </c>
    </row>
    <row r="139" ht="15.75" customHeight="1">
      <c r="E139" s="4" t="str">
        <f>IFERROR(__xludf.DUMMYFUNCTION("GOOGLETRANSLATE(D139, ""he"", ""en"")"),"#VALUE!")</f>
        <v>#VALUE!</v>
      </c>
    </row>
    <row r="140" ht="15.75" customHeight="1">
      <c r="E140" s="4" t="str">
        <f>IFERROR(__xludf.DUMMYFUNCTION("GOOGLETRANSLATE(D140, ""he"", ""en"")"),"#VALUE!")</f>
        <v>#VALUE!</v>
      </c>
    </row>
    <row r="141" ht="15.75" customHeight="1">
      <c r="E141" s="4" t="str">
        <f>IFERROR(__xludf.DUMMYFUNCTION("GOOGLETRANSLATE(D141, ""he"", ""en"")"),"#VALUE!")</f>
        <v>#VALUE!</v>
      </c>
    </row>
    <row r="142" ht="15.75" customHeight="1">
      <c r="E142" s="4" t="str">
        <f>IFERROR(__xludf.DUMMYFUNCTION("GOOGLETRANSLATE(D142, ""he"", ""en"")"),"#VALUE!")</f>
        <v>#VALUE!</v>
      </c>
    </row>
    <row r="143" ht="15.75" customHeight="1">
      <c r="E143" s="4" t="str">
        <f>IFERROR(__xludf.DUMMYFUNCTION("GOOGLETRANSLATE(D143, ""he"", ""en"")"),"#VALUE!")</f>
        <v>#VALUE!</v>
      </c>
    </row>
    <row r="144" ht="15.75" customHeight="1">
      <c r="E144" s="4" t="str">
        <f>IFERROR(__xludf.DUMMYFUNCTION("GOOGLETRANSLATE(D144, ""he"", ""en"")"),"#VALUE!")</f>
        <v>#VALUE!</v>
      </c>
    </row>
    <row r="145" ht="15.75" customHeight="1">
      <c r="E145" s="4" t="str">
        <f>IFERROR(__xludf.DUMMYFUNCTION("GOOGLETRANSLATE(D145, ""he"", ""en"")"),"#VALUE!")</f>
        <v>#VALUE!</v>
      </c>
    </row>
    <row r="146" ht="15.75" customHeight="1">
      <c r="E146" s="4" t="str">
        <f>IFERROR(__xludf.DUMMYFUNCTION("GOOGLETRANSLATE(D146, ""he"", ""en"")"),"#VALUE!")</f>
        <v>#VALUE!</v>
      </c>
    </row>
    <row r="147" ht="15.75" customHeight="1">
      <c r="E147" s="4" t="str">
        <f>IFERROR(__xludf.DUMMYFUNCTION("GOOGLETRANSLATE(D147, ""he"", ""en"")"),"#VALUE!")</f>
        <v>#VALUE!</v>
      </c>
    </row>
    <row r="148" ht="15.75" customHeight="1">
      <c r="E148" s="4" t="str">
        <f>IFERROR(__xludf.DUMMYFUNCTION("GOOGLETRANSLATE(D148, ""he"", ""en"")"),"#VALUE!")</f>
        <v>#VALUE!</v>
      </c>
    </row>
    <row r="149" ht="15.75" customHeight="1">
      <c r="E149" s="4" t="str">
        <f>IFERROR(__xludf.DUMMYFUNCTION("GOOGLETRANSLATE(D149, ""he"", ""en"")"),"#VALUE!")</f>
        <v>#VALUE!</v>
      </c>
    </row>
    <row r="150" ht="15.75" customHeight="1">
      <c r="E150" s="4" t="str">
        <f>IFERROR(__xludf.DUMMYFUNCTION("GOOGLETRANSLATE(D150, ""he"", ""en"")"),"#VALUE!")</f>
        <v>#VALUE!</v>
      </c>
    </row>
    <row r="151" ht="15.75" customHeight="1">
      <c r="E151" s="4" t="str">
        <f>IFERROR(__xludf.DUMMYFUNCTION("GOOGLETRANSLATE(D151, ""he"", ""en"")"),"#VALUE!")</f>
        <v>#VALUE!</v>
      </c>
    </row>
    <row r="152" ht="15.75" customHeight="1">
      <c r="E152" s="4" t="str">
        <f>IFERROR(__xludf.DUMMYFUNCTION("GOOGLETRANSLATE(D152, ""he"", ""en"")"),"#VALUE!")</f>
        <v>#VALUE!</v>
      </c>
    </row>
    <row r="153" ht="15.75" customHeight="1">
      <c r="E153" s="4" t="str">
        <f>IFERROR(__xludf.DUMMYFUNCTION("GOOGLETRANSLATE(D153, ""he"", ""en"")"),"#VALUE!")</f>
        <v>#VALUE!</v>
      </c>
    </row>
    <row r="154" ht="15.75" customHeight="1">
      <c r="E154" s="4" t="str">
        <f>IFERROR(__xludf.DUMMYFUNCTION("GOOGLETRANSLATE(D154, ""he"", ""en"")"),"#VALUE!")</f>
        <v>#VALUE!</v>
      </c>
    </row>
    <row r="155" ht="15.75" customHeight="1">
      <c r="E155" s="4" t="str">
        <f>IFERROR(__xludf.DUMMYFUNCTION("GOOGLETRANSLATE(D155, ""he"", ""en"")"),"#VALUE!")</f>
        <v>#VALUE!</v>
      </c>
    </row>
    <row r="156" ht="15.75" customHeight="1">
      <c r="E156" s="4" t="str">
        <f>IFERROR(__xludf.DUMMYFUNCTION("GOOGLETRANSLATE(D156, ""he"", ""en"")"),"#VALUE!")</f>
        <v>#VALUE!</v>
      </c>
    </row>
    <row r="157" ht="15.75" customHeight="1">
      <c r="E157" s="4" t="str">
        <f>IFERROR(__xludf.DUMMYFUNCTION("GOOGLETRANSLATE(D157, ""he"", ""en"")"),"#VALUE!")</f>
        <v>#VALUE!</v>
      </c>
    </row>
    <row r="158" ht="15.75" customHeight="1">
      <c r="E158" s="4" t="str">
        <f>IFERROR(__xludf.DUMMYFUNCTION("GOOGLETRANSLATE(D158, ""he"", ""en"")"),"#VALUE!")</f>
        <v>#VALUE!</v>
      </c>
    </row>
    <row r="159" ht="15.75" customHeight="1">
      <c r="E159" s="4" t="str">
        <f>IFERROR(__xludf.DUMMYFUNCTION("GOOGLETRANSLATE(D159, ""he"", ""en"")"),"#VALUE!")</f>
        <v>#VALUE!</v>
      </c>
    </row>
    <row r="160" ht="15.75" customHeight="1">
      <c r="E160" s="4" t="str">
        <f>IFERROR(__xludf.DUMMYFUNCTION("GOOGLETRANSLATE(D160, ""he"", ""en"")"),"#VALUE!")</f>
        <v>#VALUE!</v>
      </c>
    </row>
    <row r="161" ht="15.75" customHeight="1">
      <c r="E161" s="4" t="str">
        <f>IFERROR(__xludf.DUMMYFUNCTION("GOOGLETRANSLATE(D161, ""he"", ""en"")"),"#VALUE!")</f>
        <v>#VALUE!</v>
      </c>
    </row>
    <row r="162" ht="15.75" customHeight="1">
      <c r="E162" s="4" t="str">
        <f>IFERROR(__xludf.DUMMYFUNCTION("GOOGLETRANSLATE(D162, ""he"", ""en"")"),"#VALUE!")</f>
        <v>#VALUE!</v>
      </c>
    </row>
    <row r="163" ht="15.75" customHeight="1">
      <c r="E163" s="4" t="str">
        <f>IFERROR(__xludf.DUMMYFUNCTION("GOOGLETRANSLATE(D163, ""he"", ""en"")"),"#VALUE!")</f>
        <v>#VALUE!</v>
      </c>
    </row>
    <row r="164" ht="15.75" customHeight="1">
      <c r="E164" s="4" t="str">
        <f>IFERROR(__xludf.DUMMYFUNCTION("GOOGLETRANSLATE(D164, ""he"", ""en"")"),"#VALUE!")</f>
        <v>#VALUE!</v>
      </c>
    </row>
    <row r="165" ht="15.75" customHeight="1">
      <c r="E165" s="4" t="str">
        <f>IFERROR(__xludf.DUMMYFUNCTION("GOOGLETRANSLATE(D165, ""he"", ""en"")"),"#VALUE!")</f>
        <v>#VALUE!</v>
      </c>
    </row>
    <row r="166" ht="15.75" customHeight="1">
      <c r="E166" s="4" t="str">
        <f>IFERROR(__xludf.DUMMYFUNCTION("GOOGLETRANSLATE(D166, ""he"", ""en"")"),"#VALUE!")</f>
        <v>#VALUE!</v>
      </c>
    </row>
    <row r="167" ht="15.75" customHeight="1">
      <c r="E167" s="4" t="str">
        <f>IFERROR(__xludf.DUMMYFUNCTION("GOOGLETRANSLATE(D167, ""he"", ""en"")"),"#VALUE!")</f>
        <v>#VALUE!</v>
      </c>
    </row>
    <row r="168" ht="15.75" customHeight="1">
      <c r="E168" s="4" t="str">
        <f>IFERROR(__xludf.DUMMYFUNCTION("GOOGLETRANSLATE(D168, ""he"", ""en"")"),"#VALUE!")</f>
        <v>#VALUE!</v>
      </c>
    </row>
    <row r="169" ht="15.75" customHeight="1">
      <c r="E169" s="4" t="str">
        <f>IFERROR(__xludf.DUMMYFUNCTION("GOOGLETRANSLATE(D169, ""he"", ""en"")"),"#VALUE!")</f>
        <v>#VALUE!</v>
      </c>
    </row>
    <row r="170" ht="15.75" customHeight="1">
      <c r="E170" s="4" t="str">
        <f>IFERROR(__xludf.DUMMYFUNCTION("GOOGLETRANSLATE(D170, ""he"", ""en"")"),"#VALUE!")</f>
        <v>#VALUE!</v>
      </c>
    </row>
    <row r="171" ht="15.75" customHeight="1">
      <c r="E171" s="4" t="str">
        <f>IFERROR(__xludf.DUMMYFUNCTION("GOOGLETRANSLATE(D171, ""he"", ""en"")"),"#VALUE!")</f>
        <v>#VALUE!</v>
      </c>
    </row>
    <row r="172" ht="15.75" customHeight="1">
      <c r="E172" s="4" t="str">
        <f>IFERROR(__xludf.DUMMYFUNCTION("GOOGLETRANSLATE(D172, ""he"", ""en"")"),"#VALUE!")</f>
        <v>#VALUE!</v>
      </c>
    </row>
    <row r="173" ht="15.75" customHeight="1">
      <c r="E173" s="4" t="str">
        <f>IFERROR(__xludf.DUMMYFUNCTION("GOOGLETRANSLATE(D173, ""he"", ""en"")"),"#VALUE!")</f>
        <v>#VALUE!</v>
      </c>
    </row>
    <row r="174" ht="15.75" customHeight="1">
      <c r="E174" s="4" t="str">
        <f>IFERROR(__xludf.DUMMYFUNCTION("GOOGLETRANSLATE(D174, ""he"", ""en"")"),"#VALUE!")</f>
        <v>#VALUE!</v>
      </c>
    </row>
    <row r="175" ht="15.75" customHeight="1">
      <c r="E175" s="4" t="str">
        <f>IFERROR(__xludf.DUMMYFUNCTION("GOOGLETRANSLATE(D175, ""he"", ""en"")"),"#VALUE!")</f>
        <v>#VALUE!</v>
      </c>
    </row>
    <row r="176" ht="15.75" customHeight="1">
      <c r="E176" s="4" t="str">
        <f>IFERROR(__xludf.DUMMYFUNCTION("GOOGLETRANSLATE(D176, ""he"", ""en"")"),"#VALUE!")</f>
        <v>#VALUE!</v>
      </c>
    </row>
    <row r="177" ht="15.75" customHeight="1">
      <c r="E177" s="4" t="str">
        <f>IFERROR(__xludf.DUMMYFUNCTION("GOOGLETRANSLATE(D177, ""he"", ""en"")"),"#VALUE!")</f>
        <v>#VALUE!</v>
      </c>
    </row>
    <row r="178" ht="15.75" customHeight="1">
      <c r="E178" s="4" t="str">
        <f>IFERROR(__xludf.DUMMYFUNCTION("GOOGLETRANSLATE(D178, ""he"", ""en"")"),"#VALUE!")</f>
        <v>#VALUE!</v>
      </c>
    </row>
    <row r="179" ht="15.75" customHeight="1">
      <c r="E179" s="4" t="str">
        <f>IFERROR(__xludf.DUMMYFUNCTION("GOOGLETRANSLATE(D179, ""he"", ""en"")"),"#VALUE!")</f>
        <v>#VALUE!</v>
      </c>
    </row>
    <row r="180" ht="15.75" customHeight="1">
      <c r="E180" s="4" t="str">
        <f>IFERROR(__xludf.DUMMYFUNCTION("GOOGLETRANSLATE(D180, ""he"", ""en"")"),"#VALUE!")</f>
        <v>#VALUE!</v>
      </c>
    </row>
    <row r="181" ht="15.75" customHeight="1">
      <c r="E181" s="4" t="str">
        <f>IFERROR(__xludf.DUMMYFUNCTION("GOOGLETRANSLATE(D181, ""he"", ""en"")"),"#VALUE!")</f>
        <v>#VALUE!</v>
      </c>
    </row>
    <row r="182" ht="15.75" customHeight="1">
      <c r="E182" s="4" t="str">
        <f>IFERROR(__xludf.DUMMYFUNCTION("GOOGLETRANSLATE(D182, ""he"", ""en"")"),"#VALUE!")</f>
        <v>#VALUE!</v>
      </c>
    </row>
    <row r="183" ht="15.75" customHeight="1">
      <c r="E183" s="4" t="str">
        <f>IFERROR(__xludf.DUMMYFUNCTION("GOOGLETRANSLATE(D183, ""he"", ""en"")"),"#VALUE!")</f>
        <v>#VALUE!</v>
      </c>
    </row>
    <row r="184" ht="15.75" customHeight="1">
      <c r="E184" s="4" t="str">
        <f>IFERROR(__xludf.DUMMYFUNCTION("GOOGLETRANSLATE(D184, ""he"", ""en"")"),"#VALUE!")</f>
        <v>#VALUE!</v>
      </c>
    </row>
    <row r="185" ht="15.75" customHeight="1">
      <c r="E185" s="4" t="str">
        <f>IFERROR(__xludf.DUMMYFUNCTION("GOOGLETRANSLATE(D185, ""he"", ""en"")"),"#VALUE!")</f>
        <v>#VALUE!</v>
      </c>
    </row>
    <row r="186" ht="15.75" customHeight="1">
      <c r="E186" s="4" t="str">
        <f>IFERROR(__xludf.DUMMYFUNCTION("GOOGLETRANSLATE(D186, ""he"", ""en"")"),"#VALUE!")</f>
        <v>#VALUE!</v>
      </c>
    </row>
    <row r="187" ht="15.75" customHeight="1">
      <c r="E187" s="4" t="str">
        <f>IFERROR(__xludf.DUMMYFUNCTION("GOOGLETRANSLATE(D187, ""he"", ""en"")"),"#VALUE!")</f>
        <v>#VALUE!</v>
      </c>
    </row>
    <row r="188" ht="15.75" customHeight="1">
      <c r="E188" s="4" t="str">
        <f>IFERROR(__xludf.DUMMYFUNCTION("GOOGLETRANSLATE(D188, ""he"", ""en"")"),"#VALUE!")</f>
        <v>#VALUE!</v>
      </c>
    </row>
    <row r="189" ht="15.75" customHeight="1">
      <c r="E189" s="4" t="str">
        <f>IFERROR(__xludf.DUMMYFUNCTION("GOOGLETRANSLATE(D189, ""he"", ""en"")"),"#VALUE!")</f>
        <v>#VALUE!</v>
      </c>
    </row>
    <row r="190" ht="15.75" customHeight="1">
      <c r="E190" s="4" t="str">
        <f>IFERROR(__xludf.DUMMYFUNCTION("GOOGLETRANSLATE(D190, ""he"", ""en"")"),"#VALUE!")</f>
        <v>#VALUE!</v>
      </c>
    </row>
    <row r="191" ht="15.75" customHeight="1">
      <c r="E191" s="4" t="str">
        <f>IFERROR(__xludf.DUMMYFUNCTION("GOOGLETRANSLATE(D191, ""he"", ""en"")"),"#VALUE!")</f>
        <v>#VALUE!</v>
      </c>
    </row>
    <row r="192" ht="15.75" customHeight="1">
      <c r="E192" s="4" t="str">
        <f>IFERROR(__xludf.DUMMYFUNCTION("GOOGLETRANSLATE(D192, ""he"", ""en"")"),"#VALUE!")</f>
        <v>#VALUE!</v>
      </c>
    </row>
    <row r="193" ht="15.75" customHeight="1">
      <c r="E193" s="4" t="str">
        <f>IFERROR(__xludf.DUMMYFUNCTION("GOOGLETRANSLATE(D193, ""he"", ""en"")"),"#VALUE!")</f>
        <v>#VALUE!</v>
      </c>
    </row>
    <row r="194" ht="15.75" customHeight="1">
      <c r="E194" s="4" t="str">
        <f>IFERROR(__xludf.DUMMYFUNCTION("GOOGLETRANSLATE(D194, ""he"", ""en"")"),"#VALUE!")</f>
        <v>#VALUE!</v>
      </c>
    </row>
    <row r="195" ht="15.75" customHeight="1">
      <c r="E195" s="4" t="str">
        <f>IFERROR(__xludf.DUMMYFUNCTION("GOOGLETRANSLATE(D195, ""he"", ""en"")"),"#VALUE!")</f>
        <v>#VALUE!</v>
      </c>
    </row>
    <row r="196" ht="15.75" customHeight="1">
      <c r="E196" s="4" t="str">
        <f>IFERROR(__xludf.DUMMYFUNCTION("GOOGLETRANSLATE(D196, ""he"", ""en"")"),"#VALUE!")</f>
        <v>#VALUE!</v>
      </c>
    </row>
    <row r="197" ht="15.75" customHeight="1">
      <c r="E197" s="4" t="str">
        <f>IFERROR(__xludf.DUMMYFUNCTION("GOOGLETRANSLATE(D197, ""he"", ""en"")"),"#VALUE!")</f>
        <v>#VALUE!</v>
      </c>
    </row>
    <row r="198" ht="15.75" customHeight="1">
      <c r="E198" s="4" t="str">
        <f>IFERROR(__xludf.DUMMYFUNCTION("GOOGLETRANSLATE(D198, ""he"", ""en"")"),"#VALUE!")</f>
        <v>#VALUE!</v>
      </c>
    </row>
    <row r="199" ht="15.75" customHeight="1">
      <c r="E199" s="4" t="str">
        <f>IFERROR(__xludf.DUMMYFUNCTION("GOOGLETRANSLATE(D199, ""he"", ""en"")"),"#VALUE!")</f>
        <v>#VALUE!</v>
      </c>
    </row>
    <row r="200" ht="15.75" customHeight="1">
      <c r="E200" s="4" t="str">
        <f>IFERROR(__xludf.DUMMYFUNCTION("GOOGLETRANSLATE(D200, ""he"", ""en"")"),"#VALUE!")</f>
        <v>#VALUE!</v>
      </c>
    </row>
    <row r="201" ht="15.75" customHeight="1">
      <c r="E201" s="4" t="str">
        <f>IFERROR(__xludf.DUMMYFUNCTION("GOOGLETRANSLATE(D201, ""he"", ""en"")"),"#VALUE!")</f>
        <v>#VALUE!</v>
      </c>
    </row>
    <row r="202" ht="15.75" customHeight="1">
      <c r="E202" s="4" t="str">
        <f>IFERROR(__xludf.DUMMYFUNCTION("GOOGLETRANSLATE(D202, ""he"", ""en"")"),"#VALUE!")</f>
        <v>#VALUE!</v>
      </c>
    </row>
    <row r="203" ht="15.75" customHeight="1">
      <c r="E203" s="4" t="str">
        <f>IFERROR(__xludf.DUMMYFUNCTION("GOOGLETRANSLATE(D203, ""he"", ""en"")"),"#VALUE!")</f>
        <v>#VALUE!</v>
      </c>
    </row>
    <row r="204" ht="15.75" customHeight="1">
      <c r="E204" s="4" t="str">
        <f>IFERROR(__xludf.DUMMYFUNCTION("GOOGLETRANSLATE(D204, ""he"", ""en"")"),"#VALUE!")</f>
        <v>#VALUE!</v>
      </c>
    </row>
    <row r="205" ht="15.75" customHeight="1">
      <c r="E205" s="4" t="str">
        <f>IFERROR(__xludf.DUMMYFUNCTION("GOOGLETRANSLATE(D205, ""he"", ""en"")"),"#VALUE!")</f>
        <v>#VALUE!</v>
      </c>
    </row>
    <row r="206" ht="15.75" customHeight="1">
      <c r="E206" s="4" t="str">
        <f>IFERROR(__xludf.DUMMYFUNCTION("GOOGLETRANSLATE(D206, ""he"", ""en"")"),"#VALUE!")</f>
        <v>#VALUE!</v>
      </c>
    </row>
    <row r="207" ht="15.75" customHeight="1">
      <c r="E207" s="4" t="str">
        <f>IFERROR(__xludf.DUMMYFUNCTION("GOOGLETRANSLATE(D207, ""he"", ""en"")"),"#VALUE!")</f>
        <v>#VALUE!</v>
      </c>
    </row>
    <row r="208" ht="15.75" customHeight="1">
      <c r="E208" s="4" t="str">
        <f>IFERROR(__xludf.DUMMYFUNCTION("GOOGLETRANSLATE(D208, ""he"", ""en"")"),"#VALUE!")</f>
        <v>#VALUE!</v>
      </c>
    </row>
    <row r="209" ht="15.75" customHeight="1">
      <c r="E209" s="4" t="str">
        <f>IFERROR(__xludf.DUMMYFUNCTION("GOOGLETRANSLATE(D209, ""he"", ""en"")"),"#VALUE!")</f>
        <v>#VALUE!</v>
      </c>
    </row>
    <row r="210" ht="15.75" customHeight="1">
      <c r="E210" s="4" t="str">
        <f>IFERROR(__xludf.DUMMYFUNCTION("GOOGLETRANSLATE(D210, ""he"", ""en"")"),"#VALUE!")</f>
        <v>#VALUE!</v>
      </c>
    </row>
    <row r="211" ht="15.75" customHeight="1">
      <c r="E211" s="4" t="str">
        <f>IFERROR(__xludf.DUMMYFUNCTION("GOOGLETRANSLATE(D211, ""he"", ""en"")"),"#VALUE!")</f>
        <v>#VALUE!</v>
      </c>
    </row>
    <row r="212" ht="15.75" customHeight="1">
      <c r="E212" s="4" t="str">
        <f>IFERROR(__xludf.DUMMYFUNCTION("GOOGLETRANSLATE(D212, ""he"", ""en"")"),"#VALUE!")</f>
        <v>#VALUE!</v>
      </c>
    </row>
    <row r="213" ht="15.75" customHeight="1">
      <c r="E213" s="4" t="str">
        <f>IFERROR(__xludf.DUMMYFUNCTION("GOOGLETRANSLATE(D213, ""he"", ""en"")"),"#VALUE!")</f>
        <v>#VALUE!</v>
      </c>
    </row>
    <row r="214" ht="15.75" customHeight="1">
      <c r="E214" s="4" t="str">
        <f>IFERROR(__xludf.DUMMYFUNCTION("GOOGLETRANSLATE(D214, ""he"", ""en"")"),"#VALUE!")</f>
        <v>#VALUE!</v>
      </c>
    </row>
    <row r="215" ht="15.75" customHeight="1">
      <c r="E215" s="4" t="str">
        <f>IFERROR(__xludf.DUMMYFUNCTION("GOOGLETRANSLATE(D215, ""he"", ""en"")"),"#VALUE!")</f>
        <v>#VALUE!</v>
      </c>
    </row>
    <row r="216" ht="15.75" customHeight="1">
      <c r="E216" s="4" t="str">
        <f>IFERROR(__xludf.DUMMYFUNCTION("GOOGLETRANSLATE(D216, ""he"", ""en"")"),"#VALUE!")</f>
        <v>#VALUE!</v>
      </c>
    </row>
    <row r="217" ht="15.75" customHeight="1">
      <c r="E217" s="4" t="str">
        <f>IFERROR(__xludf.DUMMYFUNCTION("GOOGLETRANSLATE(D217, ""he"", ""en"")"),"#VALUE!")</f>
        <v>#VALUE!</v>
      </c>
    </row>
    <row r="218" ht="15.75" customHeight="1">
      <c r="E218" s="4" t="str">
        <f>IFERROR(__xludf.DUMMYFUNCTION("GOOGLETRANSLATE(D218, ""he"", ""en"")"),"#VALUE!")</f>
        <v>#VALUE!</v>
      </c>
    </row>
    <row r="219" ht="15.75" customHeight="1">
      <c r="E219" s="4" t="str">
        <f>IFERROR(__xludf.DUMMYFUNCTION("GOOGLETRANSLATE(D219, ""he"", ""en"")"),"#VALUE!")</f>
        <v>#VALUE!</v>
      </c>
    </row>
    <row r="220" ht="15.75" customHeight="1">
      <c r="E220" s="4" t="str">
        <f>IFERROR(__xludf.DUMMYFUNCTION("GOOGLETRANSLATE(D220, ""he"", ""en"")"),"#VALUE!")</f>
        <v>#VALUE!</v>
      </c>
    </row>
    <row r="221" ht="15.75" customHeight="1">
      <c r="E221" s="4" t="str">
        <f>IFERROR(__xludf.DUMMYFUNCTION("GOOGLETRANSLATE(D221, ""he"", ""en"")"),"#VALUE!")</f>
        <v>#VALUE!</v>
      </c>
    </row>
    <row r="222" ht="15.75" customHeight="1">
      <c r="E222" s="4" t="str">
        <f>IFERROR(__xludf.DUMMYFUNCTION("GOOGLETRANSLATE(D222, ""he"", ""en"")"),"#VALUE!")</f>
        <v>#VALUE!</v>
      </c>
    </row>
    <row r="223" ht="15.75" customHeight="1">
      <c r="E223" s="4" t="str">
        <f>IFERROR(__xludf.DUMMYFUNCTION("GOOGLETRANSLATE(D223, ""he"", ""en"")"),"#VALUE!")</f>
        <v>#VALUE!</v>
      </c>
    </row>
    <row r="224" ht="15.75" customHeight="1">
      <c r="E224" s="4" t="str">
        <f>IFERROR(__xludf.DUMMYFUNCTION("GOOGLETRANSLATE(D224, ""he"", ""en"")"),"#VALUE!")</f>
        <v>#VALUE!</v>
      </c>
    </row>
    <row r="225" ht="15.75" customHeight="1">
      <c r="E225" s="4" t="str">
        <f>IFERROR(__xludf.DUMMYFUNCTION("GOOGLETRANSLATE(D225, ""he"", ""en"")"),"#VALUE!")</f>
        <v>#VALUE!</v>
      </c>
    </row>
    <row r="226" ht="15.75" customHeight="1">
      <c r="E226" s="4" t="str">
        <f>IFERROR(__xludf.DUMMYFUNCTION("GOOGLETRANSLATE(D226, ""he"", ""en"")"),"#VALUE!")</f>
        <v>#VALUE!</v>
      </c>
    </row>
    <row r="227" ht="15.75" customHeight="1">
      <c r="E227" s="4" t="str">
        <f>IFERROR(__xludf.DUMMYFUNCTION("GOOGLETRANSLATE(D227, ""he"", ""en"")"),"#VALUE!")</f>
        <v>#VALUE!</v>
      </c>
    </row>
    <row r="228" ht="15.75" customHeight="1">
      <c r="E228" s="4" t="str">
        <f>IFERROR(__xludf.DUMMYFUNCTION("GOOGLETRANSLATE(D228, ""he"", ""en"")"),"#VALUE!")</f>
        <v>#VALUE!</v>
      </c>
    </row>
    <row r="229" ht="15.75" customHeight="1">
      <c r="E229" s="4" t="str">
        <f>IFERROR(__xludf.DUMMYFUNCTION("GOOGLETRANSLATE(D229, ""he"", ""en"")"),"#VALUE!")</f>
        <v>#VALUE!</v>
      </c>
    </row>
    <row r="230" ht="15.75" customHeight="1">
      <c r="E230" s="4" t="str">
        <f>IFERROR(__xludf.DUMMYFUNCTION("GOOGLETRANSLATE(D230, ""he"", ""en"")"),"#VALUE!")</f>
        <v>#VALUE!</v>
      </c>
    </row>
    <row r="231" ht="15.75" customHeight="1">
      <c r="E231" s="4" t="str">
        <f>IFERROR(__xludf.DUMMYFUNCTION("GOOGLETRANSLATE(D231, ""he"", ""en"")"),"#VALUE!")</f>
        <v>#VALUE!</v>
      </c>
    </row>
    <row r="232" ht="15.75" customHeight="1">
      <c r="E232" s="4" t="str">
        <f>IFERROR(__xludf.DUMMYFUNCTION("GOOGLETRANSLATE(D232, ""he"", ""en"")"),"#VALUE!")</f>
        <v>#VALUE!</v>
      </c>
    </row>
    <row r="233" ht="15.75" customHeight="1">
      <c r="E233" s="4" t="str">
        <f>IFERROR(__xludf.DUMMYFUNCTION("GOOGLETRANSLATE(D233, ""he"", ""en"")"),"#VALUE!")</f>
        <v>#VALUE!</v>
      </c>
    </row>
    <row r="234" ht="15.75" customHeight="1">
      <c r="E234" s="4" t="str">
        <f>IFERROR(__xludf.DUMMYFUNCTION("GOOGLETRANSLATE(D234, ""he"", ""en"")"),"#VALUE!")</f>
        <v>#VALUE!</v>
      </c>
    </row>
    <row r="235" ht="15.75" customHeight="1">
      <c r="E235" s="4" t="str">
        <f>IFERROR(__xludf.DUMMYFUNCTION("GOOGLETRANSLATE(D235, ""he"", ""en"")"),"#VALUE!")</f>
        <v>#VALUE!</v>
      </c>
    </row>
    <row r="236" ht="15.75" customHeight="1">
      <c r="E236" s="4" t="str">
        <f>IFERROR(__xludf.DUMMYFUNCTION("GOOGLETRANSLATE(D236, ""he"", ""en"")"),"#VALUE!")</f>
        <v>#VALUE!</v>
      </c>
    </row>
    <row r="237" ht="15.75" customHeight="1">
      <c r="E237" s="4" t="str">
        <f>IFERROR(__xludf.DUMMYFUNCTION("GOOGLETRANSLATE(D237, ""he"", ""en"")"),"#VALUE!")</f>
        <v>#VALUE!</v>
      </c>
    </row>
    <row r="238" ht="15.75" customHeight="1">
      <c r="E238" s="4" t="str">
        <f>IFERROR(__xludf.DUMMYFUNCTION("GOOGLETRANSLATE(D238, ""he"", ""en"")"),"#VALUE!")</f>
        <v>#VALUE!</v>
      </c>
    </row>
    <row r="239" ht="15.75" customHeight="1">
      <c r="E239" s="4" t="str">
        <f>IFERROR(__xludf.DUMMYFUNCTION("GOOGLETRANSLATE(D239, ""he"", ""en"")"),"#VALUE!")</f>
        <v>#VALUE!</v>
      </c>
    </row>
    <row r="240" ht="15.75" customHeight="1">
      <c r="E240" s="4" t="str">
        <f>IFERROR(__xludf.DUMMYFUNCTION("GOOGLETRANSLATE(D240, ""he"", ""en"")"),"#VALUE!")</f>
        <v>#VALUE!</v>
      </c>
    </row>
    <row r="241" ht="15.75" customHeight="1">
      <c r="E241" s="4" t="str">
        <f>IFERROR(__xludf.DUMMYFUNCTION("GOOGLETRANSLATE(D241, ""he"", ""en"")"),"#VALUE!")</f>
        <v>#VALUE!</v>
      </c>
    </row>
    <row r="242" ht="15.75" customHeight="1">
      <c r="E242" s="4" t="str">
        <f>IFERROR(__xludf.DUMMYFUNCTION("GOOGLETRANSLATE(D242, ""he"", ""en"")"),"#VALUE!")</f>
        <v>#VALUE!</v>
      </c>
    </row>
    <row r="243" ht="15.75" customHeight="1">
      <c r="E243" s="4" t="str">
        <f>IFERROR(__xludf.DUMMYFUNCTION("GOOGLETRANSLATE(D243, ""he"", ""en"")"),"#VALUE!")</f>
        <v>#VALUE!</v>
      </c>
    </row>
    <row r="244" ht="15.75" customHeight="1">
      <c r="E244" s="4" t="str">
        <f>IFERROR(__xludf.DUMMYFUNCTION("GOOGLETRANSLATE(D244, ""he"", ""en"")"),"#VALUE!")</f>
        <v>#VALUE!</v>
      </c>
    </row>
    <row r="245" ht="15.75" customHeight="1">
      <c r="E245" s="4" t="str">
        <f>IFERROR(__xludf.DUMMYFUNCTION("GOOGLETRANSLATE(D245, ""he"", ""en"")"),"#VALUE!")</f>
        <v>#VALUE!</v>
      </c>
    </row>
    <row r="246" ht="15.75" customHeight="1">
      <c r="E246" s="4" t="str">
        <f>IFERROR(__xludf.DUMMYFUNCTION("GOOGLETRANSLATE(D246, ""he"", ""en"")"),"#VALUE!")</f>
        <v>#VALUE!</v>
      </c>
    </row>
    <row r="247" ht="15.75" customHeight="1">
      <c r="E247" s="4" t="str">
        <f>IFERROR(__xludf.DUMMYFUNCTION("GOOGLETRANSLATE(D247, ""he"", ""en"")"),"#VALUE!")</f>
        <v>#VALUE!</v>
      </c>
    </row>
    <row r="248" ht="15.75" customHeight="1">
      <c r="E248" s="4" t="str">
        <f>IFERROR(__xludf.DUMMYFUNCTION("GOOGLETRANSLATE(D248, ""he"", ""en"")"),"#VALUE!")</f>
        <v>#VALUE!</v>
      </c>
    </row>
    <row r="249" ht="15.75" customHeight="1">
      <c r="E249" s="4" t="str">
        <f>IFERROR(__xludf.DUMMYFUNCTION("GOOGLETRANSLATE(D249, ""he"", ""en"")"),"#VALUE!")</f>
        <v>#VALUE!</v>
      </c>
    </row>
    <row r="250" ht="15.75" customHeight="1">
      <c r="E250" s="4" t="str">
        <f>IFERROR(__xludf.DUMMYFUNCTION("GOOGLETRANSLATE(D250, ""he"", ""en"")"),"#VALUE!")</f>
        <v>#VALUE!</v>
      </c>
    </row>
    <row r="251" ht="15.75" customHeight="1">
      <c r="E251" s="4" t="str">
        <f>IFERROR(__xludf.DUMMYFUNCTION("GOOGLETRANSLATE(D251, ""he"", ""en"")"),"#VALUE!")</f>
        <v>#VALUE!</v>
      </c>
    </row>
    <row r="252" ht="15.75" customHeight="1">
      <c r="E252" s="4" t="str">
        <f>IFERROR(__xludf.DUMMYFUNCTION("GOOGLETRANSLATE(D252, ""he"", ""en"")"),"#VALUE!")</f>
        <v>#VALUE!</v>
      </c>
    </row>
    <row r="253" ht="15.75" customHeight="1">
      <c r="E253" s="4" t="str">
        <f>IFERROR(__xludf.DUMMYFUNCTION("GOOGLETRANSLATE(D253, ""he"", ""en"")"),"#VALUE!")</f>
        <v>#VALUE!</v>
      </c>
    </row>
    <row r="254" ht="15.75" customHeight="1">
      <c r="E254" s="4" t="str">
        <f>IFERROR(__xludf.DUMMYFUNCTION("GOOGLETRANSLATE(D254, ""he"", ""en"")"),"#VALUE!")</f>
        <v>#VALUE!</v>
      </c>
    </row>
    <row r="255" ht="15.75" customHeight="1">
      <c r="E255" s="4" t="str">
        <f>IFERROR(__xludf.DUMMYFUNCTION("GOOGLETRANSLATE(D255, ""he"", ""en"")"),"#VALUE!")</f>
        <v>#VALUE!</v>
      </c>
    </row>
    <row r="256" ht="15.75" customHeight="1">
      <c r="E256" s="4" t="str">
        <f>IFERROR(__xludf.DUMMYFUNCTION("GOOGLETRANSLATE(D256, ""he"", ""en"")"),"#VALUE!")</f>
        <v>#VALUE!</v>
      </c>
    </row>
    <row r="257" ht="15.75" customHeight="1">
      <c r="E257" s="4" t="str">
        <f>IFERROR(__xludf.DUMMYFUNCTION("GOOGLETRANSLATE(D257, ""he"", ""en"")"),"#VALUE!")</f>
        <v>#VALUE!</v>
      </c>
    </row>
    <row r="258" ht="15.75" customHeight="1">
      <c r="E258" s="4" t="str">
        <f>IFERROR(__xludf.DUMMYFUNCTION("GOOGLETRANSLATE(D258, ""he"", ""en"")"),"#VALUE!")</f>
        <v>#VALUE!</v>
      </c>
    </row>
    <row r="259" ht="15.75" customHeight="1">
      <c r="E259" s="4" t="str">
        <f>IFERROR(__xludf.DUMMYFUNCTION("GOOGLETRANSLATE(D259, ""he"", ""en"")"),"#VALUE!")</f>
        <v>#VALUE!</v>
      </c>
    </row>
    <row r="260" ht="15.75" customHeight="1">
      <c r="E260" s="4" t="str">
        <f>IFERROR(__xludf.DUMMYFUNCTION("GOOGLETRANSLATE(D260, ""he"", ""en"")"),"#VALUE!")</f>
        <v>#VALUE!</v>
      </c>
    </row>
    <row r="261" ht="15.75" customHeight="1">
      <c r="E261" s="4" t="str">
        <f>IFERROR(__xludf.DUMMYFUNCTION("GOOGLETRANSLATE(D261, ""he"", ""en"")"),"#VALUE!")</f>
        <v>#VALUE!</v>
      </c>
    </row>
    <row r="262" ht="15.75" customHeight="1">
      <c r="E262" s="4" t="str">
        <f>IFERROR(__xludf.DUMMYFUNCTION("GOOGLETRANSLATE(D262, ""he"", ""en"")"),"#VALUE!")</f>
        <v>#VALUE!</v>
      </c>
    </row>
    <row r="263" ht="15.75" customHeight="1">
      <c r="E263" s="4" t="str">
        <f>IFERROR(__xludf.DUMMYFUNCTION("GOOGLETRANSLATE(D263, ""he"", ""en"")"),"#VALUE!")</f>
        <v>#VALUE!</v>
      </c>
    </row>
    <row r="264" ht="15.75" customHeight="1">
      <c r="E264" s="4" t="str">
        <f>IFERROR(__xludf.DUMMYFUNCTION("GOOGLETRANSLATE(D264, ""he"", ""en"")"),"#VALUE!")</f>
        <v>#VALUE!</v>
      </c>
    </row>
    <row r="265" ht="15.75" customHeight="1">
      <c r="E265" s="4" t="str">
        <f>IFERROR(__xludf.DUMMYFUNCTION("GOOGLETRANSLATE(D265, ""he"", ""en"")"),"#VALUE!")</f>
        <v>#VALUE!</v>
      </c>
    </row>
    <row r="266" ht="15.75" customHeight="1">
      <c r="E266" s="4" t="str">
        <f>IFERROR(__xludf.DUMMYFUNCTION("GOOGLETRANSLATE(D266, ""he"", ""en"")"),"#VALUE!")</f>
        <v>#VALUE!</v>
      </c>
    </row>
    <row r="267" ht="15.75" customHeight="1">
      <c r="E267" s="4" t="str">
        <f>IFERROR(__xludf.DUMMYFUNCTION("GOOGLETRANSLATE(D267, ""he"", ""en"")"),"#VALUE!")</f>
        <v>#VALUE!</v>
      </c>
    </row>
    <row r="268" ht="15.75" customHeight="1">
      <c r="E268" s="4" t="str">
        <f>IFERROR(__xludf.DUMMYFUNCTION("GOOGLETRANSLATE(D268, ""he"", ""en"")"),"#VALUE!")</f>
        <v>#VALUE!</v>
      </c>
    </row>
    <row r="269" ht="15.75" customHeight="1">
      <c r="E269" s="4" t="str">
        <f>IFERROR(__xludf.DUMMYFUNCTION("GOOGLETRANSLATE(D269, ""he"", ""en"")"),"#VALUE!")</f>
        <v>#VALUE!</v>
      </c>
    </row>
    <row r="270" ht="15.75" customHeight="1">
      <c r="E270" s="4" t="str">
        <f>IFERROR(__xludf.DUMMYFUNCTION("GOOGLETRANSLATE(D270, ""he"", ""en"")"),"#VALUE!")</f>
        <v>#VALUE!</v>
      </c>
    </row>
    <row r="271" ht="15.75" customHeight="1">
      <c r="E271" s="4" t="str">
        <f>IFERROR(__xludf.DUMMYFUNCTION("GOOGLETRANSLATE(D271, ""he"", ""en"")"),"#VALUE!")</f>
        <v>#VALUE!</v>
      </c>
    </row>
    <row r="272" ht="15.75" customHeight="1">
      <c r="E272" s="4" t="str">
        <f>IFERROR(__xludf.DUMMYFUNCTION("GOOGLETRANSLATE(D272, ""he"", ""en"")"),"#VALUE!")</f>
        <v>#VALUE!</v>
      </c>
    </row>
    <row r="273" ht="15.75" customHeight="1">
      <c r="E273" s="4" t="str">
        <f>IFERROR(__xludf.DUMMYFUNCTION("GOOGLETRANSLATE(D273, ""he"", ""en"")"),"#VALUE!")</f>
        <v>#VALUE!</v>
      </c>
    </row>
    <row r="274" ht="15.75" customHeight="1">
      <c r="E274" s="4" t="str">
        <f>IFERROR(__xludf.DUMMYFUNCTION("GOOGLETRANSLATE(D274, ""he"", ""en"")"),"#VALUE!")</f>
        <v>#VALUE!</v>
      </c>
    </row>
    <row r="275" ht="15.75" customHeight="1">
      <c r="E275" s="4" t="str">
        <f>IFERROR(__xludf.DUMMYFUNCTION("GOOGLETRANSLATE(D275, ""he"", ""en"")"),"#VALUE!")</f>
        <v>#VALUE!</v>
      </c>
    </row>
    <row r="276" ht="15.75" customHeight="1">
      <c r="E276" s="4" t="str">
        <f>IFERROR(__xludf.DUMMYFUNCTION("GOOGLETRANSLATE(D276, ""he"", ""en"")"),"#VALUE!")</f>
        <v>#VALUE!</v>
      </c>
    </row>
    <row r="277" ht="15.75" customHeight="1">
      <c r="E277" s="4" t="str">
        <f>IFERROR(__xludf.DUMMYFUNCTION("GOOGLETRANSLATE(D277, ""he"", ""en"")"),"#VALUE!")</f>
        <v>#VALUE!</v>
      </c>
    </row>
    <row r="278" ht="15.75" customHeight="1">
      <c r="E278" s="4" t="str">
        <f>IFERROR(__xludf.DUMMYFUNCTION("GOOGLETRANSLATE(D278, ""he"", ""en"")"),"#VALUE!")</f>
        <v>#VALUE!</v>
      </c>
    </row>
    <row r="279" ht="15.75" customHeight="1">
      <c r="E279" s="4" t="str">
        <f>IFERROR(__xludf.DUMMYFUNCTION("GOOGLETRANSLATE(D279, ""he"", ""en"")"),"#VALUE!")</f>
        <v>#VALUE!</v>
      </c>
    </row>
    <row r="280" ht="15.75" customHeight="1">
      <c r="E280" s="4" t="str">
        <f>IFERROR(__xludf.DUMMYFUNCTION("GOOGLETRANSLATE(D280, ""he"", ""en"")"),"#VALUE!")</f>
        <v>#VALUE!</v>
      </c>
    </row>
    <row r="281" ht="15.75" customHeight="1">
      <c r="E281" s="4" t="str">
        <f>IFERROR(__xludf.DUMMYFUNCTION("GOOGLETRANSLATE(D281, ""he"", ""en"")"),"#VALUE!")</f>
        <v>#VALUE!</v>
      </c>
    </row>
    <row r="282" ht="15.75" customHeight="1">
      <c r="E282" s="4" t="str">
        <f>IFERROR(__xludf.DUMMYFUNCTION("GOOGLETRANSLATE(D282, ""he"", ""en"")"),"#VALUE!")</f>
        <v>#VALUE!</v>
      </c>
    </row>
    <row r="283" ht="15.75" customHeight="1">
      <c r="E283" s="4" t="str">
        <f>IFERROR(__xludf.DUMMYFUNCTION("GOOGLETRANSLATE(D283, ""he"", ""en"")"),"#VALUE!")</f>
        <v>#VALUE!</v>
      </c>
    </row>
    <row r="284" ht="15.75" customHeight="1">
      <c r="E284" s="4" t="str">
        <f>IFERROR(__xludf.DUMMYFUNCTION("GOOGLETRANSLATE(D284, ""he"", ""en"")"),"#VALUE!")</f>
        <v>#VALUE!</v>
      </c>
    </row>
    <row r="285" ht="15.75" customHeight="1">
      <c r="E285" s="4" t="str">
        <f>IFERROR(__xludf.DUMMYFUNCTION("GOOGLETRANSLATE(D285, ""he"", ""en"")"),"#VALUE!")</f>
        <v>#VALUE!</v>
      </c>
    </row>
    <row r="286" ht="15.75" customHeight="1">
      <c r="E286" s="4" t="str">
        <f>IFERROR(__xludf.DUMMYFUNCTION("GOOGLETRANSLATE(D286, ""he"", ""en"")"),"#VALUE!")</f>
        <v>#VALUE!</v>
      </c>
    </row>
    <row r="287" ht="15.75" customHeight="1">
      <c r="E287" s="4" t="str">
        <f>IFERROR(__xludf.DUMMYFUNCTION("GOOGLETRANSLATE(D287, ""he"", ""en"")"),"#VALUE!")</f>
        <v>#VALUE!</v>
      </c>
    </row>
    <row r="288" ht="15.75" customHeight="1">
      <c r="E288" s="4" t="str">
        <f>IFERROR(__xludf.DUMMYFUNCTION("GOOGLETRANSLATE(D288, ""he"", ""en"")"),"#VALUE!")</f>
        <v>#VALUE!</v>
      </c>
    </row>
    <row r="289" ht="15.75" customHeight="1">
      <c r="E289" s="4" t="str">
        <f>IFERROR(__xludf.DUMMYFUNCTION("GOOGLETRANSLATE(D289, ""he"", ""en"")"),"#VALUE!")</f>
        <v>#VALUE!</v>
      </c>
    </row>
    <row r="290" ht="15.75" customHeight="1">
      <c r="E290" s="4" t="str">
        <f>IFERROR(__xludf.DUMMYFUNCTION("GOOGLETRANSLATE(D290, ""he"", ""en"")"),"#VALUE!")</f>
        <v>#VALUE!</v>
      </c>
    </row>
    <row r="291" ht="15.75" customHeight="1">
      <c r="E291" s="4" t="str">
        <f>IFERROR(__xludf.DUMMYFUNCTION("GOOGLETRANSLATE(D291, ""he"", ""en"")"),"#VALUE!")</f>
        <v>#VALUE!</v>
      </c>
    </row>
    <row r="292" ht="15.75" customHeight="1">
      <c r="E292" s="4" t="str">
        <f>IFERROR(__xludf.DUMMYFUNCTION("GOOGLETRANSLATE(D292, ""he"", ""en"")"),"#VALUE!")</f>
        <v>#VALUE!</v>
      </c>
    </row>
    <row r="293" ht="15.75" customHeight="1">
      <c r="E293" s="4" t="str">
        <f>IFERROR(__xludf.DUMMYFUNCTION("GOOGLETRANSLATE(D293, ""he"", ""en"")"),"#VALUE!")</f>
        <v>#VALUE!</v>
      </c>
    </row>
    <row r="294" ht="15.75" customHeight="1">
      <c r="E294" s="4" t="str">
        <f>IFERROR(__xludf.DUMMYFUNCTION("GOOGLETRANSLATE(D294, ""he"", ""en"")"),"#VALUE!")</f>
        <v>#VALUE!</v>
      </c>
    </row>
    <row r="295" ht="15.75" customHeight="1">
      <c r="E295" s="4" t="str">
        <f>IFERROR(__xludf.DUMMYFUNCTION("GOOGLETRANSLATE(D295, ""he"", ""en"")"),"#VALUE!")</f>
        <v>#VALUE!</v>
      </c>
    </row>
    <row r="296" ht="15.75" customHeight="1">
      <c r="E296" s="4" t="str">
        <f>IFERROR(__xludf.DUMMYFUNCTION("GOOGLETRANSLATE(D296, ""he"", ""en"")"),"#VALUE!")</f>
        <v>#VALUE!</v>
      </c>
    </row>
    <row r="297" ht="15.75" customHeight="1">
      <c r="E297" s="4" t="str">
        <f>IFERROR(__xludf.DUMMYFUNCTION("GOOGLETRANSLATE(D297, ""he"", ""en"")"),"#VALUE!")</f>
        <v>#VALUE!</v>
      </c>
    </row>
    <row r="298" ht="15.75" customHeight="1">
      <c r="E298" s="4" t="str">
        <f>IFERROR(__xludf.DUMMYFUNCTION("GOOGLETRANSLATE(D298, ""he"", ""en"")"),"#VALUE!")</f>
        <v>#VALUE!</v>
      </c>
    </row>
    <row r="299" ht="15.75" customHeight="1">
      <c r="E299" s="4" t="str">
        <f>IFERROR(__xludf.DUMMYFUNCTION("GOOGLETRANSLATE(D299, ""he"", ""en"")"),"#VALUE!")</f>
        <v>#VALUE!</v>
      </c>
    </row>
    <row r="300" ht="15.75" customHeight="1">
      <c r="E300" s="4" t="str">
        <f>IFERROR(__xludf.DUMMYFUNCTION("GOOGLETRANSLATE(D300, ""he"", ""en"")"),"#VALUE!")</f>
        <v>#VALUE!</v>
      </c>
    </row>
    <row r="301" ht="15.75" customHeight="1">
      <c r="E301" s="4" t="str">
        <f>IFERROR(__xludf.DUMMYFUNCTION("GOOGLETRANSLATE(D301, ""he"", ""en"")"),"#VALUE!")</f>
        <v>#VALUE!</v>
      </c>
    </row>
    <row r="302" ht="15.75" customHeight="1">
      <c r="E302" s="4" t="str">
        <f>IFERROR(__xludf.DUMMYFUNCTION("GOOGLETRANSLATE(D302, ""he"", ""en"")"),"#VALUE!")</f>
        <v>#VALUE!</v>
      </c>
    </row>
    <row r="303" ht="15.75" customHeight="1">
      <c r="E303" s="4" t="str">
        <f>IFERROR(__xludf.DUMMYFUNCTION("GOOGLETRANSLATE(D303, ""he"", ""en"")"),"#VALUE!")</f>
        <v>#VALUE!</v>
      </c>
    </row>
    <row r="304" ht="15.75" customHeight="1">
      <c r="E304" s="4" t="str">
        <f>IFERROR(__xludf.DUMMYFUNCTION("GOOGLETRANSLATE(D304, ""he"", ""en"")"),"#VALUE!")</f>
        <v>#VALUE!</v>
      </c>
    </row>
    <row r="305" ht="15.75" customHeight="1">
      <c r="E305" s="4" t="str">
        <f>IFERROR(__xludf.DUMMYFUNCTION("GOOGLETRANSLATE(D305, ""he"", ""en"")"),"#VALUE!")</f>
        <v>#VALUE!</v>
      </c>
    </row>
    <row r="306" ht="15.75" customHeight="1">
      <c r="E306" s="4" t="str">
        <f>IFERROR(__xludf.DUMMYFUNCTION("GOOGLETRANSLATE(D306, ""he"", ""en"")"),"#VALUE!")</f>
        <v>#VALUE!</v>
      </c>
    </row>
    <row r="307" ht="15.75" customHeight="1">
      <c r="E307" s="4" t="str">
        <f>IFERROR(__xludf.DUMMYFUNCTION("GOOGLETRANSLATE(D307, ""he"", ""en"")"),"#VALUE!")</f>
        <v>#VALUE!</v>
      </c>
    </row>
    <row r="308" ht="15.75" customHeight="1">
      <c r="E308" s="4" t="str">
        <f>IFERROR(__xludf.DUMMYFUNCTION("GOOGLETRANSLATE(D308, ""he"", ""en"")"),"#VALUE!")</f>
        <v>#VALUE!</v>
      </c>
    </row>
    <row r="309" ht="15.75" customHeight="1">
      <c r="E309" s="4" t="str">
        <f>IFERROR(__xludf.DUMMYFUNCTION("GOOGLETRANSLATE(D309, ""he"", ""en"")"),"#VALUE!")</f>
        <v>#VALUE!</v>
      </c>
    </row>
    <row r="310" ht="15.75" customHeight="1">
      <c r="E310" s="4" t="str">
        <f>IFERROR(__xludf.DUMMYFUNCTION("GOOGLETRANSLATE(D310, ""he"", ""en"")"),"#VALUE!")</f>
        <v>#VALUE!</v>
      </c>
    </row>
    <row r="311" ht="15.75" customHeight="1">
      <c r="E311" s="4" t="str">
        <f>IFERROR(__xludf.DUMMYFUNCTION("GOOGLETRANSLATE(D311, ""he"", ""en"")"),"#VALUE!")</f>
        <v>#VALUE!</v>
      </c>
    </row>
    <row r="312" ht="15.75" customHeight="1">
      <c r="E312" s="4" t="str">
        <f>IFERROR(__xludf.DUMMYFUNCTION("GOOGLETRANSLATE(D312, ""he"", ""en"")"),"#VALUE!")</f>
        <v>#VALUE!</v>
      </c>
    </row>
    <row r="313" ht="15.75" customHeight="1">
      <c r="E313" s="4" t="str">
        <f>IFERROR(__xludf.DUMMYFUNCTION("GOOGLETRANSLATE(D313, ""he"", ""en"")"),"#VALUE!")</f>
        <v>#VALUE!</v>
      </c>
    </row>
    <row r="314" ht="15.75" customHeight="1">
      <c r="E314" s="4" t="str">
        <f>IFERROR(__xludf.DUMMYFUNCTION("GOOGLETRANSLATE(D314, ""he"", ""en"")"),"#VALUE!")</f>
        <v>#VALUE!</v>
      </c>
    </row>
    <row r="315" ht="15.75" customHeight="1">
      <c r="E315" s="4" t="str">
        <f>IFERROR(__xludf.DUMMYFUNCTION("GOOGLETRANSLATE(D315, ""he"", ""en"")"),"#VALUE!")</f>
        <v>#VALUE!</v>
      </c>
    </row>
    <row r="316" ht="15.75" customHeight="1">
      <c r="E316" s="4" t="str">
        <f>IFERROR(__xludf.DUMMYFUNCTION("GOOGLETRANSLATE(D316, ""he"", ""en"")"),"#VALUE!")</f>
        <v>#VALUE!</v>
      </c>
    </row>
    <row r="317" ht="15.75" customHeight="1">
      <c r="E317" s="4" t="str">
        <f>IFERROR(__xludf.DUMMYFUNCTION("GOOGLETRANSLATE(D317, ""he"", ""en"")"),"#VALUE!")</f>
        <v>#VALUE!</v>
      </c>
    </row>
    <row r="318" ht="15.75" customHeight="1">
      <c r="E318" s="4" t="str">
        <f>IFERROR(__xludf.DUMMYFUNCTION("GOOGLETRANSLATE(D318, ""he"", ""en"")"),"#VALUE!")</f>
        <v>#VALUE!</v>
      </c>
    </row>
    <row r="319" ht="15.75" customHeight="1">
      <c r="E319" s="4" t="str">
        <f>IFERROR(__xludf.DUMMYFUNCTION("GOOGLETRANSLATE(D319, ""he"", ""en"")"),"#VALUE!")</f>
        <v>#VALUE!</v>
      </c>
    </row>
    <row r="320" ht="15.75" customHeight="1">
      <c r="E320" s="4" t="str">
        <f>IFERROR(__xludf.DUMMYFUNCTION("GOOGLETRANSLATE(D320, ""he"", ""en"")"),"#VALUE!")</f>
        <v>#VALUE!</v>
      </c>
    </row>
    <row r="321" ht="15.75" customHeight="1">
      <c r="E321" s="4" t="str">
        <f>IFERROR(__xludf.DUMMYFUNCTION("GOOGLETRANSLATE(D321, ""he"", ""en"")"),"#VALUE!")</f>
        <v>#VALUE!</v>
      </c>
    </row>
    <row r="322" ht="15.75" customHeight="1">
      <c r="E322" s="4" t="str">
        <f>IFERROR(__xludf.DUMMYFUNCTION("GOOGLETRANSLATE(D322, ""he"", ""en"")"),"#VALUE!")</f>
        <v>#VALUE!</v>
      </c>
    </row>
    <row r="323" ht="15.75" customHeight="1">
      <c r="E323" s="4" t="str">
        <f>IFERROR(__xludf.DUMMYFUNCTION("GOOGLETRANSLATE(D323, ""he"", ""en"")"),"#VALUE!")</f>
        <v>#VALUE!</v>
      </c>
    </row>
    <row r="324" ht="15.75" customHeight="1">
      <c r="E324" s="4" t="str">
        <f>IFERROR(__xludf.DUMMYFUNCTION("GOOGLETRANSLATE(D324, ""he"", ""en"")"),"#VALUE!")</f>
        <v>#VALUE!</v>
      </c>
    </row>
    <row r="325" ht="15.75" customHeight="1">
      <c r="E325" s="4" t="str">
        <f>IFERROR(__xludf.DUMMYFUNCTION("GOOGLETRANSLATE(D325, ""he"", ""en"")"),"#VALUE!")</f>
        <v>#VALUE!</v>
      </c>
    </row>
    <row r="326" ht="15.75" customHeight="1">
      <c r="E326" s="4" t="str">
        <f>IFERROR(__xludf.DUMMYFUNCTION("GOOGLETRANSLATE(D326, ""he"", ""en"")"),"#VALUE!")</f>
        <v>#VALUE!</v>
      </c>
    </row>
    <row r="327" ht="15.75" customHeight="1">
      <c r="E327" s="4" t="str">
        <f>IFERROR(__xludf.DUMMYFUNCTION("GOOGLETRANSLATE(D327, ""he"", ""en"")"),"#VALUE!")</f>
        <v>#VALUE!</v>
      </c>
    </row>
    <row r="328" ht="15.75" customHeight="1">
      <c r="E328" s="4" t="str">
        <f>IFERROR(__xludf.DUMMYFUNCTION("GOOGLETRANSLATE(D328, ""he"", ""en"")"),"#VALUE!")</f>
        <v>#VALUE!</v>
      </c>
    </row>
    <row r="329" ht="15.75" customHeight="1">
      <c r="E329" s="4" t="str">
        <f>IFERROR(__xludf.DUMMYFUNCTION("GOOGLETRANSLATE(D329, ""he"", ""en"")"),"#VALUE!")</f>
        <v>#VALUE!</v>
      </c>
    </row>
    <row r="330" ht="15.75" customHeight="1">
      <c r="E330" s="4" t="str">
        <f>IFERROR(__xludf.DUMMYFUNCTION("GOOGLETRANSLATE(D330, ""he"", ""en"")"),"#VALUE!")</f>
        <v>#VALUE!</v>
      </c>
    </row>
    <row r="331" ht="15.75" customHeight="1">
      <c r="E331" s="4" t="str">
        <f>IFERROR(__xludf.DUMMYFUNCTION("GOOGLETRANSLATE(D331, ""he"", ""en"")"),"#VALUE!")</f>
        <v>#VALUE!</v>
      </c>
    </row>
    <row r="332" ht="15.75" customHeight="1">
      <c r="E332" s="4" t="str">
        <f>IFERROR(__xludf.DUMMYFUNCTION("GOOGLETRANSLATE(D332, ""he"", ""en"")"),"#VALUE!")</f>
        <v>#VALUE!</v>
      </c>
    </row>
    <row r="333" ht="15.75" customHeight="1">
      <c r="E333" s="4" t="str">
        <f>IFERROR(__xludf.DUMMYFUNCTION("GOOGLETRANSLATE(D333, ""he"", ""en"")"),"#VALUE!")</f>
        <v>#VALUE!</v>
      </c>
    </row>
    <row r="334" ht="15.75" customHeight="1">
      <c r="E334" s="4" t="str">
        <f>IFERROR(__xludf.DUMMYFUNCTION("GOOGLETRANSLATE(D334, ""he"", ""en"")"),"#VALUE!")</f>
        <v>#VALUE!</v>
      </c>
    </row>
    <row r="335" ht="15.75" customHeight="1">
      <c r="E335" s="4" t="str">
        <f>IFERROR(__xludf.DUMMYFUNCTION("GOOGLETRANSLATE(D335, ""he"", ""en"")"),"#VALUE!")</f>
        <v>#VALUE!</v>
      </c>
    </row>
    <row r="336" ht="15.75" customHeight="1">
      <c r="E336" s="4" t="str">
        <f>IFERROR(__xludf.DUMMYFUNCTION("GOOGLETRANSLATE(D336, ""he"", ""en"")"),"#VALUE!")</f>
        <v>#VALUE!</v>
      </c>
    </row>
    <row r="337" ht="15.75" customHeight="1">
      <c r="E337" s="4" t="str">
        <f>IFERROR(__xludf.DUMMYFUNCTION("GOOGLETRANSLATE(D337, ""he"", ""en"")"),"#VALUE!")</f>
        <v>#VALUE!</v>
      </c>
    </row>
    <row r="338" ht="15.75" customHeight="1">
      <c r="E338" s="4" t="str">
        <f>IFERROR(__xludf.DUMMYFUNCTION("GOOGLETRANSLATE(D338, ""he"", ""en"")"),"#VALUE!")</f>
        <v>#VALUE!</v>
      </c>
    </row>
    <row r="339" ht="15.75" customHeight="1">
      <c r="E339" s="4" t="str">
        <f>IFERROR(__xludf.DUMMYFUNCTION("GOOGLETRANSLATE(D339, ""he"", ""en"")"),"#VALUE!")</f>
        <v>#VALUE!</v>
      </c>
    </row>
    <row r="340" ht="15.75" customHeight="1">
      <c r="E340" s="4" t="str">
        <f>IFERROR(__xludf.DUMMYFUNCTION("GOOGLETRANSLATE(D340, ""he"", ""en"")"),"#VALUE!")</f>
        <v>#VALUE!</v>
      </c>
    </row>
    <row r="341" ht="15.75" customHeight="1">
      <c r="E341" s="4" t="str">
        <f>IFERROR(__xludf.DUMMYFUNCTION("GOOGLETRANSLATE(D341, ""he"", ""en"")"),"#VALUE!")</f>
        <v>#VALUE!</v>
      </c>
    </row>
    <row r="342" ht="15.75" customHeight="1">
      <c r="E342" s="4" t="str">
        <f>IFERROR(__xludf.DUMMYFUNCTION("GOOGLETRANSLATE(D342, ""he"", ""en"")"),"#VALUE!")</f>
        <v>#VALUE!</v>
      </c>
    </row>
    <row r="343" ht="15.75" customHeight="1">
      <c r="E343" s="4" t="str">
        <f>IFERROR(__xludf.DUMMYFUNCTION("GOOGLETRANSLATE(D343, ""he"", ""en"")"),"#VALUE!")</f>
        <v>#VALUE!</v>
      </c>
    </row>
    <row r="344" ht="15.75" customHeight="1">
      <c r="E344" s="4" t="str">
        <f>IFERROR(__xludf.DUMMYFUNCTION("GOOGLETRANSLATE(D344, ""he"", ""en"")"),"#VALUE!")</f>
        <v>#VALUE!</v>
      </c>
    </row>
    <row r="345" ht="15.75" customHeight="1">
      <c r="E345" s="4" t="str">
        <f>IFERROR(__xludf.DUMMYFUNCTION("GOOGLETRANSLATE(D345, ""he"", ""en"")"),"#VALUE!")</f>
        <v>#VALUE!</v>
      </c>
    </row>
    <row r="346" ht="15.75" customHeight="1">
      <c r="E346" s="4" t="str">
        <f>IFERROR(__xludf.DUMMYFUNCTION("GOOGLETRANSLATE(D346, ""he"", ""en"")"),"#VALUE!")</f>
        <v>#VALUE!</v>
      </c>
    </row>
    <row r="347" ht="15.75" customHeight="1">
      <c r="E347" s="4" t="str">
        <f>IFERROR(__xludf.DUMMYFUNCTION("GOOGLETRANSLATE(D347, ""he"", ""en"")"),"#VALUE!")</f>
        <v>#VALUE!</v>
      </c>
    </row>
    <row r="348" ht="15.75" customHeight="1">
      <c r="E348" s="4" t="str">
        <f>IFERROR(__xludf.DUMMYFUNCTION("GOOGLETRANSLATE(D348, ""he"", ""en"")"),"#VALUE!")</f>
        <v>#VALUE!</v>
      </c>
    </row>
    <row r="349" ht="15.75" customHeight="1">
      <c r="E349" s="4" t="str">
        <f>IFERROR(__xludf.DUMMYFUNCTION("GOOGLETRANSLATE(D349, ""he"", ""en"")"),"#VALUE!")</f>
        <v>#VALUE!</v>
      </c>
    </row>
    <row r="350" ht="15.75" customHeight="1">
      <c r="E350" s="4" t="str">
        <f>IFERROR(__xludf.DUMMYFUNCTION("GOOGLETRANSLATE(D350, ""he"", ""en"")"),"#VALUE!")</f>
        <v>#VALUE!</v>
      </c>
    </row>
    <row r="351" ht="15.75" customHeight="1">
      <c r="E351" s="4" t="str">
        <f>IFERROR(__xludf.DUMMYFUNCTION("GOOGLETRANSLATE(D351, ""he"", ""en"")"),"#VALUE!")</f>
        <v>#VALUE!</v>
      </c>
    </row>
    <row r="352" ht="15.75" customHeight="1">
      <c r="E352" s="4" t="str">
        <f>IFERROR(__xludf.DUMMYFUNCTION("GOOGLETRANSLATE(D352, ""he"", ""en"")"),"#VALUE!")</f>
        <v>#VALUE!</v>
      </c>
    </row>
    <row r="353" ht="15.75" customHeight="1">
      <c r="E353" s="4" t="str">
        <f>IFERROR(__xludf.DUMMYFUNCTION("GOOGLETRANSLATE(D353, ""he"", ""en"")"),"#VALUE!")</f>
        <v>#VALUE!</v>
      </c>
    </row>
    <row r="354" ht="15.75" customHeight="1">
      <c r="E354" s="4" t="str">
        <f>IFERROR(__xludf.DUMMYFUNCTION("GOOGLETRANSLATE(D354, ""he"", ""en"")"),"#VALUE!")</f>
        <v>#VALUE!</v>
      </c>
    </row>
    <row r="355" ht="15.75" customHeight="1">
      <c r="E355" s="4" t="str">
        <f>IFERROR(__xludf.DUMMYFUNCTION("GOOGLETRANSLATE(D355, ""he"", ""en"")"),"#VALUE!")</f>
        <v>#VALUE!</v>
      </c>
    </row>
    <row r="356" ht="15.75" customHeight="1">
      <c r="E356" s="4" t="str">
        <f>IFERROR(__xludf.DUMMYFUNCTION("GOOGLETRANSLATE(D356, ""he"", ""en"")"),"#VALUE!")</f>
        <v>#VALUE!</v>
      </c>
    </row>
    <row r="357" ht="15.75" customHeight="1">
      <c r="E357" s="4" t="str">
        <f>IFERROR(__xludf.DUMMYFUNCTION("GOOGLETRANSLATE(D357, ""he"", ""en"")"),"#VALUE!")</f>
        <v>#VALUE!</v>
      </c>
    </row>
    <row r="358" ht="15.75" customHeight="1">
      <c r="E358" s="4" t="str">
        <f>IFERROR(__xludf.DUMMYFUNCTION("GOOGLETRANSLATE(D358, ""he"", ""en"")"),"#VALUE!")</f>
        <v>#VALUE!</v>
      </c>
    </row>
    <row r="359" ht="15.75" customHeight="1">
      <c r="E359" s="4" t="str">
        <f>IFERROR(__xludf.DUMMYFUNCTION("GOOGLETRANSLATE(D359, ""he"", ""en"")"),"#VALUE!")</f>
        <v>#VALUE!</v>
      </c>
    </row>
    <row r="360" ht="15.75" customHeight="1">
      <c r="E360" s="4" t="str">
        <f>IFERROR(__xludf.DUMMYFUNCTION("GOOGLETRANSLATE(D360, ""he"", ""en"")"),"#VALUE!")</f>
        <v>#VALUE!</v>
      </c>
    </row>
    <row r="361" ht="15.75" customHeight="1">
      <c r="E361" s="4" t="str">
        <f>IFERROR(__xludf.DUMMYFUNCTION("GOOGLETRANSLATE(D361, ""he"", ""en"")"),"#VALUE!")</f>
        <v>#VALUE!</v>
      </c>
    </row>
    <row r="362" ht="15.75" customHeight="1">
      <c r="E362" s="4" t="str">
        <f>IFERROR(__xludf.DUMMYFUNCTION("GOOGLETRANSLATE(D362, ""he"", ""en"")"),"#VALUE!")</f>
        <v>#VALUE!</v>
      </c>
    </row>
    <row r="363" ht="15.75" customHeight="1">
      <c r="E363" s="4" t="str">
        <f>IFERROR(__xludf.DUMMYFUNCTION("GOOGLETRANSLATE(D363, ""he"", ""en"")"),"#VALUE!")</f>
        <v>#VALUE!</v>
      </c>
    </row>
    <row r="364" ht="15.75" customHeight="1">
      <c r="E364" s="4" t="str">
        <f>IFERROR(__xludf.DUMMYFUNCTION("GOOGLETRANSLATE(D364, ""he"", ""en"")"),"#VALUE!")</f>
        <v>#VALUE!</v>
      </c>
    </row>
    <row r="365" ht="15.75" customHeight="1">
      <c r="E365" s="4" t="str">
        <f>IFERROR(__xludf.DUMMYFUNCTION("GOOGLETRANSLATE(D365, ""he"", ""en"")"),"#VALUE!")</f>
        <v>#VALUE!</v>
      </c>
    </row>
    <row r="366" ht="15.75" customHeight="1">
      <c r="E366" s="4" t="str">
        <f>IFERROR(__xludf.DUMMYFUNCTION("GOOGLETRANSLATE(D366, ""he"", ""en"")"),"#VALUE!")</f>
        <v>#VALUE!</v>
      </c>
    </row>
    <row r="367" ht="15.75" customHeight="1">
      <c r="E367" s="4" t="str">
        <f>IFERROR(__xludf.DUMMYFUNCTION("GOOGLETRANSLATE(D367, ""he"", ""en"")"),"#VALUE!")</f>
        <v>#VALUE!</v>
      </c>
    </row>
    <row r="368" ht="15.75" customHeight="1">
      <c r="E368" s="4" t="str">
        <f>IFERROR(__xludf.DUMMYFUNCTION("GOOGLETRANSLATE(D368, ""he"", ""en"")"),"#VALUE!")</f>
        <v>#VALUE!</v>
      </c>
    </row>
    <row r="369" ht="15.75" customHeight="1">
      <c r="E369" s="4" t="str">
        <f>IFERROR(__xludf.DUMMYFUNCTION("GOOGLETRANSLATE(D369, ""he"", ""en"")"),"#VALUE!")</f>
        <v>#VALUE!</v>
      </c>
    </row>
    <row r="370" ht="15.75" customHeight="1">
      <c r="E370" s="4" t="str">
        <f>IFERROR(__xludf.DUMMYFUNCTION("GOOGLETRANSLATE(D370, ""he"", ""en"")"),"#VALUE!")</f>
        <v>#VALUE!</v>
      </c>
    </row>
    <row r="371" ht="15.75" customHeight="1">
      <c r="E371" s="4" t="str">
        <f>IFERROR(__xludf.DUMMYFUNCTION("GOOGLETRANSLATE(D371, ""he"", ""en"")"),"#VALUE!")</f>
        <v>#VALUE!</v>
      </c>
    </row>
    <row r="372" ht="15.75" customHeight="1">
      <c r="E372" s="4" t="str">
        <f>IFERROR(__xludf.DUMMYFUNCTION("GOOGLETRANSLATE(D372, ""he"", ""en"")"),"#VALUE!")</f>
        <v>#VALUE!</v>
      </c>
    </row>
    <row r="373" ht="15.75" customHeight="1">
      <c r="E373" s="4" t="str">
        <f>IFERROR(__xludf.DUMMYFUNCTION("GOOGLETRANSLATE(D373, ""he"", ""en"")"),"#VALUE!")</f>
        <v>#VALUE!</v>
      </c>
    </row>
    <row r="374" ht="15.75" customHeight="1">
      <c r="E374" s="4" t="str">
        <f>IFERROR(__xludf.DUMMYFUNCTION("GOOGLETRANSLATE(D374, ""he"", ""en"")"),"#VALUE!")</f>
        <v>#VALUE!</v>
      </c>
    </row>
    <row r="375" ht="15.75" customHeight="1">
      <c r="E375" s="4" t="str">
        <f>IFERROR(__xludf.DUMMYFUNCTION("GOOGLETRANSLATE(D375, ""he"", ""en"")"),"#VALUE!")</f>
        <v>#VALUE!</v>
      </c>
    </row>
    <row r="376" ht="15.75" customHeight="1">
      <c r="E376" s="4" t="str">
        <f>IFERROR(__xludf.DUMMYFUNCTION("GOOGLETRANSLATE(D376, ""he"", ""en"")"),"#VALUE!")</f>
        <v>#VALUE!</v>
      </c>
    </row>
    <row r="377" ht="15.75" customHeight="1">
      <c r="E377" s="4" t="str">
        <f>IFERROR(__xludf.DUMMYFUNCTION("GOOGLETRANSLATE(D377, ""he"", ""en"")"),"#VALUE!")</f>
        <v>#VALUE!</v>
      </c>
    </row>
    <row r="378" ht="15.75" customHeight="1">
      <c r="E378" s="4" t="str">
        <f>IFERROR(__xludf.DUMMYFUNCTION("GOOGLETRANSLATE(D378, ""he"", ""en"")"),"#VALUE!")</f>
        <v>#VALUE!</v>
      </c>
    </row>
    <row r="379" ht="15.75" customHeight="1">
      <c r="E379" s="4" t="str">
        <f>IFERROR(__xludf.DUMMYFUNCTION("GOOGLETRANSLATE(D379, ""he"", ""en"")"),"#VALUE!")</f>
        <v>#VALUE!</v>
      </c>
    </row>
    <row r="380" ht="15.75" customHeight="1">
      <c r="E380" s="4" t="str">
        <f>IFERROR(__xludf.DUMMYFUNCTION("GOOGLETRANSLATE(D380, ""he"", ""en"")"),"#VALUE!")</f>
        <v>#VALUE!</v>
      </c>
    </row>
    <row r="381" ht="15.75" customHeight="1">
      <c r="E381" s="4" t="str">
        <f>IFERROR(__xludf.DUMMYFUNCTION("GOOGLETRANSLATE(D381, ""he"", ""en"")"),"#VALUE!")</f>
        <v>#VALUE!</v>
      </c>
    </row>
    <row r="382" ht="15.75" customHeight="1">
      <c r="E382" s="4" t="str">
        <f>IFERROR(__xludf.DUMMYFUNCTION("GOOGLETRANSLATE(D382, ""he"", ""en"")"),"#VALUE!")</f>
        <v>#VALUE!</v>
      </c>
    </row>
    <row r="383" ht="15.75" customHeight="1">
      <c r="E383" s="4" t="str">
        <f>IFERROR(__xludf.DUMMYFUNCTION("GOOGLETRANSLATE(D383, ""he"", ""en"")"),"#VALUE!")</f>
        <v>#VALUE!</v>
      </c>
    </row>
    <row r="384" ht="15.75" customHeight="1">
      <c r="E384" s="4" t="str">
        <f>IFERROR(__xludf.DUMMYFUNCTION("GOOGLETRANSLATE(D384, ""he"", ""en"")"),"#VALUE!")</f>
        <v>#VALUE!</v>
      </c>
    </row>
    <row r="385" ht="15.75" customHeight="1">
      <c r="E385" s="4" t="str">
        <f>IFERROR(__xludf.DUMMYFUNCTION("GOOGLETRANSLATE(D385, ""he"", ""en"")"),"#VALUE!")</f>
        <v>#VALUE!</v>
      </c>
    </row>
    <row r="386" ht="15.75" customHeight="1">
      <c r="E386" s="4" t="str">
        <f>IFERROR(__xludf.DUMMYFUNCTION("GOOGLETRANSLATE(D386, ""he"", ""en"")"),"#VALUE!")</f>
        <v>#VALUE!</v>
      </c>
    </row>
    <row r="387" ht="15.75" customHeight="1">
      <c r="E387" s="4" t="str">
        <f>IFERROR(__xludf.DUMMYFUNCTION("GOOGLETRANSLATE(D387, ""he"", ""en"")"),"#VALUE!")</f>
        <v>#VALUE!</v>
      </c>
    </row>
    <row r="388" ht="15.75" customHeight="1">
      <c r="E388" s="4" t="str">
        <f>IFERROR(__xludf.DUMMYFUNCTION("GOOGLETRANSLATE(D388, ""he"", ""en"")"),"#VALUE!")</f>
        <v>#VALUE!</v>
      </c>
    </row>
    <row r="389" ht="15.75" customHeight="1">
      <c r="E389" s="4" t="str">
        <f>IFERROR(__xludf.DUMMYFUNCTION("GOOGLETRANSLATE(D389, ""he"", ""en"")"),"#VALUE!")</f>
        <v>#VALUE!</v>
      </c>
    </row>
    <row r="390" ht="15.75" customHeight="1">
      <c r="E390" s="4" t="str">
        <f>IFERROR(__xludf.DUMMYFUNCTION("GOOGLETRANSLATE(D390, ""he"", ""en"")"),"#VALUE!")</f>
        <v>#VALUE!</v>
      </c>
    </row>
    <row r="391" ht="15.75" customHeight="1">
      <c r="E391" s="4" t="str">
        <f>IFERROR(__xludf.DUMMYFUNCTION("GOOGLETRANSLATE(D391, ""he"", ""en"")"),"#VALUE!")</f>
        <v>#VALUE!</v>
      </c>
    </row>
    <row r="392" ht="15.75" customHeight="1">
      <c r="E392" s="4" t="str">
        <f>IFERROR(__xludf.DUMMYFUNCTION("GOOGLETRANSLATE(D392, ""he"", ""en"")"),"#VALUE!")</f>
        <v>#VALUE!</v>
      </c>
    </row>
    <row r="393" ht="15.75" customHeight="1">
      <c r="E393" s="4" t="str">
        <f>IFERROR(__xludf.DUMMYFUNCTION("GOOGLETRANSLATE(D393, ""he"", ""en"")"),"#VALUE!")</f>
        <v>#VALUE!</v>
      </c>
    </row>
    <row r="394" ht="15.75" customHeight="1">
      <c r="E394" s="4" t="str">
        <f>IFERROR(__xludf.DUMMYFUNCTION("GOOGLETRANSLATE(D394, ""he"", ""en"")"),"#VALUE!")</f>
        <v>#VALUE!</v>
      </c>
    </row>
    <row r="395" ht="15.75" customHeight="1">
      <c r="E395" s="4" t="str">
        <f>IFERROR(__xludf.DUMMYFUNCTION("GOOGLETRANSLATE(D395, ""he"", ""en"")"),"#VALUE!")</f>
        <v>#VALUE!</v>
      </c>
    </row>
    <row r="396" ht="15.75" customHeight="1">
      <c r="E396" s="4" t="str">
        <f>IFERROR(__xludf.DUMMYFUNCTION("GOOGLETRANSLATE(D396, ""he"", ""en"")"),"#VALUE!")</f>
        <v>#VALUE!</v>
      </c>
    </row>
    <row r="397" ht="15.75" customHeight="1">
      <c r="E397" s="4" t="str">
        <f>IFERROR(__xludf.DUMMYFUNCTION("GOOGLETRANSLATE(D397, ""he"", ""en"")"),"#VALUE!")</f>
        <v>#VALUE!</v>
      </c>
    </row>
    <row r="398" ht="15.75" customHeight="1">
      <c r="E398" s="4" t="str">
        <f>IFERROR(__xludf.DUMMYFUNCTION("GOOGLETRANSLATE(D398, ""he"", ""en"")"),"#VALUE!")</f>
        <v>#VALUE!</v>
      </c>
    </row>
    <row r="399" ht="15.75" customHeight="1">
      <c r="E399" s="4" t="str">
        <f>IFERROR(__xludf.DUMMYFUNCTION("GOOGLETRANSLATE(D399, ""he"", ""en"")"),"#VALUE!")</f>
        <v>#VALUE!</v>
      </c>
    </row>
    <row r="400" ht="15.75" customHeight="1">
      <c r="E400" s="4" t="str">
        <f>IFERROR(__xludf.DUMMYFUNCTION("GOOGLETRANSLATE(D400, ""he"", ""en"")"),"#VALUE!")</f>
        <v>#VALUE!</v>
      </c>
    </row>
    <row r="401" ht="15.75" customHeight="1">
      <c r="E401" s="4" t="str">
        <f>IFERROR(__xludf.DUMMYFUNCTION("GOOGLETRANSLATE(D401, ""he"", ""en"")"),"#VALUE!")</f>
        <v>#VALUE!</v>
      </c>
    </row>
    <row r="402" ht="15.75" customHeight="1">
      <c r="E402" s="4" t="str">
        <f>IFERROR(__xludf.DUMMYFUNCTION("GOOGLETRANSLATE(D402, ""he"", ""en"")"),"#VALUE!")</f>
        <v>#VALUE!</v>
      </c>
    </row>
    <row r="403" ht="15.75" customHeight="1">
      <c r="E403" s="4" t="str">
        <f>IFERROR(__xludf.DUMMYFUNCTION("GOOGLETRANSLATE(D403, ""he"", ""en"")"),"#VALUE!")</f>
        <v>#VALUE!</v>
      </c>
    </row>
    <row r="404" ht="15.75" customHeight="1">
      <c r="E404" s="4" t="str">
        <f>IFERROR(__xludf.DUMMYFUNCTION("GOOGLETRANSLATE(D404, ""he"", ""en"")"),"#VALUE!")</f>
        <v>#VALUE!</v>
      </c>
    </row>
    <row r="405" ht="15.75" customHeight="1">
      <c r="E405" s="4" t="str">
        <f>IFERROR(__xludf.DUMMYFUNCTION("GOOGLETRANSLATE(D405, ""he"", ""en"")"),"#VALUE!")</f>
        <v>#VALUE!</v>
      </c>
    </row>
    <row r="406" ht="15.75" customHeight="1">
      <c r="E406" s="4" t="str">
        <f>IFERROR(__xludf.DUMMYFUNCTION("GOOGLETRANSLATE(D406, ""he"", ""en"")"),"#VALUE!")</f>
        <v>#VALUE!</v>
      </c>
    </row>
    <row r="407" ht="15.75" customHeight="1">
      <c r="E407" s="4" t="str">
        <f>IFERROR(__xludf.DUMMYFUNCTION("GOOGLETRANSLATE(D407, ""he"", ""en"")"),"#VALUE!")</f>
        <v>#VALUE!</v>
      </c>
    </row>
    <row r="408" ht="15.75" customHeight="1">
      <c r="E408" s="4" t="str">
        <f>IFERROR(__xludf.DUMMYFUNCTION("GOOGLETRANSLATE(D408, ""he"", ""en"")"),"#VALUE!")</f>
        <v>#VALUE!</v>
      </c>
    </row>
    <row r="409" ht="15.75" customHeight="1">
      <c r="E409" s="4" t="str">
        <f>IFERROR(__xludf.DUMMYFUNCTION("GOOGLETRANSLATE(D409, ""he"", ""en"")"),"#VALUE!")</f>
        <v>#VALUE!</v>
      </c>
    </row>
    <row r="410" ht="15.75" customHeight="1">
      <c r="E410" s="4" t="str">
        <f>IFERROR(__xludf.DUMMYFUNCTION("GOOGLETRANSLATE(D410, ""he"", ""en"")"),"#VALUE!")</f>
        <v>#VALUE!</v>
      </c>
    </row>
    <row r="411" ht="15.75" customHeight="1">
      <c r="E411" s="4" t="str">
        <f>IFERROR(__xludf.DUMMYFUNCTION("GOOGLETRANSLATE(D411, ""he"", ""en"")"),"#VALUE!")</f>
        <v>#VALUE!</v>
      </c>
    </row>
    <row r="412" ht="15.75" customHeight="1">
      <c r="E412" s="4" t="str">
        <f>IFERROR(__xludf.DUMMYFUNCTION("GOOGLETRANSLATE(D412, ""he"", ""en"")"),"#VALUE!")</f>
        <v>#VALUE!</v>
      </c>
    </row>
    <row r="413" ht="15.75" customHeight="1">
      <c r="E413" s="4" t="str">
        <f>IFERROR(__xludf.DUMMYFUNCTION("GOOGLETRANSLATE(D413, ""he"", ""en"")"),"#VALUE!")</f>
        <v>#VALUE!</v>
      </c>
    </row>
    <row r="414" ht="15.75" customHeight="1">
      <c r="E414" s="4" t="str">
        <f>IFERROR(__xludf.DUMMYFUNCTION("GOOGLETRANSLATE(D414, ""he"", ""en"")"),"#VALUE!")</f>
        <v>#VALUE!</v>
      </c>
    </row>
    <row r="415" ht="15.75" customHeight="1">
      <c r="E415" s="4" t="str">
        <f>IFERROR(__xludf.DUMMYFUNCTION("GOOGLETRANSLATE(D415, ""he"", ""en"")"),"#VALUE!")</f>
        <v>#VALUE!</v>
      </c>
    </row>
    <row r="416" ht="15.75" customHeight="1">
      <c r="E416" s="4" t="str">
        <f>IFERROR(__xludf.DUMMYFUNCTION("GOOGLETRANSLATE(D416, ""he"", ""en"")"),"#VALUE!")</f>
        <v>#VALUE!</v>
      </c>
    </row>
    <row r="417" ht="15.75" customHeight="1">
      <c r="E417" s="4" t="str">
        <f>IFERROR(__xludf.DUMMYFUNCTION("GOOGLETRANSLATE(D417, ""he"", ""en"")"),"#VALUE!")</f>
        <v>#VALUE!</v>
      </c>
    </row>
    <row r="418" ht="15.75" customHeight="1">
      <c r="E418" s="4" t="str">
        <f>IFERROR(__xludf.DUMMYFUNCTION("GOOGLETRANSLATE(D418, ""he"", ""en"")"),"#VALUE!")</f>
        <v>#VALUE!</v>
      </c>
    </row>
    <row r="419" ht="15.75" customHeight="1">
      <c r="E419" s="4" t="str">
        <f>IFERROR(__xludf.DUMMYFUNCTION("GOOGLETRANSLATE(D419, ""he"", ""en"")"),"#VALUE!")</f>
        <v>#VALUE!</v>
      </c>
    </row>
    <row r="420" ht="15.75" customHeight="1">
      <c r="E420" s="4" t="str">
        <f>IFERROR(__xludf.DUMMYFUNCTION("GOOGLETRANSLATE(D420, ""he"", ""en"")"),"#VALUE!")</f>
        <v>#VALUE!</v>
      </c>
    </row>
    <row r="421" ht="15.75" customHeight="1">
      <c r="E421" s="4" t="str">
        <f>IFERROR(__xludf.DUMMYFUNCTION("GOOGLETRANSLATE(D421, ""he"", ""en"")"),"#VALUE!")</f>
        <v>#VALUE!</v>
      </c>
    </row>
    <row r="422" ht="15.75" customHeight="1">
      <c r="E422" s="4" t="str">
        <f>IFERROR(__xludf.DUMMYFUNCTION("GOOGLETRANSLATE(D422, ""he"", ""en"")"),"#VALUE!")</f>
        <v>#VALUE!</v>
      </c>
    </row>
    <row r="423" ht="15.75" customHeight="1">
      <c r="E423" s="4" t="str">
        <f>IFERROR(__xludf.DUMMYFUNCTION("GOOGLETRANSLATE(D423, ""he"", ""en"")"),"#VALUE!")</f>
        <v>#VALUE!</v>
      </c>
    </row>
    <row r="424" ht="15.75" customHeight="1">
      <c r="E424" s="4" t="str">
        <f>IFERROR(__xludf.DUMMYFUNCTION("GOOGLETRANSLATE(D424, ""he"", ""en"")"),"#VALUE!")</f>
        <v>#VALUE!</v>
      </c>
    </row>
    <row r="425" ht="15.75" customHeight="1">
      <c r="E425" s="4" t="str">
        <f>IFERROR(__xludf.DUMMYFUNCTION("GOOGLETRANSLATE(D425, ""he"", ""en"")"),"#VALUE!")</f>
        <v>#VALUE!</v>
      </c>
    </row>
    <row r="426" ht="15.75" customHeight="1">
      <c r="E426" s="4" t="str">
        <f>IFERROR(__xludf.DUMMYFUNCTION("GOOGLETRANSLATE(D426, ""he"", ""en"")"),"#VALUE!")</f>
        <v>#VALUE!</v>
      </c>
    </row>
    <row r="427" ht="15.75" customHeight="1">
      <c r="E427" s="4" t="str">
        <f>IFERROR(__xludf.DUMMYFUNCTION("GOOGLETRANSLATE(D427, ""he"", ""en"")"),"#VALUE!")</f>
        <v>#VALUE!</v>
      </c>
    </row>
    <row r="428" ht="15.75" customHeight="1">
      <c r="E428" s="4" t="str">
        <f>IFERROR(__xludf.DUMMYFUNCTION("GOOGLETRANSLATE(D428, ""he"", ""en"")"),"#VALUE!")</f>
        <v>#VALUE!</v>
      </c>
    </row>
    <row r="429" ht="15.75" customHeight="1">
      <c r="E429" s="4" t="str">
        <f>IFERROR(__xludf.DUMMYFUNCTION("GOOGLETRANSLATE(D429, ""he"", ""en"")"),"#VALUE!")</f>
        <v>#VALUE!</v>
      </c>
    </row>
    <row r="430" ht="15.75" customHeight="1">
      <c r="E430" s="4" t="str">
        <f>IFERROR(__xludf.DUMMYFUNCTION("GOOGLETRANSLATE(D430, ""he"", ""en"")"),"#VALUE!")</f>
        <v>#VALUE!</v>
      </c>
    </row>
    <row r="431" ht="15.75" customHeight="1">
      <c r="E431" s="4" t="str">
        <f>IFERROR(__xludf.DUMMYFUNCTION("GOOGLETRANSLATE(D431, ""he"", ""en"")"),"#VALUE!")</f>
        <v>#VALUE!</v>
      </c>
    </row>
    <row r="432" ht="15.75" customHeight="1">
      <c r="E432" s="4" t="str">
        <f>IFERROR(__xludf.DUMMYFUNCTION("GOOGLETRANSLATE(D432, ""he"", ""en"")"),"#VALUE!")</f>
        <v>#VALUE!</v>
      </c>
    </row>
    <row r="433" ht="15.75" customHeight="1">
      <c r="E433" s="4" t="str">
        <f>IFERROR(__xludf.DUMMYFUNCTION("GOOGLETRANSLATE(D433, ""he"", ""en"")"),"#VALUE!")</f>
        <v>#VALUE!</v>
      </c>
    </row>
    <row r="434" ht="15.75" customHeight="1">
      <c r="E434" s="4" t="str">
        <f>IFERROR(__xludf.DUMMYFUNCTION("GOOGLETRANSLATE(D434, ""he"", ""en"")"),"#VALUE!")</f>
        <v>#VALUE!</v>
      </c>
    </row>
    <row r="435" ht="15.75" customHeight="1">
      <c r="E435" s="4" t="str">
        <f>IFERROR(__xludf.DUMMYFUNCTION("GOOGLETRANSLATE(D435, ""he"", ""en"")"),"#VALUE!")</f>
        <v>#VALUE!</v>
      </c>
    </row>
    <row r="436" ht="15.75" customHeight="1">
      <c r="E436" s="4" t="str">
        <f>IFERROR(__xludf.DUMMYFUNCTION("GOOGLETRANSLATE(D436, ""he"", ""en"")"),"#VALUE!")</f>
        <v>#VALUE!</v>
      </c>
    </row>
    <row r="437" ht="15.75" customHeight="1">
      <c r="E437" s="4" t="str">
        <f>IFERROR(__xludf.DUMMYFUNCTION("GOOGLETRANSLATE(D437, ""he"", ""en"")"),"#VALUE!")</f>
        <v>#VALUE!</v>
      </c>
    </row>
    <row r="438" ht="15.75" customHeight="1">
      <c r="E438" s="4" t="str">
        <f>IFERROR(__xludf.DUMMYFUNCTION("GOOGLETRANSLATE(D438, ""he"", ""en"")"),"#VALUE!")</f>
        <v>#VALUE!</v>
      </c>
    </row>
    <row r="439" ht="15.75" customHeight="1">
      <c r="E439" s="4" t="str">
        <f>IFERROR(__xludf.DUMMYFUNCTION("GOOGLETRANSLATE(D439, ""he"", ""en"")"),"#VALUE!")</f>
        <v>#VALUE!</v>
      </c>
    </row>
    <row r="440" ht="15.75" customHeight="1">
      <c r="E440" s="4" t="str">
        <f>IFERROR(__xludf.DUMMYFUNCTION("GOOGLETRANSLATE(D440, ""he"", ""en"")"),"#VALUE!")</f>
        <v>#VALUE!</v>
      </c>
    </row>
    <row r="441" ht="15.75" customHeight="1">
      <c r="E441" s="4" t="str">
        <f>IFERROR(__xludf.DUMMYFUNCTION("GOOGLETRANSLATE(D441, ""he"", ""en"")"),"#VALUE!")</f>
        <v>#VALUE!</v>
      </c>
    </row>
    <row r="442" ht="15.75" customHeight="1">
      <c r="E442" s="4" t="str">
        <f>IFERROR(__xludf.DUMMYFUNCTION("GOOGLETRANSLATE(D442, ""he"", ""en"")"),"#VALUE!")</f>
        <v>#VALUE!</v>
      </c>
    </row>
    <row r="443" ht="15.75" customHeight="1">
      <c r="E443" s="4" t="str">
        <f>IFERROR(__xludf.DUMMYFUNCTION("GOOGLETRANSLATE(D443, ""he"", ""en"")"),"#VALUE!")</f>
        <v>#VALUE!</v>
      </c>
    </row>
    <row r="444" ht="15.75" customHeight="1">
      <c r="E444" s="4" t="str">
        <f>IFERROR(__xludf.DUMMYFUNCTION("GOOGLETRANSLATE(D444, ""he"", ""en"")"),"#VALUE!")</f>
        <v>#VALUE!</v>
      </c>
    </row>
    <row r="445" ht="15.75" customHeight="1">
      <c r="E445" s="4" t="str">
        <f>IFERROR(__xludf.DUMMYFUNCTION("GOOGLETRANSLATE(D445, ""he"", ""en"")"),"#VALUE!")</f>
        <v>#VALUE!</v>
      </c>
    </row>
    <row r="446" ht="15.75" customHeight="1">
      <c r="E446" s="4" t="str">
        <f>IFERROR(__xludf.DUMMYFUNCTION("GOOGLETRANSLATE(D446, ""he"", ""en"")"),"#VALUE!")</f>
        <v>#VALUE!</v>
      </c>
    </row>
    <row r="447" ht="15.75" customHeight="1">
      <c r="E447" s="4" t="str">
        <f>IFERROR(__xludf.DUMMYFUNCTION("GOOGLETRANSLATE(D447, ""he"", ""en"")"),"#VALUE!")</f>
        <v>#VALUE!</v>
      </c>
    </row>
    <row r="448" ht="15.75" customHeight="1">
      <c r="E448" s="4" t="str">
        <f>IFERROR(__xludf.DUMMYFUNCTION("GOOGLETRANSLATE(D448, ""he"", ""en"")"),"#VALUE!")</f>
        <v>#VALUE!</v>
      </c>
    </row>
    <row r="449" ht="15.75" customHeight="1">
      <c r="E449" s="4" t="str">
        <f>IFERROR(__xludf.DUMMYFUNCTION("GOOGLETRANSLATE(D449, ""he"", ""en"")"),"#VALUE!")</f>
        <v>#VALUE!</v>
      </c>
    </row>
    <row r="450" ht="15.75" customHeight="1">
      <c r="E450" s="4" t="str">
        <f>IFERROR(__xludf.DUMMYFUNCTION("GOOGLETRANSLATE(D450, ""he"", ""en"")"),"#VALUE!")</f>
        <v>#VALUE!</v>
      </c>
    </row>
    <row r="451" ht="15.75" customHeight="1">
      <c r="E451" s="4" t="str">
        <f>IFERROR(__xludf.DUMMYFUNCTION("GOOGLETRANSLATE(D451, ""he"", ""en"")"),"#VALUE!")</f>
        <v>#VALUE!</v>
      </c>
    </row>
    <row r="452" ht="15.75" customHeight="1">
      <c r="E452" s="4" t="str">
        <f>IFERROR(__xludf.DUMMYFUNCTION("GOOGLETRANSLATE(D452, ""he"", ""en"")"),"#VALUE!")</f>
        <v>#VALUE!</v>
      </c>
    </row>
    <row r="453" ht="15.75" customHeight="1">
      <c r="E453" s="4" t="str">
        <f>IFERROR(__xludf.DUMMYFUNCTION("GOOGLETRANSLATE(D453, ""he"", ""en"")"),"#VALUE!")</f>
        <v>#VALUE!</v>
      </c>
    </row>
    <row r="454" ht="15.75" customHeight="1">
      <c r="E454" s="4" t="str">
        <f>IFERROR(__xludf.DUMMYFUNCTION("GOOGLETRANSLATE(D454, ""he"", ""en"")"),"#VALUE!")</f>
        <v>#VALUE!</v>
      </c>
    </row>
    <row r="455" ht="15.75" customHeight="1">
      <c r="E455" s="4" t="str">
        <f>IFERROR(__xludf.DUMMYFUNCTION("GOOGLETRANSLATE(D455, ""he"", ""en"")"),"#VALUE!")</f>
        <v>#VALUE!</v>
      </c>
    </row>
    <row r="456" ht="15.75" customHeight="1">
      <c r="E456" s="4" t="str">
        <f>IFERROR(__xludf.DUMMYFUNCTION("GOOGLETRANSLATE(D456, ""he"", ""en"")"),"#VALUE!")</f>
        <v>#VALUE!</v>
      </c>
    </row>
    <row r="457" ht="15.75" customHeight="1">
      <c r="E457" s="4" t="str">
        <f>IFERROR(__xludf.DUMMYFUNCTION("GOOGLETRANSLATE(D457, ""he"", ""en"")"),"#VALUE!")</f>
        <v>#VALUE!</v>
      </c>
    </row>
    <row r="458" ht="15.75" customHeight="1">
      <c r="E458" s="4" t="str">
        <f>IFERROR(__xludf.DUMMYFUNCTION("GOOGLETRANSLATE(D458, ""he"", ""en"")"),"#VALUE!")</f>
        <v>#VALUE!</v>
      </c>
    </row>
    <row r="459" ht="15.75" customHeight="1">
      <c r="E459" s="4" t="str">
        <f>IFERROR(__xludf.DUMMYFUNCTION("GOOGLETRANSLATE(D459, ""he"", ""en"")"),"#VALUE!")</f>
        <v>#VALUE!</v>
      </c>
    </row>
    <row r="460" ht="15.75" customHeight="1">
      <c r="E460" s="4" t="str">
        <f>IFERROR(__xludf.DUMMYFUNCTION("GOOGLETRANSLATE(D460, ""he"", ""en"")"),"#VALUE!")</f>
        <v>#VALUE!</v>
      </c>
    </row>
    <row r="461" ht="15.75" customHeight="1">
      <c r="E461" s="4" t="str">
        <f>IFERROR(__xludf.DUMMYFUNCTION("GOOGLETRANSLATE(D461, ""he"", ""en"")"),"#VALUE!")</f>
        <v>#VALUE!</v>
      </c>
    </row>
    <row r="462" ht="15.75" customHeight="1">
      <c r="E462" s="4" t="str">
        <f>IFERROR(__xludf.DUMMYFUNCTION("GOOGLETRANSLATE(D462, ""he"", ""en"")"),"#VALUE!")</f>
        <v>#VALUE!</v>
      </c>
    </row>
    <row r="463" ht="15.75" customHeight="1">
      <c r="E463" s="4" t="str">
        <f>IFERROR(__xludf.DUMMYFUNCTION("GOOGLETRANSLATE(D463, ""he"", ""en"")"),"#VALUE!")</f>
        <v>#VALUE!</v>
      </c>
    </row>
    <row r="464" ht="15.75" customHeight="1">
      <c r="E464" s="4" t="str">
        <f>IFERROR(__xludf.DUMMYFUNCTION("GOOGLETRANSLATE(D464, ""he"", ""en"")"),"#VALUE!")</f>
        <v>#VALUE!</v>
      </c>
    </row>
    <row r="465" ht="15.75" customHeight="1">
      <c r="E465" s="4" t="str">
        <f>IFERROR(__xludf.DUMMYFUNCTION("GOOGLETRANSLATE(D465, ""he"", ""en"")"),"#VALUE!")</f>
        <v>#VALUE!</v>
      </c>
    </row>
    <row r="466" ht="15.75" customHeight="1">
      <c r="E466" s="4" t="str">
        <f>IFERROR(__xludf.DUMMYFUNCTION("GOOGLETRANSLATE(D466, ""he"", ""en"")"),"#VALUE!")</f>
        <v>#VALUE!</v>
      </c>
    </row>
    <row r="467" ht="15.75" customHeight="1">
      <c r="E467" s="4" t="str">
        <f>IFERROR(__xludf.DUMMYFUNCTION("GOOGLETRANSLATE(D467, ""he"", ""en"")"),"#VALUE!")</f>
        <v>#VALUE!</v>
      </c>
    </row>
    <row r="468" ht="15.75" customHeight="1">
      <c r="E468" s="4" t="str">
        <f>IFERROR(__xludf.DUMMYFUNCTION("GOOGLETRANSLATE(D468, ""he"", ""en"")"),"#VALUE!")</f>
        <v>#VALUE!</v>
      </c>
    </row>
    <row r="469" ht="15.75" customHeight="1">
      <c r="E469" s="4" t="str">
        <f>IFERROR(__xludf.DUMMYFUNCTION("GOOGLETRANSLATE(D469, ""he"", ""en"")"),"#VALUE!")</f>
        <v>#VALUE!</v>
      </c>
    </row>
    <row r="470" ht="15.75" customHeight="1">
      <c r="E470" s="4" t="str">
        <f>IFERROR(__xludf.DUMMYFUNCTION("GOOGLETRANSLATE(D470, ""he"", ""en"")"),"#VALUE!")</f>
        <v>#VALUE!</v>
      </c>
    </row>
    <row r="471" ht="15.75" customHeight="1">
      <c r="E471" s="4" t="str">
        <f>IFERROR(__xludf.DUMMYFUNCTION("GOOGLETRANSLATE(D471, ""he"", ""en"")"),"#VALUE!")</f>
        <v>#VALUE!</v>
      </c>
    </row>
    <row r="472" ht="15.75" customHeight="1">
      <c r="E472" s="4" t="str">
        <f>IFERROR(__xludf.DUMMYFUNCTION("GOOGLETRANSLATE(D472, ""he"", ""en"")"),"#VALUE!")</f>
        <v>#VALUE!</v>
      </c>
    </row>
    <row r="473" ht="15.75" customHeight="1">
      <c r="E473" s="4" t="str">
        <f>IFERROR(__xludf.DUMMYFUNCTION("GOOGLETRANSLATE(D473, ""he"", ""en"")"),"#VALUE!")</f>
        <v>#VALUE!</v>
      </c>
    </row>
    <row r="474" ht="15.75" customHeight="1">
      <c r="E474" s="4" t="str">
        <f>IFERROR(__xludf.DUMMYFUNCTION("GOOGLETRANSLATE(D474, ""he"", ""en"")"),"#VALUE!")</f>
        <v>#VALUE!</v>
      </c>
    </row>
    <row r="475" ht="15.75" customHeight="1">
      <c r="E475" s="4" t="str">
        <f>IFERROR(__xludf.DUMMYFUNCTION("GOOGLETRANSLATE(D475, ""he"", ""en"")"),"#VALUE!")</f>
        <v>#VALUE!</v>
      </c>
    </row>
    <row r="476" ht="15.75" customHeight="1">
      <c r="E476" s="4" t="str">
        <f>IFERROR(__xludf.DUMMYFUNCTION("GOOGLETRANSLATE(D476, ""he"", ""en"")"),"#VALUE!")</f>
        <v>#VALUE!</v>
      </c>
    </row>
    <row r="477" ht="15.75" customHeight="1">
      <c r="E477" s="4" t="str">
        <f>IFERROR(__xludf.DUMMYFUNCTION("GOOGLETRANSLATE(D477, ""he"", ""en"")"),"#VALUE!")</f>
        <v>#VALUE!</v>
      </c>
    </row>
    <row r="478" ht="15.75" customHeight="1">
      <c r="E478" s="4" t="str">
        <f>IFERROR(__xludf.DUMMYFUNCTION("GOOGLETRANSLATE(D478, ""he"", ""en"")"),"#VALUE!")</f>
        <v>#VALUE!</v>
      </c>
    </row>
    <row r="479" ht="15.75" customHeight="1">
      <c r="E479" s="4" t="str">
        <f>IFERROR(__xludf.DUMMYFUNCTION("GOOGLETRANSLATE(D479, ""he"", ""en"")"),"#VALUE!")</f>
        <v>#VALUE!</v>
      </c>
    </row>
    <row r="480" ht="15.75" customHeight="1">
      <c r="E480" s="4" t="str">
        <f>IFERROR(__xludf.DUMMYFUNCTION("GOOGLETRANSLATE(D480, ""he"", ""en"")"),"#VALUE!")</f>
        <v>#VALUE!</v>
      </c>
    </row>
    <row r="481" ht="15.75" customHeight="1">
      <c r="E481" s="4" t="str">
        <f>IFERROR(__xludf.DUMMYFUNCTION("GOOGLETRANSLATE(D481, ""he"", ""en"")"),"#VALUE!")</f>
        <v>#VALUE!</v>
      </c>
    </row>
    <row r="482" ht="15.75" customHeight="1">
      <c r="E482" s="4" t="str">
        <f>IFERROR(__xludf.DUMMYFUNCTION("GOOGLETRANSLATE(D482, ""he"", ""en"")"),"#VALUE!")</f>
        <v>#VALUE!</v>
      </c>
    </row>
    <row r="483" ht="15.75" customHeight="1">
      <c r="E483" s="4" t="str">
        <f>IFERROR(__xludf.DUMMYFUNCTION("GOOGLETRANSLATE(D483, ""he"", ""en"")"),"#VALUE!")</f>
        <v>#VALUE!</v>
      </c>
    </row>
    <row r="484" ht="15.75" customHeight="1">
      <c r="E484" s="4" t="str">
        <f>IFERROR(__xludf.DUMMYFUNCTION("GOOGLETRANSLATE(D484, ""he"", ""en"")"),"#VALUE!")</f>
        <v>#VALUE!</v>
      </c>
    </row>
    <row r="485" ht="15.75" customHeight="1">
      <c r="E485" s="4" t="str">
        <f>IFERROR(__xludf.DUMMYFUNCTION("GOOGLETRANSLATE(D485, ""he"", ""en"")"),"#VALUE!")</f>
        <v>#VALUE!</v>
      </c>
    </row>
    <row r="486" ht="15.75" customHeight="1">
      <c r="E486" s="4" t="str">
        <f>IFERROR(__xludf.DUMMYFUNCTION("GOOGLETRANSLATE(D486, ""he"", ""en"")"),"#VALUE!")</f>
        <v>#VALUE!</v>
      </c>
    </row>
    <row r="487" ht="15.75" customHeight="1">
      <c r="E487" s="4" t="str">
        <f>IFERROR(__xludf.DUMMYFUNCTION("GOOGLETRANSLATE(D487, ""he"", ""en"")"),"#VALUE!")</f>
        <v>#VALUE!</v>
      </c>
    </row>
    <row r="488" ht="15.75" customHeight="1">
      <c r="E488" s="4" t="str">
        <f>IFERROR(__xludf.DUMMYFUNCTION("GOOGLETRANSLATE(D488, ""he"", ""en"")"),"#VALUE!")</f>
        <v>#VALUE!</v>
      </c>
    </row>
    <row r="489" ht="15.75" customHeight="1">
      <c r="E489" s="4" t="str">
        <f>IFERROR(__xludf.DUMMYFUNCTION("GOOGLETRANSLATE(D489, ""he"", ""en"")"),"#VALUE!")</f>
        <v>#VALUE!</v>
      </c>
    </row>
    <row r="490" ht="15.75" customHeight="1">
      <c r="E490" s="4" t="str">
        <f>IFERROR(__xludf.DUMMYFUNCTION("GOOGLETRANSLATE(D490, ""he"", ""en"")"),"#VALUE!")</f>
        <v>#VALUE!</v>
      </c>
    </row>
    <row r="491" ht="15.75" customHeight="1">
      <c r="E491" s="4" t="str">
        <f>IFERROR(__xludf.DUMMYFUNCTION("GOOGLETRANSLATE(D491, ""he"", ""en"")"),"#VALUE!")</f>
        <v>#VALUE!</v>
      </c>
    </row>
    <row r="492" ht="15.75" customHeight="1">
      <c r="E492" s="4" t="str">
        <f>IFERROR(__xludf.DUMMYFUNCTION("GOOGLETRANSLATE(D492, ""he"", ""en"")"),"#VALUE!")</f>
        <v>#VALUE!</v>
      </c>
    </row>
    <row r="493" ht="15.75" customHeight="1">
      <c r="E493" s="4" t="str">
        <f>IFERROR(__xludf.DUMMYFUNCTION("GOOGLETRANSLATE(D493, ""he"", ""en"")"),"#VALUE!")</f>
        <v>#VALUE!</v>
      </c>
    </row>
    <row r="494" ht="15.75" customHeight="1">
      <c r="E494" s="4" t="str">
        <f>IFERROR(__xludf.DUMMYFUNCTION("GOOGLETRANSLATE(D494, ""he"", ""en"")"),"#VALUE!")</f>
        <v>#VALUE!</v>
      </c>
    </row>
    <row r="495" ht="15.75" customHeight="1">
      <c r="E495" s="4" t="str">
        <f>IFERROR(__xludf.DUMMYFUNCTION("GOOGLETRANSLATE(D495, ""he"", ""en"")"),"#VALUE!")</f>
        <v>#VALUE!</v>
      </c>
    </row>
    <row r="496" ht="15.75" customHeight="1">
      <c r="E496" s="4" t="str">
        <f>IFERROR(__xludf.DUMMYFUNCTION("GOOGLETRANSLATE(D496, ""he"", ""en"")"),"#VALUE!")</f>
        <v>#VALUE!</v>
      </c>
    </row>
    <row r="497" ht="15.75" customHeight="1">
      <c r="E497" s="4" t="str">
        <f>IFERROR(__xludf.DUMMYFUNCTION("GOOGLETRANSLATE(D497, ""he"", ""en"")"),"#VALUE!")</f>
        <v>#VALUE!</v>
      </c>
    </row>
    <row r="498" ht="15.75" customHeight="1">
      <c r="E498" s="4" t="str">
        <f>IFERROR(__xludf.DUMMYFUNCTION("GOOGLETRANSLATE(D498, ""he"", ""en"")"),"#VALUE!")</f>
        <v>#VALUE!</v>
      </c>
    </row>
    <row r="499" ht="15.75" customHeight="1">
      <c r="E499" s="4" t="str">
        <f>IFERROR(__xludf.DUMMYFUNCTION("GOOGLETRANSLATE(D499, ""he"", ""en"")"),"#VALUE!")</f>
        <v>#VALUE!</v>
      </c>
    </row>
    <row r="500" ht="15.75" customHeight="1">
      <c r="E500" s="4" t="str">
        <f>IFERROR(__xludf.DUMMYFUNCTION("GOOGLETRANSLATE(D500, ""he"", ""en"")"),"#VALUE!")</f>
        <v>#VALUE!</v>
      </c>
    </row>
    <row r="501" ht="15.75" customHeight="1">
      <c r="E501" s="4" t="str">
        <f>IFERROR(__xludf.DUMMYFUNCTION("GOOGLETRANSLATE(D501, ""he"", ""en"")"),"#VALUE!")</f>
        <v>#VALUE!</v>
      </c>
    </row>
    <row r="502" ht="15.75" customHeight="1">
      <c r="E502" s="4" t="str">
        <f>IFERROR(__xludf.DUMMYFUNCTION("GOOGLETRANSLATE(D502, ""he"", ""en"")"),"#VALUE!")</f>
        <v>#VALUE!</v>
      </c>
    </row>
    <row r="503" ht="15.75" customHeight="1">
      <c r="E503" s="4" t="str">
        <f>IFERROR(__xludf.DUMMYFUNCTION("GOOGLETRANSLATE(D503, ""he"", ""en"")"),"#VALUE!")</f>
        <v>#VALUE!</v>
      </c>
    </row>
    <row r="504" ht="15.75" customHeight="1">
      <c r="E504" s="4" t="str">
        <f>IFERROR(__xludf.DUMMYFUNCTION("GOOGLETRANSLATE(D504, ""he"", ""en"")"),"#VALUE!")</f>
        <v>#VALUE!</v>
      </c>
    </row>
    <row r="505" ht="15.75" customHeight="1">
      <c r="E505" s="4" t="str">
        <f>IFERROR(__xludf.DUMMYFUNCTION("GOOGLETRANSLATE(D505, ""he"", ""en"")"),"#VALUE!")</f>
        <v>#VALUE!</v>
      </c>
    </row>
    <row r="506" ht="15.75" customHeight="1">
      <c r="E506" s="4" t="str">
        <f>IFERROR(__xludf.DUMMYFUNCTION("GOOGLETRANSLATE(D506, ""he"", ""en"")"),"#VALUE!")</f>
        <v>#VALUE!</v>
      </c>
    </row>
    <row r="507" ht="15.75" customHeight="1">
      <c r="E507" s="4" t="str">
        <f>IFERROR(__xludf.DUMMYFUNCTION("GOOGLETRANSLATE(D507, ""he"", ""en"")"),"#VALUE!")</f>
        <v>#VALUE!</v>
      </c>
    </row>
    <row r="508" ht="15.75" customHeight="1">
      <c r="E508" s="4" t="str">
        <f>IFERROR(__xludf.DUMMYFUNCTION("GOOGLETRANSLATE(D508, ""he"", ""en"")"),"#VALUE!")</f>
        <v>#VALUE!</v>
      </c>
    </row>
    <row r="509" ht="15.75" customHeight="1">
      <c r="E509" s="4" t="str">
        <f>IFERROR(__xludf.DUMMYFUNCTION("GOOGLETRANSLATE(D509, ""he"", ""en"")"),"#VALUE!")</f>
        <v>#VALUE!</v>
      </c>
    </row>
    <row r="510" ht="15.75" customHeight="1">
      <c r="E510" s="4" t="str">
        <f>IFERROR(__xludf.DUMMYFUNCTION("GOOGLETRANSLATE(D510, ""he"", ""en"")"),"#VALUE!")</f>
        <v>#VALUE!</v>
      </c>
    </row>
    <row r="511" ht="15.75" customHeight="1">
      <c r="E511" s="4" t="str">
        <f>IFERROR(__xludf.DUMMYFUNCTION("GOOGLETRANSLATE(D511, ""he"", ""en"")"),"#VALUE!")</f>
        <v>#VALUE!</v>
      </c>
    </row>
    <row r="512" ht="15.75" customHeight="1">
      <c r="E512" s="4" t="str">
        <f>IFERROR(__xludf.DUMMYFUNCTION("GOOGLETRANSLATE(D512, ""he"", ""en"")"),"#VALUE!")</f>
        <v>#VALUE!</v>
      </c>
    </row>
    <row r="513" ht="15.75" customHeight="1">
      <c r="E513" s="4" t="str">
        <f>IFERROR(__xludf.DUMMYFUNCTION("GOOGLETRANSLATE(D513, ""he"", ""en"")"),"#VALUE!")</f>
        <v>#VALUE!</v>
      </c>
    </row>
    <row r="514" ht="15.75" customHeight="1">
      <c r="E514" s="4" t="str">
        <f>IFERROR(__xludf.DUMMYFUNCTION("GOOGLETRANSLATE(D514, ""he"", ""en"")"),"#VALUE!")</f>
        <v>#VALUE!</v>
      </c>
    </row>
    <row r="515" ht="15.75" customHeight="1">
      <c r="E515" s="4" t="str">
        <f>IFERROR(__xludf.DUMMYFUNCTION("GOOGLETRANSLATE(D515, ""he"", ""en"")"),"#VALUE!")</f>
        <v>#VALUE!</v>
      </c>
    </row>
    <row r="516" ht="15.75" customHeight="1">
      <c r="E516" s="4" t="str">
        <f>IFERROR(__xludf.DUMMYFUNCTION("GOOGLETRANSLATE(D516, ""he"", ""en"")"),"#VALUE!")</f>
        <v>#VALUE!</v>
      </c>
    </row>
    <row r="517" ht="15.75" customHeight="1">
      <c r="E517" s="4" t="str">
        <f>IFERROR(__xludf.DUMMYFUNCTION("GOOGLETRANSLATE(D517, ""he"", ""en"")"),"#VALUE!")</f>
        <v>#VALUE!</v>
      </c>
    </row>
    <row r="518" ht="15.75" customHeight="1">
      <c r="E518" s="4" t="str">
        <f>IFERROR(__xludf.DUMMYFUNCTION("GOOGLETRANSLATE(D518, ""he"", ""en"")"),"#VALUE!")</f>
        <v>#VALUE!</v>
      </c>
    </row>
    <row r="519" ht="15.75" customHeight="1">
      <c r="E519" s="4" t="str">
        <f>IFERROR(__xludf.DUMMYFUNCTION("GOOGLETRANSLATE(D519, ""he"", ""en"")"),"#VALUE!")</f>
        <v>#VALUE!</v>
      </c>
    </row>
    <row r="520" ht="15.75" customHeight="1">
      <c r="E520" s="4" t="str">
        <f>IFERROR(__xludf.DUMMYFUNCTION("GOOGLETRANSLATE(D520, ""he"", ""en"")"),"#VALUE!")</f>
        <v>#VALUE!</v>
      </c>
    </row>
    <row r="521" ht="15.75" customHeight="1">
      <c r="E521" s="4" t="str">
        <f>IFERROR(__xludf.DUMMYFUNCTION("GOOGLETRANSLATE(D521, ""he"", ""en"")"),"#VALUE!")</f>
        <v>#VALUE!</v>
      </c>
    </row>
    <row r="522" ht="15.75" customHeight="1">
      <c r="E522" s="4" t="str">
        <f>IFERROR(__xludf.DUMMYFUNCTION("GOOGLETRANSLATE(D522, ""he"", ""en"")"),"#VALUE!")</f>
        <v>#VALUE!</v>
      </c>
    </row>
    <row r="523" ht="15.75" customHeight="1">
      <c r="E523" s="4" t="str">
        <f>IFERROR(__xludf.DUMMYFUNCTION("GOOGLETRANSLATE(D523, ""he"", ""en"")"),"#VALUE!")</f>
        <v>#VALUE!</v>
      </c>
    </row>
    <row r="524" ht="15.75" customHeight="1">
      <c r="E524" s="4" t="str">
        <f>IFERROR(__xludf.DUMMYFUNCTION("GOOGLETRANSLATE(D524, ""he"", ""en"")"),"#VALUE!")</f>
        <v>#VALUE!</v>
      </c>
    </row>
    <row r="525" ht="15.75" customHeight="1">
      <c r="E525" s="4" t="str">
        <f>IFERROR(__xludf.DUMMYFUNCTION("GOOGLETRANSLATE(D525, ""he"", ""en"")"),"#VALUE!")</f>
        <v>#VALUE!</v>
      </c>
    </row>
    <row r="526" ht="15.75" customHeight="1">
      <c r="E526" s="4" t="str">
        <f>IFERROR(__xludf.DUMMYFUNCTION("GOOGLETRANSLATE(D526, ""he"", ""en"")"),"#VALUE!")</f>
        <v>#VALUE!</v>
      </c>
    </row>
    <row r="527" ht="15.75" customHeight="1">
      <c r="E527" s="4" t="str">
        <f>IFERROR(__xludf.DUMMYFUNCTION("GOOGLETRANSLATE(D527, ""he"", ""en"")"),"#VALUE!")</f>
        <v>#VALUE!</v>
      </c>
    </row>
    <row r="528" ht="15.75" customHeight="1">
      <c r="E528" s="4" t="str">
        <f>IFERROR(__xludf.DUMMYFUNCTION("GOOGLETRANSLATE(D528, ""he"", ""en"")"),"#VALUE!")</f>
        <v>#VALUE!</v>
      </c>
    </row>
    <row r="529" ht="15.75" customHeight="1">
      <c r="E529" s="4" t="str">
        <f>IFERROR(__xludf.DUMMYFUNCTION("GOOGLETRANSLATE(D529, ""he"", ""en"")"),"#VALUE!")</f>
        <v>#VALUE!</v>
      </c>
    </row>
    <row r="530" ht="15.75" customHeight="1">
      <c r="E530" s="4" t="str">
        <f>IFERROR(__xludf.DUMMYFUNCTION("GOOGLETRANSLATE(D530, ""he"", ""en"")"),"#VALUE!")</f>
        <v>#VALUE!</v>
      </c>
    </row>
    <row r="531" ht="15.75" customHeight="1">
      <c r="E531" s="4" t="str">
        <f>IFERROR(__xludf.DUMMYFUNCTION("GOOGLETRANSLATE(D531, ""he"", ""en"")"),"#VALUE!")</f>
        <v>#VALUE!</v>
      </c>
    </row>
    <row r="532" ht="15.75" customHeight="1">
      <c r="E532" s="4" t="str">
        <f>IFERROR(__xludf.DUMMYFUNCTION("GOOGLETRANSLATE(D532, ""he"", ""en"")"),"#VALUE!")</f>
        <v>#VALUE!</v>
      </c>
    </row>
    <row r="533" ht="15.75" customHeight="1">
      <c r="E533" s="4" t="str">
        <f>IFERROR(__xludf.DUMMYFUNCTION("GOOGLETRANSLATE(D533, ""he"", ""en"")"),"#VALUE!")</f>
        <v>#VALUE!</v>
      </c>
    </row>
    <row r="534" ht="15.75" customHeight="1">
      <c r="E534" s="4" t="str">
        <f>IFERROR(__xludf.DUMMYFUNCTION("GOOGLETRANSLATE(D534, ""he"", ""en"")"),"#VALUE!")</f>
        <v>#VALUE!</v>
      </c>
    </row>
    <row r="535" ht="15.75" customHeight="1">
      <c r="E535" s="4" t="str">
        <f>IFERROR(__xludf.DUMMYFUNCTION("GOOGLETRANSLATE(D535, ""he"", ""en"")"),"#VALUE!")</f>
        <v>#VALUE!</v>
      </c>
    </row>
    <row r="536" ht="15.75" customHeight="1">
      <c r="E536" s="4" t="str">
        <f>IFERROR(__xludf.DUMMYFUNCTION("GOOGLETRANSLATE(D536, ""he"", ""en"")"),"#VALUE!")</f>
        <v>#VALUE!</v>
      </c>
    </row>
    <row r="537" ht="15.75" customHeight="1">
      <c r="E537" s="4" t="str">
        <f>IFERROR(__xludf.DUMMYFUNCTION("GOOGLETRANSLATE(D537, ""he"", ""en"")"),"#VALUE!")</f>
        <v>#VALUE!</v>
      </c>
    </row>
    <row r="538" ht="15.75" customHeight="1">
      <c r="E538" s="4" t="str">
        <f>IFERROR(__xludf.DUMMYFUNCTION("GOOGLETRANSLATE(D538, ""he"", ""en"")"),"#VALUE!")</f>
        <v>#VALUE!</v>
      </c>
    </row>
    <row r="539" ht="15.75" customHeight="1">
      <c r="E539" s="4" t="str">
        <f>IFERROR(__xludf.DUMMYFUNCTION("GOOGLETRANSLATE(D539, ""he"", ""en"")"),"#VALUE!")</f>
        <v>#VALUE!</v>
      </c>
    </row>
    <row r="540" ht="15.75" customHeight="1">
      <c r="E540" s="4" t="str">
        <f>IFERROR(__xludf.DUMMYFUNCTION("GOOGLETRANSLATE(D540, ""he"", ""en"")"),"#VALUE!")</f>
        <v>#VALUE!</v>
      </c>
    </row>
    <row r="541" ht="15.75" customHeight="1">
      <c r="E541" s="4" t="str">
        <f>IFERROR(__xludf.DUMMYFUNCTION("GOOGLETRANSLATE(D541, ""he"", ""en"")"),"#VALUE!")</f>
        <v>#VALUE!</v>
      </c>
    </row>
    <row r="542" ht="15.75" customHeight="1">
      <c r="E542" s="4" t="str">
        <f>IFERROR(__xludf.DUMMYFUNCTION("GOOGLETRANSLATE(D542, ""he"", ""en"")"),"#VALUE!")</f>
        <v>#VALUE!</v>
      </c>
    </row>
    <row r="543" ht="15.75" customHeight="1">
      <c r="E543" s="4" t="str">
        <f>IFERROR(__xludf.DUMMYFUNCTION("GOOGLETRANSLATE(D543, ""he"", ""en"")"),"#VALUE!")</f>
        <v>#VALUE!</v>
      </c>
    </row>
    <row r="544" ht="15.75" customHeight="1">
      <c r="E544" s="4" t="str">
        <f>IFERROR(__xludf.DUMMYFUNCTION("GOOGLETRANSLATE(D544, ""he"", ""en"")"),"#VALUE!")</f>
        <v>#VALUE!</v>
      </c>
    </row>
    <row r="545" ht="15.75" customHeight="1">
      <c r="E545" s="4" t="str">
        <f>IFERROR(__xludf.DUMMYFUNCTION("GOOGLETRANSLATE(D545, ""he"", ""en"")"),"#VALUE!")</f>
        <v>#VALUE!</v>
      </c>
    </row>
    <row r="546" ht="15.75" customHeight="1">
      <c r="E546" s="4" t="str">
        <f>IFERROR(__xludf.DUMMYFUNCTION("GOOGLETRANSLATE(D546, ""he"", ""en"")"),"#VALUE!")</f>
        <v>#VALUE!</v>
      </c>
    </row>
    <row r="547" ht="15.75" customHeight="1">
      <c r="E547" s="4" t="str">
        <f>IFERROR(__xludf.DUMMYFUNCTION("GOOGLETRANSLATE(D547, ""he"", ""en"")"),"#VALUE!")</f>
        <v>#VALUE!</v>
      </c>
    </row>
    <row r="548" ht="15.75" customHeight="1">
      <c r="E548" s="4" t="str">
        <f>IFERROR(__xludf.DUMMYFUNCTION("GOOGLETRANSLATE(D548, ""he"", ""en"")"),"#VALUE!")</f>
        <v>#VALUE!</v>
      </c>
    </row>
    <row r="549" ht="15.75" customHeight="1">
      <c r="E549" s="4" t="str">
        <f>IFERROR(__xludf.DUMMYFUNCTION("GOOGLETRANSLATE(D549, ""he"", ""en"")"),"#VALUE!")</f>
        <v>#VALUE!</v>
      </c>
    </row>
    <row r="550" ht="15.75" customHeight="1">
      <c r="E550" s="4" t="str">
        <f>IFERROR(__xludf.DUMMYFUNCTION("GOOGLETRANSLATE(D550, ""he"", ""en"")"),"#VALUE!")</f>
        <v>#VALUE!</v>
      </c>
    </row>
    <row r="551" ht="15.75" customHeight="1">
      <c r="E551" s="4" t="str">
        <f>IFERROR(__xludf.DUMMYFUNCTION("GOOGLETRANSLATE(D551, ""he"", ""en"")"),"#VALUE!")</f>
        <v>#VALUE!</v>
      </c>
    </row>
    <row r="552" ht="15.75" customHeight="1">
      <c r="E552" s="4" t="str">
        <f>IFERROR(__xludf.DUMMYFUNCTION("GOOGLETRANSLATE(D552, ""he"", ""en"")"),"#VALUE!")</f>
        <v>#VALUE!</v>
      </c>
    </row>
    <row r="553" ht="15.75" customHeight="1">
      <c r="E553" s="4" t="str">
        <f>IFERROR(__xludf.DUMMYFUNCTION("GOOGLETRANSLATE(D553, ""he"", ""en"")"),"#VALUE!")</f>
        <v>#VALUE!</v>
      </c>
    </row>
    <row r="554" ht="15.75" customHeight="1">
      <c r="E554" s="4" t="str">
        <f>IFERROR(__xludf.DUMMYFUNCTION("GOOGLETRANSLATE(D554, ""he"", ""en"")"),"#VALUE!")</f>
        <v>#VALUE!</v>
      </c>
    </row>
    <row r="555" ht="15.75" customHeight="1">
      <c r="E555" s="4" t="str">
        <f>IFERROR(__xludf.DUMMYFUNCTION("GOOGLETRANSLATE(D555, ""he"", ""en"")"),"#VALUE!")</f>
        <v>#VALUE!</v>
      </c>
    </row>
    <row r="556" ht="15.75" customHeight="1">
      <c r="E556" s="4" t="str">
        <f>IFERROR(__xludf.DUMMYFUNCTION("GOOGLETRANSLATE(D556, ""he"", ""en"")"),"#VALUE!")</f>
        <v>#VALUE!</v>
      </c>
    </row>
    <row r="557" ht="15.75" customHeight="1">
      <c r="E557" s="4" t="str">
        <f>IFERROR(__xludf.DUMMYFUNCTION("GOOGLETRANSLATE(D557, ""he"", ""en"")"),"#VALUE!")</f>
        <v>#VALUE!</v>
      </c>
    </row>
    <row r="558" ht="15.75" customHeight="1">
      <c r="E558" s="4" t="str">
        <f>IFERROR(__xludf.DUMMYFUNCTION("GOOGLETRANSLATE(D558, ""he"", ""en"")"),"#VALUE!")</f>
        <v>#VALUE!</v>
      </c>
    </row>
    <row r="559" ht="15.75" customHeight="1">
      <c r="E559" s="4" t="str">
        <f>IFERROR(__xludf.DUMMYFUNCTION("GOOGLETRANSLATE(D559, ""he"", ""en"")"),"#VALUE!")</f>
        <v>#VALUE!</v>
      </c>
    </row>
    <row r="560" ht="15.75" customHeight="1">
      <c r="E560" s="4" t="str">
        <f>IFERROR(__xludf.DUMMYFUNCTION("GOOGLETRANSLATE(D560, ""he"", ""en"")"),"#VALUE!")</f>
        <v>#VALUE!</v>
      </c>
    </row>
    <row r="561" ht="15.75" customHeight="1">
      <c r="E561" s="4" t="str">
        <f>IFERROR(__xludf.DUMMYFUNCTION("GOOGLETRANSLATE(D561, ""he"", ""en"")"),"#VALUE!")</f>
        <v>#VALUE!</v>
      </c>
    </row>
    <row r="562" ht="15.75" customHeight="1">
      <c r="E562" s="4" t="str">
        <f>IFERROR(__xludf.DUMMYFUNCTION("GOOGLETRANSLATE(D562, ""he"", ""en"")"),"#VALUE!")</f>
        <v>#VALUE!</v>
      </c>
    </row>
    <row r="563" ht="15.75" customHeight="1">
      <c r="E563" s="4" t="str">
        <f>IFERROR(__xludf.DUMMYFUNCTION("GOOGLETRANSLATE(D563, ""he"", ""en"")"),"#VALUE!")</f>
        <v>#VALUE!</v>
      </c>
    </row>
    <row r="564" ht="15.75" customHeight="1">
      <c r="E564" s="4" t="str">
        <f>IFERROR(__xludf.DUMMYFUNCTION("GOOGLETRANSLATE(D564, ""he"", ""en"")"),"#VALUE!")</f>
        <v>#VALUE!</v>
      </c>
    </row>
    <row r="565" ht="15.75" customHeight="1">
      <c r="E565" s="4" t="str">
        <f>IFERROR(__xludf.DUMMYFUNCTION("GOOGLETRANSLATE(D565, ""he"", ""en"")"),"#VALUE!")</f>
        <v>#VALUE!</v>
      </c>
    </row>
    <row r="566" ht="15.75" customHeight="1">
      <c r="E566" s="4" t="str">
        <f>IFERROR(__xludf.DUMMYFUNCTION("GOOGLETRANSLATE(D566, ""he"", ""en"")"),"#VALUE!")</f>
        <v>#VALUE!</v>
      </c>
    </row>
    <row r="567" ht="15.75" customHeight="1">
      <c r="E567" s="4" t="str">
        <f>IFERROR(__xludf.DUMMYFUNCTION("GOOGLETRANSLATE(D567, ""he"", ""en"")"),"#VALUE!")</f>
        <v>#VALUE!</v>
      </c>
    </row>
    <row r="568" ht="15.75" customHeight="1">
      <c r="E568" s="4" t="str">
        <f>IFERROR(__xludf.DUMMYFUNCTION("GOOGLETRANSLATE(D568, ""he"", ""en"")"),"#VALUE!")</f>
        <v>#VALUE!</v>
      </c>
    </row>
    <row r="569" ht="15.75" customHeight="1">
      <c r="E569" s="4" t="str">
        <f>IFERROR(__xludf.DUMMYFUNCTION("GOOGLETRANSLATE(D569, ""he"", ""en"")"),"#VALUE!")</f>
        <v>#VALUE!</v>
      </c>
    </row>
    <row r="570" ht="15.75" customHeight="1">
      <c r="E570" s="4" t="str">
        <f>IFERROR(__xludf.DUMMYFUNCTION("GOOGLETRANSLATE(D570, ""he"", ""en"")"),"#VALUE!")</f>
        <v>#VALUE!</v>
      </c>
    </row>
    <row r="571" ht="15.75" customHeight="1">
      <c r="E571" s="4" t="str">
        <f>IFERROR(__xludf.DUMMYFUNCTION("GOOGLETRANSLATE(D571, ""he"", ""en"")"),"#VALUE!")</f>
        <v>#VALUE!</v>
      </c>
    </row>
    <row r="572" ht="15.75" customHeight="1">
      <c r="E572" s="4" t="str">
        <f>IFERROR(__xludf.DUMMYFUNCTION("GOOGLETRANSLATE(D572, ""he"", ""en"")"),"#VALUE!")</f>
        <v>#VALUE!</v>
      </c>
    </row>
    <row r="573" ht="15.75" customHeight="1">
      <c r="E573" s="4" t="str">
        <f>IFERROR(__xludf.DUMMYFUNCTION("GOOGLETRANSLATE(D573, ""he"", ""en"")"),"#VALUE!")</f>
        <v>#VALUE!</v>
      </c>
    </row>
    <row r="574" ht="15.75" customHeight="1">
      <c r="E574" s="4" t="str">
        <f>IFERROR(__xludf.DUMMYFUNCTION("GOOGLETRANSLATE(D574, ""he"", ""en"")"),"#VALUE!")</f>
        <v>#VALUE!</v>
      </c>
    </row>
    <row r="575" ht="15.75" customHeight="1">
      <c r="E575" s="4" t="str">
        <f>IFERROR(__xludf.DUMMYFUNCTION("GOOGLETRANSLATE(D575, ""he"", ""en"")"),"#VALUE!")</f>
        <v>#VALUE!</v>
      </c>
    </row>
    <row r="576" ht="15.75" customHeight="1">
      <c r="E576" s="4" t="str">
        <f>IFERROR(__xludf.DUMMYFUNCTION("GOOGLETRANSLATE(D576, ""he"", ""en"")"),"#VALUE!")</f>
        <v>#VALUE!</v>
      </c>
    </row>
    <row r="577" ht="15.75" customHeight="1">
      <c r="E577" s="4" t="str">
        <f>IFERROR(__xludf.DUMMYFUNCTION("GOOGLETRANSLATE(D577, ""he"", ""en"")"),"#VALUE!")</f>
        <v>#VALUE!</v>
      </c>
    </row>
    <row r="578" ht="15.75" customHeight="1">
      <c r="E578" s="4" t="str">
        <f>IFERROR(__xludf.DUMMYFUNCTION("GOOGLETRANSLATE(D578, ""he"", ""en"")"),"#VALUE!")</f>
        <v>#VALUE!</v>
      </c>
    </row>
    <row r="579" ht="15.75" customHeight="1">
      <c r="E579" s="4" t="str">
        <f>IFERROR(__xludf.DUMMYFUNCTION("GOOGLETRANSLATE(D579, ""he"", ""en"")"),"#VALUE!")</f>
        <v>#VALUE!</v>
      </c>
    </row>
    <row r="580" ht="15.75" customHeight="1">
      <c r="E580" s="4" t="str">
        <f>IFERROR(__xludf.DUMMYFUNCTION("GOOGLETRANSLATE(D580, ""he"", ""en"")"),"#VALUE!")</f>
        <v>#VALUE!</v>
      </c>
    </row>
    <row r="581" ht="15.75" customHeight="1">
      <c r="E581" s="4" t="str">
        <f>IFERROR(__xludf.DUMMYFUNCTION("GOOGLETRANSLATE(D581, ""he"", ""en"")"),"#VALUE!")</f>
        <v>#VALUE!</v>
      </c>
    </row>
    <row r="582" ht="15.75" customHeight="1">
      <c r="E582" s="4" t="str">
        <f>IFERROR(__xludf.DUMMYFUNCTION("GOOGLETRANSLATE(D582, ""he"", ""en"")"),"#VALUE!")</f>
        <v>#VALUE!</v>
      </c>
    </row>
    <row r="583" ht="15.75" customHeight="1">
      <c r="E583" s="4" t="str">
        <f>IFERROR(__xludf.DUMMYFUNCTION("GOOGLETRANSLATE(D583, ""he"", ""en"")"),"#VALUE!")</f>
        <v>#VALUE!</v>
      </c>
    </row>
    <row r="584" ht="15.75" customHeight="1">
      <c r="E584" s="4" t="str">
        <f>IFERROR(__xludf.DUMMYFUNCTION("GOOGLETRANSLATE(D584, ""he"", ""en"")"),"#VALUE!")</f>
        <v>#VALUE!</v>
      </c>
    </row>
    <row r="585" ht="15.75" customHeight="1">
      <c r="E585" s="4" t="str">
        <f>IFERROR(__xludf.DUMMYFUNCTION("GOOGLETRANSLATE(D585, ""he"", ""en"")"),"#VALUE!")</f>
        <v>#VALUE!</v>
      </c>
    </row>
    <row r="586" ht="15.75" customHeight="1">
      <c r="E586" s="4" t="str">
        <f>IFERROR(__xludf.DUMMYFUNCTION("GOOGLETRANSLATE(D586, ""he"", ""en"")"),"#VALUE!")</f>
        <v>#VALUE!</v>
      </c>
    </row>
    <row r="587" ht="15.75" customHeight="1">
      <c r="E587" s="4" t="str">
        <f>IFERROR(__xludf.DUMMYFUNCTION("GOOGLETRANSLATE(D587, ""he"", ""en"")"),"#VALUE!")</f>
        <v>#VALUE!</v>
      </c>
    </row>
    <row r="588" ht="15.75" customHeight="1">
      <c r="E588" s="4" t="str">
        <f>IFERROR(__xludf.DUMMYFUNCTION("GOOGLETRANSLATE(D588, ""he"", ""en"")"),"#VALUE!")</f>
        <v>#VALUE!</v>
      </c>
    </row>
    <row r="589" ht="15.75" customHeight="1">
      <c r="E589" s="4" t="str">
        <f>IFERROR(__xludf.DUMMYFUNCTION("GOOGLETRANSLATE(D589, ""he"", ""en"")"),"#VALUE!")</f>
        <v>#VALUE!</v>
      </c>
    </row>
    <row r="590" ht="15.75" customHeight="1">
      <c r="E590" s="4" t="str">
        <f>IFERROR(__xludf.DUMMYFUNCTION("GOOGLETRANSLATE(D590, ""he"", ""en"")"),"#VALUE!")</f>
        <v>#VALUE!</v>
      </c>
    </row>
    <row r="591" ht="15.75" customHeight="1">
      <c r="E591" s="4" t="str">
        <f>IFERROR(__xludf.DUMMYFUNCTION("GOOGLETRANSLATE(D591, ""he"", ""en"")"),"#VALUE!")</f>
        <v>#VALUE!</v>
      </c>
    </row>
    <row r="592" ht="15.75" customHeight="1">
      <c r="E592" s="4" t="str">
        <f>IFERROR(__xludf.DUMMYFUNCTION("GOOGLETRANSLATE(D592, ""he"", ""en"")"),"#VALUE!")</f>
        <v>#VALUE!</v>
      </c>
    </row>
    <row r="593" ht="15.75" customHeight="1">
      <c r="E593" s="4" t="str">
        <f>IFERROR(__xludf.DUMMYFUNCTION("GOOGLETRANSLATE(D593, ""he"", ""en"")"),"#VALUE!")</f>
        <v>#VALUE!</v>
      </c>
    </row>
    <row r="594" ht="15.75" customHeight="1">
      <c r="E594" s="4" t="str">
        <f>IFERROR(__xludf.DUMMYFUNCTION("GOOGLETRANSLATE(D594, ""he"", ""en"")"),"#VALUE!")</f>
        <v>#VALUE!</v>
      </c>
    </row>
    <row r="595" ht="15.75" customHeight="1">
      <c r="E595" s="4" t="str">
        <f>IFERROR(__xludf.DUMMYFUNCTION("GOOGLETRANSLATE(D595, ""he"", ""en"")"),"#VALUE!")</f>
        <v>#VALUE!</v>
      </c>
    </row>
    <row r="596" ht="15.75" customHeight="1">
      <c r="E596" s="4" t="str">
        <f>IFERROR(__xludf.DUMMYFUNCTION("GOOGLETRANSLATE(D596, ""he"", ""en"")"),"#VALUE!")</f>
        <v>#VALUE!</v>
      </c>
    </row>
    <row r="597" ht="15.75" customHeight="1">
      <c r="E597" s="4" t="str">
        <f>IFERROR(__xludf.DUMMYFUNCTION("GOOGLETRANSLATE(D597, ""he"", ""en"")"),"#VALUE!")</f>
        <v>#VALUE!</v>
      </c>
    </row>
    <row r="598" ht="15.75" customHeight="1">
      <c r="E598" s="4" t="str">
        <f>IFERROR(__xludf.DUMMYFUNCTION("GOOGLETRANSLATE(D598, ""he"", ""en"")"),"#VALUE!")</f>
        <v>#VALUE!</v>
      </c>
    </row>
    <row r="599" ht="15.75" customHeight="1">
      <c r="E599" s="4" t="str">
        <f>IFERROR(__xludf.DUMMYFUNCTION("GOOGLETRANSLATE(D599, ""he"", ""en"")"),"#VALUE!")</f>
        <v>#VALUE!</v>
      </c>
    </row>
    <row r="600" ht="15.75" customHeight="1">
      <c r="E600" s="4" t="str">
        <f>IFERROR(__xludf.DUMMYFUNCTION("GOOGLETRANSLATE(D600, ""he"", ""en"")"),"#VALUE!")</f>
        <v>#VALUE!</v>
      </c>
    </row>
    <row r="601" ht="15.75" customHeight="1">
      <c r="E601" s="4" t="str">
        <f>IFERROR(__xludf.DUMMYFUNCTION("GOOGLETRANSLATE(D601, ""he"", ""en"")"),"#VALUE!")</f>
        <v>#VALUE!</v>
      </c>
    </row>
    <row r="602" ht="15.75" customHeight="1">
      <c r="E602" s="4" t="str">
        <f>IFERROR(__xludf.DUMMYFUNCTION("GOOGLETRANSLATE(D602, ""he"", ""en"")"),"#VALUE!")</f>
        <v>#VALUE!</v>
      </c>
    </row>
    <row r="603" ht="15.75" customHeight="1">
      <c r="E603" s="4" t="str">
        <f>IFERROR(__xludf.DUMMYFUNCTION("GOOGLETRANSLATE(D603, ""he"", ""en"")"),"#VALUE!")</f>
        <v>#VALUE!</v>
      </c>
    </row>
    <row r="604" ht="15.75" customHeight="1">
      <c r="E604" s="4" t="str">
        <f>IFERROR(__xludf.DUMMYFUNCTION("GOOGLETRANSLATE(D604, ""he"", ""en"")"),"#VALUE!")</f>
        <v>#VALUE!</v>
      </c>
    </row>
    <row r="605" ht="15.75" customHeight="1">
      <c r="E605" s="4" t="str">
        <f>IFERROR(__xludf.DUMMYFUNCTION("GOOGLETRANSLATE(D605, ""he"", ""en"")"),"#VALUE!")</f>
        <v>#VALUE!</v>
      </c>
    </row>
    <row r="606" ht="15.75" customHeight="1">
      <c r="E606" s="4" t="str">
        <f>IFERROR(__xludf.DUMMYFUNCTION("GOOGLETRANSLATE(D606, ""he"", ""en"")"),"#VALUE!")</f>
        <v>#VALUE!</v>
      </c>
    </row>
    <row r="607" ht="15.75" customHeight="1">
      <c r="E607" s="4" t="str">
        <f>IFERROR(__xludf.DUMMYFUNCTION("GOOGLETRANSLATE(D607, ""he"", ""en"")"),"#VALUE!")</f>
        <v>#VALUE!</v>
      </c>
    </row>
    <row r="608" ht="15.75" customHeight="1">
      <c r="E608" s="4" t="str">
        <f>IFERROR(__xludf.DUMMYFUNCTION("GOOGLETRANSLATE(D608, ""he"", ""en"")"),"#VALUE!")</f>
        <v>#VALUE!</v>
      </c>
    </row>
    <row r="609" ht="15.75" customHeight="1">
      <c r="E609" s="4" t="str">
        <f>IFERROR(__xludf.DUMMYFUNCTION("GOOGLETRANSLATE(D609, ""he"", ""en"")"),"#VALUE!")</f>
        <v>#VALUE!</v>
      </c>
    </row>
    <row r="610" ht="15.75" customHeight="1">
      <c r="E610" s="4" t="str">
        <f>IFERROR(__xludf.DUMMYFUNCTION("GOOGLETRANSLATE(D610, ""he"", ""en"")"),"#VALUE!")</f>
        <v>#VALUE!</v>
      </c>
    </row>
    <row r="611" ht="15.75" customHeight="1">
      <c r="E611" s="4" t="str">
        <f>IFERROR(__xludf.DUMMYFUNCTION("GOOGLETRANSLATE(D611, ""he"", ""en"")"),"#VALUE!")</f>
        <v>#VALUE!</v>
      </c>
    </row>
    <row r="612" ht="15.75" customHeight="1">
      <c r="E612" s="4" t="str">
        <f>IFERROR(__xludf.DUMMYFUNCTION("GOOGLETRANSLATE(D612, ""he"", ""en"")"),"#VALUE!")</f>
        <v>#VALUE!</v>
      </c>
    </row>
    <row r="613" ht="15.75" customHeight="1">
      <c r="E613" s="4" t="str">
        <f>IFERROR(__xludf.DUMMYFUNCTION("GOOGLETRANSLATE(D613, ""he"", ""en"")"),"#VALUE!")</f>
        <v>#VALUE!</v>
      </c>
    </row>
    <row r="614" ht="15.75" customHeight="1">
      <c r="E614" s="4" t="str">
        <f>IFERROR(__xludf.DUMMYFUNCTION("GOOGLETRANSLATE(D614, ""he"", ""en"")"),"#VALUE!")</f>
        <v>#VALUE!</v>
      </c>
    </row>
    <row r="615" ht="15.75" customHeight="1">
      <c r="E615" s="4" t="str">
        <f>IFERROR(__xludf.DUMMYFUNCTION("GOOGLETRANSLATE(D615, ""he"", ""en"")"),"#VALUE!")</f>
        <v>#VALUE!</v>
      </c>
    </row>
    <row r="616" ht="15.75" customHeight="1">
      <c r="E616" s="4" t="str">
        <f>IFERROR(__xludf.DUMMYFUNCTION("GOOGLETRANSLATE(D616, ""he"", ""en"")"),"#VALUE!")</f>
        <v>#VALUE!</v>
      </c>
    </row>
    <row r="617" ht="15.75" customHeight="1">
      <c r="E617" s="4" t="str">
        <f>IFERROR(__xludf.DUMMYFUNCTION("GOOGLETRANSLATE(D617, ""he"", ""en"")"),"#VALUE!")</f>
        <v>#VALUE!</v>
      </c>
    </row>
    <row r="618" ht="15.75" customHeight="1">
      <c r="E618" s="4" t="str">
        <f>IFERROR(__xludf.DUMMYFUNCTION("GOOGLETRANSLATE(D618, ""he"", ""en"")"),"#VALUE!")</f>
        <v>#VALUE!</v>
      </c>
    </row>
    <row r="619" ht="15.75" customHeight="1">
      <c r="E619" s="4" t="str">
        <f>IFERROR(__xludf.DUMMYFUNCTION("GOOGLETRANSLATE(D619, ""he"", ""en"")"),"#VALUE!")</f>
        <v>#VALUE!</v>
      </c>
    </row>
    <row r="620" ht="15.75" customHeight="1">
      <c r="E620" s="4" t="str">
        <f>IFERROR(__xludf.DUMMYFUNCTION("GOOGLETRANSLATE(D620, ""he"", ""en"")"),"#VALUE!")</f>
        <v>#VALUE!</v>
      </c>
    </row>
    <row r="621" ht="15.75" customHeight="1">
      <c r="E621" s="4" t="str">
        <f>IFERROR(__xludf.DUMMYFUNCTION("GOOGLETRANSLATE(D621, ""he"", ""en"")"),"#VALUE!")</f>
        <v>#VALUE!</v>
      </c>
    </row>
    <row r="622" ht="15.75" customHeight="1">
      <c r="E622" s="4" t="str">
        <f>IFERROR(__xludf.DUMMYFUNCTION("GOOGLETRANSLATE(D622, ""he"", ""en"")"),"#VALUE!")</f>
        <v>#VALUE!</v>
      </c>
    </row>
    <row r="623" ht="15.75" customHeight="1">
      <c r="E623" s="4" t="str">
        <f>IFERROR(__xludf.DUMMYFUNCTION("GOOGLETRANSLATE(D623, ""he"", ""en"")"),"#VALUE!")</f>
        <v>#VALUE!</v>
      </c>
    </row>
    <row r="624" ht="15.75" customHeight="1">
      <c r="E624" s="4" t="str">
        <f>IFERROR(__xludf.DUMMYFUNCTION("GOOGLETRANSLATE(D624, ""he"", ""en"")"),"#VALUE!")</f>
        <v>#VALUE!</v>
      </c>
    </row>
    <row r="625" ht="15.75" customHeight="1">
      <c r="E625" s="4" t="str">
        <f>IFERROR(__xludf.DUMMYFUNCTION("GOOGLETRANSLATE(D625, ""he"", ""en"")"),"#VALUE!")</f>
        <v>#VALUE!</v>
      </c>
    </row>
    <row r="626" ht="15.75" customHeight="1">
      <c r="E626" s="4" t="str">
        <f>IFERROR(__xludf.DUMMYFUNCTION("GOOGLETRANSLATE(D626, ""he"", ""en"")"),"#VALUE!")</f>
        <v>#VALUE!</v>
      </c>
    </row>
    <row r="627" ht="15.75" customHeight="1">
      <c r="E627" s="4" t="str">
        <f>IFERROR(__xludf.DUMMYFUNCTION("GOOGLETRANSLATE(D627, ""he"", ""en"")"),"#VALUE!")</f>
        <v>#VALUE!</v>
      </c>
    </row>
    <row r="628" ht="15.75" customHeight="1">
      <c r="E628" s="4" t="str">
        <f>IFERROR(__xludf.DUMMYFUNCTION("GOOGLETRANSLATE(D628, ""he"", ""en"")"),"#VALUE!")</f>
        <v>#VALUE!</v>
      </c>
    </row>
    <row r="629" ht="15.75" customHeight="1">
      <c r="E629" s="4" t="str">
        <f>IFERROR(__xludf.DUMMYFUNCTION("GOOGLETRANSLATE(D629, ""he"", ""en"")"),"#VALUE!")</f>
        <v>#VALUE!</v>
      </c>
    </row>
    <row r="630" ht="15.75" customHeight="1">
      <c r="E630" s="4" t="str">
        <f>IFERROR(__xludf.DUMMYFUNCTION("GOOGLETRANSLATE(D630, ""he"", ""en"")"),"#VALUE!")</f>
        <v>#VALUE!</v>
      </c>
    </row>
    <row r="631" ht="15.75" customHeight="1">
      <c r="E631" s="4" t="str">
        <f>IFERROR(__xludf.DUMMYFUNCTION("GOOGLETRANSLATE(D631, ""he"", ""en"")"),"#VALUE!")</f>
        <v>#VALUE!</v>
      </c>
    </row>
    <row r="632" ht="15.75" customHeight="1">
      <c r="E632" s="4" t="str">
        <f>IFERROR(__xludf.DUMMYFUNCTION("GOOGLETRANSLATE(D632, ""he"", ""en"")"),"#VALUE!")</f>
        <v>#VALUE!</v>
      </c>
    </row>
    <row r="633" ht="15.75" customHeight="1">
      <c r="E633" s="4" t="str">
        <f>IFERROR(__xludf.DUMMYFUNCTION("GOOGLETRANSLATE(D633, ""he"", ""en"")"),"#VALUE!")</f>
        <v>#VALUE!</v>
      </c>
    </row>
    <row r="634" ht="15.75" customHeight="1">
      <c r="E634" s="4" t="str">
        <f>IFERROR(__xludf.DUMMYFUNCTION("GOOGLETRANSLATE(D634, ""he"", ""en"")"),"#VALUE!")</f>
        <v>#VALUE!</v>
      </c>
    </row>
    <row r="635" ht="15.75" customHeight="1">
      <c r="E635" s="4" t="str">
        <f>IFERROR(__xludf.DUMMYFUNCTION("GOOGLETRANSLATE(D635, ""he"", ""en"")"),"#VALUE!")</f>
        <v>#VALUE!</v>
      </c>
    </row>
    <row r="636" ht="15.75" customHeight="1">
      <c r="E636" s="4" t="str">
        <f>IFERROR(__xludf.DUMMYFUNCTION("GOOGLETRANSLATE(D636, ""he"", ""en"")"),"#VALUE!")</f>
        <v>#VALUE!</v>
      </c>
    </row>
    <row r="637" ht="15.75" customHeight="1">
      <c r="E637" s="4" t="str">
        <f>IFERROR(__xludf.DUMMYFUNCTION("GOOGLETRANSLATE(D637, ""he"", ""en"")"),"#VALUE!")</f>
        <v>#VALUE!</v>
      </c>
    </row>
    <row r="638" ht="15.75" customHeight="1">
      <c r="E638" s="4" t="str">
        <f>IFERROR(__xludf.DUMMYFUNCTION("GOOGLETRANSLATE(D638, ""he"", ""en"")"),"#VALUE!")</f>
        <v>#VALUE!</v>
      </c>
    </row>
    <row r="639" ht="15.75" customHeight="1">
      <c r="E639" s="4" t="str">
        <f>IFERROR(__xludf.DUMMYFUNCTION("GOOGLETRANSLATE(D639, ""he"", ""en"")"),"#VALUE!")</f>
        <v>#VALUE!</v>
      </c>
    </row>
    <row r="640" ht="15.75" customHeight="1">
      <c r="E640" s="4" t="str">
        <f>IFERROR(__xludf.DUMMYFUNCTION("GOOGLETRANSLATE(D640, ""he"", ""en"")"),"#VALUE!")</f>
        <v>#VALUE!</v>
      </c>
    </row>
    <row r="641" ht="15.75" customHeight="1">
      <c r="E641" s="4" t="str">
        <f>IFERROR(__xludf.DUMMYFUNCTION("GOOGLETRANSLATE(D641, ""he"", ""en"")"),"#VALUE!")</f>
        <v>#VALUE!</v>
      </c>
    </row>
    <row r="642" ht="15.75" customHeight="1">
      <c r="E642" s="4" t="str">
        <f>IFERROR(__xludf.DUMMYFUNCTION("GOOGLETRANSLATE(D642, ""he"", ""en"")"),"#VALUE!")</f>
        <v>#VALUE!</v>
      </c>
    </row>
    <row r="643" ht="15.75" customHeight="1">
      <c r="E643" s="4" t="str">
        <f>IFERROR(__xludf.DUMMYFUNCTION("GOOGLETRANSLATE(D643, ""he"", ""en"")"),"#VALUE!")</f>
        <v>#VALUE!</v>
      </c>
    </row>
    <row r="644" ht="15.75" customHeight="1">
      <c r="E644" s="4" t="str">
        <f>IFERROR(__xludf.DUMMYFUNCTION("GOOGLETRANSLATE(D644, ""he"", ""en"")"),"#VALUE!")</f>
        <v>#VALUE!</v>
      </c>
    </row>
    <row r="645" ht="15.75" customHeight="1">
      <c r="E645" s="4" t="str">
        <f>IFERROR(__xludf.DUMMYFUNCTION("GOOGLETRANSLATE(D645, ""he"", ""en"")"),"#VALUE!")</f>
        <v>#VALUE!</v>
      </c>
    </row>
    <row r="646" ht="15.75" customHeight="1">
      <c r="E646" s="4" t="str">
        <f>IFERROR(__xludf.DUMMYFUNCTION("GOOGLETRANSLATE(D646, ""he"", ""en"")"),"#VALUE!")</f>
        <v>#VALUE!</v>
      </c>
    </row>
    <row r="647" ht="15.75" customHeight="1">
      <c r="E647" s="4" t="str">
        <f>IFERROR(__xludf.DUMMYFUNCTION("GOOGLETRANSLATE(D647, ""he"", ""en"")"),"#VALUE!")</f>
        <v>#VALUE!</v>
      </c>
    </row>
    <row r="648" ht="15.75" customHeight="1">
      <c r="E648" s="4" t="str">
        <f>IFERROR(__xludf.DUMMYFUNCTION("GOOGLETRANSLATE(D648, ""he"", ""en"")"),"#VALUE!")</f>
        <v>#VALUE!</v>
      </c>
    </row>
    <row r="649" ht="15.75" customHeight="1">
      <c r="E649" s="4" t="str">
        <f>IFERROR(__xludf.DUMMYFUNCTION("GOOGLETRANSLATE(D649, ""he"", ""en"")"),"#VALUE!")</f>
        <v>#VALUE!</v>
      </c>
    </row>
    <row r="650" ht="15.75" customHeight="1">
      <c r="E650" s="4" t="str">
        <f>IFERROR(__xludf.DUMMYFUNCTION("GOOGLETRANSLATE(D650, ""he"", ""en"")"),"#VALUE!")</f>
        <v>#VALUE!</v>
      </c>
    </row>
    <row r="651" ht="15.75" customHeight="1">
      <c r="E651" s="4" t="str">
        <f>IFERROR(__xludf.DUMMYFUNCTION("GOOGLETRANSLATE(D651, ""he"", ""en"")"),"#VALUE!")</f>
        <v>#VALUE!</v>
      </c>
    </row>
    <row r="652" ht="15.75" customHeight="1">
      <c r="E652" s="4" t="str">
        <f>IFERROR(__xludf.DUMMYFUNCTION("GOOGLETRANSLATE(D652, ""he"", ""en"")"),"#VALUE!")</f>
        <v>#VALUE!</v>
      </c>
    </row>
    <row r="653" ht="15.75" customHeight="1">
      <c r="E653" s="4" t="str">
        <f>IFERROR(__xludf.DUMMYFUNCTION("GOOGLETRANSLATE(D653, ""he"", ""en"")"),"#VALUE!")</f>
        <v>#VALUE!</v>
      </c>
    </row>
    <row r="654" ht="15.75" customHeight="1">
      <c r="E654" s="4" t="str">
        <f>IFERROR(__xludf.DUMMYFUNCTION("GOOGLETRANSLATE(D654, ""he"", ""en"")"),"#VALUE!")</f>
        <v>#VALUE!</v>
      </c>
    </row>
    <row r="655" ht="15.75" customHeight="1">
      <c r="E655" s="4" t="str">
        <f>IFERROR(__xludf.DUMMYFUNCTION("GOOGLETRANSLATE(D655, ""he"", ""en"")"),"#VALUE!")</f>
        <v>#VALUE!</v>
      </c>
    </row>
    <row r="656" ht="15.75" customHeight="1">
      <c r="E656" s="4" t="str">
        <f>IFERROR(__xludf.DUMMYFUNCTION("GOOGLETRANSLATE(D656, ""he"", ""en"")"),"#VALUE!")</f>
        <v>#VALUE!</v>
      </c>
    </row>
    <row r="657" ht="15.75" customHeight="1">
      <c r="E657" s="4" t="str">
        <f>IFERROR(__xludf.DUMMYFUNCTION("GOOGLETRANSLATE(D657, ""he"", ""en"")"),"#VALUE!")</f>
        <v>#VALUE!</v>
      </c>
    </row>
    <row r="658" ht="15.75" customHeight="1">
      <c r="E658" s="4" t="str">
        <f>IFERROR(__xludf.DUMMYFUNCTION("GOOGLETRANSLATE(D658, ""he"", ""en"")"),"#VALUE!")</f>
        <v>#VALUE!</v>
      </c>
    </row>
    <row r="659" ht="15.75" customHeight="1">
      <c r="E659" s="4" t="str">
        <f>IFERROR(__xludf.DUMMYFUNCTION("GOOGLETRANSLATE(D659, ""he"", ""en"")"),"#VALUE!")</f>
        <v>#VALUE!</v>
      </c>
    </row>
    <row r="660" ht="15.75" customHeight="1">
      <c r="E660" s="4" t="str">
        <f>IFERROR(__xludf.DUMMYFUNCTION("GOOGLETRANSLATE(D660, ""he"", ""en"")"),"#VALUE!")</f>
        <v>#VALUE!</v>
      </c>
    </row>
    <row r="661" ht="15.75" customHeight="1">
      <c r="E661" s="4" t="str">
        <f>IFERROR(__xludf.DUMMYFUNCTION("GOOGLETRANSLATE(D661, ""he"", ""en"")"),"#VALUE!")</f>
        <v>#VALUE!</v>
      </c>
    </row>
    <row r="662" ht="15.75" customHeight="1">
      <c r="E662" s="4" t="str">
        <f>IFERROR(__xludf.DUMMYFUNCTION("GOOGLETRANSLATE(D662, ""he"", ""en"")"),"#VALUE!")</f>
        <v>#VALUE!</v>
      </c>
    </row>
    <row r="663" ht="15.75" customHeight="1">
      <c r="E663" s="4" t="str">
        <f>IFERROR(__xludf.DUMMYFUNCTION("GOOGLETRANSLATE(D663, ""he"", ""en"")"),"#VALUE!")</f>
        <v>#VALUE!</v>
      </c>
    </row>
    <row r="664" ht="15.75" customHeight="1">
      <c r="E664" s="4" t="str">
        <f>IFERROR(__xludf.DUMMYFUNCTION("GOOGLETRANSLATE(D664, ""he"", ""en"")"),"#VALUE!")</f>
        <v>#VALUE!</v>
      </c>
    </row>
    <row r="665" ht="15.75" customHeight="1">
      <c r="E665" s="4" t="str">
        <f>IFERROR(__xludf.DUMMYFUNCTION("GOOGLETRANSLATE(D665, ""he"", ""en"")"),"#VALUE!")</f>
        <v>#VALUE!</v>
      </c>
    </row>
    <row r="666" ht="15.75" customHeight="1">
      <c r="E666" s="4" t="str">
        <f>IFERROR(__xludf.DUMMYFUNCTION("GOOGLETRANSLATE(D666, ""he"", ""en"")"),"#VALUE!")</f>
        <v>#VALUE!</v>
      </c>
    </row>
    <row r="667" ht="15.75" customHeight="1">
      <c r="E667" s="4" t="str">
        <f>IFERROR(__xludf.DUMMYFUNCTION("GOOGLETRANSLATE(D667, ""he"", ""en"")"),"#VALUE!")</f>
        <v>#VALUE!</v>
      </c>
    </row>
    <row r="668" ht="15.75" customHeight="1">
      <c r="E668" s="4" t="str">
        <f>IFERROR(__xludf.DUMMYFUNCTION("GOOGLETRANSLATE(D668, ""he"", ""en"")"),"#VALUE!")</f>
        <v>#VALUE!</v>
      </c>
    </row>
    <row r="669" ht="15.75" customHeight="1">
      <c r="E669" s="4" t="str">
        <f>IFERROR(__xludf.DUMMYFUNCTION("GOOGLETRANSLATE(D669, ""he"", ""en"")"),"#VALUE!")</f>
        <v>#VALUE!</v>
      </c>
    </row>
    <row r="670" ht="15.75" customHeight="1">
      <c r="E670" s="4" t="str">
        <f>IFERROR(__xludf.DUMMYFUNCTION("GOOGLETRANSLATE(D670, ""he"", ""en"")"),"#VALUE!")</f>
        <v>#VALUE!</v>
      </c>
    </row>
    <row r="671" ht="15.75" customHeight="1">
      <c r="E671" s="4" t="str">
        <f>IFERROR(__xludf.DUMMYFUNCTION("GOOGLETRANSLATE(D671, ""he"", ""en"")"),"#VALUE!")</f>
        <v>#VALUE!</v>
      </c>
    </row>
    <row r="672" ht="15.75" customHeight="1">
      <c r="E672" s="4" t="str">
        <f>IFERROR(__xludf.DUMMYFUNCTION("GOOGLETRANSLATE(D672, ""he"", ""en"")"),"#VALUE!")</f>
        <v>#VALUE!</v>
      </c>
    </row>
    <row r="673" ht="15.75" customHeight="1">
      <c r="E673" s="4" t="str">
        <f>IFERROR(__xludf.DUMMYFUNCTION("GOOGLETRANSLATE(D673, ""he"", ""en"")"),"#VALUE!")</f>
        <v>#VALUE!</v>
      </c>
    </row>
    <row r="674" ht="15.75" customHeight="1">
      <c r="E674" s="4" t="str">
        <f>IFERROR(__xludf.DUMMYFUNCTION("GOOGLETRANSLATE(D674, ""he"", ""en"")"),"#VALUE!")</f>
        <v>#VALUE!</v>
      </c>
    </row>
    <row r="675" ht="15.75" customHeight="1">
      <c r="E675" s="4" t="str">
        <f>IFERROR(__xludf.DUMMYFUNCTION("GOOGLETRANSLATE(D675, ""he"", ""en"")"),"#VALUE!")</f>
        <v>#VALUE!</v>
      </c>
    </row>
    <row r="676" ht="15.75" customHeight="1">
      <c r="E676" s="4" t="str">
        <f>IFERROR(__xludf.DUMMYFUNCTION("GOOGLETRANSLATE(D676, ""he"", ""en"")"),"#VALUE!")</f>
        <v>#VALUE!</v>
      </c>
    </row>
    <row r="677" ht="15.75" customHeight="1">
      <c r="E677" s="4" t="str">
        <f>IFERROR(__xludf.DUMMYFUNCTION("GOOGLETRANSLATE(D677, ""he"", ""en"")"),"#VALUE!")</f>
        <v>#VALUE!</v>
      </c>
    </row>
    <row r="678" ht="15.75" customHeight="1">
      <c r="E678" s="4" t="str">
        <f>IFERROR(__xludf.DUMMYFUNCTION("GOOGLETRANSLATE(D678, ""he"", ""en"")"),"#VALUE!")</f>
        <v>#VALUE!</v>
      </c>
    </row>
    <row r="679" ht="15.75" customHeight="1">
      <c r="E679" s="4" t="str">
        <f>IFERROR(__xludf.DUMMYFUNCTION("GOOGLETRANSLATE(D679, ""he"", ""en"")"),"#VALUE!")</f>
        <v>#VALUE!</v>
      </c>
    </row>
    <row r="680" ht="15.75" customHeight="1">
      <c r="E680" s="4" t="str">
        <f>IFERROR(__xludf.DUMMYFUNCTION("GOOGLETRANSLATE(D680, ""he"", ""en"")"),"#VALUE!")</f>
        <v>#VALUE!</v>
      </c>
    </row>
    <row r="681" ht="15.75" customHeight="1">
      <c r="E681" s="4" t="str">
        <f>IFERROR(__xludf.DUMMYFUNCTION("GOOGLETRANSLATE(D681, ""he"", ""en"")"),"#VALUE!")</f>
        <v>#VALUE!</v>
      </c>
    </row>
    <row r="682" ht="15.75" customHeight="1">
      <c r="E682" s="4" t="str">
        <f>IFERROR(__xludf.DUMMYFUNCTION("GOOGLETRANSLATE(D682, ""he"", ""en"")"),"#VALUE!")</f>
        <v>#VALUE!</v>
      </c>
    </row>
    <row r="683" ht="15.75" customHeight="1">
      <c r="E683" s="4" t="str">
        <f>IFERROR(__xludf.DUMMYFUNCTION("GOOGLETRANSLATE(D683, ""he"", ""en"")"),"#VALUE!")</f>
        <v>#VALUE!</v>
      </c>
    </row>
    <row r="684" ht="15.75" customHeight="1">
      <c r="E684" s="4" t="str">
        <f>IFERROR(__xludf.DUMMYFUNCTION("GOOGLETRANSLATE(D684, ""he"", ""en"")"),"#VALUE!")</f>
        <v>#VALUE!</v>
      </c>
    </row>
    <row r="685" ht="15.75" customHeight="1">
      <c r="E685" s="4" t="str">
        <f>IFERROR(__xludf.DUMMYFUNCTION("GOOGLETRANSLATE(D685, ""he"", ""en"")"),"#VALUE!")</f>
        <v>#VALUE!</v>
      </c>
    </row>
    <row r="686" ht="15.75" customHeight="1">
      <c r="E686" s="4" t="str">
        <f>IFERROR(__xludf.DUMMYFUNCTION("GOOGLETRANSLATE(D686, ""he"", ""en"")"),"#VALUE!")</f>
        <v>#VALUE!</v>
      </c>
    </row>
    <row r="687" ht="15.75" customHeight="1">
      <c r="E687" s="4" t="str">
        <f>IFERROR(__xludf.DUMMYFUNCTION("GOOGLETRANSLATE(D687, ""he"", ""en"")"),"#VALUE!")</f>
        <v>#VALUE!</v>
      </c>
    </row>
    <row r="688" ht="15.75" customHeight="1">
      <c r="E688" s="4" t="str">
        <f>IFERROR(__xludf.DUMMYFUNCTION("GOOGLETRANSLATE(D688, ""he"", ""en"")"),"#VALUE!")</f>
        <v>#VALUE!</v>
      </c>
    </row>
    <row r="689" ht="15.75" customHeight="1">
      <c r="E689" s="4" t="str">
        <f>IFERROR(__xludf.DUMMYFUNCTION("GOOGLETRANSLATE(D689, ""he"", ""en"")"),"#VALUE!")</f>
        <v>#VALUE!</v>
      </c>
    </row>
    <row r="690" ht="15.75" customHeight="1">
      <c r="E690" s="4" t="str">
        <f>IFERROR(__xludf.DUMMYFUNCTION("GOOGLETRANSLATE(D690, ""he"", ""en"")"),"#VALUE!")</f>
        <v>#VALUE!</v>
      </c>
    </row>
    <row r="691" ht="15.75" customHeight="1">
      <c r="E691" s="4" t="str">
        <f>IFERROR(__xludf.DUMMYFUNCTION("GOOGLETRANSLATE(D691, ""he"", ""en"")"),"#VALUE!")</f>
        <v>#VALUE!</v>
      </c>
    </row>
    <row r="692" ht="15.75" customHeight="1">
      <c r="E692" s="4" t="str">
        <f>IFERROR(__xludf.DUMMYFUNCTION("GOOGLETRANSLATE(D692, ""he"", ""en"")"),"#VALUE!")</f>
        <v>#VALUE!</v>
      </c>
    </row>
    <row r="693" ht="15.75" customHeight="1">
      <c r="E693" s="4" t="str">
        <f>IFERROR(__xludf.DUMMYFUNCTION("GOOGLETRANSLATE(D693, ""he"", ""en"")"),"#VALUE!")</f>
        <v>#VALUE!</v>
      </c>
    </row>
    <row r="694" ht="15.75" customHeight="1">
      <c r="E694" s="4" t="str">
        <f>IFERROR(__xludf.DUMMYFUNCTION("GOOGLETRANSLATE(D694, ""he"", ""en"")"),"#VALUE!")</f>
        <v>#VALUE!</v>
      </c>
    </row>
    <row r="695" ht="15.75" customHeight="1">
      <c r="E695" s="4" t="str">
        <f>IFERROR(__xludf.DUMMYFUNCTION("GOOGLETRANSLATE(D695, ""he"", ""en"")"),"#VALUE!")</f>
        <v>#VALUE!</v>
      </c>
    </row>
    <row r="696" ht="15.75" customHeight="1">
      <c r="E696" s="4" t="str">
        <f>IFERROR(__xludf.DUMMYFUNCTION("GOOGLETRANSLATE(D696, ""he"", ""en"")"),"#VALUE!")</f>
        <v>#VALUE!</v>
      </c>
    </row>
    <row r="697" ht="15.75" customHeight="1">
      <c r="E697" s="4" t="str">
        <f>IFERROR(__xludf.DUMMYFUNCTION("GOOGLETRANSLATE(D697, ""he"", ""en"")"),"#VALUE!")</f>
        <v>#VALUE!</v>
      </c>
    </row>
    <row r="698" ht="15.75" customHeight="1">
      <c r="E698" s="4" t="str">
        <f>IFERROR(__xludf.DUMMYFUNCTION("GOOGLETRANSLATE(D698, ""he"", ""en"")"),"#VALUE!")</f>
        <v>#VALUE!</v>
      </c>
    </row>
    <row r="699" ht="15.75" customHeight="1">
      <c r="E699" s="4" t="str">
        <f>IFERROR(__xludf.DUMMYFUNCTION("GOOGLETRANSLATE(D699, ""he"", ""en"")"),"#VALUE!")</f>
        <v>#VALUE!</v>
      </c>
    </row>
    <row r="700" ht="15.75" customHeight="1">
      <c r="E700" s="4" t="str">
        <f>IFERROR(__xludf.DUMMYFUNCTION("GOOGLETRANSLATE(D700, ""he"", ""en"")"),"#VALUE!")</f>
        <v>#VALUE!</v>
      </c>
    </row>
    <row r="701" ht="15.75" customHeight="1">
      <c r="E701" s="4" t="str">
        <f>IFERROR(__xludf.DUMMYFUNCTION("GOOGLETRANSLATE(D701, ""he"", ""en"")"),"#VALUE!")</f>
        <v>#VALUE!</v>
      </c>
    </row>
    <row r="702" ht="15.75" customHeight="1">
      <c r="E702" s="4" t="str">
        <f>IFERROR(__xludf.DUMMYFUNCTION("GOOGLETRANSLATE(D702, ""he"", ""en"")"),"#VALUE!")</f>
        <v>#VALUE!</v>
      </c>
    </row>
    <row r="703" ht="15.75" customHeight="1">
      <c r="E703" s="4" t="str">
        <f>IFERROR(__xludf.DUMMYFUNCTION("GOOGLETRANSLATE(D703, ""he"", ""en"")"),"#VALUE!")</f>
        <v>#VALUE!</v>
      </c>
    </row>
    <row r="704" ht="15.75" customHeight="1">
      <c r="E704" s="4" t="str">
        <f>IFERROR(__xludf.DUMMYFUNCTION("GOOGLETRANSLATE(D704, ""he"", ""en"")"),"#VALUE!")</f>
        <v>#VALUE!</v>
      </c>
    </row>
    <row r="705" ht="15.75" customHeight="1">
      <c r="E705" s="4" t="str">
        <f>IFERROR(__xludf.DUMMYFUNCTION("GOOGLETRANSLATE(D705, ""he"", ""en"")"),"#VALUE!")</f>
        <v>#VALUE!</v>
      </c>
    </row>
    <row r="706" ht="15.75" customHeight="1">
      <c r="E706" s="4" t="str">
        <f>IFERROR(__xludf.DUMMYFUNCTION("GOOGLETRANSLATE(D706, ""he"", ""en"")"),"#VALUE!")</f>
        <v>#VALUE!</v>
      </c>
    </row>
    <row r="707" ht="15.75" customHeight="1">
      <c r="E707" s="4" t="str">
        <f>IFERROR(__xludf.DUMMYFUNCTION("GOOGLETRANSLATE(D707, ""he"", ""en"")"),"#VALUE!")</f>
        <v>#VALUE!</v>
      </c>
    </row>
    <row r="708" ht="15.75" customHeight="1">
      <c r="E708" s="4" t="str">
        <f>IFERROR(__xludf.DUMMYFUNCTION("GOOGLETRANSLATE(D708, ""he"", ""en"")"),"#VALUE!")</f>
        <v>#VALUE!</v>
      </c>
    </row>
    <row r="709" ht="15.75" customHeight="1">
      <c r="E709" s="4" t="str">
        <f>IFERROR(__xludf.DUMMYFUNCTION("GOOGLETRANSLATE(D709, ""he"", ""en"")"),"#VALUE!")</f>
        <v>#VALUE!</v>
      </c>
    </row>
    <row r="710" ht="15.75" customHeight="1">
      <c r="E710" s="4" t="str">
        <f>IFERROR(__xludf.DUMMYFUNCTION("GOOGLETRANSLATE(D710, ""he"", ""en"")"),"#VALUE!")</f>
        <v>#VALUE!</v>
      </c>
    </row>
    <row r="711" ht="15.75" customHeight="1">
      <c r="E711" s="4" t="str">
        <f>IFERROR(__xludf.DUMMYFUNCTION("GOOGLETRANSLATE(D711, ""he"", ""en"")"),"#VALUE!")</f>
        <v>#VALUE!</v>
      </c>
    </row>
    <row r="712" ht="15.75" customHeight="1">
      <c r="E712" s="4" t="str">
        <f>IFERROR(__xludf.DUMMYFUNCTION("GOOGLETRANSLATE(D712, ""he"", ""en"")"),"#VALUE!")</f>
        <v>#VALUE!</v>
      </c>
    </row>
    <row r="713" ht="15.75" customHeight="1">
      <c r="E713" s="4" t="str">
        <f>IFERROR(__xludf.DUMMYFUNCTION("GOOGLETRANSLATE(D713, ""he"", ""en"")"),"#VALUE!")</f>
        <v>#VALUE!</v>
      </c>
    </row>
    <row r="714" ht="15.75" customHeight="1">
      <c r="E714" s="4" t="str">
        <f>IFERROR(__xludf.DUMMYFUNCTION("GOOGLETRANSLATE(D714, ""he"", ""en"")"),"#VALUE!")</f>
        <v>#VALUE!</v>
      </c>
    </row>
    <row r="715" ht="15.75" customHeight="1">
      <c r="E715" s="4" t="str">
        <f>IFERROR(__xludf.DUMMYFUNCTION("GOOGLETRANSLATE(D715, ""he"", ""en"")"),"#VALUE!")</f>
        <v>#VALUE!</v>
      </c>
    </row>
    <row r="716" ht="15.75" customHeight="1">
      <c r="E716" s="4" t="str">
        <f>IFERROR(__xludf.DUMMYFUNCTION("GOOGLETRANSLATE(D716, ""he"", ""en"")"),"#VALUE!")</f>
        <v>#VALUE!</v>
      </c>
    </row>
    <row r="717" ht="15.75" customHeight="1">
      <c r="E717" s="4" t="str">
        <f>IFERROR(__xludf.DUMMYFUNCTION("GOOGLETRANSLATE(D717, ""he"", ""en"")"),"#VALUE!")</f>
        <v>#VALUE!</v>
      </c>
    </row>
    <row r="718" ht="15.75" customHeight="1">
      <c r="E718" s="4" t="str">
        <f>IFERROR(__xludf.DUMMYFUNCTION("GOOGLETRANSLATE(D718, ""he"", ""en"")"),"#VALUE!")</f>
        <v>#VALUE!</v>
      </c>
    </row>
    <row r="719" ht="15.75" customHeight="1">
      <c r="E719" s="4" t="str">
        <f>IFERROR(__xludf.DUMMYFUNCTION("GOOGLETRANSLATE(D719, ""he"", ""en"")"),"#VALUE!")</f>
        <v>#VALUE!</v>
      </c>
    </row>
    <row r="720" ht="15.75" customHeight="1">
      <c r="E720" s="4" t="str">
        <f>IFERROR(__xludf.DUMMYFUNCTION("GOOGLETRANSLATE(D720, ""he"", ""en"")"),"#VALUE!")</f>
        <v>#VALUE!</v>
      </c>
    </row>
    <row r="721" ht="15.75" customHeight="1">
      <c r="E721" s="4" t="str">
        <f>IFERROR(__xludf.DUMMYFUNCTION("GOOGLETRANSLATE(D721, ""he"", ""en"")"),"#VALUE!")</f>
        <v>#VALUE!</v>
      </c>
    </row>
    <row r="722" ht="15.75" customHeight="1">
      <c r="E722" s="4" t="str">
        <f>IFERROR(__xludf.DUMMYFUNCTION("GOOGLETRANSLATE(D722, ""he"", ""en"")"),"#VALUE!")</f>
        <v>#VALUE!</v>
      </c>
    </row>
    <row r="723" ht="15.75" customHeight="1">
      <c r="E723" s="4" t="str">
        <f>IFERROR(__xludf.DUMMYFUNCTION("GOOGLETRANSLATE(D723, ""he"", ""en"")"),"#VALUE!")</f>
        <v>#VALUE!</v>
      </c>
    </row>
    <row r="724" ht="15.75" customHeight="1">
      <c r="E724" s="4" t="str">
        <f>IFERROR(__xludf.DUMMYFUNCTION("GOOGLETRANSLATE(D724, ""he"", ""en"")"),"#VALUE!")</f>
        <v>#VALUE!</v>
      </c>
    </row>
    <row r="725" ht="15.75" customHeight="1">
      <c r="E725" s="4" t="str">
        <f>IFERROR(__xludf.DUMMYFUNCTION("GOOGLETRANSLATE(D725, ""he"", ""en"")"),"#VALUE!")</f>
        <v>#VALUE!</v>
      </c>
    </row>
    <row r="726" ht="15.75" customHeight="1">
      <c r="E726" s="4" t="str">
        <f>IFERROR(__xludf.DUMMYFUNCTION("GOOGLETRANSLATE(D726, ""he"", ""en"")"),"#VALUE!")</f>
        <v>#VALUE!</v>
      </c>
    </row>
    <row r="727" ht="15.75" customHeight="1">
      <c r="E727" s="4" t="str">
        <f>IFERROR(__xludf.DUMMYFUNCTION("GOOGLETRANSLATE(D727, ""he"", ""en"")"),"#VALUE!")</f>
        <v>#VALUE!</v>
      </c>
    </row>
    <row r="728" ht="15.75" customHeight="1">
      <c r="E728" s="4" t="str">
        <f>IFERROR(__xludf.DUMMYFUNCTION("GOOGLETRANSLATE(D728, ""he"", ""en"")"),"#VALUE!")</f>
        <v>#VALUE!</v>
      </c>
    </row>
    <row r="729" ht="15.75" customHeight="1">
      <c r="E729" s="4" t="str">
        <f>IFERROR(__xludf.DUMMYFUNCTION("GOOGLETRANSLATE(D729, ""he"", ""en"")"),"#VALUE!")</f>
        <v>#VALUE!</v>
      </c>
    </row>
    <row r="730" ht="15.75" customHeight="1">
      <c r="E730" s="4" t="str">
        <f>IFERROR(__xludf.DUMMYFUNCTION("GOOGLETRANSLATE(D730, ""he"", ""en"")"),"#VALUE!")</f>
        <v>#VALUE!</v>
      </c>
    </row>
    <row r="731" ht="15.75" customHeight="1">
      <c r="E731" s="4" t="str">
        <f>IFERROR(__xludf.DUMMYFUNCTION("GOOGLETRANSLATE(D731, ""he"", ""en"")"),"#VALUE!")</f>
        <v>#VALUE!</v>
      </c>
    </row>
    <row r="732" ht="15.75" customHeight="1">
      <c r="E732" s="4" t="str">
        <f>IFERROR(__xludf.DUMMYFUNCTION("GOOGLETRANSLATE(D732, ""he"", ""en"")"),"#VALUE!")</f>
        <v>#VALUE!</v>
      </c>
    </row>
    <row r="733" ht="15.75" customHeight="1">
      <c r="E733" s="4" t="str">
        <f>IFERROR(__xludf.DUMMYFUNCTION("GOOGLETRANSLATE(D733, ""he"", ""en"")"),"#VALUE!")</f>
        <v>#VALUE!</v>
      </c>
    </row>
    <row r="734" ht="15.75" customHeight="1">
      <c r="E734" s="4" t="str">
        <f>IFERROR(__xludf.DUMMYFUNCTION("GOOGLETRANSLATE(D734, ""he"", ""en"")"),"#VALUE!")</f>
        <v>#VALUE!</v>
      </c>
    </row>
    <row r="735" ht="15.75" customHeight="1">
      <c r="E735" s="4" t="str">
        <f>IFERROR(__xludf.DUMMYFUNCTION("GOOGLETRANSLATE(D735, ""he"", ""en"")"),"#VALUE!")</f>
        <v>#VALUE!</v>
      </c>
    </row>
    <row r="736" ht="15.75" customHeight="1">
      <c r="E736" s="4" t="str">
        <f>IFERROR(__xludf.DUMMYFUNCTION("GOOGLETRANSLATE(D736, ""he"", ""en"")"),"#VALUE!")</f>
        <v>#VALUE!</v>
      </c>
    </row>
    <row r="737" ht="15.75" customHeight="1">
      <c r="E737" s="4" t="str">
        <f>IFERROR(__xludf.DUMMYFUNCTION("GOOGLETRANSLATE(D737, ""he"", ""en"")"),"#VALUE!")</f>
        <v>#VALUE!</v>
      </c>
    </row>
    <row r="738" ht="15.75" customHeight="1">
      <c r="E738" s="4" t="str">
        <f>IFERROR(__xludf.DUMMYFUNCTION("GOOGLETRANSLATE(D738, ""he"", ""en"")"),"#VALUE!")</f>
        <v>#VALUE!</v>
      </c>
    </row>
    <row r="739" ht="15.75" customHeight="1">
      <c r="E739" s="4" t="str">
        <f>IFERROR(__xludf.DUMMYFUNCTION("GOOGLETRANSLATE(D739, ""he"", ""en"")"),"#VALUE!")</f>
        <v>#VALUE!</v>
      </c>
    </row>
    <row r="740" ht="15.75" customHeight="1">
      <c r="E740" s="4" t="str">
        <f>IFERROR(__xludf.DUMMYFUNCTION("GOOGLETRANSLATE(D740, ""he"", ""en"")"),"#VALUE!")</f>
        <v>#VALUE!</v>
      </c>
    </row>
    <row r="741" ht="15.75" customHeight="1">
      <c r="E741" s="4" t="str">
        <f>IFERROR(__xludf.DUMMYFUNCTION("GOOGLETRANSLATE(D741, ""he"", ""en"")"),"#VALUE!")</f>
        <v>#VALUE!</v>
      </c>
    </row>
    <row r="742" ht="15.75" customHeight="1">
      <c r="E742" s="4" t="str">
        <f>IFERROR(__xludf.DUMMYFUNCTION("GOOGLETRANSLATE(D742, ""he"", ""en"")"),"#VALUE!")</f>
        <v>#VALUE!</v>
      </c>
    </row>
    <row r="743" ht="15.75" customHeight="1">
      <c r="E743" s="4" t="str">
        <f>IFERROR(__xludf.DUMMYFUNCTION("GOOGLETRANSLATE(D743, ""he"", ""en"")"),"#VALUE!")</f>
        <v>#VALUE!</v>
      </c>
    </row>
    <row r="744" ht="15.75" customHeight="1">
      <c r="E744" s="4" t="str">
        <f>IFERROR(__xludf.DUMMYFUNCTION("GOOGLETRANSLATE(D744, ""he"", ""en"")"),"#VALUE!")</f>
        <v>#VALUE!</v>
      </c>
    </row>
    <row r="745" ht="15.75" customHeight="1">
      <c r="E745" s="4" t="str">
        <f>IFERROR(__xludf.DUMMYFUNCTION("GOOGLETRANSLATE(D745, ""he"", ""en"")"),"#VALUE!")</f>
        <v>#VALUE!</v>
      </c>
    </row>
    <row r="746" ht="15.75" customHeight="1">
      <c r="E746" s="4" t="str">
        <f>IFERROR(__xludf.DUMMYFUNCTION("GOOGLETRANSLATE(D746, ""he"", ""en"")"),"#VALUE!")</f>
        <v>#VALUE!</v>
      </c>
    </row>
    <row r="747" ht="15.75" customHeight="1">
      <c r="E747" s="4" t="str">
        <f>IFERROR(__xludf.DUMMYFUNCTION("GOOGLETRANSLATE(D747, ""he"", ""en"")"),"#VALUE!")</f>
        <v>#VALUE!</v>
      </c>
    </row>
    <row r="748" ht="15.75" customHeight="1">
      <c r="E748" s="4" t="str">
        <f>IFERROR(__xludf.DUMMYFUNCTION("GOOGLETRANSLATE(D748, ""he"", ""en"")"),"#VALUE!")</f>
        <v>#VALUE!</v>
      </c>
    </row>
    <row r="749" ht="15.75" customHeight="1">
      <c r="E749" s="4" t="str">
        <f>IFERROR(__xludf.DUMMYFUNCTION("GOOGLETRANSLATE(D749, ""he"", ""en"")"),"#VALUE!")</f>
        <v>#VALUE!</v>
      </c>
    </row>
    <row r="750" ht="15.75" customHeight="1">
      <c r="E750" s="4" t="str">
        <f>IFERROR(__xludf.DUMMYFUNCTION("GOOGLETRANSLATE(D750, ""he"", ""en"")"),"#VALUE!")</f>
        <v>#VALUE!</v>
      </c>
    </row>
    <row r="751" ht="15.75" customHeight="1">
      <c r="E751" s="4" t="str">
        <f>IFERROR(__xludf.DUMMYFUNCTION("GOOGLETRANSLATE(D751, ""he"", ""en"")"),"#VALUE!")</f>
        <v>#VALUE!</v>
      </c>
    </row>
    <row r="752" ht="15.75" customHeight="1">
      <c r="E752" s="4" t="str">
        <f>IFERROR(__xludf.DUMMYFUNCTION("GOOGLETRANSLATE(D752, ""he"", ""en"")"),"#VALUE!")</f>
        <v>#VALUE!</v>
      </c>
    </row>
    <row r="753" ht="15.75" customHeight="1">
      <c r="E753" s="4" t="str">
        <f>IFERROR(__xludf.DUMMYFUNCTION("GOOGLETRANSLATE(D753, ""he"", ""en"")"),"#VALUE!")</f>
        <v>#VALUE!</v>
      </c>
    </row>
    <row r="754" ht="15.75" customHeight="1">
      <c r="E754" s="4" t="str">
        <f>IFERROR(__xludf.DUMMYFUNCTION("GOOGLETRANSLATE(D754, ""he"", ""en"")"),"#VALUE!")</f>
        <v>#VALUE!</v>
      </c>
    </row>
    <row r="755" ht="15.75" customHeight="1">
      <c r="E755" s="4" t="str">
        <f>IFERROR(__xludf.DUMMYFUNCTION("GOOGLETRANSLATE(D755, ""he"", ""en"")"),"#VALUE!")</f>
        <v>#VALUE!</v>
      </c>
    </row>
    <row r="756" ht="15.75" customHeight="1">
      <c r="E756" s="4" t="str">
        <f>IFERROR(__xludf.DUMMYFUNCTION("GOOGLETRANSLATE(D756, ""he"", ""en"")"),"#VALUE!")</f>
        <v>#VALUE!</v>
      </c>
    </row>
    <row r="757" ht="15.75" customHeight="1">
      <c r="E757" s="4" t="str">
        <f>IFERROR(__xludf.DUMMYFUNCTION("GOOGLETRANSLATE(D757, ""he"", ""en"")"),"#VALUE!")</f>
        <v>#VALUE!</v>
      </c>
    </row>
    <row r="758" ht="15.75" customHeight="1">
      <c r="E758" s="4" t="str">
        <f>IFERROR(__xludf.DUMMYFUNCTION("GOOGLETRANSLATE(D758, ""he"", ""en"")"),"#VALUE!")</f>
        <v>#VALUE!</v>
      </c>
    </row>
    <row r="759" ht="15.75" customHeight="1">
      <c r="E759" s="4" t="str">
        <f>IFERROR(__xludf.DUMMYFUNCTION("GOOGLETRANSLATE(D759, ""he"", ""en"")"),"#VALUE!")</f>
        <v>#VALUE!</v>
      </c>
    </row>
    <row r="760" ht="15.75" customHeight="1">
      <c r="E760" s="4" t="str">
        <f>IFERROR(__xludf.DUMMYFUNCTION("GOOGLETRANSLATE(D760, ""he"", ""en"")"),"#VALUE!")</f>
        <v>#VALUE!</v>
      </c>
    </row>
    <row r="761" ht="15.75" customHeight="1">
      <c r="E761" s="4" t="str">
        <f>IFERROR(__xludf.DUMMYFUNCTION("GOOGLETRANSLATE(D761, ""he"", ""en"")"),"#VALUE!")</f>
        <v>#VALUE!</v>
      </c>
    </row>
    <row r="762" ht="15.75" customHeight="1">
      <c r="E762" s="4" t="str">
        <f>IFERROR(__xludf.DUMMYFUNCTION("GOOGLETRANSLATE(D762, ""he"", ""en"")"),"#VALUE!")</f>
        <v>#VALUE!</v>
      </c>
    </row>
    <row r="763" ht="15.75" customHeight="1">
      <c r="E763" s="4" t="str">
        <f>IFERROR(__xludf.DUMMYFUNCTION("GOOGLETRANSLATE(D763, ""he"", ""en"")"),"#VALUE!")</f>
        <v>#VALUE!</v>
      </c>
    </row>
    <row r="764" ht="15.75" customHeight="1">
      <c r="E764" s="4" t="str">
        <f>IFERROR(__xludf.DUMMYFUNCTION("GOOGLETRANSLATE(D764, ""he"", ""en"")"),"#VALUE!")</f>
        <v>#VALUE!</v>
      </c>
    </row>
    <row r="765" ht="15.75" customHeight="1">
      <c r="E765" s="4" t="str">
        <f>IFERROR(__xludf.DUMMYFUNCTION("GOOGLETRANSLATE(D765, ""he"", ""en"")"),"#VALUE!")</f>
        <v>#VALUE!</v>
      </c>
    </row>
    <row r="766" ht="15.75" customHeight="1">
      <c r="E766" s="4" t="str">
        <f>IFERROR(__xludf.DUMMYFUNCTION("GOOGLETRANSLATE(D766, ""he"", ""en"")"),"#VALUE!")</f>
        <v>#VALUE!</v>
      </c>
    </row>
    <row r="767" ht="15.75" customHeight="1">
      <c r="E767" s="4" t="str">
        <f>IFERROR(__xludf.DUMMYFUNCTION("GOOGLETRANSLATE(D767, ""he"", ""en"")"),"#VALUE!")</f>
        <v>#VALUE!</v>
      </c>
    </row>
    <row r="768" ht="15.75" customHeight="1">
      <c r="E768" s="4" t="str">
        <f>IFERROR(__xludf.DUMMYFUNCTION("GOOGLETRANSLATE(D768, ""he"", ""en"")"),"#VALUE!")</f>
        <v>#VALUE!</v>
      </c>
    </row>
    <row r="769" ht="15.75" customHeight="1">
      <c r="E769" s="4" t="str">
        <f>IFERROR(__xludf.DUMMYFUNCTION("GOOGLETRANSLATE(D769, ""he"", ""en"")"),"#VALUE!")</f>
        <v>#VALUE!</v>
      </c>
    </row>
    <row r="770" ht="15.75" customHeight="1">
      <c r="E770" s="4" t="str">
        <f>IFERROR(__xludf.DUMMYFUNCTION("GOOGLETRANSLATE(D770, ""he"", ""en"")"),"#VALUE!")</f>
        <v>#VALUE!</v>
      </c>
    </row>
    <row r="771" ht="15.75" customHeight="1">
      <c r="E771" s="4" t="str">
        <f>IFERROR(__xludf.DUMMYFUNCTION("GOOGLETRANSLATE(D771, ""he"", ""en"")"),"#VALUE!")</f>
        <v>#VALUE!</v>
      </c>
    </row>
    <row r="772" ht="15.75" customHeight="1">
      <c r="E772" s="4" t="str">
        <f>IFERROR(__xludf.DUMMYFUNCTION("GOOGLETRANSLATE(D772, ""he"", ""en"")"),"#VALUE!")</f>
        <v>#VALUE!</v>
      </c>
    </row>
    <row r="773" ht="15.75" customHeight="1">
      <c r="E773" s="4" t="str">
        <f>IFERROR(__xludf.DUMMYFUNCTION("GOOGLETRANSLATE(D773, ""he"", ""en"")"),"#VALUE!")</f>
        <v>#VALUE!</v>
      </c>
    </row>
    <row r="774" ht="15.75" customHeight="1">
      <c r="E774" s="4" t="str">
        <f>IFERROR(__xludf.DUMMYFUNCTION("GOOGLETRANSLATE(D774, ""he"", ""en"")"),"#VALUE!")</f>
        <v>#VALUE!</v>
      </c>
    </row>
    <row r="775" ht="15.75" customHeight="1">
      <c r="E775" s="4" t="str">
        <f>IFERROR(__xludf.DUMMYFUNCTION("GOOGLETRANSLATE(D775, ""he"", ""en"")"),"#VALUE!")</f>
        <v>#VALUE!</v>
      </c>
    </row>
    <row r="776" ht="15.75" customHeight="1">
      <c r="E776" s="4" t="str">
        <f>IFERROR(__xludf.DUMMYFUNCTION("GOOGLETRANSLATE(D776, ""he"", ""en"")"),"#VALUE!")</f>
        <v>#VALUE!</v>
      </c>
    </row>
    <row r="777" ht="15.75" customHeight="1">
      <c r="E777" s="4" t="str">
        <f>IFERROR(__xludf.DUMMYFUNCTION("GOOGLETRANSLATE(D777, ""he"", ""en"")"),"#VALUE!")</f>
        <v>#VALUE!</v>
      </c>
    </row>
    <row r="778" ht="15.75" customHeight="1">
      <c r="E778" s="4" t="str">
        <f>IFERROR(__xludf.DUMMYFUNCTION("GOOGLETRANSLATE(D778, ""he"", ""en"")"),"#VALUE!")</f>
        <v>#VALUE!</v>
      </c>
    </row>
    <row r="779" ht="15.75" customHeight="1">
      <c r="E779" s="4" t="str">
        <f>IFERROR(__xludf.DUMMYFUNCTION("GOOGLETRANSLATE(D779, ""he"", ""en"")"),"#VALUE!")</f>
        <v>#VALUE!</v>
      </c>
    </row>
    <row r="780" ht="15.75" customHeight="1">
      <c r="E780" s="4" t="str">
        <f>IFERROR(__xludf.DUMMYFUNCTION("GOOGLETRANSLATE(D780, ""he"", ""en"")"),"#VALUE!")</f>
        <v>#VALUE!</v>
      </c>
    </row>
    <row r="781" ht="15.75" customHeight="1">
      <c r="E781" s="4" t="str">
        <f>IFERROR(__xludf.DUMMYFUNCTION("GOOGLETRANSLATE(D781, ""he"", ""en"")"),"#VALUE!")</f>
        <v>#VALUE!</v>
      </c>
    </row>
    <row r="782" ht="15.75" customHeight="1">
      <c r="E782" s="4" t="str">
        <f>IFERROR(__xludf.DUMMYFUNCTION("GOOGLETRANSLATE(D782, ""he"", ""en"")"),"#VALUE!")</f>
        <v>#VALUE!</v>
      </c>
    </row>
    <row r="783" ht="15.75" customHeight="1">
      <c r="E783" s="4" t="str">
        <f>IFERROR(__xludf.DUMMYFUNCTION("GOOGLETRANSLATE(D783, ""he"", ""en"")"),"#VALUE!")</f>
        <v>#VALUE!</v>
      </c>
    </row>
    <row r="784" ht="15.75" customHeight="1">
      <c r="E784" s="4" t="str">
        <f>IFERROR(__xludf.DUMMYFUNCTION("GOOGLETRANSLATE(D784, ""he"", ""en"")"),"#VALUE!")</f>
        <v>#VALUE!</v>
      </c>
    </row>
    <row r="785" ht="15.75" customHeight="1">
      <c r="E785" s="4" t="str">
        <f>IFERROR(__xludf.DUMMYFUNCTION("GOOGLETRANSLATE(D785, ""he"", ""en"")"),"#VALUE!")</f>
        <v>#VALUE!</v>
      </c>
    </row>
    <row r="786" ht="15.75" customHeight="1">
      <c r="E786" s="4" t="str">
        <f>IFERROR(__xludf.DUMMYFUNCTION("GOOGLETRANSLATE(D786, ""he"", ""en"")"),"#VALUE!")</f>
        <v>#VALUE!</v>
      </c>
    </row>
    <row r="787" ht="15.75" customHeight="1">
      <c r="E787" s="4" t="str">
        <f>IFERROR(__xludf.DUMMYFUNCTION("GOOGLETRANSLATE(D787, ""he"", ""en"")"),"#VALUE!")</f>
        <v>#VALUE!</v>
      </c>
    </row>
    <row r="788" ht="15.75" customHeight="1">
      <c r="E788" s="4" t="str">
        <f>IFERROR(__xludf.DUMMYFUNCTION("GOOGLETRANSLATE(D788, ""he"", ""en"")"),"#VALUE!")</f>
        <v>#VALUE!</v>
      </c>
    </row>
    <row r="789" ht="15.75" customHeight="1">
      <c r="E789" s="4" t="str">
        <f>IFERROR(__xludf.DUMMYFUNCTION("GOOGLETRANSLATE(D789, ""he"", ""en"")"),"#VALUE!")</f>
        <v>#VALUE!</v>
      </c>
    </row>
    <row r="790" ht="15.75" customHeight="1">
      <c r="E790" s="4" t="str">
        <f>IFERROR(__xludf.DUMMYFUNCTION("GOOGLETRANSLATE(D790, ""he"", ""en"")"),"#VALUE!")</f>
        <v>#VALUE!</v>
      </c>
    </row>
    <row r="791" ht="15.75" customHeight="1">
      <c r="E791" s="4" t="str">
        <f>IFERROR(__xludf.DUMMYFUNCTION("GOOGLETRANSLATE(D791, ""he"", ""en"")"),"#VALUE!")</f>
        <v>#VALUE!</v>
      </c>
    </row>
    <row r="792" ht="15.75" customHeight="1">
      <c r="E792" s="4" t="str">
        <f>IFERROR(__xludf.DUMMYFUNCTION("GOOGLETRANSLATE(D792, ""he"", ""en"")"),"#VALUE!")</f>
        <v>#VALUE!</v>
      </c>
    </row>
    <row r="793" ht="15.75" customHeight="1">
      <c r="E793" s="4" t="str">
        <f>IFERROR(__xludf.DUMMYFUNCTION("GOOGLETRANSLATE(D793, ""he"", ""en"")"),"#VALUE!")</f>
        <v>#VALUE!</v>
      </c>
    </row>
    <row r="794" ht="15.75" customHeight="1">
      <c r="E794" s="4" t="str">
        <f>IFERROR(__xludf.DUMMYFUNCTION("GOOGLETRANSLATE(D794, ""he"", ""en"")"),"#VALUE!")</f>
        <v>#VALUE!</v>
      </c>
    </row>
    <row r="795" ht="15.75" customHeight="1">
      <c r="E795" s="4" t="str">
        <f>IFERROR(__xludf.DUMMYFUNCTION("GOOGLETRANSLATE(D795, ""he"", ""en"")"),"#VALUE!")</f>
        <v>#VALUE!</v>
      </c>
    </row>
    <row r="796" ht="15.75" customHeight="1">
      <c r="E796" s="4" t="str">
        <f>IFERROR(__xludf.DUMMYFUNCTION("GOOGLETRANSLATE(D796, ""he"", ""en"")"),"#VALUE!")</f>
        <v>#VALUE!</v>
      </c>
    </row>
    <row r="797" ht="15.75" customHeight="1">
      <c r="E797" s="4" t="str">
        <f>IFERROR(__xludf.DUMMYFUNCTION("GOOGLETRANSLATE(D797, ""he"", ""en"")"),"#VALUE!")</f>
        <v>#VALUE!</v>
      </c>
    </row>
    <row r="798" ht="15.75" customHeight="1">
      <c r="E798" s="4" t="str">
        <f>IFERROR(__xludf.DUMMYFUNCTION("GOOGLETRANSLATE(D798, ""he"", ""en"")"),"#VALUE!")</f>
        <v>#VALUE!</v>
      </c>
    </row>
    <row r="799" ht="15.75" customHeight="1">
      <c r="E799" s="4" t="str">
        <f>IFERROR(__xludf.DUMMYFUNCTION("GOOGLETRANSLATE(D799, ""he"", ""en"")"),"#VALUE!")</f>
        <v>#VALUE!</v>
      </c>
    </row>
    <row r="800" ht="15.75" customHeight="1">
      <c r="E800" s="4" t="str">
        <f>IFERROR(__xludf.DUMMYFUNCTION("GOOGLETRANSLATE(D800, ""he"", ""en"")"),"#VALUE!")</f>
        <v>#VALUE!</v>
      </c>
    </row>
    <row r="801" ht="15.75" customHeight="1">
      <c r="E801" s="4" t="str">
        <f>IFERROR(__xludf.DUMMYFUNCTION("GOOGLETRANSLATE(D801, ""he"", ""en"")"),"#VALUE!")</f>
        <v>#VALUE!</v>
      </c>
    </row>
    <row r="802" ht="15.75" customHeight="1">
      <c r="E802" s="4" t="str">
        <f>IFERROR(__xludf.DUMMYFUNCTION("GOOGLETRANSLATE(D802, ""he"", ""en"")"),"#VALUE!")</f>
        <v>#VALUE!</v>
      </c>
    </row>
    <row r="803" ht="15.75" customHeight="1">
      <c r="E803" s="4" t="str">
        <f>IFERROR(__xludf.DUMMYFUNCTION("GOOGLETRANSLATE(D803, ""he"", ""en"")"),"#VALUE!")</f>
        <v>#VALUE!</v>
      </c>
    </row>
    <row r="804" ht="15.75" customHeight="1">
      <c r="E804" s="4" t="str">
        <f>IFERROR(__xludf.DUMMYFUNCTION("GOOGLETRANSLATE(D804, ""he"", ""en"")"),"#VALUE!")</f>
        <v>#VALUE!</v>
      </c>
    </row>
    <row r="805" ht="15.75" customHeight="1">
      <c r="E805" s="4" t="str">
        <f>IFERROR(__xludf.DUMMYFUNCTION("GOOGLETRANSLATE(D805, ""he"", ""en"")"),"#VALUE!")</f>
        <v>#VALUE!</v>
      </c>
    </row>
    <row r="806" ht="15.75" customHeight="1">
      <c r="E806" s="4" t="str">
        <f>IFERROR(__xludf.DUMMYFUNCTION("GOOGLETRANSLATE(D806, ""he"", ""en"")"),"#VALUE!")</f>
        <v>#VALUE!</v>
      </c>
    </row>
    <row r="807" ht="15.75" customHeight="1">
      <c r="E807" s="4" t="str">
        <f>IFERROR(__xludf.DUMMYFUNCTION("GOOGLETRANSLATE(D807, ""he"", ""en"")"),"#VALUE!")</f>
        <v>#VALUE!</v>
      </c>
    </row>
    <row r="808" ht="15.75" customHeight="1">
      <c r="E808" s="4" t="str">
        <f>IFERROR(__xludf.DUMMYFUNCTION("GOOGLETRANSLATE(D808, ""he"", ""en"")"),"#VALUE!")</f>
        <v>#VALUE!</v>
      </c>
    </row>
    <row r="809" ht="15.75" customHeight="1">
      <c r="E809" s="4" t="str">
        <f>IFERROR(__xludf.DUMMYFUNCTION("GOOGLETRANSLATE(D809, ""he"", ""en"")"),"#VALUE!")</f>
        <v>#VALUE!</v>
      </c>
    </row>
    <row r="810" ht="15.75" customHeight="1">
      <c r="E810" s="4" t="str">
        <f>IFERROR(__xludf.DUMMYFUNCTION("GOOGLETRANSLATE(D810, ""he"", ""en"")"),"#VALUE!")</f>
        <v>#VALUE!</v>
      </c>
    </row>
    <row r="811" ht="15.75" customHeight="1">
      <c r="E811" s="4" t="str">
        <f>IFERROR(__xludf.DUMMYFUNCTION("GOOGLETRANSLATE(D811, ""he"", ""en"")"),"#VALUE!")</f>
        <v>#VALUE!</v>
      </c>
    </row>
    <row r="812" ht="15.75" customHeight="1">
      <c r="E812" s="4" t="str">
        <f>IFERROR(__xludf.DUMMYFUNCTION("GOOGLETRANSLATE(D812, ""he"", ""en"")"),"#VALUE!")</f>
        <v>#VALUE!</v>
      </c>
    </row>
    <row r="813" ht="15.75" customHeight="1">
      <c r="E813" s="4" t="str">
        <f>IFERROR(__xludf.DUMMYFUNCTION("GOOGLETRANSLATE(D813, ""he"", ""en"")"),"#VALUE!")</f>
        <v>#VALUE!</v>
      </c>
    </row>
    <row r="814" ht="15.75" customHeight="1">
      <c r="E814" s="4" t="str">
        <f>IFERROR(__xludf.DUMMYFUNCTION("GOOGLETRANSLATE(D814, ""he"", ""en"")"),"#VALUE!")</f>
        <v>#VALUE!</v>
      </c>
    </row>
    <row r="815" ht="15.75" customHeight="1">
      <c r="E815" s="4" t="str">
        <f>IFERROR(__xludf.DUMMYFUNCTION("GOOGLETRANSLATE(D815, ""he"", ""en"")"),"#VALUE!")</f>
        <v>#VALUE!</v>
      </c>
    </row>
    <row r="816" ht="15.75" customHeight="1">
      <c r="E816" s="4" t="str">
        <f>IFERROR(__xludf.DUMMYFUNCTION("GOOGLETRANSLATE(D816, ""he"", ""en"")"),"#VALUE!")</f>
        <v>#VALUE!</v>
      </c>
    </row>
    <row r="817" ht="15.75" customHeight="1">
      <c r="E817" s="4" t="str">
        <f>IFERROR(__xludf.DUMMYFUNCTION("GOOGLETRANSLATE(D817, ""he"", ""en"")"),"#VALUE!")</f>
        <v>#VALUE!</v>
      </c>
    </row>
    <row r="818" ht="15.75" customHeight="1">
      <c r="E818" s="4" t="str">
        <f>IFERROR(__xludf.DUMMYFUNCTION("GOOGLETRANSLATE(D818, ""he"", ""en"")"),"#VALUE!")</f>
        <v>#VALUE!</v>
      </c>
    </row>
    <row r="819" ht="15.75" customHeight="1">
      <c r="E819" s="4" t="str">
        <f>IFERROR(__xludf.DUMMYFUNCTION("GOOGLETRANSLATE(D819, ""he"", ""en"")"),"#VALUE!")</f>
        <v>#VALUE!</v>
      </c>
    </row>
    <row r="820" ht="15.75" customHeight="1">
      <c r="E820" s="4" t="str">
        <f>IFERROR(__xludf.DUMMYFUNCTION("GOOGLETRANSLATE(D820, ""he"", ""en"")"),"#VALUE!")</f>
        <v>#VALUE!</v>
      </c>
    </row>
    <row r="821" ht="15.75" customHeight="1">
      <c r="E821" s="4" t="str">
        <f>IFERROR(__xludf.DUMMYFUNCTION("GOOGLETRANSLATE(D821, ""he"", ""en"")"),"#VALUE!")</f>
        <v>#VALUE!</v>
      </c>
    </row>
    <row r="822" ht="15.75" customHeight="1">
      <c r="E822" s="4" t="str">
        <f>IFERROR(__xludf.DUMMYFUNCTION("GOOGLETRANSLATE(D822, ""he"", ""en"")"),"#VALUE!")</f>
        <v>#VALUE!</v>
      </c>
    </row>
    <row r="823" ht="15.75" customHeight="1">
      <c r="E823" s="4" t="str">
        <f>IFERROR(__xludf.DUMMYFUNCTION("GOOGLETRANSLATE(D823, ""he"", ""en"")"),"#VALUE!")</f>
        <v>#VALUE!</v>
      </c>
    </row>
    <row r="824" ht="15.75" customHeight="1">
      <c r="E824" s="4" t="str">
        <f>IFERROR(__xludf.DUMMYFUNCTION("GOOGLETRANSLATE(D824, ""he"", ""en"")"),"#VALUE!")</f>
        <v>#VALUE!</v>
      </c>
    </row>
    <row r="825" ht="15.75" customHeight="1">
      <c r="E825" s="4" t="str">
        <f>IFERROR(__xludf.DUMMYFUNCTION("GOOGLETRANSLATE(D825, ""he"", ""en"")"),"#VALUE!")</f>
        <v>#VALUE!</v>
      </c>
    </row>
    <row r="826" ht="15.75" customHeight="1">
      <c r="E826" s="4" t="str">
        <f>IFERROR(__xludf.DUMMYFUNCTION("GOOGLETRANSLATE(D826, ""he"", ""en"")"),"#VALUE!")</f>
        <v>#VALUE!</v>
      </c>
    </row>
    <row r="827" ht="15.75" customHeight="1">
      <c r="E827" s="4" t="str">
        <f>IFERROR(__xludf.DUMMYFUNCTION("GOOGLETRANSLATE(D827, ""he"", ""en"")"),"#VALUE!")</f>
        <v>#VALUE!</v>
      </c>
    </row>
    <row r="828" ht="15.75" customHeight="1">
      <c r="E828" s="4" t="str">
        <f>IFERROR(__xludf.DUMMYFUNCTION("GOOGLETRANSLATE(D828, ""he"", ""en"")"),"#VALUE!")</f>
        <v>#VALUE!</v>
      </c>
    </row>
    <row r="829" ht="15.75" customHeight="1">
      <c r="E829" s="4" t="str">
        <f>IFERROR(__xludf.DUMMYFUNCTION("GOOGLETRANSLATE(D829, ""he"", ""en"")"),"#VALUE!")</f>
        <v>#VALUE!</v>
      </c>
    </row>
    <row r="830" ht="15.75" customHeight="1">
      <c r="E830" s="4" t="str">
        <f>IFERROR(__xludf.DUMMYFUNCTION("GOOGLETRANSLATE(D830, ""he"", ""en"")"),"#VALUE!")</f>
        <v>#VALUE!</v>
      </c>
    </row>
    <row r="831" ht="15.75" customHeight="1">
      <c r="E831" s="4" t="str">
        <f>IFERROR(__xludf.DUMMYFUNCTION("GOOGLETRANSLATE(D831, ""he"", ""en"")"),"#VALUE!")</f>
        <v>#VALUE!</v>
      </c>
    </row>
    <row r="832" ht="15.75" customHeight="1">
      <c r="E832" s="4" t="str">
        <f>IFERROR(__xludf.DUMMYFUNCTION("GOOGLETRANSLATE(D832, ""he"", ""en"")"),"#VALUE!")</f>
        <v>#VALUE!</v>
      </c>
    </row>
    <row r="833" ht="15.75" customHeight="1">
      <c r="E833" s="4" t="str">
        <f>IFERROR(__xludf.DUMMYFUNCTION("GOOGLETRANSLATE(D833, ""he"", ""en"")"),"#VALUE!")</f>
        <v>#VALUE!</v>
      </c>
    </row>
    <row r="834" ht="15.75" customHeight="1">
      <c r="E834" s="4" t="str">
        <f>IFERROR(__xludf.DUMMYFUNCTION("GOOGLETRANSLATE(D834, ""he"", ""en"")"),"#VALUE!")</f>
        <v>#VALUE!</v>
      </c>
    </row>
    <row r="835" ht="15.75" customHeight="1">
      <c r="E835" s="4" t="str">
        <f>IFERROR(__xludf.DUMMYFUNCTION("GOOGLETRANSLATE(D835, ""he"", ""en"")"),"#VALUE!")</f>
        <v>#VALUE!</v>
      </c>
    </row>
    <row r="836" ht="15.75" customHeight="1">
      <c r="E836" s="4" t="str">
        <f>IFERROR(__xludf.DUMMYFUNCTION("GOOGLETRANSLATE(D836, ""he"", ""en"")"),"#VALUE!")</f>
        <v>#VALUE!</v>
      </c>
    </row>
    <row r="837" ht="15.75" customHeight="1">
      <c r="E837" s="4" t="str">
        <f>IFERROR(__xludf.DUMMYFUNCTION("GOOGLETRANSLATE(D837, ""he"", ""en"")"),"#VALUE!")</f>
        <v>#VALUE!</v>
      </c>
    </row>
    <row r="838" ht="15.75" customHeight="1">
      <c r="E838" s="4" t="str">
        <f>IFERROR(__xludf.DUMMYFUNCTION("GOOGLETRANSLATE(D838, ""he"", ""en"")"),"#VALUE!")</f>
        <v>#VALUE!</v>
      </c>
    </row>
    <row r="839" ht="15.75" customHeight="1">
      <c r="E839" s="4" t="str">
        <f>IFERROR(__xludf.DUMMYFUNCTION("GOOGLETRANSLATE(D839, ""he"", ""en"")"),"#VALUE!")</f>
        <v>#VALUE!</v>
      </c>
    </row>
    <row r="840" ht="15.75" customHeight="1">
      <c r="E840" s="4" t="str">
        <f>IFERROR(__xludf.DUMMYFUNCTION("GOOGLETRANSLATE(D840, ""he"", ""en"")"),"#VALUE!")</f>
        <v>#VALUE!</v>
      </c>
    </row>
    <row r="841" ht="15.75" customHeight="1">
      <c r="E841" s="4" t="str">
        <f>IFERROR(__xludf.DUMMYFUNCTION("GOOGLETRANSLATE(D841, ""he"", ""en"")"),"#VALUE!")</f>
        <v>#VALUE!</v>
      </c>
    </row>
    <row r="842" ht="15.75" customHeight="1">
      <c r="E842" s="4" t="str">
        <f>IFERROR(__xludf.DUMMYFUNCTION("GOOGLETRANSLATE(D842, ""he"", ""en"")"),"#VALUE!")</f>
        <v>#VALUE!</v>
      </c>
    </row>
    <row r="843" ht="15.75" customHeight="1">
      <c r="E843" s="4" t="str">
        <f>IFERROR(__xludf.DUMMYFUNCTION("GOOGLETRANSLATE(D843, ""he"", ""en"")"),"#VALUE!")</f>
        <v>#VALUE!</v>
      </c>
    </row>
    <row r="844" ht="15.75" customHeight="1">
      <c r="E844" s="4" t="str">
        <f>IFERROR(__xludf.DUMMYFUNCTION("GOOGLETRANSLATE(D844, ""he"", ""en"")"),"#VALUE!")</f>
        <v>#VALUE!</v>
      </c>
    </row>
    <row r="845" ht="15.75" customHeight="1">
      <c r="E845" s="4" t="str">
        <f>IFERROR(__xludf.DUMMYFUNCTION("GOOGLETRANSLATE(D845, ""he"", ""en"")"),"#VALUE!")</f>
        <v>#VALUE!</v>
      </c>
    </row>
    <row r="846" ht="15.75" customHeight="1">
      <c r="E846" s="4" t="str">
        <f>IFERROR(__xludf.DUMMYFUNCTION("GOOGLETRANSLATE(D846, ""he"", ""en"")"),"#VALUE!")</f>
        <v>#VALUE!</v>
      </c>
    </row>
    <row r="847" ht="15.75" customHeight="1">
      <c r="E847" s="4" t="str">
        <f>IFERROR(__xludf.DUMMYFUNCTION("GOOGLETRANSLATE(D847, ""he"", ""en"")"),"#VALUE!")</f>
        <v>#VALUE!</v>
      </c>
    </row>
    <row r="848" ht="15.75" customHeight="1">
      <c r="E848" s="4" t="str">
        <f>IFERROR(__xludf.DUMMYFUNCTION("GOOGLETRANSLATE(D848, ""he"", ""en"")"),"#VALUE!")</f>
        <v>#VALUE!</v>
      </c>
    </row>
    <row r="849" ht="15.75" customHeight="1">
      <c r="E849" s="4" t="str">
        <f>IFERROR(__xludf.DUMMYFUNCTION("GOOGLETRANSLATE(D849, ""he"", ""en"")"),"#VALUE!")</f>
        <v>#VALUE!</v>
      </c>
    </row>
    <row r="850" ht="15.75" customHeight="1">
      <c r="E850" s="4" t="str">
        <f>IFERROR(__xludf.DUMMYFUNCTION("GOOGLETRANSLATE(D850, ""he"", ""en"")"),"#VALUE!")</f>
        <v>#VALUE!</v>
      </c>
    </row>
    <row r="851" ht="15.75" customHeight="1">
      <c r="E851" s="4" t="str">
        <f>IFERROR(__xludf.DUMMYFUNCTION("GOOGLETRANSLATE(D851, ""he"", ""en"")"),"#VALUE!")</f>
        <v>#VALUE!</v>
      </c>
    </row>
    <row r="852" ht="15.75" customHeight="1">
      <c r="E852" s="4" t="str">
        <f>IFERROR(__xludf.DUMMYFUNCTION("GOOGLETRANSLATE(D852, ""he"", ""en"")"),"#VALUE!")</f>
        <v>#VALUE!</v>
      </c>
    </row>
    <row r="853" ht="15.75" customHeight="1">
      <c r="E853" s="4" t="str">
        <f>IFERROR(__xludf.DUMMYFUNCTION("GOOGLETRANSLATE(D853, ""he"", ""en"")"),"#VALUE!")</f>
        <v>#VALUE!</v>
      </c>
    </row>
    <row r="854" ht="15.75" customHeight="1">
      <c r="E854" s="4" t="str">
        <f>IFERROR(__xludf.DUMMYFUNCTION("GOOGLETRANSLATE(D854, ""he"", ""en"")"),"#VALUE!")</f>
        <v>#VALUE!</v>
      </c>
    </row>
    <row r="855" ht="15.75" customHeight="1">
      <c r="E855" s="4" t="str">
        <f>IFERROR(__xludf.DUMMYFUNCTION("GOOGLETRANSLATE(D855, ""he"", ""en"")"),"#VALUE!")</f>
        <v>#VALUE!</v>
      </c>
    </row>
    <row r="856" ht="15.75" customHeight="1">
      <c r="E856" s="4" t="str">
        <f>IFERROR(__xludf.DUMMYFUNCTION("GOOGLETRANSLATE(D856, ""he"", ""en"")"),"#VALUE!")</f>
        <v>#VALUE!</v>
      </c>
    </row>
    <row r="857" ht="15.75" customHeight="1">
      <c r="E857" s="4" t="str">
        <f>IFERROR(__xludf.DUMMYFUNCTION("GOOGLETRANSLATE(D857, ""he"", ""en"")"),"#VALUE!")</f>
        <v>#VALUE!</v>
      </c>
    </row>
    <row r="858" ht="15.75" customHeight="1">
      <c r="E858" s="4" t="str">
        <f>IFERROR(__xludf.DUMMYFUNCTION("GOOGLETRANSLATE(D858, ""he"", ""en"")"),"#VALUE!")</f>
        <v>#VALUE!</v>
      </c>
    </row>
    <row r="859" ht="15.75" customHeight="1">
      <c r="E859" s="4" t="str">
        <f>IFERROR(__xludf.DUMMYFUNCTION("GOOGLETRANSLATE(D859, ""he"", ""en"")"),"#VALUE!")</f>
        <v>#VALUE!</v>
      </c>
    </row>
    <row r="860" ht="15.75" customHeight="1">
      <c r="E860" s="4" t="str">
        <f>IFERROR(__xludf.DUMMYFUNCTION("GOOGLETRANSLATE(D860, ""he"", ""en"")"),"#VALUE!")</f>
        <v>#VALUE!</v>
      </c>
    </row>
    <row r="861" ht="15.75" customHeight="1">
      <c r="E861" s="4" t="str">
        <f>IFERROR(__xludf.DUMMYFUNCTION("GOOGLETRANSLATE(D861, ""he"", ""en"")"),"#VALUE!")</f>
        <v>#VALUE!</v>
      </c>
    </row>
    <row r="862" ht="15.75" customHeight="1">
      <c r="E862" s="4" t="str">
        <f>IFERROR(__xludf.DUMMYFUNCTION("GOOGLETRANSLATE(D862, ""he"", ""en"")"),"#VALUE!")</f>
        <v>#VALUE!</v>
      </c>
    </row>
    <row r="863" ht="15.75" customHeight="1">
      <c r="E863" s="4" t="str">
        <f>IFERROR(__xludf.DUMMYFUNCTION("GOOGLETRANSLATE(D863, ""he"", ""en"")"),"#VALUE!")</f>
        <v>#VALUE!</v>
      </c>
    </row>
    <row r="864" ht="15.75" customHeight="1">
      <c r="E864" s="4" t="str">
        <f>IFERROR(__xludf.DUMMYFUNCTION("GOOGLETRANSLATE(D864, ""he"", ""en"")"),"#VALUE!")</f>
        <v>#VALUE!</v>
      </c>
    </row>
    <row r="865" ht="15.75" customHeight="1">
      <c r="E865" s="4" t="str">
        <f>IFERROR(__xludf.DUMMYFUNCTION("GOOGLETRANSLATE(D865, ""he"", ""en"")"),"#VALUE!")</f>
        <v>#VALUE!</v>
      </c>
    </row>
    <row r="866" ht="15.75" customHeight="1">
      <c r="E866" s="4" t="str">
        <f>IFERROR(__xludf.DUMMYFUNCTION("GOOGLETRANSLATE(D866, ""he"", ""en"")"),"#VALUE!")</f>
        <v>#VALUE!</v>
      </c>
    </row>
    <row r="867" ht="15.75" customHeight="1">
      <c r="E867" s="4" t="str">
        <f>IFERROR(__xludf.DUMMYFUNCTION("GOOGLETRANSLATE(D867, ""he"", ""en"")"),"#VALUE!")</f>
        <v>#VALUE!</v>
      </c>
    </row>
    <row r="868" ht="15.75" customHeight="1">
      <c r="E868" s="4" t="str">
        <f>IFERROR(__xludf.DUMMYFUNCTION("GOOGLETRANSLATE(D868, ""he"", ""en"")"),"#VALUE!")</f>
        <v>#VALUE!</v>
      </c>
    </row>
    <row r="869" ht="15.75" customHeight="1">
      <c r="E869" s="4" t="str">
        <f>IFERROR(__xludf.DUMMYFUNCTION("GOOGLETRANSLATE(D869, ""he"", ""en"")"),"#VALUE!")</f>
        <v>#VALUE!</v>
      </c>
    </row>
    <row r="870" ht="15.75" customHeight="1">
      <c r="E870" s="4" t="str">
        <f>IFERROR(__xludf.DUMMYFUNCTION("GOOGLETRANSLATE(D870, ""he"", ""en"")"),"#VALUE!")</f>
        <v>#VALUE!</v>
      </c>
    </row>
    <row r="871" ht="15.75" customHeight="1">
      <c r="E871" s="4" t="str">
        <f>IFERROR(__xludf.DUMMYFUNCTION("GOOGLETRANSLATE(D871, ""he"", ""en"")"),"#VALUE!")</f>
        <v>#VALUE!</v>
      </c>
    </row>
    <row r="872" ht="15.75" customHeight="1">
      <c r="E872" s="4" t="str">
        <f>IFERROR(__xludf.DUMMYFUNCTION("GOOGLETRANSLATE(D872, ""he"", ""en"")"),"#VALUE!")</f>
        <v>#VALUE!</v>
      </c>
    </row>
    <row r="873" ht="15.75" customHeight="1">
      <c r="E873" s="4" t="str">
        <f>IFERROR(__xludf.DUMMYFUNCTION("GOOGLETRANSLATE(D873, ""he"", ""en"")"),"#VALUE!")</f>
        <v>#VALUE!</v>
      </c>
    </row>
    <row r="874" ht="15.75" customHeight="1">
      <c r="E874" s="4" t="str">
        <f>IFERROR(__xludf.DUMMYFUNCTION("GOOGLETRANSLATE(D874, ""he"", ""en"")"),"#VALUE!")</f>
        <v>#VALUE!</v>
      </c>
    </row>
    <row r="875" ht="15.75" customHeight="1">
      <c r="E875" s="4" t="str">
        <f>IFERROR(__xludf.DUMMYFUNCTION("GOOGLETRANSLATE(D875, ""he"", ""en"")"),"#VALUE!")</f>
        <v>#VALUE!</v>
      </c>
    </row>
    <row r="876" ht="15.75" customHeight="1">
      <c r="E876" s="4" t="str">
        <f>IFERROR(__xludf.DUMMYFUNCTION("GOOGLETRANSLATE(D876, ""he"", ""en"")"),"#VALUE!")</f>
        <v>#VALUE!</v>
      </c>
    </row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1.0" footer="0.0" header="0.0" left="0.75" right="0.75" top="1.0"/>
  <pageSetup orientation="landscape"/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5" width="12.63"/>
    <col customWidth="1" min="6" max="26" width="8.63"/>
  </cols>
  <sheetData>
    <row r="1" ht="15.75" customHeight="1">
      <c r="A1" s="1" t="s">
        <v>0</v>
      </c>
      <c r="B1" s="1" t="s">
        <v>1</v>
      </c>
      <c r="C1" s="2" t="s">
        <v>2</v>
      </c>
      <c r="D1" s="2" t="s">
        <v>3</v>
      </c>
      <c r="E1" s="18" t="s">
        <v>4</v>
      </c>
      <c r="F1" s="2" t="s">
        <v>5</v>
      </c>
      <c r="G1" s="2" t="s">
        <v>6</v>
      </c>
      <c r="H1" s="2" t="s">
        <v>7</v>
      </c>
    </row>
    <row r="2" ht="15.75" customHeight="1">
      <c r="A2" s="24" t="s">
        <v>8</v>
      </c>
      <c r="B2" s="25">
        <v>1.0</v>
      </c>
      <c r="C2" s="4">
        <v>1.0</v>
      </c>
      <c r="D2" s="5" t="s">
        <v>9</v>
      </c>
      <c r="E2" s="4" t="str">
        <f>IFERROR(__xludf.DUMMYFUNCTION("GOOGLETRANSLATE(D2, ""he"", ""en"")"),"{A}")</f>
        <v>{A}</v>
      </c>
      <c r="F2" s="4"/>
      <c r="G2" s="4"/>
      <c r="H2" s="4"/>
    </row>
    <row r="3" ht="15.75" customHeight="1">
      <c r="A3" s="3" t="s">
        <v>22</v>
      </c>
      <c r="B3" s="1" t="s">
        <v>2899</v>
      </c>
      <c r="C3" s="4">
        <v>2.0</v>
      </c>
      <c r="D3" s="5" t="s">
        <v>3236</v>
      </c>
      <c r="E3" s="4" t="str">
        <f>IFERROR(__xludf.DUMMYFUNCTION("GOOGLETRANSLATE(D3, ""he"", ""en"")"),"song")</f>
        <v>song</v>
      </c>
      <c r="F3" s="4"/>
      <c r="G3" s="4"/>
      <c r="H3" s="4"/>
    </row>
    <row r="4" ht="15.75" customHeight="1">
      <c r="A4" s="3" t="s">
        <v>7662</v>
      </c>
      <c r="B4" s="1" t="s">
        <v>7663</v>
      </c>
      <c r="C4" s="4">
        <v>3.0</v>
      </c>
      <c r="D4" s="5" t="s">
        <v>7664</v>
      </c>
      <c r="E4" s="4" t="str">
        <f>IFERROR(__xludf.DUMMYFUNCTION("GOOGLETRANSLATE(D4, ""he"", ""en"")"),"the virtues")</f>
        <v>the virtues</v>
      </c>
      <c r="F4" s="4"/>
      <c r="G4" s="4"/>
      <c r="H4" s="4"/>
    </row>
    <row r="5" ht="15.75" customHeight="1">
      <c r="A5" s="3" t="s">
        <v>8122</v>
      </c>
      <c r="B5" s="1" t="s">
        <v>8123</v>
      </c>
      <c r="C5" s="4">
        <v>4.0</v>
      </c>
      <c r="D5" s="5" t="s">
        <v>8124</v>
      </c>
      <c r="E5" s="4" t="str">
        <f>IFERROR(__xludf.DUMMYFUNCTION("GOOGLETRANSLATE(D5, ""he"", ""en"")"),"to Shlomo")</f>
        <v>to Shlomo</v>
      </c>
      <c r="F5" s="4"/>
      <c r="G5" s="4"/>
      <c r="H5" s="4"/>
    </row>
    <row r="6" ht="15.75" customHeight="1">
      <c r="A6" s="3" t="s">
        <v>8125</v>
      </c>
      <c r="B6" s="1" t="s">
        <v>8126</v>
      </c>
      <c r="C6" s="4">
        <v>5.0</v>
      </c>
      <c r="D6" s="5" t="s">
        <v>726</v>
      </c>
      <c r="E6" s="4" t="str">
        <f>IFERROR(__xludf.DUMMYFUNCTION("GOOGLETRANSLATE(D6, ""he"", ""en"")"),"if")</f>
        <v>if</v>
      </c>
      <c r="F6" s="4"/>
      <c r="G6" s="4"/>
      <c r="H6" s="4"/>
    </row>
    <row r="7" ht="15.75" customHeight="1">
      <c r="A7" s="3" t="s">
        <v>8127</v>
      </c>
      <c r="B7" s="1" t="s">
        <v>8128</v>
      </c>
      <c r="C7" s="4">
        <v>6.0</v>
      </c>
      <c r="D7" s="5" t="s">
        <v>180</v>
      </c>
      <c r="E7" s="4" t="str">
        <f>IFERROR(__xludf.DUMMYFUNCTION("GOOGLETRANSLATE(D7, ""he"", ""en"")"),"Jehovah")</f>
        <v>Jehovah</v>
      </c>
      <c r="F7" s="4"/>
      <c r="G7" s="4"/>
      <c r="H7" s="4"/>
    </row>
    <row r="8" ht="15.75" customHeight="1">
      <c r="A8" s="3" t="s">
        <v>3592</v>
      </c>
      <c r="B8" s="1" t="s">
        <v>7796</v>
      </c>
      <c r="C8" s="4">
        <v>7.0</v>
      </c>
      <c r="D8" s="5" t="s">
        <v>132</v>
      </c>
      <c r="E8" s="4" t="str">
        <f>IFERROR(__xludf.DUMMYFUNCTION("GOOGLETRANSLATE(D8, ""he"", ""en"")"),"not")</f>
        <v>not</v>
      </c>
      <c r="F8" s="4"/>
      <c r="G8" s="4"/>
      <c r="H8" s="4"/>
    </row>
    <row r="9" ht="15.75" customHeight="1">
      <c r="A9" s="3" t="s">
        <v>6021</v>
      </c>
      <c r="B9" s="1" t="s">
        <v>7417</v>
      </c>
      <c r="C9" s="4">
        <v>8.0</v>
      </c>
      <c r="D9" s="5" t="s">
        <v>8129</v>
      </c>
      <c r="E9" s="4" t="str">
        <f>IFERROR(__xludf.DUMMYFUNCTION("GOOGLETRANSLATE(D9, ""he"", ""en"")"),"will build")</f>
        <v>will build</v>
      </c>
      <c r="F9" s="4"/>
      <c r="G9" s="4"/>
      <c r="H9" s="4"/>
    </row>
    <row r="10" ht="15.75" customHeight="1">
      <c r="A10" s="3" t="s">
        <v>8130</v>
      </c>
      <c r="B10" s="1" t="s">
        <v>8131</v>
      </c>
      <c r="C10" s="4">
        <v>9.0</v>
      </c>
      <c r="D10" s="5" t="s">
        <v>3592</v>
      </c>
      <c r="E10" s="4" t="str">
        <f>IFERROR(__xludf.DUMMYFUNCTION("GOOGLETRANSLATE(D10, ""he"", ""en"")"),"house")</f>
        <v>house</v>
      </c>
      <c r="F10" s="4"/>
      <c r="G10" s="4"/>
      <c r="H10" s="4"/>
    </row>
    <row r="11" ht="15.75" customHeight="1">
      <c r="A11" s="3" t="s">
        <v>8132</v>
      </c>
      <c r="B11" s="1" t="s">
        <v>8133</v>
      </c>
      <c r="C11" s="4">
        <v>10.0</v>
      </c>
      <c r="D11" s="5" t="s">
        <v>6059</v>
      </c>
      <c r="E11" s="4" t="str">
        <f>IFERROR(__xludf.DUMMYFUNCTION("GOOGLETRANSLATE(D11, ""he"", ""en"")"),"vain")</f>
        <v>vain</v>
      </c>
      <c r="F11" s="4"/>
      <c r="G11" s="4"/>
      <c r="H11" s="4"/>
    </row>
    <row r="12" ht="15.75" customHeight="1">
      <c r="A12" s="3" t="s">
        <v>4883</v>
      </c>
      <c r="B12" s="1" t="s">
        <v>8134</v>
      </c>
      <c r="C12" s="4">
        <v>11.0</v>
      </c>
      <c r="D12" s="5" t="s">
        <v>8130</v>
      </c>
      <c r="E12" s="4" t="str">
        <f>IFERROR(__xludf.DUMMYFUNCTION("GOOGLETRANSLATE(D12, ""he"", ""en"")"),"They worked")</f>
        <v>They worked</v>
      </c>
      <c r="F12" s="4"/>
      <c r="G12" s="4"/>
      <c r="H12" s="4"/>
    </row>
    <row r="13" ht="15.75" customHeight="1">
      <c r="A13" s="3" t="s">
        <v>8125</v>
      </c>
      <c r="B13" s="1" t="s">
        <v>8126</v>
      </c>
      <c r="C13" s="4">
        <v>12.0</v>
      </c>
      <c r="D13" s="5" t="s">
        <v>8132</v>
      </c>
      <c r="E13" s="4" t="str">
        <f>IFERROR(__xludf.DUMMYFUNCTION("GOOGLETRANSLATE(D13, ""he"", ""en"")"),"his builders")</f>
        <v>his builders</v>
      </c>
      <c r="F13" s="4"/>
      <c r="G13" s="4"/>
      <c r="H13" s="4"/>
    </row>
    <row r="14" ht="15.75" customHeight="1">
      <c r="A14" s="3" t="s">
        <v>8135</v>
      </c>
      <c r="B14" s="1" t="s">
        <v>8136</v>
      </c>
      <c r="C14" s="4">
        <v>13.0</v>
      </c>
      <c r="D14" s="5" t="s">
        <v>4883</v>
      </c>
      <c r="E14" s="4" t="str">
        <f>IFERROR(__xludf.DUMMYFUNCTION("GOOGLETRANSLATE(D14, ""he"", ""en"")"),"Bo")</f>
        <v>Bo</v>
      </c>
      <c r="F14" s="4"/>
      <c r="G14" s="4"/>
      <c r="H14" s="4"/>
    </row>
    <row r="15" ht="15.75" customHeight="1">
      <c r="A15" s="3" t="s">
        <v>4218</v>
      </c>
      <c r="B15" s="1" t="s">
        <v>8137</v>
      </c>
      <c r="C15" s="4">
        <v>14.0</v>
      </c>
      <c r="D15" s="5" t="s">
        <v>726</v>
      </c>
      <c r="E15" s="4" t="str">
        <f>IFERROR(__xludf.DUMMYFUNCTION("GOOGLETRANSLATE(D15, ""he"", ""en"")"),"if")</f>
        <v>if</v>
      </c>
      <c r="F15" s="4"/>
      <c r="G15" s="4"/>
      <c r="H15" s="4"/>
    </row>
    <row r="16" ht="15.75" customHeight="1">
      <c r="A16" s="3" t="s">
        <v>6021</v>
      </c>
      <c r="B16" s="1" t="s">
        <v>7417</v>
      </c>
      <c r="C16" s="4">
        <v>15.0</v>
      </c>
      <c r="D16" s="5" t="s">
        <v>180</v>
      </c>
      <c r="E16" s="4" t="str">
        <f>IFERROR(__xludf.DUMMYFUNCTION("GOOGLETRANSLATE(D16, ""he"", ""en"")"),"Jehovah")</f>
        <v>Jehovah</v>
      </c>
      <c r="F16" s="4"/>
      <c r="G16" s="4"/>
      <c r="H16" s="4"/>
    </row>
    <row r="17" ht="15.75" customHeight="1">
      <c r="A17" s="3" t="s">
        <v>8138</v>
      </c>
      <c r="B17" s="1" t="s">
        <v>8139</v>
      </c>
      <c r="C17" s="4">
        <v>16.0</v>
      </c>
      <c r="D17" s="5" t="s">
        <v>132</v>
      </c>
      <c r="E17" s="4" t="str">
        <f>IFERROR(__xludf.DUMMYFUNCTION("GOOGLETRANSLATE(D17, ""he"", ""en"")"),"not")</f>
        <v>not</v>
      </c>
      <c r="F17" s="4"/>
      <c r="G17" s="4"/>
      <c r="H17" s="4"/>
    </row>
    <row r="18" ht="15.75" customHeight="1">
      <c r="A18" s="3" t="s">
        <v>8140</v>
      </c>
      <c r="B18" s="1" t="s">
        <v>8141</v>
      </c>
      <c r="C18" s="4">
        <v>17.0</v>
      </c>
      <c r="D18" s="5" t="s">
        <v>8142</v>
      </c>
      <c r="E18" s="4" t="str">
        <f>IFERROR(__xludf.DUMMYFUNCTION("GOOGLETRANSLATE(D18, ""he"", ""en"")"),"will be preserved")</f>
        <v>will be preserved</v>
      </c>
      <c r="F18" s="4"/>
      <c r="G18" s="4"/>
      <c r="H18" s="4"/>
    </row>
    <row r="19" ht="15.75" customHeight="1">
      <c r="A19" s="24" t="s">
        <v>25</v>
      </c>
      <c r="B19" s="25">
        <v>2.0</v>
      </c>
      <c r="C19" s="4">
        <v>18.0</v>
      </c>
      <c r="D19" s="5" t="s">
        <v>4218</v>
      </c>
      <c r="E19" s="4" t="str">
        <f>IFERROR(__xludf.DUMMYFUNCTION("GOOGLETRANSLATE(D19, ""he"", ""en"")"),"city")</f>
        <v>city</v>
      </c>
      <c r="F19" s="4"/>
      <c r="G19" s="4"/>
      <c r="H19" s="4"/>
    </row>
    <row r="20" ht="15.75" customHeight="1">
      <c r="A20" s="3" t="s">
        <v>6021</v>
      </c>
      <c r="B20" s="1" t="s">
        <v>7417</v>
      </c>
      <c r="C20" s="4">
        <v>19.0</v>
      </c>
      <c r="D20" s="5" t="s">
        <v>6059</v>
      </c>
      <c r="E20" s="4" t="str">
        <f>IFERROR(__xludf.DUMMYFUNCTION("GOOGLETRANSLATE(D20, ""he"", ""en"")"),"vain")</f>
        <v>vain</v>
      </c>
      <c r="F20" s="4"/>
      <c r="G20" s="4"/>
      <c r="H20" s="4"/>
    </row>
    <row r="21" ht="15.75" customHeight="1">
      <c r="A21" s="3" t="s">
        <v>8143</v>
      </c>
      <c r="B21" s="1" t="s">
        <v>8144</v>
      </c>
      <c r="C21" s="4">
        <v>20.0</v>
      </c>
      <c r="D21" s="5" t="s">
        <v>8145</v>
      </c>
      <c r="E21" s="4" t="str">
        <f>IFERROR(__xludf.DUMMYFUNCTION("GOOGLETRANSLATE(D21, ""he"", ""en"")"),"almond")</f>
        <v>almond</v>
      </c>
      <c r="F21" s="4"/>
      <c r="G21" s="4"/>
      <c r="H21" s="4"/>
    </row>
    <row r="22" ht="15.75" customHeight="1">
      <c r="A22" s="3" t="s">
        <v>8146</v>
      </c>
      <c r="B22" s="1" t="s">
        <v>8147</v>
      </c>
      <c r="C22" s="4">
        <v>21.0</v>
      </c>
      <c r="D22" s="5" t="s">
        <v>8148</v>
      </c>
      <c r="E22" s="4" t="str">
        <f>IFERROR(__xludf.DUMMYFUNCTION("GOOGLETRANSLATE(D22, ""he"", ""en"")"),"guard:")</f>
        <v>guard:</v>
      </c>
      <c r="F22" s="4"/>
      <c r="G22" s="4"/>
      <c r="H22" s="4"/>
    </row>
    <row r="23" ht="15.75" customHeight="1">
      <c r="A23" s="3" t="s">
        <v>8149</v>
      </c>
      <c r="B23" s="1" t="s">
        <v>8150</v>
      </c>
      <c r="C23" s="4">
        <v>22.0</v>
      </c>
      <c r="D23" s="5" t="s">
        <v>26</v>
      </c>
      <c r="E23" s="4" t="str">
        <f>IFERROR(__xludf.DUMMYFUNCTION("GOOGLETRANSLATE(D23, ""he"", ""en"")"),"{on}")</f>
        <v>{on}</v>
      </c>
      <c r="F23" s="4"/>
      <c r="G23" s="4"/>
      <c r="H23" s="4"/>
    </row>
    <row r="24" ht="15.75" customHeight="1">
      <c r="A24" s="3" t="s">
        <v>8151</v>
      </c>
      <c r="B24" s="1" t="s">
        <v>8152</v>
      </c>
      <c r="C24" s="4">
        <v>23.0</v>
      </c>
      <c r="D24" s="5" t="s">
        <v>6059</v>
      </c>
      <c r="E24" s="4" t="str">
        <f>IFERROR(__xludf.DUMMYFUNCTION("GOOGLETRANSLATE(D24, ""he"", ""en"")"),"vain")</f>
        <v>vain</v>
      </c>
      <c r="F24" s="4"/>
      <c r="G24" s="4"/>
      <c r="H24" s="4"/>
    </row>
    <row r="25" ht="15.75" customHeight="1">
      <c r="A25" s="3" t="s">
        <v>8153</v>
      </c>
      <c r="B25" s="1" t="s">
        <v>1356</v>
      </c>
      <c r="C25" s="4">
        <v>24.0</v>
      </c>
      <c r="D25" s="5" t="s">
        <v>8143</v>
      </c>
      <c r="E25" s="4" t="str">
        <f>IFERROR(__xludf.DUMMYFUNCTION("GOOGLETRANSLATE(D25, ""he"", ""en"")"),"to you")</f>
        <v>to you</v>
      </c>
      <c r="F25" s="4"/>
      <c r="G25" s="4"/>
      <c r="H25" s="4"/>
    </row>
    <row r="26" ht="15.75" customHeight="1">
      <c r="A26" s="3" t="s">
        <v>1387</v>
      </c>
      <c r="B26" s="1" t="s">
        <v>8154</v>
      </c>
      <c r="C26" s="4">
        <v>25.0</v>
      </c>
      <c r="D26" s="5" t="s">
        <v>8155</v>
      </c>
      <c r="E26" s="4" t="str">
        <f>IFERROR(__xludf.DUMMYFUNCTION("GOOGLETRANSLATE(D26, ""he"", ""en"")"),"My wisdom")</f>
        <v>My wisdom</v>
      </c>
      <c r="F26" s="4"/>
      <c r="G26" s="4"/>
      <c r="H26" s="4"/>
    </row>
    <row r="27" ht="15.75" customHeight="1">
      <c r="A27" s="3" t="s">
        <v>8156</v>
      </c>
      <c r="B27" s="1" t="s">
        <v>8157</v>
      </c>
      <c r="C27" s="4">
        <v>26.0</v>
      </c>
      <c r="D27" s="5" t="s">
        <v>8149</v>
      </c>
      <c r="E27" s="4" t="str">
        <f>IFERROR(__xludf.DUMMYFUNCTION("GOOGLETRANSLATE(D27, ""he"", ""en"")"),"get up")</f>
        <v>get up</v>
      </c>
      <c r="F27" s="4"/>
      <c r="G27" s="4"/>
      <c r="H27" s="4"/>
    </row>
    <row r="28" ht="15.75" customHeight="1">
      <c r="A28" s="3" t="s">
        <v>5393</v>
      </c>
      <c r="B28" s="1" t="s">
        <v>8158</v>
      </c>
      <c r="C28" s="4">
        <v>27.0</v>
      </c>
      <c r="D28" s="5" t="s">
        <v>8159</v>
      </c>
      <c r="E28" s="4" t="str">
        <f>IFERROR(__xludf.DUMMYFUNCTION("GOOGLETRANSLATE(D28, ""he"", ""en"")"),"later")</f>
        <v>later</v>
      </c>
      <c r="F28" s="4"/>
      <c r="G28" s="4"/>
      <c r="H28" s="4"/>
    </row>
    <row r="29" ht="15.75" customHeight="1">
      <c r="A29" s="3" t="s">
        <v>3920</v>
      </c>
      <c r="B29" s="1" t="s">
        <v>8160</v>
      </c>
      <c r="C29" s="4">
        <v>28.0</v>
      </c>
      <c r="D29" s="5" t="s">
        <v>8161</v>
      </c>
      <c r="E29" s="4" t="str">
        <f>IFERROR(__xludf.DUMMYFUNCTION("GOOGLETRANSLATE(D29, ""he"", ""en"")"),"Sabbath")</f>
        <v>Sabbath</v>
      </c>
      <c r="F29" s="4"/>
      <c r="G29" s="4"/>
      <c r="H29" s="4"/>
    </row>
    <row r="30" ht="15.75" customHeight="1">
      <c r="A30" s="3" t="s">
        <v>8162</v>
      </c>
      <c r="B30" s="1" t="s">
        <v>8163</v>
      </c>
      <c r="C30" s="4">
        <v>29.0</v>
      </c>
      <c r="D30" s="5" t="s">
        <v>8153</v>
      </c>
      <c r="E30" s="4" t="str">
        <f>IFERROR(__xludf.DUMMYFUNCTION("GOOGLETRANSLATE(D30, ""he"", ""en"")"),"edible")</f>
        <v>edible</v>
      </c>
      <c r="F30" s="4"/>
      <c r="G30" s="4"/>
      <c r="H30" s="4"/>
    </row>
    <row r="31" ht="15.75" customHeight="1">
      <c r="A31" s="3" t="s">
        <v>8164</v>
      </c>
      <c r="B31" s="1" t="s">
        <v>8165</v>
      </c>
      <c r="C31" s="4">
        <v>30.0</v>
      </c>
      <c r="D31" s="5" t="s">
        <v>1387</v>
      </c>
      <c r="E31" s="4" t="str">
        <f>IFERROR(__xludf.DUMMYFUNCTION("GOOGLETRANSLATE(D31, ""he"", ""en"")"),"bread")</f>
        <v>bread</v>
      </c>
      <c r="F31" s="4"/>
      <c r="G31" s="4"/>
      <c r="H31" s="4"/>
    </row>
    <row r="32" ht="15.75" customHeight="1">
      <c r="A32" s="24" t="s">
        <v>49</v>
      </c>
      <c r="B32" s="25">
        <v>3.0</v>
      </c>
      <c r="C32" s="4">
        <v>31.0</v>
      </c>
      <c r="D32" s="5" t="s">
        <v>8156</v>
      </c>
      <c r="E32" s="4" t="str">
        <f>IFERROR(__xludf.DUMMYFUNCTION("GOOGLETRANSLATE(D32, ""he"", ""en"")"),"the nerves")</f>
        <v>the nerves</v>
      </c>
      <c r="F32" s="4"/>
      <c r="G32" s="4"/>
      <c r="H32" s="4"/>
    </row>
    <row r="33" ht="15.75" customHeight="1">
      <c r="A33" s="3" t="s">
        <v>4228</v>
      </c>
      <c r="B33" s="1" t="s">
        <v>3255</v>
      </c>
      <c r="C33" s="4">
        <v>32.0</v>
      </c>
      <c r="D33" s="5" t="s">
        <v>3483</v>
      </c>
      <c r="E33" s="4" t="str">
        <f>IFERROR(__xludf.DUMMYFUNCTION("GOOGLETRANSLATE(D33, ""he"", ""en"")"),"yes")</f>
        <v>yes</v>
      </c>
      <c r="F33" s="4"/>
      <c r="G33" s="4"/>
      <c r="H33" s="4"/>
    </row>
    <row r="34" ht="15.75" customHeight="1">
      <c r="A34" s="3" t="s">
        <v>8166</v>
      </c>
      <c r="B34" s="1" t="s">
        <v>2063</v>
      </c>
      <c r="C34" s="4">
        <v>33.0</v>
      </c>
      <c r="D34" s="5" t="s">
        <v>3755</v>
      </c>
      <c r="E34" s="4" t="str">
        <f>IFERROR(__xludf.DUMMYFUNCTION("GOOGLETRANSLATE(D34, ""he"", ""en"")"),"will give")</f>
        <v>will give</v>
      </c>
      <c r="F34" s="4"/>
      <c r="G34" s="4"/>
      <c r="H34" s="4"/>
    </row>
    <row r="35" ht="15.75" customHeight="1">
      <c r="A35" s="3" t="s">
        <v>180</v>
      </c>
      <c r="B35" s="1" t="s">
        <v>8167</v>
      </c>
      <c r="C35" s="4">
        <v>34.0</v>
      </c>
      <c r="D35" s="5" t="s">
        <v>8162</v>
      </c>
      <c r="E35" s="4" t="str">
        <f>IFERROR(__xludf.DUMMYFUNCTION("GOOGLETRANSLATE(D35, ""he"", ""en"")"),"to his friend")</f>
        <v>to his friend</v>
      </c>
      <c r="F35" s="4"/>
      <c r="G35" s="4"/>
      <c r="H35" s="4"/>
    </row>
    <row r="36" ht="15.75" customHeight="1">
      <c r="A36" s="3" t="s">
        <v>1110</v>
      </c>
      <c r="B36" s="1" t="s">
        <v>8168</v>
      </c>
      <c r="C36" s="4">
        <v>35.0</v>
      </c>
      <c r="D36" s="5" t="s">
        <v>8169</v>
      </c>
      <c r="E36" s="4" t="str">
        <f>IFERROR(__xludf.DUMMYFUNCTION("GOOGLETRANSLATE(D36, ""he"", ""en"")"),"Hate:")</f>
        <v>Hate:</v>
      </c>
      <c r="F36" s="4"/>
      <c r="G36" s="4"/>
      <c r="H36" s="4"/>
    </row>
    <row r="37" ht="15.75" customHeight="1">
      <c r="A37" s="3" t="s">
        <v>8170</v>
      </c>
      <c r="B37" s="1" t="s">
        <v>8171</v>
      </c>
      <c r="C37" s="4">
        <v>36.0</v>
      </c>
      <c r="D37" s="5" t="s">
        <v>50</v>
      </c>
      <c r="E37" s="4" t="str">
        <f>IFERROR(__xludf.DUMMYFUNCTION("GOOGLETRANSLATE(D37, ""he"", ""en"")"),"{third}")</f>
        <v>{third}</v>
      </c>
      <c r="F37" s="4"/>
      <c r="G37" s="4"/>
      <c r="H37" s="4"/>
    </row>
    <row r="38" ht="15.75" customHeight="1">
      <c r="A38" s="3" t="s">
        <v>8172</v>
      </c>
      <c r="B38" s="1" t="s">
        <v>8173</v>
      </c>
      <c r="C38" s="4">
        <v>37.0</v>
      </c>
      <c r="D38" s="5" t="s">
        <v>3256</v>
      </c>
      <c r="E38" s="4" t="str">
        <f>IFERROR(__xludf.DUMMYFUNCTION("GOOGLETRANSLATE(D38, ""he"", ""en"")"),"here")</f>
        <v>here</v>
      </c>
      <c r="F38" s="4"/>
      <c r="G38" s="4"/>
      <c r="H38" s="4"/>
    </row>
    <row r="39" ht="15.75" customHeight="1">
      <c r="A39" s="3" t="s">
        <v>8174</v>
      </c>
      <c r="B39" s="1" t="s">
        <v>8175</v>
      </c>
      <c r="C39" s="4">
        <v>38.0</v>
      </c>
      <c r="D39" s="5" t="s">
        <v>8166</v>
      </c>
      <c r="E39" s="4" t="str">
        <f>IFERROR(__xludf.DUMMYFUNCTION("GOOGLETRANSLATE(D39, ""he"", ""en"")"),"estate")</f>
        <v>estate</v>
      </c>
      <c r="F39" s="4"/>
      <c r="G39" s="4"/>
      <c r="H39" s="4"/>
    </row>
    <row r="40" ht="15.75" customHeight="1">
      <c r="A40" s="8" t="s">
        <v>69</v>
      </c>
      <c r="B40" s="17">
        <v>4.0</v>
      </c>
      <c r="C40" s="4">
        <v>39.0</v>
      </c>
      <c r="D40" s="5" t="s">
        <v>180</v>
      </c>
      <c r="E40" s="4" t="str">
        <f>IFERROR(__xludf.DUMMYFUNCTION("GOOGLETRANSLATE(D40, ""he"", ""en"")"),"Jehovah")</f>
        <v>Jehovah</v>
      </c>
      <c r="F40" s="4"/>
      <c r="G40" s="4"/>
      <c r="H40" s="4"/>
    </row>
    <row r="41" ht="15.75" customHeight="1">
      <c r="A41" s="3" t="s">
        <v>8176</v>
      </c>
      <c r="B41" s="1" t="s">
        <v>8177</v>
      </c>
      <c r="C41" s="4">
        <v>40.0</v>
      </c>
      <c r="D41" s="5" t="s">
        <v>1118</v>
      </c>
      <c r="E41" s="4" t="str">
        <f>IFERROR(__xludf.DUMMYFUNCTION("GOOGLETRANSLATE(D41, ""he"", ""en"")"),"Boys")</f>
        <v>Boys</v>
      </c>
      <c r="F41" s="4"/>
      <c r="G41" s="4"/>
      <c r="H41" s="4"/>
    </row>
    <row r="42" ht="15.75" customHeight="1">
      <c r="A42" s="3" t="s">
        <v>975</v>
      </c>
      <c r="B42" s="1" t="s">
        <v>8178</v>
      </c>
      <c r="C42" s="4">
        <v>41.0</v>
      </c>
      <c r="D42" s="5" t="s">
        <v>8179</v>
      </c>
      <c r="E42" s="4" t="str">
        <f>IFERROR(__xludf.DUMMYFUNCTION("GOOGLETRANSLATE(D42, ""he"", ""en"")"),"wage")</f>
        <v>wage</v>
      </c>
      <c r="F42" s="4"/>
      <c r="G42" s="4"/>
      <c r="H42" s="4"/>
    </row>
    <row r="43" ht="15.75" customHeight="1">
      <c r="A43" s="3" t="s">
        <v>8180</v>
      </c>
      <c r="B43" s="1" t="s">
        <v>7699</v>
      </c>
      <c r="C43" s="4">
        <v>42.0</v>
      </c>
      <c r="D43" s="5" t="s">
        <v>8181</v>
      </c>
      <c r="E43" s="4" t="str">
        <f>IFERROR(__xludf.DUMMYFUNCTION("GOOGLETRANSLATE(D43, ""he"", ""en"")"),"fruit")</f>
        <v>fruit</v>
      </c>
      <c r="F43" s="4"/>
      <c r="G43" s="4"/>
      <c r="H43" s="4"/>
    </row>
    <row r="44" ht="15.75" customHeight="1">
      <c r="A44" s="3" t="s">
        <v>5393</v>
      </c>
      <c r="B44" s="1" t="s">
        <v>8182</v>
      </c>
      <c r="C44" s="4">
        <v>43.0</v>
      </c>
      <c r="D44" s="5" t="s">
        <v>8183</v>
      </c>
      <c r="E44" s="4" t="str">
        <f>IFERROR(__xludf.DUMMYFUNCTION("GOOGLETRANSLATE(D44, ""he"", ""en"")"),"the stomach:")</f>
        <v>the stomach:</v>
      </c>
      <c r="F44" s="4"/>
      <c r="G44" s="4"/>
      <c r="H44" s="4"/>
    </row>
    <row r="45" ht="15.75" customHeight="1">
      <c r="A45" s="3" t="s">
        <v>8184</v>
      </c>
      <c r="B45" s="1" t="s">
        <v>1111</v>
      </c>
      <c r="C45" s="4">
        <v>44.0</v>
      </c>
      <c r="D45" s="5" t="s">
        <v>70</v>
      </c>
      <c r="E45" s="4" t="str">
        <f>IFERROR(__xludf.DUMMYFUNCTION("GOOGLETRANSLATE(D45, ""he"", ""en"")"),"{d}")</f>
        <v>{d}</v>
      </c>
      <c r="F45" s="4"/>
      <c r="G45" s="4"/>
      <c r="H45" s="4"/>
    </row>
    <row r="46" ht="15.75" customHeight="1">
      <c r="A46" s="3" t="s">
        <v>8185</v>
      </c>
      <c r="B46" s="1" t="s">
        <v>8186</v>
      </c>
      <c r="C46" s="4">
        <v>45.0</v>
      </c>
      <c r="D46" s="5" t="s">
        <v>8187</v>
      </c>
      <c r="E46" s="4" t="str">
        <f>IFERROR(__xludf.DUMMYFUNCTION("GOOGLETRANSLATE(D46, ""he"", ""en"")"),"as arrows")</f>
        <v>as arrows</v>
      </c>
      <c r="F46" s="4"/>
      <c r="G46" s="4"/>
      <c r="H46" s="4"/>
    </row>
    <row r="47" ht="15.75" customHeight="1">
      <c r="A47" s="8" t="s">
        <v>94</v>
      </c>
      <c r="B47" s="17">
        <v>5.0</v>
      </c>
      <c r="C47" s="4">
        <v>46.0</v>
      </c>
      <c r="D47" s="5" t="s">
        <v>177</v>
      </c>
      <c r="E47" s="4" t="str">
        <f>IFERROR(__xludf.DUMMYFUNCTION("GOOGLETRANSLATE(D47, ""he"", ""en"")"),"by hand")</f>
        <v>by hand</v>
      </c>
      <c r="F47" s="4"/>
      <c r="G47" s="4"/>
      <c r="H47" s="4"/>
    </row>
    <row r="48" ht="15.75" customHeight="1">
      <c r="A48" s="3" t="s">
        <v>4767</v>
      </c>
      <c r="B48" s="1" t="s">
        <v>4768</v>
      </c>
      <c r="C48" s="4">
        <v>47.0</v>
      </c>
      <c r="D48" s="5" t="s">
        <v>4844</v>
      </c>
      <c r="E48" s="4" t="str">
        <f>IFERROR(__xludf.DUMMYFUNCTION("GOOGLETRANSLATE(D48, ""he"", ""en"")"),"hero")</f>
        <v>hero</v>
      </c>
      <c r="F48" s="4"/>
      <c r="G48" s="4"/>
      <c r="H48" s="4"/>
    </row>
    <row r="49" ht="15.75" customHeight="1">
      <c r="A49" s="3" t="s">
        <v>8188</v>
      </c>
      <c r="B49" s="1" t="s">
        <v>1470</v>
      </c>
      <c r="C49" s="4">
        <v>48.0</v>
      </c>
      <c r="D49" s="5" t="s">
        <v>3483</v>
      </c>
      <c r="E49" s="4" t="str">
        <f>IFERROR(__xludf.DUMMYFUNCTION("GOOGLETRANSLATE(D49, ""he"", ""en"")"),"yes")</f>
        <v>yes</v>
      </c>
      <c r="F49" s="4"/>
      <c r="G49" s="4"/>
      <c r="H49" s="4"/>
    </row>
    <row r="50" ht="15.75" customHeight="1">
      <c r="A50" s="3" t="s">
        <v>8189</v>
      </c>
      <c r="B50" s="1" t="s">
        <v>8190</v>
      </c>
      <c r="C50" s="4">
        <v>49.0</v>
      </c>
      <c r="D50" s="5" t="s">
        <v>861</v>
      </c>
      <c r="E50" s="4" t="str">
        <f>IFERROR(__xludf.DUMMYFUNCTION("GOOGLETRANSLATE(D50, ""he"", ""en"")"),"my son")</f>
        <v>my son</v>
      </c>
      <c r="F50" s="4"/>
      <c r="G50" s="4"/>
      <c r="H50" s="4"/>
    </row>
    <row r="51" ht="15.75" customHeight="1">
      <c r="A51" s="3" t="s">
        <v>8191</v>
      </c>
      <c r="B51" s="1" t="s">
        <v>8192</v>
      </c>
      <c r="C51" s="4">
        <v>50.0</v>
      </c>
      <c r="D51" s="5" t="s">
        <v>8193</v>
      </c>
      <c r="E51" s="4" t="str">
        <f>IFERROR(__xludf.DUMMYFUNCTION("GOOGLETRANSLATE(D51, ""he"", ""en"")"),"The youth:")</f>
        <v>The youth:</v>
      </c>
      <c r="F51" s="4"/>
      <c r="G51" s="4"/>
      <c r="H51" s="4"/>
    </row>
    <row r="52" ht="15.75" customHeight="1">
      <c r="A52" s="3" t="s">
        <v>8194</v>
      </c>
      <c r="B52" s="1" t="s">
        <v>8195</v>
      </c>
      <c r="C52" s="4">
        <v>51.0</v>
      </c>
      <c r="D52" s="5" t="s">
        <v>95</v>
      </c>
      <c r="E52" s="4" t="str">
        <f>IFERROR(__xludf.DUMMYFUNCTION("GOOGLETRANSLATE(D52, ""he"", ""en"")"),"{the}")</f>
        <v>{the}</v>
      </c>
      <c r="F52" s="4"/>
      <c r="G52" s="4"/>
      <c r="H52" s="4"/>
    </row>
    <row r="53" ht="15.75" customHeight="1">
      <c r="A53" s="3" t="s">
        <v>8196</v>
      </c>
      <c r="B53" s="1" t="s">
        <v>8197</v>
      </c>
      <c r="C53" s="4">
        <v>52.0</v>
      </c>
      <c r="D53" s="5" t="s">
        <v>3620</v>
      </c>
      <c r="E53" s="4" t="str">
        <f>IFERROR(__xludf.DUMMYFUNCTION("GOOGLETRANSLATE(D53, ""he"", ""en"")"),"Asheri")</f>
        <v>Asheri</v>
      </c>
      <c r="F53" s="4"/>
      <c r="G53" s="4"/>
      <c r="H53" s="4"/>
    </row>
    <row r="54" ht="15.75" customHeight="1">
      <c r="A54" s="3" t="s">
        <v>8198</v>
      </c>
      <c r="B54" s="1" t="s">
        <v>8199</v>
      </c>
      <c r="C54" s="4">
        <v>53.0</v>
      </c>
      <c r="D54" s="5" t="s">
        <v>8200</v>
      </c>
      <c r="E54" s="4" t="str">
        <f>IFERROR(__xludf.DUMMYFUNCTION("GOOGLETRANSLATE(D54, ""he"", ""en"")"),"the man")</f>
        <v>the man</v>
      </c>
      <c r="F54" s="4"/>
      <c r="G54" s="4"/>
      <c r="H54" s="4"/>
    </row>
    <row r="55" ht="15.75" customHeight="1">
      <c r="A55" s="3" t="s">
        <v>8201</v>
      </c>
      <c r="B55" s="1" t="s">
        <v>8202</v>
      </c>
      <c r="C55" s="4">
        <v>54.0</v>
      </c>
      <c r="D55" s="5" t="s">
        <v>1039</v>
      </c>
      <c r="E55" s="4" t="str">
        <f>IFERROR(__xludf.DUMMYFUNCTION("GOOGLETRANSLATE(D55, ""he"", ""en"")"),"which")</f>
        <v>which</v>
      </c>
      <c r="F55" s="4"/>
      <c r="G55" s="4"/>
      <c r="H55" s="4"/>
    </row>
    <row r="56" ht="15.75" customHeight="1">
      <c r="A56" s="3" t="s">
        <v>8203</v>
      </c>
      <c r="B56" s="1" t="s">
        <v>8204</v>
      </c>
      <c r="C56" s="4">
        <v>55.0</v>
      </c>
      <c r="D56" s="5" t="s">
        <v>8205</v>
      </c>
      <c r="E56" s="4" t="str">
        <f>IFERROR(__xludf.DUMMYFUNCTION("GOOGLETRANSLATE(D56, ""he"", ""en"")"),"full")</f>
        <v>full</v>
      </c>
      <c r="F56" s="4"/>
      <c r="G56" s="4"/>
      <c r="H56" s="4"/>
    </row>
    <row r="57" ht="15.75" customHeight="1">
      <c r="A57" s="17"/>
      <c r="B57" s="17"/>
      <c r="C57" s="4">
        <v>56.0</v>
      </c>
      <c r="D57" s="5" t="s">
        <v>1099</v>
      </c>
      <c r="E57" s="4" t="str">
        <f>IFERROR(__xludf.DUMMYFUNCTION("GOOGLETRANSLATE(D57, ""he"", ""en"")"),"you")</f>
        <v>you</v>
      </c>
      <c r="F57" s="4"/>
      <c r="G57" s="4"/>
      <c r="H57" s="4"/>
    </row>
    <row r="58" ht="15.75" customHeight="1">
      <c r="A58" s="1"/>
      <c r="B58" s="1"/>
      <c r="C58" s="4">
        <v>57.0</v>
      </c>
      <c r="D58" s="5" t="s">
        <v>8206</v>
      </c>
      <c r="E58" s="4" t="str">
        <f>IFERROR(__xludf.DUMMYFUNCTION("GOOGLETRANSLATE(D58, ""he"", ""en"")"),"his trash")</f>
        <v>his trash</v>
      </c>
      <c r="F58" s="4"/>
      <c r="G58" s="4"/>
      <c r="H58" s="4"/>
    </row>
    <row r="59" ht="15.75" customHeight="1">
      <c r="A59" s="1"/>
      <c r="B59" s="1"/>
      <c r="C59" s="4">
        <v>58.0</v>
      </c>
      <c r="D59" s="5" t="s">
        <v>8194</v>
      </c>
      <c r="E59" s="4" t="str">
        <f>IFERROR(__xludf.DUMMYFUNCTION("GOOGLETRANSLATE(D59, ""he"", ""en"")"),"from them")</f>
        <v>from them</v>
      </c>
      <c r="F59" s="4"/>
      <c r="G59" s="4"/>
      <c r="H59" s="4"/>
    </row>
    <row r="60" ht="15.75" customHeight="1">
      <c r="A60" s="1"/>
      <c r="B60" s="1"/>
      <c r="C60" s="4">
        <v>59.0</v>
      </c>
      <c r="D60" s="5" t="s">
        <v>132</v>
      </c>
      <c r="E60" s="4" t="str">
        <f>IFERROR(__xludf.DUMMYFUNCTION("GOOGLETRANSLATE(D60, ""he"", ""en"")"),"not")</f>
        <v>not</v>
      </c>
      <c r="F60" s="4"/>
      <c r="G60" s="4"/>
      <c r="H60" s="4"/>
    </row>
    <row r="61" ht="15.75" customHeight="1">
      <c r="A61" s="1"/>
      <c r="B61" s="1"/>
      <c r="C61" s="4">
        <v>60.0</v>
      </c>
      <c r="D61" s="5" t="s">
        <v>3514</v>
      </c>
      <c r="E61" s="4" t="str">
        <f>IFERROR(__xludf.DUMMYFUNCTION("GOOGLETRANSLATE(D61, ""he"", ""en"")"),"They will dry")</f>
        <v>They will dry</v>
      </c>
      <c r="F61" s="4"/>
      <c r="G61" s="4"/>
      <c r="H61" s="4"/>
    </row>
    <row r="62" ht="15.75" customHeight="1">
      <c r="A62" s="1"/>
      <c r="B62" s="1"/>
      <c r="C62" s="4">
        <v>61.0</v>
      </c>
      <c r="D62" s="5" t="s">
        <v>53</v>
      </c>
      <c r="E62" s="4" t="str">
        <f>IFERROR(__xludf.DUMMYFUNCTION("GOOGLETRANSLATE(D62, ""he"", ""en"")"),"that")</f>
        <v>that</v>
      </c>
      <c r="F62" s="4"/>
      <c r="G62" s="4"/>
      <c r="H62" s="4"/>
    </row>
    <row r="63" ht="15.75" customHeight="1">
      <c r="A63" s="1"/>
      <c r="B63" s="1"/>
      <c r="C63" s="4">
        <v>62.0</v>
      </c>
      <c r="D63" s="5" t="s">
        <v>8207</v>
      </c>
      <c r="E63" s="4" t="str">
        <f>IFERROR(__xludf.DUMMYFUNCTION("GOOGLETRANSLATE(D63, ""he"", ""en"")"),"will talk")</f>
        <v>will talk</v>
      </c>
      <c r="F63" s="4"/>
      <c r="G63" s="4"/>
      <c r="H63" s="4"/>
    </row>
    <row r="64" ht="15.75" customHeight="1">
      <c r="A64" s="17"/>
      <c r="B64" s="17"/>
      <c r="C64" s="4">
        <v>63.0</v>
      </c>
      <c r="D64" s="5" t="s">
        <v>1099</v>
      </c>
      <c r="E64" s="4" t="str">
        <f>IFERROR(__xludf.DUMMYFUNCTION("GOOGLETRANSLATE(D64, ""he"", ""en"")"),"you")</f>
        <v>you</v>
      </c>
      <c r="F64" s="4"/>
      <c r="G64" s="4"/>
      <c r="H64" s="4"/>
    </row>
    <row r="65" ht="15.75" customHeight="1">
      <c r="A65" s="1"/>
      <c r="B65" s="1"/>
      <c r="C65" s="4">
        <v>64.0</v>
      </c>
      <c r="D65" s="5" t="s">
        <v>8208</v>
      </c>
      <c r="E65" s="4" t="str">
        <f>IFERROR(__xludf.DUMMYFUNCTION("GOOGLETRANSLATE(D65, ""he"", ""en"")"),"enemies")</f>
        <v>enemies</v>
      </c>
      <c r="F65" s="4"/>
      <c r="G65" s="4"/>
      <c r="H65" s="4"/>
    </row>
    <row r="66" ht="15.75" customHeight="1">
      <c r="A66" s="1"/>
      <c r="B66" s="1"/>
      <c r="C66" s="4">
        <v>65.0</v>
      </c>
      <c r="D66" s="5" t="s">
        <v>8209</v>
      </c>
      <c r="E66" s="4" t="str">
        <f>IFERROR(__xludf.DUMMYFUNCTION("GOOGLETRANSLATE(D66, ""he"", ""en"")"),"at the gate:")</f>
        <v>at the gate:</v>
      </c>
      <c r="F66" s="4"/>
      <c r="G66" s="4"/>
      <c r="H66" s="4"/>
    </row>
    <row r="67" ht="15.75" customHeight="1">
      <c r="E67" s="4" t="str">
        <f>IFERROR(__xludf.DUMMYFUNCTION("GOOGLETRANSLATE(D67, ""he"", ""en"")"),"#VALUE!")</f>
        <v>#VALUE!</v>
      </c>
    </row>
    <row r="68" ht="15.75" customHeight="1">
      <c r="E68" s="4" t="str">
        <f>IFERROR(__xludf.DUMMYFUNCTION("GOOGLETRANSLATE(D68, ""he"", ""en"")"),"#VALUE!")</f>
        <v>#VALUE!</v>
      </c>
    </row>
    <row r="69" ht="15.75" customHeight="1">
      <c r="E69" s="4" t="str">
        <f>IFERROR(__xludf.DUMMYFUNCTION("GOOGLETRANSLATE(D69, ""he"", ""en"")"),"#VALUE!")</f>
        <v>#VALUE!</v>
      </c>
    </row>
    <row r="70" ht="15.75" customHeight="1">
      <c r="E70" s="4" t="str">
        <f>IFERROR(__xludf.DUMMYFUNCTION("GOOGLETRANSLATE(D70, ""he"", ""en"")"),"#VALUE!")</f>
        <v>#VALUE!</v>
      </c>
    </row>
    <row r="71" ht="15.75" customHeight="1">
      <c r="E71" s="4" t="str">
        <f>IFERROR(__xludf.DUMMYFUNCTION("GOOGLETRANSLATE(D71, ""he"", ""en"")"),"#VALUE!")</f>
        <v>#VALUE!</v>
      </c>
    </row>
    <row r="72" ht="15.75" customHeight="1">
      <c r="E72" s="4" t="str">
        <f>IFERROR(__xludf.DUMMYFUNCTION("GOOGLETRANSLATE(D72, ""he"", ""en"")"),"#VALUE!")</f>
        <v>#VALUE!</v>
      </c>
    </row>
    <row r="73" ht="15.75" customHeight="1">
      <c r="E73" s="4" t="str">
        <f>IFERROR(__xludf.DUMMYFUNCTION("GOOGLETRANSLATE(D73, ""he"", ""en"")"),"#VALUE!")</f>
        <v>#VALUE!</v>
      </c>
    </row>
    <row r="74" ht="15.75" customHeight="1">
      <c r="E74" s="4" t="str">
        <f>IFERROR(__xludf.DUMMYFUNCTION("GOOGLETRANSLATE(D74, ""he"", ""en"")"),"#VALUE!")</f>
        <v>#VALUE!</v>
      </c>
    </row>
    <row r="75" ht="15.75" customHeight="1">
      <c r="E75" s="4" t="str">
        <f>IFERROR(__xludf.DUMMYFUNCTION("GOOGLETRANSLATE(D75, ""he"", ""en"")"),"#VALUE!")</f>
        <v>#VALUE!</v>
      </c>
    </row>
    <row r="76" ht="15.75" customHeight="1">
      <c r="E76" s="4" t="str">
        <f>IFERROR(__xludf.DUMMYFUNCTION("GOOGLETRANSLATE(D76, ""he"", ""en"")"),"#VALUE!")</f>
        <v>#VALUE!</v>
      </c>
    </row>
    <row r="77" ht="15.75" customHeight="1">
      <c r="E77" s="4" t="str">
        <f>IFERROR(__xludf.DUMMYFUNCTION("GOOGLETRANSLATE(D77, ""he"", ""en"")"),"#VALUE!")</f>
        <v>#VALUE!</v>
      </c>
    </row>
    <row r="78" ht="15.75" customHeight="1">
      <c r="E78" s="4" t="str">
        <f>IFERROR(__xludf.DUMMYFUNCTION("GOOGLETRANSLATE(D78, ""he"", ""en"")"),"#VALUE!")</f>
        <v>#VALUE!</v>
      </c>
    </row>
    <row r="79" ht="15.75" customHeight="1">
      <c r="E79" s="4" t="str">
        <f>IFERROR(__xludf.DUMMYFUNCTION("GOOGLETRANSLATE(D79, ""he"", ""en"")"),"#VALUE!")</f>
        <v>#VALUE!</v>
      </c>
    </row>
    <row r="80" ht="15.75" customHeight="1">
      <c r="E80" s="4" t="str">
        <f>IFERROR(__xludf.DUMMYFUNCTION("GOOGLETRANSLATE(D80, ""he"", ""en"")"),"#VALUE!")</f>
        <v>#VALUE!</v>
      </c>
    </row>
    <row r="81" ht="15.75" customHeight="1">
      <c r="E81" s="4" t="str">
        <f>IFERROR(__xludf.DUMMYFUNCTION("GOOGLETRANSLATE(D81, ""he"", ""en"")"),"#VALUE!")</f>
        <v>#VALUE!</v>
      </c>
    </row>
    <row r="82" ht="15.75" customHeight="1">
      <c r="E82" s="4" t="str">
        <f>IFERROR(__xludf.DUMMYFUNCTION("GOOGLETRANSLATE(D82, ""he"", ""en"")"),"#VALUE!")</f>
        <v>#VALUE!</v>
      </c>
    </row>
    <row r="83" ht="15.75" customHeight="1">
      <c r="E83" s="4" t="str">
        <f>IFERROR(__xludf.DUMMYFUNCTION("GOOGLETRANSLATE(D83, ""he"", ""en"")"),"#VALUE!")</f>
        <v>#VALUE!</v>
      </c>
    </row>
    <row r="84" ht="15.75" customHeight="1">
      <c r="E84" s="4" t="str">
        <f>IFERROR(__xludf.DUMMYFUNCTION("GOOGLETRANSLATE(D84, ""he"", ""en"")"),"#VALUE!")</f>
        <v>#VALUE!</v>
      </c>
    </row>
    <row r="85" ht="15.75" customHeight="1">
      <c r="E85" s="4" t="str">
        <f>IFERROR(__xludf.DUMMYFUNCTION("GOOGLETRANSLATE(D85, ""he"", ""en"")"),"#VALUE!")</f>
        <v>#VALUE!</v>
      </c>
    </row>
    <row r="86" ht="15.75" customHeight="1">
      <c r="E86" s="4" t="str">
        <f>IFERROR(__xludf.DUMMYFUNCTION("GOOGLETRANSLATE(D86, ""he"", ""en"")"),"#VALUE!")</f>
        <v>#VALUE!</v>
      </c>
    </row>
    <row r="87" ht="15.75" customHeight="1">
      <c r="E87" s="4" t="str">
        <f>IFERROR(__xludf.DUMMYFUNCTION("GOOGLETRANSLATE(D87, ""he"", ""en"")"),"#VALUE!")</f>
        <v>#VALUE!</v>
      </c>
    </row>
    <row r="88" ht="15.75" customHeight="1">
      <c r="E88" s="4" t="str">
        <f>IFERROR(__xludf.DUMMYFUNCTION("GOOGLETRANSLATE(D88, ""he"", ""en"")"),"#VALUE!")</f>
        <v>#VALUE!</v>
      </c>
    </row>
    <row r="89" ht="15.75" customHeight="1">
      <c r="E89" s="4" t="str">
        <f>IFERROR(__xludf.DUMMYFUNCTION("GOOGLETRANSLATE(D89, ""he"", ""en"")"),"#VALUE!")</f>
        <v>#VALUE!</v>
      </c>
    </row>
    <row r="90" ht="15.75" customHeight="1">
      <c r="E90" s="4" t="str">
        <f>IFERROR(__xludf.DUMMYFUNCTION("GOOGLETRANSLATE(D90, ""he"", ""en"")"),"#VALUE!")</f>
        <v>#VALUE!</v>
      </c>
    </row>
    <row r="91" ht="15.75" customHeight="1">
      <c r="E91" s="4" t="str">
        <f>IFERROR(__xludf.DUMMYFUNCTION("GOOGLETRANSLATE(D91, ""he"", ""en"")"),"#VALUE!")</f>
        <v>#VALUE!</v>
      </c>
    </row>
    <row r="92" ht="15.75" customHeight="1">
      <c r="E92" s="4" t="str">
        <f>IFERROR(__xludf.DUMMYFUNCTION("GOOGLETRANSLATE(D92, ""he"", ""en"")"),"#VALUE!")</f>
        <v>#VALUE!</v>
      </c>
    </row>
    <row r="93" ht="15.75" customHeight="1">
      <c r="E93" s="4" t="str">
        <f>IFERROR(__xludf.DUMMYFUNCTION("GOOGLETRANSLATE(D93, ""he"", ""en"")"),"#VALUE!")</f>
        <v>#VALUE!</v>
      </c>
    </row>
    <row r="94" ht="15.75" customHeight="1">
      <c r="E94" s="4" t="str">
        <f>IFERROR(__xludf.DUMMYFUNCTION("GOOGLETRANSLATE(D94, ""he"", ""en"")"),"#VALUE!")</f>
        <v>#VALUE!</v>
      </c>
    </row>
    <row r="95" ht="15.75" customHeight="1">
      <c r="E95" s="4" t="str">
        <f>IFERROR(__xludf.DUMMYFUNCTION("GOOGLETRANSLATE(D95, ""he"", ""en"")"),"#VALUE!")</f>
        <v>#VALUE!</v>
      </c>
    </row>
    <row r="96" ht="15.75" customHeight="1">
      <c r="E96" s="4" t="str">
        <f>IFERROR(__xludf.DUMMYFUNCTION("GOOGLETRANSLATE(D96, ""he"", ""en"")"),"#VALUE!")</f>
        <v>#VALUE!</v>
      </c>
    </row>
    <row r="97" ht="15.75" customHeight="1">
      <c r="E97" s="4" t="str">
        <f>IFERROR(__xludf.DUMMYFUNCTION("GOOGLETRANSLATE(D97, ""he"", ""en"")"),"#VALUE!")</f>
        <v>#VALUE!</v>
      </c>
    </row>
    <row r="98" ht="15.75" customHeight="1">
      <c r="E98" s="4" t="str">
        <f>IFERROR(__xludf.DUMMYFUNCTION("GOOGLETRANSLATE(D98, ""he"", ""en"")"),"#VALUE!")</f>
        <v>#VALUE!</v>
      </c>
    </row>
    <row r="99" ht="15.75" customHeight="1">
      <c r="E99" s="4" t="str">
        <f>IFERROR(__xludf.DUMMYFUNCTION("GOOGLETRANSLATE(D99, ""he"", ""en"")"),"#VALUE!")</f>
        <v>#VALUE!</v>
      </c>
    </row>
    <row r="100" ht="15.75" customHeight="1">
      <c r="E100" s="4" t="str">
        <f>IFERROR(__xludf.DUMMYFUNCTION("GOOGLETRANSLATE(D100, ""he"", ""en"")"),"#VALUE!")</f>
        <v>#VALUE!</v>
      </c>
    </row>
    <row r="101" ht="15.75" customHeight="1">
      <c r="E101" s="4" t="str">
        <f>IFERROR(__xludf.DUMMYFUNCTION("GOOGLETRANSLATE(D101, ""he"", ""en"")"),"#VALUE!")</f>
        <v>#VALUE!</v>
      </c>
    </row>
    <row r="102" ht="15.75" customHeight="1">
      <c r="E102" s="4" t="str">
        <f>IFERROR(__xludf.DUMMYFUNCTION("GOOGLETRANSLATE(D102, ""he"", ""en"")"),"#VALUE!")</f>
        <v>#VALUE!</v>
      </c>
    </row>
    <row r="103" ht="15.75" customHeight="1">
      <c r="E103" s="4" t="str">
        <f>IFERROR(__xludf.DUMMYFUNCTION("GOOGLETRANSLATE(D103, ""he"", ""en"")"),"#VALUE!")</f>
        <v>#VALUE!</v>
      </c>
    </row>
    <row r="104" ht="15.75" customHeight="1">
      <c r="E104" s="4" t="str">
        <f>IFERROR(__xludf.DUMMYFUNCTION("GOOGLETRANSLATE(D104, ""he"", ""en"")"),"#VALUE!")</f>
        <v>#VALUE!</v>
      </c>
    </row>
    <row r="105" ht="15.75" customHeight="1">
      <c r="E105" s="4" t="str">
        <f>IFERROR(__xludf.DUMMYFUNCTION("GOOGLETRANSLATE(D105, ""he"", ""en"")"),"#VALUE!")</f>
        <v>#VALUE!</v>
      </c>
    </row>
    <row r="106" ht="15.75" customHeight="1">
      <c r="E106" s="4" t="str">
        <f>IFERROR(__xludf.DUMMYFUNCTION("GOOGLETRANSLATE(D106, ""he"", ""en"")"),"#VALUE!")</f>
        <v>#VALUE!</v>
      </c>
    </row>
    <row r="107" ht="15.75" customHeight="1">
      <c r="E107" s="4" t="str">
        <f>IFERROR(__xludf.DUMMYFUNCTION("GOOGLETRANSLATE(D107, ""he"", ""en"")"),"#VALUE!")</f>
        <v>#VALUE!</v>
      </c>
    </row>
    <row r="108" ht="15.75" customHeight="1">
      <c r="E108" s="4" t="str">
        <f>IFERROR(__xludf.DUMMYFUNCTION("GOOGLETRANSLATE(D108, ""he"", ""en"")"),"#VALUE!")</f>
        <v>#VALUE!</v>
      </c>
    </row>
    <row r="109" ht="15.75" customHeight="1">
      <c r="E109" s="4" t="str">
        <f>IFERROR(__xludf.DUMMYFUNCTION("GOOGLETRANSLATE(D109, ""he"", ""en"")"),"#VALUE!")</f>
        <v>#VALUE!</v>
      </c>
    </row>
    <row r="110" ht="15.75" customHeight="1">
      <c r="E110" s="4" t="str">
        <f>IFERROR(__xludf.DUMMYFUNCTION("GOOGLETRANSLATE(D110, ""he"", ""en"")"),"#VALUE!")</f>
        <v>#VALUE!</v>
      </c>
    </row>
    <row r="111" ht="15.75" customHeight="1">
      <c r="E111" s="4" t="str">
        <f>IFERROR(__xludf.DUMMYFUNCTION("GOOGLETRANSLATE(D111, ""he"", ""en"")"),"#VALUE!")</f>
        <v>#VALUE!</v>
      </c>
    </row>
    <row r="112" ht="15.75" customHeight="1">
      <c r="E112" s="4" t="str">
        <f>IFERROR(__xludf.DUMMYFUNCTION("GOOGLETRANSLATE(D112, ""he"", ""en"")"),"#VALUE!")</f>
        <v>#VALUE!</v>
      </c>
    </row>
    <row r="113" ht="15.75" customHeight="1">
      <c r="E113" s="4" t="str">
        <f>IFERROR(__xludf.DUMMYFUNCTION("GOOGLETRANSLATE(D113, ""he"", ""en"")"),"#VALUE!")</f>
        <v>#VALUE!</v>
      </c>
    </row>
    <row r="114" ht="15.75" customHeight="1">
      <c r="E114" s="4" t="str">
        <f>IFERROR(__xludf.DUMMYFUNCTION("GOOGLETRANSLATE(D114, ""he"", ""en"")"),"#VALUE!")</f>
        <v>#VALUE!</v>
      </c>
    </row>
    <row r="115" ht="15.75" customHeight="1">
      <c r="E115" s="4" t="str">
        <f>IFERROR(__xludf.DUMMYFUNCTION("GOOGLETRANSLATE(D115, ""he"", ""en"")"),"#VALUE!")</f>
        <v>#VALUE!</v>
      </c>
    </row>
    <row r="116" ht="15.75" customHeight="1">
      <c r="E116" s="4" t="str">
        <f>IFERROR(__xludf.DUMMYFUNCTION("GOOGLETRANSLATE(D116, ""he"", ""en"")"),"#VALUE!")</f>
        <v>#VALUE!</v>
      </c>
    </row>
    <row r="117" ht="15.75" customHeight="1">
      <c r="E117" s="4" t="str">
        <f>IFERROR(__xludf.DUMMYFUNCTION("GOOGLETRANSLATE(D117, ""he"", ""en"")"),"#VALUE!")</f>
        <v>#VALUE!</v>
      </c>
    </row>
    <row r="118" ht="15.75" customHeight="1">
      <c r="E118" s="4" t="str">
        <f>IFERROR(__xludf.DUMMYFUNCTION("GOOGLETRANSLATE(D118, ""he"", ""en"")"),"#VALUE!")</f>
        <v>#VALUE!</v>
      </c>
    </row>
    <row r="119" ht="15.75" customHeight="1">
      <c r="E119" s="4" t="str">
        <f>IFERROR(__xludf.DUMMYFUNCTION("GOOGLETRANSLATE(D119, ""he"", ""en"")"),"#VALUE!")</f>
        <v>#VALUE!</v>
      </c>
    </row>
    <row r="120" ht="15.75" customHeight="1">
      <c r="E120" s="4" t="str">
        <f>IFERROR(__xludf.DUMMYFUNCTION("GOOGLETRANSLATE(D120, ""he"", ""en"")"),"#VALUE!")</f>
        <v>#VALUE!</v>
      </c>
    </row>
    <row r="121" ht="15.75" customHeight="1">
      <c r="E121" s="4" t="str">
        <f>IFERROR(__xludf.DUMMYFUNCTION("GOOGLETRANSLATE(D121, ""he"", ""en"")"),"#VALUE!")</f>
        <v>#VALUE!</v>
      </c>
    </row>
    <row r="122" ht="15.75" customHeight="1">
      <c r="E122" s="4" t="str">
        <f>IFERROR(__xludf.DUMMYFUNCTION("GOOGLETRANSLATE(D122, ""he"", ""en"")"),"#VALUE!")</f>
        <v>#VALUE!</v>
      </c>
    </row>
    <row r="123" ht="15.75" customHeight="1">
      <c r="E123" s="4" t="str">
        <f>IFERROR(__xludf.DUMMYFUNCTION("GOOGLETRANSLATE(D123, ""he"", ""en"")"),"#VALUE!")</f>
        <v>#VALUE!</v>
      </c>
    </row>
    <row r="124" ht="15.75" customHeight="1">
      <c r="E124" s="4" t="str">
        <f>IFERROR(__xludf.DUMMYFUNCTION("GOOGLETRANSLATE(D124, ""he"", ""en"")"),"#VALUE!")</f>
        <v>#VALUE!</v>
      </c>
    </row>
    <row r="125" ht="15.75" customHeight="1">
      <c r="E125" s="4" t="str">
        <f>IFERROR(__xludf.DUMMYFUNCTION("GOOGLETRANSLATE(D125, ""he"", ""en"")"),"#VALUE!")</f>
        <v>#VALUE!</v>
      </c>
    </row>
    <row r="126" ht="15.75" customHeight="1">
      <c r="E126" s="4" t="str">
        <f>IFERROR(__xludf.DUMMYFUNCTION("GOOGLETRANSLATE(D126, ""he"", ""en"")"),"#VALUE!")</f>
        <v>#VALUE!</v>
      </c>
    </row>
    <row r="127" ht="15.75" customHeight="1">
      <c r="E127" s="4" t="str">
        <f>IFERROR(__xludf.DUMMYFUNCTION("GOOGLETRANSLATE(D127, ""he"", ""en"")"),"#VALUE!")</f>
        <v>#VALUE!</v>
      </c>
    </row>
    <row r="128" ht="15.75" customHeight="1">
      <c r="E128" s="4" t="str">
        <f>IFERROR(__xludf.DUMMYFUNCTION("GOOGLETRANSLATE(D128, ""he"", ""en"")"),"#VALUE!")</f>
        <v>#VALUE!</v>
      </c>
    </row>
    <row r="129" ht="15.75" customHeight="1">
      <c r="E129" s="4" t="str">
        <f>IFERROR(__xludf.DUMMYFUNCTION("GOOGLETRANSLATE(D129, ""he"", ""en"")"),"#VALUE!")</f>
        <v>#VALUE!</v>
      </c>
    </row>
    <row r="130" ht="15.75" customHeight="1">
      <c r="E130" s="4" t="str">
        <f>IFERROR(__xludf.DUMMYFUNCTION("GOOGLETRANSLATE(D130, ""he"", ""en"")"),"#VALUE!")</f>
        <v>#VALUE!</v>
      </c>
    </row>
    <row r="131" ht="15.75" customHeight="1">
      <c r="E131" s="4" t="str">
        <f>IFERROR(__xludf.DUMMYFUNCTION("GOOGLETRANSLATE(D131, ""he"", ""en"")"),"#VALUE!")</f>
        <v>#VALUE!</v>
      </c>
    </row>
    <row r="132" ht="15.75" customHeight="1">
      <c r="E132" s="4" t="str">
        <f>IFERROR(__xludf.DUMMYFUNCTION("GOOGLETRANSLATE(D132, ""he"", ""en"")"),"#VALUE!")</f>
        <v>#VALUE!</v>
      </c>
    </row>
    <row r="133" ht="15.75" customHeight="1">
      <c r="E133" s="4" t="str">
        <f>IFERROR(__xludf.DUMMYFUNCTION("GOOGLETRANSLATE(D133, ""he"", ""en"")"),"#VALUE!")</f>
        <v>#VALUE!</v>
      </c>
    </row>
    <row r="134" ht="15.75" customHeight="1">
      <c r="E134" s="4" t="str">
        <f>IFERROR(__xludf.DUMMYFUNCTION("GOOGLETRANSLATE(D134, ""he"", ""en"")"),"#VALUE!")</f>
        <v>#VALUE!</v>
      </c>
    </row>
    <row r="135" ht="15.75" customHeight="1">
      <c r="E135" s="4" t="str">
        <f>IFERROR(__xludf.DUMMYFUNCTION("GOOGLETRANSLATE(D135, ""he"", ""en"")"),"#VALUE!")</f>
        <v>#VALUE!</v>
      </c>
    </row>
    <row r="136" ht="15.75" customHeight="1">
      <c r="E136" s="4" t="str">
        <f>IFERROR(__xludf.DUMMYFUNCTION("GOOGLETRANSLATE(D136, ""he"", ""en"")"),"#VALUE!")</f>
        <v>#VALUE!</v>
      </c>
    </row>
    <row r="137" ht="15.75" customHeight="1">
      <c r="E137" s="4" t="str">
        <f>IFERROR(__xludf.DUMMYFUNCTION("GOOGLETRANSLATE(D137, ""he"", ""en"")"),"#VALUE!")</f>
        <v>#VALUE!</v>
      </c>
    </row>
    <row r="138" ht="15.75" customHeight="1">
      <c r="E138" s="4" t="str">
        <f>IFERROR(__xludf.DUMMYFUNCTION("GOOGLETRANSLATE(D138, ""he"", ""en"")"),"#VALUE!")</f>
        <v>#VALUE!</v>
      </c>
    </row>
    <row r="139" ht="15.75" customHeight="1">
      <c r="E139" s="4" t="str">
        <f>IFERROR(__xludf.DUMMYFUNCTION("GOOGLETRANSLATE(D139, ""he"", ""en"")"),"#VALUE!")</f>
        <v>#VALUE!</v>
      </c>
    </row>
    <row r="140" ht="15.75" customHeight="1">
      <c r="E140" s="4" t="str">
        <f>IFERROR(__xludf.DUMMYFUNCTION("GOOGLETRANSLATE(D140, ""he"", ""en"")"),"#VALUE!")</f>
        <v>#VALUE!</v>
      </c>
    </row>
    <row r="141" ht="15.75" customHeight="1">
      <c r="E141" s="4" t="str">
        <f>IFERROR(__xludf.DUMMYFUNCTION("GOOGLETRANSLATE(D141, ""he"", ""en"")"),"#VALUE!")</f>
        <v>#VALUE!</v>
      </c>
    </row>
    <row r="142" ht="15.75" customHeight="1">
      <c r="E142" s="4" t="str">
        <f>IFERROR(__xludf.DUMMYFUNCTION("GOOGLETRANSLATE(D142, ""he"", ""en"")"),"#VALUE!")</f>
        <v>#VALUE!</v>
      </c>
    </row>
    <row r="143" ht="15.75" customHeight="1">
      <c r="E143" s="4" t="str">
        <f>IFERROR(__xludf.DUMMYFUNCTION("GOOGLETRANSLATE(D143, ""he"", ""en"")"),"#VALUE!")</f>
        <v>#VALUE!</v>
      </c>
    </row>
    <row r="144" ht="15.75" customHeight="1">
      <c r="E144" s="4" t="str">
        <f>IFERROR(__xludf.DUMMYFUNCTION("GOOGLETRANSLATE(D144, ""he"", ""en"")"),"#VALUE!")</f>
        <v>#VALUE!</v>
      </c>
    </row>
    <row r="145" ht="15.75" customHeight="1">
      <c r="E145" s="4" t="str">
        <f>IFERROR(__xludf.DUMMYFUNCTION("GOOGLETRANSLATE(D145, ""he"", ""en"")"),"#VALUE!")</f>
        <v>#VALUE!</v>
      </c>
    </row>
    <row r="146" ht="15.75" customHeight="1">
      <c r="E146" s="4" t="str">
        <f>IFERROR(__xludf.DUMMYFUNCTION("GOOGLETRANSLATE(D146, ""he"", ""en"")"),"#VALUE!")</f>
        <v>#VALUE!</v>
      </c>
    </row>
    <row r="147" ht="15.75" customHeight="1">
      <c r="E147" s="4" t="str">
        <f>IFERROR(__xludf.DUMMYFUNCTION("GOOGLETRANSLATE(D147, ""he"", ""en"")"),"#VALUE!")</f>
        <v>#VALUE!</v>
      </c>
    </row>
    <row r="148" ht="15.75" customHeight="1">
      <c r="E148" s="4" t="str">
        <f>IFERROR(__xludf.DUMMYFUNCTION("GOOGLETRANSLATE(D148, ""he"", ""en"")"),"#VALUE!")</f>
        <v>#VALUE!</v>
      </c>
    </row>
    <row r="149" ht="15.75" customHeight="1">
      <c r="E149" s="4" t="str">
        <f>IFERROR(__xludf.DUMMYFUNCTION("GOOGLETRANSLATE(D149, ""he"", ""en"")"),"#VALUE!")</f>
        <v>#VALUE!</v>
      </c>
    </row>
    <row r="150" ht="15.75" customHeight="1">
      <c r="E150" s="4" t="str">
        <f>IFERROR(__xludf.DUMMYFUNCTION("GOOGLETRANSLATE(D150, ""he"", ""en"")"),"#VALUE!")</f>
        <v>#VALUE!</v>
      </c>
    </row>
    <row r="151" ht="15.75" customHeight="1">
      <c r="E151" s="4" t="str">
        <f>IFERROR(__xludf.DUMMYFUNCTION("GOOGLETRANSLATE(D151, ""he"", ""en"")"),"#VALUE!")</f>
        <v>#VALUE!</v>
      </c>
    </row>
    <row r="152" ht="15.75" customHeight="1">
      <c r="E152" s="4" t="str">
        <f>IFERROR(__xludf.DUMMYFUNCTION("GOOGLETRANSLATE(D152, ""he"", ""en"")"),"#VALUE!")</f>
        <v>#VALUE!</v>
      </c>
    </row>
    <row r="153" ht="15.75" customHeight="1">
      <c r="E153" s="4" t="str">
        <f>IFERROR(__xludf.DUMMYFUNCTION("GOOGLETRANSLATE(D153, ""he"", ""en"")"),"#VALUE!")</f>
        <v>#VALUE!</v>
      </c>
    </row>
    <row r="154" ht="15.75" customHeight="1">
      <c r="E154" s="4" t="str">
        <f>IFERROR(__xludf.DUMMYFUNCTION("GOOGLETRANSLATE(D154, ""he"", ""en"")"),"#VALUE!")</f>
        <v>#VALUE!</v>
      </c>
    </row>
    <row r="155" ht="15.75" customHeight="1">
      <c r="E155" s="4" t="str">
        <f>IFERROR(__xludf.DUMMYFUNCTION("GOOGLETRANSLATE(D155, ""he"", ""en"")"),"#VALUE!")</f>
        <v>#VALUE!</v>
      </c>
    </row>
    <row r="156" ht="15.75" customHeight="1">
      <c r="E156" s="4" t="str">
        <f>IFERROR(__xludf.DUMMYFUNCTION("GOOGLETRANSLATE(D156, ""he"", ""en"")"),"#VALUE!")</f>
        <v>#VALUE!</v>
      </c>
    </row>
    <row r="157" ht="15.75" customHeight="1">
      <c r="E157" s="4" t="str">
        <f>IFERROR(__xludf.DUMMYFUNCTION("GOOGLETRANSLATE(D157, ""he"", ""en"")"),"#VALUE!")</f>
        <v>#VALUE!</v>
      </c>
    </row>
    <row r="158" ht="15.75" customHeight="1">
      <c r="E158" s="4" t="str">
        <f>IFERROR(__xludf.DUMMYFUNCTION("GOOGLETRANSLATE(D158, ""he"", ""en"")"),"#VALUE!")</f>
        <v>#VALUE!</v>
      </c>
    </row>
    <row r="159" ht="15.75" customHeight="1">
      <c r="E159" s="4" t="str">
        <f>IFERROR(__xludf.DUMMYFUNCTION("GOOGLETRANSLATE(D159, ""he"", ""en"")"),"#VALUE!")</f>
        <v>#VALUE!</v>
      </c>
    </row>
    <row r="160" ht="15.75" customHeight="1">
      <c r="E160" s="4" t="str">
        <f>IFERROR(__xludf.DUMMYFUNCTION("GOOGLETRANSLATE(D160, ""he"", ""en"")"),"#VALUE!")</f>
        <v>#VALUE!</v>
      </c>
    </row>
    <row r="161" ht="15.75" customHeight="1">
      <c r="E161" s="4" t="str">
        <f>IFERROR(__xludf.DUMMYFUNCTION("GOOGLETRANSLATE(D161, ""he"", ""en"")"),"#VALUE!")</f>
        <v>#VALUE!</v>
      </c>
    </row>
    <row r="162" ht="15.75" customHeight="1">
      <c r="E162" s="4" t="str">
        <f>IFERROR(__xludf.DUMMYFUNCTION("GOOGLETRANSLATE(D162, ""he"", ""en"")"),"#VALUE!")</f>
        <v>#VALUE!</v>
      </c>
    </row>
    <row r="163" ht="15.75" customHeight="1">
      <c r="E163" s="4" t="str">
        <f>IFERROR(__xludf.DUMMYFUNCTION("GOOGLETRANSLATE(D163, ""he"", ""en"")"),"#VALUE!")</f>
        <v>#VALUE!</v>
      </c>
    </row>
    <row r="164" ht="15.75" customHeight="1">
      <c r="E164" s="4" t="str">
        <f>IFERROR(__xludf.DUMMYFUNCTION("GOOGLETRANSLATE(D164, ""he"", ""en"")"),"#VALUE!")</f>
        <v>#VALUE!</v>
      </c>
    </row>
    <row r="165" ht="15.75" customHeight="1">
      <c r="E165" s="4" t="str">
        <f>IFERROR(__xludf.DUMMYFUNCTION("GOOGLETRANSLATE(D165, ""he"", ""en"")"),"#VALUE!")</f>
        <v>#VALUE!</v>
      </c>
    </row>
    <row r="166" ht="15.75" customHeight="1">
      <c r="E166" s="4" t="str">
        <f>IFERROR(__xludf.DUMMYFUNCTION("GOOGLETRANSLATE(D166, ""he"", ""en"")"),"#VALUE!")</f>
        <v>#VALUE!</v>
      </c>
    </row>
    <row r="167" ht="15.75" customHeight="1">
      <c r="E167" s="4" t="str">
        <f>IFERROR(__xludf.DUMMYFUNCTION("GOOGLETRANSLATE(D167, ""he"", ""en"")"),"#VALUE!")</f>
        <v>#VALUE!</v>
      </c>
    </row>
    <row r="168" ht="15.75" customHeight="1">
      <c r="E168" s="4" t="str">
        <f>IFERROR(__xludf.DUMMYFUNCTION("GOOGLETRANSLATE(D168, ""he"", ""en"")"),"#VALUE!")</f>
        <v>#VALUE!</v>
      </c>
    </row>
    <row r="169" ht="15.75" customHeight="1">
      <c r="E169" s="4" t="str">
        <f>IFERROR(__xludf.DUMMYFUNCTION("GOOGLETRANSLATE(D169, ""he"", ""en"")"),"#VALUE!")</f>
        <v>#VALUE!</v>
      </c>
    </row>
    <row r="170" ht="15.75" customHeight="1">
      <c r="E170" s="4" t="str">
        <f>IFERROR(__xludf.DUMMYFUNCTION("GOOGLETRANSLATE(D170, ""he"", ""en"")"),"#VALUE!")</f>
        <v>#VALUE!</v>
      </c>
    </row>
    <row r="171" ht="15.75" customHeight="1">
      <c r="E171" s="4" t="str">
        <f>IFERROR(__xludf.DUMMYFUNCTION("GOOGLETRANSLATE(D171, ""he"", ""en"")"),"#VALUE!")</f>
        <v>#VALUE!</v>
      </c>
    </row>
    <row r="172" ht="15.75" customHeight="1">
      <c r="E172" s="4" t="str">
        <f>IFERROR(__xludf.DUMMYFUNCTION("GOOGLETRANSLATE(D172, ""he"", ""en"")"),"#VALUE!")</f>
        <v>#VALUE!</v>
      </c>
    </row>
    <row r="173" ht="15.75" customHeight="1">
      <c r="E173" s="4" t="str">
        <f>IFERROR(__xludf.DUMMYFUNCTION("GOOGLETRANSLATE(D173, ""he"", ""en"")"),"#VALUE!")</f>
        <v>#VALUE!</v>
      </c>
    </row>
    <row r="174" ht="15.75" customHeight="1">
      <c r="E174" s="4" t="str">
        <f>IFERROR(__xludf.DUMMYFUNCTION("GOOGLETRANSLATE(D174, ""he"", ""en"")"),"#VALUE!")</f>
        <v>#VALUE!</v>
      </c>
    </row>
    <row r="175" ht="15.75" customHeight="1">
      <c r="E175" s="4" t="str">
        <f>IFERROR(__xludf.DUMMYFUNCTION("GOOGLETRANSLATE(D175, ""he"", ""en"")"),"#VALUE!")</f>
        <v>#VALUE!</v>
      </c>
    </row>
    <row r="176" ht="15.75" customHeight="1">
      <c r="E176" s="4" t="str">
        <f>IFERROR(__xludf.DUMMYFUNCTION("GOOGLETRANSLATE(D176, ""he"", ""en"")"),"#VALUE!")</f>
        <v>#VALUE!</v>
      </c>
    </row>
    <row r="177" ht="15.75" customHeight="1">
      <c r="E177" s="4" t="str">
        <f>IFERROR(__xludf.DUMMYFUNCTION("GOOGLETRANSLATE(D177, ""he"", ""en"")"),"#VALUE!")</f>
        <v>#VALUE!</v>
      </c>
    </row>
    <row r="178" ht="15.75" customHeight="1">
      <c r="E178" s="4" t="str">
        <f>IFERROR(__xludf.DUMMYFUNCTION("GOOGLETRANSLATE(D178, ""he"", ""en"")"),"#VALUE!")</f>
        <v>#VALUE!</v>
      </c>
    </row>
    <row r="179" ht="15.75" customHeight="1">
      <c r="E179" s="4" t="str">
        <f>IFERROR(__xludf.DUMMYFUNCTION("GOOGLETRANSLATE(D179, ""he"", ""en"")"),"#VALUE!")</f>
        <v>#VALUE!</v>
      </c>
    </row>
    <row r="180" ht="15.75" customHeight="1">
      <c r="E180" s="4" t="str">
        <f>IFERROR(__xludf.DUMMYFUNCTION("GOOGLETRANSLATE(D180, ""he"", ""en"")"),"#VALUE!")</f>
        <v>#VALUE!</v>
      </c>
    </row>
    <row r="181" ht="15.75" customHeight="1">
      <c r="E181" s="4" t="str">
        <f>IFERROR(__xludf.DUMMYFUNCTION("GOOGLETRANSLATE(D181, ""he"", ""en"")"),"#VALUE!")</f>
        <v>#VALUE!</v>
      </c>
    </row>
    <row r="182" ht="15.75" customHeight="1">
      <c r="E182" s="4" t="str">
        <f>IFERROR(__xludf.DUMMYFUNCTION("GOOGLETRANSLATE(D182, ""he"", ""en"")"),"#VALUE!")</f>
        <v>#VALUE!</v>
      </c>
    </row>
    <row r="183" ht="15.75" customHeight="1">
      <c r="E183" s="4" t="str">
        <f>IFERROR(__xludf.DUMMYFUNCTION("GOOGLETRANSLATE(D183, ""he"", ""en"")"),"#VALUE!")</f>
        <v>#VALUE!</v>
      </c>
    </row>
    <row r="184" ht="15.75" customHeight="1">
      <c r="E184" s="4" t="str">
        <f>IFERROR(__xludf.DUMMYFUNCTION("GOOGLETRANSLATE(D184, ""he"", ""en"")"),"#VALUE!")</f>
        <v>#VALUE!</v>
      </c>
    </row>
    <row r="185" ht="15.75" customHeight="1">
      <c r="E185" s="4" t="str">
        <f>IFERROR(__xludf.DUMMYFUNCTION("GOOGLETRANSLATE(D185, ""he"", ""en"")"),"#VALUE!")</f>
        <v>#VALUE!</v>
      </c>
    </row>
    <row r="186" ht="15.75" customHeight="1">
      <c r="E186" s="4" t="str">
        <f>IFERROR(__xludf.DUMMYFUNCTION("GOOGLETRANSLATE(D186, ""he"", ""en"")"),"#VALUE!")</f>
        <v>#VALUE!</v>
      </c>
    </row>
    <row r="187" ht="15.75" customHeight="1">
      <c r="E187" s="4" t="str">
        <f>IFERROR(__xludf.DUMMYFUNCTION("GOOGLETRANSLATE(D187, ""he"", ""en"")"),"#VALUE!")</f>
        <v>#VALUE!</v>
      </c>
    </row>
    <row r="188" ht="15.75" customHeight="1">
      <c r="E188" s="4" t="str">
        <f>IFERROR(__xludf.DUMMYFUNCTION("GOOGLETRANSLATE(D188, ""he"", ""en"")"),"#VALUE!")</f>
        <v>#VALUE!</v>
      </c>
    </row>
    <row r="189" ht="15.75" customHeight="1">
      <c r="E189" s="4" t="str">
        <f>IFERROR(__xludf.DUMMYFUNCTION("GOOGLETRANSLATE(D189, ""he"", ""en"")"),"#VALUE!")</f>
        <v>#VALUE!</v>
      </c>
    </row>
    <row r="190" ht="15.75" customHeight="1">
      <c r="E190" s="4" t="str">
        <f>IFERROR(__xludf.DUMMYFUNCTION("GOOGLETRANSLATE(D190, ""he"", ""en"")"),"#VALUE!")</f>
        <v>#VALUE!</v>
      </c>
    </row>
    <row r="191" ht="15.75" customHeight="1">
      <c r="E191" s="4" t="str">
        <f>IFERROR(__xludf.DUMMYFUNCTION("GOOGLETRANSLATE(D191, ""he"", ""en"")"),"#VALUE!")</f>
        <v>#VALUE!</v>
      </c>
    </row>
    <row r="192" ht="15.75" customHeight="1">
      <c r="E192" s="4" t="str">
        <f>IFERROR(__xludf.DUMMYFUNCTION("GOOGLETRANSLATE(D192, ""he"", ""en"")"),"#VALUE!")</f>
        <v>#VALUE!</v>
      </c>
    </row>
    <row r="193" ht="15.75" customHeight="1">
      <c r="E193" s="4" t="str">
        <f>IFERROR(__xludf.DUMMYFUNCTION("GOOGLETRANSLATE(D193, ""he"", ""en"")"),"#VALUE!")</f>
        <v>#VALUE!</v>
      </c>
    </row>
    <row r="194" ht="15.75" customHeight="1">
      <c r="E194" s="4" t="str">
        <f>IFERROR(__xludf.DUMMYFUNCTION("GOOGLETRANSLATE(D194, ""he"", ""en"")"),"#VALUE!")</f>
        <v>#VALUE!</v>
      </c>
    </row>
    <row r="195" ht="15.75" customHeight="1">
      <c r="E195" s="4" t="str">
        <f>IFERROR(__xludf.DUMMYFUNCTION("GOOGLETRANSLATE(D195, ""he"", ""en"")"),"#VALUE!")</f>
        <v>#VALUE!</v>
      </c>
    </row>
    <row r="196" ht="15.75" customHeight="1">
      <c r="E196" s="4" t="str">
        <f>IFERROR(__xludf.DUMMYFUNCTION("GOOGLETRANSLATE(D196, ""he"", ""en"")"),"#VALUE!")</f>
        <v>#VALUE!</v>
      </c>
    </row>
    <row r="197" ht="15.75" customHeight="1">
      <c r="E197" s="4" t="str">
        <f>IFERROR(__xludf.DUMMYFUNCTION("GOOGLETRANSLATE(D197, ""he"", ""en"")"),"#VALUE!")</f>
        <v>#VALUE!</v>
      </c>
    </row>
    <row r="198" ht="15.75" customHeight="1">
      <c r="E198" s="4" t="str">
        <f>IFERROR(__xludf.DUMMYFUNCTION("GOOGLETRANSLATE(D198, ""he"", ""en"")"),"#VALUE!")</f>
        <v>#VALUE!</v>
      </c>
    </row>
    <row r="199" ht="15.75" customHeight="1">
      <c r="E199" s="4" t="str">
        <f>IFERROR(__xludf.DUMMYFUNCTION("GOOGLETRANSLATE(D199, ""he"", ""en"")"),"#VALUE!")</f>
        <v>#VALUE!</v>
      </c>
    </row>
    <row r="200" ht="15.75" customHeight="1">
      <c r="E200" s="4" t="str">
        <f>IFERROR(__xludf.DUMMYFUNCTION("GOOGLETRANSLATE(D200, ""he"", ""en"")"),"#VALUE!")</f>
        <v>#VALUE!</v>
      </c>
    </row>
    <row r="201" ht="15.75" customHeight="1">
      <c r="E201" s="4" t="str">
        <f>IFERROR(__xludf.DUMMYFUNCTION("GOOGLETRANSLATE(D201, ""he"", ""en"")"),"#VALUE!")</f>
        <v>#VALUE!</v>
      </c>
    </row>
    <row r="202" ht="15.75" customHeight="1">
      <c r="E202" s="4" t="str">
        <f>IFERROR(__xludf.DUMMYFUNCTION("GOOGLETRANSLATE(D202, ""he"", ""en"")"),"#VALUE!")</f>
        <v>#VALUE!</v>
      </c>
    </row>
    <row r="203" ht="15.75" customHeight="1">
      <c r="E203" s="4" t="str">
        <f>IFERROR(__xludf.DUMMYFUNCTION("GOOGLETRANSLATE(D203, ""he"", ""en"")"),"#VALUE!")</f>
        <v>#VALUE!</v>
      </c>
    </row>
    <row r="204" ht="15.75" customHeight="1">
      <c r="E204" s="4" t="str">
        <f>IFERROR(__xludf.DUMMYFUNCTION("GOOGLETRANSLATE(D204, ""he"", ""en"")"),"#VALUE!")</f>
        <v>#VALUE!</v>
      </c>
    </row>
    <row r="205" ht="15.75" customHeight="1">
      <c r="E205" s="4" t="str">
        <f>IFERROR(__xludf.DUMMYFUNCTION("GOOGLETRANSLATE(D205, ""he"", ""en"")"),"#VALUE!")</f>
        <v>#VALUE!</v>
      </c>
    </row>
    <row r="206" ht="15.75" customHeight="1">
      <c r="E206" s="4" t="str">
        <f>IFERROR(__xludf.DUMMYFUNCTION("GOOGLETRANSLATE(D206, ""he"", ""en"")"),"#VALUE!")</f>
        <v>#VALUE!</v>
      </c>
    </row>
    <row r="207" ht="15.75" customHeight="1">
      <c r="E207" s="4" t="str">
        <f>IFERROR(__xludf.DUMMYFUNCTION("GOOGLETRANSLATE(D207, ""he"", ""en"")"),"#VALUE!")</f>
        <v>#VALUE!</v>
      </c>
    </row>
    <row r="208" ht="15.75" customHeight="1">
      <c r="E208" s="4" t="str">
        <f>IFERROR(__xludf.DUMMYFUNCTION("GOOGLETRANSLATE(D208, ""he"", ""en"")"),"#VALUE!")</f>
        <v>#VALUE!</v>
      </c>
    </row>
    <row r="209" ht="15.75" customHeight="1">
      <c r="E209" s="4" t="str">
        <f>IFERROR(__xludf.DUMMYFUNCTION("GOOGLETRANSLATE(D209, ""he"", ""en"")"),"#VALUE!")</f>
        <v>#VALUE!</v>
      </c>
    </row>
    <row r="210" ht="15.75" customHeight="1">
      <c r="E210" s="4" t="str">
        <f>IFERROR(__xludf.DUMMYFUNCTION("GOOGLETRANSLATE(D210, ""he"", ""en"")"),"#VALUE!")</f>
        <v>#VALUE!</v>
      </c>
    </row>
    <row r="211" ht="15.75" customHeight="1">
      <c r="E211" s="4" t="str">
        <f>IFERROR(__xludf.DUMMYFUNCTION("GOOGLETRANSLATE(D211, ""he"", ""en"")"),"#VALUE!")</f>
        <v>#VALUE!</v>
      </c>
    </row>
    <row r="212" ht="15.75" customHeight="1">
      <c r="E212" s="4" t="str">
        <f>IFERROR(__xludf.DUMMYFUNCTION("GOOGLETRANSLATE(D212, ""he"", ""en"")"),"#VALUE!")</f>
        <v>#VALUE!</v>
      </c>
    </row>
    <row r="213" ht="15.75" customHeight="1">
      <c r="E213" s="4" t="str">
        <f>IFERROR(__xludf.DUMMYFUNCTION("GOOGLETRANSLATE(D213, ""he"", ""en"")"),"#VALUE!")</f>
        <v>#VALUE!</v>
      </c>
    </row>
    <row r="214" ht="15.75" customHeight="1">
      <c r="E214" s="4" t="str">
        <f>IFERROR(__xludf.DUMMYFUNCTION("GOOGLETRANSLATE(D214, ""he"", ""en"")"),"#VALUE!")</f>
        <v>#VALUE!</v>
      </c>
    </row>
    <row r="215" ht="15.75" customHeight="1">
      <c r="E215" s="4" t="str">
        <f>IFERROR(__xludf.DUMMYFUNCTION("GOOGLETRANSLATE(D215, ""he"", ""en"")"),"#VALUE!")</f>
        <v>#VALUE!</v>
      </c>
    </row>
    <row r="216" ht="15.75" customHeight="1">
      <c r="E216" s="4" t="str">
        <f>IFERROR(__xludf.DUMMYFUNCTION("GOOGLETRANSLATE(D216, ""he"", ""en"")"),"#VALUE!")</f>
        <v>#VALUE!</v>
      </c>
    </row>
    <row r="217" ht="15.75" customHeight="1">
      <c r="E217" s="4" t="str">
        <f>IFERROR(__xludf.DUMMYFUNCTION("GOOGLETRANSLATE(D217, ""he"", ""en"")"),"#VALUE!")</f>
        <v>#VALUE!</v>
      </c>
    </row>
    <row r="218" ht="15.75" customHeight="1">
      <c r="E218" s="4" t="str">
        <f>IFERROR(__xludf.DUMMYFUNCTION("GOOGLETRANSLATE(D218, ""he"", ""en"")"),"#VALUE!")</f>
        <v>#VALUE!</v>
      </c>
    </row>
    <row r="219" ht="15.75" customHeight="1">
      <c r="E219" s="4" t="str">
        <f>IFERROR(__xludf.DUMMYFUNCTION("GOOGLETRANSLATE(D219, ""he"", ""en"")"),"#VALUE!")</f>
        <v>#VALUE!</v>
      </c>
    </row>
    <row r="220" ht="15.75" customHeight="1">
      <c r="E220" s="4" t="str">
        <f>IFERROR(__xludf.DUMMYFUNCTION("GOOGLETRANSLATE(D220, ""he"", ""en"")"),"#VALUE!")</f>
        <v>#VALUE!</v>
      </c>
    </row>
    <row r="221" ht="15.75" customHeight="1">
      <c r="E221" s="4" t="str">
        <f>IFERROR(__xludf.DUMMYFUNCTION("GOOGLETRANSLATE(D221, ""he"", ""en"")"),"#VALUE!")</f>
        <v>#VALUE!</v>
      </c>
    </row>
    <row r="222" ht="15.75" customHeight="1">
      <c r="E222" s="4" t="str">
        <f>IFERROR(__xludf.DUMMYFUNCTION("GOOGLETRANSLATE(D222, ""he"", ""en"")"),"#VALUE!")</f>
        <v>#VALUE!</v>
      </c>
    </row>
    <row r="223" ht="15.75" customHeight="1">
      <c r="E223" s="4" t="str">
        <f>IFERROR(__xludf.DUMMYFUNCTION("GOOGLETRANSLATE(D223, ""he"", ""en"")"),"#VALUE!")</f>
        <v>#VALUE!</v>
      </c>
    </row>
    <row r="224" ht="15.75" customHeight="1">
      <c r="E224" s="4" t="str">
        <f>IFERROR(__xludf.DUMMYFUNCTION("GOOGLETRANSLATE(D224, ""he"", ""en"")"),"#VALUE!")</f>
        <v>#VALUE!</v>
      </c>
    </row>
    <row r="225" ht="15.75" customHeight="1">
      <c r="E225" s="4" t="str">
        <f>IFERROR(__xludf.DUMMYFUNCTION("GOOGLETRANSLATE(D225, ""he"", ""en"")"),"#VALUE!")</f>
        <v>#VALUE!</v>
      </c>
    </row>
    <row r="226" ht="15.75" customHeight="1">
      <c r="E226" s="4" t="str">
        <f>IFERROR(__xludf.DUMMYFUNCTION("GOOGLETRANSLATE(D226, ""he"", ""en"")"),"#VALUE!")</f>
        <v>#VALUE!</v>
      </c>
    </row>
    <row r="227" ht="15.75" customHeight="1">
      <c r="E227" s="4" t="str">
        <f>IFERROR(__xludf.DUMMYFUNCTION("GOOGLETRANSLATE(D227, ""he"", ""en"")"),"#VALUE!")</f>
        <v>#VALUE!</v>
      </c>
    </row>
    <row r="228" ht="15.75" customHeight="1">
      <c r="E228" s="4" t="str">
        <f>IFERROR(__xludf.DUMMYFUNCTION("GOOGLETRANSLATE(D228, ""he"", ""en"")"),"#VALUE!")</f>
        <v>#VALUE!</v>
      </c>
    </row>
    <row r="229" ht="15.75" customHeight="1">
      <c r="E229" s="4" t="str">
        <f>IFERROR(__xludf.DUMMYFUNCTION("GOOGLETRANSLATE(D229, ""he"", ""en"")"),"#VALUE!")</f>
        <v>#VALUE!</v>
      </c>
    </row>
    <row r="230" ht="15.75" customHeight="1">
      <c r="E230" s="4" t="str">
        <f>IFERROR(__xludf.DUMMYFUNCTION("GOOGLETRANSLATE(D230, ""he"", ""en"")"),"#VALUE!")</f>
        <v>#VALUE!</v>
      </c>
    </row>
    <row r="231" ht="15.75" customHeight="1">
      <c r="E231" s="4" t="str">
        <f>IFERROR(__xludf.DUMMYFUNCTION("GOOGLETRANSLATE(D231, ""he"", ""en"")"),"#VALUE!")</f>
        <v>#VALUE!</v>
      </c>
    </row>
    <row r="232" ht="15.75" customHeight="1">
      <c r="E232" s="4" t="str">
        <f>IFERROR(__xludf.DUMMYFUNCTION("GOOGLETRANSLATE(D232, ""he"", ""en"")"),"#VALUE!")</f>
        <v>#VALUE!</v>
      </c>
    </row>
    <row r="233" ht="15.75" customHeight="1">
      <c r="E233" s="4" t="str">
        <f>IFERROR(__xludf.DUMMYFUNCTION("GOOGLETRANSLATE(D233, ""he"", ""en"")"),"#VALUE!")</f>
        <v>#VALUE!</v>
      </c>
    </row>
    <row r="234" ht="15.75" customHeight="1">
      <c r="E234" s="4" t="str">
        <f>IFERROR(__xludf.DUMMYFUNCTION("GOOGLETRANSLATE(D234, ""he"", ""en"")"),"#VALUE!")</f>
        <v>#VALUE!</v>
      </c>
    </row>
    <row r="235" ht="15.75" customHeight="1">
      <c r="E235" s="4" t="str">
        <f>IFERROR(__xludf.DUMMYFUNCTION("GOOGLETRANSLATE(D235, ""he"", ""en"")"),"#VALUE!")</f>
        <v>#VALUE!</v>
      </c>
    </row>
    <row r="236" ht="15.75" customHeight="1">
      <c r="E236" s="4" t="str">
        <f>IFERROR(__xludf.DUMMYFUNCTION("GOOGLETRANSLATE(D236, ""he"", ""en"")"),"#VALUE!")</f>
        <v>#VALUE!</v>
      </c>
    </row>
    <row r="237" ht="15.75" customHeight="1">
      <c r="E237" s="4" t="str">
        <f>IFERROR(__xludf.DUMMYFUNCTION("GOOGLETRANSLATE(D237, ""he"", ""en"")"),"#VALUE!")</f>
        <v>#VALUE!</v>
      </c>
    </row>
    <row r="238" ht="15.75" customHeight="1">
      <c r="E238" s="4" t="str">
        <f>IFERROR(__xludf.DUMMYFUNCTION("GOOGLETRANSLATE(D238, ""he"", ""en"")"),"#VALUE!")</f>
        <v>#VALUE!</v>
      </c>
    </row>
    <row r="239" ht="15.75" customHeight="1">
      <c r="E239" s="4" t="str">
        <f>IFERROR(__xludf.DUMMYFUNCTION("GOOGLETRANSLATE(D239, ""he"", ""en"")"),"#VALUE!")</f>
        <v>#VALUE!</v>
      </c>
    </row>
    <row r="240" ht="15.75" customHeight="1">
      <c r="E240" s="4" t="str">
        <f>IFERROR(__xludf.DUMMYFUNCTION("GOOGLETRANSLATE(D240, ""he"", ""en"")"),"#VALUE!")</f>
        <v>#VALUE!</v>
      </c>
    </row>
    <row r="241" ht="15.75" customHeight="1">
      <c r="E241" s="4" t="str">
        <f>IFERROR(__xludf.DUMMYFUNCTION("GOOGLETRANSLATE(D241, ""he"", ""en"")"),"#VALUE!")</f>
        <v>#VALUE!</v>
      </c>
    </row>
    <row r="242" ht="15.75" customHeight="1">
      <c r="E242" s="4" t="str">
        <f>IFERROR(__xludf.DUMMYFUNCTION("GOOGLETRANSLATE(D242, ""he"", ""en"")"),"#VALUE!")</f>
        <v>#VALUE!</v>
      </c>
    </row>
    <row r="243" ht="15.75" customHeight="1">
      <c r="E243" s="4" t="str">
        <f>IFERROR(__xludf.DUMMYFUNCTION("GOOGLETRANSLATE(D243, ""he"", ""en"")"),"#VALUE!")</f>
        <v>#VALUE!</v>
      </c>
    </row>
    <row r="244" ht="15.75" customHeight="1">
      <c r="E244" s="4" t="str">
        <f>IFERROR(__xludf.DUMMYFUNCTION("GOOGLETRANSLATE(D244, ""he"", ""en"")"),"#VALUE!")</f>
        <v>#VALUE!</v>
      </c>
    </row>
    <row r="245" ht="15.75" customHeight="1">
      <c r="E245" s="4" t="str">
        <f>IFERROR(__xludf.DUMMYFUNCTION("GOOGLETRANSLATE(D245, ""he"", ""en"")"),"#VALUE!")</f>
        <v>#VALUE!</v>
      </c>
    </row>
    <row r="246" ht="15.75" customHeight="1">
      <c r="E246" s="4" t="str">
        <f>IFERROR(__xludf.DUMMYFUNCTION("GOOGLETRANSLATE(D246, ""he"", ""en"")"),"#VALUE!")</f>
        <v>#VALUE!</v>
      </c>
    </row>
    <row r="247" ht="15.75" customHeight="1">
      <c r="E247" s="4" t="str">
        <f>IFERROR(__xludf.DUMMYFUNCTION("GOOGLETRANSLATE(D247, ""he"", ""en"")"),"#VALUE!")</f>
        <v>#VALUE!</v>
      </c>
    </row>
    <row r="248" ht="15.75" customHeight="1">
      <c r="E248" s="4" t="str">
        <f>IFERROR(__xludf.DUMMYFUNCTION("GOOGLETRANSLATE(D248, ""he"", ""en"")"),"#VALUE!")</f>
        <v>#VALUE!</v>
      </c>
    </row>
    <row r="249" ht="15.75" customHeight="1">
      <c r="E249" s="4" t="str">
        <f>IFERROR(__xludf.DUMMYFUNCTION("GOOGLETRANSLATE(D249, ""he"", ""en"")"),"#VALUE!")</f>
        <v>#VALUE!</v>
      </c>
    </row>
    <row r="250" ht="15.75" customHeight="1">
      <c r="E250" s="4" t="str">
        <f>IFERROR(__xludf.DUMMYFUNCTION("GOOGLETRANSLATE(D250, ""he"", ""en"")"),"#VALUE!")</f>
        <v>#VALUE!</v>
      </c>
    </row>
    <row r="251" ht="15.75" customHeight="1">
      <c r="E251" s="4" t="str">
        <f>IFERROR(__xludf.DUMMYFUNCTION("GOOGLETRANSLATE(D251, ""he"", ""en"")"),"#VALUE!")</f>
        <v>#VALUE!</v>
      </c>
    </row>
    <row r="252" ht="15.75" customHeight="1">
      <c r="E252" s="4" t="str">
        <f>IFERROR(__xludf.DUMMYFUNCTION("GOOGLETRANSLATE(D252, ""he"", ""en"")"),"#VALUE!")</f>
        <v>#VALUE!</v>
      </c>
    </row>
    <row r="253" ht="15.75" customHeight="1">
      <c r="E253" s="4" t="str">
        <f>IFERROR(__xludf.DUMMYFUNCTION("GOOGLETRANSLATE(D253, ""he"", ""en"")"),"#VALUE!")</f>
        <v>#VALUE!</v>
      </c>
    </row>
    <row r="254" ht="15.75" customHeight="1">
      <c r="E254" s="4" t="str">
        <f>IFERROR(__xludf.DUMMYFUNCTION("GOOGLETRANSLATE(D254, ""he"", ""en"")"),"#VALUE!")</f>
        <v>#VALUE!</v>
      </c>
    </row>
    <row r="255" ht="15.75" customHeight="1">
      <c r="E255" s="4" t="str">
        <f>IFERROR(__xludf.DUMMYFUNCTION("GOOGLETRANSLATE(D255, ""he"", ""en"")"),"#VALUE!")</f>
        <v>#VALUE!</v>
      </c>
    </row>
    <row r="256" ht="15.75" customHeight="1">
      <c r="E256" s="4" t="str">
        <f>IFERROR(__xludf.DUMMYFUNCTION("GOOGLETRANSLATE(D256, ""he"", ""en"")"),"#VALUE!")</f>
        <v>#VALUE!</v>
      </c>
    </row>
    <row r="257" ht="15.75" customHeight="1">
      <c r="E257" s="4" t="str">
        <f>IFERROR(__xludf.DUMMYFUNCTION("GOOGLETRANSLATE(D257, ""he"", ""en"")"),"#VALUE!")</f>
        <v>#VALUE!</v>
      </c>
    </row>
    <row r="258" ht="15.75" customHeight="1">
      <c r="E258" s="4" t="str">
        <f>IFERROR(__xludf.DUMMYFUNCTION("GOOGLETRANSLATE(D258, ""he"", ""en"")"),"#VALUE!")</f>
        <v>#VALUE!</v>
      </c>
    </row>
    <row r="259" ht="15.75" customHeight="1">
      <c r="E259" s="4" t="str">
        <f>IFERROR(__xludf.DUMMYFUNCTION("GOOGLETRANSLATE(D259, ""he"", ""en"")"),"#VALUE!")</f>
        <v>#VALUE!</v>
      </c>
    </row>
    <row r="260" ht="15.75" customHeight="1">
      <c r="E260" s="4" t="str">
        <f>IFERROR(__xludf.DUMMYFUNCTION("GOOGLETRANSLATE(D260, ""he"", ""en"")"),"#VALUE!")</f>
        <v>#VALUE!</v>
      </c>
    </row>
    <row r="261" ht="15.75" customHeight="1">
      <c r="E261" s="4" t="str">
        <f>IFERROR(__xludf.DUMMYFUNCTION("GOOGLETRANSLATE(D261, ""he"", ""en"")"),"#VALUE!")</f>
        <v>#VALUE!</v>
      </c>
    </row>
    <row r="262" ht="15.75" customHeight="1">
      <c r="E262" s="4" t="str">
        <f>IFERROR(__xludf.DUMMYFUNCTION("GOOGLETRANSLATE(D262, ""he"", ""en"")"),"#VALUE!")</f>
        <v>#VALUE!</v>
      </c>
    </row>
    <row r="263" ht="15.75" customHeight="1">
      <c r="E263" s="4" t="str">
        <f>IFERROR(__xludf.DUMMYFUNCTION("GOOGLETRANSLATE(D263, ""he"", ""en"")"),"#VALUE!")</f>
        <v>#VALUE!</v>
      </c>
    </row>
    <row r="264" ht="15.75" customHeight="1">
      <c r="E264" s="4" t="str">
        <f>IFERROR(__xludf.DUMMYFUNCTION("GOOGLETRANSLATE(D264, ""he"", ""en"")"),"#VALUE!")</f>
        <v>#VALUE!</v>
      </c>
    </row>
    <row r="265" ht="15.75" customHeight="1">
      <c r="E265" s="4" t="str">
        <f>IFERROR(__xludf.DUMMYFUNCTION("GOOGLETRANSLATE(D265, ""he"", ""en"")"),"#VALUE!")</f>
        <v>#VALUE!</v>
      </c>
    </row>
    <row r="266" ht="15.75" customHeight="1">
      <c r="E266" s="4" t="str">
        <f>IFERROR(__xludf.DUMMYFUNCTION("GOOGLETRANSLATE(D266, ""he"", ""en"")"),"#VALUE!")</f>
        <v>#VALUE!</v>
      </c>
    </row>
    <row r="267" ht="15.75" customHeight="1">
      <c r="E267" s="4" t="str">
        <f>IFERROR(__xludf.DUMMYFUNCTION("GOOGLETRANSLATE(D267, ""he"", ""en"")"),"#VALUE!")</f>
        <v>#VALUE!</v>
      </c>
    </row>
    <row r="268" ht="15.75" customHeight="1">
      <c r="E268" s="4" t="str">
        <f>IFERROR(__xludf.DUMMYFUNCTION("GOOGLETRANSLATE(D268, ""he"", ""en"")"),"#VALUE!")</f>
        <v>#VALUE!</v>
      </c>
    </row>
    <row r="269" ht="15.75" customHeight="1">
      <c r="E269" s="4" t="str">
        <f>IFERROR(__xludf.DUMMYFUNCTION("GOOGLETRANSLATE(D269, ""he"", ""en"")"),"#VALUE!")</f>
        <v>#VALUE!</v>
      </c>
    </row>
    <row r="270" ht="15.75" customHeight="1">
      <c r="E270" s="4" t="str">
        <f>IFERROR(__xludf.DUMMYFUNCTION("GOOGLETRANSLATE(D270, ""he"", ""en"")"),"#VALUE!")</f>
        <v>#VALUE!</v>
      </c>
    </row>
    <row r="271" ht="15.75" customHeight="1">
      <c r="E271" s="4" t="str">
        <f>IFERROR(__xludf.DUMMYFUNCTION("GOOGLETRANSLATE(D271, ""he"", ""en"")"),"#VALUE!")</f>
        <v>#VALUE!</v>
      </c>
    </row>
    <row r="272" ht="15.75" customHeight="1">
      <c r="E272" s="4" t="str">
        <f>IFERROR(__xludf.DUMMYFUNCTION("GOOGLETRANSLATE(D272, ""he"", ""en"")"),"#VALUE!")</f>
        <v>#VALUE!</v>
      </c>
    </row>
    <row r="273" ht="15.75" customHeight="1">
      <c r="E273" s="4" t="str">
        <f>IFERROR(__xludf.DUMMYFUNCTION("GOOGLETRANSLATE(D273, ""he"", ""en"")"),"#VALUE!")</f>
        <v>#VALUE!</v>
      </c>
    </row>
    <row r="274" ht="15.75" customHeight="1">
      <c r="E274" s="4" t="str">
        <f>IFERROR(__xludf.DUMMYFUNCTION("GOOGLETRANSLATE(D274, ""he"", ""en"")"),"#VALUE!")</f>
        <v>#VALUE!</v>
      </c>
    </row>
    <row r="275" ht="15.75" customHeight="1">
      <c r="E275" s="4" t="str">
        <f>IFERROR(__xludf.DUMMYFUNCTION("GOOGLETRANSLATE(D275, ""he"", ""en"")"),"#VALUE!")</f>
        <v>#VALUE!</v>
      </c>
    </row>
    <row r="276" ht="15.75" customHeight="1">
      <c r="E276" s="4" t="str">
        <f>IFERROR(__xludf.DUMMYFUNCTION("GOOGLETRANSLATE(D276, ""he"", ""en"")"),"#VALUE!")</f>
        <v>#VALUE!</v>
      </c>
    </row>
    <row r="277" ht="15.75" customHeight="1">
      <c r="E277" s="4" t="str">
        <f>IFERROR(__xludf.DUMMYFUNCTION("GOOGLETRANSLATE(D277, ""he"", ""en"")"),"#VALUE!")</f>
        <v>#VALUE!</v>
      </c>
    </row>
    <row r="278" ht="15.75" customHeight="1">
      <c r="E278" s="4" t="str">
        <f>IFERROR(__xludf.DUMMYFUNCTION("GOOGLETRANSLATE(D278, ""he"", ""en"")"),"#VALUE!")</f>
        <v>#VALUE!</v>
      </c>
    </row>
    <row r="279" ht="15.75" customHeight="1">
      <c r="E279" s="4" t="str">
        <f>IFERROR(__xludf.DUMMYFUNCTION("GOOGLETRANSLATE(D279, ""he"", ""en"")"),"#VALUE!")</f>
        <v>#VALUE!</v>
      </c>
    </row>
    <row r="280" ht="15.75" customHeight="1">
      <c r="E280" s="4" t="str">
        <f>IFERROR(__xludf.DUMMYFUNCTION("GOOGLETRANSLATE(D280, ""he"", ""en"")"),"#VALUE!")</f>
        <v>#VALUE!</v>
      </c>
    </row>
    <row r="281" ht="15.75" customHeight="1">
      <c r="E281" s="4" t="str">
        <f>IFERROR(__xludf.DUMMYFUNCTION("GOOGLETRANSLATE(D281, ""he"", ""en"")"),"#VALUE!")</f>
        <v>#VALUE!</v>
      </c>
    </row>
    <row r="282" ht="15.75" customHeight="1">
      <c r="E282" s="4" t="str">
        <f>IFERROR(__xludf.DUMMYFUNCTION("GOOGLETRANSLATE(D282, ""he"", ""en"")"),"#VALUE!")</f>
        <v>#VALUE!</v>
      </c>
    </row>
    <row r="283" ht="15.75" customHeight="1">
      <c r="E283" s="4" t="str">
        <f>IFERROR(__xludf.DUMMYFUNCTION("GOOGLETRANSLATE(D283, ""he"", ""en"")"),"#VALUE!")</f>
        <v>#VALUE!</v>
      </c>
    </row>
    <row r="284" ht="15.75" customHeight="1">
      <c r="E284" s="4" t="str">
        <f>IFERROR(__xludf.DUMMYFUNCTION("GOOGLETRANSLATE(D284, ""he"", ""en"")"),"#VALUE!")</f>
        <v>#VALUE!</v>
      </c>
    </row>
    <row r="285" ht="15.75" customHeight="1">
      <c r="E285" s="4" t="str">
        <f>IFERROR(__xludf.DUMMYFUNCTION("GOOGLETRANSLATE(D285, ""he"", ""en"")"),"#VALUE!")</f>
        <v>#VALUE!</v>
      </c>
    </row>
    <row r="286" ht="15.75" customHeight="1">
      <c r="E286" s="4" t="str">
        <f>IFERROR(__xludf.DUMMYFUNCTION("GOOGLETRANSLATE(D286, ""he"", ""en"")"),"#VALUE!")</f>
        <v>#VALUE!</v>
      </c>
    </row>
    <row r="287" ht="15.75" customHeight="1">
      <c r="E287" s="4" t="str">
        <f>IFERROR(__xludf.DUMMYFUNCTION("GOOGLETRANSLATE(D287, ""he"", ""en"")"),"#VALUE!")</f>
        <v>#VALUE!</v>
      </c>
    </row>
    <row r="288" ht="15.75" customHeight="1">
      <c r="E288" s="4" t="str">
        <f>IFERROR(__xludf.DUMMYFUNCTION("GOOGLETRANSLATE(D288, ""he"", ""en"")"),"#VALUE!")</f>
        <v>#VALUE!</v>
      </c>
    </row>
    <row r="289" ht="15.75" customHeight="1">
      <c r="E289" s="4" t="str">
        <f>IFERROR(__xludf.DUMMYFUNCTION("GOOGLETRANSLATE(D289, ""he"", ""en"")"),"#VALUE!")</f>
        <v>#VALUE!</v>
      </c>
    </row>
    <row r="290" ht="15.75" customHeight="1">
      <c r="E290" s="4" t="str">
        <f>IFERROR(__xludf.DUMMYFUNCTION("GOOGLETRANSLATE(D290, ""he"", ""en"")"),"#VALUE!")</f>
        <v>#VALUE!</v>
      </c>
    </row>
    <row r="291" ht="15.75" customHeight="1">
      <c r="E291" s="4" t="str">
        <f>IFERROR(__xludf.DUMMYFUNCTION("GOOGLETRANSLATE(D291, ""he"", ""en"")"),"#VALUE!")</f>
        <v>#VALUE!</v>
      </c>
    </row>
    <row r="292" ht="15.75" customHeight="1">
      <c r="E292" s="4" t="str">
        <f>IFERROR(__xludf.DUMMYFUNCTION("GOOGLETRANSLATE(D292, ""he"", ""en"")"),"#VALUE!")</f>
        <v>#VALUE!</v>
      </c>
    </row>
    <row r="293" ht="15.75" customHeight="1">
      <c r="E293" s="4" t="str">
        <f>IFERROR(__xludf.DUMMYFUNCTION("GOOGLETRANSLATE(D293, ""he"", ""en"")"),"#VALUE!")</f>
        <v>#VALUE!</v>
      </c>
    </row>
    <row r="294" ht="15.75" customHeight="1">
      <c r="E294" s="4" t="str">
        <f>IFERROR(__xludf.DUMMYFUNCTION("GOOGLETRANSLATE(D294, ""he"", ""en"")"),"#VALUE!")</f>
        <v>#VALUE!</v>
      </c>
    </row>
    <row r="295" ht="15.75" customHeight="1">
      <c r="E295" s="4" t="str">
        <f>IFERROR(__xludf.DUMMYFUNCTION("GOOGLETRANSLATE(D295, ""he"", ""en"")"),"#VALUE!")</f>
        <v>#VALUE!</v>
      </c>
    </row>
    <row r="296" ht="15.75" customHeight="1">
      <c r="E296" s="4" t="str">
        <f>IFERROR(__xludf.DUMMYFUNCTION("GOOGLETRANSLATE(D296, ""he"", ""en"")"),"#VALUE!")</f>
        <v>#VALUE!</v>
      </c>
    </row>
    <row r="297" ht="15.75" customHeight="1">
      <c r="E297" s="4" t="str">
        <f>IFERROR(__xludf.DUMMYFUNCTION("GOOGLETRANSLATE(D297, ""he"", ""en"")"),"#VALUE!")</f>
        <v>#VALUE!</v>
      </c>
    </row>
    <row r="298" ht="15.75" customHeight="1">
      <c r="E298" s="4" t="str">
        <f>IFERROR(__xludf.DUMMYFUNCTION("GOOGLETRANSLATE(D298, ""he"", ""en"")"),"#VALUE!")</f>
        <v>#VALUE!</v>
      </c>
    </row>
    <row r="299" ht="15.75" customHeight="1">
      <c r="E299" s="4" t="str">
        <f>IFERROR(__xludf.DUMMYFUNCTION("GOOGLETRANSLATE(D299, ""he"", ""en"")"),"#VALUE!")</f>
        <v>#VALUE!</v>
      </c>
    </row>
    <row r="300" ht="15.75" customHeight="1">
      <c r="E300" s="4" t="str">
        <f>IFERROR(__xludf.DUMMYFUNCTION("GOOGLETRANSLATE(D300, ""he"", ""en"")"),"#VALUE!")</f>
        <v>#VALUE!</v>
      </c>
    </row>
    <row r="301" ht="15.75" customHeight="1">
      <c r="E301" s="4" t="str">
        <f>IFERROR(__xludf.DUMMYFUNCTION("GOOGLETRANSLATE(D301, ""he"", ""en"")"),"#VALUE!")</f>
        <v>#VALUE!</v>
      </c>
    </row>
    <row r="302" ht="15.75" customHeight="1">
      <c r="E302" s="4" t="str">
        <f>IFERROR(__xludf.DUMMYFUNCTION("GOOGLETRANSLATE(D302, ""he"", ""en"")"),"#VALUE!")</f>
        <v>#VALUE!</v>
      </c>
    </row>
    <row r="303" ht="15.75" customHeight="1">
      <c r="E303" s="4" t="str">
        <f>IFERROR(__xludf.DUMMYFUNCTION("GOOGLETRANSLATE(D303, ""he"", ""en"")"),"#VALUE!")</f>
        <v>#VALUE!</v>
      </c>
    </row>
    <row r="304" ht="15.75" customHeight="1">
      <c r="E304" s="4" t="str">
        <f>IFERROR(__xludf.DUMMYFUNCTION("GOOGLETRANSLATE(D304, ""he"", ""en"")"),"#VALUE!")</f>
        <v>#VALUE!</v>
      </c>
    </row>
    <row r="305" ht="15.75" customHeight="1">
      <c r="E305" s="4" t="str">
        <f>IFERROR(__xludf.DUMMYFUNCTION("GOOGLETRANSLATE(D305, ""he"", ""en"")"),"#VALUE!")</f>
        <v>#VALUE!</v>
      </c>
    </row>
    <row r="306" ht="15.75" customHeight="1">
      <c r="E306" s="4" t="str">
        <f>IFERROR(__xludf.DUMMYFUNCTION("GOOGLETRANSLATE(D306, ""he"", ""en"")"),"#VALUE!")</f>
        <v>#VALUE!</v>
      </c>
    </row>
    <row r="307" ht="15.75" customHeight="1">
      <c r="E307" s="4" t="str">
        <f>IFERROR(__xludf.DUMMYFUNCTION("GOOGLETRANSLATE(D307, ""he"", ""en"")"),"#VALUE!")</f>
        <v>#VALUE!</v>
      </c>
    </row>
    <row r="308" ht="15.75" customHeight="1">
      <c r="E308" s="4" t="str">
        <f>IFERROR(__xludf.DUMMYFUNCTION("GOOGLETRANSLATE(D308, ""he"", ""en"")"),"#VALUE!")</f>
        <v>#VALUE!</v>
      </c>
    </row>
    <row r="309" ht="15.75" customHeight="1">
      <c r="E309" s="4" t="str">
        <f>IFERROR(__xludf.DUMMYFUNCTION("GOOGLETRANSLATE(D309, ""he"", ""en"")"),"#VALUE!")</f>
        <v>#VALUE!</v>
      </c>
    </row>
    <row r="310" ht="15.75" customHeight="1">
      <c r="E310" s="4" t="str">
        <f>IFERROR(__xludf.DUMMYFUNCTION("GOOGLETRANSLATE(D310, ""he"", ""en"")"),"#VALUE!")</f>
        <v>#VALUE!</v>
      </c>
    </row>
    <row r="311" ht="15.75" customHeight="1">
      <c r="E311" s="4" t="str">
        <f>IFERROR(__xludf.DUMMYFUNCTION("GOOGLETRANSLATE(D311, ""he"", ""en"")"),"#VALUE!")</f>
        <v>#VALUE!</v>
      </c>
    </row>
    <row r="312" ht="15.75" customHeight="1">
      <c r="E312" s="4" t="str">
        <f>IFERROR(__xludf.DUMMYFUNCTION("GOOGLETRANSLATE(D312, ""he"", ""en"")"),"#VALUE!")</f>
        <v>#VALUE!</v>
      </c>
    </row>
    <row r="313" ht="15.75" customHeight="1">
      <c r="E313" s="4" t="str">
        <f>IFERROR(__xludf.DUMMYFUNCTION("GOOGLETRANSLATE(D313, ""he"", ""en"")"),"#VALUE!")</f>
        <v>#VALUE!</v>
      </c>
    </row>
    <row r="314" ht="15.75" customHeight="1">
      <c r="E314" s="4" t="str">
        <f>IFERROR(__xludf.DUMMYFUNCTION("GOOGLETRANSLATE(D314, ""he"", ""en"")"),"#VALUE!")</f>
        <v>#VALUE!</v>
      </c>
    </row>
    <row r="315" ht="15.75" customHeight="1">
      <c r="E315" s="4" t="str">
        <f>IFERROR(__xludf.DUMMYFUNCTION("GOOGLETRANSLATE(D315, ""he"", ""en"")"),"#VALUE!")</f>
        <v>#VALUE!</v>
      </c>
    </row>
    <row r="316" ht="15.75" customHeight="1">
      <c r="E316" s="4" t="str">
        <f>IFERROR(__xludf.DUMMYFUNCTION("GOOGLETRANSLATE(D316, ""he"", ""en"")"),"#VALUE!")</f>
        <v>#VALUE!</v>
      </c>
    </row>
    <row r="317" ht="15.75" customHeight="1">
      <c r="E317" s="4" t="str">
        <f>IFERROR(__xludf.DUMMYFUNCTION("GOOGLETRANSLATE(D317, ""he"", ""en"")"),"#VALUE!")</f>
        <v>#VALUE!</v>
      </c>
    </row>
    <row r="318" ht="15.75" customHeight="1">
      <c r="E318" s="4" t="str">
        <f>IFERROR(__xludf.DUMMYFUNCTION("GOOGLETRANSLATE(D318, ""he"", ""en"")"),"#VALUE!")</f>
        <v>#VALUE!</v>
      </c>
    </row>
    <row r="319" ht="15.75" customHeight="1">
      <c r="E319" s="4" t="str">
        <f>IFERROR(__xludf.DUMMYFUNCTION("GOOGLETRANSLATE(D319, ""he"", ""en"")"),"#VALUE!")</f>
        <v>#VALUE!</v>
      </c>
    </row>
    <row r="320" ht="15.75" customHeight="1">
      <c r="E320" s="4" t="str">
        <f>IFERROR(__xludf.DUMMYFUNCTION("GOOGLETRANSLATE(D320, ""he"", ""en"")"),"#VALUE!")</f>
        <v>#VALUE!</v>
      </c>
    </row>
    <row r="321" ht="15.75" customHeight="1">
      <c r="E321" s="4" t="str">
        <f>IFERROR(__xludf.DUMMYFUNCTION("GOOGLETRANSLATE(D321, ""he"", ""en"")"),"#VALUE!")</f>
        <v>#VALUE!</v>
      </c>
    </row>
    <row r="322" ht="15.75" customHeight="1">
      <c r="E322" s="4" t="str">
        <f>IFERROR(__xludf.DUMMYFUNCTION("GOOGLETRANSLATE(D322, ""he"", ""en"")"),"#VALUE!")</f>
        <v>#VALUE!</v>
      </c>
    </row>
    <row r="323" ht="15.75" customHeight="1">
      <c r="E323" s="4" t="str">
        <f>IFERROR(__xludf.DUMMYFUNCTION("GOOGLETRANSLATE(D323, ""he"", ""en"")"),"#VALUE!")</f>
        <v>#VALUE!</v>
      </c>
    </row>
    <row r="324" ht="15.75" customHeight="1">
      <c r="E324" s="4" t="str">
        <f>IFERROR(__xludf.DUMMYFUNCTION("GOOGLETRANSLATE(D324, ""he"", ""en"")"),"#VALUE!")</f>
        <v>#VALUE!</v>
      </c>
    </row>
    <row r="325" ht="15.75" customHeight="1">
      <c r="E325" s="4" t="str">
        <f>IFERROR(__xludf.DUMMYFUNCTION("GOOGLETRANSLATE(D325, ""he"", ""en"")"),"#VALUE!")</f>
        <v>#VALUE!</v>
      </c>
    </row>
    <row r="326" ht="15.75" customHeight="1">
      <c r="E326" s="4" t="str">
        <f>IFERROR(__xludf.DUMMYFUNCTION("GOOGLETRANSLATE(D326, ""he"", ""en"")"),"#VALUE!")</f>
        <v>#VALUE!</v>
      </c>
    </row>
    <row r="327" ht="15.75" customHeight="1">
      <c r="E327" s="4" t="str">
        <f>IFERROR(__xludf.DUMMYFUNCTION("GOOGLETRANSLATE(D327, ""he"", ""en"")"),"#VALUE!")</f>
        <v>#VALUE!</v>
      </c>
    </row>
    <row r="328" ht="15.75" customHeight="1">
      <c r="E328" s="4" t="str">
        <f>IFERROR(__xludf.DUMMYFUNCTION("GOOGLETRANSLATE(D328, ""he"", ""en"")"),"#VALUE!")</f>
        <v>#VALUE!</v>
      </c>
    </row>
    <row r="329" ht="15.75" customHeight="1">
      <c r="E329" s="4" t="str">
        <f>IFERROR(__xludf.DUMMYFUNCTION("GOOGLETRANSLATE(D329, ""he"", ""en"")"),"#VALUE!")</f>
        <v>#VALUE!</v>
      </c>
    </row>
    <row r="330" ht="15.75" customHeight="1">
      <c r="E330" s="4" t="str">
        <f>IFERROR(__xludf.DUMMYFUNCTION("GOOGLETRANSLATE(D330, ""he"", ""en"")"),"#VALUE!")</f>
        <v>#VALUE!</v>
      </c>
    </row>
    <row r="331" ht="15.75" customHeight="1">
      <c r="E331" s="4" t="str">
        <f>IFERROR(__xludf.DUMMYFUNCTION("GOOGLETRANSLATE(D331, ""he"", ""en"")"),"#VALUE!")</f>
        <v>#VALUE!</v>
      </c>
    </row>
    <row r="332" ht="15.75" customHeight="1">
      <c r="E332" s="4" t="str">
        <f>IFERROR(__xludf.DUMMYFUNCTION("GOOGLETRANSLATE(D332, ""he"", ""en"")"),"#VALUE!")</f>
        <v>#VALUE!</v>
      </c>
    </row>
    <row r="333" ht="15.75" customHeight="1">
      <c r="E333" s="4" t="str">
        <f>IFERROR(__xludf.DUMMYFUNCTION("GOOGLETRANSLATE(D333, ""he"", ""en"")"),"#VALUE!")</f>
        <v>#VALUE!</v>
      </c>
    </row>
    <row r="334" ht="15.75" customHeight="1">
      <c r="E334" s="4" t="str">
        <f>IFERROR(__xludf.DUMMYFUNCTION("GOOGLETRANSLATE(D334, ""he"", ""en"")"),"#VALUE!")</f>
        <v>#VALUE!</v>
      </c>
    </row>
    <row r="335" ht="15.75" customHeight="1">
      <c r="E335" s="4" t="str">
        <f>IFERROR(__xludf.DUMMYFUNCTION("GOOGLETRANSLATE(D335, ""he"", ""en"")"),"#VALUE!")</f>
        <v>#VALUE!</v>
      </c>
    </row>
    <row r="336" ht="15.75" customHeight="1">
      <c r="E336" s="4" t="str">
        <f>IFERROR(__xludf.DUMMYFUNCTION("GOOGLETRANSLATE(D336, ""he"", ""en"")"),"#VALUE!")</f>
        <v>#VALUE!</v>
      </c>
    </row>
    <row r="337" ht="15.75" customHeight="1">
      <c r="E337" s="4" t="str">
        <f>IFERROR(__xludf.DUMMYFUNCTION("GOOGLETRANSLATE(D337, ""he"", ""en"")"),"#VALUE!")</f>
        <v>#VALUE!</v>
      </c>
    </row>
    <row r="338" ht="15.75" customHeight="1">
      <c r="E338" s="4" t="str">
        <f>IFERROR(__xludf.DUMMYFUNCTION("GOOGLETRANSLATE(D338, ""he"", ""en"")"),"#VALUE!")</f>
        <v>#VALUE!</v>
      </c>
    </row>
    <row r="339" ht="15.75" customHeight="1">
      <c r="E339" s="4" t="str">
        <f>IFERROR(__xludf.DUMMYFUNCTION("GOOGLETRANSLATE(D339, ""he"", ""en"")"),"#VALUE!")</f>
        <v>#VALUE!</v>
      </c>
    </row>
    <row r="340" ht="15.75" customHeight="1">
      <c r="E340" s="4" t="str">
        <f>IFERROR(__xludf.DUMMYFUNCTION("GOOGLETRANSLATE(D340, ""he"", ""en"")"),"#VALUE!")</f>
        <v>#VALUE!</v>
      </c>
    </row>
    <row r="341" ht="15.75" customHeight="1">
      <c r="E341" s="4" t="str">
        <f>IFERROR(__xludf.DUMMYFUNCTION("GOOGLETRANSLATE(D341, ""he"", ""en"")"),"#VALUE!")</f>
        <v>#VALUE!</v>
      </c>
    </row>
    <row r="342" ht="15.75" customHeight="1">
      <c r="E342" s="4" t="str">
        <f>IFERROR(__xludf.DUMMYFUNCTION("GOOGLETRANSLATE(D342, ""he"", ""en"")"),"#VALUE!")</f>
        <v>#VALUE!</v>
      </c>
    </row>
    <row r="343" ht="15.75" customHeight="1">
      <c r="E343" s="4" t="str">
        <f>IFERROR(__xludf.DUMMYFUNCTION("GOOGLETRANSLATE(D343, ""he"", ""en"")"),"#VALUE!")</f>
        <v>#VALUE!</v>
      </c>
    </row>
    <row r="344" ht="15.75" customHeight="1">
      <c r="E344" s="4" t="str">
        <f>IFERROR(__xludf.DUMMYFUNCTION("GOOGLETRANSLATE(D344, ""he"", ""en"")"),"#VALUE!")</f>
        <v>#VALUE!</v>
      </c>
    </row>
    <row r="345" ht="15.75" customHeight="1">
      <c r="E345" s="4" t="str">
        <f>IFERROR(__xludf.DUMMYFUNCTION("GOOGLETRANSLATE(D345, ""he"", ""en"")"),"#VALUE!")</f>
        <v>#VALUE!</v>
      </c>
    </row>
    <row r="346" ht="15.75" customHeight="1">
      <c r="E346" s="4" t="str">
        <f>IFERROR(__xludf.DUMMYFUNCTION("GOOGLETRANSLATE(D346, ""he"", ""en"")"),"#VALUE!")</f>
        <v>#VALUE!</v>
      </c>
    </row>
    <row r="347" ht="15.75" customHeight="1">
      <c r="E347" s="4" t="str">
        <f>IFERROR(__xludf.DUMMYFUNCTION("GOOGLETRANSLATE(D347, ""he"", ""en"")"),"#VALUE!")</f>
        <v>#VALUE!</v>
      </c>
    </row>
    <row r="348" ht="15.75" customHeight="1">
      <c r="E348" s="4" t="str">
        <f>IFERROR(__xludf.DUMMYFUNCTION("GOOGLETRANSLATE(D348, ""he"", ""en"")"),"#VALUE!")</f>
        <v>#VALUE!</v>
      </c>
    </row>
    <row r="349" ht="15.75" customHeight="1">
      <c r="E349" s="4" t="str">
        <f>IFERROR(__xludf.DUMMYFUNCTION("GOOGLETRANSLATE(D349, ""he"", ""en"")"),"#VALUE!")</f>
        <v>#VALUE!</v>
      </c>
    </row>
    <row r="350" ht="15.75" customHeight="1">
      <c r="E350" s="4" t="str">
        <f>IFERROR(__xludf.DUMMYFUNCTION("GOOGLETRANSLATE(D350, ""he"", ""en"")"),"#VALUE!")</f>
        <v>#VALUE!</v>
      </c>
    </row>
    <row r="351" ht="15.75" customHeight="1">
      <c r="E351" s="4" t="str">
        <f>IFERROR(__xludf.DUMMYFUNCTION("GOOGLETRANSLATE(D351, ""he"", ""en"")"),"#VALUE!")</f>
        <v>#VALUE!</v>
      </c>
    </row>
    <row r="352" ht="15.75" customHeight="1">
      <c r="E352" s="4" t="str">
        <f>IFERROR(__xludf.DUMMYFUNCTION("GOOGLETRANSLATE(D352, ""he"", ""en"")"),"#VALUE!")</f>
        <v>#VALUE!</v>
      </c>
    </row>
    <row r="353" ht="15.75" customHeight="1">
      <c r="E353" s="4" t="str">
        <f>IFERROR(__xludf.DUMMYFUNCTION("GOOGLETRANSLATE(D353, ""he"", ""en"")"),"#VALUE!")</f>
        <v>#VALUE!</v>
      </c>
    </row>
    <row r="354" ht="15.75" customHeight="1">
      <c r="E354" s="4" t="str">
        <f>IFERROR(__xludf.DUMMYFUNCTION("GOOGLETRANSLATE(D354, ""he"", ""en"")"),"#VALUE!")</f>
        <v>#VALUE!</v>
      </c>
    </row>
    <row r="355" ht="15.75" customHeight="1">
      <c r="E355" s="4" t="str">
        <f>IFERROR(__xludf.DUMMYFUNCTION("GOOGLETRANSLATE(D355, ""he"", ""en"")"),"#VALUE!")</f>
        <v>#VALUE!</v>
      </c>
    </row>
    <row r="356" ht="15.75" customHeight="1">
      <c r="E356" s="4" t="str">
        <f>IFERROR(__xludf.DUMMYFUNCTION("GOOGLETRANSLATE(D356, ""he"", ""en"")"),"#VALUE!")</f>
        <v>#VALUE!</v>
      </c>
    </row>
    <row r="357" ht="15.75" customHeight="1">
      <c r="E357" s="4" t="str">
        <f>IFERROR(__xludf.DUMMYFUNCTION("GOOGLETRANSLATE(D357, ""he"", ""en"")"),"#VALUE!")</f>
        <v>#VALUE!</v>
      </c>
    </row>
    <row r="358" ht="15.75" customHeight="1">
      <c r="E358" s="4" t="str">
        <f>IFERROR(__xludf.DUMMYFUNCTION("GOOGLETRANSLATE(D358, ""he"", ""en"")"),"#VALUE!")</f>
        <v>#VALUE!</v>
      </c>
    </row>
    <row r="359" ht="15.75" customHeight="1">
      <c r="E359" s="4" t="str">
        <f>IFERROR(__xludf.DUMMYFUNCTION("GOOGLETRANSLATE(D359, ""he"", ""en"")"),"#VALUE!")</f>
        <v>#VALUE!</v>
      </c>
    </row>
    <row r="360" ht="15.75" customHeight="1">
      <c r="E360" s="4" t="str">
        <f>IFERROR(__xludf.DUMMYFUNCTION("GOOGLETRANSLATE(D360, ""he"", ""en"")"),"#VALUE!")</f>
        <v>#VALUE!</v>
      </c>
    </row>
    <row r="361" ht="15.75" customHeight="1">
      <c r="E361" s="4" t="str">
        <f>IFERROR(__xludf.DUMMYFUNCTION("GOOGLETRANSLATE(D361, ""he"", ""en"")"),"#VALUE!")</f>
        <v>#VALUE!</v>
      </c>
    </row>
    <row r="362" ht="15.75" customHeight="1">
      <c r="E362" s="4" t="str">
        <f>IFERROR(__xludf.DUMMYFUNCTION("GOOGLETRANSLATE(D362, ""he"", ""en"")"),"#VALUE!")</f>
        <v>#VALUE!</v>
      </c>
    </row>
    <row r="363" ht="15.75" customHeight="1">
      <c r="E363" s="4" t="str">
        <f>IFERROR(__xludf.DUMMYFUNCTION("GOOGLETRANSLATE(D363, ""he"", ""en"")"),"#VALUE!")</f>
        <v>#VALUE!</v>
      </c>
    </row>
    <row r="364" ht="15.75" customHeight="1">
      <c r="E364" s="4" t="str">
        <f>IFERROR(__xludf.DUMMYFUNCTION("GOOGLETRANSLATE(D364, ""he"", ""en"")"),"#VALUE!")</f>
        <v>#VALUE!</v>
      </c>
    </row>
    <row r="365" ht="15.75" customHeight="1">
      <c r="E365" s="4" t="str">
        <f>IFERROR(__xludf.DUMMYFUNCTION("GOOGLETRANSLATE(D365, ""he"", ""en"")"),"#VALUE!")</f>
        <v>#VALUE!</v>
      </c>
    </row>
    <row r="366" ht="15.75" customHeight="1">
      <c r="E366" s="4" t="str">
        <f>IFERROR(__xludf.DUMMYFUNCTION("GOOGLETRANSLATE(D366, ""he"", ""en"")"),"#VALUE!")</f>
        <v>#VALUE!</v>
      </c>
    </row>
    <row r="367" ht="15.75" customHeight="1">
      <c r="E367" s="4" t="str">
        <f>IFERROR(__xludf.DUMMYFUNCTION("GOOGLETRANSLATE(D367, ""he"", ""en"")"),"#VALUE!")</f>
        <v>#VALUE!</v>
      </c>
    </row>
    <row r="368" ht="15.75" customHeight="1">
      <c r="E368" s="4" t="str">
        <f>IFERROR(__xludf.DUMMYFUNCTION("GOOGLETRANSLATE(D368, ""he"", ""en"")"),"#VALUE!")</f>
        <v>#VALUE!</v>
      </c>
    </row>
    <row r="369" ht="15.75" customHeight="1">
      <c r="E369" s="4" t="str">
        <f>IFERROR(__xludf.DUMMYFUNCTION("GOOGLETRANSLATE(D369, ""he"", ""en"")"),"#VALUE!")</f>
        <v>#VALUE!</v>
      </c>
    </row>
    <row r="370" ht="15.75" customHeight="1">
      <c r="E370" s="4" t="str">
        <f>IFERROR(__xludf.DUMMYFUNCTION("GOOGLETRANSLATE(D370, ""he"", ""en"")"),"#VALUE!")</f>
        <v>#VALUE!</v>
      </c>
    </row>
    <row r="371" ht="15.75" customHeight="1">
      <c r="E371" s="4" t="str">
        <f>IFERROR(__xludf.DUMMYFUNCTION("GOOGLETRANSLATE(D371, ""he"", ""en"")"),"#VALUE!")</f>
        <v>#VALUE!</v>
      </c>
    </row>
    <row r="372" ht="15.75" customHeight="1">
      <c r="E372" s="4" t="str">
        <f>IFERROR(__xludf.DUMMYFUNCTION("GOOGLETRANSLATE(D372, ""he"", ""en"")"),"#VALUE!")</f>
        <v>#VALUE!</v>
      </c>
    </row>
    <row r="373" ht="15.75" customHeight="1">
      <c r="E373" s="4" t="str">
        <f>IFERROR(__xludf.DUMMYFUNCTION("GOOGLETRANSLATE(D373, ""he"", ""en"")"),"#VALUE!")</f>
        <v>#VALUE!</v>
      </c>
    </row>
    <row r="374" ht="15.75" customHeight="1">
      <c r="E374" s="4" t="str">
        <f>IFERROR(__xludf.DUMMYFUNCTION("GOOGLETRANSLATE(D374, ""he"", ""en"")"),"#VALUE!")</f>
        <v>#VALUE!</v>
      </c>
    </row>
    <row r="375" ht="15.75" customHeight="1">
      <c r="E375" s="4" t="str">
        <f>IFERROR(__xludf.DUMMYFUNCTION("GOOGLETRANSLATE(D375, ""he"", ""en"")"),"#VALUE!")</f>
        <v>#VALUE!</v>
      </c>
    </row>
    <row r="376" ht="15.75" customHeight="1">
      <c r="E376" s="4" t="str">
        <f>IFERROR(__xludf.DUMMYFUNCTION("GOOGLETRANSLATE(D376, ""he"", ""en"")"),"#VALUE!")</f>
        <v>#VALUE!</v>
      </c>
    </row>
    <row r="377" ht="15.75" customHeight="1">
      <c r="E377" s="4" t="str">
        <f>IFERROR(__xludf.DUMMYFUNCTION("GOOGLETRANSLATE(D377, ""he"", ""en"")"),"#VALUE!")</f>
        <v>#VALUE!</v>
      </c>
    </row>
    <row r="378" ht="15.75" customHeight="1">
      <c r="E378" s="4" t="str">
        <f>IFERROR(__xludf.DUMMYFUNCTION("GOOGLETRANSLATE(D378, ""he"", ""en"")"),"#VALUE!")</f>
        <v>#VALUE!</v>
      </c>
    </row>
    <row r="379" ht="15.75" customHeight="1">
      <c r="E379" s="4" t="str">
        <f>IFERROR(__xludf.DUMMYFUNCTION("GOOGLETRANSLATE(D379, ""he"", ""en"")"),"#VALUE!")</f>
        <v>#VALUE!</v>
      </c>
    </row>
    <row r="380" ht="15.75" customHeight="1">
      <c r="E380" s="4" t="str">
        <f>IFERROR(__xludf.DUMMYFUNCTION("GOOGLETRANSLATE(D380, ""he"", ""en"")"),"#VALUE!")</f>
        <v>#VALUE!</v>
      </c>
    </row>
    <row r="381" ht="15.75" customHeight="1">
      <c r="E381" s="4" t="str">
        <f>IFERROR(__xludf.DUMMYFUNCTION("GOOGLETRANSLATE(D381, ""he"", ""en"")"),"#VALUE!")</f>
        <v>#VALUE!</v>
      </c>
    </row>
    <row r="382" ht="15.75" customHeight="1">
      <c r="E382" s="4" t="str">
        <f>IFERROR(__xludf.DUMMYFUNCTION("GOOGLETRANSLATE(D382, ""he"", ""en"")"),"#VALUE!")</f>
        <v>#VALUE!</v>
      </c>
    </row>
    <row r="383" ht="15.75" customHeight="1">
      <c r="E383" s="4" t="str">
        <f>IFERROR(__xludf.DUMMYFUNCTION("GOOGLETRANSLATE(D383, ""he"", ""en"")"),"#VALUE!")</f>
        <v>#VALUE!</v>
      </c>
    </row>
    <row r="384" ht="15.75" customHeight="1">
      <c r="E384" s="4" t="str">
        <f>IFERROR(__xludf.DUMMYFUNCTION("GOOGLETRANSLATE(D384, ""he"", ""en"")"),"#VALUE!")</f>
        <v>#VALUE!</v>
      </c>
    </row>
    <row r="385" ht="15.75" customHeight="1">
      <c r="E385" s="4" t="str">
        <f>IFERROR(__xludf.DUMMYFUNCTION("GOOGLETRANSLATE(D385, ""he"", ""en"")"),"#VALUE!")</f>
        <v>#VALUE!</v>
      </c>
    </row>
    <row r="386" ht="15.75" customHeight="1">
      <c r="E386" s="4" t="str">
        <f>IFERROR(__xludf.DUMMYFUNCTION("GOOGLETRANSLATE(D386, ""he"", ""en"")"),"#VALUE!")</f>
        <v>#VALUE!</v>
      </c>
    </row>
    <row r="387" ht="15.75" customHeight="1">
      <c r="E387" s="4" t="str">
        <f>IFERROR(__xludf.DUMMYFUNCTION("GOOGLETRANSLATE(D387, ""he"", ""en"")"),"#VALUE!")</f>
        <v>#VALUE!</v>
      </c>
    </row>
    <row r="388" ht="15.75" customHeight="1">
      <c r="E388" s="4" t="str">
        <f>IFERROR(__xludf.DUMMYFUNCTION("GOOGLETRANSLATE(D388, ""he"", ""en"")"),"#VALUE!")</f>
        <v>#VALUE!</v>
      </c>
    </row>
    <row r="389" ht="15.75" customHeight="1">
      <c r="E389" s="4" t="str">
        <f>IFERROR(__xludf.DUMMYFUNCTION("GOOGLETRANSLATE(D389, ""he"", ""en"")"),"#VALUE!")</f>
        <v>#VALUE!</v>
      </c>
    </row>
    <row r="390" ht="15.75" customHeight="1">
      <c r="E390" s="4" t="str">
        <f>IFERROR(__xludf.DUMMYFUNCTION("GOOGLETRANSLATE(D390, ""he"", ""en"")"),"#VALUE!")</f>
        <v>#VALUE!</v>
      </c>
    </row>
    <row r="391" ht="15.75" customHeight="1">
      <c r="E391" s="4" t="str">
        <f>IFERROR(__xludf.DUMMYFUNCTION("GOOGLETRANSLATE(D391, ""he"", ""en"")"),"#VALUE!")</f>
        <v>#VALUE!</v>
      </c>
    </row>
    <row r="392" ht="15.75" customHeight="1">
      <c r="E392" s="4" t="str">
        <f>IFERROR(__xludf.DUMMYFUNCTION("GOOGLETRANSLATE(D392, ""he"", ""en"")"),"#VALUE!")</f>
        <v>#VALUE!</v>
      </c>
    </row>
    <row r="393" ht="15.75" customHeight="1">
      <c r="E393" s="4" t="str">
        <f>IFERROR(__xludf.DUMMYFUNCTION("GOOGLETRANSLATE(D393, ""he"", ""en"")"),"#VALUE!")</f>
        <v>#VALUE!</v>
      </c>
    </row>
    <row r="394" ht="15.75" customHeight="1">
      <c r="E394" s="4" t="str">
        <f>IFERROR(__xludf.DUMMYFUNCTION("GOOGLETRANSLATE(D394, ""he"", ""en"")"),"#VALUE!")</f>
        <v>#VALUE!</v>
      </c>
    </row>
    <row r="395" ht="15.75" customHeight="1">
      <c r="E395" s="4" t="str">
        <f>IFERROR(__xludf.DUMMYFUNCTION("GOOGLETRANSLATE(D395, ""he"", ""en"")"),"#VALUE!")</f>
        <v>#VALUE!</v>
      </c>
    </row>
    <row r="396" ht="15.75" customHeight="1">
      <c r="E396" s="4" t="str">
        <f>IFERROR(__xludf.DUMMYFUNCTION("GOOGLETRANSLATE(D396, ""he"", ""en"")"),"#VALUE!")</f>
        <v>#VALUE!</v>
      </c>
    </row>
    <row r="397" ht="15.75" customHeight="1">
      <c r="E397" s="4" t="str">
        <f>IFERROR(__xludf.DUMMYFUNCTION("GOOGLETRANSLATE(D397, ""he"", ""en"")"),"#VALUE!")</f>
        <v>#VALUE!</v>
      </c>
    </row>
    <row r="398" ht="15.75" customHeight="1">
      <c r="E398" s="4" t="str">
        <f>IFERROR(__xludf.DUMMYFUNCTION("GOOGLETRANSLATE(D398, ""he"", ""en"")"),"#VALUE!")</f>
        <v>#VALUE!</v>
      </c>
    </row>
    <row r="399" ht="15.75" customHeight="1">
      <c r="E399" s="4" t="str">
        <f>IFERROR(__xludf.DUMMYFUNCTION("GOOGLETRANSLATE(D399, ""he"", ""en"")"),"#VALUE!")</f>
        <v>#VALUE!</v>
      </c>
    </row>
    <row r="400" ht="15.75" customHeight="1">
      <c r="E400" s="4" t="str">
        <f>IFERROR(__xludf.DUMMYFUNCTION("GOOGLETRANSLATE(D400, ""he"", ""en"")"),"#VALUE!")</f>
        <v>#VALUE!</v>
      </c>
    </row>
    <row r="401" ht="15.75" customHeight="1">
      <c r="E401" s="4" t="str">
        <f>IFERROR(__xludf.DUMMYFUNCTION("GOOGLETRANSLATE(D401, ""he"", ""en"")"),"#VALUE!")</f>
        <v>#VALUE!</v>
      </c>
    </row>
    <row r="402" ht="15.75" customHeight="1">
      <c r="E402" s="4" t="str">
        <f>IFERROR(__xludf.DUMMYFUNCTION("GOOGLETRANSLATE(D402, ""he"", ""en"")"),"#VALUE!")</f>
        <v>#VALUE!</v>
      </c>
    </row>
    <row r="403" ht="15.75" customHeight="1">
      <c r="E403" s="4" t="str">
        <f>IFERROR(__xludf.DUMMYFUNCTION("GOOGLETRANSLATE(D403, ""he"", ""en"")"),"#VALUE!")</f>
        <v>#VALUE!</v>
      </c>
    </row>
    <row r="404" ht="15.75" customHeight="1">
      <c r="E404" s="4" t="str">
        <f>IFERROR(__xludf.DUMMYFUNCTION("GOOGLETRANSLATE(D404, ""he"", ""en"")"),"#VALUE!")</f>
        <v>#VALUE!</v>
      </c>
    </row>
    <row r="405" ht="15.75" customHeight="1">
      <c r="E405" s="4" t="str">
        <f>IFERROR(__xludf.DUMMYFUNCTION("GOOGLETRANSLATE(D405, ""he"", ""en"")"),"#VALUE!")</f>
        <v>#VALUE!</v>
      </c>
    </row>
    <row r="406" ht="15.75" customHeight="1">
      <c r="E406" s="4" t="str">
        <f>IFERROR(__xludf.DUMMYFUNCTION("GOOGLETRANSLATE(D406, ""he"", ""en"")"),"#VALUE!")</f>
        <v>#VALUE!</v>
      </c>
    </row>
    <row r="407" ht="15.75" customHeight="1">
      <c r="E407" s="4" t="str">
        <f>IFERROR(__xludf.DUMMYFUNCTION("GOOGLETRANSLATE(D407, ""he"", ""en"")"),"#VALUE!")</f>
        <v>#VALUE!</v>
      </c>
    </row>
    <row r="408" ht="15.75" customHeight="1">
      <c r="E408" s="4" t="str">
        <f>IFERROR(__xludf.DUMMYFUNCTION("GOOGLETRANSLATE(D408, ""he"", ""en"")"),"#VALUE!")</f>
        <v>#VALUE!</v>
      </c>
    </row>
    <row r="409" ht="15.75" customHeight="1">
      <c r="E409" s="4" t="str">
        <f>IFERROR(__xludf.DUMMYFUNCTION("GOOGLETRANSLATE(D409, ""he"", ""en"")"),"#VALUE!")</f>
        <v>#VALUE!</v>
      </c>
    </row>
    <row r="410" ht="15.75" customHeight="1">
      <c r="E410" s="4" t="str">
        <f>IFERROR(__xludf.DUMMYFUNCTION("GOOGLETRANSLATE(D410, ""he"", ""en"")"),"#VALUE!")</f>
        <v>#VALUE!</v>
      </c>
    </row>
    <row r="411" ht="15.75" customHeight="1">
      <c r="E411" s="4" t="str">
        <f>IFERROR(__xludf.DUMMYFUNCTION("GOOGLETRANSLATE(D411, ""he"", ""en"")"),"#VALUE!")</f>
        <v>#VALUE!</v>
      </c>
    </row>
    <row r="412" ht="15.75" customHeight="1">
      <c r="E412" s="4" t="str">
        <f>IFERROR(__xludf.DUMMYFUNCTION("GOOGLETRANSLATE(D412, ""he"", ""en"")"),"#VALUE!")</f>
        <v>#VALUE!</v>
      </c>
    </row>
    <row r="413" ht="15.75" customHeight="1">
      <c r="E413" s="4" t="str">
        <f>IFERROR(__xludf.DUMMYFUNCTION("GOOGLETRANSLATE(D413, ""he"", ""en"")"),"#VALUE!")</f>
        <v>#VALUE!</v>
      </c>
    </row>
    <row r="414" ht="15.75" customHeight="1">
      <c r="E414" s="4" t="str">
        <f>IFERROR(__xludf.DUMMYFUNCTION("GOOGLETRANSLATE(D414, ""he"", ""en"")"),"#VALUE!")</f>
        <v>#VALUE!</v>
      </c>
    </row>
    <row r="415" ht="15.75" customHeight="1">
      <c r="E415" s="4" t="str">
        <f>IFERROR(__xludf.DUMMYFUNCTION("GOOGLETRANSLATE(D415, ""he"", ""en"")"),"#VALUE!")</f>
        <v>#VALUE!</v>
      </c>
    </row>
    <row r="416" ht="15.75" customHeight="1">
      <c r="E416" s="4" t="str">
        <f>IFERROR(__xludf.DUMMYFUNCTION("GOOGLETRANSLATE(D416, ""he"", ""en"")"),"#VALUE!")</f>
        <v>#VALUE!</v>
      </c>
    </row>
    <row r="417" ht="15.75" customHeight="1">
      <c r="E417" s="4" t="str">
        <f>IFERROR(__xludf.DUMMYFUNCTION("GOOGLETRANSLATE(D417, ""he"", ""en"")"),"#VALUE!")</f>
        <v>#VALUE!</v>
      </c>
    </row>
    <row r="418" ht="15.75" customHeight="1">
      <c r="E418" s="4" t="str">
        <f>IFERROR(__xludf.DUMMYFUNCTION("GOOGLETRANSLATE(D418, ""he"", ""en"")"),"#VALUE!")</f>
        <v>#VALUE!</v>
      </c>
    </row>
    <row r="419" ht="15.75" customHeight="1">
      <c r="E419" s="4" t="str">
        <f>IFERROR(__xludf.DUMMYFUNCTION("GOOGLETRANSLATE(D419, ""he"", ""en"")"),"#VALUE!")</f>
        <v>#VALUE!</v>
      </c>
    </row>
    <row r="420" ht="15.75" customHeight="1">
      <c r="E420" s="4" t="str">
        <f>IFERROR(__xludf.DUMMYFUNCTION("GOOGLETRANSLATE(D420, ""he"", ""en"")"),"#VALUE!")</f>
        <v>#VALUE!</v>
      </c>
    </row>
    <row r="421" ht="15.75" customHeight="1">
      <c r="E421" s="4" t="str">
        <f>IFERROR(__xludf.DUMMYFUNCTION("GOOGLETRANSLATE(D421, ""he"", ""en"")"),"#VALUE!")</f>
        <v>#VALUE!</v>
      </c>
    </row>
    <row r="422" ht="15.75" customHeight="1">
      <c r="E422" s="4" t="str">
        <f>IFERROR(__xludf.DUMMYFUNCTION("GOOGLETRANSLATE(D422, ""he"", ""en"")"),"#VALUE!")</f>
        <v>#VALUE!</v>
      </c>
    </row>
    <row r="423" ht="15.75" customHeight="1">
      <c r="E423" s="4" t="str">
        <f>IFERROR(__xludf.DUMMYFUNCTION("GOOGLETRANSLATE(D423, ""he"", ""en"")"),"#VALUE!")</f>
        <v>#VALUE!</v>
      </c>
    </row>
    <row r="424" ht="15.75" customHeight="1">
      <c r="E424" s="4" t="str">
        <f>IFERROR(__xludf.DUMMYFUNCTION("GOOGLETRANSLATE(D424, ""he"", ""en"")"),"#VALUE!")</f>
        <v>#VALUE!</v>
      </c>
    </row>
    <row r="425" ht="15.75" customHeight="1">
      <c r="E425" s="4" t="str">
        <f>IFERROR(__xludf.DUMMYFUNCTION("GOOGLETRANSLATE(D425, ""he"", ""en"")"),"#VALUE!")</f>
        <v>#VALUE!</v>
      </c>
    </row>
    <row r="426" ht="15.75" customHeight="1">
      <c r="E426" s="4" t="str">
        <f>IFERROR(__xludf.DUMMYFUNCTION("GOOGLETRANSLATE(D426, ""he"", ""en"")"),"#VALUE!")</f>
        <v>#VALUE!</v>
      </c>
    </row>
    <row r="427" ht="15.75" customHeight="1">
      <c r="E427" s="4" t="str">
        <f>IFERROR(__xludf.DUMMYFUNCTION("GOOGLETRANSLATE(D427, ""he"", ""en"")"),"#VALUE!")</f>
        <v>#VALUE!</v>
      </c>
    </row>
    <row r="428" ht="15.75" customHeight="1">
      <c r="E428" s="4" t="str">
        <f>IFERROR(__xludf.DUMMYFUNCTION("GOOGLETRANSLATE(D428, ""he"", ""en"")"),"#VALUE!")</f>
        <v>#VALUE!</v>
      </c>
    </row>
    <row r="429" ht="15.75" customHeight="1">
      <c r="E429" s="4" t="str">
        <f>IFERROR(__xludf.DUMMYFUNCTION("GOOGLETRANSLATE(D429, ""he"", ""en"")"),"#VALUE!")</f>
        <v>#VALUE!</v>
      </c>
    </row>
    <row r="430" ht="15.75" customHeight="1">
      <c r="E430" s="4" t="str">
        <f>IFERROR(__xludf.DUMMYFUNCTION("GOOGLETRANSLATE(D430, ""he"", ""en"")"),"#VALUE!")</f>
        <v>#VALUE!</v>
      </c>
    </row>
    <row r="431" ht="15.75" customHeight="1">
      <c r="E431" s="4" t="str">
        <f>IFERROR(__xludf.DUMMYFUNCTION("GOOGLETRANSLATE(D431, ""he"", ""en"")"),"#VALUE!")</f>
        <v>#VALUE!</v>
      </c>
    </row>
    <row r="432" ht="15.75" customHeight="1">
      <c r="E432" s="4" t="str">
        <f>IFERROR(__xludf.DUMMYFUNCTION("GOOGLETRANSLATE(D432, ""he"", ""en"")"),"#VALUE!")</f>
        <v>#VALUE!</v>
      </c>
    </row>
    <row r="433" ht="15.75" customHeight="1">
      <c r="E433" s="4" t="str">
        <f>IFERROR(__xludf.DUMMYFUNCTION("GOOGLETRANSLATE(D433, ""he"", ""en"")"),"#VALUE!")</f>
        <v>#VALUE!</v>
      </c>
    </row>
    <row r="434" ht="15.75" customHeight="1">
      <c r="E434" s="4" t="str">
        <f>IFERROR(__xludf.DUMMYFUNCTION("GOOGLETRANSLATE(D434, ""he"", ""en"")"),"#VALUE!")</f>
        <v>#VALUE!</v>
      </c>
    </row>
    <row r="435" ht="15.75" customHeight="1">
      <c r="E435" s="4" t="str">
        <f>IFERROR(__xludf.DUMMYFUNCTION("GOOGLETRANSLATE(D435, ""he"", ""en"")"),"#VALUE!")</f>
        <v>#VALUE!</v>
      </c>
    </row>
    <row r="436" ht="15.75" customHeight="1">
      <c r="E436" s="4" t="str">
        <f>IFERROR(__xludf.DUMMYFUNCTION("GOOGLETRANSLATE(D436, ""he"", ""en"")"),"#VALUE!")</f>
        <v>#VALUE!</v>
      </c>
    </row>
    <row r="437" ht="15.75" customHeight="1">
      <c r="E437" s="4" t="str">
        <f>IFERROR(__xludf.DUMMYFUNCTION("GOOGLETRANSLATE(D437, ""he"", ""en"")"),"#VALUE!")</f>
        <v>#VALUE!</v>
      </c>
    </row>
    <row r="438" ht="15.75" customHeight="1">
      <c r="E438" s="4" t="str">
        <f>IFERROR(__xludf.DUMMYFUNCTION("GOOGLETRANSLATE(D438, ""he"", ""en"")"),"#VALUE!")</f>
        <v>#VALUE!</v>
      </c>
    </row>
    <row r="439" ht="15.75" customHeight="1">
      <c r="E439" s="4" t="str">
        <f>IFERROR(__xludf.DUMMYFUNCTION("GOOGLETRANSLATE(D439, ""he"", ""en"")"),"#VALUE!")</f>
        <v>#VALUE!</v>
      </c>
    </row>
    <row r="440" ht="15.75" customHeight="1">
      <c r="E440" s="4" t="str">
        <f>IFERROR(__xludf.DUMMYFUNCTION("GOOGLETRANSLATE(D440, ""he"", ""en"")"),"#VALUE!")</f>
        <v>#VALUE!</v>
      </c>
    </row>
    <row r="441" ht="15.75" customHeight="1">
      <c r="E441" s="4" t="str">
        <f>IFERROR(__xludf.DUMMYFUNCTION("GOOGLETRANSLATE(D441, ""he"", ""en"")"),"#VALUE!")</f>
        <v>#VALUE!</v>
      </c>
    </row>
    <row r="442" ht="15.75" customHeight="1">
      <c r="E442" s="4" t="str">
        <f>IFERROR(__xludf.DUMMYFUNCTION("GOOGLETRANSLATE(D442, ""he"", ""en"")"),"#VALUE!")</f>
        <v>#VALUE!</v>
      </c>
    </row>
    <row r="443" ht="15.75" customHeight="1">
      <c r="E443" s="4" t="str">
        <f>IFERROR(__xludf.DUMMYFUNCTION("GOOGLETRANSLATE(D443, ""he"", ""en"")"),"#VALUE!")</f>
        <v>#VALUE!</v>
      </c>
    </row>
    <row r="444" ht="15.75" customHeight="1">
      <c r="E444" s="4" t="str">
        <f>IFERROR(__xludf.DUMMYFUNCTION("GOOGLETRANSLATE(D444, ""he"", ""en"")"),"#VALUE!")</f>
        <v>#VALUE!</v>
      </c>
    </row>
    <row r="445" ht="15.75" customHeight="1">
      <c r="E445" s="4" t="str">
        <f>IFERROR(__xludf.DUMMYFUNCTION("GOOGLETRANSLATE(D445, ""he"", ""en"")"),"#VALUE!")</f>
        <v>#VALUE!</v>
      </c>
    </row>
    <row r="446" ht="15.75" customHeight="1">
      <c r="E446" s="4" t="str">
        <f>IFERROR(__xludf.DUMMYFUNCTION("GOOGLETRANSLATE(D446, ""he"", ""en"")"),"#VALUE!")</f>
        <v>#VALUE!</v>
      </c>
    </row>
    <row r="447" ht="15.75" customHeight="1">
      <c r="E447" s="4" t="str">
        <f>IFERROR(__xludf.DUMMYFUNCTION("GOOGLETRANSLATE(D447, ""he"", ""en"")"),"#VALUE!")</f>
        <v>#VALUE!</v>
      </c>
    </row>
    <row r="448" ht="15.75" customHeight="1">
      <c r="E448" s="4" t="str">
        <f>IFERROR(__xludf.DUMMYFUNCTION("GOOGLETRANSLATE(D448, ""he"", ""en"")"),"#VALUE!")</f>
        <v>#VALUE!</v>
      </c>
    </row>
    <row r="449" ht="15.75" customHeight="1">
      <c r="E449" s="4" t="str">
        <f>IFERROR(__xludf.DUMMYFUNCTION("GOOGLETRANSLATE(D449, ""he"", ""en"")"),"#VALUE!")</f>
        <v>#VALUE!</v>
      </c>
    </row>
    <row r="450" ht="15.75" customHeight="1">
      <c r="E450" s="4" t="str">
        <f>IFERROR(__xludf.DUMMYFUNCTION("GOOGLETRANSLATE(D450, ""he"", ""en"")"),"#VALUE!")</f>
        <v>#VALUE!</v>
      </c>
    </row>
    <row r="451" ht="15.75" customHeight="1">
      <c r="E451" s="4" t="str">
        <f>IFERROR(__xludf.DUMMYFUNCTION("GOOGLETRANSLATE(D451, ""he"", ""en"")"),"#VALUE!")</f>
        <v>#VALUE!</v>
      </c>
    </row>
    <row r="452" ht="15.75" customHeight="1">
      <c r="E452" s="4" t="str">
        <f>IFERROR(__xludf.DUMMYFUNCTION("GOOGLETRANSLATE(D452, ""he"", ""en"")"),"#VALUE!")</f>
        <v>#VALUE!</v>
      </c>
    </row>
    <row r="453" ht="15.75" customHeight="1">
      <c r="E453" s="4" t="str">
        <f>IFERROR(__xludf.DUMMYFUNCTION("GOOGLETRANSLATE(D453, ""he"", ""en"")"),"#VALUE!")</f>
        <v>#VALUE!</v>
      </c>
    </row>
    <row r="454" ht="15.75" customHeight="1">
      <c r="E454" s="4" t="str">
        <f>IFERROR(__xludf.DUMMYFUNCTION("GOOGLETRANSLATE(D454, ""he"", ""en"")"),"#VALUE!")</f>
        <v>#VALUE!</v>
      </c>
    </row>
    <row r="455" ht="15.75" customHeight="1">
      <c r="E455" s="4" t="str">
        <f>IFERROR(__xludf.DUMMYFUNCTION("GOOGLETRANSLATE(D455, ""he"", ""en"")"),"#VALUE!")</f>
        <v>#VALUE!</v>
      </c>
    </row>
    <row r="456" ht="15.75" customHeight="1">
      <c r="E456" s="4" t="str">
        <f>IFERROR(__xludf.DUMMYFUNCTION("GOOGLETRANSLATE(D456, ""he"", ""en"")"),"#VALUE!")</f>
        <v>#VALUE!</v>
      </c>
    </row>
    <row r="457" ht="15.75" customHeight="1">
      <c r="E457" s="4" t="str">
        <f>IFERROR(__xludf.DUMMYFUNCTION("GOOGLETRANSLATE(D457, ""he"", ""en"")"),"#VALUE!")</f>
        <v>#VALUE!</v>
      </c>
    </row>
    <row r="458" ht="15.75" customHeight="1">
      <c r="E458" s="4" t="str">
        <f>IFERROR(__xludf.DUMMYFUNCTION("GOOGLETRANSLATE(D458, ""he"", ""en"")"),"#VALUE!")</f>
        <v>#VALUE!</v>
      </c>
    </row>
    <row r="459" ht="15.75" customHeight="1">
      <c r="E459" s="4" t="str">
        <f>IFERROR(__xludf.DUMMYFUNCTION("GOOGLETRANSLATE(D459, ""he"", ""en"")"),"#VALUE!")</f>
        <v>#VALUE!</v>
      </c>
    </row>
    <row r="460" ht="15.75" customHeight="1">
      <c r="E460" s="4" t="str">
        <f>IFERROR(__xludf.DUMMYFUNCTION("GOOGLETRANSLATE(D460, ""he"", ""en"")"),"#VALUE!")</f>
        <v>#VALUE!</v>
      </c>
    </row>
    <row r="461" ht="15.75" customHeight="1">
      <c r="E461" s="4" t="str">
        <f>IFERROR(__xludf.DUMMYFUNCTION("GOOGLETRANSLATE(D461, ""he"", ""en"")"),"#VALUE!")</f>
        <v>#VALUE!</v>
      </c>
    </row>
    <row r="462" ht="15.75" customHeight="1">
      <c r="E462" s="4" t="str">
        <f>IFERROR(__xludf.DUMMYFUNCTION("GOOGLETRANSLATE(D462, ""he"", ""en"")"),"#VALUE!")</f>
        <v>#VALUE!</v>
      </c>
    </row>
    <row r="463" ht="15.75" customHeight="1">
      <c r="E463" s="4" t="str">
        <f>IFERROR(__xludf.DUMMYFUNCTION("GOOGLETRANSLATE(D463, ""he"", ""en"")"),"#VALUE!")</f>
        <v>#VALUE!</v>
      </c>
    </row>
    <row r="464" ht="15.75" customHeight="1">
      <c r="E464" s="4" t="str">
        <f>IFERROR(__xludf.DUMMYFUNCTION("GOOGLETRANSLATE(D464, ""he"", ""en"")"),"#VALUE!")</f>
        <v>#VALUE!</v>
      </c>
    </row>
    <row r="465" ht="15.75" customHeight="1">
      <c r="E465" s="4" t="str">
        <f>IFERROR(__xludf.DUMMYFUNCTION("GOOGLETRANSLATE(D465, ""he"", ""en"")"),"#VALUE!")</f>
        <v>#VALUE!</v>
      </c>
    </row>
    <row r="466" ht="15.75" customHeight="1">
      <c r="E466" s="4" t="str">
        <f>IFERROR(__xludf.DUMMYFUNCTION("GOOGLETRANSLATE(D466, ""he"", ""en"")"),"#VALUE!")</f>
        <v>#VALUE!</v>
      </c>
    </row>
    <row r="467" ht="15.75" customHeight="1">
      <c r="E467" s="4" t="str">
        <f>IFERROR(__xludf.DUMMYFUNCTION("GOOGLETRANSLATE(D467, ""he"", ""en"")"),"#VALUE!")</f>
        <v>#VALUE!</v>
      </c>
    </row>
    <row r="468" ht="15.75" customHeight="1">
      <c r="E468" s="4" t="str">
        <f>IFERROR(__xludf.DUMMYFUNCTION("GOOGLETRANSLATE(D468, ""he"", ""en"")"),"#VALUE!")</f>
        <v>#VALUE!</v>
      </c>
    </row>
    <row r="469" ht="15.75" customHeight="1">
      <c r="E469" s="4" t="str">
        <f>IFERROR(__xludf.DUMMYFUNCTION("GOOGLETRANSLATE(D469, ""he"", ""en"")"),"#VALUE!")</f>
        <v>#VALUE!</v>
      </c>
    </row>
    <row r="470" ht="15.75" customHeight="1">
      <c r="E470" s="4" t="str">
        <f>IFERROR(__xludf.DUMMYFUNCTION("GOOGLETRANSLATE(D470, ""he"", ""en"")"),"#VALUE!")</f>
        <v>#VALUE!</v>
      </c>
    </row>
    <row r="471" ht="15.75" customHeight="1">
      <c r="E471" s="4" t="str">
        <f>IFERROR(__xludf.DUMMYFUNCTION("GOOGLETRANSLATE(D471, ""he"", ""en"")"),"#VALUE!")</f>
        <v>#VALUE!</v>
      </c>
    </row>
    <row r="472" ht="15.75" customHeight="1">
      <c r="E472" s="4" t="str">
        <f>IFERROR(__xludf.DUMMYFUNCTION("GOOGLETRANSLATE(D472, ""he"", ""en"")"),"#VALUE!")</f>
        <v>#VALUE!</v>
      </c>
    </row>
    <row r="473" ht="15.75" customHeight="1">
      <c r="E473" s="4" t="str">
        <f>IFERROR(__xludf.DUMMYFUNCTION("GOOGLETRANSLATE(D473, ""he"", ""en"")"),"#VALUE!")</f>
        <v>#VALUE!</v>
      </c>
    </row>
    <row r="474" ht="15.75" customHeight="1">
      <c r="E474" s="4" t="str">
        <f>IFERROR(__xludf.DUMMYFUNCTION("GOOGLETRANSLATE(D474, ""he"", ""en"")"),"#VALUE!")</f>
        <v>#VALUE!</v>
      </c>
    </row>
    <row r="475" ht="15.75" customHeight="1">
      <c r="E475" s="4" t="str">
        <f>IFERROR(__xludf.DUMMYFUNCTION("GOOGLETRANSLATE(D475, ""he"", ""en"")"),"#VALUE!")</f>
        <v>#VALUE!</v>
      </c>
    </row>
    <row r="476" ht="15.75" customHeight="1">
      <c r="E476" s="4" t="str">
        <f>IFERROR(__xludf.DUMMYFUNCTION("GOOGLETRANSLATE(D476, ""he"", ""en"")"),"#VALUE!")</f>
        <v>#VALUE!</v>
      </c>
    </row>
    <row r="477" ht="15.75" customHeight="1">
      <c r="E477" s="4" t="str">
        <f>IFERROR(__xludf.DUMMYFUNCTION("GOOGLETRANSLATE(D477, ""he"", ""en"")"),"#VALUE!")</f>
        <v>#VALUE!</v>
      </c>
    </row>
    <row r="478" ht="15.75" customHeight="1">
      <c r="E478" s="4" t="str">
        <f>IFERROR(__xludf.DUMMYFUNCTION("GOOGLETRANSLATE(D478, ""he"", ""en"")"),"#VALUE!")</f>
        <v>#VALUE!</v>
      </c>
    </row>
    <row r="479" ht="15.75" customHeight="1">
      <c r="E479" s="4" t="str">
        <f>IFERROR(__xludf.DUMMYFUNCTION("GOOGLETRANSLATE(D479, ""he"", ""en"")"),"#VALUE!")</f>
        <v>#VALUE!</v>
      </c>
    </row>
    <row r="480" ht="15.75" customHeight="1">
      <c r="E480" s="4" t="str">
        <f>IFERROR(__xludf.DUMMYFUNCTION("GOOGLETRANSLATE(D480, ""he"", ""en"")"),"#VALUE!")</f>
        <v>#VALUE!</v>
      </c>
    </row>
    <row r="481" ht="15.75" customHeight="1">
      <c r="E481" s="4" t="str">
        <f>IFERROR(__xludf.DUMMYFUNCTION("GOOGLETRANSLATE(D481, ""he"", ""en"")"),"#VALUE!")</f>
        <v>#VALUE!</v>
      </c>
    </row>
    <row r="482" ht="15.75" customHeight="1">
      <c r="E482" s="4" t="str">
        <f>IFERROR(__xludf.DUMMYFUNCTION("GOOGLETRANSLATE(D482, ""he"", ""en"")"),"#VALUE!")</f>
        <v>#VALUE!</v>
      </c>
    </row>
    <row r="483" ht="15.75" customHeight="1">
      <c r="E483" s="4" t="str">
        <f>IFERROR(__xludf.DUMMYFUNCTION("GOOGLETRANSLATE(D483, ""he"", ""en"")"),"#VALUE!")</f>
        <v>#VALUE!</v>
      </c>
    </row>
    <row r="484" ht="15.75" customHeight="1">
      <c r="E484" s="4" t="str">
        <f>IFERROR(__xludf.DUMMYFUNCTION("GOOGLETRANSLATE(D484, ""he"", ""en"")"),"#VALUE!")</f>
        <v>#VALUE!</v>
      </c>
    </row>
    <row r="485" ht="15.75" customHeight="1">
      <c r="E485" s="4" t="str">
        <f>IFERROR(__xludf.DUMMYFUNCTION("GOOGLETRANSLATE(D485, ""he"", ""en"")"),"#VALUE!")</f>
        <v>#VALUE!</v>
      </c>
    </row>
    <row r="486" ht="15.75" customHeight="1">
      <c r="E486" s="4" t="str">
        <f>IFERROR(__xludf.DUMMYFUNCTION("GOOGLETRANSLATE(D486, ""he"", ""en"")"),"#VALUE!")</f>
        <v>#VALUE!</v>
      </c>
    </row>
    <row r="487" ht="15.75" customHeight="1">
      <c r="E487" s="4" t="str">
        <f>IFERROR(__xludf.DUMMYFUNCTION("GOOGLETRANSLATE(D487, ""he"", ""en"")"),"#VALUE!")</f>
        <v>#VALUE!</v>
      </c>
    </row>
    <row r="488" ht="15.75" customHeight="1">
      <c r="E488" s="4" t="str">
        <f>IFERROR(__xludf.DUMMYFUNCTION("GOOGLETRANSLATE(D488, ""he"", ""en"")"),"#VALUE!")</f>
        <v>#VALUE!</v>
      </c>
    </row>
    <row r="489" ht="15.75" customHeight="1">
      <c r="E489" s="4" t="str">
        <f>IFERROR(__xludf.DUMMYFUNCTION("GOOGLETRANSLATE(D489, ""he"", ""en"")"),"#VALUE!")</f>
        <v>#VALUE!</v>
      </c>
    </row>
    <row r="490" ht="15.75" customHeight="1">
      <c r="E490" s="4" t="str">
        <f>IFERROR(__xludf.DUMMYFUNCTION("GOOGLETRANSLATE(D490, ""he"", ""en"")"),"#VALUE!")</f>
        <v>#VALUE!</v>
      </c>
    </row>
    <row r="491" ht="15.75" customHeight="1">
      <c r="E491" s="4" t="str">
        <f>IFERROR(__xludf.DUMMYFUNCTION("GOOGLETRANSLATE(D491, ""he"", ""en"")"),"#VALUE!")</f>
        <v>#VALUE!</v>
      </c>
    </row>
    <row r="492" ht="15.75" customHeight="1">
      <c r="E492" s="4" t="str">
        <f>IFERROR(__xludf.DUMMYFUNCTION("GOOGLETRANSLATE(D492, ""he"", ""en"")"),"#VALUE!")</f>
        <v>#VALUE!</v>
      </c>
    </row>
    <row r="493" ht="15.75" customHeight="1">
      <c r="E493" s="4" t="str">
        <f>IFERROR(__xludf.DUMMYFUNCTION("GOOGLETRANSLATE(D493, ""he"", ""en"")"),"#VALUE!")</f>
        <v>#VALUE!</v>
      </c>
    </row>
    <row r="494" ht="15.75" customHeight="1">
      <c r="E494" s="4" t="str">
        <f>IFERROR(__xludf.DUMMYFUNCTION("GOOGLETRANSLATE(D494, ""he"", ""en"")"),"#VALUE!")</f>
        <v>#VALUE!</v>
      </c>
    </row>
    <row r="495" ht="15.75" customHeight="1">
      <c r="E495" s="4" t="str">
        <f>IFERROR(__xludf.DUMMYFUNCTION("GOOGLETRANSLATE(D495, ""he"", ""en"")"),"#VALUE!")</f>
        <v>#VALUE!</v>
      </c>
    </row>
    <row r="496" ht="15.75" customHeight="1">
      <c r="E496" s="4" t="str">
        <f>IFERROR(__xludf.DUMMYFUNCTION("GOOGLETRANSLATE(D496, ""he"", ""en"")"),"#VALUE!")</f>
        <v>#VALUE!</v>
      </c>
    </row>
    <row r="497" ht="15.75" customHeight="1">
      <c r="E497" s="4" t="str">
        <f>IFERROR(__xludf.DUMMYFUNCTION("GOOGLETRANSLATE(D497, ""he"", ""en"")"),"#VALUE!")</f>
        <v>#VALUE!</v>
      </c>
    </row>
    <row r="498" ht="15.75" customHeight="1">
      <c r="E498" s="4" t="str">
        <f>IFERROR(__xludf.DUMMYFUNCTION("GOOGLETRANSLATE(D498, ""he"", ""en"")"),"#VALUE!")</f>
        <v>#VALUE!</v>
      </c>
    </row>
    <row r="499" ht="15.75" customHeight="1">
      <c r="E499" s="4" t="str">
        <f>IFERROR(__xludf.DUMMYFUNCTION("GOOGLETRANSLATE(D499, ""he"", ""en"")"),"#VALUE!")</f>
        <v>#VALUE!</v>
      </c>
    </row>
    <row r="500" ht="15.75" customHeight="1">
      <c r="E500" s="4" t="str">
        <f>IFERROR(__xludf.DUMMYFUNCTION("GOOGLETRANSLATE(D500, ""he"", ""en"")"),"#VALUE!")</f>
        <v>#VALUE!</v>
      </c>
    </row>
    <row r="501" ht="15.75" customHeight="1">
      <c r="E501" s="4" t="str">
        <f>IFERROR(__xludf.DUMMYFUNCTION("GOOGLETRANSLATE(D501, ""he"", ""en"")"),"#VALUE!")</f>
        <v>#VALUE!</v>
      </c>
    </row>
    <row r="502" ht="15.75" customHeight="1">
      <c r="E502" s="4" t="str">
        <f>IFERROR(__xludf.DUMMYFUNCTION("GOOGLETRANSLATE(D502, ""he"", ""en"")"),"#VALUE!")</f>
        <v>#VALUE!</v>
      </c>
    </row>
    <row r="503" ht="15.75" customHeight="1">
      <c r="E503" s="4" t="str">
        <f>IFERROR(__xludf.DUMMYFUNCTION("GOOGLETRANSLATE(D503, ""he"", ""en"")"),"#VALUE!")</f>
        <v>#VALUE!</v>
      </c>
    </row>
    <row r="504" ht="15.75" customHeight="1">
      <c r="E504" s="4" t="str">
        <f>IFERROR(__xludf.DUMMYFUNCTION("GOOGLETRANSLATE(D504, ""he"", ""en"")"),"#VALUE!")</f>
        <v>#VALUE!</v>
      </c>
    </row>
    <row r="505" ht="15.75" customHeight="1">
      <c r="E505" s="4" t="str">
        <f>IFERROR(__xludf.DUMMYFUNCTION("GOOGLETRANSLATE(D505, ""he"", ""en"")"),"#VALUE!")</f>
        <v>#VALUE!</v>
      </c>
    </row>
    <row r="506" ht="15.75" customHeight="1">
      <c r="E506" s="4" t="str">
        <f>IFERROR(__xludf.DUMMYFUNCTION("GOOGLETRANSLATE(D506, ""he"", ""en"")"),"#VALUE!")</f>
        <v>#VALUE!</v>
      </c>
    </row>
    <row r="507" ht="15.75" customHeight="1">
      <c r="E507" s="4" t="str">
        <f>IFERROR(__xludf.DUMMYFUNCTION("GOOGLETRANSLATE(D507, ""he"", ""en"")"),"#VALUE!")</f>
        <v>#VALUE!</v>
      </c>
    </row>
    <row r="508" ht="15.75" customHeight="1">
      <c r="E508" s="4" t="str">
        <f>IFERROR(__xludf.DUMMYFUNCTION("GOOGLETRANSLATE(D508, ""he"", ""en"")"),"#VALUE!")</f>
        <v>#VALUE!</v>
      </c>
    </row>
    <row r="509" ht="15.75" customHeight="1">
      <c r="E509" s="4" t="str">
        <f>IFERROR(__xludf.DUMMYFUNCTION("GOOGLETRANSLATE(D509, ""he"", ""en"")"),"#VALUE!")</f>
        <v>#VALUE!</v>
      </c>
    </row>
    <row r="510" ht="15.75" customHeight="1">
      <c r="E510" s="4" t="str">
        <f>IFERROR(__xludf.DUMMYFUNCTION("GOOGLETRANSLATE(D510, ""he"", ""en"")"),"#VALUE!")</f>
        <v>#VALUE!</v>
      </c>
    </row>
    <row r="511" ht="15.75" customHeight="1">
      <c r="E511" s="4" t="str">
        <f>IFERROR(__xludf.DUMMYFUNCTION("GOOGLETRANSLATE(D511, ""he"", ""en"")"),"#VALUE!")</f>
        <v>#VALUE!</v>
      </c>
    </row>
    <row r="512" ht="15.75" customHeight="1">
      <c r="E512" s="4" t="str">
        <f>IFERROR(__xludf.DUMMYFUNCTION("GOOGLETRANSLATE(D512, ""he"", ""en"")"),"#VALUE!")</f>
        <v>#VALUE!</v>
      </c>
    </row>
    <row r="513" ht="15.75" customHeight="1">
      <c r="E513" s="4" t="str">
        <f>IFERROR(__xludf.DUMMYFUNCTION("GOOGLETRANSLATE(D513, ""he"", ""en"")"),"#VALUE!")</f>
        <v>#VALUE!</v>
      </c>
    </row>
    <row r="514" ht="15.75" customHeight="1">
      <c r="E514" s="4" t="str">
        <f>IFERROR(__xludf.DUMMYFUNCTION("GOOGLETRANSLATE(D514, ""he"", ""en"")"),"#VALUE!")</f>
        <v>#VALUE!</v>
      </c>
    </row>
    <row r="515" ht="15.75" customHeight="1">
      <c r="E515" s="4" t="str">
        <f>IFERROR(__xludf.DUMMYFUNCTION("GOOGLETRANSLATE(D515, ""he"", ""en"")"),"#VALUE!")</f>
        <v>#VALUE!</v>
      </c>
    </row>
    <row r="516" ht="15.75" customHeight="1">
      <c r="E516" s="4" t="str">
        <f>IFERROR(__xludf.DUMMYFUNCTION("GOOGLETRANSLATE(D516, ""he"", ""en"")"),"#VALUE!")</f>
        <v>#VALUE!</v>
      </c>
    </row>
    <row r="517" ht="15.75" customHeight="1">
      <c r="E517" s="4" t="str">
        <f>IFERROR(__xludf.DUMMYFUNCTION("GOOGLETRANSLATE(D517, ""he"", ""en"")"),"#VALUE!")</f>
        <v>#VALUE!</v>
      </c>
    </row>
    <row r="518" ht="15.75" customHeight="1">
      <c r="E518" s="4" t="str">
        <f>IFERROR(__xludf.DUMMYFUNCTION("GOOGLETRANSLATE(D518, ""he"", ""en"")"),"#VALUE!")</f>
        <v>#VALUE!</v>
      </c>
    </row>
    <row r="519" ht="15.75" customHeight="1">
      <c r="E519" s="4" t="str">
        <f>IFERROR(__xludf.DUMMYFUNCTION("GOOGLETRANSLATE(D519, ""he"", ""en"")"),"#VALUE!")</f>
        <v>#VALUE!</v>
      </c>
    </row>
    <row r="520" ht="15.75" customHeight="1">
      <c r="E520" s="4" t="str">
        <f>IFERROR(__xludf.DUMMYFUNCTION("GOOGLETRANSLATE(D520, ""he"", ""en"")"),"#VALUE!")</f>
        <v>#VALUE!</v>
      </c>
    </row>
    <row r="521" ht="15.75" customHeight="1">
      <c r="E521" s="4" t="str">
        <f>IFERROR(__xludf.DUMMYFUNCTION("GOOGLETRANSLATE(D521, ""he"", ""en"")"),"#VALUE!")</f>
        <v>#VALUE!</v>
      </c>
    </row>
    <row r="522" ht="15.75" customHeight="1">
      <c r="E522" s="4" t="str">
        <f>IFERROR(__xludf.DUMMYFUNCTION("GOOGLETRANSLATE(D522, ""he"", ""en"")"),"#VALUE!")</f>
        <v>#VALUE!</v>
      </c>
    </row>
    <row r="523" ht="15.75" customHeight="1">
      <c r="E523" s="4" t="str">
        <f>IFERROR(__xludf.DUMMYFUNCTION("GOOGLETRANSLATE(D523, ""he"", ""en"")"),"#VALUE!")</f>
        <v>#VALUE!</v>
      </c>
    </row>
    <row r="524" ht="15.75" customHeight="1">
      <c r="E524" s="4" t="str">
        <f>IFERROR(__xludf.DUMMYFUNCTION("GOOGLETRANSLATE(D524, ""he"", ""en"")"),"#VALUE!")</f>
        <v>#VALUE!</v>
      </c>
    </row>
    <row r="525" ht="15.75" customHeight="1">
      <c r="E525" s="4" t="str">
        <f>IFERROR(__xludf.DUMMYFUNCTION("GOOGLETRANSLATE(D525, ""he"", ""en"")"),"#VALUE!")</f>
        <v>#VALUE!</v>
      </c>
    </row>
    <row r="526" ht="15.75" customHeight="1">
      <c r="E526" s="4" t="str">
        <f>IFERROR(__xludf.DUMMYFUNCTION("GOOGLETRANSLATE(D526, ""he"", ""en"")"),"#VALUE!")</f>
        <v>#VALUE!</v>
      </c>
    </row>
    <row r="527" ht="15.75" customHeight="1">
      <c r="E527" s="4" t="str">
        <f>IFERROR(__xludf.DUMMYFUNCTION("GOOGLETRANSLATE(D527, ""he"", ""en"")"),"#VALUE!")</f>
        <v>#VALUE!</v>
      </c>
    </row>
    <row r="528" ht="15.75" customHeight="1">
      <c r="E528" s="4" t="str">
        <f>IFERROR(__xludf.DUMMYFUNCTION("GOOGLETRANSLATE(D528, ""he"", ""en"")"),"#VALUE!")</f>
        <v>#VALUE!</v>
      </c>
    </row>
    <row r="529" ht="15.75" customHeight="1">
      <c r="E529" s="4" t="str">
        <f>IFERROR(__xludf.DUMMYFUNCTION("GOOGLETRANSLATE(D529, ""he"", ""en"")"),"#VALUE!")</f>
        <v>#VALUE!</v>
      </c>
    </row>
    <row r="530" ht="15.75" customHeight="1">
      <c r="E530" s="4" t="str">
        <f>IFERROR(__xludf.DUMMYFUNCTION("GOOGLETRANSLATE(D530, ""he"", ""en"")"),"#VALUE!")</f>
        <v>#VALUE!</v>
      </c>
    </row>
    <row r="531" ht="15.75" customHeight="1">
      <c r="E531" s="4" t="str">
        <f>IFERROR(__xludf.DUMMYFUNCTION("GOOGLETRANSLATE(D531, ""he"", ""en"")"),"#VALUE!")</f>
        <v>#VALUE!</v>
      </c>
    </row>
    <row r="532" ht="15.75" customHeight="1">
      <c r="E532" s="4" t="str">
        <f>IFERROR(__xludf.DUMMYFUNCTION("GOOGLETRANSLATE(D532, ""he"", ""en"")"),"#VALUE!")</f>
        <v>#VALUE!</v>
      </c>
    </row>
    <row r="533" ht="15.75" customHeight="1">
      <c r="E533" s="4" t="str">
        <f>IFERROR(__xludf.DUMMYFUNCTION("GOOGLETRANSLATE(D533, ""he"", ""en"")"),"#VALUE!")</f>
        <v>#VALUE!</v>
      </c>
    </row>
    <row r="534" ht="15.75" customHeight="1">
      <c r="E534" s="4" t="str">
        <f>IFERROR(__xludf.DUMMYFUNCTION("GOOGLETRANSLATE(D534, ""he"", ""en"")"),"#VALUE!")</f>
        <v>#VALUE!</v>
      </c>
    </row>
    <row r="535" ht="15.75" customHeight="1">
      <c r="E535" s="4" t="str">
        <f>IFERROR(__xludf.DUMMYFUNCTION("GOOGLETRANSLATE(D535, ""he"", ""en"")"),"#VALUE!")</f>
        <v>#VALUE!</v>
      </c>
    </row>
    <row r="536" ht="15.75" customHeight="1">
      <c r="E536" s="4" t="str">
        <f>IFERROR(__xludf.DUMMYFUNCTION("GOOGLETRANSLATE(D536, ""he"", ""en"")"),"#VALUE!")</f>
        <v>#VALUE!</v>
      </c>
    </row>
    <row r="537" ht="15.75" customHeight="1">
      <c r="E537" s="4" t="str">
        <f>IFERROR(__xludf.DUMMYFUNCTION("GOOGLETRANSLATE(D537, ""he"", ""en"")"),"#VALUE!")</f>
        <v>#VALUE!</v>
      </c>
    </row>
    <row r="538" ht="15.75" customHeight="1">
      <c r="E538" s="4" t="str">
        <f>IFERROR(__xludf.DUMMYFUNCTION("GOOGLETRANSLATE(D538, ""he"", ""en"")"),"#VALUE!")</f>
        <v>#VALUE!</v>
      </c>
    </row>
    <row r="539" ht="15.75" customHeight="1">
      <c r="E539" s="4" t="str">
        <f>IFERROR(__xludf.DUMMYFUNCTION("GOOGLETRANSLATE(D539, ""he"", ""en"")"),"#VALUE!")</f>
        <v>#VALUE!</v>
      </c>
    </row>
    <row r="540" ht="15.75" customHeight="1">
      <c r="E540" s="4" t="str">
        <f>IFERROR(__xludf.DUMMYFUNCTION("GOOGLETRANSLATE(D540, ""he"", ""en"")"),"#VALUE!")</f>
        <v>#VALUE!</v>
      </c>
    </row>
    <row r="541" ht="15.75" customHeight="1">
      <c r="E541" s="4" t="str">
        <f>IFERROR(__xludf.DUMMYFUNCTION("GOOGLETRANSLATE(D541, ""he"", ""en"")"),"#VALUE!")</f>
        <v>#VALUE!</v>
      </c>
    </row>
    <row r="542" ht="15.75" customHeight="1">
      <c r="E542" s="4" t="str">
        <f>IFERROR(__xludf.DUMMYFUNCTION("GOOGLETRANSLATE(D542, ""he"", ""en"")"),"#VALUE!")</f>
        <v>#VALUE!</v>
      </c>
    </row>
    <row r="543" ht="15.75" customHeight="1">
      <c r="E543" s="4" t="str">
        <f>IFERROR(__xludf.DUMMYFUNCTION("GOOGLETRANSLATE(D543, ""he"", ""en"")"),"#VALUE!")</f>
        <v>#VALUE!</v>
      </c>
    </row>
    <row r="544" ht="15.75" customHeight="1">
      <c r="E544" s="4" t="str">
        <f>IFERROR(__xludf.DUMMYFUNCTION("GOOGLETRANSLATE(D544, ""he"", ""en"")"),"#VALUE!")</f>
        <v>#VALUE!</v>
      </c>
    </row>
    <row r="545" ht="15.75" customHeight="1">
      <c r="E545" s="4" t="str">
        <f>IFERROR(__xludf.DUMMYFUNCTION("GOOGLETRANSLATE(D545, ""he"", ""en"")"),"#VALUE!")</f>
        <v>#VALUE!</v>
      </c>
    </row>
    <row r="546" ht="15.75" customHeight="1">
      <c r="E546" s="4" t="str">
        <f>IFERROR(__xludf.DUMMYFUNCTION("GOOGLETRANSLATE(D546, ""he"", ""en"")"),"#VALUE!")</f>
        <v>#VALUE!</v>
      </c>
    </row>
    <row r="547" ht="15.75" customHeight="1">
      <c r="E547" s="4" t="str">
        <f>IFERROR(__xludf.DUMMYFUNCTION("GOOGLETRANSLATE(D547, ""he"", ""en"")"),"#VALUE!")</f>
        <v>#VALUE!</v>
      </c>
    </row>
    <row r="548" ht="15.75" customHeight="1">
      <c r="E548" s="4" t="str">
        <f>IFERROR(__xludf.DUMMYFUNCTION("GOOGLETRANSLATE(D548, ""he"", ""en"")"),"#VALUE!")</f>
        <v>#VALUE!</v>
      </c>
    </row>
    <row r="549" ht="15.75" customHeight="1">
      <c r="E549" s="4" t="str">
        <f>IFERROR(__xludf.DUMMYFUNCTION("GOOGLETRANSLATE(D549, ""he"", ""en"")"),"#VALUE!")</f>
        <v>#VALUE!</v>
      </c>
    </row>
    <row r="550" ht="15.75" customHeight="1">
      <c r="E550" s="4" t="str">
        <f>IFERROR(__xludf.DUMMYFUNCTION("GOOGLETRANSLATE(D550, ""he"", ""en"")"),"#VALUE!")</f>
        <v>#VALUE!</v>
      </c>
    </row>
    <row r="551" ht="15.75" customHeight="1">
      <c r="E551" s="4" t="str">
        <f>IFERROR(__xludf.DUMMYFUNCTION("GOOGLETRANSLATE(D551, ""he"", ""en"")"),"#VALUE!")</f>
        <v>#VALUE!</v>
      </c>
    </row>
    <row r="552" ht="15.75" customHeight="1">
      <c r="E552" s="4" t="str">
        <f>IFERROR(__xludf.DUMMYFUNCTION("GOOGLETRANSLATE(D552, ""he"", ""en"")"),"#VALUE!")</f>
        <v>#VALUE!</v>
      </c>
    </row>
    <row r="553" ht="15.75" customHeight="1">
      <c r="E553" s="4" t="str">
        <f>IFERROR(__xludf.DUMMYFUNCTION("GOOGLETRANSLATE(D553, ""he"", ""en"")"),"#VALUE!")</f>
        <v>#VALUE!</v>
      </c>
    </row>
    <row r="554" ht="15.75" customHeight="1">
      <c r="E554" s="4" t="str">
        <f>IFERROR(__xludf.DUMMYFUNCTION("GOOGLETRANSLATE(D554, ""he"", ""en"")"),"#VALUE!")</f>
        <v>#VALUE!</v>
      </c>
    </row>
    <row r="555" ht="15.75" customHeight="1">
      <c r="E555" s="4" t="str">
        <f>IFERROR(__xludf.DUMMYFUNCTION("GOOGLETRANSLATE(D555, ""he"", ""en"")"),"#VALUE!")</f>
        <v>#VALUE!</v>
      </c>
    </row>
    <row r="556" ht="15.75" customHeight="1">
      <c r="E556" s="4" t="str">
        <f>IFERROR(__xludf.DUMMYFUNCTION("GOOGLETRANSLATE(D556, ""he"", ""en"")"),"#VALUE!")</f>
        <v>#VALUE!</v>
      </c>
    </row>
    <row r="557" ht="15.75" customHeight="1">
      <c r="E557" s="4" t="str">
        <f>IFERROR(__xludf.DUMMYFUNCTION("GOOGLETRANSLATE(D557, ""he"", ""en"")"),"#VALUE!")</f>
        <v>#VALUE!</v>
      </c>
    </row>
    <row r="558" ht="15.75" customHeight="1">
      <c r="E558" s="4" t="str">
        <f>IFERROR(__xludf.DUMMYFUNCTION("GOOGLETRANSLATE(D558, ""he"", ""en"")"),"#VALUE!")</f>
        <v>#VALUE!</v>
      </c>
    </row>
    <row r="559" ht="15.75" customHeight="1">
      <c r="E559" s="4" t="str">
        <f>IFERROR(__xludf.DUMMYFUNCTION("GOOGLETRANSLATE(D559, ""he"", ""en"")"),"#VALUE!")</f>
        <v>#VALUE!</v>
      </c>
    </row>
    <row r="560" ht="15.75" customHeight="1">
      <c r="E560" s="4" t="str">
        <f>IFERROR(__xludf.DUMMYFUNCTION("GOOGLETRANSLATE(D560, ""he"", ""en"")"),"#VALUE!")</f>
        <v>#VALUE!</v>
      </c>
    </row>
    <row r="561" ht="15.75" customHeight="1">
      <c r="E561" s="4" t="str">
        <f>IFERROR(__xludf.DUMMYFUNCTION("GOOGLETRANSLATE(D561, ""he"", ""en"")"),"#VALUE!")</f>
        <v>#VALUE!</v>
      </c>
    </row>
    <row r="562" ht="15.75" customHeight="1">
      <c r="E562" s="4" t="str">
        <f>IFERROR(__xludf.DUMMYFUNCTION("GOOGLETRANSLATE(D562, ""he"", ""en"")"),"#VALUE!")</f>
        <v>#VALUE!</v>
      </c>
    </row>
    <row r="563" ht="15.75" customHeight="1">
      <c r="E563" s="4" t="str">
        <f>IFERROR(__xludf.DUMMYFUNCTION("GOOGLETRANSLATE(D563, ""he"", ""en"")"),"#VALUE!")</f>
        <v>#VALUE!</v>
      </c>
    </row>
    <row r="564" ht="15.75" customHeight="1">
      <c r="E564" s="4" t="str">
        <f>IFERROR(__xludf.DUMMYFUNCTION("GOOGLETRANSLATE(D564, ""he"", ""en"")"),"#VALUE!")</f>
        <v>#VALUE!</v>
      </c>
    </row>
    <row r="565" ht="15.75" customHeight="1">
      <c r="E565" s="4" t="str">
        <f>IFERROR(__xludf.DUMMYFUNCTION("GOOGLETRANSLATE(D565, ""he"", ""en"")"),"#VALUE!")</f>
        <v>#VALUE!</v>
      </c>
    </row>
    <row r="566" ht="15.75" customHeight="1">
      <c r="E566" s="4" t="str">
        <f>IFERROR(__xludf.DUMMYFUNCTION("GOOGLETRANSLATE(D566, ""he"", ""en"")"),"#VALUE!")</f>
        <v>#VALUE!</v>
      </c>
    </row>
    <row r="567" ht="15.75" customHeight="1">
      <c r="E567" s="4" t="str">
        <f>IFERROR(__xludf.DUMMYFUNCTION("GOOGLETRANSLATE(D567, ""he"", ""en"")"),"#VALUE!")</f>
        <v>#VALUE!</v>
      </c>
    </row>
    <row r="568" ht="15.75" customHeight="1">
      <c r="E568" s="4" t="str">
        <f>IFERROR(__xludf.DUMMYFUNCTION("GOOGLETRANSLATE(D568, ""he"", ""en"")"),"#VALUE!")</f>
        <v>#VALUE!</v>
      </c>
    </row>
    <row r="569" ht="15.75" customHeight="1">
      <c r="E569" s="4" t="str">
        <f>IFERROR(__xludf.DUMMYFUNCTION("GOOGLETRANSLATE(D569, ""he"", ""en"")"),"#VALUE!")</f>
        <v>#VALUE!</v>
      </c>
    </row>
    <row r="570" ht="15.75" customHeight="1">
      <c r="E570" s="4" t="str">
        <f>IFERROR(__xludf.DUMMYFUNCTION("GOOGLETRANSLATE(D570, ""he"", ""en"")"),"#VALUE!")</f>
        <v>#VALUE!</v>
      </c>
    </row>
    <row r="571" ht="15.75" customHeight="1">
      <c r="E571" s="4" t="str">
        <f>IFERROR(__xludf.DUMMYFUNCTION("GOOGLETRANSLATE(D571, ""he"", ""en"")"),"#VALUE!")</f>
        <v>#VALUE!</v>
      </c>
    </row>
    <row r="572" ht="15.75" customHeight="1">
      <c r="E572" s="4" t="str">
        <f>IFERROR(__xludf.DUMMYFUNCTION("GOOGLETRANSLATE(D572, ""he"", ""en"")"),"#VALUE!")</f>
        <v>#VALUE!</v>
      </c>
    </row>
    <row r="573" ht="15.75" customHeight="1">
      <c r="E573" s="4" t="str">
        <f>IFERROR(__xludf.DUMMYFUNCTION("GOOGLETRANSLATE(D573, ""he"", ""en"")"),"#VALUE!")</f>
        <v>#VALUE!</v>
      </c>
    </row>
    <row r="574" ht="15.75" customHeight="1">
      <c r="E574" s="4" t="str">
        <f>IFERROR(__xludf.DUMMYFUNCTION("GOOGLETRANSLATE(D574, ""he"", ""en"")"),"#VALUE!")</f>
        <v>#VALUE!</v>
      </c>
    </row>
    <row r="575" ht="15.75" customHeight="1">
      <c r="E575" s="4" t="str">
        <f>IFERROR(__xludf.DUMMYFUNCTION("GOOGLETRANSLATE(D575, ""he"", ""en"")"),"#VALUE!")</f>
        <v>#VALUE!</v>
      </c>
    </row>
    <row r="576" ht="15.75" customHeight="1">
      <c r="E576" s="4" t="str">
        <f>IFERROR(__xludf.DUMMYFUNCTION("GOOGLETRANSLATE(D576, ""he"", ""en"")"),"#VALUE!")</f>
        <v>#VALUE!</v>
      </c>
    </row>
    <row r="577" ht="15.75" customHeight="1">
      <c r="E577" s="4" t="str">
        <f>IFERROR(__xludf.DUMMYFUNCTION("GOOGLETRANSLATE(D577, ""he"", ""en"")"),"#VALUE!")</f>
        <v>#VALUE!</v>
      </c>
    </row>
    <row r="578" ht="15.75" customHeight="1">
      <c r="E578" s="4" t="str">
        <f>IFERROR(__xludf.DUMMYFUNCTION("GOOGLETRANSLATE(D578, ""he"", ""en"")"),"#VALUE!")</f>
        <v>#VALUE!</v>
      </c>
    </row>
    <row r="579" ht="15.75" customHeight="1">
      <c r="E579" s="4" t="str">
        <f>IFERROR(__xludf.DUMMYFUNCTION("GOOGLETRANSLATE(D579, ""he"", ""en"")"),"#VALUE!")</f>
        <v>#VALUE!</v>
      </c>
    </row>
    <row r="580" ht="15.75" customHeight="1">
      <c r="E580" s="4" t="str">
        <f>IFERROR(__xludf.DUMMYFUNCTION("GOOGLETRANSLATE(D580, ""he"", ""en"")"),"#VALUE!")</f>
        <v>#VALUE!</v>
      </c>
    </row>
    <row r="581" ht="15.75" customHeight="1">
      <c r="E581" s="4" t="str">
        <f>IFERROR(__xludf.DUMMYFUNCTION("GOOGLETRANSLATE(D581, ""he"", ""en"")"),"#VALUE!")</f>
        <v>#VALUE!</v>
      </c>
    </row>
    <row r="582" ht="15.75" customHeight="1">
      <c r="E582" s="4" t="str">
        <f>IFERROR(__xludf.DUMMYFUNCTION("GOOGLETRANSLATE(D582, ""he"", ""en"")"),"#VALUE!")</f>
        <v>#VALUE!</v>
      </c>
    </row>
    <row r="583" ht="15.75" customHeight="1">
      <c r="E583" s="4" t="str">
        <f>IFERROR(__xludf.DUMMYFUNCTION("GOOGLETRANSLATE(D583, ""he"", ""en"")"),"#VALUE!")</f>
        <v>#VALUE!</v>
      </c>
    </row>
    <row r="584" ht="15.75" customHeight="1">
      <c r="E584" s="4" t="str">
        <f>IFERROR(__xludf.DUMMYFUNCTION("GOOGLETRANSLATE(D584, ""he"", ""en"")"),"#VALUE!")</f>
        <v>#VALUE!</v>
      </c>
    </row>
    <row r="585" ht="15.75" customHeight="1">
      <c r="E585" s="4" t="str">
        <f>IFERROR(__xludf.DUMMYFUNCTION("GOOGLETRANSLATE(D585, ""he"", ""en"")"),"#VALUE!")</f>
        <v>#VALUE!</v>
      </c>
    </row>
    <row r="586" ht="15.75" customHeight="1">
      <c r="E586" s="4" t="str">
        <f>IFERROR(__xludf.DUMMYFUNCTION("GOOGLETRANSLATE(D586, ""he"", ""en"")"),"#VALUE!")</f>
        <v>#VALUE!</v>
      </c>
    </row>
    <row r="587" ht="15.75" customHeight="1">
      <c r="E587" s="4" t="str">
        <f>IFERROR(__xludf.DUMMYFUNCTION("GOOGLETRANSLATE(D587, ""he"", ""en"")"),"#VALUE!")</f>
        <v>#VALUE!</v>
      </c>
    </row>
    <row r="588" ht="15.75" customHeight="1">
      <c r="E588" s="4" t="str">
        <f>IFERROR(__xludf.DUMMYFUNCTION("GOOGLETRANSLATE(D588, ""he"", ""en"")"),"#VALUE!")</f>
        <v>#VALUE!</v>
      </c>
    </row>
    <row r="589" ht="15.75" customHeight="1">
      <c r="E589" s="4" t="str">
        <f>IFERROR(__xludf.DUMMYFUNCTION("GOOGLETRANSLATE(D589, ""he"", ""en"")"),"#VALUE!")</f>
        <v>#VALUE!</v>
      </c>
    </row>
    <row r="590" ht="15.75" customHeight="1">
      <c r="E590" s="4" t="str">
        <f>IFERROR(__xludf.DUMMYFUNCTION("GOOGLETRANSLATE(D590, ""he"", ""en"")"),"#VALUE!")</f>
        <v>#VALUE!</v>
      </c>
    </row>
    <row r="591" ht="15.75" customHeight="1">
      <c r="E591" s="4" t="str">
        <f>IFERROR(__xludf.DUMMYFUNCTION("GOOGLETRANSLATE(D591, ""he"", ""en"")"),"#VALUE!")</f>
        <v>#VALUE!</v>
      </c>
    </row>
    <row r="592" ht="15.75" customHeight="1">
      <c r="E592" s="4" t="str">
        <f>IFERROR(__xludf.DUMMYFUNCTION("GOOGLETRANSLATE(D592, ""he"", ""en"")"),"#VALUE!")</f>
        <v>#VALUE!</v>
      </c>
    </row>
    <row r="593" ht="15.75" customHeight="1">
      <c r="E593" s="4" t="str">
        <f>IFERROR(__xludf.DUMMYFUNCTION("GOOGLETRANSLATE(D593, ""he"", ""en"")"),"#VALUE!")</f>
        <v>#VALUE!</v>
      </c>
    </row>
    <row r="594" ht="15.75" customHeight="1">
      <c r="E594" s="4" t="str">
        <f>IFERROR(__xludf.DUMMYFUNCTION("GOOGLETRANSLATE(D594, ""he"", ""en"")"),"#VALUE!")</f>
        <v>#VALUE!</v>
      </c>
    </row>
    <row r="595" ht="15.75" customHeight="1">
      <c r="E595" s="4" t="str">
        <f>IFERROR(__xludf.DUMMYFUNCTION("GOOGLETRANSLATE(D595, ""he"", ""en"")"),"#VALUE!")</f>
        <v>#VALUE!</v>
      </c>
    </row>
    <row r="596" ht="15.75" customHeight="1">
      <c r="E596" s="4" t="str">
        <f>IFERROR(__xludf.DUMMYFUNCTION("GOOGLETRANSLATE(D596, ""he"", ""en"")"),"#VALUE!")</f>
        <v>#VALUE!</v>
      </c>
    </row>
    <row r="597" ht="15.75" customHeight="1">
      <c r="E597" s="4" t="str">
        <f>IFERROR(__xludf.DUMMYFUNCTION("GOOGLETRANSLATE(D597, ""he"", ""en"")"),"#VALUE!")</f>
        <v>#VALUE!</v>
      </c>
    </row>
    <row r="598" ht="15.75" customHeight="1">
      <c r="E598" s="4" t="str">
        <f>IFERROR(__xludf.DUMMYFUNCTION("GOOGLETRANSLATE(D598, ""he"", ""en"")"),"#VALUE!")</f>
        <v>#VALUE!</v>
      </c>
    </row>
    <row r="599" ht="15.75" customHeight="1">
      <c r="E599" s="4" t="str">
        <f>IFERROR(__xludf.DUMMYFUNCTION("GOOGLETRANSLATE(D599, ""he"", ""en"")"),"#VALUE!")</f>
        <v>#VALUE!</v>
      </c>
    </row>
    <row r="600" ht="15.75" customHeight="1">
      <c r="E600" s="4" t="str">
        <f>IFERROR(__xludf.DUMMYFUNCTION("GOOGLETRANSLATE(D600, ""he"", ""en"")"),"#VALUE!")</f>
        <v>#VALUE!</v>
      </c>
    </row>
    <row r="601" ht="15.75" customHeight="1">
      <c r="E601" s="4" t="str">
        <f>IFERROR(__xludf.DUMMYFUNCTION("GOOGLETRANSLATE(D601, ""he"", ""en"")"),"#VALUE!")</f>
        <v>#VALUE!</v>
      </c>
    </row>
    <row r="602" ht="15.75" customHeight="1">
      <c r="E602" s="4" t="str">
        <f>IFERROR(__xludf.DUMMYFUNCTION("GOOGLETRANSLATE(D602, ""he"", ""en"")"),"#VALUE!")</f>
        <v>#VALUE!</v>
      </c>
    </row>
    <row r="603" ht="15.75" customHeight="1">
      <c r="E603" s="4" t="str">
        <f>IFERROR(__xludf.DUMMYFUNCTION("GOOGLETRANSLATE(D603, ""he"", ""en"")"),"#VALUE!")</f>
        <v>#VALUE!</v>
      </c>
    </row>
    <row r="604" ht="15.75" customHeight="1">
      <c r="E604" s="4" t="str">
        <f>IFERROR(__xludf.DUMMYFUNCTION("GOOGLETRANSLATE(D604, ""he"", ""en"")"),"#VALUE!")</f>
        <v>#VALUE!</v>
      </c>
    </row>
    <row r="605" ht="15.75" customHeight="1">
      <c r="E605" s="4" t="str">
        <f>IFERROR(__xludf.DUMMYFUNCTION("GOOGLETRANSLATE(D605, ""he"", ""en"")"),"#VALUE!")</f>
        <v>#VALUE!</v>
      </c>
    </row>
    <row r="606" ht="15.75" customHeight="1">
      <c r="E606" s="4" t="str">
        <f>IFERROR(__xludf.DUMMYFUNCTION("GOOGLETRANSLATE(D606, ""he"", ""en"")"),"#VALUE!")</f>
        <v>#VALUE!</v>
      </c>
    </row>
    <row r="607" ht="15.75" customHeight="1">
      <c r="E607" s="4" t="str">
        <f>IFERROR(__xludf.DUMMYFUNCTION("GOOGLETRANSLATE(D607, ""he"", ""en"")"),"#VALUE!")</f>
        <v>#VALUE!</v>
      </c>
    </row>
    <row r="608" ht="15.75" customHeight="1">
      <c r="E608" s="4" t="str">
        <f>IFERROR(__xludf.DUMMYFUNCTION("GOOGLETRANSLATE(D608, ""he"", ""en"")"),"#VALUE!")</f>
        <v>#VALUE!</v>
      </c>
    </row>
    <row r="609" ht="15.75" customHeight="1">
      <c r="E609" s="4" t="str">
        <f>IFERROR(__xludf.DUMMYFUNCTION("GOOGLETRANSLATE(D609, ""he"", ""en"")"),"#VALUE!")</f>
        <v>#VALUE!</v>
      </c>
    </row>
    <row r="610" ht="15.75" customHeight="1">
      <c r="E610" s="4" t="str">
        <f>IFERROR(__xludf.DUMMYFUNCTION("GOOGLETRANSLATE(D610, ""he"", ""en"")"),"#VALUE!")</f>
        <v>#VALUE!</v>
      </c>
    </row>
    <row r="611" ht="15.75" customHeight="1">
      <c r="E611" s="4" t="str">
        <f>IFERROR(__xludf.DUMMYFUNCTION("GOOGLETRANSLATE(D611, ""he"", ""en"")"),"#VALUE!")</f>
        <v>#VALUE!</v>
      </c>
    </row>
    <row r="612" ht="15.75" customHeight="1">
      <c r="E612" s="4" t="str">
        <f>IFERROR(__xludf.DUMMYFUNCTION("GOOGLETRANSLATE(D612, ""he"", ""en"")"),"#VALUE!")</f>
        <v>#VALUE!</v>
      </c>
    </row>
    <row r="613" ht="15.75" customHeight="1">
      <c r="E613" s="4" t="str">
        <f>IFERROR(__xludf.DUMMYFUNCTION("GOOGLETRANSLATE(D613, ""he"", ""en"")"),"#VALUE!")</f>
        <v>#VALUE!</v>
      </c>
    </row>
    <row r="614" ht="15.75" customHeight="1">
      <c r="E614" s="4" t="str">
        <f>IFERROR(__xludf.DUMMYFUNCTION("GOOGLETRANSLATE(D614, ""he"", ""en"")"),"#VALUE!")</f>
        <v>#VALUE!</v>
      </c>
    </row>
    <row r="615" ht="15.75" customHeight="1">
      <c r="E615" s="4" t="str">
        <f>IFERROR(__xludf.DUMMYFUNCTION("GOOGLETRANSLATE(D615, ""he"", ""en"")"),"#VALUE!")</f>
        <v>#VALUE!</v>
      </c>
    </row>
    <row r="616" ht="15.75" customHeight="1">
      <c r="E616" s="4" t="str">
        <f>IFERROR(__xludf.DUMMYFUNCTION("GOOGLETRANSLATE(D616, ""he"", ""en"")"),"#VALUE!")</f>
        <v>#VALUE!</v>
      </c>
    </row>
    <row r="617" ht="15.75" customHeight="1">
      <c r="E617" s="4" t="str">
        <f>IFERROR(__xludf.DUMMYFUNCTION("GOOGLETRANSLATE(D617, ""he"", ""en"")"),"#VALUE!")</f>
        <v>#VALUE!</v>
      </c>
    </row>
    <row r="618" ht="15.75" customHeight="1">
      <c r="E618" s="4" t="str">
        <f>IFERROR(__xludf.DUMMYFUNCTION("GOOGLETRANSLATE(D618, ""he"", ""en"")"),"#VALUE!")</f>
        <v>#VALUE!</v>
      </c>
    </row>
    <row r="619" ht="15.75" customHeight="1">
      <c r="E619" s="4" t="str">
        <f>IFERROR(__xludf.DUMMYFUNCTION("GOOGLETRANSLATE(D619, ""he"", ""en"")"),"#VALUE!")</f>
        <v>#VALUE!</v>
      </c>
    </row>
    <row r="620" ht="15.75" customHeight="1">
      <c r="E620" s="4" t="str">
        <f>IFERROR(__xludf.DUMMYFUNCTION("GOOGLETRANSLATE(D620, ""he"", ""en"")"),"#VALUE!")</f>
        <v>#VALUE!</v>
      </c>
    </row>
    <row r="621" ht="15.75" customHeight="1">
      <c r="E621" s="4" t="str">
        <f>IFERROR(__xludf.DUMMYFUNCTION("GOOGLETRANSLATE(D621, ""he"", ""en"")"),"#VALUE!")</f>
        <v>#VALUE!</v>
      </c>
    </row>
    <row r="622" ht="15.75" customHeight="1">
      <c r="E622" s="4" t="str">
        <f>IFERROR(__xludf.DUMMYFUNCTION("GOOGLETRANSLATE(D622, ""he"", ""en"")"),"#VALUE!")</f>
        <v>#VALUE!</v>
      </c>
    </row>
    <row r="623" ht="15.75" customHeight="1">
      <c r="E623" s="4" t="str">
        <f>IFERROR(__xludf.DUMMYFUNCTION("GOOGLETRANSLATE(D623, ""he"", ""en"")"),"#VALUE!")</f>
        <v>#VALUE!</v>
      </c>
    </row>
    <row r="624" ht="15.75" customHeight="1">
      <c r="E624" s="4" t="str">
        <f>IFERROR(__xludf.DUMMYFUNCTION("GOOGLETRANSLATE(D624, ""he"", ""en"")"),"#VALUE!")</f>
        <v>#VALUE!</v>
      </c>
    </row>
    <row r="625" ht="15.75" customHeight="1">
      <c r="E625" s="4" t="str">
        <f>IFERROR(__xludf.DUMMYFUNCTION("GOOGLETRANSLATE(D625, ""he"", ""en"")"),"#VALUE!")</f>
        <v>#VALUE!</v>
      </c>
    </row>
    <row r="626" ht="15.75" customHeight="1">
      <c r="E626" s="4" t="str">
        <f>IFERROR(__xludf.DUMMYFUNCTION("GOOGLETRANSLATE(D626, ""he"", ""en"")"),"#VALUE!")</f>
        <v>#VALUE!</v>
      </c>
    </row>
    <row r="627" ht="15.75" customHeight="1">
      <c r="E627" s="4" t="str">
        <f>IFERROR(__xludf.DUMMYFUNCTION("GOOGLETRANSLATE(D627, ""he"", ""en"")"),"#VALUE!")</f>
        <v>#VALUE!</v>
      </c>
    </row>
    <row r="628" ht="15.75" customHeight="1">
      <c r="E628" s="4" t="str">
        <f>IFERROR(__xludf.DUMMYFUNCTION("GOOGLETRANSLATE(D628, ""he"", ""en"")"),"#VALUE!")</f>
        <v>#VALUE!</v>
      </c>
    </row>
    <row r="629" ht="15.75" customHeight="1">
      <c r="E629" s="4" t="str">
        <f>IFERROR(__xludf.DUMMYFUNCTION("GOOGLETRANSLATE(D629, ""he"", ""en"")"),"#VALUE!")</f>
        <v>#VALUE!</v>
      </c>
    </row>
    <row r="630" ht="15.75" customHeight="1">
      <c r="E630" s="4" t="str">
        <f>IFERROR(__xludf.DUMMYFUNCTION("GOOGLETRANSLATE(D630, ""he"", ""en"")"),"#VALUE!")</f>
        <v>#VALUE!</v>
      </c>
    </row>
    <row r="631" ht="15.75" customHeight="1">
      <c r="E631" s="4" t="str">
        <f>IFERROR(__xludf.DUMMYFUNCTION("GOOGLETRANSLATE(D631, ""he"", ""en"")"),"#VALUE!")</f>
        <v>#VALUE!</v>
      </c>
    </row>
    <row r="632" ht="15.75" customHeight="1">
      <c r="E632" s="4" t="str">
        <f>IFERROR(__xludf.DUMMYFUNCTION("GOOGLETRANSLATE(D632, ""he"", ""en"")"),"#VALUE!")</f>
        <v>#VALUE!</v>
      </c>
    </row>
    <row r="633" ht="15.75" customHeight="1">
      <c r="E633" s="4" t="str">
        <f>IFERROR(__xludf.DUMMYFUNCTION("GOOGLETRANSLATE(D633, ""he"", ""en"")"),"#VALUE!")</f>
        <v>#VALUE!</v>
      </c>
    </row>
    <row r="634" ht="15.75" customHeight="1">
      <c r="E634" s="4" t="str">
        <f>IFERROR(__xludf.DUMMYFUNCTION("GOOGLETRANSLATE(D634, ""he"", ""en"")"),"#VALUE!")</f>
        <v>#VALUE!</v>
      </c>
    </row>
    <row r="635" ht="15.75" customHeight="1">
      <c r="E635" s="4" t="str">
        <f>IFERROR(__xludf.DUMMYFUNCTION("GOOGLETRANSLATE(D635, ""he"", ""en"")"),"#VALUE!")</f>
        <v>#VALUE!</v>
      </c>
    </row>
    <row r="636" ht="15.75" customHeight="1">
      <c r="E636" s="4" t="str">
        <f>IFERROR(__xludf.DUMMYFUNCTION("GOOGLETRANSLATE(D636, ""he"", ""en"")"),"#VALUE!")</f>
        <v>#VALUE!</v>
      </c>
    </row>
    <row r="637" ht="15.75" customHeight="1">
      <c r="E637" s="4" t="str">
        <f>IFERROR(__xludf.DUMMYFUNCTION("GOOGLETRANSLATE(D637, ""he"", ""en"")"),"#VALUE!")</f>
        <v>#VALUE!</v>
      </c>
    </row>
    <row r="638" ht="15.75" customHeight="1">
      <c r="E638" s="4" t="str">
        <f>IFERROR(__xludf.DUMMYFUNCTION("GOOGLETRANSLATE(D638, ""he"", ""en"")"),"#VALUE!")</f>
        <v>#VALUE!</v>
      </c>
    </row>
    <row r="639" ht="15.75" customHeight="1">
      <c r="E639" s="4" t="str">
        <f>IFERROR(__xludf.DUMMYFUNCTION("GOOGLETRANSLATE(D639, ""he"", ""en"")"),"#VALUE!")</f>
        <v>#VALUE!</v>
      </c>
    </row>
    <row r="640" ht="15.75" customHeight="1">
      <c r="E640" s="4" t="str">
        <f>IFERROR(__xludf.DUMMYFUNCTION("GOOGLETRANSLATE(D640, ""he"", ""en"")"),"#VALUE!")</f>
        <v>#VALUE!</v>
      </c>
    </row>
    <row r="641" ht="15.75" customHeight="1">
      <c r="E641" s="4" t="str">
        <f>IFERROR(__xludf.DUMMYFUNCTION("GOOGLETRANSLATE(D641, ""he"", ""en"")"),"#VALUE!")</f>
        <v>#VALUE!</v>
      </c>
    </row>
    <row r="642" ht="15.75" customHeight="1">
      <c r="E642" s="4" t="str">
        <f>IFERROR(__xludf.DUMMYFUNCTION("GOOGLETRANSLATE(D642, ""he"", ""en"")"),"#VALUE!")</f>
        <v>#VALUE!</v>
      </c>
    </row>
    <row r="643" ht="15.75" customHeight="1">
      <c r="E643" s="4" t="str">
        <f>IFERROR(__xludf.DUMMYFUNCTION("GOOGLETRANSLATE(D643, ""he"", ""en"")"),"#VALUE!")</f>
        <v>#VALUE!</v>
      </c>
    </row>
    <row r="644" ht="15.75" customHeight="1">
      <c r="E644" s="4" t="str">
        <f>IFERROR(__xludf.DUMMYFUNCTION("GOOGLETRANSLATE(D644, ""he"", ""en"")"),"#VALUE!")</f>
        <v>#VALUE!</v>
      </c>
    </row>
    <row r="645" ht="15.75" customHeight="1">
      <c r="E645" s="4" t="str">
        <f>IFERROR(__xludf.DUMMYFUNCTION("GOOGLETRANSLATE(D645, ""he"", ""en"")"),"#VALUE!")</f>
        <v>#VALUE!</v>
      </c>
    </row>
    <row r="646" ht="15.75" customHeight="1">
      <c r="E646" s="4" t="str">
        <f>IFERROR(__xludf.DUMMYFUNCTION("GOOGLETRANSLATE(D646, ""he"", ""en"")"),"#VALUE!")</f>
        <v>#VALUE!</v>
      </c>
    </row>
    <row r="647" ht="15.75" customHeight="1">
      <c r="E647" s="4" t="str">
        <f>IFERROR(__xludf.DUMMYFUNCTION("GOOGLETRANSLATE(D647, ""he"", ""en"")"),"#VALUE!")</f>
        <v>#VALUE!</v>
      </c>
    </row>
    <row r="648" ht="15.75" customHeight="1">
      <c r="E648" s="4" t="str">
        <f>IFERROR(__xludf.DUMMYFUNCTION("GOOGLETRANSLATE(D648, ""he"", ""en"")"),"#VALUE!")</f>
        <v>#VALUE!</v>
      </c>
    </row>
    <row r="649" ht="15.75" customHeight="1">
      <c r="E649" s="4" t="str">
        <f>IFERROR(__xludf.DUMMYFUNCTION("GOOGLETRANSLATE(D649, ""he"", ""en"")"),"#VALUE!")</f>
        <v>#VALUE!</v>
      </c>
    </row>
    <row r="650" ht="15.75" customHeight="1">
      <c r="E650" s="4" t="str">
        <f>IFERROR(__xludf.DUMMYFUNCTION("GOOGLETRANSLATE(D650, ""he"", ""en"")"),"#VALUE!")</f>
        <v>#VALUE!</v>
      </c>
    </row>
    <row r="651" ht="15.75" customHeight="1">
      <c r="E651" s="4" t="str">
        <f>IFERROR(__xludf.DUMMYFUNCTION("GOOGLETRANSLATE(D651, ""he"", ""en"")"),"#VALUE!")</f>
        <v>#VALUE!</v>
      </c>
    </row>
    <row r="652" ht="15.75" customHeight="1">
      <c r="E652" s="4" t="str">
        <f>IFERROR(__xludf.DUMMYFUNCTION("GOOGLETRANSLATE(D652, ""he"", ""en"")"),"#VALUE!")</f>
        <v>#VALUE!</v>
      </c>
    </row>
    <row r="653" ht="15.75" customHeight="1">
      <c r="E653" s="4" t="str">
        <f>IFERROR(__xludf.DUMMYFUNCTION("GOOGLETRANSLATE(D653, ""he"", ""en"")"),"#VALUE!")</f>
        <v>#VALUE!</v>
      </c>
    </row>
    <row r="654" ht="15.75" customHeight="1">
      <c r="E654" s="4" t="str">
        <f>IFERROR(__xludf.DUMMYFUNCTION("GOOGLETRANSLATE(D654, ""he"", ""en"")"),"#VALUE!")</f>
        <v>#VALUE!</v>
      </c>
    </row>
    <row r="655" ht="15.75" customHeight="1">
      <c r="E655" s="4" t="str">
        <f>IFERROR(__xludf.DUMMYFUNCTION("GOOGLETRANSLATE(D655, ""he"", ""en"")"),"#VALUE!")</f>
        <v>#VALUE!</v>
      </c>
    </row>
    <row r="656" ht="15.75" customHeight="1">
      <c r="E656" s="4" t="str">
        <f>IFERROR(__xludf.DUMMYFUNCTION("GOOGLETRANSLATE(D656, ""he"", ""en"")"),"#VALUE!")</f>
        <v>#VALUE!</v>
      </c>
    </row>
    <row r="657" ht="15.75" customHeight="1">
      <c r="E657" s="4" t="str">
        <f>IFERROR(__xludf.DUMMYFUNCTION("GOOGLETRANSLATE(D657, ""he"", ""en"")"),"#VALUE!")</f>
        <v>#VALUE!</v>
      </c>
    </row>
    <row r="658" ht="15.75" customHeight="1">
      <c r="E658" s="4" t="str">
        <f>IFERROR(__xludf.DUMMYFUNCTION("GOOGLETRANSLATE(D658, ""he"", ""en"")"),"#VALUE!")</f>
        <v>#VALUE!</v>
      </c>
    </row>
    <row r="659" ht="15.75" customHeight="1">
      <c r="E659" s="4" t="str">
        <f>IFERROR(__xludf.DUMMYFUNCTION("GOOGLETRANSLATE(D659, ""he"", ""en"")"),"#VALUE!")</f>
        <v>#VALUE!</v>
      </c>
    </row>
    <row r="660" ht="15.75" customHeight="1">
      <c r="E660" s="4" t="str">
        <f>IFERROR(__xludf.DUMMYFUNCTION("GOOGLETRANSLATE(D660, ""he"", ""en"")"),"#VALUE!")</f>
        <v>#VALUE!</v>
      </c>
    </row>
    <row r="661" ht="15.75" customHeight="1">
      <c r="E661" s="4" t="str">
        <f>IFERROR(__xludf.DUMMYFUNCTION("GOOGLETRANSLATE(D661, ""he"", ""en"")"),"#VALUE!")</f>
        <v>#VALUE!</v>
      </c>
    </row>
    <row r="662" ht="15.75" customHeight="1">
      <c r="E662" s="4" t="str">
        <f>IFERROR(__xludf.DUMMYFUNCTION("GOOGLETRANSLATE(D662, ""he"", ""en"")"),"#VALUE!")</f>
        <v>#VALUE!</v>
      </c>
    </row>
    <row r="663" ht="15.75" customHeight="1">
      <c r="E663" s="4" t="str">
        <f>IFERROR(__xludf.DUMMYFUNCTION("GOOGLETRANSLATE(D663, ""he"", ""en"")"),"#VALUE!")</f>
        <v>#VALUE!</v>
      </c>
    </row>
    <row r="664" ht="15.75" customHeight="1">
      <c r="E664" s="4" t="str">
        <f>IFERROR(__xludf.DUMMYFUNCTION("GOOGLETRANSLATE(D664, ""he"", ""en"")"),"#VALUE!")</f>
        <v>#VALUE!</v>
      </c>
    </row>
    <row r="665" ht="15.75" customHeight="1">
      <c r="E665" s="4" t="str">
        <f>IFERROR(__xludf.DUMMYFUNCTION("GOOGLETRANSLATE(D665, ""he"", ""en"")"),"#VALUE!")</f>
        <v>#VALUE!</v>
      </c>
    </row>
    <row r="666" ht="15.75" customHeight="1">
      <c r="E666" s="4" t="str">
        <f>IFERROR(__xludf.DUMMYFUNCTION("GOOGLETRANSLATE(D666, ""he"", ""en"")"),"#VALUE!")</f>
        <v>#VALUE!</v>
      </c>
    </row>
    <row r="667" ht="15.75" customHeight="1">
      <c r="E667" s="4" t="str">
        <f>IFERROR(__xludf.DUMMYFUNCTION("GOOGLETRANSLATE(D667, ""he"", ""en"")"),"#VALUE!")</f>
        <v>#VALUE!</v>
      </c>
    </row>
    <row r="668" ht="15.75" customHeight="1">
      <c r="E668" s="4" t="str">
        <f>IFERROR(__xludf.DUMMYFUNCTION("GOOGLETRANSLATE(D668, ""he"", ""en"")"),"#VALUE!")</f>
        <v>#VALUE!</v>
      </c>
    </row>
    <row r="669" ht="15.75" customHeight="1">
      <c r="E669" s="4" t="str">
        <f>IFERROR(__xludf.DUMMYFUNCTION("GOOGLETRANSLATE(D669, ""he"", ""en"")"),"#VALUE!")</f>
        <v>#VALUE!</v>
      </c>
    </row>
    <row r="670" ht="15.75" customHeight="1">
      <c r="E670" s="4" t="str">
        <f>IFERROR(__xludf.DUMMYFUNCTION("GOOGLETRANSLATE(D670, ""he"", ""en"")"),"#VALUE!")</f>
        <v>#VALUE!</v>
      </c>
    </row>
    <row r="671" ht="15.75" customHeight="1">
      <c r="E671" s="4" t="str">
        <f>IFERROR(__xludf.DUMMYFUNCTION("GOOGLETRANSLATE(D671, ""he"", ""en"")"),"#VALUE!")</f>
        <v>#VALUE!</v>
      </c>
    </row>
    <row r="672" ht="15.75" customHeight="1">
      <c r="E672" s="4" t="str">
        <f>IFERROR(__xludf.DUMMYFUNCTION("GOOGLETRANSLATE(D672, ""he"", ""en"")"),"#VALUE!")</f>
        <v>#VALUE!</v>
      </c>
    </row>
    <row r="673" ht="15.75" customHeight="1">
      <c r="E673" s="4" t="str">
        <f>IFERROR(__xludf.DUMMYFUNCTION("GOOGLETRANSLATE(D673, ""he"", ""en"")"),"#VALUE!")</f>
        <v>#VALUE!</v>
      </c>
    </row>
    <row r="674" ht="15.75" customHeight="1">
      <c r="E674" s="4" t="str">
        <f>IFERROR(__xludf.DUMMYFUNCTION("GOOGLETRANSLATE(D674, ""he"", ""en"")"),"#VALUE!")</f>
        <v>#VALUE!</v>
      </c>
    </row>
    <row r="675" ht="15.75" customHeight="1">
      <c r="E675" s="4" t="str">
        <f>IFERROR(__xludf.DUMMYFUNCTION("GOOGLETRANSLATE(D675, ""he"", ""en"")"),"#VALUE!")</f>
        <v>#VALUE!</v>
      </c>
    </row>
    <row r="676" ht="15.75" customHeight="1">
      <c r="E676" s="4" t="str">
        <f>IFERROR(__xludf.DUMMYFUNCTION("GOOGLETRANSLATE(D676, ""he"", ""en"")"),"#VALUE!")</f>
        <v>#VALUE!</v>
      </c>
    </row>
    <row r="677" ht="15.75" customHeight="1">
      <c r="E677" s="4" t="str">
        <f>IFERROR(__xludf.DUMMYFUNCTION("GOOGLETRANSLATE(D677, ""he"", ""en"")"),"#VALUE!")</f>
        <v>#VALUE!</v>
      </c>
    </row>
    <row r="678" ht="15.75" customHeight="1">
      <c r="E678" s="4" t="str">
        <f>IFERROR(__xludf.DUMMYFUNCTION("GOOGLETRANSLATE(D678, ""he"", ""en"")"),"#VALUE!")</f>
        <v>#VALUE!</v>
      </c>
    </row>
    <row r="679" ht="15.75" customHeight="1">
      <c r="E679" s="4" t="str">
        <f>IFERROR(__xludf.DUMMYFUNCTION("GOOGLETRANSLATE(D679, ""he"", ""en"")"),"#VALUE!")</f>
        <v>#VALUE!</v>
      </c>
    </row>
    <row r="680" ht="15.75" customHeight="1">
      <c r="E680" s="4" t="str">
        <f>IFERROR(__xludf.DUMMYFUNCTION("GOOGLETRANSLATE(D680, ""he"", ""en"")"),"#VALUE!")</f>
        <v>#VALUE!</v>
      </c>
    </row>
    <row r="681" ht="15.75" customHeight="1">
      <c r="E681" s="4" t="str">
        <f>IFERROR(__xludf.DUMMYFUNCTION("GOOGLETRANSLATE(D681, ""he"", ""en"")"),"#VALUE!")</f>
        <v>#VALUE!</v>
      </c>
    </row>
    <row r="682" ht="15.75" customHeight="1">
      <c r="E682" s="4" t="str">
        <f>IFERROR(__xludf.DUMMYFUNCTION("GOOGLETRANSLATE(D682, ""he"", ""en"")"),"#VALUE!")</f>
        <v>#VALUE!</v>
      </c>
    </row>
    <row r="683" ht="15.75" customHeight="1">
      <c r="E683" s="4" t="str">
        <f>IFERROR(__xludf.DUMMYFUNCTION("GOOGLETRANSLATE(D683, ""he"", ""en"")"),"#VALUE!")</f>
        <v>#VALUE!</v>
      </c>
    </row>
    <row r="684" ht="15.75" customHeight="1">
      <c r="E684" s="4" t="str">
        <f>IFERROR(__xludf.DUMMYFUNCTION("GOOGLETRANSLATE(D684, ""he"", ""en"")"),"#VALUE!")</f>
        <v>#VALUE!</v>
      </c>
    </row>
    <row r="685" ht="15.75" customHeight="1">
      <c r="E685" s="4" t="str">
        <f>IFERROR(__xludf.DUMMYFUNCTION("GOOGLETRANSLATE(D685, ""he"", ""en"")"),"#VALUE!")</f>
        <v>#VALUE!</v>
      </c>
    </row>
    <row r="686" ht="15.75" customHeight="1">
      <c r="E686" s="4" t="str">
        <f>IFERROR(__xludf.DUMMYFUNCTION("GOOGLETRANSLATE(D686, ""he"", ""en"")"),"#VALUE!")</f>
        <v>#VALUE!</v>
      </c>
    </row>
    <row r="687" ht="15.75" customHeight="1">
      <c r="E687" s="4" t="str">
        <f>IFERROR(__xludf.DUMMYFUNCTION("GOOGLETRANSLATE(D687, ""he"", ""en"")"),"#VALUE!")</f>
        <v>#VALUE!</v>
      </c>
    </row>
    <row r="688" ht="15.75" customHeight="1">
      <c r="E688" s="4" t="str">
        <f>IFERROR(__xludf.DUMMYFUNCTION("GOOGLETRANSLATE(D688, ""he"", ""en"")"),"#VALUE!")</f>
        <v>#VALUE!</v>
      </c>
    </row>
    <row r="689" ht="15.75" customHeight="1">
      <c r="E689" s="4" t="str">
        <f>IFERROR(__xludf.DUMMYFUNCTION("GOOGLETRANSLATE(D689, ""he"", ""en"")"),"#VALUE!")</f>
        <v>#VALUE!</v>
      </c>
    </row>
    <row r="690" ht="15.75" customHeight="1">
      <c r="E690" s="4" t="str">
        <f>IFERROR(__xludf.DUMMYFUNCTION("GOOGLETRANSLATE(D690, ""he"", ""en"")"),"#VALUE!")</f>
        <v>#VALUE!</v>
      </c>
    </row>
    <row r="691" ht="15.75" customHeight="1">
      <c r="E691" s="4" t="str">
        <f>IFERROR(__xludf.DUMMYFUNCTION("GOOGLETRANSLATE(D691, ""he"", ""en"")"),"#VALUE!")</f>
        <v>#VALUE!</v>
      </c>
    </row>
    <row r="692" ht="15.75" customHeight="1">
      <c r="E692" s="4" t="str">
        <f>IFERROR(__xludf.DUMMYFUNCTION("GOOGLETRANSLATE(D692, ""he"", ""en"")"),"#VALUE!")</f>
        <v>#VALUE!</v>
      </c>
    </row>
    <row r="693" ht="15.75" customHeight="1">
      <c r="E693" s="4" t="str">
        <f>IFERROR(__xludf.DUMMYFUNCTION("GOOGLETRANSLATE(D693, ""he"", ""en"")"),"#VALUE!")</f>
        <v>#VALUE!</v>
      </c>
    </row>
    <row r="694" ht="15.75" customHeight="1">
      <c r="E694" s="4" t="str">
        <f>IFERROR(__xludf.DUMMYFUNCTION("GOOGLETRANSLATE(D694, ""he"", ""en"")"),"#VALUE!")</f>
        <v>#VALUE!</v>
      </c>
    </row>
    <row r="695" ht="15.75" customHeight="1">
      <c r="E695" s="4" t="str">
        <f>IFERROR(__xludf.DUMMYFUNCTION("GOOGLETRANSLATE(D695, ""he"", ""en"")"),"#VALUE!")</f>
        <v>#VALUE!</v>
      </c>
    </row>
    <row r="696" ht="15.75" customHeight="1">
      <c r="E696" s="4" t="str">
        <f>IFERROR(__xludf.DUMMYFUNCTION("GOOGLETRANSLATE(D696, ""he"", ""en"")"),"#VALUE!")</f>
        <v>#VALUE!</v>
      </c>
    </row>
    <row r="697" ht="15.75" customHeight="1">
      <c r="E697" s="4" t="str">
        <f>IFERROR(__xludf.DUMMYFUNCTION("GOOGLETRANSLATE(D697, ""he"", ""en"")"),"#VALUE!")</f>
        <v>#VALUE!</v>
      </c>
    </row>
    <row r="698" ht="15.75" customHeight="1">
      <c r="E698" s="4" t="str">
        <f>IFERROR(__xludf.DUMMYFUNCTION("GOOGLETRANSLATE(D698, ""he"", ""en"")"),"#VALUE!")</f>
        <v>#VALUE!</v>
      </c>
    </row>
    <row r="699" ht="15.75" customHeight="1">
      <c r="E699" s="4" t="str">
        <f>IFERROR(__xludf.DUMMYFUNCTION("GOOGLETRANSLATE(D699, ""he"", ""en"")"),"#VALUE!")</f>
        <v>#VALUE!</v>
      </c>
    </row>
    <row r="700" ht="15.75" customHeight="1">
      <c r="E700" s="4" t="str">
        <f>IFERROR(__xludf.DUMMYFUNCTION("GOOGLETRANSLATE(D700, ""he"", ""en"")"),"#VALUE!")</f>
        <v>#VALUE!</v>
      </c>
    </row>
    <row r="701" ht="15.75" customHeight="1">
      <c r="E701" s="4" t="str">
        <f>IFERROR(__xludf.DUMMYFUNCTION("GOOGLETRANSLATE(D701, ""he"", ""en"")"),"#VALUE!")</f>
        <v>#VALUE!</v>
      </c>
    </row>
    <row r="702" ht="15.75" customHeight="1">
      <c r="E702" s="4" t="str">
        <f>IFERROR(__xludf.DUMMYFUNCTION("GOOGLETRANSLATE(D702, ""he"", ""en"")"),"#VALUE!")</f>
        <v>#VALUE!</v>
      </c>
    </row>
    <row r="703" ht="15.75" customHeight="1">
      <c r="E703" s="4" t="str">
        <f>IFERROR(__xludf.DUMMYFUNCTION("GOOGLETRANSLATE(D703, ""he"", ""en"")"),"#VALUE!")</f>
        <v>#VALUE!</v>
      </c>
    </row>
    <row r="704" ht="15.75" customHeight="1">
      <c r="E704" s="4" t="str">
        <f>IFERROR(__xludf.DUMMYFUNCTION("GOOGLETRANSLATE(D704, ""he"", ""en"")"),"#VALUE!")</f>
        <v>#VALUE!</v>
      </c>
    </row>
    <row r="705" ht="15.75" customHeight="1">
      <c r="E705" s="4" t="str">
        <f>IFERROR(__xludf.DUMMYFUNCTION("GOOGLETRANSLATE(D705, ""he"", ""en"")"),"#VALUE!")</f>
        <v>#VALUE!</v>
      </c>
    </row>
    <row r="706" ht="15.75" customHeight="1">
      <c r="E706" s="4" t="str">
        <f>IFERROR(__xludf.DUMMYFUNCTION("GOOGLETRANSLATE(D706, ""he"", ""en"")"),"#VALUE!")</f>
        <v>#VALUE!</v>
      </c>
    </row>
    <row r="707" ht="15.75" customHeight="1">
      <c r="E707" s="4" t="str">
        <f>IFERROR(__xludf.DUMMYFUNCTION("GOOGLETRANSLATE(D707, ""he"", ""en"")"),"#VALUE!")</f>
        <v>#VALUE!</v>
      </c>
    </row>
    <row r="708" ht="15.75" customHeight="1">
      <c r="E708" s="4" t="str">
        <f>IFERROR(__xludf.DUMMYFUNCTION("GOOGLETRANSLATE(D708, ""he"", ""en"")"),"#VALUE!")</f>
        <v>#VALUE!</v>
      </c>
    </row>
    <row r="709" ht="15.75" customHeight="1">
      <c r="E709" s="4" t="str">
        <f>IFERROR(__xludf.DUMMYFUNCTION("GOOGLETRANSLATE(D709, ""he"", ""en"")"),"#VALUE!")</f>
        <v>#VALUE!</v>
      </c>
    </row>
    <row r="710" ht="15.75" customHeight="1">
      <c r="E710" s="4" t="str">
        <f>IFERROR(__xludf.DUMMYFUNCTION("GOOGLETRANSLATE(D710, ""he"", ""en"")"),"#VALUE!")</f>
        <v>#VALUE!</v>
      </c>
    </row>
    <row r="711" ht="15.75" customHeight="1">
      <c r="E711" s="4" t="str">
        <f>IFERROR(__xludf.DUMMYFUNCTION("GOOGLETRANSLATE(D711, ""he"", ""en"")"),"#VALUE!")</f>
        <v>#VALUE!</v>
      </c>
    </row>
    <row r="712" ht="15.75" customHeight="1">
      <c r="E712" s="4" t="str">
        <f>IFERROR(__xludf.DUMMYFUNCTION("GOOGLETRANSLATE(D712, ""he"", ""en"")"),"#VALUE!")</f>
        <v>#VALUE!</v>
      </c>
    </row>
    <row r="713" ht="15.75" customHeight="1">
      <c r="E713" s="4" t="str">
        <f>IFERROR(__xludf.DUMMYFUNCTION("GOOGLETRANSLATE(D713, ""he"", ""en"")"),"#VALUE!")</f>
        <v>#VALUE!</v>
      </c>
    </row>
    <row r="714" ht="15.75" customHeight="1">
      <c r="E714" s="4" t="str">
        <f>IFERROR(__xludf.DUMMYFUNCTION("GOOGLETRANSLATE(D714, ""he"", ""en"")"),"#VALUE!")</f>
        <v>#VALUE!</v>
      </c>
    </row>
    <row r="715" ht="15.75" customHeight="1">
      <c r="E715" s="4" t="str">
        <f>IFERROR(__xludf.DUMMYFUNCTION("GOOGLETRANSLATE(D715, ""he"", ""en"")"),"#VALUE!")</f>
        <v>#VALUE!</v>
      </c>
    </row>
    <row r="716" ht="15.75" customHeight="1">
      <c r="E716" s="4" t="str">
        <f>IFERROR(__xludf.DUMMYFUNCTION("GOOGLETRANSLATE(D716, ""he"", ""en"")"),"#VALUE!")</f>
        <v>#VALUE!</v>
      </c>
    </row>
    <row r="717" ht="15.75" customHeight="1">
      <c r="E717" s="4" t="str">
        <f>IFERROR(__xludf.DUMMYFUNCTION("GOOGLETRANSLATE(D717, ""he"", ""en"")"),"#VALUE!")</f>
        <v>#VALUE!</v>
      </c>
    </row>
    <row r="718" ht="15.75" customHeight="1">
      <c r="E718" s="4" t="str">
        <f>IFERROR(__xludf.DUMMYFUNCTION("GOOGLETRANSLATE(D718, ""he"", ""en"")"),"#VALUE!")</f>
        <v>#VALUE!</v>
      </c>
    </row>
    <row r="719" ht="15.75" customHeight="1">
      <c r="E719" s="4" t="str">
        <f>IFERROR(__xludf.DUMMYFUNCTION("GOOGLETRANSLATE(D719, ""he"", ""en"")"),"#VALUE!")</f>
        <v>#VALUE!</v>
      </c>
    </row>
    <row r="720" ht="15.75" customHeight="1">
      <c r="E720" s="4" t="str">
        <f>IFERROR(__xludf.DUMMYFUNCTION("GOOGLETRANSLATE(D720, ""he"", ""en"")"),"#VALUE!")</f>
        <v>#VALUE!</v>
      </c>
    </row>
    <row r="721" ht="15.75" customHeight="1">
      <c r="E721" s="4" t="str">
        <f>IFERROR(__xludf.DUMMYFUNCTION("GOOGLETRANSLATE(D721, ""he"", ""en"")"),"#VALUE!")</f>
        <v>#VALUE!</v>
      </c>
    </row>
    <row r="722" ht="15.75" customHeight="1">
      <c r="E722" s="4" t="str">
        <f>IFERROR(__xludf.DUMMYFUNCTION("GOOGLETRANSLATE(D722, ""he"", ""en"")"),"#VALUE!")</f>
        <v>#VALUE!</v>
      </c>
    </row>
    <row r="723" ht="15.75" customHeight="1">
      <c r="E723" s="4" t="str">
        <f>IFERROR(__xludf.DUMMYFUNCTION("GOOGLETRANSLATE(D723, ""he"", ""en"")"),"#VALUE!")</f>
        <v>#VALUE!</v>
      </c>
    </row>
    <row r="724" ht="15.75" customHeight="1">
      <c r="E724" s="4" t="str">
        <f>IFERROR(__xludf.DUMMYFUNCTION("GOOGLETRANSLATE(D724, ""he"", ""en"")"),"#VALUE!")</f>
        <v>#VALUE!</v>
      </c>
    </row>
    <row r="725" ht="15.75" customHeight="1">
      <c r="E725" s="4" t="str">
        <f>IFERROR(__xludf.DUMMYFUNCTION("GOOGLETRANSLATE(D725, ""he"", ""en"")"),"#VALUE!")</f>
        <v>#VALUE!</v>
      </c>
    </row>
    <row r="726" ht="15.75" customHeight="1">
      <c r="E726" s="4" t="str">
        <f>IFERROR(__xludf.DUMMYFUNCTION("GOOGLETRANSLATE(D726, ""he"", ""en"")"),"#VALUE!")</f>
        <v>#VALUE!</v>
      </c>
    </row>
    <row r="727" ht="15.75" customHeight="1">
      <c r="E727" s="4" t="str">
        <f>IFERROR(__xludf.DUMMYFUNCTION("GOOGLETRANSLATE(D727, ""he"", ""en"")"),"#VALUE!")</f>
        <v>#VALUE!</v>
      </c>
    </row>
    <row r="728" ht="15.75" customHeight="1">
      <c r="E728" s="4" t="str">
        <f>IFERROR(__xludf.DUMMYFUNCTION("GOOGLETRANSLATE(D728, ""he"", ""en"")"),"#VALUE!")</f>
        <v>#VALUE!</v>
      </c>
    </row>
    <row r="729" ht="15.75" customHeight="1">
      <c r="E729" s="4" t="str">
        <f>IFERROR(__xludf.DUMMYFUNCTION("GOOGLETRANSLATE(D729, ""he"", ""en"")"),"#VALUE!")</f>
        <v>#VALUE!</v>
      </c>
    </row>
    <row r="730" ht="15.75" customHeight="1">
      <c r="E730" s="4" t="str">
        <f>IFERROR(__xludf.DUMMYFUNCTION("GOOGLETRANSLATE(D730, ""he"", ""en"")"),"#VALUE!")</f>
        <v>#VALUE!</v>
      </c>
    </row>
    <row r="731" ht="15.75" customHeight="1">
      <c r="E731" s="4" t="str">
        <f>IFERROR(__xludf.DUMMYFUNCTION("GOOGLETRANSLATE(D731, ""he"", ""en"")"),"#VALUE!")</f>
        <v>#VALUE!</v>
      </c>
    </row>
    <row r="732" ht="15.75" customHeight="1">
      <c r="E732" s="4" t="str">
        <f>IFERROR(__xludf.DUMMYFUNCTION("GOOGLETRANSLATE(D732, ""he"", ""en"")"),"#VALUE!")</f>
        <v>#VALUE!</v>
      </c>
    </row>
    <row r="733" ht="15.75" customHeight="1">
      <c r="E733" s="4" t="str">
        <f>IFERROR(__xludf.DUMMYFUNCTION("GOOGLETRANSLATE(D733, ""he"", ""en"")"),"#VALUE!")</f>
        <v>#VALUE!</v>
      </c>
    </row>
    <row r="734" ht="15.75" customHeight="1">
      <c r="E734" s="4" t="str">
        <f>IFERROR(__xludf.DUMMYFUNCTION("GOOGLETRANSLATE(D734, ""he"", ""en"")"),"#VALUE!")</f>
        <v>#VALUE!</v>
      </c>
    </row>
    <row r="735" ht="15.75" customHeight="1">
      <c r="E735" s="4" t="str">
        <f>IFERROR(__xludf.DUMMYFUNCTION("GOOGLETRANSLATE(D735, ""he"", ""en"")"),"#VALUE!")</f>
        <v>#VALUE!</v>
      </c>
    </row>
    <row r="736" ht="15.75" customHeight="1">
      <c r="E736" s="4" t="str">
        <f>IFERROR(__xludf.DUMMYFUNCTION("GOOGLETRANSLATE(D736, ""he"", ""en"")"),"#VALUE!")</f>
        <v>#VALUE!</v>
      </c>
    </row>
    <row r="737" ht="15.75" customHeight="1">
      <c r="E737" s="4" t="str">
        <f>IFERROR(__xludf.DUMMYFUNCTION("GOOGLETRANSLATE(D737, ""he"", ""en"")"),"#VALUE!")</f>
        <v>#VALUE!</v>
      </c>
    </row>
    <row r="738" ht="15.75" customHeight="1">
      <c r="E738" s="4" t="str">
        <f>IFERROR(__xludf.DUMMYFUNCTION("GOOGLETRANSLATE(D738, ""he"", ""en"")"),"#VALUE!")</f>
        <v>#VALUE!</v>
      </c>
    </row>
    <row r="739" ht="15.75" customHeight="1">
      <c r="E739" s="4" t="str">
        <f>IFERROR(__xludf.DUMMYFUNCTION("GOOGLETRANSLATE(D739, ""he"", ""en"")"),"#VALUE!")</f>
        <v>#VALUE!</v>
      </c>
    </row>
    <row r="740" ht="15.75" customHeight="1">
      <c r="E740" s="4" t="str">
        <f>IFERROR(__xludf.DUMMYFUNCTION("GOOGLETRANSLATE(D740, ""he"", ""en"")"),"#VALUE!")</f>
        <v>#VALUE!</v>
      </c>
    </row>
    <row r="741" ht="15.75" customHeight="1">
      <c r="E741" s="4" t="str">
        <f>IFERROR(__xludf.DUMMYFUNCTION("GOOGLETRANSLATE(D741, ""he"", ""en"")"),"#VALUE!")</f>
        <v>#VALUE!</v>
      </c>
    </row>
    <row r="742" ht="15.75" customHeight="1">
      <c r="E742" s="4" t="str">
        <f>IFERROR(__xludf.DUMMYFUNCTION("GOOGLETRANSLATE(D742, ""he"", ""en"")"),"#VALUE!")</f>
        <v>#VALUE!</v>
      </c>
    </row>
    <row r="743" ht="15.75" customHeight="1">
      <c r="E743" s="4" t="str">
        <f>IFERROR(__xludf.DUMMYFUNCTION("GOOGLETRANSLATE(D743, ""he"", ""en"")"),"#VALUE!")</f>
        <v>#VALUE!</v>
      </c>
    </row>
    <row r="744" ht="15.75" customHeight="1">
      <c r="E744" s="4" t="str">
        <f>IFERROR(__xludf.DUMMYFUNCTION("GOOGLETRANSLATE(D744, ""he"", ""en"")"),"#VALUE!")</f>
        <v>#VALUE!</v>
      </c>
    </row>
    <row r="745" ht="15.75" customHeight="1">
      <c r="E745" s="4" t="str">
        <f>IFERROR(__xludf.DUMMYFUNCTION("GOOGLETRANSLATE(D745, ""he"", ""en"")"),"#VALUE!")</f>
        <v>#VALUE!</v>
      </c>
    </row>
    <row r="746" ht="15.75" customHeight="1">
      <c r="E746" s="4" t="str">
        <f>IFERROR(__xludf.DUMMYFUNCTION("GOOGLETRANSLATE(D746, ""he"", ""en"")"),"#VALUE!")</f>
        <v>#VALUE!</v>
      </c>
    </row>
    <row r="747" ht="15.75" customHeight="1">
      <c r="E747" s="4" t="str">
        <f>IFERROR(__xludf.DUMMYFUNCTION("GOOGLETRANSLATE(D747, ""he"", ""en"")"),"#VALUE!")</f>
        <v>#VALUE!</v>
      </c>
    </row>
    <row r="748" ht="15.75" customHeight="1">
      <c r="E748" s="4" t="str">
        <f>IFERROR(__xludf.DUMMYFUNCTION("GOOGLETRANSLATE(D748, ""he"", ""en"")"),"#VALUE!")</f>
        <v>#VALUE!</v>
      </c>
    </row>
    <row r="749" ht="15.75" customHeight="1">
      <c r="E749" s="4" t="str">
        <f>IFERROR(__xludf.DUMMYFUNCTION("GOOGLETRANSLATE(D749, ""he"", ""en"")"),"#VALUE!")</f>
        <v>#VALUE!</v>
      </c>
    </row>
    <row r="750" ht="15.75" customHeight="1">
      <c r="E750" s="4" t="str">
        <f>IFERROR(__xludf.DUMMYFUNCTION("GOOGLETRANSLATE(D750, ""he"", ""en"")"),"#VALUE!")</f>
        <v>#VALUE!</v>
      </c>
    </row>
    <row r="751" ht="15.75" customHeight="1">
      <c r="E751" s="4" t="str">
        <f>IFERROR(__xludf.DUMMYFUNCTION("GOOGLETRANSLATE(D751, ""he"", ""en"")"),"#VALUE!")</f>
        <v>#VALUE!</v>
      </c>
    </row>
    <row r="752" ht="15.75" customHeight="1">
      <c r="E752" s="4" t="str">
        <f>IFERROR(__xludf.DUMMYFUNCTION("GOOGLETRANSLATE(D752, ""he"", ""en"")"),"#VALUE!")</f>
        <v>#VALUE!</v>
      </c>
    </row>
    <row r="753" ht="15.75" customHeight="1">
      <c r="E753" s="4" t="str">
        <f>IFERROR(__xludf.DUMMYFUNCTION("GOOGLETRANSLATE(D753, ""he"", ""en"")"),"#VALUE!")</f>
        <v>#VALUE!</v>
      </c>
    </row>
    <row r="754" ht="15.75" customHeight="1">
      <c r="E754" s="4" t="str">
        <f>IFERROR(__xludf.DUMMYFUNCTION("GOOGLETRANSLATE(D754, ""he"", ""en"")"),"#VALUE!")</f>
        <v>#VALUE!</v>
      </c>
    </row>
    <row r="755" ht="15.75" customHeight="1">
      <c r="E755" s="4" t="str">
        <f>IFERROR(__xludf.DUMMYFUNCTION("GOOGLETRANSLATE(D755, ""he"", ""en"")"),"#VALUE!")</f>
        <v>#VALUE!</v>
      </c>
    </row>
    <row r="756" ht="15.75" customHeight="1">
      <c r="E756" s="4" t="str">
        <f>IFERROR(__xludf.DUMMYFUNCTION("GOOGLETRANSLATE(D756, ""he"", ""en"")"),"#VALUE!")</f>
        <v>#VALUE!</v>
      </c>
    </row>
    <row r="757" ht="15.75" customHeight="1">
      <c r="E757" s="4" t="str">
        <f>IFERROR(__xludf.DUMMYFUNCTION("GOOGLETRANSLATE(D757, ""he"", ""en"")"),"#VALUE!")</f>
        <v>#VALUE!</v>
      </c>
    </row>
    <row r="758" ht="15.75" customHeight="1">
      <c r="E758" s="4" t="str">
        <f>IFERROR(__xludf.DUMMYFUNCTION("GOOGLETRANSLATE(D758, ""he"", ""en"")"),"#VALUE!")</f>
        <v>#VALUE!</v>
      </c>
    </row>
    <row r="759" ht="15.75" customHeight="1">
      <c r="E759" s="4" t="str">
        <f>IFERROR(__xludf.DUMMYFUNCTION("GOOGLETRANSLATE(D759, ""he"", ""en"")"),"#VALUE!")</f>
        <v>#VALUE!</v>
      </c>
    </row>
    <row r="760" ht="15.75" customHeight="1">
      <c r="E760" s="4" t="str">
        <f>IFERROR(__xludf.DUMMYFUNCTION("GOOGLETRANSLATE(D760, ""he"", ""en"")"),"#VALUE!")</f>
        <v>#VALUE!</v>
      </c>
    </row>
    <row r="761" ht="15.75" customHeight="1">
      <c r="E761" s="4" t="str">
        <f>IFERROR(__xludf.DUMMYFUNCTION("GOOGLETRANSLATE(D761, ""he"", ""en"")"),"#VALUE!")</f>
        <v>#VALUE!</v>
      </c>
    </row>
    <row r="762" ht="15.75" customHeight="1">
      <c r="E762" s="4" t="str">
        <f>IFERROR(__xludf.DUMMYFUNCTION("GOOGLETRANSLATE(D762, ""he"", ""en"")"),"#VALUE!")</f>
        <v>#VALUE!</v>
      </c>
    </row>
    <row r="763" ht="15.75" customHeight="1">
      <c r="E763" s="4" t="str">
        <f>IFERROR(__xludf.DUMMYFUNCTION("GOOGLETRANSLATE(D763, ""he"", ""en"")"),"#VALUE!")</f>
        <v>#VALUE!</v>
      </c>
    </row>
    <row r="764" ht="15.75" customHeight="1">
      <c r="E764" s="4" t="str">
        <f>IFERROR(__xludf.DUMMYFUNCTION("GOOGLETRANSLATE(D764, ""he"", ""en"")"),"#VALUE!")</f>
        <v>#VALUE!</v>
      </c>
    </row>
    <row r="765" ht="15.75" customHeight="1">
      <c r="E765" s="4" t="str">
        <f>IFERROR(__xludf.DUMMYFUNCTION("GOOGLETRANSLATE(D765, ""he"", ""en"")"),"#VALUE!")</f>
        <v>#VALUE!</v>
      </c>
    </row>
    <row r="766" ht="15.75" customHeight="1">
      <c r="E766" s="4" t="str">
        <f>IFERROR(__xludf.DUMMYFUNCTION("GOOGLETRANSLATE(D766, ""he"", ""en"")"),"#VALUE!")</f>
        <v>#VALUE!</v>
      </c>
    </row>
    <row r="767" ht="15.75" customHeight="1">
      <c r="E767" s="4" t="str">
        <f>IFERROR(__xludf.DUMMYFUNCTION("GOOGLETRANSLATE(D767, ""he"", ""en"")"),"#VALUE!")</f>
        <v>#VALUE!</v>
      </c>
    </row>
    <row r="768" ht="15.75" customHeight="1">
      <c r="E768" s="4" t="str">
        <f>IFERROR(__xludf.DUMMYFUNCTION("GOOGLETRANSLATE(D768, ""he"", ""en"")"),"#VALUE!")</f>
        <v>#VALUE!</v>
      </c>
    </row>
    <row r="769" ht="15.75" customHeight="1">
      <c r="E769" s="4" t="str">
        <f>IFERROR(__xludf.DUMMYFUNCTION("GOOGLETRANSLATE(D769, ""he"", ""en"")"),"#VALUE!")</f>
        <v>#VALUE!</v>
      </c>
    </row>
    <row r="770" ht="15.75" customHeight="1">
      <c r="E770" s="4" t="str">
        <f>IFERROR(__xludf.DUMMYFUNCTION("GOOGLETRANSLATE(D770, ""he"", ""en"")"),"#VALUE!")</f>
        <v>#VALUE!</v>
      </c>
    </row>
    <row r="771" ht="15.75" customHeight="1">
      <c r="E771" s="4" t="str">
        <f>IFERROR(__xludf.DUMMYFUNCTION("GOOGLETRANSLATE(D771, ""he"", ""en"")"),"#VALUE!")</f>
        <v>#VALUE!</v>
      </c>
    </row>
    <row r="772" ht="15.75" customHeight="1">
      <c r="E772" s="4" t="str">
        <f>IFERROR(__xludf.DUMMYFUNCTION("GOOGLETRANSLATE(D772, ""he"", ""en"")"),"#VALUE!")</f>
        <v>#VALUE!</v>
      </c>
    </row>
    <row r="773" ht="15.75" customHeight="1">
      <c r="E773" s="4" t="str">
        <f>IFERROR(__xludf.DUMMYFUNCTION("GOOGLETRANSLATE(D773, ""he"", ""en"")"),"#VALUE!")</f>
        <v>#VALUE!</v>
      </c>
    </row>
    <row r="774" ht="15.75" customHeight="1">
      <c r="E774" s="4" t="str">
        <f>IFERROR(__xludf.DUMMYFUNCTION("GOOGLETRANSLATE(D774, ""he"", ""en"")"),"#VALUE!")</f>
        <v>#VALUE!</v>
      </c>
    </row>
    <row r="775" ht="15.75" customHeight="1">
      <c r="E775" s="4" t="str">
        <f>IFERROR(__xludf.DUMMYFUNCTION("GOOGLETRANSLATE(D775, ""he"", ""en"")"),"#VALUE!")</f>
        <v>#VALUE!</v>
      </c>
    </row>
    <row r="776" ht="15.75" customHeight="1">
      <c r="E776" s="4" t="str">
        <f>IFERROR(__xludf.DUMMYFUNCTION("GOOGLETRANSLATE(D776, ""he"", ""en"")"),"#VALUE!")</f>
        <v>#VALUE!</v>
      </c>
    </row>
    <row r="777" ht="15.75" customHeight="1">
      <c r="E777" s="4" t="str">
        <f>IFERROR(__xludf.DUMMYFUNCTION("GOOGLETRANSLATE(D777, ""he"", ""en"")"),"#VALUE!")</f>
        <v>#VALUE!</v>
      </c>
    </row>
    <row r="778" ht="15.75" customHeight="1">
      <c r="E778" s="4" t="str">
        <f>IFERROR(__xludf.DUMMYFUNCTION("GOOGLETRANSLATE(D778, ""he"", ""en"")"),"#VALUE!")</f>
        <v>#VALUE!</v>
      </c>
    </row>
    <row r="779" ht="15.75" customHeight="1">
      <c r="E779" s="4" t="str">
        <f>IFERROR(__xludf.DUMMYFUNCTION("GOOGLETRANSLATE(D779, ""he"", ""en"")"),"#VALUE!")</f>
        <v>#VALUE!</v>
      </c>
    </row>
    <row r="780" ht="15.75" customHeight="1">
      <c r="E780" s="4" t="str">
        <f>IFERROR(__xludf.DUMMYFUNCTION("GOOGLETRANSLATE(D780, ""he"", ""en"")"),"#VALUE!")</f>
        <v>#VALUE!</v>
      </c>
    </row>
    <row r="781" ht="15.75" customHeight="1">
      <c r="E781" s="4" t="str">
        <f>IFERROR(__xludf.DUMMYFUNCTION("GOOGLETRANSLATE(D781, ""he"", ""en"")"),"#VALUE!")</f>
        <v>#VALUE!</v>
      </c>
    </row>
    <row r="782" ht="15.75" customHeight="1">
      <c r="E782" s="4" t="str">
        <f>IFERROR(__xludf.DUMMYFUNCTION("GOOGLETRANSLATE(D782, ""he"", ""en"")"),"#VALUE!")</f>
        <v>#VALUE!</v>
      </c>
    </row>
    <row r="783" ht="15.75" customHeight="1">
      <c r="E783" s="4" t="str">
        <f>IFERROR(__xludf.DUMMYFUNCTION("GOOGLETRANSLATE(D783, ""he"", ""en"")"),"#VALUE!")</f>
        <v>#VALUE!</v>
      </c>
    </row>
    <row r="784" ht="15.75" customHeight="1">
      <c r="E784" s="4" t="str">
        <f>IFERROR(__xludf.DUMMYFUNCTION("GOOGLETRANSLATE(D784, ""he"", ""en"")"),"#VALUE!")</f>
        <v>#VALUE!</v>
      </c>
    </row>
    <row r="785" ht="15.75" customHeight="1">
      <c r="E785" s="4" t="str">
        <f>IFERROR(__xludf.DUMMYFUNCTION("GOOGLETRANSLATE(D785, ""he"", ""en"")"),"#VALUE!")</f>
        <v>#VALUE!</v>
      </c>
    </row>
    <row r="786" ht="15.75" customHeight="1">
      <c r="E786" s="4" t="str">
        <f>IFERROR(__xludf.DUMMYFUNCTION("GOOGLETRANSLATE(D786, ""he"", ""en"")"),"#VALUE!")</f>
        <v>#VALUE!</v>
      </c>
    </row>
    <row r="787" ht="15.75" customHeight="1">
      <c r="E787" s="4" t="str">
        <f>IFERROR(__xludf.DUMMYFUNCTION("GOOGLETRANSLATE(D787, ""he"", ""en"")"),"#VALUE!")</f>
        <v>#VALUE!</v>
      </c>
    </row>
    <row r="788" ht="15.75" customHeight="1">
      <c r="E788" s="4" t="str">
        <f>IFERROR(__xludf.DUMMYFUNCTION("GOOGLETRANSLATE(D788, ""he"", ""en"")"),"#VALUE!")</f>
        <v>#VALUE!</v>
      </c>
    </row>
    <row r="789" ht="15.75" customHeight="1">
      <c r="E789" s="4" t="str">
        <f>IFERROR(__xludf.DUMMYFUNCTION("GOOGLETRANSLATE(D789, ""he"", ""en"")"),"#VALUE!")</f>
        <v>#VALUE!</v>
      </c>
    </row>
    <row r="790" ht="15.75" customHeight="1">
      <c r="E790" s="4" t="str">
        <f>IFERROR(__xludf.DUMMYFUNCTION("GOOGLETRANSLATE(D790, ""he"", ""en"")"),"#VALUE!")</f>
        <v>#VALUE!</v>
      </c>
    </row>
    <row r="791" ht="15.75" customHeight="1">
      <c r="E791" s="4" t="str">
        <f>IFERROR(__xludf.DUMMYFUNCTION("GOOGLETRANSLATE(D791, ""he"", ""en"")"),"#VALUE!")</f>
        <v>#VALUE!</v>
      </c>
    </row>
    <row r="792" ht="15.75" customHeight="1">
      <c r="E792" s="4" t="str">
        <f>IFERROR(__xludf.DUMMYFUNCTION("GOOGLETRANSLATE(D792, ""he"", ""en"")"),"#VALUE!")</f>
        <v>#VALUE!</v>
      </c>
    </row>
    <row r="793" ht="15.75" customHeight="1">
      <c r="E793" s="4" t="str">
        <f>IFERROR(__xludf.DUMMYFUNCTION("GOOGLETRANSLATE(D793, ""he"", ""en"")"),"#VALUE!")</f>
        <v>#VALUE!</v>
      </c>
    </row>
    <row r="794" ht="15.75" customHeight="1">
      <c r="E794" s="4" t="str">
        <f>IFERROR(__xludf.DUMMYFUNCTION("GOOGLETRANSLATE(D794, ""he"", ""en"")"),"#VALUE!")</f>
        <v>#VALUE!</v>
      </c>
    </row>
    <row r="795" ht="15.75" customHeight="1">
      <c r="E795" s="4" t="str">
        <f>IFERROR(__xludf.DUMMYFUNCTION("GOOGLETRANSLATE(D795, ""he"", ""en"")"),"#VALUE!")</f>
        <v>#VALUE!</v>
      </c>
    </row>
    <row r="796" ht="15.75" customHeight="1">
      <c r="E796" s="4" t="str">
        <f>IFERROR(__xludf.DUMMYFUNCTION("GOOGLETRANSLATE(D796, ""he"", ""en"")"),"#VALUE!")</f>
        <v>#VALUE!</v>
      </c>
    </row>
    <row r="797" ht="15.75" customHeight="1">
      <c r="E797" s="4" t="str">
        <f>IFERROR(__xludf.DUMMYFUNCTION("GOOGLETRANSLATE(D797, ""he"", ""en"")"),"#VALUE!")</f>
        <v>#VALUE!</v>
      </c>
    </row>
    <row r="798" ht="15.75" customHeight="1">
      <c r="E798" s="4" t="str">
        <f>IFERROR(__xludf.DUMMYFUNCTION("GOOGLETRANSLATE(D798, ""he"", ""en"")"),"#VALUE!")</f>
        <v>#VALUE!</v>
      </c>
    </row>
    <row r="799" ht="15.75" customHeight="1">
      <c r="E799" s="4" t="str">
        <f>IFERROR(__xludf.DUMMYFUNCTION("GOOGLETRANSLATE(D799, ""he"", ""en"")"),"#VALUE!")</f>
        <v>#VALUE!</v>
      </c>
    </row>
    <row r="800" ht="15.75" customHeight="1">
      <c r="E800" s="4" t="str">
        <f>IFERROR(__xludf.DUMMYFUNCTION("GOOGLETRANSLATE(D800, ""he"", ""en"")"),"#VALUE!")</f>
        <v>#VALUE!</v>
      </c>
    </row>
    <row r="801" ht="15.75" customHeight="1">
      <c r="E801" s="4" t="str">
        <f>IFERROR(__xludf.DUMMYFUNCTION("GOOGLETRANSLATE(D801, ""he"", ""en"")"),"#VALUE!")</f>
        <v>#VALUE!</v>
      </c>
    </row>
    <row r="802" ht="15.75" customHeight="1">
      <c r="E802" s="4" t="str">
        <f>IFERROR(__xludf.DUMMYFUNCTION("GOOGLETRANSLATE(D802, ""he"", ""en"")"),"#VALUE!")</f>
        <v>#VALUE!</v>
      </c>
    </row>
    <row r="803" ht="15.75" customHeight="1">
      <c r="E803" s="4" t="str">
        <f>IFERROR(__xludf.DUMMYFUNCTION("GOOGLETRANSLATE(D803, ""he"", ""en"")"),"#VALUE!")</f>
        <v>#VALUE!</v>
      </c>
    </row>
    <row r="804" ht="15.75" customHeight="1">
      <c r="E804" s="4" t="str">
        <f>IFERROR(__xludf.DUMMYFUNCTION("GOOGLETRANSLATE(D804, ""he"", ""en"")"),"#VALUE!")</f>
        <v>#VALUE!</v>
      </c>
    </row>
    <row r="805" ht="15.75" customHeight="1">
      <c r="E805" s="4" t="str">
        <f>IFERROR(__xludf.DUMMYFUNCTION("GOOGLETRANSLATE(D805, ""he"", ""en"")"),"#VALUE!")</f>
        <v>#VALUE!</v>
      </c>
    </row>
    <row r="806" ht="15.75" customHeight="1">
      <c r="E806" s="4" t="str">
        <f>IFERROR(__xludf.DUMMYFUNCTION("GOOGLETRANSLATE(D806, ""he"", ""en"")"),"#VALUE!")</f>
        <v>#VALUE!</v>
      </c>
    </row>
    <row r="807" ht="15.75" customHeight="1">
      <c r="E807" s="4" t="str">
        <f>IFERROR(__xludf.DUMMYFUNCTION("GOOGLETRANSLATE(D807, ""he"", ""en"")"),"#VALUE!")</f>
        <v>#VALUE!</v>
      </c>
    </row>
    <row r="808" ht="15.75" customHeight="1">
      <c r="E808" s="4" t="str">
        <f>IFERROR(__xludf.DUMMYFUNCTION("GOOGLETRANSLATE(D808, ""he"", ""en"")"),"#VALUE!")</f>
        <v>#VALUE!</v>
      </c>
    </row>
    <row r="809" ht="15.75" customHeight="1">
      <c r="E809" s="4" t="str">
        <f>IFERROR(__xludf.DUMMYFUNCTION("GOOGLETRANSLATE(D809, ""he"", ""en"")"),"#VALUE!")</f>
        <v>#VALUE!</v>
      </c>
    </row>
    <row r="810" ht="15.75" customHeight="1">
      <c r="E810" s="4" t="str">
        <f>IFERROR(__xludf.DUMMYFUNCTION("GOOGLETRANSLATE(D810, ""he"", ""en"")"),"#VALUE!")</f>
        <v>#VALUE!</v>
      </c>
    </row>
    <row r="811" ht="15.75" customHeight="1">
      <c r="E811" s="4" t="str">
        <f>IFERROR(__xludf.DUMMYFUNCTION("GOOGLETRANSLATE(D811, ""he"", ""en"")"),"#VALUE!")</f>
        <v>#VALUE!</v>
      </c>
    </row>
    <row r="812" ht="15.75" customHeight="1">
      <c r="E812" s="4" t="str">
        <f>IFERROR(__xludf.DUMMYFUNCTION("GOOGLETRANSLATE(D812, ""he"", ""en"")"),"#VALUE!")</f>
        <v>#VALUE!</v>
      </c>
    </row>
    <row r="813" ht="15.75" customHeight="1">
      <c r="E813" s="4" t="str">
        <f>IFERROR(__xludf.DUMMYFUNCTION("GOOGLETRANSLATE(D813, ""he"", ""en"")"),"#VALUE!")</f>
        <v>#VALUE!</v>
      </c>
    </row>
    <row r="814" ht="15.75" customHeight="1">
      <c r="E814" s="4" t="str">
        <f>IFERROR(__xludf.DUMMYFUNCTION("GOOGLETRANSLATE(D814, ""he"", ""en"")"),"#VALUE!")</f>
        <v>#VALUE!</v>
      </c>
    </row>
    <row r="815" ht="15.75" customHeight="1">
      <c r="E815" s="4" t="str">
        <f>IFERROR(__xludf.DUMMYFUNCTION("GOOGLETRANSLATE(D815, ""he"", ""en"")"),"#VALUE!")</f>
        <v>#VALUE!</v>
      </c>
    </row>
    <row r="816" ht="15.75" customHeight="1">
      <c r="E816" s="4" t="str">
        <f>IFERROR(__xludf.DUMMYFUNCTION("GOOGLETRANSLATE(D816, ""he"", ""en"")"),"#VALUE!")</f>
        <v>#VALUE!</v>
      </c>
    </row>
    <row r="817" ht="15.75" customHeight="1">
      <c r="E817" s="4" t="str">
        <f>IFERROR(__xludf.DUMMYFUNCTION("GOOGLETRANSLATE(D817, ""he"", ""en"")"),"#VALUE!")</f>
        <v>#VALUE!</v>
      </c>
    </row>
    <row r="818" ht="15.75" customHeight="1">
      <c r="E818" s="4" t="str">
        <f>IFERROR(__xludf.DUMMYFUNCTION("GOOGLETRANSLATE(D818, ""he"", ""en"")"),"#VALUE!")</f>
        <v>#VALUE!</v>
      </c>
    </row>
    <row r="819" ht="15.75" customHeight="1">
      <c r="E819" s="4" t="str">
        <f>IFERROR(__xludf.DUMMYFUNCTION("GOOGLETRANSLATE(D819, ""he"", ""en"")"),"#VALUE!")</f>
        <v>#VALUE!</v>
      </c>
    </row>
    <row r="820" ht="15.75" customHeight="1">
      <c r="E820" s="4" t="str">
        <f>IFERROR(__xludf.DUMMYFUNCTION("GOOGLETRANSLATE(D820, ""he"", ""en"")"),"#VALUE!")</f>
        <v>#VALUE!</v>
      </c>
    </row>
    <row r="821" ht="15.75" customHeight="1">
      <c r="E821" s="4" t="str">
        <f>IFERROR(__xludf.DUMMYFUNCTION("GOOGLETRANSLATE(D821, ""he"", ""en"")"),"#VALUE!")</f>
        <v>#VALUE!</v>
      </c>
    </row>
    <row r="822" ht="15.75" customHeight="1">
      <c r="E822" s="4" t="str">
        <f>IFERROR(__xludf.DUMMYFUNCTION("GOOGLETRANSLATE(D822, ""he"", ""en"")"),"#VALUE!")</f>
        <v>#VALUE!</v>
      </c>
    </row>
    <row r="823" ht="15.75" customHeight="1">
      <c r="E823" s="4" t="str">
        <f>IFERROR(__xludf.DUMMYFUNCTION("GOOGLETRANSLATE(D823, ""he"", ""en"")"),"#VALUE!")</f>
        <v>#VALUE!</v>
      </c>
    </row>
    <row r="824" ht="15.75" customHeight="1">
      <c r="E824" s="4" t="str">
        <f>IFERROR(__xludf.DUMMYFUNCTION("GOOGLETRANSLATE(D824, ""he"", ""en"")"),"#VALUE!")</f>
        <v>#VALUE!</v>
      </c>
    </row>
    <row r="825" ht="15.75" customHeight="1">
      <c r="E825" s="4" t="str">
        <f>IFERROR(__xludf.DUMMYFUNCTION("GOOGLETRANSLATE(D825, ""he"", ""en"")"),"#VALUE!")</f>
        <v>#VALUE!</v>
      </c>
    </row>
    <row r="826" ht="15.75" customHeight="1">
      <c r="E826" s="4" t="str">
        <f>IFERROR(__xludf.DUMMYFUNCTION("GOOGLETRANSLATE(D826, ""he"", ""en"")"),"#VALUE!")</f>
        <v>#VALUE!</v>
      </c>
    </row>
    <row r="827" ht="15.75" customHeight="1">
      <c r="E827" s="4" t="str">
        <f>IFERROR(__xludf.DUMMYFUNCTION("GOOGLETRANSLATE(D827, ""he"", ""en"")"),"#VALUE!")</f>
        <v>#VALUE!</v>
      </c>
    </row>
    <row r="828" ht="15.75" customHeight="1">
      <c r="E828" s="4" t="str">
        <f>IFERROR(__xludf.DUMMYFUNCTION("GOOGLETRANSLATE(D828, ""he"", ""en"")"),"#VALUE!")</f>
        <v>#VALUE!</v>
      </c>
    </row>
    <row r="829" ht="15.75" customHeight="1">
      <c r="E829" s="4" t="str">
        <f>IFERROR(__xludf.DUMMYFUNCTION("GOOGLETRANSLATE(D829, ""he"", ""en"")"),"#VALUE!")</f>
        <v>#VALUE!</v>
      </c>
    </row>
    <row r="830" ht="15.75" customHeight="1">
      <c r="E830" s="4" t="str">
        <f>IFERROR(__xludf.DUMMYFUNCTION("GOOGLETRANSLATE(D830, ""he"", ""en"")"),"#VALUE!")</f>
        <v>#VALUE!</v>
      </c>
    </row>
    <row r="831" ht="15.75" customHeight="1">
      <c r="E831" s="4" t="str">
        <f>IFERROR(__xludf.DUMMYFUNCTION("GOOGLETRANSLATE(D831, ""he"", ""en"")"),"#VALUE!")</f>
        <v>#VALUE!</v>
      </c>
    </row>
    <row r="832" ht="15.75" customHeight="1">
      <c r="E832" s="4" t="str">
        <f>IFERROR(__xludf.DUMMYFUNCTION("GOOGLETRANSLATE(D832, ""he"", ""en"")"),"#VALUE!")</f>
        <v>#VALUE!</v>
      </c>
    </row>
    <row r="833" ht="15.75" customHeight="1">
      <c r="E833" s="4" t="str">
        <f>IFERROR(__xludf.DUMMYFUNCTION("GOOGLETRANSLATE(D833, ""he"", ""en"")"),"#VALUE!")</f>
        <v>#VALUE!</v>
      </c>
    </row>
    <row r="834" ht="15.75" customHeight="1">
      <c r="E834" s="4" t="str">
        <f>IFERROR(__xludf.DUMMYFUNCTION("GOOGLETRANSLATE(D834, ""he"", ""en"")"),"#VALUE!")</f>
        <v>#VALUE!</v>
      </c>
    </row>
    <row r="835" ht="15.75" customHeight="1">
      <c r="E835" s="4" t="str">
        <f>IFERROR(__xludf.DUMMYFUNCTION("GOOGLETRANSLATE(D835, ""he"", ""en"")"),"#VALUE!")</f>
        <v>#VALUE!</v>
      </c>
    </row>
    <row r="836" ht="15.75" customHeight="1">
      <c r="E836" s="4" t="str">
        <f>IFERROR(__xludf.DUMMYFUNCTION("GOOGLETRANSLATE(D836, ""he"", ""en"")"),"#VALUE!")</f>
        <v>#VALUE!</v>
      </c>
    </row>
    <row r="837" ht="15.75" customHeight="1">
      <c r="E837" s="4" t="str">
        <f>IFERROR(__xludf.DUMMYFUNCTION("GOOGLETRANSLATE(D837, ""he"", ""en"")"),"#VALUE!")</f>
        <v>#VALUE!</v>
      </c>
    </row>
    <row r="838" ht="15.75" customHeight="1">
      <c r="E838" s="4" t="str">
        <f>IFERROR(__xludf.DUMMYFUNCTION("GOOGLETRANSLATE(D838, ""he"", ""en"")"),"#VALUE!")</f>
        <v>#VALUE!</v>
      </c>
    </row>
    <row r="839" ht="15.75" customHeight="1">
      <c r="E839" s="4" t="str">
        <f>IFERROR(__xludf.DUMMYFUNCTION("GOOGLETRANSLATE(D839, ""he"", ""en"")"),"#VALUE!")</f>
        <v>#VALUE!</v>
      </c>
    </row>
    <row r="840" ht="15.75" customHeight="1">
      <c r="E840" s="4" t="str">
        <f>IFERROR(__xludf.DUMMYFUNCTION("GOOGLETRANSLATE(D840, ""he"", ""en"")"),"#VALUE!")</f>
        <v>#VALUE!</v>
      </c>
    </row>
    <row r="841" ht="15.75" customHeight="1">
      <c r="E841" s="4" t="str">
        <f>IFERROR(__xludf.DUMMYFUNCTION("GOOGLETRANSLATE(D841, ""he"", ""en"")"),"#VALUE!")</f>
        <v>#VALUE!</v>
      </c>
    </row>
    <row r="842" ht="15.75" customHeight="1">
      <c r="E842" s="4" t="str">
        <f>IFERROR(__xludf.DUMMYFUNCTION("GOOGLETRANSLATE(D842, ""he"", ""en"")"),"#VALUE!")</f>
        <v>#VALUE!</v>
      </c>
    </row>
    <row r="843" ht="15.75" customHeight="1">
      <c r="E843" s="4" t="str">
        <f>IFERROR(__xludf.DUMMYFUNCTION("GOOGLETRANSLATE(D843, ""he"", ""en"")"),"#VALUE!")</f>
        <v>#VALUE!</v>
      </c>
    </row>
    <row r="844" ht="15.75" customHeight="1">
      <c r="E844" s="4" t="str">
        <f>IFERROR(__xludf.DUMMYFUNCTION("GOOGLETRANSLATE(D844, ""he"", ""en"")"),"#VALUE!")</f>
        <v>#VALUE!</v>
      </c>
    </row>
    <row r="845" ht="15.75" customHeight="1">
      <c r="E845" s="4" t="str">
        <f>IFERROR(__xludf.DUMMYFUNCTION("GOOGLETRANSLATE(D845, ""he"", ""en"")"),"#VALUE!")</f>
        <v>#VALUE!</v>
      </c>
    </row>
    <row r="846" ht="15.75" customHeight="1">
      <c r="E846" s="4" t="str">
        <f>IFERROR(__xludf.DUMMYFUNCTION("GOOGLETRANSLATE(D846, ""he"", ""en"")"),"#VALUE!")</f>
        <v>#VALUE!</v>
      </c>
    </row>
    <row r="847" ht="15.75" customHeight="1">
      <c r="E847" s="4" t="str">
        <f>IFERROR(__xludf.DUMMYFUNCTION("GOOGLETRANSLATE(D847, ""he"", ""en"")"),"#VALUE!")</f>
        <v>#VALUE!</v>
      </c>
    </row>
    <row r="848" ht="15.75" customHeight="1">
      <c r="E848" s="4" t="str">
        <f>IFERROR(__xludf.DUMMYFUNCTION("GOOGLETRANSLATE(D848, ""he"", ""en"")"),"#VALUE!")</f>
        <v>#VALUE!</v>
      </c>
    </row>
    <row r="849" ht="15.75" customHeight="1">
      <c r="E849" s="4" t="str">
        <f>IFERROR(__xludf.DUMMYFUNCTION("GOOGLETRANSLATE(D849, ""he"", ""en"")"),"#VALUE!")</f>
        <v>#VALUE!</v>
      </c>
    </row>
    <row r="850" ht="15.75" customHeight="1">
      <c r="E850" s="4" t="str">
        <f>IFERROR(__xludf.DUMMYFUNCTION("GOOGLETRANSLATE(D850, ""he"", ""en"")"),"#VALUE!")</f>
        <v>#VALUE!</v>
      </c>
    </row>
    <row r="851" ht="15.75" customHeight="1">
      <c r="E851" s="4" t="str">
        <f>IFERROR(__xludf.DUMMYFUNCTION("GOOGLETRANSLATE(D851, ""he"", ""en"")"),"#VALUE!")</f>
        <v>#VALUE!</v>
      </c>
    </row>
    <row r="852" ht="15.75" customHeight="1">
      <c r="E852" s="4" t="str">
        <f>IFERROR(__xludf.DUMMYFUNCTION("GOOGLETRANSLATE(D852, ""he"", ""en"")"),"#VALUE!")</f>
        <v>#VALUE!</v>
      </c>
    </row>
    <row r="853" ht="15.75" customHeight="1">
      <c r="E853" s="4" t="str">
        <f>IFERROR(__xludf.DUMMYFUNCTION("GOOGLETRANSLATE(D853, ""he"", ""en"")"),"#VALUE!")</f>
        <v>#VALUE!</v>
      </c>
    </row>
    <row r="854" ht="15.75" customHeight="1">
      <c r="E854" s="4" t="str">
        <f>IFERROR(__xludf.DUMMYFUNCTION("GOOGLETRANSLATE(D854, ""he"", ""en"")"),"#VALUE!")</f>
        <v>#VALUE!</v>
      </c>
    </row>
    <row r="855" ht="15.75" customHeight="1">
      <c r="E855" s="4" t="str">
        <f>IFERROR(__xludf.DUMMYFUNCTION("GOOGLETRANSLATE(D855, ""he"", ""en"")"),"#VALUE!")</f>
        <v>#VALUE!</v>
      </c>
    </row>
    <row r="856" ht="15.75" customHeight="1">
      <c r="E856" s="4" t="str">
        <f>IFERROR(__xludf.DUMMYFUNCTION("GOOGLETRANSLATE(D856, ""he"", ""en"")"),"#VALUE!")</f>
        <v>#VALUE!</v>
      </c>
    </row>
    <row r="857" ht="15.75" customHeight="1">
      <c r="E857" s="4" t="str">
        <f>IFERROR(__xludf.DUMMYFUNCTION("GOOGLETRANSLATE(D857, ""he"", ""en"")"),"#VALUE!")</f>
        <v>#VALUE!</v>
      </c>
    </row>
    <row r="858" ht="15.75" customHeight="1">
      <c r="E858" s="4" t="str">
        <f>IFERROR(__xludf.DUMMYFUNCTION("GOOGLETRANSLATE(D858, ""he"", ""en"")"),"#VALUE!")</f>
        <v>#VALUE!</v>
      </c>
    </row>
    <row r="859" ht="15.75" customHeight="1">
      <c r="E859" s="4" t="str">
        <f>IFERROR(__xludf.DUMMYFUNCTION("GOOGLETRANSLATE(D859, ""he"", ""en"")"),"#VALUE!")</f>
        <v>#VALUE!</v>
      </c>
    </row>
    <row r="860" ht="15.75" customHeight="1">
      <c r="E860" s="4" t="str">
        <f>IFERROR(__xludf.DUMMYFUNCTION("GOOGLETRANSLATE(D860, ""he"", ""en"")"),"#VALUE!")</f>
        <v>#VALUE!</v>
      </c>
    </row>
    <row r="861" ht="15.75" customHeight="1">
      <c r="E861" s="4" t="str">
        <f>IFERROR(__xludf.DUMMYFUNCTION("GOOGLETRANSLATE(D861, ""he"", ""en"")"),"#VALUE!")</f>
        <v>#VALUE!</v>
      </c>
    </row>
    <row r="862" ht="15.75" customHeight="1">
      <c r="E862" s="4" t="str">
        <f>IFERROR(__xludf.DUMMYFUNCTION("GOOGLETRANSLATE(D862, ""he"", ""en"")"),"#VALUE!")</f>
        <v>#VALUE!</v>
      </c>
    </row>
    <row r="863" ht="15.75" customHeight="1">
      <c r="E863" s="4" t="str">
        <f>IFERROR(__xludf.DUMMYFUNCTION("GOOGLETRANSLATE(D863, ""he"", ""en"")"),"#VALUE!")</f>
        <v>#VALUE!</v>
      </c>
    </row>
    <row r="864" ht="15.75" customHeight="1">
      <c r="E864" s="4" t="str">
        <f>IFERROR(__xludf.DUMMYFUNCTION("GOOGLETRANSLATE(D864, ""he"", ""en"")"),"#VALUE!")</f>
        <v>#VALUE!</v>
      </c>
    </row>
    <row r="865" ht="15.75" customHeight="1">
      <c r="E865" s="4" t="str">
        <f>IFERROR(__xludf.DUMMYFUNCTION("GOOGLETRANSLATE(D865, ""he"", ""en"")"),"#VALUE!")</f>
        <v>#VALUE!</v>
      </c>
    </row>
    <row r="866" ht="15.75" customHeight="1">
      <c r="E866" s="4" t="str">
        <f>IFERROR(__xludf.DUMMYFUNCTION("GOOGLETRANSLATE(D866, ""he"", ""en"")"),"#VALUE!")</f>
        <v>#VALUE!</v>
      </c>
    </row>
    <row r="867" ht="15.75" customHeight="1">
      <c r="E867" s="4" t="str">
        <f>IFERROR(__xludf.DUMMYFUNCTION("GOOGLETRANSLATE(D867, ""he"", ""en"")"),"#VALUE!")</f>
        <v>#VALUE!</v>
      </c>
    </row>
    <row r="868" ht="15.75" customHeight="1">
      <c r="E868" s="4" t="str">
        <f>IFERROR(__xludf.DUMMYFUNCTION("GOOGLETRANSLATE(D868, ""he"", ""en"")"),"#VALUE!")</f>
        <v>#VALUE!</v>
      </c>
    </row>
    <row r="869" ht="15.75" customHeight="1">
      <c r="E869" s="4" t="str">
        <f>IFERROR(__xludf.DUMMYFUNCTION("GOOGLETRANSLATE(D869, ""he"", ""en"")"),"#VALUE!")</f>
        <v>#VALUE!</v>
      </c>
    </row>
    <row r="870" ht="15.75" customHeight="1">
      <c r="E870" s="4" t="str">
        <f>IFERROR(__xludf.DUMMYFUNCTION("GOOGLETRANSLATE(D870, ""he"", ""en"")"),"#VALUE!")</f>
        <v>#VALUE!</v>
      </c>
    </row>
    <row r="871" ht="15.75" customHeight="1">
      <c r="E871" s="4" t="str">
        <f>IFERROR(__xludf.DUMMYFUNCTION("GOOGLETRANSLATE(D871, ""he"", ""en"")"),"#VALUE!")</f>
        <v>#VALUE!</v>
      </c>
    </row>
    <row r="872" ht="15.75" customHeight="1">
      <c r="E872" s="4" t="str">
        <f>IFERROR(__xludf.DUMMYFUNCTION("GOOGLETRANSLATE(D872, ""he"", ""en"")"),"#VALUE!")</f>
        <v>#VALUE!</v>
      </c>
    </row>
    <row r="873" ht="15.75" customHeight="1">
      <c r="E873" s="4" t="str">
        <f>IFERROR(__xludf.DUMMYFUNCTION("GOOGLETRANSLATE(D873, ""he"", ""en"")"),"#VALUE!")</f>
        <v>#VALUE!</v>
      </c>
    </row>
    <row r="874" ht="15.75" customHeight="1">
      <c r="E874" s="4" t="str">
        <f>IFERROR(__xludf.DUMMYFUNCTION("GOOGLETRANSLATE(D874, ""he"", ""en"")"),"#VALUE!")</f>
        <v>#VALUE!</v>
      </c>
    </row>
    <row r="875" ht="15.75" customHeight="1">
      <c r="E875" s="4" t="str">
        <f>IFERROR(__xludf.DUMMYFUNCTION("GOOGLETRANSLATE(D875, ""he"", ""en"")"),"#VALUE!")</f>
        <v>#VALUE!</v>
      </c>
    </row>
    <row r="876" ht="15.75" customHeight="1">
      <c r="E876" s="4" t="str">
        <f>IFERROR(__xludf.DUMMYFUNCTION("GOOGLETRANSLATE(D876, ""he"", ""en"")"),"#VALUE!")</f>
        <v>#VALUE!</v>
      </c>
    </row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1.0" footer="0.0" header="0.0" left="0.75" right="0.75" top="1.0"/>
  <pageSetup orientation="landscape"/>
  <drawing r:id="rId1"/>
</worksheet>
</file>

<file path=xl/worksheets/sheet2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5" width="12.63"/>
    <col customWidth="1" min="6" max="26" width="8.63"/>
  </cols>
  <sheetData>
    <row r="1" ht="15.75" customHeight="1">
      <c r="A1" s="1" t="s">
        <v>0</v>
      </c>
      <c r="B1" s="1" t="s">
        <v>1</v>
      </c>
      <c r="C1" s="2" t="s">
        <v>2</v>
      </c>
      <c r="D1" s="2" t="s">
        <v>3</v>
      </c>
      <c r="E1" s="18" t="s">
        <v>4</v>
      </c>
      <c r="F1" s="2" t="s">
        <v>5</v>
      </c>
      <c r="G1" s="2" t="s">
        <v>6</v>
      </c>
      <c r="H1" s="2" t="s">
        <v>7</v>
      </c>
    </row>
    <row r="2" ht="15.75" customHeight="1">
      <c r="A2" s="24" t="s">
        <v>8</v>
      </c>
      <c r="B2" s="25">
        <v>1.0</v>
      </c>
      <c r="C2" s="4">
        <v>1.0</v>
      </c>
      <c r="D2" s="5" t="s">
        <v>9</v>
      </c>
      <c r="E2" s="4" t="str">
        <f>IFERROR(__xludf.DUMMYFUNCTION("GOOGLETRANSLATE(D2, ""he"", ""en"")"),"{A}")</f>
        <v>{A}</v>
      </c>
      <c r="F2" s="4"/>
      <c r="G2" s="4"/>
      <c r="H2" s="4"/>
    </row>
    <row r="3" ht="15.75" customHeight="1">
      <c r="A3" s="3" t="s">
        <v>22</v>
      </c>
      <c r="B3" s="1" t="s">
        <v>2899</v>
      </c>
      <c r="C3" s="4">
        <v>2.0</v>
      </c>
      <c r="D3" s="5" t="s">
        <v>3236</v>
      </c>
      <c r="E3" s="4" t="str">
        <f>IFERROR(__xludf.DUMMYFUNCTION("GOOGLETRANSLATE(D3, ""he"", ""en"")"),"song")</f>
        <v>song</v>
      </c>
      <c r="F3" s="4"/>
      <c r="G3" s="4"/>
      <c r="H3" s="4"/>
    </row>
    <row r="4" ht="15.75" customHeight="1">
      <c r="A4" s="3" t="s">
        <v>7662</v>
      </c>
      <c r="B4" s="1" t="s">
        <v>7663</v>
      </c>
      <c r="C4" s="4">
        <v>3.0</v>
      </c>
      <c r="D4" s="5" t="s">
        <v>7664</v>
      </c>
      <c r="E4" s="4" t="str">
        <f>IFERROR(__xludf.DUMMYFUNCTION("GOOGLETRANSLATE(D4, ""he"", ""en"")"),"the virtues")</f>
        <v>the virtues</v>
      </c>
      <c r="F4" s="4"/>
      <c r="G4" s="4"/>
      <c r="H4" s="4"/>
    </row>
    <row r="5" ht="15.75" customHeight="1">
      <c r="A5" s="3" t="s">
        <v>4767</v>
      </c>
      <c r="B5" s="1" t="s">
        <v>4768</v>
      </c>
      <c r="C5" s="4">
        <v>4.0</v>
      </c>
      <c r="D5" s="5" t="s">
        <v>3620</v>
      </c>
      <c r="E5" s="4" t="str">
        <f>IFERROR(__xludf.DUMMYFUNCTION("GOOGLETRANSLATE(D5, ""he"", ""en"")"),"Asheri")</f>
        <v>Asheri</v>
      </c>
      <c r="F5" s="4"/>
      <c r="G5" s="4"/>
      <c r="H5" s="4"/>
    </row>
    <row r="6" ht="15.75" customHeight="1">
      <c r="A6" s="3" t="s">
        <v>359</v>
      </c>
      <c r="B6" s="1" t="s">
        <v>8210</v>
      </c>
      <c r="C6" s="4">
        <v>5.0</v>
      </c>
      <c r="D6" s="5" t="s">
        <v>448</v>
      </c>
      <c r="E6" s="4" t="str">
        <f>IFERROR(__xludf.DUMMYFUNCTION("GOOGLETRANSLATE(D6, ""he"", ""en"")"),"all")</f>
        <v>all</v>
      </c>
      <c r="F6" s="4"/>
      <c r="G6" s="4"/>
      <c r="H6" s="4"/>
    </row>
    <row r="7" ht="15.75" customHeight="1">
      <c r="A7" s="3" t="s">
        <v>8211</v>
      </c>
      <c r="B7" s="1" t="s">
        <v>8212</v>
      </c>
      <c r="C7" s="4">
        <v>6.0</v>
      </c>
      <c r="D7" s="5" t="s">
        <v>8211</v>
      </c>
      <c r="E7" s="4" t="str">
        <f>IFERROR(__xludf.DUMMYFUNCTION("GOOGLETRANSLATE(D7, ""he"", ""en"")"),"fear")</f>
        <v>fear</v>
      </c>
      <c r="F7" s="4"/>
      <c r="G7" s="4"/>
      <c r="H7" s="4"/>
    </row>
    <row r="8" ht="15.75" customHeight="1">
      <c r="A8" s="3" t="s">
        <v>180</v>
      </c>
      <c r="B8" s="1" t="s">
        <v>1066</v>
      </c>
      <c r="C8" s="4">
        <v>7.0</v>
      </c>
      <c r="D8" s="5" t="s">
        <v>180</v>
      </c>
      <c r="E8" s="4" t="str">
        <f>IFERROR(__xludf.DUMMYFUNCTION("GOOGLETRANSLATE(D8, ""he"", ""en"")"),"Jehovah")</f>
        <v>Jehovah</v>
      </c>
      <c r="F8" s="4"/>
      <c r="G8" s="4"/>
      <c r="H8" s="4"/>
    </row>
    <row r="9" ht="15.75" customHeight="1">
      <c r="A9" s="3" t="s">
        <v>8213</v>
      </c>
      <c r="B9" s="1" t="s">
        <v>8214</v>
      </c>
      <c r="C9" s="4">
        <v>8.0</v>
      </c>
      <c r="D9" s="5" t="s">
        <v>8213</v>
      </c>
      <c r="E9" s="4" t="str">
        <f>IFERROR(__xludf.DUMMYFUNCTION("GOOGLETRANSLATE(D9, ""he"", ""en"")"),"the walker")</f>
        <v>the walker</v>
      </c>
      <c r="F9" s="4"/>
      <c r="G9" s="4"/>
      <c r="H9" s="4"/>
    </row>
    <row r="10" ht="15.75" customHeight="1">
      <c r="A10" s="3" t="s">
        <v>5670</v>
      </c>
      <c r="B10" s="1" t="s">
        <v>8215</v>
      </c>
      <c r="C10" s="4">
        <v>9.0</v>
      </c>
      <c r="D10" s="5" t="s">
        <v>8216</v>
      </c>
      <c r="E10" s="4" t="str">
        <f>IFERROR(__xludf.DUMMYFUNCTION("GOOGLETRANSLATE(D10, ""he"", ""en"")"),"in his ways:")</f>
        <v>in his ways:</v>
      </c>
      <c r="F10" s="4"/>
      <c r="G10" s="4"/>
      <c r="H10" s="4"/>
    </row>
    <row r="11" ht="15.75" customHeight="1">
      <c r="A11" s="24" t="s">
        <v>25</v>
      </c>
      <c r="B11" s="25">
        <v>2.0</v>
      </c>
      <c r="C11" s="4">
        <v>10.0</v>
      </c>
      <c r="D11" s="5" t="s">
        <v>26</v>
      </c>
      <c r="E11" s="4" t="str">
        <f>IFERROR(__xludf.DUMMYFUNCTION("GOOGLETRANSLATE(D11, ""he"", ""en"")"),"{on}")</f>
        <v>{on}</v>
      </c>
      <c r="F11" s="4"/>
      <c r="G11" s="4"/>
      <c r="H11" s="4"/>
    </row>
    <row r="12" ht="15.75" customHeight="1">
      <c r="A12" s="3" t="s">
        <v>8217</v>
      </c>
      <c r="B12" s="1" t="s">
        <v>8218</v>
      </c>
      <c r="C12" s="4">
        <v>11.0</v>
      </c>
      <c r="D12" s="5" t="s">
        <v>8217</v>
      </c>
      <c r="E12" s="4" t="str">
        <f>IFERROR(__xludf.DUMMYFUNCTION("GOOGLETRANSLATE(D12, ""he"", ""en"")"),"will come")</f>
        <v>will come</v>
      </c>
      <c r="F12" s="4"/>
      <c r="G12" s="4"/>
      <c r="H12" s="4"/>
    </row>
    <row r="13" ht="15.75" customHeight="1">
      <c r="A13" s="3" t="s">
        <v>8219</v>
      </c>
      <c r="B13" s="1" t="s">
        <v>8220</v>
      </c>
      <c r="C13" s="4">
        <v>12.0</v>
      </c>
      <c r="D13" s="5" t="s">
        <v>8221</v>
      </c>
      <c r="E13" s="4" t="str">
        <f>IFERROR(__xludf.DUMMYFUNCTION("GOOGLETRANSLATE(D13, ""he"", ""en"")"),"your lips")</f>
        <v>your lips</v>
      </c>
      <c r="F13" s="4"/>
      <c r="G13" s="4"/>
      <c r="H13" s="4"/>
    </row>
    <row r="14" ht="15.75" customHeight="1">
      <c r="A14" s="3" t="s">
        <v>8222</v>
      </c>
      <c r="B14" s="1" t="s">
        <v>8223</v>
      </c>
      <c r="C14" s="4">
        <v>13.0</v>
      </c>
      <c r="D14" s="5" t="s">
        <v>53</v>
      </c>
      <c r="E14" s="4" t="str">
        <f>IFERROR(__xludf.DUMMYFUNCTION("GOOGLETRANSLATE(D14, ""he"", ""en"")"),"that")</f>
        <v>that</v>
      </c>
      <c r="F14" s="4"/>
      <c r="G14" s="4"/>
      <c r="H14" s="4"/>
    </row>
    <row r="15" ht="15.75" customHeight="1">
      <c r="A15" s="3" t="s">
        <v>8224</v>
      </c>
      <c r="B15" s="1" t="s">
        <v>8225</v>
      </c>
      <c r="C15" s="4">
        <v>14.0</v>
      </c>
      <c r="D15" s="5" t="s">
        <v>8226</v>
      </c>
      <c r="E15" s="4" t="str">
        <f>IFERROR(__xludf.DUMMYFUNCTION("GOOGLETRANSLATE(D15, ""he"", ""en"")"),"eat")</f>
        <v>eat</v>
      </c>
      <c r="F15" s="4"/>
      <c r="G15" s="4"/>
      <c r="H15" s="4"/>
    </row>
    <row r="16" ht="15.75" customHeight="1">
      <c r="A16" s="3" t="s">
        <v>8227</v>
      </c>
      <c r="B16" s="1" t="s">
        <v>8228</v>
      </c>
      <c r="C16" s="4">
        <v>15.0</v>
      </c>
      <c r="D16" s="5" t="s">
        <v>8229</v>
      </c>
      <c r="E16" s="4" t="str">
        <f>IFERROR(__xludf.DUMMYFUNCTION("GOOGLETRANSLATE(D16, ""he"", ""en"")"),"bless you")</f>
        <v>bless you</v>
      </c>
      <c r="F16" s="4"/>
      <c r="G16" s="4"/>
      <c r="H16" s="4"/>
    </row>
    <row r="17" ht="15.75" customHeight="1">
      <c r="A17" s="3" t="s">
        <v>2835</v>
      </c>
      <c r="B17" s="1" t="s">
        <v>2836</v>
      </c>
      <c r="C17" s="4">
        <v>16.0</v>
      </c>
      <c r="D17" s="5" t="s">
        <v>8227</v>
      </c>
      <c r="E17" s="4" t="str">
        <f>IFERROR(__xludf.DUMMYFUNCTION("GOOGLETRANSLATE(D17, ""he"", ""en"")"),"and good")</f>
        <v>and good</v>
      </c>
      <c r="F17" s="4"/>
      <c r="G17" s="4"/>
      <c r="H17" s="4"/>
    </row>
    <row r="18" ht="15.75" customHeight="1">
      <c r="A18" s="24" t="s">
        <v>49</v>
      </c>
      <c r="B18" s="25">
        <v>3.0</v>
      </c>
      <c r="C18" s="4">
        <v>17.0</v>
      </c>
      <c r="D18" s="5" t="s">
        <v>5779</v>
      </c>
      <c r="E18" s="4" t="str">
        <f>IFERROR(__xludf.DUMMYFUNCTION("GOOGLETRANSLATE(D18, ""he"", ""en"")"),"to you:")</f>
        <v>to you:</v>
      </c>
      <c r="F18" s="4"/>
      <c r="G18" s="4"/>
      <c r="H18" s="4"/>
    </row>
    <row r="19" ht="15.75" customHeight="1">
      <c r="A19" s="3" t="s">
        <v>8230</v>
      </c>
      <c r="B19" s="1" t="s">
        <v>8231</v>
      </c>
      <c r="C19" s="4">
        <v>18.0</v>
      </c>
      <c r="D19" s="5" t="s">
        <v>50</v>
      </c>
      <c r="E19" s="4" t="str">
        <f>IFERROR(__xludf.DUMMYFUNCTION("GOOGLETRANSLATE(D19, ""he"", ""en"")"),"{third}")</f>
        <v>{third}</v>
      </c>
      <c r="F19" s="4"/>
      <c r="G19" s="4"/>
      <c r="H19" s="4"/>
    </row>
    <row r="20" ht="15.75" customHeight="1">
      <c r="A20" s="3" t="s">
        <v>8232</v>
      </c>
      <c r="B20" s="1" t="s">
        <v>8233</v>
      </c>
      <c r="C20" s="4">
        <v>19.0</v>
      </c>
      <c r="D20" s="5" t="s">
        <v>8234</v>
      </c>
      <c r="E20" s="4" t="str">
        <f>IFERROR(__xludf.DUMMYFUNCTION("GOOGLETRANSLATE(D20, ""he"", ""en"")"),"your wife")</f>
        <v>your wife</v>
      </c>
      <c r="F20" s="4"/>
      <c r="G20" s="4"/>
      <c r="H20" s="4"/>
    </row>
    <row r="21" ht="15.75" customHeight="1">
      <c r="A21" s="3" t="s">
        <v>8235</v>
      </c>
      <c r="B21" s="1" t="s">
        <v>8236</v>
      </c>
      <c r="C21" s="4">
        <v>20.0</v>
      </c>
      <c r="D21" s="5" t="s">
        <v>8237</v>
      </c>
      <c r="E21" s="4" t="str">
        <f>IFERROR(__xludf.DUMMYFUNCTION("GOOGLETRANSLATE(D21, ""he"", ""en"")"),"like a vine")</f>
        <v>like a vine</v>
      </c>
      <c r="F21" s="4"/>
      <c r="G21" s="4"/>
      <c r="H21" s="4"/>
    </row>
    <row r="22" ht="15.75" customHeight="1">
      <c r="A22" s="3" t="s">
        <v>8238</v>
      </c>
      <c r="B22" s="1" t="s">
        <v>3732</v>
      </c>
      <c r="C22" s="4">
        <v>21.0</v>
      </c>
      <c r="D22" s="5" t="s">
        <v>8239</v>
      </c>
      <c r="E22" s="4" t="str">
        <f>IFERROR(__xludf.DUMMYFUNCTION("GOOGLETRANSLATE(D22, ""he"", ""en"")"),"Fertility")</f>
        <v>Fertility</v>
      </c>
      <c r="F22" s="4"/>
      <c r="G22" s="4"/>
      <c r="H22" s="4"/>
    </row>
    <row r="23" ht="15.75" customHeight="1">
      <c r="A23" s="3" t="s">
        <v>3626</v>
      </c>
      <c r="B23" s="1" t="s">
        <v>8240</v>
      </c>
      <c r="C23" s="4">
        <v>22.0</v>
      </c>
      <c r="D23" s="5" t="s">
        <v>8241</v>
      </c>
      <c r="E23" s="4" t="str">
        <f>IFERROR(__xludf.DUMMYFUNCTION("GOOGLETRANSLATE(D23, ""he"", ""en"")"),"I greeted you")</f>
        <v>I greeted you</v>
      </c>
      <c r="F23" s="4"/>
      <c r="G23" s="4"/>
      <c r="H23" s="4"/>
    </row>
    <row r="24" ht="15.75" customHeight="1">
      <c r="A24" s="3" t="s">
        <v>8242</v>
      </c>
      <c r="B24" s="1" t="s">
        <v>8243</v>
      </c>
      <c r="C24" s="4">
        <v>23.0</v>
      </c>
      <c r="D24" s="5" t="s">
        <v>3626</v>
      </c>
      <c r="E24" s="4" t="str">
        <f>IFERROR(__xludf.DUMMYFUNCTION("GOOGLETRANSLATE(D24, ""he"", ""en"")"),"your home")</f>
        <v>your home</v>
      </c>
      <c r="F24" s="4"/>
      <c r="G24" s="4"/>
      <c r="H24" s="4"/>
    </row>
    <row r="25" ht="15.75" customHeight="1">
      <c r="A25" s="3" t="s">
        <v>8244</v>
      </c>
      <c r="B25" s="1" t="s">
        <v>8245</v>
      </c>
      <c r="C25" s="4">
        <v>24.0</v>
      </c>
      <c r="D25" s="5" t="s">
        <v>8246</v>
      </c>
      <c r="E25" s="4" t="str">
        <f>IFERROR(__xludf.DUMMYFUNCTION("GOOGLETRANSLATE(D25, ""he"", ""en"")"),"your sons")</f>
        <v>your sons</v>
      </c>
      <c r="F25" s="4"/>
      <c r="G25" s="4"/>
      <c r="H25" s="4"/>
    </row>
    <row r="26" ht="15.75" customHeight="1">
      <c r="A26" s="3" t="s">
        <v>8247</v>
      </c>
      <c r="B26" s="1" t="s">
        <v>8248</v>
      </c>
      <c r="C26" s="4">
        <v>25.0</v>
      </c>
      <c r="D26" s="5" t="s">
        <v>8249</v>
      </c>
      <c r="E26" s="4" t="str">
        <f>IFERROR(__xludf.DUMMYFUNCTION("GOOGLETRANSLATE(D26, ""he"", ""en"")"),"as implants")</f>
        <v>as implants</v>
      </c>
      <c r="F26" s="4"/>
      <c r="G26" s="4"/>
      <c r="H26" s="4"/>
    </row>
    <row r="27" ht="15.75" customHeight="1">
      <c r="A27" s="3" t="s">
        <v>1566</v>
      </c>
      <c r="B27" s="1" t="s">
        <v>1536</v>
      </c>
      <c r="C27" s="4">
        <v>26.0</v>
      </c>
      <c r="D27" s="5" t="s">
        <v>8247</v>
      </c>
      <c r="E27" s="4" t="str">
        <f>IFERROR(__xludf.DUMMYFUNCTION("GOOGLETRANSLATE(D27, ""he"", ""en"")"),"olives")</f>
        <v>olives</v>
      </c>
      <c r="F27" s="4"/>
      <c r="G27" s="4"/>
      <c r="H27" s="4"/>
    </row>
    <row r="28" ht="15.75" customHeight="1">
      <c r="A28" s="3" t="s">
        <v>8250</v>
      </c>
      <c r="B28" s="1" t="s">
        <v>8251</v>
      </c>
      <c r="C28" s="4">
        <v>27.0</v>
      </c>
      <c r="D28" s="5" t="s">
        <v>1566</v>
      </c>
      <c r="E28" s="4" t="str">
        <f>IFERROR(__xludf.DUMMYFUNCTION("GOOGLETRANSLATE(D28, ""he"", ""en"")"),"around")</f>
        <v>around</v>
      </c>
      <c r="F28" s="4"/>
      <c r="G28" s="4"/>
      <c r="H28" s="4"/>
    </row>
    <row r="29" ht="15.75" customHeight="1">
      <c r="A29" s="8" t="s">
        <v>69</v>
      </c>
      <c r="B29" s="17">
        <v>4.0</v>
      </c>
      <c r="C29" s="4">
        <v>28.0</v>
      </c>
      <c r="D29" s="5" t="s">
        <v>8252</v>
      </c>
      <c r="E29" s="4" t="str">
        <f>IFERROR(__xludf.DUMMYFUNCTION("GOOGLETRANSLATE(D29, ""he"", ""en"")"),"for your desk:")</f>
        <v>for your desk:</v>
      </c>
      <c r="F29" s="4"/>
      <c r="G29" s="4"/>
      <c r="H29" s="4"/>
    </row>
    <row r="30" ht="15.75" customHeight="1">
      <c r="A30" s="3" t="s">
        <v>4228</v>
      </c>
      <c r="B30" s="1" t="s">
        <v>5394</v>
      </c>
      <c r="C30" s="4">
        <v>29.0</v>
      </c>
      <c r="D30" s="5" t="s">
        <v>70</v>
      </c>
      <c r="E30" s="4" t="str">
        <f>IFERROR(__xludf.DUMMYFUNCTION("GOOGLETRANSLATE(D30, ""he"", ""en"")"),"{d}")</f>
        <v>{d}</v>
      </c>
      <c r="F30" s="4"/>
      <c r="G30" s="4"/>
      <c r="H30" s="4"/>
    </row>
    <row r="31" ht="15.75" customHeight="1">
      <c r="A31" s="3" t="s">
        <v>8253</v>
      </c>
      <c r="B31" s="1" t="s">
        <v>8254</v>
      </c>
      <c r="C31" s="4">
        <v>30.0</v>
      </c>
      <c r="D31" s="5" t="s">
        <v>3256</v>
      </c>
      <c r="E31" s="4" t="str">
        <f>IFERROR(__xludf.DUMMYFUNCTION("GOOGLETRANSLATE(D31, ""he"", ""en"")"),"here")</f>
        <v>here</v>
      </c>
      <c r="F31" s="4"/>
      <c r="G31" s="4"/>
      <c r="H31" s="4"/>
    </row>
    <row r="32" ht="15.75" customHeight="1">
      <c r="A32" s="3" t="s">
        <v>8255</v>
      </c>
      <c r="B32" s="1" t="s">
        <v>1470</v>
      </c>
      <c r="C32" s="4">
        <v>31.0</v>
      </c>
      <c r="D32" s="5" t="s">
        <v>6430</v>
      </c>
      <c r="E32" s="4" t="str">
        <f>IFERROR(__xludf.DUMMYFUNCTION("GOOGLETRANSLATE(D32, ""he"", ""en"")"),"that")</f>
        <v>that</v>
      </c>
      <c r="F32" s="4"/>
      <c r="G32" s="4"/>
      <c r="H32" s="4"/>
    </row>
    <row r="33" ht="15.75" customHeight="1">
      <c r="A33" s="3" t="s">
        <v>8256</v>
      </c>
      <c r="B33" s="1" t="s">
        <v>8212</v>
      </c>
      <c r="C33" s="4">
        <v>32.0</v>
      </c>
      <c r="D33" s="5" t="s">
        <v>8257</v>
      </c>
      <c r="E33" s="4" t="str">
        <f>IFERROR(__xludf.DUMMYFUNCTION("GOOGLETRANSLATE(D33, ""he"", ""en"")"),"yes")</f>
        <v>yes</v>
      </c>
      <c r="F33" s="4"/>
      <c r="G33" s="4"/>
      <c r="H33" s="4"/>
    </row>
    <row r="34" ht="15.75" customHeight="1">
      <c r="A34" s="3" t="s">
        <v>8211</v>
      </c>
      <c r="B34" s="1" t="s">
        <v>1066</v>
      </c>
      <c r="C34" s="4">
        <v>33.0</v>
      </c>
      <c r="D34" s="5" t="s">
        <v>8255</v>
      </c>
      <c r="E34" s="4" t="str">
        <f>IFERROR(__xludf.DUMMYFUNCTION("GOOGLETRANSLATE(D34, ""he"", ""en"")"),"will bless")</f>
        <v>will bless</v>
      </c>
      <c r="F34" s="4"/>
      <c r="G34" s="4"/>
      <c r="H34" s="4"/>
    </row>
    <row r="35" ht="15.75" customHeight="1">
      <c r="A35" s="3" t="s">
        <v>180</v>
      </c>
      <c r="B35" s="16" t="s">
        <v>8258</v>
      </c>
      <c r="C35" s="4">
        <v>34.0</v>
      </c>
      <c r="D35" s="5" t="s">
        <v>8259</v>
      </c>
      <c r="E35" s="4" t="str">
        <f>IFERROR(__xludf.DUMMYFUNCTION("GOOGLETRANSLATE(D35, ""he"", ""en"")"),"man")</f>
        <v>man</v>
      </c>
      <c r="F35" s="4"/>
      <c r="G35" s="4"/>
      <c r="H35" s="4"/>
    </row>
    <row r="36" ht="15.75" customHeight="1">
      <c r="A36" s="3" t="s">
        <v>8260</v>
      </c>
      <c r="B36" s="1" t="s">
        <v>8261</v>
      </c>
      <c r="C36" s="4">
        <v>35.0</v>
      </c>
      <c r="D36" s="5" t="s">
        <v>8211</v>
      </c>
      <c r="E36" s="4" t="str">
        <f>IFERROR(__xludf.DUMMYFUNCTION("GOOGLETRANSLATE(D36, ""he"", ""en"")"),"fear")</f>
        <v>fear</v>
      </c>
      <c r="F36" s="4"/>
      <c r="G36" s="4"/>
      <c r="H36" s="4"/>
    </row>
    <row r="37" ht="15.75" customHeight="1">
      <c r="A37" s="3" t="s">
        <v>180</v>
      </c>
      <c r="B37" s="1" t="s">
        <v>1380</v>
      </c>
      <c r="C37" s="4">
        <v>36.0</v>
      </c>
      <c r="D37" s="5" t="s">
        <v>3509</v>
      </c>
      <c r="E37" s="4" t="str">
        <f>IFERROR(__xludf.DUMMYFUNCTION("GOOGLETRANSLATE(D37, ""he"", ""en"")"),"Jehovah:")</f>
        <v>Jehovah:</v>
      </c>
      <c r="F37" s="4"/>
      <c r="G37" s="4"/>
      <c r="H37" s="4"/>
    </row>
    <row r="38" ht="15.75" customHeight="1">
      <c r="A38" s="3" t="s">
        <v>8262</v>
      </c>
      <c r="B38" s="1" t="s">
        <v>8263</v>
      </c>
      <c r="C38" s="4">
        <v>37.0</v>
      </c>
      <c r="D38" s="5" t="s">
        <v>95</v>
      </c>
      <c r="E38" s="4" t="str">
        <f>IFERROR(__xludf.DUMMYFUNCTION("GOOGLETRANSLATE(D38, ""he"", ""en"")"),"{the}")</f>
        <v>{the}</v>
      </c>
      <c r="F38" s="4"/>
      <c r="G38" s="4"/>
      <c r="H38" s="4"/>
    </row>
    <row r="39" ht="15.75" customHeight="1">
      <c r="A39" s="3" t="s">
        <v>2816</v>
      </c>
      <c r="B39" s="1" t="s">
        <v>8264</v>
      </c>
      <c r="C39" s="4">
        <v>38.0</v>
      </c>
      <c r="D39" s="5" t="s">
        <v>8260</v>
      </c>
      <c r="E39" s="4" t="str">
        <f>IFERROR(__xludf.DUMMYFUNCTION("GOOGLETRANSLATE(D39, ""he"", ""en"")"),"He will bless you")</f>
        <v>He will bless you</v>
      </c>
      <c r="F39" s="4"/>
      <c r="G39" s="4"/>
      <c r="H39" s="4"/>
    </row>
    <row r="40" ht="15.75" customHeight="1">
      <c r="A40" s="3" t="s">
        <v>8265</v>
      </c>
      <c r="B40" s="1" t="s">
        <v>8266</v>
      </c>
      <c r="C40" s="4">
        <v>39.0</v>
      </c>
      <c r="D40" s="5" t="s">
        <v>180</v>
      </c>
      <c r="E40" s="4" t="str">
        <f>IFERROR(__xludf.DUMMYFUNCTION("GOOGLETRANSLATE(D40, ""he"", ""en"")"),"Jehovah")</f>
        <v>Jehovah</v>
      </c>
      <c r="F40" s="4"/>
      <c r="G40" s="4"/>
      <c r="H40" s="4"/>
    </row>
    <row r="41" ht="15.75" customHeight="1">
      <c r="A41" s="3" t="s">
        <v>7763</v>
      </c>
      <c r="B41" s="1" t="s">
        <v>8267</v>
      </c>
      <c r="C41" s="4">
        <v>40.0</v>
      </c>
      <c r="D41" s="5" t="s">
        <v>8268</v>
      </c>
      <c r="E41" s="4" t="str">
        <f>IFERROR(__xludf.DUMMYFUNCTION("GOOGLETRANSLATE(D41, ""he"", ""en"")"),"A grade")</f>
        <v>A grade</v>
      </c>
      <c r="F41" s="4"/>
      <c r="G41" s="4"/>
      <c r="H41" s="4"/>
    </row>
    <row r="42" ht="15.75" customHeight="1">
      <c r="A42" s="3" t="s">
        <v>189</v>
      </c>
      <c r="B42" s="1" t="s">
        <v>8269</v>
      </c>
      <c r="C42" s="4">
        <v>41.0</v>
      </c>
      <c r="D42" s="5" t="s">
        <v>2816</v>
      </c>
      <c r="E42" s="4" t="str">
        <f>IFERROR(__xludf.DUMMYFUNCTION("GOOGLETRANSLATE(D42, ""he"", ""en"")"),"And see")</f>
        <v>And see</v>
      </c>
      <c r="F42" s="4"/>
      <c r="G42" s="4"/>
      <c r="H42" s="4"/>
    </row>
    <row r="43" ht="15.75" customHeight="1">
      <c r="A43" s="3" t="s">
        <v>5119</v>
      </c>
      <c r="B43" s="1" t="s">
        <v>644</v>
      </c>
      <c r="C43" s="4">
        <v>42.0</v>
      </c>
      <c r="D43" s="5" t="s">
        <v>8270</v>
      </c>
      <c r="E43" s="4" t="str">
        <f>IFERROR(__xludf.DUMMYFUNCTION("GOOGLETRANSLATE(D43, ""he"", ""en"")"),"in good")</f>
        <v>in good</v>
      </c>
      <c r="F43" s="4"/>
      <c r="G43" s="4"/>
      <c r="H43" s="4"/>
    </row>
    <row r="44" ht="15.75" customHeight="1">
      <c r="A44" s="3" t="s">
        <v>8271</v>
      </c>
      <c r="B44" s="1" t="s">
        <v>8272</v>
      </c>
      <c r="C44" s="4">
        <v>43.0</v>
      </c>
      <c r="D44" s="5" t="s">
        <v>2412</v>
      </c>
      <c r="E44" s="4" t="str">
        <f>IFERROR(__xludf.DUMMYFUNCTION("GOOGLETRANSLATE(D44, ""he"", ""en"")"),"Jerusalem")</f>
        <v>Jerusalem</v>
      </c>
      <c r="F44" s="4"/>
      <c r="G44" s="4"/>
      <c r="H44" s="4"/>
    </row>
    <row r="45" ht="15.75" customHeight="1">
      <c r="A45" s="8" t="s">
        <v>94</v>
      </c>
      <c r="B45" s="17">
        <v>5.0</v>
      </c>
      <c r="C45" s="4">
        <v>44.0</v>
      </c>
      <c r="D45" s="5" t="s">
        <v>208</v>
      </c>
      <c r="E45" s="4" t="str">
        <f>IFERROR(__xludf.DUMMYFUNCTION("GOOGLETRANSLATE(D45, ""he"", ""en"")"),"all")</f>
        <v>all</v>
      </c>
      <c r="F45" s="4"/>
      <c r="G45" s="4"/>
      <c r="H45" s="4"/>
    </row>
    <row r="46" ht="15.75" customHeight="1">
      <c r="A46" s="3" t="s">
        <v>2816</v>
      </c>
      <c r="B46" s="1" t="s">
        <v>8264</v>
      </c>
      <c r="C46" s="4">
        <v>45.0</v>
      </c>
      <c r="D46" s="5" t="s">
        <v>5119</v>
      </c>
      <c r="E46" s="4" t="str">
        <f>IFERROR(__xludf.DUMMYFUNCTION("GOOGLETRANSLATE(D46, ""he"", ""en"")"),"maritime")</f>
        <v>maritime</v>
      </c>
      <c r="F46" s="4"/>
      <c r="G46" s="4"/>
      <c r="H46" s="4"/>
    </row>
    <row r="47" ht="15.75" customHeight="1">
      <c r="A47" s="3" t="s">
        <v>8273</v>
      </c>
      <c r="B47" s="1" t="s">
        <v>8274</v>
      </c>
      <c r="C47" s="4">
        <v>46.0</v>
      </c>
      <c r="D47" s="5" t="s">
        <v>8275</v>
      </c>
      <c r="E47" s="4" t="str">
        <f>IFERROR(__xludf.DUMMYFUNCTION("GOOGLETRANSLATE(D47, ""he"", ""en"")"),"your life:")</f>
        <v>your life:</v>
      </c>
      <c r="F47" s="4"/>
      <c r="G47" s="4"/>
      <c r="H47" s="4"/>
    </row>
    <row r="48" ht="15.75" customHeight="1">
      <c r="A48" s="3" t="s">
        <v>8276</v>
      </c>
      <c r="B48" s="1" t="s">
        <v>8277</v>
      </c>
      <c r="C48" s="4">
        <v>47.0</v>
      </c>
      <c r="D48" s="5" t="s">
        <v>114</v>
      </c>
      <c r="E48" s="4" t="str">
        <f>IFERROR(__xludf.DUMMYFUNCTION("GOOGLETRANSLATE(D48, ""he"", ""en"")"),"{and}")</f>
        <v>{and}</v>
      </c>
      <c r="F48" s="4"/>
      <c r="G48" s="4"/>
      <c r="H48" s="4"/>
    </row>
    <row r="49" ht="15.75" customHeight="1">
      <c r="A49" s="3" t="s">
        <v>3867</v>
      </c>
      <c r="B49" s="1" t="s">
        <v>3868</v>
      </c>
      <c r="C49" s="4">
        <v>48.0</v>
      </c>
      <c r="D49" s="5" t="s">
        <v>2816</v>
      </c>
      <c r="E49" s="4" t="str">
        <f>IFERROR(__xludf.DUMMYFUNCTION("GOOGLETRANSLATE(D49, ""he"", ""en"")"),"And see")</f>
        <v>And see</v>
      </c>
      <c r="F49" s="4"/>
      <c r="G49" s="4"/>
      <c r="H49" s="4"/>
    </row>
    <row r="50" ht="15.75" customHeight="1">
      <c r="A50" s="3" t="s">
        <v>8037</v>
      </c>
      <c r="B50" s="1" t="s">
        <v>1401</v>
      </c>
      <c r="C50" s="4">
        <v>49.0</v>
      </c>
      <c r="D50" s="5" t="s">
        <v>8273</v>
      </c>
      <c r="E50" s="4" t="str">
        <f>IFERROR(__xludf.DUMMYFUNCTION("GOOGLETRANSLATE(D50, ""he"", ""en"")"),"boys")</f>
        <v>boys</v>
      </c>
      <c r="F50" s="4"/>
      <c r="G50" s="4"/>
      <c r="H50" s="4"/>
    </row>
    <row r="51" ht="15.75" customHeight="1">
      <c r="A51" s="9"/>
      <c r="C51" s="4">
        <v>50.0</v>
      </c>
      <c r="D51" s="5" t="s">
        <v>8276</v>
      </c>
      <c r="E51" s="4" t="str">
        <f>IFERROR(__xludf.DUMMYFUNCTION("GOOGLETRANSLATE(D51, ""he"", ""en"")"),"to your sons")</f>
        <v>to your sons</v>
      </c>
      <c r="F51" s="4"/>
      <c r="G51" s="4"/>
      <c r="H51" s="4"/>
    </row>
    <row r="52" ht="15.75" customHeight="1">
      <c r="A52" s="9"/>
      <c r="C52" s="4">
        <v>51.0</v>
      </c>
      <c r="D52" s="5" t="s">
        <v>3869</v>
      </c>
      <c r="E52" s="4" t="str">
        <f>IFERROR(__xludf.DUMMYFUNCTION("GOOGLETRANSLATE(D52, ""he"", ""en"")"),"peace")</f>
        <v>peace</v>
      </c>
      <c r="F52" s="4"/>
      <c r="G52" s="4"/>
      <c r="H52" s="4"/>
    </row>
    <row r="53" ht="15.75" customHeight="1">
      <c r="A53" s="9"/>
      <c r="C53" s="4">
        <v>52.0</v>
      </c>
      <c r="D53" s="5" t="s">
        <v>533</v>
      </c>
      <c r="E53" s="4" t="str">
        <f>IFERROR(__xludf.DUMMYFUNCTION("GOOGLETRANSLATE(D53, ""he"", ""en"")"),"on")</f>
        <v>on</v>
      </c>
      <c r="F53" s="4"/>
      <c r="G53" s="4"/>
      <c r="H53" s="4"/>
    </row>
    <row r="54" ht="15.75" customHeight="1">
      <c r="A54" s="9"/>
      <c r="C54" s="4">
        <v>53.0</v>
      </c>
      <c r="D54" s="5" t="s">
        <v>2109</v>
      </c>
      <c r="E54" s="4" t="str">
        <f>IFERROR(__xludf.DUMMYFUNCTION("GOOGLETRANSLATE(D54, ""he"", ""en"")"),"Israel:")</f>
        <v>Israel:</v>
      </c>
      <c r="F54" s="4"/>
      <c r="G54" s="4"/>
      <c r="H54" s="4"/>
    </row>
    <row r="55" ht="15.75" customHeight="1">
      <c r="E55" s="4" t="str">
        <f>IFERROR(__xludf.DUMMYFUNCTION("GOOGLETRANSLATE(D55, ""he"", ""en"")"),"#VALUE!")</f>
        <v>#VALUE!</v>
      </c>
    </row>
    <row r="56" ht="15.75" customHeight="1">
      <c r="E56" s="4" t="str">
        <f>IFERROR(__xludf.DUMMYFUNCTION("GOOGLETRANSLATE(D56, ""he"", ""en"")"),"#VALUE!")</f>
        <v>#VALUE!</v>
      </c>
    </row>
    <row r="57" ht="15.75" customHeight="1">
      <c r="E57" s="4" t="str">
        <f>IFERROR(__xludf.DUMMYFUNCTION("GOOGLETRANSLATE(D57, ""he"", ""en"")"),"#VALUE!")</f>
        <v>#VALUE!</v>
      </c>
    </row>
    <row r="58" ht="15.75" customHeight="1">
      <c r="E58" s="4" t="str">
        <f>IFERROR(__xludf.DUMMYFUNCTION("GOOGLETRANSLATE(D58, ""he"", ""en"")"),"#VALUE!")</f>
        <v>#VALUE!</v>
      </c>
    </row>
    <row r="59" ht="15.75" customHeight="1">
      <c r="E59" s="4" t="str">
        <f>IFERROR(__xludf.DUMMYFUNCTION("GOOGLETRANSLATE(D59, ""he"", ""en"")"),"#VALUE!")</f>
        <v>#VALUE!</v>
      </c>
    </row>
    <row r="60" ht="15.75" customHeight="1">
      <c r="E60" s="4" t="str">
        <f>IFERROR(__xludf.DUMMYFUNCTION("GOOGLETRANSLATE(D60, ""he"", ""en"")"),"#VALUE!")</f>
        <v>#VALUE!</v>
      </c>
    </row>
    <row r="61" ht="15.75" customHeight="1">
      <c r="E61" s="4" t="str">
        <f>IFERROR(__xludf.DUMMYFUNCTION("GOOGLETRANSLATE(D61, ""he"", ""en"")"),"#VALUE!")</f>
        <v>#VALUE!</v>
      </c>
    </row>
    <row r="62" ht="15.75" customHeight="1">
      <c r="E62" s="4" t="str">
        <f>IFERROR(__xludf.DUMMYFUNCTION("GOOGLETRANSLATE(D62, ""he"", ""en"")"),"#VALUE!")</f>
        <v>#VALUE!</v>
      </c>
    </row>
    <row r="63" ht="15.75" customHeight="1">
      <c r="E63" s="4" t="str">
        <f>IFERROR(__xludf.DUMMYFUNCTION("GOOGLETRANSLATE(D63, ""he"", ""en"")"),"#VALUE!")</f>
        <v>#VALUE!</v>
      </c>
    </row>
    <row r="64" ht="15.75" customHeight="1">
      <c r="E64" s="4" t="str">
        <f>IFERROR(__xludf.DUMMYFUNCTION("GOOGLETRANSLATE(D64, ""he"", ""en"")"),"#VALUE!")</f>
        <v>#VALUE!</v>
      </c>
    </row>
    <row r="65" ht="15.75" customHeight="1">
      <c r="E65" s="4" t="str">
        <f>IFERROR(__xludf.DUMMYFUNCTION("GOOGLETRANSLATE(D65, ""he"", ""en"")"),"#VALUE!")</f>
        <v>#VALUE!</v>
      </c>
    </row>
    <row r="66" ht="15.75" customHeight="1">
      <c r="E66" s="4" t="str">
        <f>IFERROR(__xludf.DUMMYFUNCTION("GOOGLETRANSLATE(D66, ""he"", ""en"")"),"#VALUE!")</f>
        <v>#VALUE!</v>
      </c>
    </row>
    <row r="67" ht="15.75" customHeight="1">
      <c r="E67" s="4" t="str">
        <f>IFERROR(__xludf.DUMMYFUNCTION("GOOGLETRANSLATE(D67, ""he"", ""en"")"),"#VALUE!")</f>
        <v>#VALUE!</v>
      </c>
    </row>
    <row r="68" ht="15.75" customHeight="1">
      <c r="E68" s="4" t="str">
        <f>IFERROR(__xludf.DUMMYFUNCTION("GOOGLETRANSLATE(D68, ""he"", ""en"")"),"#VALUE!")</f>
        <v>#VALUE!</v>
      </c>
    </row>
    <row r="69" ht="15.75" customHeight="1">
      <c r="E69" s="4" t="str">
        <f>IFERROR(__xludf.DUMMYFUNCTION("GOOGLETRANSLATE(D69, ""he"", ""en"")"),"#VALUE!")</f>
        <v>#VALUE!</v>
      </c>
    </row>
    <row r="70" ht="15.75" customHeight="1">
      <c r="E70" s="4" t="str">
        <f>IFERROR(__xludf.DUMMYFUNCTION("GOOGLETRANSLATE(D70, ""he"", ""en"")"),"#VALUE!")</f>
        <v>#VALUE!</v>
      </c>
    </row>
    <row r="71" ht="15.75" customHeight="1">
      <c r="E71" s="4" t="str">
        <f>IFERROR(__xludf.DUMMYFUNCTION("GOOGLETRANSLATE(D71, ""he"", ""en"")"),"#VALUE!")</f>
        <v>#VALUE!</v>
      </c>
    </row>
    <row r="72" ht="15.75" customHeight="1">
      <c r="E72" s="4" t="str">
        <f>IFERROR(__xludf.DUMMYFUNCTION("GOOGLETRANSLATE(D72, ""he"", ""en"")"),"#VALUE!")</f>
        <v>#VALUE!</v>
      </c>
    </row>
    <row r="73" ht="15.75" customHeight="1">
      <c r="E73" s="4" t="str">
        <f>IFERROR(__xludf.DUMMYFUNCTION("GOOGLETRANSLATE(D73, ""he"", ""en"")"),"#VALUE!")</f>
        <v>#VALUE!</v>
      </c>
    </row>
    <row r="74" ht="15.75" customHeight="1">
      <c r="E74" s="4" t="str">
        <f>IFERROR(__xludf.DUMMYFUNCTION("GOOGLETRANSLATE(D74, ""he"", ""en"")"),"#VALUE!")</f>
        <v>#VALUE!</v>
      </c>
    </row>
    <row r="75" ht="15.75" customHeight="1">
      <c r="E75" s="4" t="str">
        <f>IFERROR(__xludf.DUMMYFUNCTION("GOOGLETRANSLATE(D75, ""he"", ""en"")"),"#VALUE!")</f>
        <v>#VALUE!</v>
      </c>
    </row>
    <row r="76" ht="15.75" customHeight="1">
      <c r="E76" s="4" t="str">
        <f>IFERROR(__xludf.DUMMYFUNCTION("GOOGLETRANSLATE(D76, ""he"", ""en"")"),"#VALUE!")</f>
        <v>#VALUE!</v>
      </c>
    </row>
    <row r="77" ht="15.75" customHeight="1">
      <c r="E77" s="4" t="str">
        <f>IFERROR(__xludf.DUMMYFUNCTION("GOOGLETRANSLATE(D77, ""he"", ""en"")"),"#VALUE!")</f>
        <v>#VALUE!</v>
      </c>
    </row>
    <row r="78" ht="15.75" customHeight="1">
      <c r="E78" s="4" t="str">
        <f>IFERROR(__xludf.DUMMYFUNCTION("GOOGLETRANSLATE(D78, ""he"", ""en"")"),"#VALUE!")</f>
        <v>#VALUE!</v>
      </c>
    </row>
    <row r="79" ht="15.75" customHeight="1">
      <c r="E79" s="4" t="str">
        <f>IFERROR(__xludf.DUMMYFUNCTION("GOOGLETRANSLATE(D79, ""he"", ""en"")"),"#VALUE!")</f>
        <v>#VALUE!</v>
      </c>
    </row>
    <row r="80" ht="15.75" customHeight="1">
      <c r="E80" s="4" t="str">
        <f>IFERROR(__xludf.DUMMYFUNCTION("GOOGLETRANSLATE(D80, ""he"", ""en"")"),"#VALUE!")</f>
        <v>#VALUE!</v>
      </c>
    </row>
    <row r="81" ht="15.75" customHeight="1">
      <c r="E81" s="4" t="str">
        <f>IFERROR(__xludf.DUMMYFUNCTION("GOOGLETRANSLATE(D81, ""he"", ""en"")"),"#VALUE!")</f>
        <v>#VALUE!</v>
      </c>
    </row>
    <row r="82" ht="15.75" customHeight="1">
      <c r="E82" s="4" t="str">
        <f>IFERROR(__xludf.DUMMYFUNCTION("GOOGLETRANSLATE(D82, ""he"", ""en"")"),"#VALUE!")</f>
        <v>#VALUE!</v>
      </c>
    </row>
    <row r="83" ht="15.75" customHeight="1">
      <c r="E83" s="4" t="str">
        <f>IFERROR(__xludf.DUMMYFUNCTION("GOOGLETRANSLATE(D83, ""he"", ""en"")"),"#VALUE!")</f>
        <v>#VALUE!</v>
      </c>
    </row>
    <row r="84" ht="15.75" customHeight="1">
      <c r="E84" s="4" t="str">
        <f>IFERROR(__xludf.DUMMYFUNCTION("GOOGLETRANSLATE(D84, ""he"", ""en"")"),"#VALUE!")</f>
        <v>#VALUE!</v>
      </c>
    </row>
    <row r="85" ht="15.75" customHeight="1">
      <c r="E85" s="4" t="str">
        <f>IFERROR(__xludf.DUMMYFUNCTION("GOOGLETRANSLATE(D85, ""he"", ""en"")"),"#VALUE!")</f>
        <v>#VALUE!</v>
      </c>
    </row>
    <row r="86" ht="15.75" customHeight="1">
      <c r="E86" s="4" t="str">
        <f>IFERROR(__xludf.DUMMYFUNCTION("GOOGLETRANSLATE(D86, ""he"", ""en"")"),"#VALUE!")</f>
        <v>#VALUE!</v>
      </c>
    </row>
    <row r="87" ht="15.75" customHeight="1">
      <c r="E87" s="4" t="str">
        <f>IFERROR(__xludf.DUMMYFUNCTION("GOOGLETRANSLATE(D87, ""he"", ""en"")"),"#VALUE!")</f>
        <v>#VALUE!</v>
      </c>
    </row>
    <row r="88" ht="15.75" customHeight="1">
      <c r="E88" s="4" t="str">
        <f>IFERROR(__xludf.DUMMYFUNCTION("GOOGLETRANSLATE(D88, ""he"", ""en"")"),"#VALUE!")</f>
        <v>#VALUE!</v>
      </c>
    </row>
    <row r="89" ht="15.75" customHeight="1">
      <c r="E89" s="4" t="str">
        <f>IFERROR(__xludf.DUMMYFUNCTION("GOOGLETRANSLATE(D89, ""he"", ""en"")"),"#VALUE!")</f>
        <v>#VALUE!</v>
      </c>
    </row>
    <row r="90" ht="15.75" customHeight="1">
      <c r="E90" s="4" t="str">
        <f>IFERROR(__xludf.DUMMYFUNCTION("GOOGLETRANSLATE(D90, ""he"", ""en"")"),"#VALUE!")</f>
        <v>#VALUE!</v>
      </c>
    </row>
    <row r="91" ht="15.75" customHeight="1">
      <c r="E91" s="4" t="str">
        <f>IFERROR(__xludf.DUMMYFUNCTION("GOOGLETRANSLATE(D91, ""he"", ""en"")"),"#VALUE!")</f>
        <v>#VALUE!</v>
      </c>
    </row>
    <row r="92" ht="15.75" customHeight="1">
      <c r="E92" s="4" t="str">
        <f>IFERROR(__xludf.DUMMYFUNCTION("GOOGLETRANSLATE(D92, ""he"", ""en"")"),"#VALUE!")</f>
        <v>#VALUE!</v>
      </c>
    </row>
    <row r="93" ht="15.75" customHeight="1">
      <c r="E93" s="4" t="str">
        <f>IFERROR(__xludf.DUMMYFUNCTION("GOOGLETRANSLATE(D93, ""he"", ""en"")"),"#VALUE!")</f>
        <v>#VALUE!</v>
      </c>
    </row>
    <row r="94" ht="15.75" customHeight="1">
      <c r="E94" s="4" t="str">
        <f>IFERROR(__xludf.DUMMYFUNCTION("GOOGLETRANSLATE(D94, ""he"", ""en"")"),"#VALUE!")</f>
        <v>#VALUE!</v>
      </c>
    </row>
    <row r="95" ht="15.75" customHeight="1">
      <c r="E95" s="4" t="str">
        <f>IFERROR(__xludf.DUMMYFUNCTION("GOOGLETRANSLATE(D95, ""he"", ""en"")"),"#VALUE!")</f>
        <v>#VALUE!</v>
      </c>
    </row>
    <row r="96" ht="15.75" customHeight="1">
      <c r="E96" s="4" t="str">
        <f>IFERROR(__xludf.DUMMYFUNCTION("GOOGLETRANSLATE(D96, ""he"", ""en"")"),"#VALUE!")</f>
        <v>#VALUE!</v>
      </c>
    </row>
    <row r="97" ht="15.75" customHeight="1">
      <c r="E97" s="4" t="str">
        <f>IFERROR(__xludf.DUMMYFUNCTION("GOOGLETRANSLATE(D97, ""he"", ""en"")"),"#VALUE!")</f>
        <v>#VALUE!</v>
      </c>
    </row>
    <row r="98" ht="15.75" customHeight="1">
      <c r="E98" s="4" t="str">
        <f>IFERROR(__xludf.DUMMYFUNCTION("GOOGLETRANSLATE(D98, ""he"", ""en"")"),"#VALUE!")</f>
        <v>#VALUE!</v>
      </c>
    </row>
    <row r="99" ht="15.75" customHeight="1">
      <c r="E99" s="4" t="str">
        <f>IFERROR(__xludf.DUMMYFUNCTION("GOOGLETRANSLATE(D99, ""he"", ""en"")"),"#VALUE!")</f>
        <v>#VALUE!</v>
      </c>
    </row>
    <row r="100" ht="15.75" customHeight="1">
      <c r="E100" s="4" t="str">
        <f>IFERROR(__xludf.DUMMYFUNCTION("GOOGLETRANSLATE(D100, ""he"", ""en"")"),"#VALUE!")</f>
        <v>#VALUE!</v>
      </c>
    </row>
    <row r="101" ht="15.75" customHeight="1">
      <c r="E101" s="4" t="str">
        <f>IFERROR(__xludf.DUMMYFUNCTION("GOOGLETRANSLATE(D101, ""he"", ""en"")"),"#VALUE!")</f>
        <v>#VALUE!</v>
      </c>
    </row>
    <row r="102" ht="15.75" customHeight="1">
      <c r="E102" s="4" t="str">
        <f>IFERROR(__xludf.DUMMYFUNCTION("GOOGLETRANSLATE(D102, ""he"", ""en"")"),"#VALUE!")</f>
        <v>#VALUE!</v>
      </c>
    </row>
    <row r="103" ht="15.75" customHeight="1">
      <c r="E103" s="4" t="str">
        <f>IFERROR(__xludf.DUMMYFUNCTION("GOOGLETRANSLATE(D103, ""he"", ""en"")"),"#VALUE!")</f>
        <v>#VALUE!</v>
      </c>
    </row>
    <row r="104" ht="15.75" customHeight="1">
      <c r="E104" s="4" t="str">
        <f>IFERROR(__xludf.DUMMYFUNCTION("GOOGLETRANSLATE(D104, ""he"", ""en"")"),"#VALUE!")</f>
        <v>#VALUE!</v>
      </c>
    </row>
    <row r="105" ht="15.75" customHeight="1">
      <c r="E105" s="4" t="str">
        <f>IFERROR(__xludf.DUMMYFUNCTION("GOOGLETRANSLATE(D105, ""he"", ""en"")"),"#VALUE!")</f>
        <v>#VALUE!</v>
      </c>
    </row>
    <row r="106" ht="15.75" customHeight="1">
      <c r="E106" s="4" t="str">
        <f>IFERROR(__xludf.DUMMYFUNCTION("GOOGLETRANSLATE(D106, ""he"", ""en"")"),"#VALUE!")</f>
        <v>#VALUE!</v>
      </c>
    </row>
    <row r="107" ht="15.75" customHeight="1">
      <c r="E107" s="4" t="str">
        <f>IFERROR(__xludf.DUMMYFUNCTION("GOOGLETRANSLATE(D107, ""he"", ""en"")"),"#VALUE!")</f>
        <v>#VALUE!</v>
      </c>
    </row>
    <row r="108" ht="15.75" customHeight="1">
      <c r="E108" s="4" t="str">
        <f>IFERROR(__xludf.DUMMYFUNCTION("GOOGLETRANSLATE(D108, ""he"", ""en"")"),"#VALUE!")</f>
        <v>#VALUE!</v>
      </c>
    </row>
    <row r="109" ht="15.75" customHeight="1">
      <c r="E109" s="4" t="str">
        <f>IFERROR(__xludf.DUMMYFUNCTION("GOOGLETRANSLATE(D109, ""he"", ""en"")"),"#VALUE!")</f>
        <v>#VALUE!</v>
      </c>
    </row>
    <row r="110" ht="15.75" customHeight="1">
      <c r="E110" s="4" t="str">
        <f>IFERROR(__xludf.DUMMYFUNCTION("GOOGLETRANSLATE(D110, ""he"", ""en"")"),"#VALUE!")</f>
        <v>#VALUE!</v>
      </c>
    </row>
    <row r="111" ht="15.75" customHeight="1">
      <c r="E111" s="4" t="str">
        <f>IFERROR(__xludf.DUMMYFUNCTION("GOOGLETRANSLATE(D111, ""he"", ""en"")"),"#VALUE!")</f>
        <v>#VALUE!</v>
      </c>
    </row>
    <row r="112" ht="15.75" customHeight="1">
      <c r="E112" s="4" t="str">
        <f>IFERROR(__xludf.DUMMYFUNCTION("GOOGLETRANSLATE(D112, ""he"", ""en"")"),"#VALUE!")</f>
        <v>#VALUE!</v>
      </c>
    </row>
    <row r="113" ht="15.75" customHeight="1">
      <c r="E113" s="4" t="str">
        <f>IFERROR(__xludf.DUMMYFUNCTION("GOOGLETRANSLATE(D113, ""he"", ""en"")"),"#VALUE!")</f>
        <v>#VALUE!</v>
      </c>
    </row>
    <row r="114" ht="15.75" customHeight="1">
      <c r="E114" s="4" t="str">
        <f>IFERROR(__xludf.DUMMYFUNCTION("GOOGLETRANSLATE(D114, ""he"", ""en"")"),"#VALUE!")</f>
        <v>#VALUE!</v>
      </c>
    </row>
    <row r="115" ht="15.75" customHeight="1">
      <c r="E115" s="4" t="str">
        <f>IFERROR(__xludf.DUMMYFUNCTION("GOOGLETRANSLATE(D115, ""he"", ""en"")"),"#VALUE!")</f>
        <v>#VALUE!</v>
      </c>
    </row>
    <row r="116" ht="15.75" customHeight="1">
      <c r="E116" s="4" t="str">
        <f>IFERROR(__xludf.DUMMYFUNCTION("GOOGLETRANSLATE(D116, ""he"", ""en"")"),"#VALUE!")</f>
        <v>#VALUE!</v>
      </c>
    </row>
    <row r="117" ht="15.75" customHeight="1">
      <c r="E117" s="4" t="str">
        <f>IFERROR(__xludf.DUMMYFUNCTION("GOOGLETRANSLATE(D117, ""he"", ""en"")"),"#VALUE!")</f>
        <v>#VALUE!</v>
      </c>
    </row>
    <row r="118" ht="15.75" customHeight="1">
      <c r="E118" s="4" t="str">
        <f>IFERROR(__xludf.DUMMYFUNCTION("GOOGLETRANSLATE(D118, ""he"", ""en"")"),"#VALUE!")</f>
        <v>#VALUE!</v>
      </c>
    </row>
    <row r="119" ht="15.75" customHeight="1">
      <c r="E119" s="4" t="str">
        <f>IFERROR(__xludf.DUMMYFUNCTION("GOOGLETRANSLATE(D119, ""he"", ""en"")"),"#VALUE!")</f>
        <v>#VALUE!</v>
      </c>
    </row>
    <row r="120" ht="15.75" customHeight="1">
      <c r="E120" s="4" t="str">
        <f>IFERROR(__xludf.DUMMYFUNCTION("GOOGLETRANSLATE(D120, ""he"", ""en"")"),"#VALUE!")</f>
        <v>#VALUE!</v>
      </c>
    </row>
    <row r="121" ht="15.75" customHeight="1">
      <c r="E121" s="4" t="str">
        <f>IFERROR(__xludf.DUMMYFUNCTION("GOOGLETRANSLATE(D121, ""he"", ""en"")"),"#VALUE!")</f>
        <v>#VALUE!</v>
      </c>
    </row>
    <row r="122" ht="15.75" customHeight="1">
      <c r="E122" s="4" t="str">
        <f>IFERROR(__xludf.DUMMYFUNCTION("GOOGLETRANSLATE(D122, ""he"", ""en"")"),"#VALUE!")</f>
        <v>#VALUE!</v>
      </c>
    </row>
    <row r="123" ht="15.75" customHeight="1">
      <c r="E123" s="4" t="str">
        <f>IFERROR(__xludf.DUMMYFUNCTION("GOOGLETRANSLATE(D123, ""he"", ""en"")"),"#VALUE!")</f>
        <v>#VALUE!</v>
      </c>
    </row>
    <row r="124" ht="15.75" customHeight="1">
      <c r="E124" s="4" t="str">
        <f>IFERROR(__xludf.DUMMYFUNCTION("GOOGLETRANSLATE(D124, ""he"", ""en"")"),"#VALUE!")</f>
        <v>#VALUE!</v>
      </c>
    </row>
    <row r="125" ht="15.75" customHeight="1">
      <c r="E125" s="4" t="str">
        <f>IFERROR(__xludf.DUMMYFUNCTION("GOOGLETRANSLATE(D125, ""he"", ""en"")"),"#VALUE!")</f>
        <v>#VALUE!</v>
      </c>
    </row>
    <row r="126" ht="15.75" customHeight="1">
      <c r="E126" s="4" t="str">
        <f>IFERROR(__xludf.DUMMYFUNCTION("GOOGLETRANSLATE(D126, ""he"", ""en"")"),"#VALUE!")</f>
        <v>#VALUE!</v>
      </c>
    </row>
    <row r="127" ht="15.75" customHeight="1">
      <c r="E127" s="4" t="str">
        <f>IFERROR(__xludf.DUMMYFUNCTION("GOOGLETRANSLATE(D127, ""he"", ""en"")"),"#VALUE!")</f>
        <v>#VALUE!</v>
      </c>
    </row>
    <row r="128" ht="15.75" customHeight="1">
      <c r="E128" s="4" t="str">
        <f>IFERROR(__xludf.DUMMYFUNCTION("GOOGLETRANSLATE(D128, ""he"", ""en"")"),"#VALUE!")</f>
        <v>#VALUE!</v>
      </c>
    </row>
    <row r="129" ht="15.75" customHeight="1">
      <c r="E129" s="4" t="str">
        <f>IFERROR(__xludf.DUMMYFUNCTION("GOOGLETRANSLATE(D129, ""he"", ""en"")"),"#VALUE!")</f>
        <v>#VALUE!</v>
      </c>
    </row>
    <row r="130" ht="15.75" customHeight="1">
      <c r="E130" s="4" t="str">
        <f>IFERROR(__xludf.DUMMYFUNCTION("GOOGLETRANSLATE(D130, ""he"", ""en"")"),"#VALUE!")</f>
        <v>#VALUE!</v>
      </c>
    </row>
    <row r="131" ht="15.75" customHeight="1">
      <c r="E131" s="4" t="str">
        <f>IFERROR(__xludf.DUMMYFUNCTION("GOOGLETRANSLATE(D131, ""he"", ""en"")"),"#VALUE!")</f>
        <v>#VALUE!</v>
      </c>
    </row>
    <row r="132" ht="15.75" customHeight="1">
      <c r="E132" s="4" t="str">
        <f>IFERROR(__xludf.DUMMYFUNCTION("GOOGLETRANSLATE(D132, ""he"", ""en"")"),"#VALUE!")</f>
        <v>#VALUE!</v>
      </c>
    </row>
    <row r="133" ht="15.75" customHeight="1">
      <c r="E133" s="4" t="str">
        <f>IFERROR(__xludf.DUMMYFUNCTION("GOOGLETRANSLATE(D133, ""he"", ""en"")"),"#VALUE!")</f>
        <v>#VALUE!</v>
      </c>
    </row>
    <row r="134" ht="15.75" customHeight="1">
      <c r="E134" s="4" t="str">
        <f>IFERROR(__xludf.DUMMYFUNCTION("GOOGLETRANSLATE(D134, ""he"", ""en"")"),"#VALUE!")</f>
        <v>#VALUE!</v>
      </c>
    </row>
    <row r="135" ht="15.75" customHeight="1">
      <c r="E135" s="4" t="str">
        <f>IFERROR(__xludf.DUMMYFUNCTION("GOOGLETRANSLATE(D135, ""he"", ""en"")"),"#VALUE!")</f>
        <v>#VALUE!</v>
      </c>
    </row>
    <row r="136" ht="15.75" customHeight="1">
      <c r="E136" s="4" t="str">
        <f>IFERROR(__xludf.DUMMYFUNCTION("GOOGLETRANSLATE(D136, ""he"", ""en"")"),"#VALUE!")</f>
        <v>#VALUE!</v>
      </c>
    </row>
    <row r="137" ht="15.75" customHeight="1">
      <c r="E137" s="4" t="str">
        <f>IFERROR(__xludf.DUMMYFUNCTION("GOOGLETRANSLATE(D137, ""he"", ""en"")"),"#VALUE!")</f>
        <v>#VALUE!</v>
      </c>
    </row>
    <row r="138" ht="15.75" customHeight="1">
      <c r="E138" s="4" t="str">
        <f>IFERROR(__xludf.DUMMYFUNCTION("GOOGLETRANSLATE(D138, ""he"", ""en"")"),"#VALUE!")</f>
        <v>#VALUE!</v>
      </c>
    </row>
    <row r="139" ht="15.75" customHeight="1">
      <c r="E139" s="4" t="str">
        <f>IFERROR(__xludf.DUMMYFUNCTION("GOOGLETRANSLATE(D139, ""he"", ""en"")"),"#VALUE!")</f>
        <v>#VALUE!</v>
      </c>
    </row>
    <row r="140" ht="15.75" customHeight="1">
      <c r="E140" s="4" t="str">
        <f>IFERROR(__xludf.DUMMYFUNCTION("GOOGLETRANSLATE(D140, ""he"", ""en"")"),"#VALUE!")</f>
        <v>#VALUE!</v>
      </c>
    </row>
    <row r="141" ht="15.75" customHeight="1">
      <c r="E141" s="4" t="str">
        <f>IFERROR(__xludf.DUMMYFUNCTION("GOOGLETRANSLATE(D141, ""he"", ""en"")"),"#VALUE!")</f>
        <v>#VALUE!</v>
      </c>
    </row>
    <row r="142" ht="15.75" customHeight="1">
      <c r="E142" s="4" t="str">
        <f>IFERROR(__xludf.DUMMYFUNCTION("GOOGLETRANSLATE(D142, ""he"", ""en"")"),"#VALUE!")</f>
        <v>#VALUE!</v>
      </c>
    </row>
    <row r="143" ht="15.75" customHeight="1">
      <c r="E143" s="4" t="str">
        <f>IFERROR(__xludf.DUMMYFUNCTION("GOOGLETRANSLATE(D143, ""he"", ""en"")"),"#VALUE!")</f>
        <v>#VALUE!</v>
      </c>
    </row>
    <row r="144" ht="15.75" customHeight="1">
      <c r="E144" s="4" t="str">
        <f>IFERROR(__xludf.DUMMYFUNCTION("GOOGLETRANSLATE(D144, ""he"", ""en"")"),"#VALUE!")</f>
        <v>#VALUE!</v>
      </c>
    </row>
    <row r="145" ht="15.75" customHeight="1">
      <c r="E145" s="4" t="str">
        <f>IFERROR(__xludf.DUMMYFUNCTION("GOOGLETRANSLATE(D145, ""he"", ""en"")"),"#VALUE!")</f>
        <v>#VALUE!</v>
      </c>
    </row>
    <row r="146" ht="15.75" customHeight="1">
      <c r="E146" s="4" t="str">
        <f>IFERROR(__xludf.DUMMYFUNCTION("GOOGLETRANSLATE(D146, ""he"", ""en"")"),"#VALUE!")</f>
        <v>#VALUE!</v>
      </c>
    </row>
    <row r="147" ht="15.75" customHeight="1">
      <c r="E147" s="4" t="str">
        <f>IFERROR(__xludf.DUMMYFUNCTION("GOOGLETRANSLATE(D147, ""he"", ""en"")"),"#VALUE!")</f>
        <v>#VALUE!</v>
      </c>
    </row>
    <row r="148" ht="15.75" customHeight="1">
      <c r="E148" s="4" t="str">
        <f>IFERROR(__xludf.DUMMYFUNCTION("GOOGLETRANSLATE(D148, ""he"", ""en"")"),"#VALUE!")</f>
        <v>#VALUE!</v>
      </c>
    </row>
    <row r="149" ht="15.75" customHeight="1">
      <c r="E149" s="4" t="str">
        <f>IFERROR(__xludf.DUMMYFUNCTION("GOOGLETRANSLATE(D149, ""he"", ""en"")"),"#VALUE!")</f>
        <v>#VALUE!</v>
      </c>
    </row>
    <row r="150" ht="15.75" customHeight="1">
      <c r="E150" s="4" t="str">
        <f>IFERROR(__xludf.DUMMYFUNCTION("GOOGLETRANSLATE(D150, ""he"", ""en"")"),"#VALUE!")</f>
        <v>#VALUE!</v>
      </c>
    </row>
    <row r="151" ht="15.75" customHeight="1">
      <c r="E151" s="4" t="str">
        <f>IFERROR(__xludf.DUMMYFUNCTION("GOOGLETRANSLATE(D151, ""he"", ""en"")"),"#VALUE!")</f>
        <v>#VALUE!</v>
      </c>
    </row>
    <row r="152" ht="15.75" customHeight="1">
      <c r="E152" s="4" t="str">
        <f>IFERROR(__xludf.DUMMYFUNCTION("GOOGLETRANSLATE(D152, ""he"", ""en"")"),"#VALUE!")</f>
        <v>#VALUE!</v>
      </c>
    </row>
    <row r="153" ht="15.75" customHeight="1">
      <c r="E153" s="4" t="str">
        <f>IFERROR(__xludf.DUMMYFUNCTION("GOOGLETRANSLATE(D153, ""he"", ""en"")"),"#VALUE!")</f>
        <v>#VALUE!</v>
      </c>
    </row>
    <row r="154" ht="15.75" customHeight="1">
      <c r="E154" s="4" t="str">
        <f>IFERROR(__xludf.DUMMYFUNCTION("GOOGLETRANSLATE(D154, ""he"", ""en"")"),"#VALUE!")</f>
        <v>#VALUE!</v>
      </c>
    </row>
    <row r="155" ht="15.75" customHeight="1">
      <c r="E155" s="4" t="str">
        <f>IFERROR(__xludf.DUMMYFUNCTION("GOOGLETRANSLATE(D155, ""he"", ""en"")"),"#VALUE!")</f>
        <v>#VALUE!</v>
      </c>
    </row>
    <row r="156" ht="15.75" customHeight="1">
      <c r="E156" s="4" t="str">
        <f>IFERROR(__xludf.DUMMYFUNCTION("GOOGLETRANSLATE(D156, ""he"", ""en"")"),"#VALUE!")</f>
        <v>#VALUE!</v>
      </c>
    </row>
    <row r="157" ht="15.75" customHeight="1">
      <c r="E157" s="4" t="str">
        <f>IFERROR(__xludf.DUMMYFUNCTION("GOOGLETRANSLATE(D157, ""he"", ""en"")"),"#VALUE!")</f>
        <v>#VALUE!</v>
      </c>
    </row>
    <row r="158" ht="15.75" customHeight="1">
      <c r="E158" s="4" t="str">
        <f>IFERROR(__xludf.DUMMYFUNCTION("GOOGLETRANSLATE(D158, ""he"", ""en"")"),"#VALUE!")</f>
        <v>#VALUE!</v>
      </c>
    </row>
    <row r="159" ht="15.75" customHeight="1">
      <c r="E159" s="4" t="str">
        <f>IFERROR(__xludf.DUMMYFUNCTION("GOOGLETRANSLATE(D159, ""he"", ""en"")"),"#VALUE!")</f>
        <v>#VALUE!</v>
      </c>
    </row>
    <row r="160" ht="15.75" customHeight="1">
      <c r="E160" s="4" t="str">
        <f>IFERROR(__xludf.DUMMYFUNCTION("GOOGLETRANSLATE(D160, ""he"", ""en"")"),"#VALUE!")</f>
        <v>#VALUE!</v>
      </c>
    </row>
    <row r="161" ht="15.75" customHeight="1">
      <c r="E161" s="4" t="str">
        <f>IFERROR(__xludf.DUMMYFUNCTION("GOOGLETRANSLATE(D161, ""he"", ""en"")"),"#VALUE!")</f>
        <v>#VALUE!</v>
      </c>
    </row>
    <row r="162" ht="15.75" customHeight="1">
      <c r="E162" s="4" t="str">
        <f>IFERROR(__xludf.DUMMYFUNCTION("GOOGLETRANSLATE(D162, ""he"", ""en"")"),"#VALUE!")</f>
        <v>#VALUE!</v>
      </c>
    </row>
    <row r="163" ht="15.75" customHeight="1">
      <c r="E163" s="4" t="str">
        <f>IFERROR(__xludf.DUMMYFUNCTION("GOOGLETRANSLATE(D163, ""he"", ""en"")"),"#VALUE!")</f>
        <v>#VALUE!</v>
      </c>
    </row>
    <row r="164" ht="15.75" customHeight="1">
      <c r="E164" s="4" t="str">
        <f>IFERROR(__xludf.DUMMYFUNCTION("GOOGLETRANSLATE(D164, ""he"", ""en"")"),"#VALUE!")</f>
        <v>#VALUE!</v>
      </c>
    </row>
    <row r="165" ht="15.75" customHeight="1">
      <c r="E165" s="4" t="str">
        <f>IFERROR(__xludf.DUMMYFUNCTION("GOOGLETRANSLATE(D165, ""he"", ""en"")"),"#VALUE!")</f>
        <v>#VALUE!</v>
      </c>
    </row>
    <row r="166" ht="15.75" customHeight="1">
      <c r="E166" s="4" t="str">
        <f>IFERROR(__xludf.DUMMYFUNCTION("GOOGLETRANSLATE(D166, ""he"", ""en"")"),"#VALUE!")</f>
        <v>#VALUE!</v>
      </c>
    </row>
    <row r="167" ht="15.75" customHeight="1">
      <c r="E167" s="4" t="str">
        <f>IFERROR(__xludf.DUMMYFUNCTION("GOOGLETRANSLATE(D167, ""he"", ""en"")"),"#VALUE!")</f>
        <v>#VALUE!</v>
      </c>
    </row>
    <row r="168" ht="15.75" customHeight="1">
      <c r="E168" s="4" t="str">
        <f>IFERROR(__xludf.DUMMYFUNCTION("GOOGLETRANSLATE(D168, ""he"", ""en"")"),"#VALUE!")</f>
        <v>#VALUE!</v>
      </c>
    </row>
    <row r="169" ht="15.75" customHeight="1">
      <c r="E169" s="4" t="str">
        <f>IFERROR(__xludf.DUMMYFUNCTION("GOOGLETRANSLATE(D169, ""he"", ""en"")"),"#VALUE!")</f>
        <v>#VALUE!</v>
      </c>
    </row>
    <row r="170" ht="15.75" customHeight="1">
      <c r="E170" s="4" t="str">
        <f>IFERROR(__xludf.DUMMYFUNCTION("GOOGLETRANSLATE(D170, ""he"", ""en"")"),"#VALUE!")</f>
        <v>#VALUE!</v>
      </c>
    </row>
    <row r="171" ht="15.75" customHeight="1">
      <c r="E171" s="4" t="str">
        <f>IFERROR(__xludf.DUMMYFUNCTION("GOOGLETRANSLATE(D171, ""he"", ""en"")"),"#VALUE!")</f>
        <v>#VALUE!</v>
      </c>
    </row>
    <row r="172" ht="15.75" customHeight="1">
      <c r="E172" s="4" t="str">
        <f>IFERROR(__xludf.DUMMYFUNCTION("GOOGLETRANSLATE(D172, ""he"", ""en"")"),"#VALUE!")</f>
        <v>#VALUE!</v>
      </c>
    </row>
    <row r="173" ht="15.75" customHeight="1">
      <c r="E173" s="4" t="str">
        <f>IFERROR(__xludf.DUMMYFUNCTION("GOOGLETRANSLATE(D173, ""he"", ""en"")"),"#VALUE!")</f>
        <v>#VALUE!</v>
      </c>
    </row>
    <row r="174" ht="15.75" customHeight="1">
      <c r="E174" s="4" t="str">
        <f>IFERROR(__xludf.DUMMYFUNCTION("GOOGLETRANSLATE(D174, ""he"", ""en"")"),"#VALUE!")</f>
        <v>#VALUE!</v>
      </c>
    </row>
    <row r="175" ht="15.75" customHeight="1">
      <c r="E175" s="4" t="str">
        <f>IFERROR(__xludf.DUMMYFUNCTION("GOOGLETRANSLATE(D175, ""he"", ""en"")"),"#VALUE!")</f>
        <v>#VALUE!</v>
      </c>
    </row>
    <row r="176" ht="15.75" customHeight="1">
      <c r="E176" s="4" t="str">
        <f>IFERROR(__xludf.DUMMYFUNCTION("GOOGLETRANSLATE(D176, ""he"", ""en"")"),"#VALUE!")</f>
        <v>#VALUE!</v>
      </c>
    </row>
    <row r="177" ht="15.75" customHeight="1">
      <c r="E177" s="4" t="str">
        <f>IFERROR(__xludf.DUMMYFUNCTION("GOOGLETRANSLATE(D177, ""he"", ""en"")"),"#VALUE!")</f>
        <v>#VALUE!</v>
      </c>
    </row>
    <row r="178" ht="15.75" customHeight="1">
      <c r="E178" s="4" t="str">
        <f>IFERROR(__xludf.DUMMYFUNCTION("GOOGLETRANSLATE(D178, ""he"", ""en"")"),"#VALUE!")</f>
        <v>#VALUE!</v>
      </c>
    </row>
    <row r="179" ht="15.75" customHeight="1">
      <c r="E179" s="4" t="str">
        <f>IFERROR(__xludf.DUMMYFUNCTION("GOOGLETRANSLATE(D179, ""he"", ""en"")"),"#VALUE!")</f>
        <v>#VALUE!</v>
      </c>
    </row>
    <row r="180" ht="15.75" customHeight="1">
      <c r="E180" s="4" t="str">
        <f>IFERROR(__xludf.DUMMYFUNCTION("GOOGLETRANSLATE(D180, ""he"", ""en"")"),"#VALUE!")</f>
        <v>#VALUE!</v>
      </c>
    </row>
    <row r="181" ht="15.75" customHeight="1">
      <c r="E181" s="4" t="str">
        <f>IFERROR(__xludf.DUMMYFUNCTION("GOOGLETRANSLATE(D181, ""he"", ""en"")"),"#VALUE!")</f>
        <v>#VALUE!</v>
      </c>
    </row>
    <row r="182" ht="15.75" customHeight="1">
      <c r="E182" s="4" t="str">
        <f>IFERROR(__xludf.DUMMYFUNCTION("GOOGLETRANSLATE(D182, ""he"", ""en"")"),"#VALUE!")</f>
        <v>#VALUE!</v>
      </c>
    </row>
    <row r="183" ht="15.75" customHeight="1">
      <c r="E183" s="4" t="str">
        <f>IFERROR(__xludf.DUMMYFUNCTION("GOOGLETRANSLATE(D183, ""he"", ""en"")"),"#VALUE!")</f>
        <v>#VALUE!</v>
      </c>
    </row>
    <row r="184" ht="15.75" customHeight="1">
      <c r="E184" s="4" t="str">
        <f>IFERROR(__xludf.DUMMYFUNCTION("GOOGLETRANSLATE(D184, ""he"", ""en"")"),"#VALUE!")</f>
        <v>#VALUE!</v>
      </c>
    </row>
    <row r="185" ht="15.75" customHeight="1">
      <c r="E185" s="4" t="str">
        <f>IFERROR(__xludf.DUMMYFUNCTION("GOOGLETRANSLATE(D185, ""he"", ""en"")"),"#VALUE!")</f>
        <v>#VALUE!</v>
      </c>
    </row>
    <row r="186" ht="15.75" customHeight="1">
      <c r="E186" s="4" t="str">
        <f>IFERROR(__xludf.DUMMYFUNCTION("GOOGLETRANSLATE(D186, ""he"", ""en"")"),"#VALUE!")</f>
        <v>#VALUE!</v>
      </c>
    </row>
    <row r="187" ht="15.75" customHeight="1">
      <c r="E187" s="4" t="str">
        <f>IFERROR(__xludf.DUMMYFUNCTION("GOOGLETRANSLATE(D187, ""he"", ""en"")"),"#VALUE!")</f>
        <v>#VALUE!</v>
      </c>
    </row>
    <row r="188" ht="15.75" customHeight="1">
      <c r="E188" s="4" t="str">
        <f>IFERROR(__xludf.DUMMYFUNCTION("GOOGLETRANSLATE(D188, ""he"", ""en"")"),"#VALUE!")</f>
        <v>#VALUE!</v>
      </c>
    </row>
    <row r="189" ht="15.75" customHeight="1">
      <c r="E189" s="4" t="str">
        <f>IFERROR(__xludf.DUMMYFUNCTION("GOOGLETRANSLATE(D189, ""he"", ""en"")"),"#VALUE!")</f>
        <v>#VALUE!</v>
      </c>
    </row>
    <row r="190" ht="15.75" customHeight="1">
      <c r="E190" s="4" t="str">
        <f>IFERROR(__xludf.DUMMYFUNCTION("GOOGLETRANSLATE(D190, ""he"", ""en"")"),"#VALUE!")</f>
        <v>#VALUE!</v>
      </c>
    </row>
    <row r="191" ht="15.75" customHeight="1">
      <c r="E191" s="4" t="str">
        <f>IFERROR(__xludf.DUMMYFUNCTION("GOOGLETRANSLATE(D191, ""he"", ""en"")"),"#VALUE!")</f>
        <v>#VALUE!</v>
      </c>
    </row>
    <row r="192" ht="15.75" customHeight="1">
      <c r="E192" s="4" t="str">
        <f>IFERROR(__xludf.DUMMYFUNCTION("GOOGLETRANSLATE(D192, ""he"", ""en"")"),"#VALUE!")</f>
        <v>#VALUE!</v>
      </c>
    </row>
    <row r="193" ht="15.75" customHeight="1">
      <c r="E193" s="4" t="str">
        <f>IFERROR(__xludf.DUMMYFUNCTION("GOOGLETRANSLATE(D193, ""he"", ""en"")"),"#VALUE!")</f>
        <v>#VALUE!</v>
      </c>
    </row>
    <row r="194" ht="15.75" customHeight="1">
      <c r="E194" s="4" t="str">
        <f>IFERROR(__xludf.DUMMYFUNCTION("GOOGLETRANSLATE(D194, ""he"", ""en"")"),"#VALUE!")</f>
        <v>#VALUE!</v>
      </c>
    </row>
    <row r="195" ht="15.75" customHeight="1">
      <c r="E195" s="4" t="str">
        <f>IFERROR(__xludf.DUMMYFUNCTION("GOOGLETRANSLATE(D195, ""he"", ""en"")"),"#VALUE!")</f>
        <v>#VALUE!</v>
      </c>
    </row>
    <row r="196" ht="15.75" customHeight="1">
      <c r="E196" s="4" t="str">
        <f>IFERROR(__xludf.DUMMYFUNCTION("GOOGLETRANSLATE(D196, ""he"", ""en"")"),"#VALUE!")</f>
        <v>#VALUE!</v>
      </c>
    </row>
    <row r="197" ht="15.75" customHeight="1">
      <c r="E197" s="4" t="str">
        <f>IFERROR(__xludf.DUMMYFUNCTION("GOOGLETRANSLATE(D197, ""he"", ""en"")"),"#VALUE!")</f>
        <v>#VALUE!</v>
      </c>
    </row>
    <row r="198" ht="15.75" customHeight="1">
      <c r="E198" s="4" t="str">
        <f>IFERROR(__xludf.DUMMYFUNCTION("GOOGLETRANSLATE(D198, ""he"", ""en"")"),"#VALUE!")</f>
        <v>#VALUE!</v>
      </c>
    </row>
    <row r="199" ht="15.75" customHeight="1">
      <c r="E199" s="4" t="str">
        <f>IFERROR(__xludf.DUMMYFUNCTION("GOOGLETRANSLATE(D199, ""he"", ""en"")"),"#VALUE!")</f>
        <v>#VALUE!</v>
      </c>
    </row>
    <row r="200" ht="15.75" customHeight="1">
      <c r="E200" s="4" t="str">
        <f>IFERROR(__xludf.DUMMYFUNCTION("GOOGLETRANSLATE(D200, ""he"", ""en"")"),"#VALUE!")</f>
        <v>#VALUE!</v>
      </c>
    </row>
    <row r="201" ht="15.75" customHeight="1">
      <c r="E201" s="4" t="str">
        <f>IFERROR(__xludf.DUMMYFUNCTION("GOOGLETRANSLATE(D201, ""he"", ""en"")"),"#VALUE!")</f>
        <v>#VALUE!</v>
      </c>
    </row>
    <row r="202" ht="15.75" customHeight="1">
      <c r="E202" s="4" t="str">
        <f>IFERROR(__xludf.DUMMYFUNCTION("GOOGLETRANSLATE(D202, ""he"", ""en"")"),"#VALUE!")</f>
        <v>#VALUE!</v>
      </c>
    </row>
    <row r="203" ht="15.75" customHeight="1">
      <c r="E203" s="4" t="str">
        <f>IFERROR(__xludf.DUMMYFUNCTION("GOOGLETRANSLATE(D203, ""he"", ""en"")"),"#VALUE!")</f>
        <v>#VALUE!</v>
      </c>
    </row>
    <row r="204" ht="15.75" customHeight="1">
      <c r="E204" s="4" t="str">
        <f>IFERROR(__xludf.DUMMYFUNCTION("GOOGLETRANSLATE(D204, ""he"", ""en"")"),"#VALUE!")</f>
        <v>#VALUE!</v>
      </c>
    </row>
    <row r="205" ht="15.75" customHeight="1">
      <c r="E205" s="4" t="str">
        <f>IFERROR(__xludf.DUMMYFUNCTION("GOOGLETRANSLATE(D205, ""he"", ""en"")"),"#VALUE!")</f>
        <v>#VALUE!</v>
      </c>
    </row>
    <row r="206" ht="15.75" customHeight="1">
      <c r="E206" s="4" t="str">
        <f>IFERROR(__xludf.DUMMYFUNCTION("GOOGLETRANSLATE(D206, ""he"", ""en"")"),"#VALUE!")</f>
        <v>#VALUE!</v>
      </c>
    </row>
    <row r="207" ht="15.75" customHeight="1">
      <c r="E207" s="4" t="str">
        <f>IFERROR(__xludf.DUMMYFUNCTION("GOOGLETRANSLATE(D207, ""he"", ""en"")"),"#VALUE!")</f>
        <v>#VALUE!</v>
      </c>
    </row>
    <row r="208" ht="15.75" customHeight="1">
      <c r="E208" s="4" t="str">
        <f>IFERROR(__xludf.DUMMYFUNCTION("GOOGLETRANSLATE(D208, ""he"", ""en"")"),"#VALUE!")</f>
        <v>#VALUE!</v>
      </c>
    </row>
    <row r="209" ht="15.75" customHeight="1">
      <c r="E209" s="4" t="str">
        <f>IFERROR(__xludf.DUMMYFUNCTION("GOOGLETRANSLATE(D209, ""he"", ""en"")"),"#VALUE!")</f>
        <v>#VALUE!</v>
      </c>
    </row>
    <row r="210" ht="15.75" customHeight="1">
      <c r="E210" s="4" t="str">
        <f>IFERROR(__xludf.DUMMYFUNCTION("GOOGLETRANSLATE(D210, ""he"", ""en"")"),"#VALUE!")</f>
        <v>#VALUE!</v>
      </c>
    </row>
    <row r="211" ht="15.75" customHeight="1">
      <c r="E211" s="4" t="str">
        <f>IFERROR(__xludf.DUMMYFUNCTION("GOOGLETRANSLATE(D211, ""he"", ""en"")"),"#VALUE!")</f>
        <v>#VALUE!</v>
      </c>
    </row>
    <row r="212" ht="15.75" customHeight="1">
      <c r="E212" s="4" t="str">
        <f>IFERROR(__xludf.DUMMYFUNCTION("GOOGLETRANSLATE(D212, ""he"", ""en"")"),"#VALUE!")</f>
        <v>#VALUE!</v>
      </c>
    </row>
    <row r="213" ht="15.75" customHeight="1">
      <c r="E213" s="4" t="str">
        <f>IFERROR(__xludf.DUMMYFUNCTION("GOOGLETRANSLATE(D213, ""he"", ""en"")"),"#VALUE!")</f>
        <v>#VALUE!</v>
      </c>
    </row>
    <row r="214" ht="15.75" customHeight="1">
      <c r="E214" s="4" t="str">
        <f>IFERROR(__xludf.DUMMYFUNCTION("GOOGLETRANSLATE(D214, ""he"", ""en"")"),"#VALUE!")</f>
        <v>#VALUE!</v>
      </c>
    </row>
    <row r="215" ht="15.75" customHeight="1">
      <c r="E215" s="4" t="str">
        <f>IFERROR(__xludf.DUMMYFUNCTION("GOOGLETRANSLATE(D215, ""he"", ""en"")"),"#VALUE!")</f>
        <v>#VALUE!</v>
      </c>
    </row>
    <row r="216" ht="15.75" customHeight="1">
      <c r="E216" s="4" t="str">
        <f>IFERROR(__xludf.DUMMYFUNCTION("GOOGLETRANSLATE(D216, ""he"", ""en"")"),"#VALUE!")</f>
        <v>#VALUE!</v>
      </c>
    </row>
    <row r="217" ht="15.75" customHeight="1">
      <c r="E217" s="4" t="str">
        <f>IFERROR(__xludf.DUMMYFUNCTION("GOOGLETRANSLATE(D217, ""he"", ""en"")"),"#VALUE!")</f>
        <v>#VALUE!</v>
      </c>
    </row>
    <row r="218" ht="15.75" customHeight="1">
      <c r="E218" s="4" t="str">
        <f>IFERROR(__xludf.DUMMYFUNCTION("GOOGLETRANSLATE(D218, ""he"", ""en"")"),"#VALUE!")</f>
        <v>#VALUE!</v>
      </c>
    </row>
    <row r="219" ht="15.75" customHeight="1">
      <c r="E219" s="4" t="str">
        <f>IFERROR(__xludf.DUMMYFUNCTION("GOOGLETRANSLATE(D219, ""he"", ""en"")"),"#VALUE!")</f>
        <v>#VALUE!</v>
      </c>
    </row>
    <row r="220" ht="15.75" customHeight="1">
      <c r="E220" s="4" t="str">
        <f>IFERROR(__xludf.DUMMYFUNCTION("GOOGLETRANSLATE(D220, ""he"", ""en"")"),"#VALUE!")</f>
        <v>#VALUE!</v>
      </c>
    </row>
    <row r="221" ht="15.75" customHeight="1">
      <c r="E221" s="4" t="str">
        <f>IFERROR(__xludf.DUMMYFUNCTION("GOOGLETRANSLATE(D221, ""he"", ""en"")"),"#VALUE!")</f>
        <v>#VALUE!</v>
      </c>
    </row>
    <row r="222" ht="15.75" customHeight="1">
      <c r="E222" s="4" t="str">
        <f>IFERROR(__xludf.DUMMYFUNCTION("GOOGLETRANSLATE(D222, ""he"", ""en"")"),"#VALUE!")</f>
        <v>#VALUE!</v>
      </c>
    </row>
    <row r="223" ht="15.75" customHeight="1">
      <c r="E223" s="4" t="str">
        <f>IFERROR(__xludf.DUMMYFUNCTION("GOOGLETRANSLATE(D223, ""he"", ""en"")"),"#VALUE!")</f>
        <v>#VALUE!</v>
      </c>
    </row>
    <row r="224" ht="15.75" customHeight="1">
      <c r="E224" s="4" t="str">
        <f>IFERROR(__xludf.DUMMYFUNCTION("GOOGLETRANSLATE(D224, ""he"", ""en"")"),"#VALUE!")</f>
        <v>#VALUE!</v>
      </c>
    </row>
    <row r="225" ht="15.75" customHeight="1">
      <c r="E225" s="4" t="str">
        <f>IFERROR(__xludf.DUMMYFUNCTION("GOOGLETRANSLATE(D225, ""he"", ""en"")"),"#VALUE!")</f>
        <v>#VALUE!</v>
      </c>
    </row>
    <row r="226" ht="15.75" customHeight="1">
      <c r="E226" s="4" t="str">
        <f>IFERROR(__xludf.DUMMYFUNCTION("GOOGLETRANSLATE(D226, ""he"", ""en"")"),"#VALUE!")</f>
        <v>#VALUE!</v>
      </c>
    </row>
    <row r="227" ht="15.75" customHeight="1">
      <c r="E227" s="4" t="str">
        <f>IFERROR(__xludf.DUMMYFUNCTION("GOOGLETRANSLATE(D227, ""he"", ""en"")"),"#VALUE!")</f>
        <v>#VALUE!</v>
      </c>
    </row>
    <row r="228" ht="15.75" customHeight="1">
      <c r="E228" s="4" t="str">
        <f>IFERROR(__xludf.DUMMYFUNCTION("GOOGLETRANSLATE(D228, ""he"", ""en"")"),"#VALUE!")</f>
        <v>#VALUE!</v>
      </c>
    </row>
    <row r="229" ht="15.75" customHeight="1">
      <c r="E229" s="4" t="str">
        <f>IFERROR(__xludf.DUMMYFUNCTION("GOOGLETRANSLATE(D229, ""he"", ""en"")"),"#VALUE!")</f>
        <v>#VALUE!</v>
      </c>
    </row>
    <row r="230" ht="15.75" customHeight="1">
      <c r="E230" s="4" t="str">
        <f>IFERROR(__xludf.DUMMYFUNCTION("GOOGLETRANSLATE(D230, ""he"", ""en"")"),"#VALUE!")</f>
        <v>#VALUE!</v>
      </c>
    </row>
    <row r="231" ht="15.75" customHeight="1">
      <c r="E231" s="4" t="str">
        <f>IFERROR(__xludf.DUMMYFUNCTION("GOOGLETRANSLATE(D231, ""he"", ""en"")"),"#VALUE!")</f>
        <v>#VALUE!</v>
      </c>
    </row>
    <row r="232" ht="15.75" customHeight="1">
      <c r="E232" s="4" t="str">
        <f>IFERROR(__xludf.DUMMYFUNCTION("GOOGLETRANSLATE(D232, ""he"", ""en"")"),"#VALUE!")</f>
        <v>#VALUE!</v>
      </c>
    </row>
    <row r="233" ht="15.75" customHeight="1">
      <c r="E233" s="4" t="str">
        <f>IFERROR(__xludf.DUMMYFUNCTION("GOOGLETRANSLATE(D233, ""he"", ""en"")"),"#VALUE!")</f>
        <v>#VALUE!</v>
      </c>
    </row>
    <row r="234" ht="15.75" customHeight="1">
      <c r="E234" s="4" t="str">
        <f>IFERROR(__xludf.DUMMYFUNCTION("GOOGLETRANSLATE(D234, ""he"", ""en"")"),"#VALUE!")</f>
        <v>#VALUE!</v>
      </c>
    </row>
    <row r="235" ht="15.75" customHeight="1">
      <c r="E235" s="4" t="str">
        <f>IFERROR(__xludf.DUMMYFUNCTION("GOOGLETRANSLATE(D235, ""he"", ""en"")"),"#VALUE!")</f>
        <v>#VALUE!</v>
      </c>
    </row>
    <row r="236" ht="15.75" customHeight="1">
      <c r="E236" s="4" t="str">
        <f>IFERROR(__xludf.DUMMYFUNCTION("GOOGLETRANSLATE(D236, ""he"", ""en"")"),"#VALUE!")</f>
        <v>#VALUE!</v>
      </c>
    </row>
    <row r="237" ht="15.75" customHeight="1">
      <c r="E237" s="4" t="str">
        <f>IFERROR(__xludf.DUMMYFUNCTION("GOOGLETRANSLATE(D237, ""he"", ""en"")"),"#VALUE!")</f>
        <v>#VALUE!</v>
      </c>
    </row>
    <row r="238" ht="15.75" customHeight="1">
      <c r="E238" s="4" t="str">
        <f>IFERROR(__xludf.DUMMYFUNCTION("GOOGLETRANSLATE(D238, ""he"", ""en"")"),"#VALUE!")</f>
        <v>#VALUE!</v>
      </c>
    </row>
    <row r="239" ht="15.75" customHeight="1">
      <c r="E239" s="4" t="str">
        <f>IFERROR(__xludf.DUMMYFUNCTION("GOOGLETRANSLATE(D239, ""he"", ""en"")"),"#VALUE!")</f>
        <v>#VALUE!</v>
      </c>
    </row>
    <row r="240" ht="15.75" customHeight="1">
      <c r="E240" s="4" t="str">
        <f>IFERROR(__xludf.DUMMYFUNCTION("GOOGLETRANSLATE(D240, ""he"", ""en"")"),"#VALUE!")</f>
        <v>#VALUE!</v>
      </c>
    </row>
    <row r="241" ht="15.75" customHeight="1">
      <c r="E241" s="4" t="str">
        <f>IFERROR(__xludf.DUMMYFUNCTION("GOOGLETRANSLATE(D241, ""he"", ""en"")"),"#VALUE!")</f>
        <v>#VALUE!</v>
      </c>
    </row>
    <row r="242" ht="15.75" customHeight="1">
      <c r="E242" s="4" t="str">
        <f>IFERROR(__xludf.DUMMYFUNCTION("GOOGLETRANSLATE(D242, ""he"", ""en"")"),"#VALUE!")</f>
        <v>#VALUE!</v>
      </c>
    </row>
    <row r="243" ht="15.75" customHeight="1">
      <c r="E243" s="4" t="str">
        <f>IFERROR(__xludf.DUMMYFUNCTION("GOOGLETRANSLATE(D243, ""he"", ""en"")"),"#VALUE!")</f>
        <v>#VALUE!</v>
      </c>
    </row>
    <row r="244" ht="15.75" customHeight="1">
      <c r="E244" s="4" t="str">
        <f>IFERROR(__xludf.DUMMYFUNCTION("GOOGLETRANSLATE(D244, ""he"", ""en"")"),"#VALUE!")</f>
        <v>#VALUE!</v>
      </c>
    </row>
    <row r="245" ht="15.75" customHeight="1">
      <c r="E245" s="4" t="str">
        <f>IFERROR(__xludf.DUMMYFUNCTION("GOOGLETRANSLATE(D245, ""he"", ""en"")"),"#VALUE!")</f>
        <v>#VALUE!</v>
      </c>
    </row>
    <row r="246" ht="15.75" customHeight="1">
      <c r="E246" s="4" t="str">
        <f>IFERROR(__xludf.DUMMYFUNCTION("GOOGLETRANSLATE(D246, ""he"", ""en"")"),"#VALUE!")</f>
        <v>#VALUE!</v>
      </c>
    </row>
    <row r="247" ht="15.75" customHeight="1">
      <c r="E247" s="4" t="str">
        <f>IFERROR(__xludf.DUMMYFUNCTION("GOOGLETRANSLATE(D247, ""he"", ""en"")"),"#VALUE!")</f>
        <v>#VALUE!</v>
      </c>
    </row>
    <row r="248" ht="15.75" customHeight="1">
      <c r="E248" s="4" t="str">
        <f>IFERROR(__xludf.DUMMYFUNCTION("GOOGLETRANSLATE(D248, ""he"", ""en"")"),"#VALUE!")</f>
        <v>#VALUE!</v>
      </c>
    </row>
    <row r="249" ht="15.75" customHeight="1">
      <c r="E249" s="4" t="str">
        <f>IFERROR(__xludf.DUMMYFUNCTION("GOOGLETRANSLATE(D249, ""he"", ""en"")"),"#VALUE!")</f>
        <v>#VALUE!</v>
      </c>
    </row>
    <row r="250" ht="15.75" customHeight="1">
      <c r="E250" s="4" t="str">
        <f>IFERROR(__xludf.DUMMYFUNCTION("GOOGLETRANSLATE(D250, ""he"", ""en"")"),"#VALUE!")</f>
        <v>#VALUE!</v>
      </c>
    </row>
    <row r="251" ht="15.75" customHeight="1">
      <c r="E251" s="4" t="str">
        <f>IFERROR(__xludf.DUMMYFUNCTION("GOOGLETRANSLATE(D251, ""he"", ""en"")"),"#VALUE!")</f>
        <v>#VALUE!</v>
      </c>
    </row>
    <row r="252" ht="15.75" customHeight="1">
      <c r="E252" s="4" t="str">
        <f>IFERROR(__xludf.DUMMYFUNCTION("GOOGLETRANSLATE(D252, ""he"", ""en"")"),"#VALUE!")</f>
        <v>#VALUE!</v>
      </c>
    </row>
    <row r="253" ht="15.75" customHeight="1">
      <c r="E253" s="4" t="str">
        <f>IFERROR(__xludf.DUMMYFUNCTION("GOOGLETRANSLATE(D253, ""he"", ""en"")"),"#VALUE!")</f>
        <v>#VALUE!</v>
      </c>
    </row>
    <row r="254" ht="15.75" customHeight="1">
      <c r="E254" s="4" t="str">
        <f>IFERROR(__xludf.DUMMYFUNCTION("GOOGLETRANSLATE(D254, ""he"", ""en"")"),"#VALUE!")</f>
        <v>#VALUE!</v>
      </c>
    </row>
    <row r="255" ht="15.75" customHeight="1">
      <c r="E255" s="4" t="str">
        <f>IFERROR(__xludf.DUMMYFUNCTION("GOOGLETRANSLATE(D255, ""he"", ""en"")"),"#VALUE!")</f>
        <v>#VALUE!</v>
      </c>
    </row>
    <row r="256" ht="15.75" customHeight="1">
      <c r="E256" s="4" t="str">
        <f>IFERROR(__xludf.DUMMYFUNCTION("GOOGLETRANSLATE(D256, ""he"", ""en"")"),"#VALUE!")</f>
        <v>#VALUE!</v>
      </c>
    </row>
    <row r="257" ht="15.75" customHeight="1">
      <c r="E257" s="4" t="str">
        <f>IFERROR(__xludf.DUMMYFUNCTION("GOOGLETRANSLATE(D257, ""he"", ""en"")"),"#VALUE!")</f>
        <v>#VALUE!</v>
      </c>
    </row>
    <row r="258" ht="15.75" customHeight="1">
      <c r="E258" s="4" t="str">
        <f>IFERROR(__xludf.DUMMYFUNCTION("GOOGLETRANSLATE(D258, ""he"", ""en"")"),"#VALUE!")</f>
        <v>#VALUE!</v>
      </c>
    </row>
    <row r="259" ht="15.75" customHeight="1">
      <c r="E259" s="4" t="str">
        <f>IFERROR(__xludf.DUMMYFUNCTION("GOOGLETRANSLATE(D259, ""he"", ""en"")"),"#VALUE!")</f>
        <v>#VALUE!</v>
      </c>
    </row>
    <row r="260" ht="15.75" customHeight="1">
      <c r="E260" s="4" t="str">
        <f>IFERROR(__xludf.DUMMYFUNCTION("GOOGLETRANSLATE(D260, ""he"", ""en"")"),"#VALUE!")</f>
        <v>#VALUE!</v>
      </c>
    </row>
    <row r="261" ht="15.75" customHeight="1">
      <c r="E261" s="4" t="str">
        <f>IFERROR(__xludf.DUMMYFUNCTION("GOOGLETRANSLATE(D261, ""he"", ""en"")"),"#VALUE!")</f>
        <v>#VALUE!</v>
      </c>
    </row>
    <row r="262" ht="15.75" customHeight="1">
      <c r="E262" s="4" t="str">
        <f>IFERROR(__xludf.DUMMYFUNCTION("GOOGLETRANSLATE(D262, ""he"", ""en"")"),"#VALUE!")</f>
        <v>#VALUE!</v>
      </c>
    </row>
    <row r="263" ht="15.75" customHeight="1">
      <c r="E263" s="4" t="str">
        <f>IFERROR(__xludf.DUMMYFUNCTION("GOOGLETRANSLATE(D263, ""he"", ""en"")"),"#VALUE!")</f>
        <v>#VALUE!</v>
      </c>
    </row>
    <row r="264" ht="15.75" customHeight="1">
      <c r="E264" s="4" t="str">
        <f>IFERROR(__xludf.DUMMYFUNCTION("GOOGLETRANSLATE(D264, ""he"", ""en"")"),"#VALUE!")</f>
        <v>#VALUE!</v>
      </c>
    </row>
    <row r="265" ht="15.75" customHeight="1">
      <c r="E265" s="4" t="str">
        <f>IFERROR(__xludf.DUMMYFUNCTION("GOOGLETRANSLATE(D265, ""he"", ""en"")"),"#VALUE!")</f>
        <v>#VALUE!</v>
      </c>
    </row>
    <row r="266" ht="15.75" customHeight="1">
      <c r="E266" s="4" t="str">
        <f>IFERROR(__xludf.DUMMYFUNCTION("GOOGLETRANSLATE(D266, ""he"", ""en"")"),"#VALUE!")</f>
        <v>#VALUE!</v>
      </c>
    </row>
    <row r="267" ht="15.75" customHeight="1">
      <c r="E267" s="4" t="str">
        <f>IFERROR(__xludf.DUMMYFUNCTION("GOOGLETRANSLATE(D267, ""he"", ""en"")"),"#VALUE!")</f>
        <v>#VALUE!</v>
      </c>
    </row>
    <row r="268" ht="15.75" customHeight="1">
      <c r="E268" s="4" t="str">
        <f>IFERROR(__xludf.DUMMYFUNCTION("GOOGLETRANSLATE(D268, ""he"", ""en"")"),"#VALUE!")</f>
        <v>#VALUE!</v>
      </c>
    </row>
    <row r="269" ht="15.75" customHeight="1">
      <c r="E269" s="4" t="str">
        <f>IFERROR(__xludf.DUMMYFUNCTION("GOOGLETRANSLATE(D269, ""he"", ""en"")"),"#VALUE!")</f>
        <v>#VALUE!</v>
      </c>
    </row>
    <row r="270" ht="15.75" customHeight="1">
      <c r="E270" s="4" t="str">
        <f>IFERROR(__xludf.DUMMYFUNCTION("GOOGLETRANSLATE(D270, ""he"", ""en"")"),"#VALUE!")</f>
        <v>#VALUE!</v>
      </c>
    </row>
    <row r="271" ht="15.75" customHeight="1">
      <c r="E271" s="4" t="str">
        <f>IFERROR(__xludf.DUMMYFUNCTION("GOOGLETRANSLATE(D271, ""he"", ""en"")"),"#VALUE!")</f>
        <v>#VALUE!</v>
      </c>
    </row>
    <row r="272" ht="15.75" customHeight="1">
      <c r="E272" s="4" t="str">
        <f>IFERROR(__xludf.DUMMYFUNCTION("GOOGLETRANSLATE(D272, ""he"", ""en"")"),"#VALUE!")</f>
        <v>#VALUE!</v>
      </c>
    </row>
    <row r="273" ht="15.75" customHeight="1">
      <c r="E273" s="4" t="str">
        <f>IFERROR(__xludf.DUMMYFUNCTION("GOOGLETRANSLATE(D273, ""he"", ""en"")"),"#VALUE!")</f>
        <v>#VALUE!</v>
      </c>
    </row>
    <row r="274" ht="15.75" customHeight="1">
      <c r="E274" s="4" t="str">
        <f>IFERROR(__xludf.DUMMYFUNCTION("GOOGLETRANSLATE(D274, ""he"", ""en"")"),"#VALUE!")</f>
        <v>#VALUE!</v>
      </c>
    </row>
    <row r="275" ht="15.75" customHeight="1">
      <c r="E275" s="4" t="str">
        <f>IFERROR(__xludf.DUMMYFUNCTION("GOOGLETRANSLATE(D275, ""he"", ""en"")"),"#VALUE!")</f>
        <v>#VALUE!</v>
      </c>
    </row>
    <row r="276" ht="15.75" customHeight="1">
      <c r="E276" s="4" t="str">
        <f>IFERROR(__xludf.DUMMYFUNCTION("GOOGLETRANSLATE(D276, ""he"", ""en"")"),"#VALUE!")</f>
        <v>#VALUE!</v>
      </c>
    </row>
    <row r="277" ht="15.75" customHeight="1">
      <c r="E277" s="4" t="str">
        <f>IFERROR(__xludf.DUMMYFUNCTION("GOOGLETRANSLATE(D277, ""he"", ""en"")"),"#VALUE!")</f>
        <v>#VALUE!</v>
      </c>
    </row>
    <row r="278" ht="15.75" customHeight="1">
      <c r="E278" s="4" t="str">
        <f>IFERROR(__xludf.DUMMYFUNCTION("GOOGLETRANSLATE(D278, ""he"", ""en"")"),"#VALUE!")</f>
        <v>#VALUE!</v>
      </c>
    </row>
    <row r="279" ht="15.75" customHeight="1">
      <c r="E279" s="4" t="str">
        <f>IFERROR(__xludf.DUMMYFUNCTION("GOOGLETRANSLATE(D279, ""he"", ""en"")"),"#VALUE!")</f>
        <v>#VALUE!</v>
      </c>
    </row>
    <row r="280" ht="15.75" customHeight="1">
      <c r="E280" s="4" t="str">
        <f>IFERROR(__xludf.DUMMYFUNCTION("GOOGLETRANSLATE(D280, ""he"", ""en"")"),"#VALUE!")</f>
        <v>#VALUE!</v>
      </c>
    </row>
    <row r="281" ht="15.75" customHeight="1">
      <c r="E281" s="4" t="str">
        <f>IFERROR(__xludf.DUMMYFUNCTION("GOOGLETRANSLATE(D281, ""he"", ""en"")"),"#VALUE!")</f>
        <v>#VALUE!</v>
      </c>
    </row>
    <row r="282" ht="15.75" customHeight="1">
      <c r="E282" s="4" t="str">
        <f>IFERROR(__xludf.DUMMYFUNCTION("GOOGLETRANSLATE(D282, ""he"", ""en"")"),"#VALUE!")</f>
        <v>#VALUE!</v>
      </c>
    </row>
    <row r="283" ht="15.75" customHeight="1">
      <c r="E283" s="4" t="str">
        <f>IFERROR(__xludf.DUMMYFUNCTION("GOOGLETRANSLATE(D283, ""he"", ""en"")"),"#VALUE!")</f>
        <v>#VALUE!</v>
      </c>
    </row>
    <row r="284" ht="15.75" customHeight="1">
      <c r="E284" s="4" t="str">
        <f>IFERROR(__xludf.DUMMYFUNCTION("GOOGLETRANSLATE(D284, ""he"", ""en"")"),"#VALUE!")</f>
        <v>#VALUE!</v>
      </c>
    </row>
    <row r="285" ht="15.75" customHeight="1">
      <c r="E285" s="4" t="str">
        <f>IFERROR(__xludf.DUMMYFUNCTION("GOOGLETRANSLATE(D285, ""he"", ""en"")"),"#VALUE!")</f>
        <v>#VALUE!</v>
      </c>
    </row>
    <row r="286" ht="15.75" customHeight="1">
      <c r="E286" s="4" t="str">
        <f>IFERROR(__xludf.DUMMYFUNCTION("GOOGLETRANSLATE(D286, ""he"", ""en"")"),"#VALUE!")</f>
        <v>#VALUE!</v>
      </c>
    </row>
    <row r="287" ht="15.75" customHeight="1">
      <c r="E287" s="4" t="str">
        <f>IFERROR(__xludf.DUMMYFUNCTION("GOOGLETRANSLATE(D287, ""he"", ""en"")"),"#VALUE!")</f>
        <v>#VALUE!</v>
      </c>
    </row>
    <row r="288" ht="15.75" customHeight="1">
      <c r="E288" s="4" t="str">
        <f>IFERROR(__xludf.DUMMYFUNCTION("GOOGLETRANSLATE(D288, ""he"", ""en"")"),"#VALUE!")</f>
        <v>#VALUE!</v>
      </c>
    </row>
    <row r="289" ht="15.75" customHeight="1">
      <c r="E289" s="4" t="str">
        <f>IFERROR(__xludf.DUMMYFUNCTION("GOOGLETRANSLATE(D289, ""he"", ""en"")"),"#VALUE!")</f>
        <v>#VALUE!</v>
      </c>
    </row>
    <row r="290" ht="15.75" customHeight="1">
      <c r="E290" s="4" t="str">
        <f>IFERROR(__xludf.DUMMYFUNCTION("GOOGLETRANSLATE(D290, ""he"", ""en"")"),"#VALUE!")</f>
        <v>#VALUE!</v>
      </c>
    </row>
    <row r="291" ht="15.75" customHeight="1">
      <c r="E291" s="4" t="str">
        <f>IFERROR(__xludf.DUMMYFUNCTION("GOOGLETRANSLATE(D291, ""he"", ""en"")"),"#VALUE!")</f>
        <v>#VALUE!</v>
      </c>
    </row>
    <row r="292" ht="15.75" customHeight="1">
      <c r="E292" s="4" t="str">
        <f>IFERROR(__xludf.DUMMYFUNCTION("GOOGLETRANSLATE(D292, ""he"", ""en"")"),"#VALUE!")</f>
        <v>#VALUE!</v>
      </c>
    </row>
    <row r="293" ht="15.75" customHeight="1">
      <c r="E293" s="4" t="str">
        <f>IFERROR(__xludf.DUMMYFUNCTION("GOOGLETRANSLATE(D293, ""he"", ""en"")"),"#VALUE!")</f>
        <v>#VALUE!</v>
      </c>
    </row>
    <row r="294" ht="15.75" customHeight="1">
      <c r="E294" s="4" t="str">
        <f>IFERROR(__xludf.DUMMYFUNCTION("GOOGLETRANSLATE(D294, ""he"", ""en"")"),"#VALUE!")</f>
        <v>#VALUE!</v>
      </c>
    </row>
    <row r="295" ht="15.75" customHeight="1">
      <c r="E295" s="4" t="str">
        <f>IFERROR(__xludf.DUMMYFUNCTION("GOOGLETRANSLATE(D295, ""he"", ""en"")"),"#VALUE!")</f>
        <v>#VALUE!</v>
      </c>
    </row>
    <row r="296" ht="15.75" customHeight="1">
      <c r="E296" s="4" t="str">
        <f>IFERROR(__xludf.DUMMYFUNCTION("GOOGLETRANSLATE(D296, ""he"", ""en"")"),"#VALUE!")</f>
        <v>#VALUE!</v>
      </c>
    </row>
    <row r="297" ht="15.75" customHeight="1">
      <c r="E297" s="4" t="str">
        <f>IFERROR(__xludf.DUMMYFUNCTION("GOOGLETRANSLATE(D297, ""he"", ""en"")"),"#VALUE!")</f>
        <v>#VALUE!</v>
      </c>
    </row>
    <row r="298" ht="15.75" customHeight="1">
      <c r="E298" s="4" t="str">
        <f>IFERROR(__xludf.DUMMYFUNCTION("GOOGLETRANSLATE(D298, ""he"", ""en"")"),"#VALUE!")</f>
        <v>#VALUE!</v>
      </c>
    </row>
    <row r="299" ht="15.75" customHeight="1">
      <c r="E299" s="4" t="str">
        <f>IFERROR(__xludf.DUMMYFUNCTION("GOOGLETRANSLATE(D299, ""he"", ""en"")"),"#VALUE!")</f>
        <v>#VALUE!</v>
      </c>
    </row>
    <row r="300" ht="15.75" customHeight="1">
      <c r="E300" s="4" t="str">
        <f>IFERROR(__xludf.DUMMYFUNCTION("GOOGLETRANSLATE(D300, ""he"", ""en"")"),"#VALUE!")</f>
        <v>#VALUE!</v>
      </c>
    </row>
    <row r="301" ht="15.75" customHeight="1">
      <c r="E301" s="4" t="str">
        <f>IFERROR(__xludf.DUMMYFUNCTION("GOOGLETRANSLATE(D301, ""he"", ""en"")"),"#VALUE!")</f>
        <v>#VALUE!</v>
      </c>
    </row>
    <row r="302" ht="15.75" customHeight="1">
      <c r="E302" s="4" t="str">
        <f>IFERROR(__xludf.DUMMYFUNCTION("GOOGLETRANSLATE(D302, ""he"", ""en"")"),"#VALUE!")</f>
        <v>#VALUE!</v>
      </c>
    </row>
    <row r="303" ht="15.75" customHeight="1">
      <c r="E303" s="4" t="str">
        <f>IFERROR(__xludf.DUMMYFUNCTION("GOOGLETRANSLATE(D303, ""he"", ""en"")"),"#VALUE!")</f>
        <v>#VALUE!</v>
      </c>
    </row>
    <row r="304" ht="15.75" customHeight="1">
      <c r="E304" s="4" t="str">
        <f>IFERROR(__xludf.DUMMYFUNCTION("GOOGLETRANSLATE(D304, ""he"", ""en"")"),"#VALUE!")</f>
        <v>#VALUE!</v>
      </c>
    </row>
    <row r="305" ht="15.75" customHeight="1">
      <c r="E305" s="4" t="str">
        <f>IFERROR(__xludf.DUMMYFUNCTION("GOOGLETRANSLATE(D305, ""he"", ""en"")"),"#VALUE!")</f>
        <v>#VALUE!</v>
      </c>
    </row>
    <row r="306" ht="15.75" customHeight="1">
      <c r="E306" s="4" t="str">
        <f>IFERROR(__xludf.DUMMYFUNCTION("GOOGLETRANSLATE(D306, ""he"", ""en"")"),"#VALUE!")</f>
        <v>#VALUE!</v>
      </c>
    </row>
    <row r="307" ht="15.75" customHeight="1">
      <c r="E307" s="4" t="str">
        <f>IFERROR(__xludf.DUMMYFUNCTION("GOOGLETRANSLATE(D307, ""he"", ""en"")"),"#VALUE!")</f>
        <v>#VALUE!</v>
      </c>
    </row>
    <row r="308" ht="15.75" customHeight="1">
      <c r="E308" s="4" t="str">
        <f>IFERROR(__xludf.DUMMYFUNCTION("GOOGLETRANSLATE(D308, ""he"", ""en"")"),"#VALUE!")</f>
        <v>#VALUE!</v>
      </c>
    </row>
    <row r="309" ht="15.75" customHeight="1">
      <c r="E309" s="4" t="str">
        <f>IFERROR(__xludf.DUMMYFUNCTION("GOOGLETRANSLATE(D309, ""he"", ""en"")"),"#VALUE!")</f>
        <v>#VALUE!</v>
      </c>
    </row>
    <row r="310" ht="15.75" customHeight="1">
      <c r="E310" s="4" t="str">
        <f>IFERROR(__xludf.DUMMYFUNCTION("GOOGLETRANSLATE(D310, ""he"", ""en"")"),"#VALUE!")</f>
        <v>#VALUE!</v>
      </c>
    </row>
    <row r="311" ht="15.75" customHeight="1">
      <c r="E311" s="4" t="str">
        <f>IFERROR(__xludf.DUMMYFUNCTION("GOOGLETRANSLATE(D311, ""he"", ""en"")"),"#VALUE!")</f>
        <v>#VALUE!</v>
      </c>
    </row>
    <row r="312" ht="15.75" customHeight="1">
      <c r="E312" s="4" t="str">
        <f>IFERROR(__xludf.DUMMYFUNCTION("GOOGLETRANSLATE(D312, ""he"", ""en"")"),"#VALUE!")</f>
        <v>#VALUE!</v>
      </c>
    </row>
    <row r="313" ht="15.75" customHeight="1">
      <c r="E313" s="4" t="str">
        <f>IFERROR(__xludf.DUMMYFUNCTION("GOOGLETRANSLATE(D313, ""he"", ""en"")"),"#VALUE!")</f>
        <v>#VALUE!</v>
      </c>
    </row>
    <row r="314" ht="15.75" customHeight="1">
      <c r="E314" s="4" t="str">
        <f>IFERROR(__xludf.DUMMYFUNCTION("GOOGLETRANSLATE(D314, ""he"", ""en"")"),"#VALUE!")</f>
        <v>#VALUE!</v>
      </c>
    </row>
    <row r="315" ht="15.75" customHeight="1">
      <c r="E315" s="4" t="str">
        <f>IFERROR(__xludf.DUMMYFUNCTION("GOOGLETRANSLATE(D315, ""he"", ""en"")"),"#VALUE!")</f>
        <v>#VALUE!</v>
      </c>
    </row>
    <row r="316" ht="15.75" customHeight="1">
      <c r="E316" s="4" t="str">
        <f>IFERROR(__xludf.DUMMYFUNCTION("GOOGLETRANSLATE(D316, ""he"", ""en"")"),"#VALUE!")</f>
        <v>#VALUE!</v>
      </c>
    </row>
    <row r="317" ht="15.75" customHeight="1">
      <c r="E317" s="4" t="str">
        <f>IFERROR(__xludf.DUMMYFUNCTION("GOOGLETRANSLATE(D317, ""he"", ""en"")"),"#VALUE!")</f>
        <v>#VALUE!</v>
      </c>
    </row>
    <row r="318" ht="15.75" customHeight="1">
      <c r="E318" s="4" t="str">
        <f>IFERROR(__xludf.DUMMYFUNCTION("GOOGLETRANSLATE(D318, ""he"", ""en"")"),"#VALUE!")</f>
        <v>#VALUE!</v>
      </c>
    </row>
    <row r="319" ht="15.75" customHeight="1">
      <c r="E319" s="4" t="str">
        <f>IFERROR(__xludf.DUMMYFUNCTION("GOOGLETRANSLATE(D319, ""he"", ""en"")"),"#VALUE!")</f>
        <v>#VALUE!</v>
      </c>
    </row>
    <row r="320" ht="15.75" customHeight="1">
      <c r="E320" s="4" t="str">
        <f>IFERROR(__xludf.DUMMYFUNCTION("GOOGLETRANSLATE(D320, ""he"", ""en"")"),"#VALUE!")</f>
        <v>#VALUE!</v>
      </c>
    </row>
    <row r="321" ht="15.75" customHeight="1">
      <c r="E321" s="4" t="str">
        <f>IFERROR(__xludf.DUMMYFUNCTION("GOOGLETRANSLATE(D321, ""he"", ""en"")"),"#VALUE!")</f>
        <v>#VALUE!</v>
      </c>
    </row>
    <row r="322" ht="15.75" customHeight="1">
      <c r="E322" s="4" t="str">
        <f>IFERROR(__xludf.DUMMYFUNCTION("GOOGLETRANSLATE(D322, ""he"", ""en"")"),"#VALUE!")</f>
        <v>#VALUE!</v>
      </c>
    </row>
    <row r="323" ht="15.75" customHeight="1">
      <c r="E323" s="4" t="str">
        <f>IFERROR(__xludf.DUMMYFUNCTION("GOOGLETRANSLATE(D323, ""he"", ""en"")"),"#VALUE!")</f>
        <v>#VALUE!</v>
      </c>
    </row>
    <row r="324" ht="15.75" customHeight="1">
      <c r="E324" s="4" t="str">
        <f>IFERROR(__xludf.DUMMYFUNCTION("GOOGLETRANSLATE(D324, ""he"", ""en"")"),"#VALUE!")</f>
        <v>#VALUE!</v>
      </c>
    </row>
    <row r="325" ht="15.75" customHeight="1">
      <c r="E325" s="4" t="str">
        <f>IFERROR(__xludf.DUMMYFUNCTION("GOOGLETRANSLATE(D325, ""he"", ""en"")"),"#VALUE!")</f>
        <v>#VALUE!</v>
      </c>
    </row>
    <row r="326" ht="15.75" customHeight="1">
      <c r="E326" s="4" t="str">
        <f>IFERROR(__xludf.DUMMYFUNCTION("GOOGLETRANSLATE(D326, ""he"", ""en"")"),"#VALUE!")</f>
        <v>#VALUE!</v>
      </c>
    </row>
    <row r="327" ht="15.75" customHeight="1">
      <c r="E327" s="4" t="str">
        <f>IFERROR(__xludf.DUMMYFUNCTION("GOOGLETRANSLATE(D327, ""he"", ""en"")"),"#VALUE!")</f>
        <v>#VALUE!</v>
      </c>
    </row>
    <row r="328" ht="15.75" customHeight="1">
      <c r="E328" s="4" t="str">
        <f>IFERROR(__xludf.DUMMYFUNCTION("GOOGLETRANSLATE(D328, ""he"", ""en"")"),"#VALUE!")</f>
        <v>#VALUE!</v>
      </c>
    </row>
    <row r="329" ht="15.75" customHeight="1">
      <c r="E329" s="4" t="str">
        <f>IFERROR(__xludf.DUMMYFUNCTION("GOOGLETRANSLATE(D329, ""he"", ""en"")"),"#VALUE!")</f>
        <v>#VALUE!</v>
      </c>
    </row>
    <row r="330" ht="15.75" customHeight="1">
      <c r="E330" s="4" t="str">
        <f>IFERROR(__xludf.DUMMYFUNCTION("GOOGLETRANSLATE(D330, ""he"", ""en"")"),"#VALUE!")</f>
        <v>#VALUE!</v>
      </c>
    </row>
    <row r="331" ht="15.75" customHeight="1">
      <c r="E331" s="4" t="str">
        <f>IFERROR(__xludf.DUMMYFUNCTION("GOOGLETRANSLATE(D331, ""he"", ""en"")"),"#VALUE!")</f>
        <v>#VALUE!</v>
      </c>
    </row>
    <row r="332" ht="15.75" customHeight="1">
      <c r="E332" s="4" t="str">
        <f>IFERROR(__xludf.DUMMYFUNCTION("GOOGLETRANSLATE(D332, ""he"", ""en"")"),"#VALUE!")</f>
        <v>#VALUE!</v>
      </c>
    </row>
    <row r="333" ht="15.75" customHeight="1">
      <c r="E333" s="4" t="str">
        <f>IFERROR(__xludf.DUMMYFUNCTION("GOOGLETRANSLATE(D333, ""he"", ""en"")"),"#VALUE!")</f>
        <v>#VALUE!</v>
      </c>
    </row>
    <row r="334" ht="15.75" customHeight="1">
      <c r="E334" s="4" t="str">
        <f>IFERROR(__xludf.DUMMYFUNCTION("GOOGLETRANSLATE(D334, ""he"", ""en"")"),"#VALUE!")</f>
        <v>#VALUE!</v>
      </c>
    </row>
    <row r="335" ht="15.75" customHeight="1">
      <c r="E335" s="4" t="str">
        <f>IFERROR(__xludf.DUMMYFUNCTION("GOOGLETRANSLATE(D335, ""he"", ""en"")"),"#VALUE!")</f>
        <v>#VALUE!</v>
      </c>
    </row>
    <row r="336" ht="15.75" customHeight="1">
      <c r="E336" s="4" t="str">
        <f>IFERROR(__xludf.DUMMYFUNCTION("GOOGLETRANSLATE(D336, ""he"", ""en"")"),"#VALUE!")</f>
        <v>#VALUE!</v>
      </c>
    </row>
    <row r="337" ht="15.75" customHeight="1">
      <c r="E337" s="4" t="str">
        <f>IFERROR(__xludf.DUMMYFUNCTION("GOOGLETRANSLATE(D337, ""he"", ""en"")"),"#VALUE!")</f>
        <v>#VALUE!</v>
      </c>
    </row>
    <row r="338" ht="15.75" customHeight="1">
      <c r="E338" s="4" t="str">
        <f>IFERROR(__xludf.DUMMYFUNCTION("GOOGLETRANSLATE(D338, ""he"", ""en"")"),"#VALUE!")</f>
        <v>#VALUE!</v>
      </c>
    </row>
    <row r="339" ht="15.75" customHeight="1">
      <c r="E339" s="4" t="str">
        <f>IFERROR(__xludf.DUMMYFUNCTION("GOOGLETRANSLATE(D339, ""he"", ""en"")"),"#VALUE!")</f>
        <v>#VALUE!</v>
      </c>
    </row>
    <row r="340" ht="15.75" customHeight="1">
      <c r="E340" s="4" t="str">
        <f>IFERROR(__xludf.DUMMYFUNCTION("GOOGLETRANSLATE(D340, ""he"", ""en"")"),"#VALUE!")</f>
        <v>#VALUE!</v>
      </c>
    </row>
    <row r="341" ht="15.75" customHeight="1">
      <c r="E341" s="4" t="str">
        <f>IFERROR(__xludf.DUMMYFUNCTION("GOOGLETRANSLATE(D341, ""he"", ""en"")"),"#VALUE!")</f>
        <v>#VALUE!</v>
      </c>
    </row>
    <row r="342" ht="15.75" customHeight="1">
      <c r="E342" s="4" t="str">
        <f>IFERROR(__xludf.DUMMYFUNCTION("GOOGLETRANSLATE(D342, ""he"", ""en"")"),"#VALUE!")</f>
        <v>#VALUE!</v>
      </c>
    </row>
    <row r="343" ht="15.75" customHeight="1">
      <c r="E343" s="4" t="str">
        <f>IFERROR(__xludf.DUMMYFUNCTION("GOOGLETRANSLATE(D343, ""he"", ""en"")"),"#VALUE!")</f>
        <v>#VALUE!</v>
      </c>
    </row>
    <row r="344" ht="15.75" customHeight="1">
      <c r="E344" s="4" t="str">
        <f>IFERROR(__xludf.DUMMYFUNCTION("GOOGLETRANSLATE(D344, ""he"", ""en"")"),"#VALUE!")</f>
        <v>#VALUE!</v>
      </c>
    </row>
    <row r="345" ht="15.75" customHeight="1">
      <c r="E345" s="4" t="str">
        <f>IFERROR(__xludf.DUMMYFUNCTION("GOOGLETRANSLATE(D345, ""he"", ""en"")"),"#VALUE!")</f>
        <v>#VALUE!</v>
      </c>
    </row>
    <row r="346" ht="15.75" customHeight="1">
      <c r="E346" s="4" t="str">
        <f>IFERROR(__xludf.DUMMYFUNCTION("GOOGLETRANSLATE(D346, ""he"", ""en"")"),"#VALUE!")</f>
        <v>#VALUE!</v>
      </c>
    </row>
    <row r="347" ht="15.75" customHeight="1">
      <c r="E347" s="4" t="str">
        <f>IFERROR(__xludf.DUMMYFUNCTION("GOOGLETRANSLATE(D347, ""he"", ""en"")"),"#VALUE!")</f>
        <v>#VALUE!</v>
      </c>
    </row>
    <row r="348" ht="15.75" customHeight="1">
      <c r="E348" s="4" t="str">
        <f>IFERROR(__xludf.DUMMYFUNCTION("GOOGLETRANSLATE(D348, ""he"", ""en"")"),"#VALUE!")</f>
        <v>#VALUE!</v>
      </c>
    </row>
    <row r="349" ht="15.75" customHeight="1">
      <c r="E349" s="4" t="str">
        <f>IFERROR(__xludf.DUMMYFUNCTION("GOOGLETRANSLATE(D349, ""he"", ""en"")"),"#VALUE!")</f>
        <v>#VALUE!</v>
      </c>
    </row>
    <row r="350" ht="15.75" customHeight="1">
      <c r="E350" s="4" t="str">
        <f>IFERROR(__xludf.DUMMYFUNCTION("GOOGLETRANSLATE(D350, ""he"", ""en"")"),"#VALUE!")</f>
        <v>#VALUE!</v>
      </c>
    </row>
    <row r="351" ht="15.75" customHeight="1">
      <c r="E351" s="4" t="str">
        <f>IFERROR(__xludf.DUMMYFUNCTION("GOOGLETRANSLATE(D351, ""he"", ""en"")"),"#VALUE!")</f>
        <v>#VALUE!</v>
      </c>
    </row>
    <row r="352" ht="15.75" customHeight="1">
      <c r="E352" s="4" t="str">
        <f>IFERROR(__xludf.DUMMYFUNCTION("GOOGLETRANSLATE(D352, ""he"", ""en"")"),"#VALUE!")</f>
        <v>#VALUE!</v>
      </c>
    </row>
    <row r="353" ht="15.75" customHeight="1">
      <c r="E353" s="4" t="str">
        <f>IFERROR(__xludf.DUMMYFUNCTION("GOOGLETRANSLATE(D353, ""he"", ""en"")"),"#VALUE!")</f>
        <v>#VALUE!</v>
      </c>
    </row>
    <row r="354" ht="15.75" customHeight="1">
      <c r="E354" s="4" t="str">
        <f>IFERROR(__xludf.DUMMYFUNCTION("GOOGLETRANSLATE(D354, ""he"", ""en"")"),"#VALUE!")</f>
        <v>#VALUE!</v>
      </c>
    </row>
    <row r="355" ht="15.75" customHeight="1">
      <c r="E355" s="4" t="str">
        <f>IFERROR(__xludf.DUMMYFUNCTION("GOOGLETRANSLATE(D355, ""he"", ""en"")"),"#VALUE!")</f>
        <v>#VALUE!</v>
      </c>
    </row>
    <row r="356" ht="15.75" customHeight="1">
      <c r="E356" s="4" t="str">
        <f>IFERROR(__xludf.DUMMYFUNCTION("GOOGLETRANSLATE(D356, ""he"", ""en"")"),"#VALUE!")</f>
        <v>#VALUE!</v>
      </c>
    </row>
    <row r="357" ht="15.75" customHeight="1">
      <c r="E357" s="4" t="str">
        <f>IFERROR(__xludf.DUMMYFUNCTION("GOOGLETRANSLATE(D357, ""he"", ""en"")"),"#VALUE!")</f>
        <v>#VALUE!</v>
      </c>
    </row>
    <row r="358" ht="15.75" customHeight="1">
      <c r="E358" s="4" t="str">
        <f>IFERROR(__xludf.DUMMYFUNCTION("GOOGLETRANSLATE(D358, ""he"", ""en"")"),"#VALUE!")</f>
        <v>#VALUE!</v>
      </c>
    </row>
    <row r="359" ht="15.75" customHeight="1">
      <c r="E359" s="4" t="str">
        <f>IFERROR(__xludf.DUMMYFUNCTION("GOOGLETRANSLATE(D359, ""he"", ""en"")"),"#VALUE!")</f>
        <v>#VALUE!</v>
      </c>
    </row>
    <row r="360" ht="15.75" customHeight="1">
      <c r="E360" s="4" t="str">
        <f>IFERROR(__xludf.DUMMYFUNCTION("GOOGLETRANSLATE(D360, ""he"", ""en"")"),"#VALUE!")</f>
        <v>#VALUE!</v>
      </c>
    </row>
    <row r="361" ht="15.75" customHeight="1">
      <c r="E361" s="4" t="str">
        <f>IFERROR(__xludf.DUMMYFUNCTION("GOOGLETRANSLATE(D361, ""he"", ""en"")"),"#VALUE!")</f>
        <v>#VALUE!</v>
      </c>
    </row>
    <row r="362" ht="15.75" customHeight="1">
      <c r="E362" s="4" t="str">
        <f>IFERROR(__xludf.DUMMYFUNCTION("GOOGLETRANSLATE(D362, ""he"", ""en"")"),"#VALUE!")</f>
        <v>#VALUE!</v>
      </c>
    </row>
    <row r="363" ht="15.75" customHeight="1">
      <c r="E363" s="4" t="str">
        <f>IFERROR(__xludf.DUMMYFUNCTION("GOOGLETRANSLATE(D363, ""he"", ""en"")"),"#VALUE!")</f>
        <v>#VALUE!</v>
      </c>
    </row>
    <row r="364" ht="15.75" customHeight="1">
      <c r="E364" s="4" t="str">
        <f>IFERROR(__xludf.DUMMYFUNCTION("GOOGLETRANSLATE(D364, ""he"", ""en"")"),"#VALUE!")</f>
        <v>#VALUE!</v>
      </c>
    </row>
    <row r="365" ht="15.75" customHeight="1">
      <c r="E365" s="4" t="str">
        <f>IFERROR(__xludf.DUMMYFUNCTION("GOOGLETRANSLATE(D365, ""he"", ""en"")"),"#VALUE!")</f>
        <v>#VALUE!</v>
      </c>
    </row>
    <row r="366" ht="15.75" customHeight="1">
      <c r="E366" s="4" t="str">
        <f>IFERROR(__xludf.DUMMYFUNCTION("GOOGLETRANSLATE(D366, ""he"", ""en"")"),"#VALUE!")</f>
        <v>#VALUE!</v>
      </c>
    </row>
    <row r="367" ht="15.75" customHeight="1">
      <c r="E367" s="4" t="str">
        <f>IFERROR(__xludf.DUMMYFUNCTION("GOOGLETRANSLATE(D367, ""he"", ""en"")"),"#VALUE!")</f>
        <v>#VALUE!</v>
      </c>
    </row>
    <row r="368" ht="15.75" customHeight="1">
      <c r="E368" s="4" t="str">
        <f>IFERROR(__xludf.DUMMYFUNCTION("GOOGLETRANSLATE(D368, ""he"", ""en"")"),"#VALUE!")</f>
        <v>#VALUE!</v>
      </c>
    </row>
    <row r="369" ht="15.75" customHeight="1">
      <c r="E369" s="4" t="str">
        <f>IFERROR(__xludf.DUMMYFUNCTION("GOOGLETRANSLATE(D369, ""he"", ""en"")"),"#VALUE!")</f>
        <v>#VALUE!</v>
      </c>
    </row>
    <row r="370" ht="15.75" customHeight="1">
      <c r="E370" s="4" t="str">
        <f>IFERROR(__xludf.DUMMYFUNCTION("GOOGLETRANSLATE(D370, ""he"", ""en"")"),"#VALUE!")</f>
        <v>#VALUE!</v>
      </c>
    </row>
    <row r="371" ht="15.75" customHeight="1">
      <c r="E371" s="4" t="str">
        <f>IFERROR(__xludf.DUMMYFUNCTION("GOOGLETRANSLATE(D371, ""he"", ""en"")"),"#VALUE!")</f>
        <v>#VALUE!</v>
      </c>
    </row>
    <row r="372" ht="15.75" customHeight="1">
      <c r="E372" s="4" t="str">
        <f>IFERROR(__xludf.DUMMYFUNCTION("GOOGLETRANSLATE(D372, ""he"", ""en"")"),"#VALUE!")</f>
        <v>#VALUE!</v>
      </c>
    </row>
    <row r="373" ht="15.75" customHeight="1">
      <c r="E373" s="4" t="str">
        <f>IFERROR(__xludf.DUMMYFUNCTION("GOOGLETRANSLATE(D373, ""he"", ""en"")"),"#VALUE!")</f>
        <v>#VALUE!</v>
      </c>
    </row>
    <row r="374" ht="15.75" customHeight="1">
      <c r="E374" s="4" t="str">
        <f>IFERROR(__xludf.DUMMYFUNCTION("GOOGLETRANSLATE(D374, ""he"", ""en"")"),"#VALUE!")</f>
        <v>#VALUE!</v>
      </c>
    </row>
    <row r="375" ht="15.75" customHeight="1">
      <c r="E375" s="4" t="str">
        <f>IFERROR(__xludf.DUMMYFUNCTION("GOOGLETRANSLATE(D375, ""he"", ""en"")"),"#VALUE!")</f>
        <v>#VALUE!</v>
      </c>
    </row>
    <row r="376" ht="15.75" customHeight="1">
      <c r="E376" s="4" t="str">
        <f>IFERROR(__xludf.DUMMYFUNCTION("GOOGLETRANSLATE(D376, ""he"", ""en"")"),"#VALUE!")</f>
        <v>#VALUE!</v>
      </c>
    </row>
    <row r="377" ht="15.75" customHeight="1">
      <c r="E377" s="4" t="str">
        <f>IFERROR(__xludf.DUMMYFUNCTION("GOOGLETRANSLATE(D377, ""he"", ""en"")"),"#VALUE!")</f>
        <v>#VALUE!</v>
      </c>
    </row>
    <row r="378" ht="15.75" customHeight="1">
      <c r="E378" s="4" t="str">
        <f>IFERROR(__xludf.DUMMYFUNCTION("GOOGLETRANSLATE(D378, ""he"", ""en"")"),"#VALUE!")</f>
        <v>#VALUE!</v>
      </c>
    </row>
    <row r="379" ht="15.75" customHeight="1">
      <c r="E379" s="4" t="str">
        <f>IFERROR(__xludf.DUMMYFUNCTION("GOOGLETRANSLATE(D379, ""he"", ""en"")"),"#VALUE!")</f>
        <v>#VALUE!</v>
      </c>
    </row>
    <row r="380" ht="15.75" customHeight="1">
      <c r="E380" s="4" t="str">
        <f>IFERROR(__xludf.DUMMYFUNCTION("GOOGLETRANSLATE(D380, ""he"", ""en"")"),"#VALUE!")</f>
        <v>#VALUE!</v>
      </c>
    </row>
    <row r="381" ht="15.75" customHeight="1">
      <c r="E381" s="4" t="str">
        <f>IFERROR(__xludf.DUMMYFUNCTION("GOOGLETRANSLATE(D381, ""he"", ""en"")"),"#VALUE!")</f>
        <v>#VALUE!</v>
      </c>
    </row>
    <row r="382" ht="15.75" customHeight="1">
      <c r="E382" s="4" t="str">
        <f>IFERROR(__xludf.DUMMYFUNCTION("GOOGLETRANSLATE(D382, ""he"", ""en"")"),"#VALUE!")</f>
        <v>#VALUE!</v>
      </c>
    </row>
    <row r="383" ht="15.75" customHeight="1">
      <c r="E383" s="4" t="str">
        <f>IFERROR(__xludf.DUMMYFUNCTION("GOOGLETRANSLATE(D383, ""he"", ""en"")"),"#VALUE!")</f>
        <v>#VALUE!</v>
      </c>
    </row>
    <row r="384" ht="15.75" customHeight="1">
      <c r="E384" s="4" t="str">
        <f>IFERROR(__xludf.DUMMYFUNCTION("GOOGLETRANSLATE(D384, ""he"", ""en"")"),"#VALUE!")</f>
        <v>#VALUE!</v>
      </c>
    </row>
    <row r="385" ht="15.75" customHeight="1">
      <c r="E385" s="4" t="str">
        <f>IFERROR(__xludf.DUMMYFUNCTION("GOOGLETRANSLATE(D385, ""he"", ""en"")"),"#VALUE!")</f>
        <v>#VALUE!</v>
      </c>
    </row>
    <row r="386" ht="15.75" customHeight="1">
      <c r="E386" s="4" t="str">
        <f>IFERROR(__xludf.DUMMYFUNCTION("GOOGLETRANSLATE(D386, ""he"", ""en"")"),"#VALUE!")</f>
        <v>#VALUE!</v>
      </c>
    </row>
    <row r="387" ht="15.75" customHeight="1">
      <c r="E387" s="4" t="str">
        <f>IFERROR(__xludf.DUMMYFUNCTION("GOOGLETRANSLATE(D387, ""he"", ""en"")"),"#VALUE!")</f>
        <v>#VALUE!</v>
      </c>
    </row>
    <row r="388" ht="15.75" customHeight="1">
      <c r="E388" s="4" t="str">
        <f>IFERROR(__xludf.DUMMYFUNCTION("GOOGLETRANSLATE(D388, ""he"", ""en"")"),"#VALUE!")</f>
        <v>#VALUE!</v>
      </c>
    </row>
    <row r="389" ht="15.75" customHeight="1">
      <c r="E389" s="4" t="str">
        <f>IFERROR(__xludf.DUMMYFUNCTION("GOOGLETRANSLATE(D389, ""he"", ""en"")"),"#VALUE!")</f>
        <v>#VALUE!</v>
      </c>
    </row>
    <row r="390" ht="15.75" customHeight="1">
      <c r="E390" s="4" t="str">
        <f>IFERROR(__xludf.DUMMYFUNCTION("GOOGLETRANSLATE(D390, ""he"", ""en"")"),"#VALUE!")</f>
        <v>#VALUE!</v>
      </c>
    </row>
    <row r="391" ht="15.75" customHeight="1">
      <c r="E391" s="4" t="str">
        <f>IFERROR(__xludf.DUMMYFUNCTION("GOOGLETRANSLATE(D391, ""he"", ""en"")"),"#VALUE!")</f>
        <v>#VALUE!</v>
      </c>
    </row>
    <row r="392" ht="15.75" customHeight="1">
      <c r="E392" s="4" t="str">
        <f>IFERROR(__xludf.DUMMYFUNCTION("GOOGLETRANSLATE(D392, ""he"", ""en"")"),"#VALUE!")</f>
        <v>#VALUE!</v>
      </c>
    </row>
    <row r="393" ht="15.75" customHeight="1">
      <c r="E393" s="4" t="str">
        <f>IFERROR(__xludf.DUMMYFUNCTION("GOOGLETRANSLATE(D393, ""he"", ""en"")"),"#VALUE!")</f>
        <v>#VALUE!</v>
      </c>
    </row>
    <row r="394" ht="15.75" customHeight="1">
      <c r="E394" s="4" t="str">
        <f>IFERROR(__xludf.DUMMYFUNCTION("GOOGLETRANSLATE(D394, ""he"", ""en"")"),"#VALUE!")</f>
        <v>#VALUE!</v>
      </c>
    </row>
    <row r="395" ht="15.75" customHeight="1">
      <c r="E395" s="4" t="str">
        <f>IFERROR(__xludf.DUMMYFUNCTION("GOOGLETRANSLATE(D395, ""he"", ""en"")"),"#VALUE!")</f>
        <v>#VALUE!</v>
      </c>
    </row>
    <row r="396" ht="15.75" customHeight="1">
      <c r="E396" s="4" t="str">
        <f>IFERROR(__xludf.DUMMYFUNCTION("GOOGLETRANSLATE(D396, ""he"", ""en"")"),"#VALUE!")</f>
        <v>#VALUE!</v>
      </c>
    </row>
    <row r="397" ht="15.75" customHeight="1">
      <c r="E397" s="4" t="str">
        <f>IFERROR(__xludf.DUMMYFUNCTION("GOOGLETRANSLATE(D397, ""he"", ""en"")"),"#VALUE!")</f>
        <v>#VALUE!</v>
      </c>
    </row>
    <row r="398" ht="15.75" customHeight="1">
      <c r="E398" s="4" t="str">
        <f>IFERROR(__xludf.DUMMYFUNCTION("GOOGLETRANSLATE(D398, ""he"", ""en"")"),"#VALUE!")</f>
        <v>#VALUE!</v>
      </c>
    </row>
    <row r="399" ht="15.75" customHeight="1">
      <c r="E399" s="4" t="str">
        <f>IFERROR(__xludf.DUMMYFUNCTION("GOOGLETRANSLATE(D399, ""he"", ""en"")"),"#VALUE!")</f>
        <v>#VALUE!</v>
      </c>
    </row>
    <row r="400" ht="15.75" customHeight="1">
      <c r="E400" s="4" t="str">
        <f>IFERROR(__xludf.DUMMYFUNCTION("GOOGLETRANSLATE(D400, ""he"", ""en"")"),"#VALUE!")</f>
        <v>#VALUE!</v>
      </c>
    </row>
    <row r="401" ht="15.75" customHeight="1">
      <c r="E401" s="4" t="str">
        <f>IFERROR(__xludf.DUMMYFUNCTION("GOOGLETRANSLATE(D401, ""he"", ""en"")"),"#VALUE!")</f>
        <v>#VALUE!</v>
      </c>
    </row>
    <row r="402" ht="15.75" customHeight="1">
      <c r="E402" s="4" t="str">
        <f>IFERROR(__xludf.DUMMYFUNCTION("GOOGLETRANSLATE(D402, ""he"", ""en"")"),"#VALUE!")</f>
        <v>#VALUE!</v>
      </c>
    </row>
    <row r="403" ht="15.75" customHeight="1">
      <c r="E403" s="4" t="str">
        <f>IFERROR(__xludf.DUMMYFUNCTION("GOOGLETRANSLATE(D403, ""he"", ""en"")"),"#VALUE!")</f>
        <v>#VALUE!</v>
      </c>
    </row>
    <row r="404" ht="15.75" customHeight="1">
      <c r="E404" s="4" t="str">
        <f>IFERROR(__xludf.DUMMYFUNCTION("GOOGLETRANSLATE(D404, ""he"", ""en"")"),"#VALUE!")</f>
        <v>#VALUE!</v>
      </c>
    </row>
    <row r="405" ht="15.75" customHeight="1">
      <c r="E405" s="4" t="str">
        <f>IFERROR(__xludf.DUMMYFUNCTION("GOOGLETRANSLATE(D405, ""he"", ""en"")"),"#VALUE!")</f>
        <v>#VALUE!</v>
      </c>
    </row>
    <row r="406" ht="15.75" customHeight="1">
      <c r="E406" s="4" t="str">
        <f>IFERROR(__xludf.DUMMYFUNCTION("GOOGLETRANSLATE(D406, ""he"", ""en"")"),"#VALUE!")</f>
        <v>#VALUE!</v>
      </c>
    </row>
    <row r="407" ht="15.75" customHeight="1">
      <c r="E407" s="4" t="str">
        <f>IFERROR(__xludf.DUMMYFUNCTION("GOOGLETRANSLATE(D407, ""he"", ""en"")"),"#VALUE!")</f>
        <v>#VALUE!</v>
      </c>
    </row>
    <row r="408" ht="15.75" customHeight="1">
      <c r="E408" s="4" t="str">
        <f>IFERROR(__xludf.DUMMYFUNCTION("GOOGLETRANSLATE(D408, ""he"", ""en"")"),"#VALUE!")</f>
        <v>#VALUE!</v>
      </c>
    </row>
    <row r="409" ht="15.75" customHeight="1">
      <c r="E409" s="4" t="str">
        <f>IFERROR(__xludf.DUMMYFUNCTION("GOOGLETRANSLATE(D409, ""he"", ""en"")"),"#VALUE!")</f>
        <v>#VALUE!</v>
      </c>
    </row>
    <row r="410" ht="15.75" customHeight="1">
      <c r="E410" s="4" t="str">
        <f>IFERROR(__xludf.DUMMYFUNCTION("GOOGLETRANSLATE(D410, ""he"", ""en"")"),"#VALUE!")</f>
        <v>#VALUE!</v>
      </c>
    </row>
    <row r="411" ht="15.75" customHeight="1">
      <c r="E411" s="4" t="str">
        <f>IFERROR(__xludf.DUMMYFUNCTION("GOOGLETRANSLATE(D411, ""he"", ""en"")"),"#VALUE!")</f>
        <v>#VALUE!</v>
      </c>
    </row>
    <row r="412" ht="15.75" customHeight="1">
      <c r="E412" s="4" t="str">
        <f>IFERROR(__xludf.DUMMYFUNCTION("GOOGLETRANSLATE(D412, ""he"", ""en"")"),"#VALUE!")</f>
        <v>#VALUE!</v>
      </c>
    </row>
    <row r="413" ht="15.75" customHeight="1">
      <c r="E413" s="4" t="str">
        <f>IFERROR(__xludf.DUMMYFUNCTION("GOOGLETRANSLATE(D413, ""he"", ""en"")"),"#VALUE!")</f>
        <v>#VALUE!</v>
      </c>
    </row>
    <row r="414" ht="15.75" customHeight="1">
      <c r="E414" s="4" t="str">
        <f>IFERROR(__xludf.DUMMYFUNCTION("GOOGLETRANSLATE(D414, ""he"", ""en"")"),"#VALUE!")</f>
        <v>#VALUE!</v>
      </c>
    </row>
    <row r="415" ht="15.75" customHeight="1">
      <c r="E415" s="4" t="str">
        <f>IFERROR(__xludf.DUMMYFUNCTION("GOOGLETRANSLATE(D415, ""he"", ""en"")"),"#VALUE!")</f>
        <v>#VALUE!</v>
      </c>
    </row>
    <row r="416" ht="15.75" customHeight="1">
      <c r="E416" s="4" t="str">
        <f>IFERROR(__xludf.DUMMYFUNCTION("GOOGLETRANSLATE(D416, ""he"", ""en"")"),"#VALUE!")</f>
        <v>#VALUE!</v>
      </c>
    </row>
    <row r="417" ht="15.75" customHeight="1">
      <c r="E417" s="4" t="str">
        <f>IFERROR(__xludf.DUMMYFUNCTION("GOOGLETRANSLATE(D417, ""he"", ""en"")"),"#VALUE!")</f>
        <v>#VALUE!</v>
      </c>
    </row>
    <row r="418" ht="15.75" customHeight="1">
      <c r="E418" s="4" t="str">
        <f>IFERROR(__xludf.DUMMYFUNCTION("GOOGLETRANSLATE(D418, ""he"", ""en"")"),"#VALUE!")</f>
        <v>#VALUE!</v>
      </c>
    </row>
    <row r="419" ht="15.75" customHeight="1">
      <c r="E419" s="4" t="str">
        <f>IFERROR(__xludf.DUMMYFUNCTION("GOOGLETRANSLATE(D419, ""he"", ""en"")"),"#VALUE!")</f>
        <v>#VALUE!</v>
      </c>
    </row>
    <row r="420" ht="15.75" customHeight="1">
      <c r="E420" s="4" t="str">
        <f>IFERROR(__xludf.DUMMYFUNCTION("GOOGLETRANSLATE(D420, ""he"", ""en"")"),"#VALUE!")</f>
        <v>#VALUE!</v>
      </c>
    </row>
    <row r="421" ht="15.75" customHeight="1">
      <c r="E421" s="4" t="str">
        <f>IFERROR(__xludf.DUMMYFUNCTION("GOOGLETRANSLATE(D421, ""he"", ""en"")"),"#VALUE!")</f>
        <v>#VALUE!</v>
      </c>
    </row>
    <row r="422" ht="15.75" customHeight="1">
      <c r="E422" s="4" t="str">
        <f>IFERROR(__xludf.DUMMYFUNCTION("GOOGLETRANSLATE(D422, ""he"", ""en"")"),"#VALUE!")</f>
        <v>#VALUE!</v>
      </c>
    </row>
    <row r="423" ht="15.75" customHeight="1">
      <c r="E423" s="4" t="str">
        <f>IFERROR(__xludf.DUMMYFUNCTION("GOOGLETRANSLATE(D423, ""he"", ""en"")"),"#VALUE!")</f>
        <v>#VALUE!</v>
      </c>
    </row>
    <row r="424" ht="15.75" customHeight="1">
      <c r="E424" s="4" t="str">
        <f>IFERROR(__xludf.DUMMYFUNCTION("GOOGLETRANSLATE(D424, ""he"", ""en"")"),"#VALUE!")</f>
        <v>#VALUE!</v>
      </c>
    </row>
    <row r="425" ht="15.75" customHeight="1">
      <c r="E425" s="4" t="str">
        <f>IFERROR(__xludf.DUMMYFUNCTION("GOOGLETRANSLATE(D425, ""he"", ""en"")"),"#VALUE!")</f>
        <v>#VALUE!</v>
      </c>
    </row>
    <row r="426" ht="15.75" customHeight="1">
      <c r="E426" s="4" t="str">
        <f>IFERROR(__xludf.DUMMYFUNCTION("GOOGLETRANSLATE(D426, ""he"", ""en"")"),"#VALUE!")</f>
        <v>#VALUE!</v>
      </c>
    </row>
    <row r="427" ht="15.75" customHeight="1">
      <c r="E427" s="4" t="str">
        <f>IFERROR(__xludf.DUMMYFUNCTION("GOOGLETRANSLATE(D427, ""he"", ""en"")"),"#VALUE!")</f>
        <v>#VALUE!</v>
      </c>
    </row>
    <row r="428" ht="15.75" customHeight="1">
      <c r="E428" s="4" t="str">
        <f>IFERROR(__xludf.DUMMYFUNCTION("GOOGLETRANSLATE(D428, ""he"", ""en"")"),"#VALUE!")</f>
        <v>#VALUE!</v>
      </c>
    </row>
    <row r="429" ht="15.75" customHeight="1">
      <c r="E429" s="4" t="str">
        <f>IFERROR(__xludf.DUMMYFUNCTION("GOOGLETRANSLATE(D429, ""he"", ""en"")"),"#VALUE!")</f>
        <v>#VALUE!</v>
      </c>
    </row>
    <row r="430" ht="15.75" customHeight="1">
      <c r="E430" s="4" t="str">
        <f>IFERROR(__xludf.DUMMYFUNCTION("GOOGLETRANSLATE(D430, ""he"", ""en"")"),"#VALUE!")</f>
        <v>#VALUE!</v>
      </c>
    </row>
    <row r="431" ht="15.75" customHeight="1">
      <c r="E431" s="4" t="str">
        <f>IFERROR(__xludf.DUMMYFUNCTION("GOOGLETRANSLATE(D431, ""he"", ""en"")"),"#VALUE!")</f>
        <v>#VALUE!</v>
      </c>
    </row>
    <row r="432" ht="15.75" customHeight="1">
      <c r="E432" s="4" t="str">
        <f>IFERROR(__xludf.DUMMYFUNCTION("GOOGLETRANSLATE(D432, ""he"", ""en"")"),"#VALUE!")</f>
        <v>#VALUE!</v>
      </c>
    </row>
    <row r="433" ht="15.75" customHeight="1">
      <c r="E433" s="4" t="str">
        <f>IFERROR(__xludf.DUMMYFUNCTION("GOOGLETRANSLATE(D433, ""he"", ""en"")"),"#VALUE!")</f>
        <v>#VALUE!</v>
      </c>
    </row>
    <row r="434" ht="15.75" customHeight="1">
      <c r="E434" s="4" t="str">
        <f>IFERROR(__xludf.DUMMYFUNCTION("GOOGLETRANSLATE(D434, ""he"", ""en"")"),"#VALUE!")</f>
        <v>#VALUE!</v>
      </c>
    </row>
    <row r="435" ht="15.75" customHeight="1">
      <c r="E435" s="4" t="str">
        <f>IFERROR(__xludf.DUMMYFUNCTION("GOOGLETRANSLATE(D435, ""he"", ""en"")"),"#VALUE!")</f>
        <v>#VALUE!</v>
      </c>
    </row>
    <row r="436" ht="15.75" customHeight="1">
      <c r="E436" s="4" t="str">
        <f>IFERROR(__xludf.DUMMYFUNCTION("GOOGLETRANSLATE(D436, ""he"", ""en"")"),"#VALUE!")</f>
        <v>#VALUE!</v>
      </c>
    </row>
    <row r="437" ht="15.75" customHeight="1">
      <c r="E437" s="4" t="str">
        <f>IFERROR(__xludf.DUMMYFUNCTION("GOOGLETRANSLATE(D437, ""he"", ""en"")"),"#VALUE!")</f>
        <v>#VALUE!</v>
      </c>
    </row>
    <row r="438" ht="15.75" customHeight="1">
      <c r="E438" s="4" t="str">
        <f>IFERROR(__xludf.DUMMYFUNCTION("GOOGLETRANSLATE(D438, ""he"", ""en"")"),"#VALUE!")</f>
        <v>#VALUE!</v>
      </c>
    </row>
    <row r="439" ht="15.75" customHeight="1">
      <c r="E439" s="4" t="str">
        <f>IFERROR(__xludf.DUMMYFUNCTION("GOOGLETRANSLATE(D439, ""he"", ""en"")"),"#VALUE!")</f>
        <v>#VALUE!</v>
      </c>
    </row>
    <row r="440" ht="15.75" customHeight="1">
      <c r="E440" s="4" t="str">
        <f>IFERROR(__xludf.DUMMYFUNCTION("GOOGLETRANSLATE(D440, ""he"", ""en"")"),"#VALUE!")</f>
        <v>#VALUE!</v>
      </c>
    </row>
    <row r="441" ht="15.75" customHeight="1">
      <c r="E441" s="4" t="str">
        <f>IFERROR(__xludf.DUMMYFUNCTION("GOOGLETRANSLATE(D441, ""he"", ""en"")"),"#VALUE!")</f>
        <v>#VALUE!</v>
      </c>
    </row>
    <row r="442" ht="15.75" customHeight="1">
      <c r="E442" s="4" t="str">
        <f>IFERROR(__xludf.DUMMYFUNCTION("GOOGLETRANSLATE(D442, ""he"", ""en"")"),"#VALUE!")</f>
        <v>#VALUE!</v>
      </c>
    </row>
    <row r="443" ht="15.75" customHeight="1">
      <c r="E443" s="4" t="str">
        <f>IFERROR(__xludf.DUMMYFUNCTION("GOOGLETRANSLATE(D443, ""he"", ""en"")"),"#VALUE!")</f>
        <v>#VALUE!</v>
      </c>
    </row>
    <row r="444" ht="15.75" customHeight="1">
      <c r="E444" s="4" t="str">
        <f>IFERROR(__xludf.DUMMYFUNCTION("GOOGLETRANSLATE(D444, ""he"", ""en"")"),"#VALUE!")</f>
        <v>#VALUE!</v>
      </c>
    </row>
    <row r="445" ht="15.75" customHeight="1">
      <c r="E445" s="4" t="str">
        <f>IFERROR(__xludf.DUMMYFUNCTION("GOOGLETRANSLATE(D445, ""he"", ""en"")"),"#VALUE!")</f>
        <v>#VALUE!</v>
      </c>
    </row>
    <row r="446" ht="15.75" customHeight="1">
      <c r="E446" s="4" t="str">
        <f>IFERROR(__xludf.DUMMYFUNCTION("GOOGLETRANSLATE(D446, ""he"", ""en"")"),"#VALUE!")</f>
        <v>#VALUE!</v>
      </c>
    </row>
    <row r="447" ht="15.75" customHeight="1">
      <c r="E447" s="4" t="str">
        <f>IFERROR(__xludf.DUMMYFUNCTION("GOOGLETRANSLATE(D447, ""he"", ""en"")"),"#VALUE!")</f>
        <v>#VALUE!</v>
      </c>
    </row>
    <row r="448" ht="15.75" customHeight="1">
      <c r="E448" s="4" t="str">
        <f>IFERROR(__xludf.DUMMYFUNCTION("GOOGLETRANSLATE(D448, ""he"", ""en"")"),"#VALUE!")</f>
        <v>#VALUE!</v>
      </c>
    </row>
    <row r="449" ht="15.75" customHeight="1">
      <c r="E449" s="4" t="str">
        <f>IFERROR(__xludf.DUMMYFUNCTION("GOOGLETRANSLATE(D449, ""he"", ""en"")"),"#VALUE!")</f>
        <v>#VALUE!</v>
      </c>
    </row>
    <row r="450" ht="15.75" customHeight="1">
      <c r="E450" s="4" t="str">
        <f>IFERROR(__xludf.DUMMYFUNCTION("GOOGLETRANSLATE(D450, ""he"", ""en"")"),"#VALUE!")</f>
        <v>#VALUE!</v>
      </c>
    </row>
    <row r="451" ht="15.75" customHeight="1">
      <c r="E451" s="4" t="str">
        <f>IFERROR(__xludf.DUMMYFUNCTION("GOOGLETRANSLATE(D451, ""he"", ""en"")"),"#VALUE!")</f>
        <v>#VALUE!</v>
      </c>
    </row>
    <row r="452" ht="15.75" customHeight="1">
      <c r="E452" s="4" t="str">
        <f>IFERROR(__xludf.DUMMYFUNCTION("GOOGLETRANSLATE(D452, ""he"", ""en"")"),"#VALUE!")</f>
        <v>#VALUE!</v>
      </c>
    </row>
    <row r="453" ht="15.75" customHeight="1">
      <c r="E453" s="4" t="str">
        <f>IFERROR(__xludf.DUMMYFUNCTION("GOOGLETRANSLATE(D453, ""he"", ""en"")"),"#VALUE!")</f>
        <v>#VALUE!</v>
      </c>
    </row>
    <row r="454" ht="15.75" customHeight="1">
      <c r="E454" s="4" t="str">
        <f>IFERROR(__xludf.DUMMYFUNCTION("GOOGLETRANSLATE(D454, ""he"", ""en"")"),"#VALUE!")</f>
        <v>#VALUE!</v>
      </c>
    </row>
    <row r="455" ht="15.75" customHeight="1">
      <c r="E455" s="4" t="str">
        <f>IFERROR(__xludf.DUMMYFUNCTION("GOOGLETRANSLATE(D455, ""he"", ""en"")"),"#VALUE!")</f>
        <v>#VALUE!</v>
      </c>
    </row>
    <row r="456" ht="15.75" customHeight="1">
      <c r="E456" s="4" t="str">
        <f>IFERROR(__xludf.DUMMYFUNCTION("GOOGLETRANSLATE(D456, ""he"", ""en"")"),"#VALUE!")</f>
        <v>#VALUE!</v>
      </c>
    </row>
    <row r="457" ht="15.75" customHeight="1">
      <c r="E457" s="4" t="str">
        <f>IFERROR(__xludf.DUMMYFUNCTION("GOOGLETRANSLATE(D457, ""he"", ""en"")"),"#VALUE!")</f>
        <v>#VALUE!</v>
      </c>
    </row>
    <row r="458" ht="15.75" customHeight="1">
      <c r="E458" s="4" t="str">
        <f>IFERROR(__xludf.DUMMYFUNCTION("GOOGLETRANSLATE(D458, ""he"", ""en"")"),"#VALUE!")</f>
        <v>#VALUE!</v>
      </c>
    </row>
    <row r="459" ht="15.75" customHeight="1">
      <c r="E459" s="4" t="str">
        <f>IFERROR(__xludf.DUMMYFUNCTION("GOOGLETRANSLATE(D459, ""he"", ""en"")"),"#VALUE!")</f>
        <v>#VALUE!</v>
      </c>
    </row>
    <row r="460" ht="15.75" customHeight="1">
      <c r="E460" s="4" t="str">
        <f>IFERROR(__xludf.DUMMYFUNCTION("GOOGLETRANSLATE(D460, ""he"", ""en"")"),"#VALUE!")</f>
        <v>#VALUE!</v>
      </c>
    </row>
    <row r="461" ht="15.75" customHeight="1">
      <c r="E461" s="4" t="str">
        <f>IFERROR(__xludf.DUMMYFUNCTION("GOOGLETRANSLATE(D461, ""he"", ""en"")"),"#VALUE!")</f>
        <v>#VALUE!</v>
      </c>
    </row>
    <row r="462" ht="15.75" customHeight="1">
      <c r="E462" s="4" t="str">
        <f>IFERROR(__xludf.DUMMYFUNCTION("GOOGLETRANSLATE(D462, ""he"", ""en"")"),"#VALUE!")</f>
        <v>#VALUE!</v>
      </c>
    </row>
    <row r="463" ht="15.75" customHeight="1">
      <c r="E463" s="4" t="str">
        <f>IFERROR(__xludf.DUMMYFUNCTION("GOOGLETRANSLATE(D463, ""he"", ""en"")"),"#VALUE!")</f>
        <v>#VALUE!</v>
      </c>
    </row>
    <row r="464" ht="15.75" customHeight="1">
      <c r="E464" s="4" t="str">
        <f>IFERROR(__xludf.DUMMYFUNCTION("GOOGLETRANSLATE(D464, ""he"", ""en"")"),"#VALUE!")</f>
        <v>#VALUE!</v>
      </c>
    </row>
    <row r="465" ht="15.75" customHeight="1">
      <c r="E465" s="4" t="str">
        <f>IFERROR(__xludf.DUMMYFUNCTION("GOOGLETRANSLATE(D465, ""he"", ""en"")"),"#VALUE!")</f>
        <v>#VALUE!</v>
      </c>
    </row>
    <row r="466" ht="15.75" customHeight="1">
      <c r="E466" s="4" t="str">
        <f>IFERROR(__xludf.DUMMYFUNCTION("GOOGLETRANSLATE(D466, ""he"", ""en"")"),"#VALUE!")</f>
        <v>#VALUE!</v>
      </c>
    </row>
    <row r="467" ht="15.75" customHeight="1">
      <c r="E467" s="4" t="str">
        <f>IFERROR(__xludf.DUMMYFUNCTION("GOOGLETRANSLATE(D467, ""he"", ""en"")"),"#VALUE!")</f>
        <v>#VALUE!</v>
      </c>
    </row>
    <row r="468" ht="15.75" customHeight="1">
      <c r="E468" s="4" t="str">
        <f>IFERROR(__xludf.DUMMYFUNCTION("GOOGLETRANSLATE(D468, ""he"", ""en"")"),"#VALUE!")</f>
        <v>#VALUE!</v>
      </c>
    </row>
    <row r="469" ht="15.75" customHeight="1">
      <c r="E469" s="4" t="str">
        <f>IFERROR(__xludf.DUMMYFUNCTION("GOOGLETRANSLATE(D469, ""he"", ""en"")"),"#VALUE!")</f>
        <v>#VALUE!</v>
      </c>
    </row>
    <row r="470" ht="15.75" customHeight="1">
      <c r="E470" s="4" t="str">
        <f>IFERROR(__xludf.DUMMYFUNCTION("GOOGLETRANSLATE(D470, ""he"", ""en"")"),"#VALUE!")</f>
        <v>#VALUE!</v>
      </c>
    </row>
    <row r="471" ht="15.75" customHeight="1">
      <c r="E471" s="4" t="str">
        <f>IFERROR(__xludf.DUMMYFUNCTION("GOOGLETRANSLATE(D471, ""he"", ""en"")"),"#VALUE!")</f>
        <v>#VALUE!</v>
      </c>
    </row>
    <row r="472" ht="15.75" customHeight="1">
      <c r="E472" s="4" t="str">
        <f>IFERROR(__xludf.DUMMYFUNCTION("GOOGLETRANSLATE(D472, ""he"", ""en"")"),"#VALUE!")</f>
        <v>#VALUE!</v>
      </c>
    </row>
    <row r="473" ht="15.75" customHeight="1">
      <c r="E473" s="4" t="str">
        <f>IFERROR(__xludf.DUMMYFUNCTION("GOOGLETRANSLATE(D473, ""he"", ""en"")"),"#VALUE!")</f>
        <v>#VALUE!</v>
      </c>
    </row>
    <row r="474" ht="15.75" customHeight="1">
      <c r="E474" s="4" t="str">
        <f>IFERROR(__xludf.DUMMYFUNCTION("GOOGLETRANSLATE(D474, ""he"", ""en"")"),"#VALUE!")</f>
        <v>#VALUE!</v>
      </c>
    </row>
    <row r="475" ht="15.75" customHeight="1">
      <c r="E475" s="4" t="str">
        <f>IFERROR(__xludf.DUMMYFUNCTION("GOOGLETRANSLATE(D475, ""he"", ""en"")"),"#VALUE!")</f>
        <v>#VALUE!</v>
      </c>
    </row>
    <row r="476" ht="15.75" customHeight="1">
      <c r="E476" s="4" t="str">
        <f>IFERROR(__xludf.DUMMYFUNCTION("GOOGLETRANSLATE(D476, ""he"", ""en"")"),"#VALUE!")</f>
        <v>#VALUE!</v>
      </c>
    </row>
    <row r="477" ht="15.75" customHeight="1">
      <c r="E477" s="4" t="str">
        <f>IFERROR(__xludf.DUMMYFUNCTION("GOOGLETRANSLATE(D477, ""he"", ""en"")"),"#VALUE!")</f>
        <v>#VALUE!</v>
      </c>
    </row>
    <row r="478" ht="15.75" customHeight="1">
      <c r="E478" s="4" t="str">
        <f>IFERROR(__xludf.DUMMYFUNCTION("GOOGLETRANSLATE(D478, ""he"", ""en"")"),"#VALUE!")</f>
        <v>#VALUE!</v>
      </c>
    </row>
    <row r="479" ht="15.75" customHeight="1">
      <c r="E479" s="4" t="str">
        <f>IFERROR(__xludf.DUMMYFUNCTION("GOOGLETRANSLATE(D479, ""he"", ""en"")"),"#VALUE!")</f>
        <v>#VALUE!</v>
      </c>
    </row>
    <row r="480" ht="15.75" customHeight="1">
      <c r="E480" s="4" t="str">
        <f>IFERROR(__xludf.DUMMYFUNCTION("GOOGLETRANSLATE(D480, ""he"", ""en"")"),"#VALUE!")</f>
        <v>#VALUE!</v>
      </c>
    </row>
    <row r="481" ht="15.75" customHeight="1">
      <c r="E481" s="4" t="str">
        <f>IFERROR(__xludf.DUMMYFUNCTION("GOOGLETRANSLATE(D481, ""he"", ""en"")"),"#VALUE!")</f>
        <v>#VALUE!</v>
      </c>
    </row>
    <row r="482" ht="15.75" customHeight="1">
      <c r="E482" s="4" t="str">
        <f>IFERROR(__xludf.DUMMYFUNCTION("GOOGLETRANSLATE(D482, ""he"", ""en"")"),"#VALUE!")</f>
        <v>#VALUE!</v>
      </c>
    </row>
    <row r="483" ht="15.75" customHeight="1">
      <c r="E483" s="4" t="str">
        <f>IFERROR(__xludf.DUMMYFUNCTION("GOOGLETRANSLATE(D483, ""he"", ""en"")"),"#VALUE!")</f>
        <v>#VALUE!</v>
      </c>
    </row>
    <row r="484" ht="15.75" customHeight="1">
      <c r="E484" s="4" t="str">
        <f>IFERROR(__xludf.DUMMYFUNCTION("GOOGLETRANSLATE(D484, ""he"", ""en"")"),"#VALUE!")</f>
        <v>#VALUE!</v>
      </c>
    </row>
    <row r="485" ht="15.75" customHeight="1">
      <c r="E485" s="4" t="str">
        <f>IFERROR(__xludf.DUMMYFUNCTION("GOOGLETRANSLATE(D485, ""he"", ""en"")"),"#VALUE!")</f>
        <v>#VALUE!</v>
      </c>
    </row>
    <row r="486" ht="15.75" customHeight="1">
      <c r="E486" s="4" t="str">
        <f>IFERROR(__xludf.DUMMYFUNCTION("GOOGLETRANSLATE(D486, ""he"", ""en"")"),"#VALUE!")</f>
        <v>#VALUE!</v>
      </c>
    </row>
    <row r="487" ht="15.75" customHeight="1">
      <c r="E487" s="4" t="str">
        <f>IFERROR(__xludf.DUMMYFUNCTION("GOOGLETRANSLATE(D487, ""he"", ""en"")"),"#VALUE!")</f>
        <v>#VALUE!</v>
      </c>
    </row>
    <row r="488" ht="15.75" customHeight="1">
      <c r="E488" s="4" t="str">
        <f>IFERROR(__xludf.DUMMYFUNCTION("GOOGLETRANSLATE(D488, ""he"", ""en"")"),"#VALUE!")</f>
        <v>#VALUE!</v>
      </c>
    </row>
    <row r="489" ht="15.75" customHeight="1">
      <c r="E489" s="4" t="str">
        <f>IFERROR(__xludf.DUMMYFUNCTION("GOOGLETRANSLATE(D489, ""he"", ""en"")"),"#VALUE!")</f>
        <v>#VALUE!</v>
      </c>
    </row>
    <row r="490" ht="15.75" customHeight="1">
      <c r="E490" s="4" t="str">
        <f>IFERROR(__xludf.DUMMYFUNCTION("GOOGLETRANSLATE(D490, ""he"", ""en"")"),"#VALUE!")</f>
        <v>#VALUE!</v>
      </c>
    </row>
    <row r="491" ht="15.75" customHeight="1">
      <c r="E491" s="4" t="str">
        <f>IFERROR(__xludf.DUMMYFUNCTION("GOOGLETRANSLATE(D491, ""he"", ""en"")"),"#VALUE!")</f>
        <v>#VALUE!</v>
      </c>
    </row>
    <row r="492" ht="15.75" customHeight="1">
      <c r="E492" s="4" t="str">
        <f>IFERROR(__xludf.DUMMYFUNCTION("GOOGLETRANSLATE(D492, ""he"", ""en"")"),"#VALUE!")</f>
        <v>#VALUE!</v>
      </c>
    </row>
    <row r="493" ht="15.75" customHeight="1">
      <c r="E493" s="4" t="str">
        <f>IFERROR(__xludf.DUMMYFUNCTION("GOOGLETRANSLATE(D493, ""he"", ""en"")"),"#VALUE!")</f>
        <v>#VALUE!</v>
      </c>
    </row>
    <row r="494" ht="15.75" customHeight="1">
      <c r="E494" s="4" t="str">
        <f>IFERROR(__xludf.DUMMYFUNCTION("GOOGLETRANSLATE(D494, ""he"", ""en"")"),"#VALUE!")</f>
        <v>#VALUE!</v>
      </c>
    </row>
    <row r="495" ht="15.75" customHeight="1">
      <c r="E495" s="4" t="str">
        <f>IFERROR(__xludf.DUMMYFUNCTION("GOOGLETRANSLATE(D495, ""he"", ""en"")"),"#VALUE!")</f>
        <v>#VALUE!</v>
      </c>
    </row>
    <row r="496" ht="15.75" customHeight="1">
      <c r="E496" s="4" t="str">
        <f>IFERROR(__xludf.DUMMYFUNCTION("GOOGLETRANSLATE(D496, ""he"", ""en"")"),"#VALUE!")</f>
        <v>#VALUE!</v>
      </c>
    </row>
    <row r="497" ht="15.75" customHeight="1">
      <c r="E497" s="4" t="str">
        <f>IFERROR(__xludf.DUMMYFUNCTION("GOOGLETRANSLATE(D497, ""he"", ""en"")"),"#VALUE!")</f>
        <v>#VALUE!</v>
      </c>
    </row>
    <row r="498" ht="15.75" customHeight="1">
      <c r="E498" s="4" t="str">
        <f>IFERROR(__xludf.DUMMYFUNCTION("GOOGLETRANSLATE(D498, ""he"", ""en"")"),"#VALUE!")</f>
        <v>#VALUE!</v>
      </c>
    </row>
    <row r="499" ht="15.75" customHeight="1">
      <c r="E499" s="4" t="str">
        <f>IFERROR(__xludf.DUMMYFUNCTION("GOOGLETRANSLATE(D499, ""he"", ""en"")"),"#VALUE!")</f>
        <v>#VALUE!</v>
      </c>
    </row>
    <row r="500" ht="15.75" customHeight="1">
      <c r="E500" s="4" t="str">
        <f>IFERROR(__xludf.DUMMYFUNCTION("GOOGLETRANSLATE(D500, ""he"", ""en"")"),"#VALUE!")</f>
        <v>#VALUE!</v>
      </c>
    </row>
    <row r="501" ht="15.75" customHeight="1">
      <c r="E501" s="4" t="str">
        <f>IFERROR(__xludf.DUMMYFUNCTION("GOOGLETRANSLATE(D501, ""he"", ""en"")"),"#VALUE!")</f>
        <v>#VALUE!</v>
      </c>
    </row>
    <row r="502" ht="15.75" customHeight="1">
      <c r="E502" s="4" t="str">
        <f>IFERROR(__xludf.DUMMYFUNCTION("GOOGLETRANSLATE(D502, ""he"", ""en"")"),"#VALUE!")</f>
        <v>#VALUE!</v>
      </c>
    </row>
    <row r="503" ht="15.75" customHeight="1">
      <c r="E503" s="4" t="str">
        <f>IFERROR(__xludf.DUMMYFUNCTION("GOOGLETRANSLATE(D503, ""he"", ""en"")"),"#VALUE!")</f>
        <v>#VALUE!</v>
      </c>
    </row>
    <row r="504" ht="15.75" customHeight="1">
      <c r="E504" s="4" t="str">
        <f>IFERROR(__xludf.DUMMYFUNCTION("GOOGLETRANSLATE(D504, ""he"", ""en"")"),"#VALUE!")</f>
        <v>#VALUE!</v>
      </c>
    </row>
    <row r="505" ht="15.75" customHeight="1">
      <c r="E505" s="4" t="str">
        <f>IFERROR(__xludf.DUMMYFUNCTION("GOOGLETRANSLATE(D505, ""he"", ""en"")"),"#VALUE!")</f>
        <v>#VALUE!</v>
      </c>
    </row>
    <row r="506" ht="15.75" customHeight="1">
      <c r="E506" s="4" t="str">
        <f>IFERROR(__xludf.DUMMYFUNCTION("GOOGLETRANSLATE(D506, ""he"", ""en"")"),"#VALUE!")</f>
        <v>#VALUE!</v>
      </c>
    </row>
    <row r="507" ht="15.75" customHeight="1">
      <c r="E507" s="4" t="str">
        <f>IFERROR(__xludf.DUMMYFUNCTION("GOOGLETRANSLATE(D507, ""he"", ""en"")"),"#VALUE!")</f>
        <v>#VALUE!</v>
      </c>
    </row>
    <row r="508" ht="15.75" customHeight="1">
      <c r="E508" s="4" t="str">
        <f>IFERROR(__xludf.DUMMYFUNCTION("GOOGLETRANSLATE(D508, ""he"", ""en"")"),"#VALUE!")</f>
        <v>#VALUE!</v>
      </c>
    </row>
    <row r="509" ht="15.75" customHeight="1">
      <c r="E509" s="4" t="str">
        <f>IFERROR(__xludf.DUMMYFUNCTION("GOOGLETRANSLATE(D509, ""he"", ""en"")"),"#VALUE!")</f>
        <v>#VALUE!</v>
      </c>
    </row>
    <row r="510" ht="15.75" customHeight="1">
      <c r="E510" s="4" t="str">
        <f>IFERROR(__xludf.DUMMYFUNCTION("GOOGLETRANSLATE(D510, ""he"", ""en"")"),"#VALUE!")</f>
        <v>#VALUE!</v>
      </c>
    </row>
    <row r="511" ht="15.75" customHeight="1">
      <c r="E511" s="4" t="str">
        <f>IFERROR(__xludf.DUMMYFUNCTION("GOOGLETRANSLATE(D511, ""he"", ""en"")"),"#VALUE!")</f>
        <v>#VALUE!</v>
      </c>
    </row>
    <row r="512" ht="15.75" customHeight="1">
      <c r="E512" s="4" t="str">
        <f>IFERROR(__xludf.DUMMYFUNCTION("GOOGLETRANSLATE(D512, ""he"", ""en"")"),"#VALUE!")</f>
        <v>#VALUE!</v>
      </c>
    </row>
    <row r="513" ht="15.75" customHeight="1">
      <c r="E513" s="4" t="str">
        <f>IFERROR(__xludf.DUMMYFUNCTION("GOOGLETRANSLATE(D513, ""he"", ""en"")"),"#VALUE!")</f>
        <v>#VALUE!</v>
      </c>
    </row>
    <row r="514" ht="15.75" customHeight="1">
      <c r="E514" s="4" t="str">
        <f>IFERROR(__xludf.DUMMYFUNCTION("GOOGLETRANSLATE(D514, ""he"", ""en"")"),"#VALUE!")</f>
        <v>#VALUE!</v>
      </c>
    </row>
    <row r="515" ht="15.75" customHeight="1">
      <c r="E515" s="4" t="str">
        <f>IFERROR(__xludf.DUMMYFUNCTION("GOOGLETRANSLATE(D515, ""he"", ""en"")"),"#VALUE!")</f>
        <v>#VALUE!</v>
      </c>
    </row>
    <row r="516" ht="15.75" customHeight="1">
      <c r="E516" s="4" t="str">
        <f>IFERROR(__xludf.DUMMYFUNCTION("GOOGLETRANSLATE(D516, ""he"", ""en"")"),"#VALUE!")</f>
        <v>#VALUE!</v>
      </c>
    </row>
    <row r="517" ht="15.75" customHeight="1">
      <c r="E517" s="4" t="str">
        <f>IFERROR(__xludf.DUMMYFUNCTION("GOOGLETRANSLATE(D517, ""he"", ""en"")"),"#VALUE!")</f>
        <v>#VALUE!</v>
      </c>
    </row>
    <row r="518" ht="15.75" customHeight="1">
      <c r="E518" s="4" t="str">
        <f>IFERROR(__xludf.DUMMYFUNCTION("GOOGLETRANSLATE(D518, ""he"", ""en"")"),"#VALUE!")</f>
        <v>#VALUE!</v>
      </c>
    </row>
    <row r="519" ht="15.75" customHeight="1">
      <c r="E519" s="4" t="str">
        <f>IFERROR(__xludf.DUMMYFUNCTION("GOOGLETRANSLATE(D519, ""he"", ""en"")"),"#VALUE!")</f>
        <v>#VALUE!</v>
      </c>
    </row>
    <row r="520" ht="15.75" customHeight="1">
      <c r="E520" s="4" t="str">
        <f>IFERROR(__xludf.DUMMYFUNCTION("GOOGLETRANSLATE(D520, ""he"", ""en"")"),"#VALUE!")</f>
        <v>#VALUE!</v>
      </c>
    </row>
    <row r="521" ht="15.75" customHeight="1">
      <c r="E521" s="4" t="str">
        <f>IFERROR(__xludf.DUMMYFUNCTION("GOOGLETRANSLATE(D521, ""he"", ""en"")"),"#VALUE!")</f>
        <v>#VALUE!</v>
      </c>
    </row>
    <row r="522" ht="15.75" customHeight="1">
      <c r="E522" s="4" t="str">
        <f>IFERROR(__xludf.DUMMYFUNCTION("GOOGLETRANSLATE(D522, ""he"", ""en"")"),"#VALUE!")</f>
        <v>#VALUE!</v>
      </c>
    </row>
    <row r="523" ht="15.75" customHeight="1">
      <c r="E523" s="4" t="str">
        <f>IFERROR(__xludf.DUMMYFUNCTION("GOOGLETRANSLATE(D523, ""he"", ""en"")"),"#VALUE!")</f>
        <v>#VALUE!</v>
      </c>
    </row>
    <row r="524" ht="15.75" customHeight="1">
      <c r="E524" s="4" t="str">
        <f>IFERROR(__xludf.DUMMYFUNCTION("GOOGLETRANSLATE(D524, ""he"", ""en"")"),"#VALUE!")</f>
        <v>#VALUE!</v>
      </c>
    </row>
    <row r="525" ht="15.75" customHeight="1">
      <c r="E525" s="4" t="str">
        <f>IFERROR(__xludf.DUMMYFUNCTION("GOOGLETRANSLATE(D525, ""he"", ""en"")"),"#VALUE!")</f>
        <v>#VALUE!</v>
      </c>
    </row>
    <row r="526" ht="15.75" customHeight="1">
      <c r="E526" s="4" t="str">
        <f>IFERROR(__xludf.DUMMYFUNCTION("GOOGLETRANSLATE(D526, ""he"", ""en"")"),"#VALUE!")</f>
        <v>#VALUE!</v>
      </c>
    </row>
    <row r="527" ht="15.75" customHeight="1">
      <c r="E527" s="4" t="str">
        <f>IFERROR(__xludf.DUMMYFUNCTION("GOOGLETRANSLATE(D527, ""he"", ""en"")"),"#VALUE!")</f>
        <v>#VALUE!</v>
      </c>
    </row>
    <row r="528" ht="15.75" customHeight="1">
      <c r="E528" s="4" t="str">
        <f>IFERROR(__xludf.DUMMYFUNCTION("GOOGLETRANSLATE(D528, ""he"", ""en"")"),"#VALUE!")</f>
        <v>#VALUE!</v>
      </c>
    </row>
    <row r="529" ht="15.75" customHeight="1">
      <c r="E529" s="4" t="str">
        <f>IFERROR(__xludf.DUMMYFUNCTION("GOOGLETRANSLATE(D529, ""he"", ""en"")"),"#VALUE!")</f>
        <v>#VALUE!</v>
      </c>
    </row>
    <row r="530" ht="15.75" customHeight="1">
      <c r="E530" s="4" t="str">
        <f>IFERROR(__xludf.DUMMYFUNCTION("GOOGLETRANSLATE(D530, ""he"", ""en"")"),"#VALUE!")</f>
        <v>#VALUE!</v>
      </c>
    </row>
    <row r="531" ht="15.75" customHeight="1">
      <c r="E531" s="4" t="str">
        <f>IFERROR(__xludf.DUMMYFUNCTION("GOOGLETRANSLATE(D531, ""he"", ""en"")"),"#VALUE!")</f>
        <v>#VALUE!</v>
      </c>
    </row>
    <row r="532" ht="15.75" customHeight="1">
      <c r="E532" s="4" t="str">
        <f>IFERROR(__xludf.DUMMYFUNCTION("GOOGLETRANSLATE(D532, ""he"", ""en"")"),"#VALUE!")</f>
        <v>#VALUE!</v>
      </c>
    </row>
    <row r="533" ht="15.75" customHeight="1">
      <c r="E533" s="4" t="str">
        <f>IFERROR(__xludf.DUMMYFUNCTION("GOOGLETRANSLATE(D533, ""he"", ""en"")"),"#VALUE!")</f>
        <v>#VALUE!</v>
      </c>
    </row>
    <row r="534" ht="15.75" customHeight="1">
      <c r="E534" s="4" t="str">
        <f>IFERROR(__xludf.DUMMYFUNCTION("GOOGLETRANSLATE(D534, ""he"", ""en"")"),"#VALUE!")</f>
        <v>#VALUE!</v>
      </c>
    </row>
    <row r="535" ht="15.75" customHeight="1">
      <c r="E535" s="4" t="str">
        <f>IFERROR(__xludf.DUMMYFUNCTION("GOOGLETRANSLATE(D535, ""he"", ""en"")"),"#VALUE!")</f>
        <v>#VALUE!</v>
      </c>
    </row>
    <row r="536" ht="15.75" customHeight="1">
      <c r="E536" s="4" t="str">
        <f>IFERROR(__xludf.DUMMYFUNCTION("GOOGLETRANSLATE(D536, ""he"", ""en"")"),"#VALUE!")</f>
        <v>#VALUE!</v>
      </c>
    </row>
    <row r="537" ht="15.75" customHeight="1">
      <c r="E537" s="4" t="str">
        <f>IFERROR(__xludf.DUMMYFUNCTION("GOOGLETRANSLATE(D537, ""he"", ""en"")"),"#VALUE!")</f>
        <v>#VALUE!</v>
      </c>
    </row>
    <row r="538" ht="15.75" customHeight="1">
      <c r="E538" s="4" t="str">
        <f>IFERROR(__xludf.DUMMYFUNCTION("GOOGLETRANSLATE(D538, ""he"", ""en"")"),"#VALUE!")</f>
        <v>#VALUE!</v>
      </c>
    </row>
    <row r="539" ht="15.75" customHeight="1">
      <c r="E539" s="4" t="str">
        <f>IFERROR(__xludf.DUMMYFUNCTION("GOOGLETRANSLATE(D539, ""he"", ""en"")"),"#VALUE!")</f>
        <v>#VALUE!</v>
      </c>
    </row>
    <row r="540" ht="15.75" customHeight="1">
      <c r="E540" s="4" t="str">
        <f>IFERROR(__xludf.DUMMYFUNCTION("GOOGLETRANSLATE(D540, ""he"", ""en"")"),"#VALUE!")</f>
        <v>#VALUE!</v>
      </c>
    </row>
    <row r="541" ht="15.75" customHeight="1">
      <c r="E541" s="4" t="str">
        <f>IFERROR(__xludf.DUMMYFUNCTION("GOOGLETRANSLATE(D541, ""he"", ""en"")"),"#VALUE!")</f>
        <v>#VALUE!</v>
      </c>
    </row>
    <row r="542" ht="15.75" customHeight="1">
      <c r="E542" s="4" t="str">
        <f>IFERROR(__xludf.DUMMYFUNCTION("GOOGLETRANSLATE(D542, ""he"", ""en"")"),"#VALUE!")</f>
        <v>#VALUE!</v>
      </c>
    </row>
    <row r="543" ht="15.75" customHeight="1">
      <c r="E543" s="4" t="str">
        <f>IFERROR(__xludf.DUMMYFUNCTION("GOOGLETRANSLATE(D543, ""he"", ""en"")"),"#VALUE!")</f>
        <v>#VALUE!</v>
      </c>
    </row>
    <row r="544" ht="15.75" customHeight="1">
      <c r="E544" s="4" t="str">
        <f>IFERROR(__xludf.DUMMYFUNCTION("GOOGLETRANSLATE(D544, ""he"", ""en"")"),"#VALUE!")</f>
        <v>#VALUE!</v>
      </c>
    </row>
    <row r="545" ht="15.75" customHeight="1">
      <c r="E545" s="4" t="str">
        <f>IFERROR(__xludf.DUMMYFUNCTION("GOOGLETRANSLATE(D545, ""he"", ""en"")"),"#VALUE!")</f>
        <v>#VALUE!</v>
      </c>
    </row>
    <row r="546" ht="15.75" customHeight="1">
      <c r="E546" s="4" t="str">
        <f>IFERROR(__xludf.DUMMYFUNCTION("GOOGLETRANSLATE(D546, ""he"", ""en"")"),"#VALUE!")</f>
        <v>#VALUE!</v>
      </c>
    </row>
    <row r="547" ht="15.75" customHeight="1">
      <c r="E547" s="4" t="str">
        <f>IFERROR(__xludf.DUMMYFUNCTION("GOOGLETRANSLATE(D547, ""he"", ""en"")"),"#VALUE!")</f>
        <v>#VALUE!</v>
      </c>
    </row>
    <row r="548" ht="15.75" customHeight="1">
      <c r="E548" s="4" t="str">
        <f>IFERROR(__xludf.DUMMYFUNCTION("GOOGLETRANSLATE(D548, ""he"", ""en"")"),"#VALUE!")</f>
        <v>#VALUE!</v>
      </c>
    </row>
    <row r="549" ht="15.75" customHeight="1">
      <c r="E549" s="4" t="str">
        <f>IFERROR(__xludf.DUMMYFUNCTION("GOOGLETRANSLATE(D549, ""he"", ""en"")"),"#VALUE!")</f>
        <v>#VALUE!</v>
      </c>
    </row>
    <row r="550" ht="15.75" customHeight="1">
      <c r="E550" s="4" t="str">
        <f>IFERROR(__xludf.DUMMYFUNCTION("GOOGLETRANSLATE(D550, ""he"", ""en"")"),"#VALUE!")</f>
        <v>#VALUE!</v>
      </c>
    </row>
    <row r="551" ht="15.75" customHeight="1">
      <c r="E551" s="4" t="str">
        <f>IFERROR(__xludf.DUMMYFUNCTION("GOOGLETRANSLATE(D551, ""he"", ""en"")"),"#VALUE!")</f>
        <v>#VALUE!</v>
      </c>
    </row>
    <row r="552" ht="15.75" customHeight="1">
      <c r="E552" s="4" t="str">
        <f>IFERROR(__xludf.DUMMYFUNCTION("GOOGLETRANSLATE(D552, ""he"", ""en"")"),"#VALUE!")</f>
        <v>#VALUE!</v>
      </c>
    </row>
    <row r="553" ht="15.75" customHeight="1">
      <c r="E553" s="4" t="str">
        <f>IFERROR(__xludf.DUMMYFUNCTION("GOOGLETRANSLATE(D553, ""he"", ""en"")"),"#VALUE!")</f>
        <v>#VALUE!</v>
      </c>
    </row>
    <row r="554" ht="15.75" customHeight="1">
      <c r="E554" s="4" t="str">
        <f>IFERROR(__xludf.DUMMYFUNCTION("GOOGLETRANSLATE(D554, ""he"", ""en"")"),"#VALUE!")</f>
        <v>#VALUE!</v>
      </c>
    </row>
    <row r="555" ht="15.75" customHeight="1">
      <c r="E555" s="4" t="str">
        <f>IFERROR(__xludf.DUMMYFUNCTION("GOOGLETRANSLATE(D555, ""he"", ""en"")"),"#VALUE!")</f>
        <v>#VALUE!</v>
      </c>
    </row>
    <row r="556" ht="15.75" customHeight="1">
      <c r="E556" s="4" t="str">
        <f>IFERROR(__xludf.DUMMYFUNCTION("GOOGLETRANSLATE(D556, ""he"", ""en"")"),"#VALUE!")</f>
        <v>#VALUE!</v>
      </c>
    </row>
    <row r="557" ht="15.75" customHeight="1">
      <c r="E557" s="4" t="str">
        <f>IFERROR(__xludf.DUMMYFUNCTION("GOOGLETRANSLATE(D557, ""he"", ""en"")"),"#VALUE!")</f>
        <v>#VALUE!</v>
      </c>
    </row>
    <row r="558" ht="15.75" customHeight="1">
      <c r="E558" s="4" t="str">
        <f>IFERROR(__xludf.DUMMYFUNCTION("GOOGLETRANSLATE(D558, ""he"", ""en"")"),"#VALUE!")</f>
        <v>#VALUE!</v>
      </c>
    </row>
    <row r="559" ht="15.75" customHeight="1">
      <c r="E559" s="4" t="str">
        <f>IFERROR(__xludf.DUMMYFUNCTION("GOOGLETRANSLATE(D559, ""he"", ""en"")"),"#VALUE!")</f>
        <v>#VALUE!</v>
      </c>
    </row>
    <row r="560" ht="15.75" customHeight="1">
      <c r="E560" s="4" t="str">
        <f>IFERROR(__xludf.DUMMYFUNCTION("GOOGLETRANSLATE(D560, ""he"", ""en"")"),"#VALUE!")</f>
        <v>#VALUE!</v>
      </c>
    </row>
    <row r="561" ht="15.75" customHeight="1">
      <c r="E561" s="4" t="str">
        <f>IFERROR(__xludf.DUMMYFUNCTION("GOOGLETRANSLATE(D561, ""he"", ""en"")"),"#VALUE!")</f>
        <v>#VALUE!</v>
      </c>
    </row>
    <row r="562" ht="15.75" customHeight="1">
      <c r="E562" s="4" t="str">
        <f>IFERROR(__xludf.DUMMYFUNCTION("GOOGLETRANSLATE(D562, ""he"", ""en"")"),"#VALUE!")</f>
        <v>#VALUE!</v>
      </c>
    </row>
    <row r="563" ht="15.75" customHeight="1">
      <c r="E563" s="4" t="str">
        <f>IFERROR(__xludf.DUMMYFUNCTION("GOOGLETRANSLATE(D563, ""he"", ""en"")"),"#VALUE!")</f>
        <v>#VALUE!</v>
      </c>
    </row>
    <row r="564" ht="15.75" customHeight="1">
      <c r="E564" s="4" t="str">
        <f>IFERROR(__xludf.DUMMYFUNCTION("GOOGLETRANSLATE(D564, ""he"", ""en"")"),"#VALUE!")</f>
        <v>#VALUE!</v>
      </c>
    </row>
    <row r="565" ht="15.75" customHeight="1">
      <c r="E565" s="4" t="str">
        <f>IFERROR(__xludf.DUMMYFUNCTION("GOOGLETRANSLATE(D565, ""he"", ""en"")"),"#VALUE!")</f>
        <v>#VALUE!</v>
      </c>
    </row>
    <row r="566" ht="15.75" customHeight="1">
      <c r="E566" s="4" t="str">
        <f>IFERROR(__xludf.DUMMYFUNCTION("GOOGLETRANSLATE(D566, ""he"", ""en"")"),"#VALUE!")</f>
        <v>#VALUE!</v>
      </c>
    </row>
    <row r="567" ht="15.75" customHeight="1">
      <c r="E567" s="4" t="str">
        <f>IFERROR(__xludf.DUMMYFUNCTION("GOOGLETRANSLATE(D567, ""he"", ""en"")"),"#VALUE!")</f>
        <v>#VALUE!</v>
      </c>
    </row>
    <row r="568" ht="15.75" customHeight="1">
      <c r="E568" s="4" t="str">
        <f>IFERROR(__xludf.DUMMYFUNCTION("GOOGLETRANSLATE(D568, ""he"", ""en"")"),"#VALUE!")</f>
        <v>#VALUE!</v>
      </c>
    </row>
    <row r="569" ht="15.75" customHeight="1">
      <c r="E569" s="4" t="str">
        <f>IFERROR(__xludf.DUMMYFUNCTION("GOOGLETRANSLATE(D569, ""he"", ""en"")"),"#VALUE!")</f>
        <v>#VALUE!</v>
      </c>
    </row>
    <row r="570" ht="15.75" customHeight="1">
      <c r="E570" s="4" t="str">
        <f>IFERROR(__xludf.DUMMYFUNCTION("GOOGLETRANSLATE(D570, ""he"", ""en"")"),"#VALUE!")</f>
        <v>#VALUE!</v>
      </c>
    </row>
    <row r="571" ht="15.75" customHeight="1">
      <c r="E571" s="4" t="str">
        <f>IFERROR(__xludf.DUMMYFUNCTION("GOOGLETRANSLATE(D571, ""he"", ""en"")"),"#VALUE!")</f>
        <v>#VALUE!</v>
      </c>
    </row>
    <row r="572" ht="15.75" customHeight="1">
      <c r="E572" s="4" t="str">
        <f>IFERROR(__xludf.DUMMYFUNCTION("GOOGLETRANSLATE(D572, ""he"", ""en"")"),"#VALUE!")</f>
        <v>#VALUE!</v>
      </c>
    </row>
    <row r="573" ht="15.75" customHeight="1">
      <c r="E573" s="4" t="str">
        <f>IFERROR(__xludf.DUMMYFUNCTION("GOOGLETRANSLATE(D573, ""he"", ""en"")"),"#VALUE!")</f>
        <v>#VALUE!</v>
      </c>
    </row>
    <row r="574" ht="15.75" customHeight="1">
      <c r="E574" s="4" t="str">
        <f>IFERROR(__xludf.DUMMYFUNCTION("GOOGLETRANSLATE(D574, ""he"", ""en"")"),"#VALUE!")</f>
        <v>#VALUE!</v>
      </c>
    </row>
    <row r="575" ht="15.75" customHeight="1">
      <c r="E575" s="4" t="str">
        <f>IFERROR(__xludf.DUMMYFUNCTION("GOOGLETRANSLATE(D575, ""he"", ""en"")"),"#VALUE!")</f>
        <v>#VALUE!</v>
      </c>
    </row>
    <row r="576" ht="15.75" customHeight="1">
      <c r="E576" s="4" t="str">
        <f>IFERROR(__xludf.DUMMYFUNCTION("GOOGLETRANSLATE(D576, ""he"", ""en"")"),"#VALUE!")</f>
        <v>#VALUE!</v>
      </c>
    </row>
    <row r="577" ht="15.75" customHeight="1">
      <c r="E577" s="4" t="str">
        <f>IFERROR(__xludf.DUMMYFUNCTION("GOOGLETRANSLATE(D577, ""he"", ""en"")"),"#VALUE!")</f>
        <v>#VALUE!</v>
      </c>
    </row>
    <row r="578" ht="15.75" customHeight="1">
      <c r="E578" s="4" t="str">
        <f>IFERROR(__xludf.DUMMYFUNCTION("GOOGLETRANSLATE(D578, ""he"", ""en"")"),"#VALUE!")</f>
        <v>#VALUE!</v>
      </c>
    </row>
    <row r="579" ht="15.75" customHeight="1">
      <c r="E579" s="4" t="str">
        <f>IFERROR(__xludf.DUMMYFUNCTION("GOOGLETRANSLATE(D579, ""he"", ""en"")"),"#VALUE!")</f>
        <v>#VALUE!</v>
      </c>
    </row>
    <row r="580" ht="15.75" customHeight="1">
      <c r="E580" s="4" t="str">
        <f>IFERROR(__xludf.DUMMYFUNCTION("GOOGLETRANSLATE(D580, ""he"", ""en"")"),"#VALUE!")</f>
        <v>#VALUE!</v>
      </c>
    </row>
    <row r="581" ht="15.75" customHeight="1">
      <c r="E581" s="4" t="str">
        <f>IFERROR(__xludf.DUMMYFUNCTION("GOOGLETRANSLATE(D581, ""he"", ""en"")"),"#VALUE!")</f>
        <v>#VALUE!</v>
      </c>
    </row>
    <row r="582" ht="15.75" customHeight="1">
      <c r="E582" s="4" t="str">
        <f>IFERROR(__xludf.DUMMYFUNCTION("GOOGLETRANSLATE(D582, ""he"", ""en"")"),"#VALUE!")</f>
        <v>#VALUE!</v>
      </c>
    </row>
    <row r="583" ht="15.75" customHeight="1">
      <c r="E583" s="4" t="str">
        <f>IFERROR(__xludf.DUMMYFUNCTION("GOOGLETRANSLATE(D583, ""he"", ""en"")"),"#VALUE!")</f>
        <v>#VALUE!</v>
      </c>
    </row>
    <row r="584" ht="15.75" customHeight="1">
      <c r="E584" s="4" t="str">
        <f>IFERROR(__xludf.DUMMYFUNCTION("GOOGLETRANSLATE(D584, ""he"", ""en"")"),"#VALUE!")</f>
        <v>#VALUE!</v>
      </c>
    </row>
    <row r="585" ht="15.75" customHeight="1">
      <c r="E585" s="4" t="str">
        <f>IFERROR(__xludf.DUMMYFUNCTION("GOOGLETRANSLATE(D585, ""he"", ""en"")"),"#VALUE!")</f>
        <v>#VALUE!</v>
      </c>
    </row>
    <row r="586" ht="15.75" customHeight="1">
      <c r="E586" s="4" t="str">
        <f>IFERROR(__xludf.DUMMYFUNCTION("GOOGLETRANSLATE(D586, ""he"", ""en"")"),"#VALUE!")</f>
        <v>#VALUE!</v>
      </c>
    </row>
    <row r="587" ht="15.75" customHeight="1">
      <c r="E587" s="4" t="str">
        <f>IFERROR(__xludf.DUMMYFUNCTION("GOOGLETRANSLATE(D587, ""he"", ""en"")"),"#VALUE!")</f>
        <v>#VALUE!</v>
      </c>
    </row>
    <row r="588" ht="15.75" customHeight="1">
      <c r="E588" s="4" t="str">
        <f>IFERROR(__xludf.DUMMYFUNCTION("GOOGLETRANSLATE(D588, ""he"", ""en"")"),"#VALUE!")</f>
        <v>#VALUE!</v>
      </c>
    </row>
    <row r="589" ht="15.75" customHeight="1">
      <c r="E589" s="4" t="str">
        <f>IFERROR(__xludf.DUMMYFUNCTION("GOOGLETRANSLATE(D589, ""he"", ""en"")"),"#VALUE!")</f>
        <v>#VALUE!</v>
      </c>
    </row>
    <row r="590" ht="15.75" customHeight="1">
      <c r="E590" s="4" t="str">
        <f>IFERROR(__xludf.DUMMYFUNCTION("GOOGLETRANSLATE(D590, ""he"", ""en"")"),"#VALUE!")</f>
        <v>#VALUE!</v>
      </c>
    </row>
    <row r="591" ht="15.75" customHeight="1">
      <c r="E591" s="4" t="str">
        <f>IFERROR(__xludf.DUMMYFUNCTION("GOOGLETRANSLATE(D591, ""he"", ""en"")"),"#VALUE!")</f>
        <v>#VALUE!</v>
      </c>
    </row>
    <row r="592" ht="15.75" customHeight="1">
      <c r="E592" s="4" t="str">
        <f>IFERROR(__xludf.DUMMYFUNCTION("GOOGLETRANSLATE(D592, ""he"", ""en"")"),"#VALUE!")</f>
        <v>#VALUE!</v>
      </c>
    </row>
    <row r="593" ht="15.75" customHeight="1">
      <c r="E593" s="4" t="str">
        <f>IFERROR(__xludf.DUMMYFUNCTION("GOOGLETRANSLATE(D593, ""he"", ""en"")"),"#VALUE!")</f>
        <v>#VALUE!</v>
      </c>
    </row>
    <row r="594" ht="15.75" customHeight="1">
      <c r="E594" s="4" t="str">
        <f>IFERROR(__xludf.DUMMYFUNCTION("GOOGLETRANSLATE(D594, ""he"", ""en"")"),"#VALUE!")</f>
        <v>#VALUE!</v>
      </c>
    </row>
    <row r="595" ht="15.75" customHeight="1">
      <c r="E595" s="4" t="str">
        <f>IFERROR(__xludf.DUMMYFUNCTION("GOOGLETRANSLATE(D595, ""he"", ""en"")"),"#VALUE!")</f>
        <v>#VALUE!</v>
      </c>
    </row>
    <row r="596" ht="15.75" customHeight="1">
      <c r="E596" s="4" t="str">
        <f>IFERROR(__xludf.DUMMYFUNCTION("GOOGLETRANSLATE(D596, ""he"", ""en"")"),"#VALUE!")</f>
        <v>#VALUE!</v>
      </c>
    </row>
    <row r="597" ht="15.75" customHeight="1">
      <c r="E597" s="4" t="str">
        <f>IFERROR(__xludf.DUMMYFUNCTION("GOOGLETRANSLATE(D597, ""he"", ""en"")"),"#VALUE!")</f>
        <v>#VALUE!</v>
      </c>
    </row>
    <row r="598" ht="15.75" customHeight="1">
      <c r="E598" s="4" t="str">
        <f>IFERROR(__xludf.DUMMYFUNCTION("GOOGLETRANSLATE(D598, ""he"", ""en"")"),"#VALUE!")</f>
        <v>#VALUE!</v>
      </c>
    </row>
    <row r="599" ht="15.75" customHeight="1">
      <c r="E599" s="4" t="str">
        <f>IFERROR(__xludf.DUMMYFUNCTION("GOOGLETRANSLATE(D599, ""he"", ""en"")"),"#VALUE!")</f>
        <v>#VALUE!</v>
      </c>
    </row>
    <row r="600" ht="15.75" customHeight="1">
      <c r="E600" s="4" t="str">
        <f>IFERROR(__xludf.DUMMYFUNCTION("GOOGLETRANSLATE(D600, ""he"", ""en"")"),"#VALUE!")</f>
        <v>#VALUE!</v>
      </c>
    </row>
    <row r="601" ht="15.75" customHeight="1">
      <c r="E601" s="4" t="str">
        <f>IFERROR(__xludf.DUMMYFUNCTION("GOOGLETRANSLATE(D601, ""he"", ""en"")"),"#VALUE!")</f>
        <v>#VALUE!</v>
      </c>
    </row>
    <row r="602" ht="15.75" customHeight="1">
      <c r="E602" s="4" t="str">
        <f>IFERROR(__xludf.DUMMYFUNCTION("GOOGLETRANSLATE(D602, ""he"", ""en"")"),"#VALUE!")</f>
        <v>#VALUE!</v>
      </c>
    </row>
    <row r="603" ht="15.75" customHeight="1">
      <c r="E603" s="4" t="str">
        <f>IFERROR(__xludf.DUMMYFUNCTION("GOOGLETRANSLATE(D603, ""he"", ""en"")"),"#VALUE!")</f>
        <v>#VALUE!</v>
      </c>
    </row>
    <row r="604" ht="15.75" customHeight="1">
      <c r="E604" s="4" t="str">
        <f>IFERROR(__xludf.DUMMYFUNCTION("GOOGLETRANSLATE(D604, ""he"", ""en"")"),"#VALUE!")</f>
        <v>#VALUE!</v>
      </c>
    </row>
    <row r="605" ht="15.75" customHeight="1">
      <c r="E605" s="4" t="str">
        <f>IFERROR(__xludf.DUMMYFUNCTION("GOOGLETRANSLATE(D605, ""he"", ""en"")"),"#VALUE!")</f>
        <v>#VALUE!</v>
      </c>
    </row>
    <row r="606" ht="15.75" customHeight="1">
      <c r="E606" s="4" t="str">
        <f>IFERROR(__xludf.DUMMYFUNCTION("GOOGLETRANSLATE(D606, ""he"", ""en"")"),"#VALUE!")</f>
        <v>#VALUE!</v>
      </c>
    </row>
    <row r="607" ht="15.75" customHeight="1">
      <c r="E607" s="4" t="str">
        <f>IFERROR(__xludf.DUMMYFUNCTION("GOOGLETRANSLATE(D607, ""he"", ""en"")"),"#VALUE!")</f>
        <v>#VALUE!</v>
      </c>
    </row>
    <row r="608" ht="15.75" customHeight="1">
      <c r="E608" s="4" t="str">
        <f>IFERROR(__xludf.DUMMYFUNCTION("GOOGLETRANSLATE(D608, ""he"", ""en"")"),"#VALUE!")</f>
        <v>#VALUE!</v>
      </c>
    </row>
    <row r="609" ht="15.75" customHeight="1">
      <c r="E609" s="4" t="str">
        <f>IFERROR(__xludf.DUMMYFUNCTION("GOOGLETRANSLATE(D609, ""he"", ""en"")"),"#VALUE!")</f>
        <v>#VALUE!</v>
      </c>
    </row>
    <row r="610" ht="15.75" customHeight="1">
      <c r="E610" s="4" t="str">
        <f>IFERROR(__xludf.DUMMYFUNCTION("GOOGLETRANSLATE(D610, ""he"", ""en"")"),"#VALUE!")</f>
        <v>#VALUE!</v>
      </c>
    </row>
    <row r="611" ht="15.75" customHeight="1">
      <c r="E611" s="4" t="str">
        <f>IFERROR(__xludf.DUMMYFUNCTION("GOOGLETRANSLATE(D611, ""he"", ""en"")"),"#VALUE!")</f>
        <v>#VALUE!</v>
      </c>
    </row>
    <row r="612" ht="15.75" customHeight="1">
      <c r="E612" s="4" t="str">
        <f>IFERROR(__xludf.DUMMYFUNCTION("GOOGLETRANSLATE(D612, ""he"", ""en"")"),"#VALUE!")</f>
        <v>#VALUE!</v>
      </c>
    </row>
    <row r="613" ht="15.75" customHeight="1">
      <c r="E613" s="4" t="str">
        <f>IFERROR(__xludf.DUMMYFUNCTION("GOOGLETRANSLATE(D613, ""he"", ""en"")"),"#VALUE!")</f>
        <v>#VALUE!</v>
      </c>
    </row>
    <row r="614" ht="15.75" customHeight="1">
      <c r="E614" s="4" t="str">
        <f>IFERROR(__xludf.DUMMYFUNCTION("GOOGLETRANSLATE(D614, ""he"", ""en"")"),"#VALUE!")</f>
        <v>#VALUE!</v>
      </c>
    </row>
    <row r="615" ht="15.75" customHeight="1">
      <c r="E615" s="4" t="str">
        <f>IFERROR(__xludf.DUMMYFUNCTION("GOOGLETRANSLATE(D615, ""he"", ""en"")"),"#VALUE!")</f>
        <v>#VALUE!</v>
      </c>
    </row>
    <row r="616" ht="15.75" customHeight="1">
      <c r="E616" s="4" t="str">
        <f>IFERROR(__xludf.DUMMYFUNCTION("GOOGLETRANSLATE(D616, ""he"", ""en"")"),"#VALUE!")</f>
        <v>#VALUE!</v>
      </c>
    </row>
    <row r="617" ht="15.75" customHeight="1">
      <c r="E617" s="4" t="str">
        <f>IFERROR(__xludf.DUMMYFUNCTION("GOOGLETRANSLATE(D617, ""he"", ""en"")"),"#VALUE!")</f>
        <v>#VALUE!</v>
      </c>
    </row>
    <row r="618" ht="15.75" customHeight="1">
      <c r="E618" s="4" t="str">
        <f>IFERROR(__xludf.DUMMYFUNCTION("GOOGLETRANSLATE(D618, ""he"", ""en"")"),"#VALUE!")</f>
        <v>#VALUE!</v>
      </c>
    </row>
    <row r="619" ht="15.75" customHeight="1">
      <c r="E619" s="4" t="str">
        <f>IFERROR(__xludf.DUMMYFUNCTION("GOOGLETRANSLATE(D619, ""he"", ""en"")"),"#VALUE!")</f>
        <v>#VALUE!</v>
      </c>
    </row>
    <row r="620" ht="15.75" customHeight="1">
      <c r="E620" s="4" t="str">
        <f>IFERROR(__xludf.DUMMYFUNCTION("GOOGLETRANSLATE(D620, ""he"", ""en"")"),"#VALUE!")</f>
        <v>#VALUE!</v>
      </c>
    </row>
    <row r="621" ht="15.75" customHeight="1">
      <c r="E621" s="4" t="str">
        <f>IFERROR(__xludf.DUMMYFUNCTION("GOOGLETRANSLATE(D621, ""he"", ""en"")"),"#VALUE!")</f>
        <v>#VALUE!</v>
      </c>
    </row>
    <row r="622" ht="15.75" customHeight="1">
      <c r="E622" s="4" t="str">
        <f>IFERROR(__xludf.DUMMYFUNCTION("GOOGLETRANSLATE(D622, ""he"", ""en"")"),"#VALUE!")</f>
        <v>#VALUE!</v>
      </c>
    </row>
    <row r="623" ht="15.75" customHeight="1">
      <c r="E623" s="4" t="str">
        <f>IFERROR(__xludf.DUMMYFUNCTION("GOOGLETRANSLATE(D623, ""he"", ""en"")"),"#VALUE!")</f>
        <v>#VALUE!</v>
      </c>
    </row>
    <row r="624" ht="15.75" customHeight="1">
      <c r="E624" s="4" t="str">
        <f>IFERROR(__xludf.DUMMYFUNCTION("GOOGLETRANSLATE(D624, ""he"", ""en"")"),"#VALUE!")</f>
        <v>#VALUE!</v>
      </c>
    </row>
    <row r="625" ht="15.75" customHeight="1">
      <c r="E625" s="4" t="str">
        <f>IFERROR(__xludf.DUMMYFUNCTION("GOOGLETRANSLATE(D625, ""he"", ""en"")"),"#VALUE!")</f>
        <v>#VALUE!</v>
      </c>
    </row>
    <row r="626" ht="15.75" customHeight="1">
      <c r="E626" s="4" t="str">
        <f>IFERROR(__xludf.DUMMYFUNCTION("GOOGLETRANSLATE(D626, ""he"", ""en"")"),"#VALUE!")</f>
        <v>#VALUE!</v>
      </c>
    </row>
    <row r="627" ht="15.75" customHeight="1">
      <c r="E627" s="4" t="str">
        <f>IFERROR(__xludf.DUMMYFUNCTION("GOOGLETRANSLATE(D627, ""he"", ""en"")"),"#VALUE!")</f>
        <v>#VALUE!</v>
      </c>
    </row>
    <row r="628" ht="15.75" customHeight="1">
      <c r="E628" s="4" t="str">
        <f>IFERROR(__xludf.DUMMYFUNCTION("GOOGLETRANSLATE(D628, ""he"", ""en"")"),"#VALUE!")</f>
        <v>#VALUE!</v>
      </c>
    </row>
    <row r="629" ht="15.75" customHeight="1">
      <c r="E629" s="4" t="str">
        <f>IFERROR(__xludf.DUMMYFUNCTION("GOOGLETRANSLATE(D629, ""he"", ""en"")"),"#VALUE!")</f>
        <v>#VALUE!</v>
      </c>
    </row>
    <row r="630" ht="15.75" customHeight="1">
      <c r="E630" s="4" t="str">
        <f>IFERROR(__xludf.DUMMYFUNCTION("GOOGLETRANSLATE(D630, ""he"", ""en"")"),"#VALUE!")</f>
        <v>#VALUE!</v>
      </c>
    </row>
    <row r="631" ht="15.75" customHeight="1">
      <c r="E631" s="4" t="str">
        <f>IFERROR(__xludf.DUMMYFUNCTION("GOOGLETRANSLATE(D631, ""he"", ""en"")"),"#VALUE!")</f>
        <v>#VALUE!</v>
      </c>
    </row>
    <row r="632" ht="15.75" customHeight="1">
      <c r="E632" s="4" t="str">
        <f>IFERROR(__xludf.DUMMYFUNCTION("GOOGLETRANSLATE(D632, ""he"", ""en"")"),"#VALUE!")</f>
        <v>#VALUE!</v>
      </c>
    </row>
    <row r="633" ht="15.75" customHeight="1">
      <c r="E633" s="4" t="str">
        <f>IFERROR(__xludf.DUMMYFUNCTION("GOOGLETRANSLATE(D633, ""he"", ""en"")"),"#VALUE!")</f>
        <v>#VALUE!</v>
      </c>
    </row>
    <row r="634" ht="15.75" customHeight="1">
      <c r="E634" s="4" t="str">
        <f>IFERROR(__xludf.DUMMYFUNCTION("GOOGLETRANSLATE(D634, ""he"", ""en"")"),"#VALUE!")</f>
        <v>#VALUE!</v>
      </c>
    </row>
    <row r="635" ht="15.75" customHeight="1">
      <c r="E635" s="4" t="str">
        <f>IFERROR(__xludf.DUMMYFUNCTION("GOOGLETRANSLATE(D635, ""he"", ""en"")"),"#VALUE!")</f>
        <v>#VALUE!</v>
      </c>
    </row>
    <row r="636" ht="15.75" customHeight="1">
      <c r="E636" s="4" t="str">
        <f>IFERROR(__xludf.DUMMYFUNCTION("GOOGLETRANSLATE(D636, ""he"", ""en"")"),"#VALUE!")</f>
        <v>#VALUE!</v>
      </c>
    </row>
    <row r="637" ht="15.75" customHeight="1">
      <c r="E637" s="4" t="str">
        <f>IFERROR(__xludf.DUMMYFUNCTION("GOOGLETRANSLATE(D637, ""he"", ""en"")"),"#VALUE!")</f>
        <v>#VALUE!</v>
      </c>
    </row>
    <row r="638" ht="15.75" customHeight="1">
      <c r="E638" s="4" t="str">
        <f>IFERROR(__xludf.DUMMYFUNCTION("GOOGLETRANSLATE(D638, ""he"", ""en"")"),"#VALUE!")</f>
        <v>#VALUE!</v>
      </c>
    </row>
    <row r="639" ht="15.75" customHeight="1">
      <c r="E639" s="4" t="str">
        <f>IFERROR(__xludf.DUMMYFUNCTION("GOOGLETRANSLATE(D639, ""he"", ""en"")"),"#VALUE!")</f>
        <v>#VALUE!</v>
      </c>
    </row>
    <row r="640" ht="15.75" customHeight="1">
      <c r="E640" s="4" t="str">
        <f>IFERROR(__xludf.DUMMYFUNCTION("GOOGLETRANSLATE(D640, ""he"", ""en"")"),"#VALUE!")</f>
        <v>#VALUE!</v>
      </c>
    </row>
    <row r="641" ht="15.75" customHeight="1">
      <c r="E641" s="4" t="str">
        <f>IFERROR(__xludf.DUMMYFUNCTION("GOOGLETRANSLATE(D641, ""he"", ""en"")"),"#VALUE!")</f>
        <v>#VALUE!</v>
      </c>
    </row>
    <row r="642" ht="15.75" customHeight="1">
      <c r="E642" s="4" t="str">
        <f>IFERROR(__xludf.DUMMYFUNCTION("GOOGLETRANSLATE(D642, ""he"", ""en"")"),"#VALUE!")</f>
        <v>#VALUE!</v>
      </c>
    </row>
    <row r="643" ht="15.75" customHeight="1">
      <c r="E643" s="4" t="str">
        <f>IFERROR(__xludf.DUMMYFUNCTION("GOOGLETRANSLATE(D643, ""he"", ""en"")"),"#VALUE!")</f>
        <v>#VALUE!</v>
      </c>
    </row>
    <row r="644" ht="15.75" customHeight="1">
      <c r="E644" s="4" t="str">
        <f>IFERROR(__xludf.DUMMYFUNCTION("GOOGLETRANSLATE(D644, ""he"", ""en"")"),"#VALUE!")</f>
        <v>#VALUE!</v>
      </c>
    </row>
    <row r="645" ht="15.75" customHeight="1">
      <c r="E645" s="4" t="str">
        <f>IFERROR(__xludf.DUMMYFUNCTION("GOOGLETRANSLATE(D645, ""he"", ""en"")"),"#VALUE!")</f>
        <v>#VALUE!</v>
      </c>
    </row>
    <row r="646" ht="15.75" customHeight="1">
      <c r="E646" s="4" t="str">
        <f>IFERROR(__xludf.DUMMYFUNCTION("GOOGLETRANSLATE(D646, ""he"", ""en"")"),"#VALUE!")</f>
        <v>#VALUE!</v>
      </c>
    </row>
    <row r="647" ht="15.75" customHeight="1">
      <c r="E647" s="4" t="str">
        <f>IFERROR(__xludf.DUMMYFUNCTION("GOOGLETRANSLATE(D647, ""he"", ""en"")"),"#VALUE!")</f>
        <v>#VALUE!</v>
      </c>
    </row>
    <row r="648" ht="15.75" customHeight="1">
      <c r="E648" s="4" t="str">
        <f>IFERROR(__xludf.DUMMYFUNCTION("GOOGLETRANSLATE(D648, ""he"", ""en"")"),"#VALUE!")</f>
        <v>#VALUE!</v>
      </c>
    </row>
    <row r="649" ht="15.75" customHeight="1">
      <c r="E649" s="4" t="str">
        <f>IFERROR(__xludf.DUMMYFUNCTION("GOOGLETRANSLATE(D649, ""he"", ""en"")"),"#VALUE!")</f>
        <v>#VALUE!</v>
      </c>
    </row>
    <row r="650" ht="15.75" customHeight="1">
      <c r="E650" s="4" t="str">
        <f>IFERROR(__xludf.DUMMYFUNCTION("GOOGLETRANSLATE(D650, ""he"", ""en"")"),"#VALUE!")</f>
        <v>#VALUE!</v>
      </c>
    </row>
    <row r="651" ht="15.75" customHeight="1">
      <c r="E651" s="4" t="str">
        <f>IFERROR(__xludf.DUMMYFUNCTION("GOOGLETRANSLATE(D651, ""he"", ""en"")"),"#VALUE!")</f>
        <v>#VALUE!</v>
      </c>
    </row>
    <row r="652" ht="15.75" customHeight="1">
      <c r="E652" s="4" t="str">
        <f>IFERROR(__xludf.DUMMYFUNCTION("GOOGLETRANSLATE(D652, ""he"", ""en"")"),"#VALUE!")</f>
        <v>#VALUE!</v>
      </c>
    </row>
    <row r="653" ht="15.75" customHeight="1">
      <c r="E653" s="4" t="str">
        <f>IFERROR(__xludf.DUMMYFUNCTION("GOOGLETRANSLATE(D653, ""he"", ""en"")"),"#VALUE!")</f>
        <v>#VALUE!</v>
      </c>
    </row>
    <row r="654" ht="15.75" customHeight="1">
      <c r="E654" s="4" t="str">
        <f>IFERROR(__xludf.DUMMYFUNCTION("GOOGLETRANSLATE(D654, ""he"", ""en"")"),"#VALUE!")</f>
        <v>#VALUE!</v>
      </c>
    </row>
    <row r="655" ht="15.75" customHeight="1">
      <c r="E655" s="4" t="str">
        <f>IFERROR(__xludf.DUMMYFUNCTION("GOOGLETRANSLATE(D655, ""he"", ""en"")"),"#VALUE!")</f>
        <v>#VALUE!</v>
      </c>
    </row>
    <row r="656" ht="15.75" customHeight="1">
      <c r="E656" s="4" t="str">
        <f>IFERROR(__xludf.DUMMYFUNCTION("GOOGLETRANSLATE(D656, ""he"", ""en"")"),"#VALUE!")</f>
        <v>#VALUE!</v>
      </c>
    </row>
    <row r="657" ht="15.75" customHeight="1">
      <c r="E657" s="4" t="str">
        <f>IFERROR(__xludf.DUMMYFUNCTION("GOOGLETRANSLATE(D657, ""he"", ""en"")"),"#VALUE!")</f>
        <v>#VALUE!</v>
      </c>
    </row>
    <row r="658" ht="15.75" customHeight="1">
      <c r="E658" s="4" t="str">
        <f>IFERROR(__xludf.DUMMYFUNCTION("GOOGLETRANSLATE(D658, ""he"", ""en"")"),"#VALUE!")</f>
        <v>#VALUE!</v>
      </c>
    </row>
    <row r="659" ht="15.75" customHeight="1">
      <c r="E659" s="4" t="str">
        <f>IFERROR(__xludf.DUMMYFUNCTION("GOOGLETRANSLATE(D659, ""he"", ""en"")"),"#VALUE!")</f>
        <v>#VALUE!</v>
      </c>
    </row>
    <row r="660" ht="15.75" customHeight="1">
      <c r="E660" s="4" t="str">
        <f>IFERROR(__xludf.DUMMYFUNCTION("GOOGLETRANSLATE(D660, ""he"", ""en"")"),"#VALUE!")</f>
        <v>#VALUE!</v>
      </c>
    </row>
    <row r="661" ht="15.75" customHeight="1">
      <c r="E661" s="4" t="str">
        <f>IFERROR(__xludf.DUMMYFUNCTION("GOOGLETRANSLATE(D661, ""he"", ""en"")"),"#VALUE!")</f>
        <v>#VALUE!</v>
      </c>
    </row>
    <row r="662" ht="15.75" customHeight="1">
      <c r="E662" s="4" t="str">
        <f>IFERROR(__xludf.DUMMYFUNCTION("GOOGLETRANSLATE(D662, ""he"", ""en"")"),"#VALUE!")</f>
        <v>#VALUE!</v>
      </c>
    </row>
    <row r="663" ht="15.75" customHeight="1">
      <c r="E663" s="4" t="str">
        <f>IFERROR(__xludf.DUMMYFUNCTION("GOOGLETRANSLATE(D663, ""he"", ""en"")"),"#VALUE!")</f>
        <v>#VALUE!</v>
      </c>
    </row>
    <row r="664" ht="15.75" customHeight="1">
      <c r="E664" s="4" t="str">
        <f>IFERROR(__xludf.DUMMYFUNCTION("GOOGLETRANSLATE(D664, ""he"", ""en"")"),"#VALUE!")</f>
        <v>#VALUE!</v>
      </c>
    </row>
    <row r="665" ht="15.75" customHeight="1">
      <c r="E665" s="4" t="str">
        <f>IFERROR(__xludf.DUMMYFUNCTION("GOOGLETRANSLATE(D665, ""he"", ""en"")"),"#VALUE!")</f>
        <v>#VALUE!</v>
      </c>
    </row>
    <row r="666" ht="15.75" customHeight="1">
      <c r="E666" s="4" t="str">
        <f>IFERROR(__xludf.DUMMYFUNCTION("GOOGLETRANSLATE(D666, ""he"", ""en"")"),"#VALUE!")</f>
        <v>#VALUE!</v>
      </c>
    </row>
    <row r="667" ht="15.75" customHeight="1">
      <c r="E667" s="4" t="str">
        <f>IFERROR(__xludf.DUMMYFUNCTION("GOOGLETRANSLATE(D667, ""he"", ""en"")"),"#VALUE!")</f>
        <v>#VALUE!</v>
      </c>
    </row>
    <row r="668" ht="15.75" customHeight="1">
      <c r="E668" s="4" t="str">
        <f>IFERROR(__xludf.DUMMYFUNCTION("GOOGLETRANSLATE(D668, ""he"", ""en"")"),"#VALUE!")</f>
        <v>#VALUE!</v>
      </c>
    </row>
    <row r="669" ht="15.75" customHeight="1">
      <c r="E669" s="4" t="str">
        <f>IFERROR(__xludf.DUMMYFUNCTION("GOOGLETRANSLATE(D669, ""he"", ""en"")"),"#VALUE!")</f>
        <v>#VALUE!</v>
      </c>
    </row>
    <row r="670" ht="15.75" customHeight="1">
      <c r="E670" s="4" t="str">
        <f>IFERROR(__xludf.DUMMYFUNCTION("GOOGLETRANSLATE(D670, ""he"", ""en"")"),"#VALUE!")</f>
        <v>#VALUE!</v>
      </c>
    </row>
    <row r="671" ht="15.75" customHeight="1">
      <c r="E671" s="4" t="str">
        <f>IFERROR(__xludf.DUMMYFUNCTION("GOOGLETRANSLATE(D671, ""he"", ""en"")"),"#VALUE!")</f>
        <v>#VALUE!</v>
      </c>
    </row>
    <row r="672" ht="15.75" customHeight="1">
      <c r="E672" s="4" t="str">
        <f>IFERROR(__xludf.DUMMYFUNCTION("GOOGLETRANSLATE(D672, ""he"", ""en"")"),"#VALUE!")</f>
        <v>#VALUE!</v>
      </c>
    </row>
    <row r="673" ht="15.75" customHeight="1">
      <c r="E673" s="4" t="str">
        <f>IFERROR(__xludf.DUMMYFUNCTION("GOOGLETRANSLATE(D673, ""he"", ""en"")"),"#VALUE!")</f>
        <v>#VALUE!</v>
      </c>
    </row>
    <row r="674" ht="15.75" customHeight="1">
      <c r="E674" s="4" t="str">
        <f>IFERROR(__xludf.DUMMYFUNCTION("GOOGLETRANSLATE(D674, ""he"", ""en"")"),"#VALUE!")</f>
        <v>#VALUE!</v>
      </c>
    </row>
    <row r="675" ht="15.75" customHeight="1">
      <c r="E675" s="4" t="str">
        <f>IFERROR(__xludf.DUMMYFUNCTION("GOOGLETRANSLATE(D675, ""he"", ""en"")"),"#VALUE!")</f>
        <v>#VALUE!</v>
      </c>
    </row>
    <row r="676" ht="15.75" customHeight="1">
      <c r="E676" s="4" t="str">
        <f>IFERROR(__xludf.DUMMYFUNCTION("GOOGLETRANSLATE(D676, ""he"", ""en"")"),"#VALUE!")</f>
        <v>#VALUE!</v>
      </c>
    </row>
    <row r="677" ht="15.75" customHeight="1">
      <c r="E677" s="4" t="str">
        <f>IFERROR(__xludf.DUMMYFUNCTION("GOOGLETRANSLATE(D677, ""he"", ""en"")"),"#VALUE!")</f>
        <v>#VALUE!</v>
      </c>
    </row>
    <row r="678" ht="15.75" customHeight="1">
      <c r="E678" s="4" t="str">
        <f>IFERROR(__xludf.DUMMYFUNCTION("GOOGLETRANSLATE(D678, ""he"", ""en"")"),"#VALUE!")</f>
        <v>#VALUE!</v>
      </c>
    </row>
    <row r="679" ht="15.75" customHeight="1">
      <c r="E679" s="4" t="str">
        <f>IFERROR(__xludf.DUMMYFUNCTION("GOOGLETRANSLATE(D679, ""he"", ""en"")"),"#VALUE!")</f>
        <v>#VALUE!</v>
      </c>
    </row>
    <row r="680" ht="15.75" customHeight="1">
      <c r="E680" s="4" t="str">
        <f>IFERROR(__xludf.DUMMYFUNCTION("GOOGLETRANSLATE(D680, ""he"", ""en"")"),"#VALUE!")</f>
        <v>#VALUE!</v>
      </c>
    </row>
    <row r="681" ht="15.75" customHeight="1">
      <c r="E681" s="4" t="str">
        <f>IFERROR(__xludf.DUMMYFUNCTION("GOOGLETRANSLATE(D681, ""he"", ""en"")"),"#VALUE!")</f>
        <v>#VALUE!</v>
      </c>
    </row>
    <row r="682" ht="15.75" customHeight="1">
      <c r="E682" s="4" t="str">
        <f>IFERROR(__xludf.DUMMYFUNCTION("GOOGLETRANSLATE(D682, ""he"", ""en"")"),"#VALUE!")</f>
        <v>#VALUE!</v>
      </c>
    </row>
    <row r="683" ht="15.75" customHeight="1">
      <c r="E683" s="4" t="str">
        <f>IFERROR(__xludf.DUMMYFUNCTION("GOOGLETRANSLATE(D683, ""he"", ""en"")"),"#VALUE!")</f>
        <v>#VALUE!</v>
      </c>
    </row>
    <row r="684" ht="15.75" customHeight="1">
      <c r="E684" s="4" t="str">
        <f>IFERROR(__xludf.DUMMYFUNCTION("GOOGLETRANSLATE(D684, ""he"", ""en"")"),"#VALUE!")</f>
        <v>#VALUE!</v>
      </c>
    </row>
    <row r="685" ht="15.75" customHeight="1">
      <c r="E685" s="4" t="str">
        <f>IFERROR(__xludf.DUMMYFUNCTION("GOOGLETRANSLATE(D685, ""he"", ""en"")"),"#VALUE!")</f>
        <v>#VALUE!</v>
      </c>
    </row>
    <row r="686" ht="15.75" customHeight="1">
      <c r="E686" s="4" t="str">
        <f>IFERROR(__xludf.DUMMYFUNCTION("GOOGLETRANSLATE(D686, ""he"", ""en"")"),"#VALUE!")</f>
        <v>#VALUE!</v>
      </c>
    </row>
    <row r="687" ht="15.75" customHeight="1">
      <c r="E687" s="4" t="str">
        <f>IFERROR(__xludf.DUMMYFUNCTION("GOOGLETRANSLATE(D687, ""he"", ""en"")"),"#VALUE!")</f>
        <v>#VALUE!</v>
      </c>
    </row>
    <row r="688" ht="15.75" customHeight="1">
      <c r="E688" s="4" t="str">
        <f>IFERROR(__xludf.DUMMYFUNCTION("GOOGLETRANSLATE(D688, ""he"", ""en"")"),"#VALUE!")</f>
        <v>#VALUE!</v>
      </c>
    </row>
    <row r="689" ht="15.75" customHeight="1">
      <c r="E689" s="4" t="str">
        <f>IFERROR(__xludf.DUMMYFUNCTION("GOOGLETRANSLATE(D689, ""he"", ""en"")"),"#VALUE!")</f>
        <v>#VALUE!</v>
      </c>
    </row>
    <row r="690" ht="15.75" customHeight="1">
      <c r="E690" s="4" t="str">
        <f>IFERROR(__xludf.DUMMYFUNCTION("GOOGLETRANSLATE(D690, ""he"", ""en"")"),"#VALUE!")</f>
        <v>#VALUE!</v>
      </c>
    </row>
    <row r="691" ht="15.75" customHeight="1">
      <c r="E691" s="4" t="str">
        <f>IFERROR(__xludf.DUMMYFUNCTION("GOOGLETRANSLATE(D691, ""he"", ""en"")"),"#VALUE!")</f>
        <v>#VALUE!</v>
      </c>
    </row>
    <row r="692" ht="15.75" customHeight="1">
      <c r="E692" s="4" t="str">
        <f>IFERROR(__xludf.DUMMYFUNCTION("GOOGLETRANSLATE(D692, ""he"", ""en"")"),"#VALUE!")</f>
        <v>#VALUE!</v>
      </c>
    </row>
    <row r="693" ht="15.75" customHeight="1">
      <c r="E693" s="4" t="str">
        <f>IFERROR(__xludf.DUMMYFUNCTION("GOOGLETRANSLATE(D693, ""he"", ""en"")"),"#VALUE!")</f>
        <v>#VALUE!</v>
      </c>
    </row>
    <row r="694" ht="15.75" customHeight="1">
      <c r="E694" s="4" t="str">
        <f>IFERROR(__xludf.DUMMYFUNCTION("GOOGLETRANSLATE(D694, ""he"", ""en"")"),"#VALUE!")</f>
        <v>#VALUE!</v>
      </c>
    </row>
    <row r="695" ht="15.75" customHeight="1">
      <c r="E695" s="4" t="str">
        <f>IFERROR(__xludf.DUMMYFUNCTION("GOOGLETRANSLATE(D695, ""he"", ""en"")"),"#VALUE!")</f>
        <v>#VALUE!</v>
      </c>
    </row>
    <row r="696" ht="15.75" customHeight="1">
      <c r="E696" s="4" t="str">
        <f>IFERROR(__xludf.DUMMYFUNCTION("GOOGLETRANSLATE(D696, ""he"", ""en"")"),"#VALUE!")</f>
        <v>#VALUE!</v>
      </c>
    </row>
    <row r="697" ht="15.75" customHeight="1">
      <c r="E697" s="4" t="str">
        <f>IFERROR(__xludf.DUMMYFUNCTION("GOOGLETRANSLATE(D697, ""he"", ""en"")"),"#VALUE!")</f>
        <v>#VALUE!</v>
      </c>
    </row>
    <row r="698" ht="15.75" customHeight="1">
      <c r="E698" s="4" t="str">
        <f>IFERROR(__xludf.DUMMYFUNCTION("GOOGLETRANSLATE(D698, ""he"", ""en"")"),"#VALUE!")</f>
        <v>#VALUE!</v>
      </c>
    </row>
    <row r="699" ht="15.75" customHeight="1">
      <c r="E699" s="4" t="str">
        <f>IFERROR(__xludf.DUMMYFUNCTION("GOOGLETRANSLATE(D699, ""he"", ""en"")"),"#VALUE!")</f>
        <v>#VALUE!</v>
      </c>
    </row>
    <row r="700" ht="15.75" customHeight="1">
      <c r="E700" s="4" t="str">
        <f>IFERROR(__xludf.DUMMYFUNCTION("GOOGLETRANSLATE(D700, ""he"", ""en"")"),"#VALUE!")</f>
        <v>#VALUE!</v>
      </c>
    </row>
    <row r="701" ht="15.75" customHeight="1">
      <c r="E701" s="4" t="str">
        <f>IFERROR(__xludf.DUMMYFUNCTION("GOOGLETRANSLATE(D701, ""he"", ""en"")"),"#VALUE!")</f>
        <v>#VALUE!</v>
      </c>
    </row>
    <row r="702" ht="15.75" customHeight="1">
      <c r="E702" s="4" t="str">
        <f>IFERROR(__xludf.DUMMYFUNCTION("GOOGLETRANSLATE(D702, ""he"", ""en"")"),"#VALUE!")</f>
        <v>#VALUE!</v>
      </c>
    </row>
    <row r="703" ht="15.75" customHeight="1">
      <c r="E703" s="4" t="str">
        <f>IFERROR(__xludf.DUMMYFUNCTION("GOOGLETRANSLATE(D703, ""he"", ""en"")"),"#VALUE!")</f>
        <v>#VALUE!</v>
      </c>
    </row>
    <row r="704" ht="15.75" customHeight="1">
      <c r="E704" s="4" t="str">
        <f>IFERROR(__xludf.DUMMYFUNCTION("GOOGLETRANSLATE(D704, ""he"", ""en"")"),"#VALUE!")</f>
        <v>#VALUE!</v>
      </c>
    </row>
    <row r="705" ht="15.75" customHeight="1">
      <c r="E705" s="4" t="str">
        <f>IFERROR(__xludf.DUMMYFUNCTION("GOOGLETRANSLATE(D705, ""he"", ""en"")"),"#VALUE!")</f>
        <v>#VALUE!</v>
      </c>
    </row>
    <row r="706" ht="15.75" customHeight="1">
      <c r="E706" s="4" t="str">
        <f>IFERROR(__xludf.DUMMYFUNCTION("GOOGLETRANSLATE(D706, ""he"", ""en"")"),"#VALUE!")</f>
        <v>#VALUE!</v>
      </c>
    </row>
    <row r="707" ht="15.75" customHeight="1">
      <c r="E707" s="4" t="str">
        <f>IFERROR(__xludf.DUMMYFUNCTION("GOOGLETRANSLATE(D707, ""he"", ""en"")"),"#VALUE!")</f>
        <v>#VALUE!</v>
      </c>
    </row>
    <row r="708" ht="15.75" customHeight="1">
      <c r="E708" s="4" t="str">
        <f>IFERROR(__xludf.DUMMYFUNCTION("GOOGLETRANSLATE(D708, ""he"", ""en"")"),"#VALUE!")</f>
        <v>#VALUE!</v>
      </c>
    </row>
    <row r="709" ht="15.75" customHeight="1">
      <c r="E709" s="4" t="str">
        <f>IFERROR(__xludf.DUMMYFUNCTION("GOOGLETRANSLATE(D709, ""he"", ""en"")"),"#VALUE!")</f>
        <v>#VALUE!</v>
      </c>
    </row>
    <row r="710" ht="15.75" customHeight="1">
      <c r="E710" s="4" t="str">
        <f>IFERROR(__xludf.DUMMYFUNCTION("GOOGLETRANSLATE(D710, ""he"", ""en"")"),"#VALUE!")</f>
        <v>#VALUE!</v>
      </c>
    </row>
    <row r="711" ht="15.75" customHeight="1">
      <c r="E711" s="4" t="str">
        <f>IFERROR(__xludf.DUMMYFUNCTION("GOOGLETRANSLATE(D711, ""he"", ""en"")"),"#VALUE!")</f>
        <v>#VALUE!</v>
      </c>
    </row>
    <row r="712" ht="15.75" customHeight="1">
      <c r="E712" s="4" t="str">
        <f>IFERROR(__xludf.DUMMYFUNCTION("GOOGLETRANSLATE(D712, ""he"", ""en"")"),"#VALUE!")</f>
        <v>#VALUE!</v>
      </c>
    </row>
    <row r="713" ht="15.75" customHeight="1">
      <c r="E713" s="4" t="str">
        <f>IFERROR(__xludf.DUMMYFUNCTION("GOOGLETRANSLATE(D713, ""he"", ""en"")"),"#VALUE!")</f>
        <v>#VALUE!</v>
      </c>
    </row>
    <row r="714" ht="15.75" customHeight="1">
      <c r="E714" s="4" t="str">
        <f>IFERROR(__xludf.DUMMYFUNCTION("GOOGLETRANSLATE(D714, ""he"", ""en"")"),"#VALUE!")</f>
        <v>#VALUE!</v>
      </c>
    </row>
    <row r="715" ht="15.75" customHeight="1">
      <c r="E715" s="4" t="str">
        <f>IFERROR(__xludf.DUMMYFUNCTION("GOOGLETRANSLATE(D715, ""he"", ""en"")"),"#VALUE!")</f>
        <v>#VALUE!</v>
      </c>
    </row>
    <row r="716" ht="15.75" customHeight="1">
      <c r="E716" s="4" t="str">
        <f>IFERROR(__xludf.DUMMYFUNCTION("GOOGLETRANSLATE(D716, ""he"", ""en"")"),"#VALUE!")</f>
        <v>#VALUE!</v>
      </c>
    </row>
    <row r="717" ht="15.75" customHeight="1">
      <c r="E717" s="4" t="str">
        <f>IFERROR(__xludf.DUMMYFUNCTION("GOOGLETRANSLATE(D717, ""he"", ""en"")"),"#VALUE!")</f>
        <v>#VALUE!</v>
      </c>
    </row>
    <row r="718" ht="15.75" customHeight="1">
      <c r="E718" s="4" t="str">
        <f>IFERROR(__xludf.DUMMYFUNCTION("GOOGLETRANSLATE(D718, ""he"", ""en"")"),"#VALUE!")</f>
        <v>#VALUE!</v>
      </c>
    </row>
    <row r="719" ht="15.75" customHeight="1">
      <c r="E719" s="4" t="str">
        <f>IFERROR(__xludf.DUMMYFUNCTION("GOOGLETRANSLATE(D719, ""he"", ""en"")"),"#VALUE!")</f>
        <v>#VALUE!</v>
      </c>
    </row>
    <row r="720" ht="15.75" customHeight="1">
      <c r="E720" s="4" t="str">
        <f>IFERROR(__xludf.DUMMYFUNCTION("GOOGLETRANSLATE(D720, ""he"", ""en"")"),"#VALUE!")</f>
        <v>#VALUE!</v>
      </c>
    </row>
    <row r="721" ht="15.75" customHeight="1">
      <c r="E721" s="4" t="str">
        <f>IFERROR(__xludf.DUMMYFUNCTION("GOOGLETRANSLATE(D721, ""he"", ""en"")"),"#VALUE!")</f>
        <v>#VALUE!</v>
      </c>
    </row>
    <row r="722" ht="15.75" customHeight="1">
      <c r="E722" s="4" t="str">
        <f>IFERROR(__xludf.DUMMYFUNCTION("GOOGLETRANSLATE(D722, ""he"", ""en"")"),"#VALUE!")</f>
        <v>#VALUE!</v>
      </c>
    </row>
    <row r="723" ht="15.75" customHeight="1">
      <c r="E723" s="4" t="str">
        <f>IFERROR(__xludf.DUMMYFUNCTION("GOOGLETRANSLATE(D723, ""he"", ""en"")"),"#VALUE!")</f>
        <v>#VALUE!</v>
      </c>
    </row>
    <row r="724" ht="15.75" customHeight="1">
      <c r="E724" s="4" t="str">
        <f>IFERROR(__xludf.DUMMYFUNCTION("GOOGLETRANSLATE(D724, ""he"", ""en"")"),"#VALUE!")</f>
        <v>#VALUE!</v>
      </c>
    </row>
    <row r="725" ht="15.75" customHeight="1">
      <c r="E725" s="4" t="str">
        <f>IFERROR(__xludf.DUMMYFUNCTION("GOOGLETRANSLATE(D725, ""he"", ""en"")"),"#VALUE!")</f>
        <v>#VALUE!</v>
      </c>
    </row>
    <row r="726" ht="15.75" customHeight="1">
      <c r="E726" s="4" t="str">
        <f>IFERROR(__xludf.DUMMYFUNCTION("GOOGLETRANSLATE(D726, ""he"", ""en"")"),"#VALUE!")</f>
        <v>#VALUE!</v>
      </c>
    </row>
    <row r="727" ht="15.75" customHeight="1">
      <c r="E727" s="4" t="str">
        <f>IFERROR(__xludf.DUMMYFUNCTION("GOOGLETRANSLATE(D727, ""he"", ""en"")"),"#VALUE!")</f>
        <v>#VALUE!</v>
      </c>
    </row>
    <row r="728" ht="15.75" customHeight="1">
      <c r="E728" s="4" t="str">
        <f>IFERROR(__xludf.DUMMYFUNCTION("GOOGLETRANSLATE(D728, ""he"", ""en"")"),"#VALUE!")</f>
        <v>#VALUE!</v>
      </c>
    </row>
    <row r="729" ht="15.75" customHeight="1">
      <c r="E729" s="4" t="str">
        <f>IFERROR(__xludf.DUMMYFUNCTION("GOOGLETRANSLATE(D729, ""he"", ""en"")"),"#VALUE!")</f>
        <v>#VALUE!</v>
      </c>
    </row>
    <row r="730" ht="15.75" customHeight="1">
      <c r="E730" s="4" t="str">
        <f>IFERROR(__xludf.DUMMYFUNCTION("GOOGLETRANSLATE(D730, ""he"", ""en"")"),"#VALUE!")</f>
        <v>#VALUE!</v>
      </c>
    </row>
    <row r="731" ht="15.75" customHeight="1">
      <c r="E731" s="4" t="str">
        <f>IFERROR(__xludf.DUMMYFUNCTION("GOOGLETRANSLATE(D731, ""he"", ""en"")"),"#VALUE!")</f>
        <v>#VALUE!</v>
      </c>
    </row>
    <row r="732" ht="15.75" customHeight="1">
      <c r="E732" s="4" t="str">
        <f>IFERROR(__xludf.DUMMYFUNCTION("GOOGLETRANSLATE(D732, ""he"", ""en"")"),"#VALUE!")</f>
        <v>#VALUE!</v>
      </c>
    </row>
    <row r="733" ht="15.75" customHeight="1">
      <c r="E733" s="4" t="str">
        <f>IFERROR(__xludf.DUMMYFUNCTION("GOOGLETRANSLATE(D733, ""he"", ""en"")"),"#VALUE!")</f>
        <v>#VALUE!</v>
      </c>
    </row>
    <row r="734" ht="15.75" customHeight="1">
      <c r="E734" s="4" t="str">
        <f>IFERROR(__xludf.DUMMYFUNCTION("GOOGLETRANSLATE(D734, ""he"", ""en"")"),"#VALUE!")</f>
        <v>#VALUE!</v>
      </c>
    </row>
    <row r="735" ht="15.75" customHeight="1">
      <c r="E735" s="4" t="str">
        <f>IFERROR(__xludf.DUMMYFUNCTION("GOOGLETRANSLATE(D735, ""he"", ""en"")"),"#VALUE!")</f>
        <v>#VALUE!</v>
      </c>
    </row>
    <row r="736" ht="15.75" customHeight="1">
      <c r="E736" s="4" t="str">
        <f>IFERROR(__xludf.DUMMYFUNCTION("GOOGLETRANSLATE(D736, ""he"", ""en"")"),"#VALUE!")</f>
        <v>#VALUE!</v>
      </c>
    </row>
    <row r="737" ht="15.75" customHeight="1">
      <c r="E737" s="4" t="str">
        <f>IFERROR(__xludf.DUMMYFUNCTION("GOOGLETRANSLATE(D737, ""he"", ""en"")"),"#VALUE!")</f>
        <v>#VALUE!</v>
      </c>
    </row>
    <row r="738" ht="15.75" customHeight="1">
      <c r="E738" s="4" t="str">
        <f>IFERROR(__xludf.DUMMYFUNCTION("GOOGLETRANSLATE(D738, ""he"", ""en"")"),"#VALUE!")</f>
        <v>#VALUE!</v>
      </c>
    </row>
    <row r="739" ht="15.75" customHeight="1">
      <c r="E739" s="4" t="str">
        <f>IFERROR(__xludf.DUMMYFUNCTION("GOOGLETRANSLATE(D739, ""he"", ""en"")"),"#VALUE!")</f>
        <v>#VALUE!</v>
      </c>
    </row>
    <row r="740" ht="15.75" customHeight="1">
      <c r="E740" s="4" t="str">
        <f>IFERROR(__xludf.DUMMYFUNCTION("GOOGLETRANSLATE(D740, ""he"", ""en"")"),"#VALUE!")</f>
        <v>#VALUE!</v>
      </c>
    </row>
    <row r="741" ht="15.75" customHeight="1">
      <c r="E741" s="4" t="str">
        <f>IFERROR(__xludf.DUMMYFUNCTION("GOOGLETRANSLATE(D741, ""he"", ""en"")"),"#VALUE!")</f>
        <v>#VALUE!</v>
      </c>
    </row>
    <row r="742" ht="15.75" customHeight="1">
      <c r="E742" s="4" t="str">
        <f>IFERROR(__xludf.DUMMYFUNCTION("GOOGLETRANSLATE(D742, ""he"", ""en"")"),"#VALUE!")</f>
        <v>#VALUE!</v>
      </c>
    </row>
    <row r="743" ht="15.75" customHeight="1">
      <c r="E743" s="4" t="str">
        <f>IFERROR(__xludf.DUMMYFUNCTION("GOOGLETRANSLATE(D743, ""he"", ""en"")"),"#VALUE!")</f>
        <v>#VALUE!</v>
      </c>
    </row>
    <row r="744" ht="15.75" customHeight="1">
      <c r="E744" s="4" t="str">
        <f>IFERROR(__xludf.DUMMYFUNCTION("GOOGLETRANSLATE(D744, ""he"", ""en"")"),"#VALUE!")</f>
        <v>#VALUE!</v>
      </c>
    </row>
    <row r="745" ht="15.75" customHeight="1">
      <c r="E745" s="4" t="str">
        <f>IFERROR(__xludf.DUMMYFUNCTION("GOOGLETRANSLATE(D745, ""he"", ""en"")"),"#VALUE!")</f>
        <v>#VALUE!</v>
      </c>
    </row>
    <row r="746" ht="15.75" customHeight="1">
      <c r="E746" s="4" t="str">
        <f>IFERROR(__xludf.DUMMYFUNCTION("GOOGLETRANSLATE(D746, ""he"", ""en"")"),"#VALUE!")</f>
        <v>#VALUE!</v>
      </c>
    </row>
    <row r="747" ht="15.75" customHeight="1">
      <c r="E747" s="4" t="str">
        <f>IFERROR(__xludf.DUMMYFUNCTION("GOOGLETRANSLATE(D747, ""he"", ""en"")"),"#VALUE!")</f>
        <v>#VALUE!</v>
      </c>
    </row>
    <row r="748" ht="15.75" customHeight="1">
      <c r="E748" s="4" t="str">
        <f>IFERROR(__xludf.DUMMYFUNCTION("GOOGLETRANSLATE(D748, ""he"", ""en"")"),"#VALUE!")</f>
        <v>#VALUE!</v>
      </c>
    </row>
    <row r="749" ht="15.75" customHeight="1">
      <c r="E749" s="4" t="str">
        <f>IFERROR(__xludf.DUMMYFUNCTION("GOOGLETRANSLATE(D749, ""he"", ""en"")"),"#VALUE!")</f>
        <v>#VALUE!</v>
      </c>
    </row>
    <row r="750" ht="15.75" customHeight="1">
      <c r="E750" s="4" t="str">
        <f>IFERROR(__xludf.DUMMYFUNCTION("GOOGLETRANSLATE(D750, ""he"", ""en"")"),"#VALUE!")</f>
        <v>#VALUE!</v>
      </c>
    </row>
    <row r="751" ht="15.75" customHeight="1">
      <c r="E751" s="4" t="str">
        <f>IFERROR(__xludf.DUMMYFUNCTION("GOOGLETRANSLATE(D751, ""he"", ""en"")"),"#VALUE!")</f>
        <v>#VALUE!</v>
      </c>
    </row>
    <row r="752" ht="15.75" customHeight="1">
      <c r="E752" s="4" t="str">
        <f>IFERROR(__xludf.DUMMYFUNCTION("GOOGLETRANSLATE(D752, ""he"", ""en"")"),"#VALUE!")</f>
        <v>#VALUE!</v>
      </c>
    </row>
    <row r="753" ht="15.75" customHeight="1">
      <c r="E753" s="4" t="str">
        <f>IFERROR(__xludf.DUMMYFUNCTION("GOOGLETRANSLATE(D753, ""he"", ""en"")"),"#VALUE!")</f>
        <v>#VALUE!</v>
      </c>
    </row>
    <row r="754" ht="15.75" customHeight="1">
      <c r="E754" s="4" t="str">
        <f>IFERROR(__xludf.DUMMYFUNCTION("GOOGLETRANSLATE(D754, ""he"", ""en"")"),"#VALUE!")</f>
        <v>#VALUE!</v>
      </c>
    </row>
    <row r="755" ht="15.75" customHeight="1">
      <c r="E755" s="4" t="str">
        <f>IFERROR(__xludf.DUMMYFUNCTION("GOOGLETRANSLATE(D755, ""he"", ""en"")"),"#VALUE!")</f>
        <v>#VALUE!</v>
      </c>
    </row>
    <row r="756" ht="15.75" customHeight="1">
      <c r="E756" s="4" t="str">
        <f>IFERROR(__xludf.DUMMYFUNCTION("GOOGLETRANSLATE(D756, ""he"", ""en"")"),"#VALUE!")</f>
        <v>#VALUE!</v>
      </c>
    </row>
    <row r="757" ht="15.75" customHeight="1">
      <c r="E757" s="4" t="str">
        <f>IFERROR(__xludf.DUMMYFUNCTION("GOOGLETRANSLATE(D757, ""he"", ""en"")"),"#VALUE!")</f>
        <v>#VALUE!</v>
      </c>
    </row>
    <row r="758" ht="15.75" customHeight="1">
      <c r="E758" s="4" t="str">
        <f>IFERROR(__xludf.DUMMYFUNCTION("GOOGLETRANSLATE(D758, ""he"", ""en"")"),"#VALUE!")</f>
        <v>#VALUE!</v>
      </c>
    </row>
    <row r="759" ht="15.75" customHeight="1">
      <c r="E759" s="4" t="str">
        <f>IFERROR(__xludf.DUMMYFUNCTION("GOOGLETRANSLATE(D759, ""he"", ""en"")"),"#VALUE!")</f>
        <v>#VALUE!</v>
      </c>
    </row>
    <row r="760" ht="15.75" customHeight="1">
      <c r="E760" s="4" t="str">
        <f>IFERROR(__xludf.DUMMYFUNCTION("GOOGLETRANSLATE(D760, ""he"", ""en"")"),"#VALUE!")</f>
        <v>#VALUE!</v>
      </c>
    </row>
    <row r="761" ht="15.75" customHeight="1">
      <c r="E761" s="4" t="str">
        <f>IFERROR(__xludf.DUMMYFUNCTION("GOOGLETRANSLATE(D761, ""he"", ""en"")"),"#VALUE!")</f>
        <v>#VALUE!</v>
      </c>
    </row>
    <row r="762" ht="15.75" customHeight="1">
      <c r="E762" s="4" t="str">
        <f>IFERROR(__xludf.DUMMYFUNCTION("GOOGLETRANSLATE(D762, ""he"", ""en"")"),"#VALUE!")</f>
        <v>#VALUE!</v>
      </c>
    </row>
    <row r="763" ht="15.75" customHeight="1">
      <c r="E763" s="4" t="str">
        <f>IFERROR(__xludf.DUMMYFUNCTION("GOOGLETRANSLATE(D763, ""he"", ""en"")"),"#VALUE!")</f>
        <v>#VALUE!</v>
      </c>
    </row>
    <row r="764" ht="15.75" customHeight="1">
      <c r="E764" s="4" t="str">
        <f>IFERROR(__xludf.DUMMYFUNCTION("GOOGLETRANSLATE(D764, ""he"", ""en"")"),"#VALUE!")</f>
        <v>#VALUE!</v>
      </c>
    </row>
    <row r="765" ht="15.75" customHeight="1">
      <c r="E765" s="4" t="str">
        <f>IFERROR(__xludf.DUMMYFUNCTION("GOOGLETRANSLATE(D765, ""he"", ""en"")"),"#VALUE!")</f>
        <v>#VALUE!</v>
      </c>
    </row>
    <row r="766" ht="15.75" customHeight="1">
      <c r="E766" s="4" t="str">
        <f>IFERROR(__xludf.DUMMYFUNCTION("GOOGLETRANSLATE(D766, ""he"", ""en"")"),"#VALUE!")</f>
        <v>#VALUE!</v>
      </c>
    </row>
    <row r="767" ht="15.75" customHeight="1">
      <c r="E767" s="4" t="str">
        <f>IFERROR(__xludf.DUMMYFUNCTION("GOOGLETRANSLATE(D767, ""he"", ""en"")"),"#VALUE!")</f>
        <v>#VALUE!</v>
      </c>
    </row>
    <row r="768" ht="15.75" customHeight="1">
      <c r="E768" s="4" t="str">
        <f>IFERROR(__xludf.DUMMYFUNCTION("GOOGLETRANSLATE(D768, ""he"", ""en"")"),"#VALUE!")</f>
        <v>#VALUE!</v>
      </c>
    </row>
    <row r="769" ht="15.75" customHeight="1">
      <c r="E769" s="4" t="str">
        <f>IFERROR(__xludf.DUMMYFUNCTION("GOOGLETRANSLATE(D769, ""he"", ""en"")"),"#VALUE!")</f>
        <v>#VALUE!</v>
      </c>
    </row>
    <row r="770" ht="15.75" customHeight="1">
      <c r="E770" s="4" t="str">
        <f>IFERROR(__xludf.DUMMYFUNCTION("GOOGLETRANSLATE(D770, ""he"", ""en"")"),"#VALUE!")</f>
        <v>#VALUE!</v>
      </c>
    </row>
    <row r="771" ht="15.75" customHeight="1">
      <c r="E771" s="4" t="str">
        <f>IFERROR(__xludf.DUMMYFUNCTION("GOOGLETRANSLATE(D771, ""he"", ""en"")"),"#VALUE!")</f>
        <v>#VALUE!</v>
      </c>
    </row>
    <row r="772" ht="15.75" customHeight="1">
      <c r="E772" s="4" t="str">
        <f>IFERROR(__xludf.DUMMYFUNCTION("GOOGLETRANSLATE(D772, ""he"", ""en"")"),"#VALUE!")</f>
        <v>#VALUE!</v>
      </c>
    </row>
    <row r="773" ht="15.75" customHeight="1">
      <c r="E773" s="4" t="str">
        <f>IFERROR(__xludf.DUMMYFUNCTION("GOOGLETRANSLATE(D773, ""he"", ""en"")"),"#VALUE!")</f>
        <v>#VALUE!</v>
      </c>
    </row>
    <row r="774" ht="15.75" customHeight="1">
      <c r="E774" s="4" t="str">
        <f>IFERROR(__xludf.DUMMYFUNCTION("GOOGLETRANSLATE(D774, ""he"", ""en"")"),"#VALUE!")</f>
        <v>#VALUE!</v>
      </c>
    </row>
    <row r="775" ht="15.75" customHeight="1">
      <c r="E775" s="4" t="str">
        <f>IFERROR(__xludf.DUMMYFUNCTION("GOOGLETRANSLATE(D775, ""he"", ""en"")"),"#VALUE!")</f>
        <v>#VALUE!</v>
      </c>
    </row>
    <row r="776" ht="15.75" customHeight="1">
      <c r="E776" s="4" t="str">
        <f>IFERROR(__xludf.DUMMYFUNCTION("GOOGLETRANSLATE(D776, ""he"", ""en"")"),"#VALUE!")</f>
        <v>#VALUE!</v>
      </c>
    </row>
    <row r="777" ht="15.75" customHeight="1">
      <c r="E777" s="4" t="str">
        <f>IFERROR(__xludf.DUMMYFUNCTION("GOOGLETRANSLATE(D777, ""he"", ""en"")"),"#VALUE!")</f>
        <v>#VALUE!</v>
      </c>
    </row>
    <row r="778" ht="15.75" customHeight="1">
      <c r="E778" s="4" t="str">
        <f>IFERROR(__xludf.DUMMYFUNCTION("GOOGLETRANSLATE(D778, ""he"", ""en"")"),"#VALUE!")</f>
        <v>#VALUE!</v>
      </c>
    </row>
    <row r="779" ht="15.75" customHeight="1">
      <c r="E779" s="4" t="str">
        <f>IFERROR(__xludf.DUMMYFUNCTION("GOOGLETRANSLATE(D779, ""he"", ""en"")"),"#VALUE!")</f>
        <v>#VALUE!</v>
      </c>
    </row>
    <row r="780" ht="15.75" customHeight="1">
      <c r="E780" s="4" t="str">
        <f>IFERROR(__xludf.DUMMYFUNCTION("GOOGLETRANSLATE(D780, ""he"", ""en"")"),"#VALUE!")</f>
        <v>#VALUE!</v>
      </c>
    </row>
    <row r="781" ht="15.75" customHeight="1">
      <c r="E781" s="4" t="str">
        <f>IFERROR(__xludf.DUMMYFUNCTION("GOOGLETRANSLATE(D781, ""he"", ""en"")"),"#VALUE!")</f>
        <v>#VALUE!</v>
      </c>
    </row>
    <row r="782" ht="15.75" customHeight="1">
      <c r="E782" s="4" t="str">
        <f>IFERROR(__xludf.DUMMYFUNCTION("GOOGLETRANSLATE(D782, ""he"", ""en"")"),"#VALUE!")</f>
        <v>#VALUE!</v>
      </c>
    </row>
    <row r="783" ht="15.75" customHeight="1">
      <c r="E783" s="4" t="str">
        <f>IFERROR(__xludf.DUMMYFUNCTION("GOOGLETRANSLATE(D783, ""he"", ""en"")"),"#VALUE!")</f>
        <v>#VALUE!</v>
      </c>
    </row>
    <row r="784" ht="15.75" customHeight="1">
      <c r="E784" s="4" t="str">
        <f>IFERROR(__xludf.DUMMYFUNCTION("GOOGLETRANSLATE(D784, ""he"", ""en"")"),"#VALUE!")</f>
        <v>#VALUE!</v>
      </c>
    </row>
    <row r="785" ht="15.75" customHeight="1">
      <c r="E785" s="4" t="str">
        <f>IFERROR(__xludf.DUMMYFUNCTION("GOOGLETRANSLATE(D785, ""he"", ""en"")"),"#VALUE!")</f>
        <v>#VALUE!</v>
      </c>
    </row>
    <row r="786" ht="15.75" customHeight="1">
      <c r="E786" s="4" t="str">
        <f>IFERROR(__xludf.DUMMYFUNCTION("GOOGLETRANSLATE(D786, ""he"", ""en"")"),"#VALUE!")</f>
        <v>#VALUE!</v>
      </c>
    </row>
    <row r="787" ht="15.75" customHeight="1">
      <c r="E787" s="4" t="str">
        <f>IFERROR(__xludf.DUMMYFUNCTION("GOOGLETRANSLATE(D787, ""he"", ""en"")"),"#VALUE!")</f>
        <v>#VALUE!</v>
      </c>
    </row>
    <row r="788" ht="15.75" customHeight="1">
      <c r="E788" s="4" t="str">
        <f>IFERROR(__xludf.DUMMYFUNCTION("GOOGLETRANSLATE(D788, ""he"", ""en"")"),"#VALUE!")</f>
        <v>#VALUE!</v>
      </c>
    </row>
    <row r="789" ht="15.75" customHeight="1">
      <c r="E789" s="4" t="str">
        <f>IFERROR(__xludf.DUMMYFUNCTION("GOOGLETRANSLATE(D789, ""he"", ""en"")"),"#VALUE!")</f>
        <v>#VALUE!</v>
      </c>
    </row>
    <row r="790" ht="15.75" customHeight="1">
      <c r="E790" s="4" t="str">
        <f>IFERROR(__xludf.DUMMYFUNCTION("GOOGLETRANSLATE(D790, ""he"", ""en"")"),"#VALUE!")</f>
        <v>#VALUE!</v>
      </c>
    </row>
    <row r="791" ht="15.75" customHeight="1">
      <c r="E791" s="4" t="str">
        <f>IFERROR(__xludf.DUMMYFUNCTION("GOOGLETRANSLATE(D791, ""he"", ""en"")"),"#VALUE!")</f>
        <v>#VALUE!</v>
      </c>
    </row>
    <row r="792" ht="15.75" customHeight="1">
      <c r="E792" s="4" t="str">
        <f>IFERROR(__xludf.DUMMYFUNCTION("GOOGLETRANSLATE(D792, ""he"", ""en"")"),"#VALUE!")</f>
        <v>#VALUE!</v>
      </c>
    </row>
    <row r="793" ht="15.75" customHeight="1">
      <c r="E793" s="4" t="str">
        <f>IFERROR(__xludf.DUMMYFUNCTION("GOOGLETRANSLATE(D793, ""he"", ""en"")"),"#VALUE!")</f>
        <v>#VALUE!</v>
      </c>
    </row>
    <row r="794" ht="15.75" customHeight="1">
      <c r="E794" s="4" t="str">
        <f>IFERROR(__xludf.DUMMYFUNCTION("GOOGLETRANSLATE(D794, ""he"", ""en"")"),"#VALUE!")</f>
        <v>#VALUE!</v>
      </c>
    </row>
    <row r="795" ht="15.75" customHeight="1">
      <c r="E795" s="4" t="str">
        <f>IFERROR(__xludf.DUMMYFUNCTION("GOOGLETRANSLATE(D795, ""he"", ""en"")"),"#VALUE!")</f>
        <v>#VALUE!</v>
      </c>
    </row>
    <row r="796" ht="15.75" customHeight="1">
      <c r="E796" s="4" t="str">
        <f>IFERROR(__xludf.DUMMYFUNCTION("GOOGLETRANSLATE(D796, ""he"", ""en"")"),"#VALUE!")</f>
        <v>#VALUE!</v>
      </c>
    </row>
    <row r="797" ht="15.75" customHeight="1">
      <c r="E797" s="4" t="str">
        <f>IFERROR(__xludf.DUMMYFUNCTION("GOOGLETRANSLATE(D797, ""he"", ""en"")"),"#VALUE!")</f>
        <v>#VALUE!</v>
      </c>
    </row>
    <row r="798" ht="15.75" customHeight="1">
      <c r="E798" s="4" t="str">
        <f>IFERROR(__xludf.DUMMYFUNCTION("GOOGLETRANSLATE(D798, ""he"", ""en"")"),"#VALUE!")</f>
        <v>#VALUE!</v>
      </c>
    </row>
    <row r="799" ht="15.75" customHeight="1">
      <c r="E799" s="4" t="str">
        <f>IFERROR(__xludf.DUMMYFUNCTION("GOOGLETRANSLATE(D799, ""he"", ""en"")"),"#VALUE!")</f>
        <v>#VALUE!</v>
      </c>
    </row>
    <row r="800" ht="15.75" customHeight="1">
      <c r="E800" s="4" t="str">
        <f>IFERROR(__xludf.DUMMYFUNCTION("GOOGLETRANSLATE(D800, ""he"", ""en"")"),"#VALUE!")</f>
        <v>#VALUE!</v>
      </c>
    </row>
    <row r="801" ht="15.75" customHeight="1">
      <c r="E801" s="4" t="str">
        <f>IFERROR(__xludf.DUMMYFUNCTION("GOOGLETRANSLATE(D801, ""he"", ""en"")"),"#VALUE!")</f>
        <v>#VALUE!</v>
      </c>
    </row>
    <row r="802" ht="15.75" customHeight="1">
      <c r="E802" s="4" t="str">
        <f>IFERROR(__xludf.DUMMYFUNCTION("GOOGLETRANSLATE(D802, ""he"", ""en"")"),"#VALUE!")</f>
        <v>#VALUE!</v>
      </c>
    </row>
    <row r="803" ht="15.75" customHeight="1">
      <c r="E803" s="4" t="str">
        <f>IFERROR(__xludf.DUMMYFUNCTION("GOOGLETRANSLATE(D803, ""he"", ""en"")"),"#VALUE!")</f>
        <v>#VALUE!</v>
      </c>
    </row>
    <row r="804" ht="15.75" customHeight="1">
      <c r="E804" s="4" t="str">
        <f>IFERROR(__xludf.DUMMYFUNCTION("GOOGLETRANSLATE(D804, ""he"", ""en"")"),"#VALUE!")</f>
        <v>#VALUE!</v>
      </c>
    </row>
    <row r="805" ht="15.75" customHeight="1">
      <c r="E805" s="4" t="str">
        <f>IFERROR(__xludf.DUMMYFUNCTION("GOOGLETRANSLATE(D805, ""he"", ""en"")"),"#VALUE!")</f>
        <v>#VALUE!</v>
      </c>
    </row>
    <row r="806" ht="15.75" customHeight="1">
      <c r="E806" s="4" t="str">
        <f>IFERROR(__xludf.DUMMYFUNCTION("GOOGLETRANSLATE(D806, ""he"", ""en"")"),"#VALUE!")</f>
        <v>#VALUE!</v>
      </c>
    </row>
    <row r="807" ht="15.75" customHeight="1">
      <c r="E807" s="4" t="str">
        <f>IFERROR(__xludf.DUMMYFUNCTION("GOOGLETRANSLATE(D807, ""he"", ""en"")"),"#VALUE!")</f>
        <v>#VALUE!</v>
      </c>
    </row>
    <row r="808" ht="15.75" customHeight="1">
      <c r="E808" s="4" t="str">
        <f>IFERROR(__xludf.DUMMYFUNCTION("GOOGLETRANSLATE(D808, ""he"", ""en"")"),"#VALUE!")</f>
        <v>#VALUE!</v>
      </c>
    </row>
    <row r="809" ht="15.75" customHeight="1">
      <c r="E809" s="4" t="str">
        <f>IFERROR(__xludf.DUMMYFUNCTION("GOOGLETRANSLATE(D809, ""he"", ""en"")"),"#VALUE!")</f>
        <v>#VALUE!</v>
      </c>
    </row>
    <row r="810" ht="15.75" customHeight="1">
      <c r="E810" s="4" t="str">
        <f>IFERROR(__xludf.DUMMYFUNCTION("GOOGLETRANSLATE(D810, ""he"", ""en"")"),"#VALUE!")</f>
        <v>#VALUE!</v>
      </c>
    </row>
    <row r="811" ht="15.75" customHeight="1">
      <c r="E811" s="4" t="str">
        <f>IFERROR(__xludf.DUMMYFUNCTION("GOOGLETRANSLATE(D811, ""he"", ""en"")"),"#VALUE!")</f>
        <v>#VALUE!</v>
      </c>
    </row>
    <row r="812" ht="15.75" customHeight="1">
      <c r="E812" s="4" t="str">
        <f>IFERROR(__xludf.DUMMYFUNCTION("GOOGLETRANSLATE(D812, ""he"", ""en"")"),"#VALUE!")</f>
        <v>#VALUE!</v>
      </c>
    </row>
    <row r="813" ht="15.75" customHeight="1">
      <c r="E813" s="4" t="str">
        <f>IFERROR(__xludf.DUMMYFUNCTION("GOOGLETRANSLATE(D813, ""he"", ""en"")"),"#VALUE!")</f>
        <v>#VALUE!</v>
      </c>
    </row>
    <row r="814" ht="15.75" customHeight="1">
      <c r="E814" s="4" t="str">
        <f>IFERROR(__xludf.DUMMYFUNCTION("GOOGLETRANSLATE(D814, ""he"", ""en"")"),"#VALUE!")</f>
        <v>#VALUE!</v>
      </c>
    </row>
    <row r="815" ht="15.75" customHeight="1">
      <c r="E815" s="4" t="str">
        <f>IFERROR(__xludf.DUMMYFUNCTION("GOOGLETRANSLATE(D815, ""he"", ""en"")"),"#VALUE!")</f>
        <v>#VALUE!</v>
      </c>
    </row>
    <row r="816" ht="15.75" customHeight="1">
      <c r="E816" s="4" t="str">
        <f>IFERROR(__xludf.DUMMYFUNCTION("GOOGLETRANSLATE(D816, ""he"", ""en"")"),"#VALUE!")</f>
        <v>#VALUE!</v>
      </c>
    </row>
    <row r="817" ht="15.75" customHeight="1">
      <c r="E817" s="4" t="str">
        <f>IFERROR(__xludf.DUMMYFUNCTION("GOOGLETRANSLATE(D817, ""he"", ""en"")"),"#VALUE!")</f>
        <v>#VALUE!</v>
      </c>
    </row>
    <row r="818" ht="15.75" customHeight="1">
      <c r="E818" s="4" t="str">
        <f>IFERROR(__xludf.DUMMYFUNCTION("GOOGLETRANSLATE(D818, ""he"", ""en"")"),"#VALUE!")</f>
        <v>#VALUE!</v>
      </c>
    </row>
    <row r="819" ht="15.75" customHeight="1">
      <c r="E819" s="4" t="str">
        <f>IFERROR(__xludf.DUMMYFUNCTION("GOOGLETRANSLATE(D819, ""he"", ""en"")"),"#VALUE!")</f>
        <v>#VALUE!</v>
      </c>
    </row>
    <row r="820" ht="15.75" customHeight="1">
      <c r="E820" s="4" t="str">
        <f>IFERROR(__xludf.DUMMYFUNCTION("GOOGLETRANSLATE(D820, ""he"", ""en"")"),"#VALUE!")</f>
        <v>#VALUE!</v>
      </c>
    </row>
    <row r="821" ht="15.75" customHeight="1">
      <c r="E821" s="4" t="str">
        <f>IFERROR(__xludf.DUMMYFUNCTION("GOOGLETRANSLATE(D821, ""he"", ""en"")"),"#VALUE!")</f>
        <v>#VALUE!</v>
      </c>
    </row>
    <row r="822" ht="15.75" customHeight="1">
      <c r="E822" s="4" t="str">
        <f>IFERROR(__xludf.DUMMYFUNCTION("GOOGLETRANSLATE(D822, ""he"", ""en"")"),"#VALUE!")</f>
        <v>#VALUE!</v>
      </c>
    </row>
    <row r="823" ht="15.75" customHeight="1">
      <c r="E823" s="4" t="str">
        <f>IFERROR(__xludf.DUMMYFUNCTION("GOOGLETRANSLATE(D823, ""he"", ""en"")"),"#VALUE!")</f>
        <v>#VALUE!</v>
      </c>
    </row>
    <row r="824" ht="15.75" customHeight="1">
      <c r="E824" s="4" t="str">
        <f>IFERROR(__xludf.DUMMYFUNCTION("GOOGLETRANSLATE(D824, ""he"", ""en"")"),"#VALUE!")</f>
        <v>#VALUE!</v>
      </c>
    </row>
    <row r="825" ht="15.75" customHeight="1">
      <c r="E825" s="4" t="str">
        <f>IFERROR(__xludf.DUMMYFUNCTION("GOOGLETRANSLATE(D825, ""he"", ""en"")"),"#VALUE!")</f>
        <v>#VALUE!</v>
      </c>
    </row>
    <row r="826" ht="15.75" customHeight="1">
      <c r="E826" s="4" t="str">
        <f>IFERROR(__xludf.DUMMYFUNCTION("GOOGLETRANSLATE(D826, ""he"", ""en"")"),"#VALUE!")</f>
        <v>#VALUE!</v>
      </c>
    </row>
    <row r="827" ht="15.75" customHeight="1">
      <c r="E827" s="4" t="str">
        <f>IFERROR(__xludf.DUMMYFUNCTION("GOOGLETRANSLATE(D827, ""he"", ""en"")"),"#VALUE!")</f>
        <v>#VALUE!</v>
      </c>
    </row>
    <row r="828" ht="15.75" customHeight="1">
      <c r="E828" s="4" t="str">
        <f>IFERROR(__xludf.DUMMYFUNCTION("GOOGLETRANSLATE(D828, ""he"", ""en"")"),"#VALUE!")</f>
        <v>#VALUE!</v>
      </c>
    </row>
    <row r="829" ht="15.75" customHeight="1">
      <c r="E829" s="4" t="str">
        <f>IFERROR(__xludf.DUMMYFUNCTION("GOOGLETRANSLATE(D829, ""he"", ""en"")"),"#VALUE!")</f>
        <v>#VALUE!</v>
      </c>
    </row>
    <row r="830" ht="15.75" customHeight="1">
      <c r="E830" s="4" t="str">
        <f>IFERROR(__xludf.DUMMYFUNCTION("GOOGLETRANSLATE(D830, ""he"", ""en"")"),"#VALUE!")</f>
        <v>#VALUE!</v>
      </c>
    </row>
    <row r="831" ht="15.75" customHeight="1">
      <c r="E831" s="4" t="str">
        <f>IFERROR(__xludf.DUMMYFUNCTION("GOOGLETRANSLATE(D831, ""he"", ""en"")"),"#VALUE!")</f>
        <v>#VALUE!</v>
      </c>
    </row>
    <row r="832" ht="15.75" customHeight="1">
      <c r="E832" s="4" t="str">
        <f>IFERROR(__xludf.DUMMYFUNCTION("GOOGLETRANSLATE(D832, ""he"", ""en"")"),"#VALUE!")</f>
        <v>#VALUE!</v>
      </c>
    </row>
    <row r="833" ht="15.75" customHeight="1">
      <c r="E833" s="4" t="str">
        <f>IFERROR(__xludf.DUMMYFUNCTION("GOOGLETRANSLATE(D833, ""he"", ""en"")"),"#VALUE!")</f>
        <v>#VALUE!</v>
      </c>
    </row>
    <row r="834" ht="15.75" customHeight="1">
      <c r="E834" s="4" t="str">
        <f>IFERROR(__xludf.DUMMYFUNCTION("GOOGLETRANSLATE(D834, ""he"", ""en"")"),"#VALUE!")</f>
        <v>#VALUE!</v>
      </c>
    </row>
    <row r="835" ht="15.75" customHeight="1">
      <c r="E835" s="4" t="str">
        <f>IFERROR(__xludf.DUMMYFUNCTION("GOOGLETRANSLATE(D835, ""he"", ""en"")"),"#VALUE!")</f>
        <v>#VALUE!</v>
      </c>
    </row>
    <row r="836" ht="15.75" customHeight="1">
      <c r="E836" s="4" t="str">
        <f>IFERROR(__xludf.DUMMYFUNCTION("GOOGLETRANSLATE(D836, ""he"", ""en"")"),"#VALUE!")</f>
        <v>#VALUE!</v>
      </c>
    </row>
    <row r="837" ht="15.75" customHeight="1">
      <c r="E837" s="4" t="str">
        <f>IFERROR(__xludf.DUMMYFUNCTION("GOOGLETRANSLATE(D837, ""he"", ""en"")"),"#VALUE!")</f>
        <v>#VALUE!</v>
      </c>
    </row>
    <row r="838" ht="15.75" customHeight="1">
      <c r="E838" s="4" t="str">
        <f>IFERROR(__xludf.DUMMYFUNCTION("GOOGLETRANSLATE(D838, ""he"", ""en"")"),"#VALUE!")</f>
        <v>#VALUE!</v>
      </c>
    </row>
    <row r="839" ht="15.75" customHeight="1">
      <c r="E839" s="4" t="str">
        <f>IFERROR(__xludf.DUMMYFUNCTION("GOOGLETRANSLATE(D839, ""he"", ""en"")"),"#VALUE!")</f>
        <v>#VALUE!</v>
      </c>
    </row>
    <row r="840" ht="15.75" customHeight="1">
      <c r="E840" s="4" t="str">
        <f>IFERROR(__xludf.DUMMYFUNCTION("GOOGLETRANSLATE(D840, ""he"", ""en"")"),"#VALUE!")</f>
        <v>#VALUE!</v>
      </c>
    </row>
    <row r="841" ht="15.75" customHeight="1">
      <c r="E841" s="4" t="str">
        <f>IFERROR(__xludf.DUMMYFUNCTION("GOOGLETRANSLATE(D841, ""he"", ""en"")"),"#VALUE!")</f>
        <v>#VALUE!</v>
      </c>
    </row>
    <row r="842" ht="15.75" customHeight="1">
      <c r="E842" s="4" t="str">
        <f>IFERROR(__xludf.DUMMYFUNCTION("GOOGLETRANSLATE(D842, ""he"", ""en"")"),"#VALUE!")</f>
        <v>#VALUE!</v>
      </c>
    </row>
    <row r="843" ht="15.75" customHeight="1">
      <c r="E843" s="4" t="str">
        <f>IFERROR(__xludf.DUMMYFUNCTION("GOOGLETRANSLATE(D843, ""he"", ""en"")"),"#VALUE!")</f>
        <v>#VALUE!</v>
      </c>
    </row>
    <row r="844" ht="15.75" customHeight="1">
      <c r="E844" s="4" t="str">
        <f>IFERROR(__xludf.DUMMYFUNCTION("GOOGLETRANSLATE(D844, ""he"", ""en"")"),"#VALUE!")</f>
        <v>#VALUE!</v>
      </c>
    </row>
    <row r="845" ht="15.75" customHeight="1">
      <c r="E845" s="4" t="str">
        <f>IFERROR(__xludf.DUMMYFUNCTION("GOOGLETRANSLATE(D845, ""he"", ""en"")"),"#VALUE!")</f>
        <v>#VALUE!</v>
      </c>
    </row>
    <row r="846" ht="15.75" customHeight="1">
      <c r="E846" s="4" t="str">
        <f>IFERROR(__xludf.DUMMYFUNCTION("GOOGLETRANSLATE(D846, ""he"", ""en"")"),"#VALUE!")</f>
        <v>#VALUE!</v>
      </c>
    </row>
    <row r="847" ht="15.75" customHeight="1">
      <c r="E847" s="4" t="str">
        <f>IFERROR(__xludf.DUMMYFUNCTION("GOOGLETRANSLATE(D847, ""he"", ""en"")"),"#VALUE!")</f>
        <v>#VALUE!</v>
      </c>
    </row>
    <row r="848" ht="15.75" customHeight="1">
      <c r="E848" s="4" t="str">
        <f>IFERROR(__xludf.DUMMYFUNCTION("GOOGLETRANSLATE(D848, ""he"", ""en"")"),"#VALUE!")</f>
        <v>#VALUE!</v>
      </c>
    </row>
    <row r="849" ht="15.75" customHeight="1">
      <c r="E849" s="4" t="str">
        <f>IFERROR(__xludf.DUMMYFUNCTION("GOOGLETRANSLATE(D849, ""he"", ""en"")"),"#VALUE!")</f>
        <v>#VALUE!</v>
      </c>
    </row>
    <row r="850" ht="15.75" customHeight="1">
      <c r="E850" s="4" t="str">
        <f>IFERROR(__xludf.DUMMYFUNCTION("GOOGLETRANSLATE(D850, ""he"", ""en"")"),"#VALUE!")</f>
        <v>#VALUE!</v>
      </c>
    </row>
    <row r="851" ht="15.75" customHeight="1">
      <c r="E851" s="4" t="str">
        <f>IFERROR(__xludf.DUMMYFUNCTION("GOOGLETRANSLATE(D851, ""he"", ""en"")"),"#VALUE!")</f>
        <v>#VALUE!</v>
      </c>
    </row>
    <row r="852" ht="15.75" customHeight="1">
      <c r="E852" s="4" t="str">
        <f>IFERROR(__xludf.DUMMYFUNCTION("GOOGLETRANSLATE(D852, ""he"", ""en"")"),"#VALUE!")</f>
        <v>#VALUE!</v>
      </c>
    </row>
    <row r="853" ht="15.75" customHeight="1">
      <c r="E853" s="4" t="str">
        <f>IFERROR(__xludf.DUMMYFUNCTION("GOOGLETRANSLATE(D853, ""he"", ""en"")"),"#VALUE!")</f>
        <v>#VALUE!</v>
      </c>
    </row>
    <row r="854" ht="15.75" customHeight="1">
      <c r="E854" s="4" t="str">
        <f>IFERROR(__xludf.DUMMYFUNCTION("GOOGLETRANSLATE(D854, ""he"", ""en"")"),"#VALUE!")</f>
        <v>#VALUE!</v>
      </c>
    </row>
    <row r="855" ht="15.75" customHeight="1">
      <c r="E855" s="4" t="str">
        <f>IFERROR(__xludf.DUMMYFUNCTION("GOOGLETRANSLATE(D855, ""he"", ""en"")"),"#VALUE!")</f>
        <v>#VALUE!</v>
      </c>
    </row>
    <row r="856" ht="15.75" customHeight="1">
      <c r="E856" s="4" t="str">
        <f>IFERROR(__xludf.DUMMYFUNCTION("GOOGLETRANSLATE(D856, ""he"", ""en"")"),"#VALUE!")</f>
        <v>#VALUE!</v>
      </c>
    </row>
    <row r="857" ht="15.75" customHeight="1">
      <c r="E857" s="4" t="str">
        <f>IFERROR(__xludf.DUMMYFUNCTION("GOOGLETRANSLATE(D857, ""he"", ""en"")"),"#VALUE!")</f>
        <v>#VALUE!</v>
      </c>
    </row>
    <row r="858" ht="15.75" customHeight="1">
      <c r="E858" s="4" t="str">
        <f>IFERROR(__xludf.DUMMYFUNCTION("GOOGLETRANSLATE(D858, ""he"", ""en"")"),"#VALUE!")</f>
        <v>#VALUE!</v>
      </c>
    </row>
    <row r="859" ht="15.75" customHeight="1">
      <c r="E859" s="4" t="str">
        <f>IFERROR(__xludf.DUMMYFUNCTION("GOOGLETRANSLATE(D859, ""he"", ""en"")"),"#VALUE!")</f>
        <v>#VALUE!</v>
      </c>
    </row>
    <row r="860" ht="15.75" customHeight="1">
      <c r="E860" s="4" t="str">
        <f>IFERROR(__xludf.DUMMYFUNCTION("GOOGLETRANSLATE(D860, ""he"", ""en"")"),"#VALUE!")</f>
        <v>#VALUE!</v>
      </c>
    </row>
    <row r="861" ht="15.75" customHeight="1">
      <c r="E861" s="4" t="str">
        <f>IFERROR(__xludf.DUMMYFUNCTION("GOOGLETRANSLATE(D861, ""he"", ""en"")"),"#VALUE!")</f>
        <v>#VALUE!</v>
      </c>
    </row>
    <row r="862" ht="15.75" customHeight="1">
      <c r="E862" s="4" t="str">
        <f>IFERROR(__xludf.DUMMYFUNCTION("GOOGLETRANSLATE(D862, ""he"", ""en"")"),"#VALUE!")</f>
        <v>#VALUE!</v>
      </c>
    </row>
    <row r="863" ht="15.75" customHeight="1">
      <c r="E863" s="4" t="str">
        <f>IFERROR(__xludf.DUMMYFUNCTION("GOOGLETRANSLATE(D863, ""he"", ""en"")"),"#VALUE!")</f>
        <v>#VALUE!</v>
      </c>
    </row>
    <row r="864" ht="15.75" customHeight="1">
      <c r="E864" s="4" t="str">
        <f>IFERROR(__xludf.DUMMYFUNCTION("GOOGLETRANSLATE(D864, ""he"", ""en"")"),"#VALUE!")</f>
        <v>#VALUE!</v>
      </c>
    </row>
    <row r="865" ht="15.75" customHeight="1">
      <c r="E865" s="4" t="str">
        <f>IFERROR(__xludf.DUMMYFUNCTION("GOOGLETRANSLATE(D865, ""he"", ""en"")"),"#VALUE!")</f>
        <v>#VALUE!</v>
      </c>
    </row>
    <row r="866" ht="15.75" customHeight="1">
      <c r="E866" s="4" t="str">
        <f>IFERROR(__xludf.DUMMYFUNCTION("GOOGLETRANSLATE(D866, ""he"", ""en"")"),"#VALUE!")</f>
        <v>#VALUE!</v>
      </c>
    </row>
    <row r="867" ht="15.75" customHeight="1">
      <c r="E867" s="4" t="str">
        <f>IFERROR(__xludf.DUMMYFUNCTION("GOOGLETRANSLATE(D867, ""he"", ""en"")"),"#VALUE!")</f>
        <v>#VALUE!</v>
      </c>
    </row>
    <row r="868" ht="15.75" customHeight="1">
      <c r="E868" s="4" t="str">
        <f>IFERROR(__xludf.DUMMYFUNCTION("GOOGLETRANSLATE(D868, ""he"", ""en"")"),"#VALUE!")</f>
        <v>#VALUE!</v>
      </c>
    </row>
    <row r="869" ht="15.75" customHeight="1">
      <c r="E869" s="4" t="str">
        <f>IFERROR(__xludf.DUMMYFUNCTION("GOOGLETRANSLATE(D869, ""he"", ""en"")"),"#VALUE!")</f>
        <v>#VALUE!</v>
      </c>
    </row>
    <row r="870" ht="15.75" customHeight="1">
      <c r="E870" s="4" t="str">
        <f>IFERROR(__xludf.DUMMYFUNCTION("GOOGLETRANSLATE(D870, ""he"", ""en"")"),"#VALUE!")</f>
        <v>#VALUE!</v>
      </c>
    </row>
    <row r="871" ht="15.75" customHeight="1">
      <c r="E871" s="4" t="str">
        <f>IFERROR(__xludf.DUMMYFUNCTION("GOOGLETRANSLATE(D871, ""he"", ""en"")"),"#VALUE!")</f>
        <v>#VALUE!</v>
      </c>
    </row>
    <row r="872" ht="15.75" customHeight="1">
      <c r="E872" s="4" t="str">
        <f>IFERROR(__xludf.DUMMYFUNCTION("GOOGLETRANSLATE(D872, ""he"", ""en"")"),"#VALUE!")</f>
        <v>#VALUE!</v>
      </c>
    </row>
    <row r="873" ht="15.75" customHeight="1">
      <c r="E873" s="4" t="str">
        <f>IFERROR(__xludf.DUMMYFUNCTION("GOOGLETRANSLATE(D873, ""he"", ""en"")"),"#VALUE!")</f>
        <v>#VALUE!</v>
      </c>
    </row>
    <row r="874" ht="15.75" customHeight="1">
      <c r="E874" s="4" t="str">
        <f>IFERROR(__xludf.DUMMYFUNCTION("GOOGLETRANSLATE(D874, ""he"", ""en"")"),"#VALUE!")</f>
        <v>#VALUE!</v>
      </c>
    </row>
    <row r="875" ht="15.75" customHeight="1">
      <c r="E875" s="4" t="str">
        <f>IFERROR(__xludf.DUMMYFUNCTION("GOOGLETRANSLATE(D875, ""he"", ""en"")"),"#VALUE!")</f>
        <v>#VALUE!</v>
      </c>
    </row>
    <row r="876" ht="15.75" customHeight="1">
      <c r="E876" s="4" t="str">
        <f>IFERROR(__xludf.DUMMYFUNCTION("GOOGLETRANSLATE(D876, ""he"", ""en"")"),"#VALUE!")</f>
        <v>#VALUE!</v>
      </c>
    </row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1.0" footer="0.0" header="0.0" left="0.75" right="0.75" top="1.0"/>
  <pageSetup orientation="landscape"/>
  <drawing r:id="rId1"/>
</worksheet>
</file>

<file path=xl/worksheets/sheet2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5" width="12.63"/>
    <col customWidth="1" min="6" max="26" width="8.63"/>
  </cols>
  <sheetData>
    <row r="1" ht="15.75" customHeight="1">
      <c r="A1" s="1" t="s">
        <v>0</v>
      </c>
      <c r="B1" s="1" t="s">
        <v>1</v>
      </c>
      <c r="C1" s="2" t="s">
        <v>2</v>
      </c>
      <c r="D1" s="2" t="s">
        <v>3</v>
      </c>
      <c r="E1" s="18" t="s">
        <v>4</v>
      </c>
      <c r="F1" s="2" t="s">
        <v>5</v>
      </c>
      <c r="G1" s="2" t="s">
        <v>6</v>
      </c>
      <c r="H1" s="2" t="s">
        <v>7</v>
      </c>
    </row>
    <row r="2" ht="15.75" customHeight="1">
      <c r="A2" s="24" t="s">
        <v>8</v>
      </c>
      <c r="B2" s="25">
        <v>1.0</v>
      </c>
      <c r="C2" s="4">
        <v>1.0</v>
      </c>
      <c r="D2" s="5" t="s">
        <v>3234</v>
      </c>
      <c r="E2" s="4" t="str">
        <f>IFERROR(__xludf.DUMMYFUNCTION("GOOGLETRANSLATE(D2, ""he"", ""en"")"),"A}")</f>
        <v>A}</v>
      </c>
      <c r="F2" s="4"/>
      <c r="G2" s="4"/>
      <c r="H2" s="4"/>
    </row>
    <row r="3" ht="15.75" customHeight="1">
      <c r="A3" s="3" t="s">
        <v>22</v>
      </c>
      <c r="B3" s="1" t="s">
        <v>2899</v>
      </c>
      <c r="C3" s="4">
        <v>2.0</v>
      </c>
      <c r="D3" s="5" t="s">
        <v>3236</v>
      </c>
      <c r="E3" s="4" t="str">
        <f>IFERROR(__xludf.DUMMYFUNCTION("GOOGLETRANSLATE(D3, ""he"", ""en"")"),"song")</f>
        <v>song</v>
      </c>
      <c r="F3" s="4"/>
      <c r="G3" s="4"/>
      <c r="H3" s="4"/>
    </row>
    <row r="4" ht="15.75" customHeight="1">
      <c r="A4" s="3" t="s">
        <v>7662</v>
      </c>
      <c r="B4" s="1" t="s">
        <v>7663</v>
      </c>
      <c r="C4" s="4">
        <v>3.0</v>
      </c>
      <c r="D4" s="5" t="s">
        <v>7664</v>
      </c>
      <c r="E4" s="4" t="str">
        <f>IFERROR(__xludf.DUMMYFUNCTION("GOOGLETRANSLATE(D4, ""he"", ""en"")"),"the virtues")</f>
        <v>the virtues</v>
      </c>
      <c r="F4" s="4"/>
      <c r="G4" s="4"/>
      <c r="H4" s="4"/>
    </row>
    <row r="5" ht="15.75" customHeight="1">
      <c r="A5" s="3" t="s">
        <v>7722</v>
      </c>
      <c r="B5" s="1" t="s">
        <v>8278</v>
      </c>
      <c r="C5" s="4">
        <v>4.0</v>
      </c>
      <c r="D5" s="5" t="s">
        <v>7732</v>
      </c>
      <c r="E5" s="4" t="str">
        <f>IFERROR(__xludf.DUMMYFUNCTION("GOOGLETRANSLATE(D5, ""he"", ""en"")"),"Rabat")</f>
        <v>Rabat</v>
      </c>
      <c r="F5" s="4"/>
      <c r="G5" s="4"/>
      <c r="H5" s="4"/>
    </row>
    <row r="6" ht="15.75" customHeight="1">
      <c r="A6" s="3" t="s">
        <v>8279</v>
      </c>
      <c r="B6" s="1" t="s">
        <v>8280</v>
      </c>
      <c r="C6" s="4">
        <v>5.0</v>
      </c>
      <c r="D6" s="5" t="s">
        <v>8279</v>
      </c>
      <c r="E6" s="4" t="str">
        <f>IFERROR(__xludf.DUMMYFUNCTION("GOOGLETRANSLATE(D6, ""he"", ""en"")"),"Cystic")</f>
        <v>Cystic</v>
      </c>
      <c r="F6" s="4"/>
      <c r="G6" s="4"/>
      <c r="H6" s="4"/>
    </row>
    <row r="7" ht="15.75" customHeight="1">
      <c r="A7" s="3" t="s">
        <v>8281</v>
      </c>
      <c r="B7" s="1" t="s">
        <v>8282</v>
      </c>
      <c r="C7" s="4">
        <v>6.0</v>
      </c>
      <c r="D7" s="5" t="s">
        <v>8281</v>
      </c>
      <c r="E7" s="4" t="str">
        <f>IFERROR(__xludf.DUMMYFUNCTION("GOOGLETRANSLATE(D7, ""he"", ""en"")"),"From my youth")</f>
        <v>From my youth</v>
      </c>
      <c r="F7" s="4"/>
      <c r="G7" s="4"/>
      <c r="H7" s="4"/>
    </row>
    <row r="8" ht="15.75" customHeight="1">
      <c r="A8" s="3" t="s">
        <v>7899</v>
      </c>
      <c r="B8" s="1" t="s">
        <v>7900</v>
      </c>
      <c r="C8" s="4">
        <v>7.0</v>
      </c>
      <c r="D8" s="5" t="s">
        <v>7899</v>
      </c>
      <c r="E8" s="4" t="str">
        <f>IFERROR(__xludf.DUMMYFUNCTION("GOOGLETRANSLATE(D8, ""he"", ""en"")"),"will say")</f>
        <v>will say</v>
      </c>
      <c r="F8" s="4"/>
      <c r="G8" s="4"/>
      <c r="H8" s="4"/>
    </row>
    <row r="9" ht="15.75" customHeight="1">
      <c r="A9" s="3" t="s">
        <v>2811</v>
      </c>
      <c r="B9" s="1" t="s">
        <v>6308</v>
      </c>
      <c r="C9" s="4">
        <v>8.0</v>
      </c>
      <c r="D9" s="5" t="s">
        <v>2811</v>
      </c>
      <c r="E9" s="4" t="str">
        <f>IFERROR(__xludf.DUMMYFUNCTION("GOOGLETRANSLATE(D9, ""he"", ""en"")"),"please")</f>
        <v>please</v>
      </c>
      <c r="F9" s="4"/>
      <c r="G9" s="4"/>
      <c r="H9" s="4"/>
    </row>
    <row r="10" ht="15.75" customHeight="1">
      <c r="A10" s="3" t="s">
        <v>1624</v>
      </c>
      <c r="B10" s="1" t="s">
        <v>3009</v>
      </c>
      <c r="C10" s="4">
        <v>9.0</v>
      </c>
      <c r="D10" s="5" t="s">
        <v>2109</v>
      </c>
      <c r="E10" s="4" t="str">
        <f>IFERROR(__xludf.DUMMYFUNCTION("GOOGLETRANSLATE(D10, ""he"", ""en"")"),"Israel:")</f>
        <v>Israel:</v>
      </c>
      <c r="F10" s="4"/>
      <c r="G10" s="4"/>
      <c r="H10" s="4"/>
    </row>
    <row r="11" ht="15.75" customHeight="1">
      <c r="A11" s="24" t="s">
        <v>25</v>
      </c>
      <c r="B11" s="25">
        <v>2.0</v>
      </c>
      <c r="C11" s="4">
        <v>10.0</v>
      </c>
      <c r="D11" s="5" t="s">
        <v>26</v>
      </c>
      <c r="E11" s="4" t="str">
        <f>IFERROR(__xludf.DUMMYFUNCTION("GOOGLETRANSLATE(D11, ""he"", ""en"")"),"{on}")</f>
        <v>{on}</v>
      </c>
      <c r="F11" s="4"/>
      <c r="G11" s="4"/>
      <c r="H11" s="4"/>
    </row>
    <row r="12" ht="15.75" customHeight="1">
      <c r="A12" s="3" t="s">
        <v>7722</v>
      </c>
      <c r="B12" s="1" t="s">
        <v>8278</v>
      </c>
      <c r="C12" s="4">
        <v>11.0</v>
      </c>
      <c r="D12" s="5" t="s">
        <v>7732</v>
      </c>
      <c r="E12" s="4" t="str">
        <f>IFERROR(__xludf.DUMMYFUNCTION("GOOGLETRANSLATE(D12, ""he"", ""en"")"),"Rabat")</f>
        <v>Rabat</v>
      </c>
      <c r="F12" s="4"/>
      <c r="G12" s="4"/>
      <c r="H12" s="4"/>
    </row>
    <row r="13" ht="15.75" customHeight="1">
      <c r="A13" s="3" t="s">
        <v>8279</v>
      </c>
      <c r="B13" s="1" t="s">
        <v>8280</v>
      </c>
      <c r="C13" s="4">
        <v>12.0</v>
      </c>
      <c r="D13" s="5" t="s">
        <v>8279</v>
      </c>
      <c r="E13" s="4" t="str">
        <f>IFERROR(__xludf.DUMMYFUNCTION("GOOGLETRANSLATE(D13, ""he"", ""en"")"),"Cystic")</f>
        <v>Cystic</v>
      </c>
      <c r="F13" s="4"/>
      <c r="G13" s="4"/>
      <c r="H13" s="4"/>
    </row>
    <row r="14" ht="15.75" customHeight="1">
      <c r="A14" s="3" t="s">
        <v>8281</v>
      </c>
      <c r="B14" s="1" t="s">
        <v>8282</v>
      </c>
      <c r="C14" s="4">
        <v>13.0</v>
      </c>
      <c r="D14" s="5" t="s">
        <v>8283</v>
      </c>
      <c r="E14" s="4" t="str">
        <f>IFERROR(__xludf.DUMMYFUNCTION("GOOGLETRANSLATE(D14, ""he"", ""en"")"),"From my youth")</f>
        <v>From my youth</v>
      </c>
      <c r="F14" s="4"/>
      <c r="G14" s="4"/>
      <c r="H14" s="4"/>
    </row>
    <row r="15" ht="15.75" customHeight="1">
      <c r="A15" s="3" t="s">
        <v>3354</v>
      </c>
      <c r="B15" s="1" t="s">
        <v>8284</v>
      </c>
      <c r="C15" s="4">
        <v>14.0</v>
      </c>
      <c r="D15" s="5" t="s">
        <v>3354</v>
      </c>
      <c r="E15" s="4" t="str">
        <f>IFERROR(__xludf.DUMMYFUNCTION("GOOGLETRANSLATE(D15, ""he"", ""en"")"),"also")</f>
        <v>also</v>
      </c>
      <c r="F15" s="4"/>
      <c r="G15" s="4"/>
      <c r="H15" s="4"/>
    </row>
    <row r="16" ht="15.75" customHeight="1">
      <c r="A16" s="3" t="s">
        <v>8285</v>
      </c>
      <c r="B16" s="1" t="s">
        <v>8286</v>
      </c>
      <c r="C16" s="4">
        <v>15.0</v>
      </c>
      <c r="D16" s="5" t="s">
        <v>132</v>
      </c>
      <c r="E16" s="4" t="str">
        <f>IFERROR(__xludf.DUMMYFUNCTION("GOOGLETRANSLATE(D16, ""he"", ""en"")"),"not")</f>
        <v>not</v>
      </c>
      <c r="F16" s="4"/>
      <c r="G16" s="4"/>
      <c r="H16" s="4"/>
    </row>
    <row r="17" ht="15.75" customHeight="1">
      <c r="A17" s="3" t="s">
        <v>3013</v>
      </c>
      <c r="B17" s="1" t="s">
        <v>559</v>
      </c>
      <c r="C17" s="4">
        <v>16.0</v>
      </c>
      <c r="D17" s="5" t="s">
        <v>8287</v>
      </c>
      <c r="E17" s="4" t="str">
        <f>IFERROR(__xludf.DUMMYFUNCTION("GOOGLETRANSLATE(D17, ""he"", ""en"")"),"they could")</f>
        <v>they could</v>
      </c>
      <c r="F17" s="4"/>
      <c r="G17" s="4"/>
      <c r="H17" s="4"/>
    </row>
    <row r="18" ht="15.75" customHeight="1">
      <c r="A18" s="24" t="s">
        <v>49</v>
      </c>
      <c r="B18" s="25">
        <v>3.0</v>
      </c>
      <c r="C18" s="4">
        <v>17.0</v>
      </c>
      <c r="D18" s="5" t="s">
        <v>3016</v>
      </c>
      <c r="E18" s="4" t="str">
        <f>IFERROR(__xludf.DUMMYFUNCTION("GOOGLETRANSLATE(D18, ""he"", ""en"")"),"me:")</f>
        <v>me:</v>
      </c>
      <c r="F18" s="4"/>
      <c r="G18" s="4"/>
      <c r="H18" s="4"/>
    </row>
    <row r="19" ht="15.75" customHeight="1">
      <c r="A19" s="3" t="s">
        <v>8288</v>
      </c>
      <c r="B19" s="1" t="s">
        <v>8289</v>
      </c>
      <c r="C19" s="4">
        <v>18.0</v>
      </c>
      <c r="D19" s="5" t="s">
        <v>50</v>
      </c>
      <c r="E19" s="4" t="str">
        <f>IFERROR(__xludf.DUMMYFUNCTION("GOOGLETRANSLATE(D19, ""he"", ""en"")"),"{third}")</f>
        <v>{third}</v>
      </c>
      <c r="F19" s="4"/>
      <c r="G19" s="4"/>
      <c r="H19" s="4"/>
    </row>
    <row r="20" ht="15.75" customHeight="1">
      <c r="A20" s="3" t="s">
        <v>8290</v>
      </c>
      <c r="B20" s="1" t="s">
        <v>8291</v>
      </c>
      <c r="C20" s="4">
        <v>19.0</v>
      </c>
      <c r="D20" s="5" t="s">
        <v>533</v>
      </c>
      <c r="E20" s="4" t="str">
        <f>IFERROR(__xludf.DUMMYFUNCTION("GOOGLETRANSLATE(D20, ""he"", ""en"")"),"on")</f>
        <v>on</v>
      </c>
      <c r="F20" s="4"/>
      <c r="G20" s="4"/>
      <c r="H20" s="4"/>
    </row>
    <row r="21" ht="15.75" customHeight="1">
      <c r="A21" s="3" t="s">
        <v>8292</v>
      </c>
      <c r="B21" s="1" t="s">
        <v>8293</v>
      </c>
      <c r="C21" s="4">
        <v>20.0</v>
      </c>
      <c r="D21" s="5" t="s">
        <v>8294</v>
      </c>
      <c r="E21" s="4" t="str">
        <f>IFERROR(__xludf.DUMMYFUNCTION("GOOGLETRANSLATE(D21, ""he"", ""en"")"),"dorsal")</f>
        <v>dorsal</v>
      </c>
      <c r="F21" s="4"/>
      <c r="G21" s="4"/>
      <c r="H21" s="4"/>
    </row>
    <row r="22" ht="15.75" customHeight="1">
      <c r="A22" s="3" t="s">
        <v>8295</v>
      </c>
      <c r="B22" s="1" t="s">
        <v>8296</v>
      </c>
      <c r="C22" s="4">
        <v>21.0</v>
      </c>
      <c r="D22" s="5" t="s">
        <v>8290</v>
      </c>
      <c r="E22" s="4" t="str">
        <f>IFERROR(__xludf.DUMMYFUNCTION("GOOGLETRANSLATE(D22, ""he"", ""en"")"),"plowed")</f>
        <v>plowed</v>
      </c>
      <c r="F22" s="4"/>
      <c r="G22" s="4"/>
      <c r="H22" s="4"/>
    </row>
    <row r="23" ht="15.75" customHeight="1">
      <c r="A23" s="3" t="s">
        <v>8297</v>
      </c>
      <c r="B23" s="1" t="s">
        <v>8298</v>
      </c>
      <c r="C23" s="4">
        <v>22.0</v>
      </c>
      <c r="D23" s="5" t="s">
        <v>8292</v>
      </c>
      <c r="E23" s="4" t="str">
        <f>IFERROR(__xludf.DUMMYFUNCTION("GOOGLETRANSLATE(D23, ""he"", ""en"")"),"Deaf")</f>
        <v>Deaf</v>
      </c>
      <c r="F23" s="4"/>
      <c r="G23" s="4"/>
      <c r="H23" s="4"/>
    </row>
    <row r="24" ht="15.75" customHeight="1">
      <c r="A24" s="8" t="s">
        <v>69</v>
      </c>
      <c r="B24" s="17">
        <v>4.0</v>
      </c>
      <c r="C24" s="4">
        <v>23.0</v>
      </c>
      <c r="D24" s="5" t="s">
        <v>8295</v>
      </c>
      <c r="E24" s="4" t="str">
        <f>IFERROR(__xludf.DUMMYFUNCTION("GOOGLETRANSLATE(D24, ""he"", ""en"")"),"Extend")</f>
        <v>Extend</v>
      </c>
      <c r="F24" s="4"/>
      <c r="G24" s="4"/>
      <c r="H24" s="4"/>
    </row>
    <row r="25" ht="15.75" customHeight="1">
      <c r="A25" s="3" t="s">
        <v>180</v>
      </c>
      <c r="B25" s="1" t="s">
        <v>1380</v>
      </c>
      <c r="C25" s="4">
        <v>24.0</v>
      </c>
      <c r="D25" s="5" t="s">
        <v>8299</v>
      </c>
      <c r="E25" s="4" t="str">
        <f>IFERROR(__xludf.DUMMYFUNCTION("GOOGLETRANSLATE(D25, ""he"", ""en"")"),"(for their answer)")</f>
        <v>(for their answer)</v>
      </c>
      <c r="F25" s="4"/>
      <c r="G25" s="4"/>
      <c r="H25" s="4"/>
    </row>
    <row r="26" ht="15.75" customHeight="1">
      <c r="A26" s="3" t="s">
        <v>5618</v>
      </c>
      <c r="B26" s="1" t="s">
        <v>8300</v>
      </c>
      <c r="C26" s="4">
        <v>25.0</v>
      </c>
      <c r="D26" s="5" t="s">
        <v>8301</v>
      </c>
      <c r="E26" s="4" t="str">
        <f>IFERROR(__xludf.DUMMYFUNCTION("GOOGLETRANSLATE(D26, ""he"", ""en"")"),"For their sake:")</f>
        <v>For their sake:</v>
      </c>
      <c r="F26" s="4"/>
      <c r="G26" s="4"/>
      <c r="H26" s="4"/>
    </row>
    <row r="27" ht="15.75" customHeight="1">
      <c r="A27" s="3" t="s">
        <v>8302</v>
      </c>
      <c r="B27" s="1" t="s">
        <v>8303</v>
      </c>
      <c r="C27" s="4">
        <v>26.0</v>
      </c>
      <c r="D27" s="5" t="s">
        <v>70</v>
      </c>
      <c r="E27" s="4" t="str">
        <f>IFERROR(__xludf.DUMMYFUNCTION("GOOGLETRANSLATE(D27, ""he"", ""en"")"),"{d}")</f>
        <v>{d}</v>
      </c>
      <c r="F27" s="4"/>
      <c r="G27" s="4"/>
      <c r="H27" s="4"/>
    </row>
    <row r="28" ht="15.75" customHeight="1">
      <c r="A28" s="3" t="s">
        <v>8304</v>
      </c>
      <c r="B28" s="1" t="s">
        <v>8305</v>
      </c>
      <c r="C28" s="4">
        <v>27.0</v>
      </c>
      <c r="D28" s="5" t="s">
        <v>180</v>
      </c>
      <c r="E28" s="4" t="str">
        <f>IFERROR(__xludf.DUMMYFUNCTION("GOOGLETRANSLATE(D28, ""he"", ""en"")"),"Jehovah")</f>
        <v>Jehovah</v>
      </c>
      <c r="F28" s="4"/>
      <c r="G28" s="4"/>
      <c r="H28" s="4"/>
    </row>
    <row r="29" ht="15.75" customHeight="1">
      <c r="A29" s="3" t="s">
        <v>234</v>
      </c>
      <c r="B29" s="1" t="s">
        <v>6247</v>
      </c>
      <c r="C29" s="4">
        <v>28.0</v>
      </c>
      <c r="D29" s="5" t="s">
        <v>5618</v>
      </c>
      <c r="E29" s="4" t="str">
        <f>IFERROR(__xludf.DUMMYFUNCTION("GOOGLETRANSLATE(D29, ""he"", ""en"")"),"righteous")</f>
        <v>righteous</v>
      </c>
      <c r="F29" s="4"/>
      <c r="G29" s="4"/>
      <c r="H29" s="4"/>
    </row>
    <row r="30" ht="15.75" customHeight="1">
      <c r="A30" s="8" t="s">
        <v>94</v>
      </c>
      <c r="B30" s="17">
        <v>5.0</v>
      </c>
      <c r="C30" s="4">
        <v>29.0</v>
      </c>
      <c r="D30" s="5" t="s">
        <v>8302</v>
      </c>
      <c r="E30" s="4" t="str">
        <f>IFERROR(__xludf.DUMMYFUNCTION("GOOGLETRANSLATE(D30, ""he"", ""en"")"),"cut")</f>
        <v>cut</v>
      </c>
      <c r="F30" s="4"/>
      <c r="G30" s="4"/>
      <c r="H30" s="4"/>
    </row>
    <row r="31" ht="15.75" customHeight="1">
      <c r="A31" s="3" t="s">
        <v>3514</v>
      </c>
      <c r="B31" s="1" t="s">
        <v>8306</v>
      </c>
      <c r="C31" s="4">
        <v>30.0</v>
      </c>
      <c r="D31" s="5" t="s">
        <v>8307</v>
      </c>
      <c r="E31" s="4" t="str">
        <f>IFERROR(__xludf.DUMMYFUNCTION("GOOGLETRANSLATE(D31, ""he"", ""en"")"),"thick")</f>
        <v>thick</v>
      </c>
      <c r="F31" s="4"/>
      <c r="G31" s="4"/>
      <c r="H31" s="4"/>
    </row>
    <row r="32" ht="15.75" customHeight="1">
      <c r="A32" s="3" t="s">
        <v>8308</v>
      </c>
      <c r="B32" s="1" t="s">
        <v>8309</v>
      </c>
      <c r="C32" s="4">
        <v>31.0</v>
      </c>
      <c r="D32" s="5" t="s">
        <v>8310</v>
      </c>
      <c r="E32" s="4" t="str">
        <f>IFERROR(__xludf.DUMMYFUNCTION("GOOGLETRANSLATE(D32, ""he"", ""en"")"),"villains:")</f>
        <v>villains:</v>
      </c>
      <c r="F32" s="4"/>
      <c r="G32" s="4"/>
      <c r="H32" s="4"/>
    </row>
    <row r="33" ht="15.75" customHeight="1">
      <c r="A33" s="3" t="s">
        <v>2226</v>
      </c>
      <c r="B33" s="1" t="s">
        <v>8311</v>
      </c>
      <c r="C33" s="4">
        <v>32.0</v>
      </c>
      <c r="D33" s="5" t="s">
        <v>95</v>
      </c>
      <c r="E33" s="4" t="str">
        <f>IFERROR(__xludf.DUMMYFUNCTION("GOOGLETRANSLATE(D33, ""he"", ""en"")"),"{the}")</f>
        <v>{the}</v>
      </c>
      <c r="F33" s="4"/>
      <c r="G33" s="4"/>
      <c r="H33" s="4"/>
    </row>
    <row r="34" ht="15.75" customHeight="1">
      <c r="A34" s="3" t="s">
        <v>208</v>
      </c>
      <c r="B34" s="1" t="s">
        <v>190</v>
      </c>
      <c r="C34" s="4">
        <v>33.0</v>
      </c>
      <c r="D34" s="5" t="s">
        <v>3514</v>
      </c>
      <c r="E34" s="4" t="str">
        <f>IFERROR(__xludf.DUMMYFUNCTION("GOOGLETRANSLATE(D34, ""he"", ""en"")"),"They will dry")</f>
        <v>They will dry</v>
      </c>
      <c r="F34" s="4"/>
      <c r="G34" s="4"/>
      <c r="H34" s="4"/>
    </row>
    <row r="35" ht="15.75" customHeight="1">
      <c r="A35" s="3" t="s">
        <v>8312</v>
      </c>
      <c r="B35" s="1" t="s">
        <v>8313</v>
      </c>
      <c r="C35" s="4">
        <v>34.0</v>
      </c>
      <c r="D35" s="5" t="s">
        <v>8308</v>
      </c>
      <c r="E35" s="4" t="str">
        <f>IFERROR(__xludf.DUMMYFUNCTION("GOOGLETRANSLATE(D35, ""he"", ""en"")"),"And they will withdraw")</f>
        <v>And they will withdraw</v>
      </c>
      <c r="F35" s="4"/>
      <c r="G35" s="4"/>
      <c r="H35" s="4"/>
    </row>
    <row r="36" ht="15.75" customHeight="1">
      <c r="A36" s="3" t="s">
        <v>2311</v>
      </c>
      <c r="B36" s="1" t="s">
        <v>8314</v>
      </c>
      <c r="C36" s="4">
        <v>35.0</v>
      </c>
      <c r="D36" s="5" t="s">
        <v>2226</v>
      </c>
      <c r="E36" s="4" t="str">
        <f>IFERROR(__xludf.DUMMYFUNCTION("GOOGLETRANSLATE(D36, ""he"", ""en"")"),"back")</f>
        <v>back</v>
      </c>
      <c r="F36" s="4"/>
      <c r="G36" s="4"/>
      <c r="H36" s="4"/>
    </row>
    <row r="37" ht="15.75" customHeight="1">
      <c r="A37" s="8" t="s">
        <v>112</v>
      </c>
      <c r="B37" s="17">
        <v>6.0</v>
      </c>
      <c r="C37" s="4">
        <v>36.0</v>
      </c>
      <c r="D37" s="5" t="s">
        <v>208</v>
      </c>
      <c r="E37" s="4" t="str">
        <f>IFERROR(__xludf.DUMMYFUNCTION("GOOGLETRANSLATE(D37, ""he"", ""en"")"),"all")</f>
        <v>all</v>
      </c>
      <c r="F37" s="4"/>
      <c r="G37" s="4"/>
      <c r="H37" s="4"/>
    </row>
    <row r="38" ht="15.75" customHeight="1">
      <c r="A38" s="3" t="s">
        <v>1139</v>
      </c>
      <c r="B38" s="1" t="s">
        <v>8315</v>
      </c>
      <c r="C38" s="4">
        <v>37.0</v>
      </c>
      <c r="D38" s="5" t="s">
        <v>8312</v>
      </c>
      <c r="E38" s="4" t="str">
        <f>IFERROR(__xludf.DUMMYFUNCTION("GOOGLETRANSLATE(D38, ""he"", ""en"")"),"transformer")</f>
        <v>transformer</v>
      </c>
      <c r="F38" s="4"/>
      <c r="G38" s="4"/>
      <c r="H38" s="4"/>
    </row>
    <row r="39" ht="15.75" customHeight="1">
      <c r="A39" s="3" t="s">
        <v>8316</v>
      </c>
      <c r="B39" s="1" t="s">
        <v>5543</v>
      </c>
      <c r="C39" s="4">
        <v>38.0</v>
      </c>
      <c r="D39" s="5" t="s">
        <v>8317</v>
      </c>
      <c r="E39" s="4" t="str">
        <f>IFERROR(__xludf.DUMMYFUNCTION("GOOGLETRANSLATE(D39, ""he"", ""en"")"),"score:")</f>
        <v>score:</v>
      </c>
      <c r="F39" s="4"/>
      <c r="G39" s="4"/>
      <c r="H39" s="4"/>
    </row>
    <row r="40" ht="15.75" customHeight="1">
      <c r="A40" s="3" t="s">
        <v>8318</v>
      </c>
      <c r="B40" s="1" t="s">
        <v>8319</v>
      </c>
      <c r="C40" s="4">
        <v>39.0</v>
      </c>
      <c r="D40" s="5" t="s">
        <v>114</v>
      </c>
      <c r="E40" s="4" t="str">
        <f>IFERROR(__xludf.DUMMYFUNCTION("GOOGLETRANSLATE(D40, ""he"", ""en"")"),"{and}")</f>
        <v>{and}</v>
      </c>
      <c r="F40" s="4"/>
      <c r="G40" s="4"/>
      <c r="H40" s="4"/>
    </row>
    <row r="41" ht="15.75" customHeight="1">
      <c r="A41" s="3" t="s">
        <v>8320</v>
      </c>
      <c r="B41" s="1" t="s">
        <v>8321</v>
      </c>
      <c r="C41" s="4">
        <v>40.0</v>
      </c>
      <c r="D41" s="5" t="s">
        <v>1139</v>
      </c>
      <c r="E41" s="4" t="str">
        <f>IFERROR(__xludf.DUMMYFUNCTION("GOOGLETRANSLATE(D41, ""he"", ""en"")"),"will be")</f>
        <v>will be</v>
      </c>
      <c r="F41" s="4"/>
      <c r="G41" s="4"/>
      <c r="H41" s="4"/>
    </row>
    <row r="42" ht="15.75" customHeight="1">
      <c r="A42" s="3" t="s">
        <v>8322</v>
      </c>
      <c r="B42" s="1" t="s">
        <v>5241</v>
      </c>
      <c r="C42" s="4">
        <v>41.0</v>
      </c>
      <c r="D42" s="5" t="s">
        <v>8316</v>
      </c>
      <c r="E42" s="4" t="str">
        <f>IFERROR(__xludf.DUMMYFUNCTION("GOOGLETRANSLATE(D42, ""he"", ""en"")"),"like hay")</f>
        <v>like hay</v>
      </c>
      <c r="F42" s="4"/>
      <c r="G42" s="4"/>
      <c r="H42" s="4"/>
    </row>
    <row r="43" ht="15.75" customHeight="1">
      <c r="A43" s="3" t="s">
        <v>8323</v>
      </c>
      <c r="B43" s="1" t="s">
        <v>8324</v>
      </c>
      <c r="C43" s="4">
        <v>42.0</v>
      </c>
      <c r="D43" s="5" t="s">
        <v>8318</v>
      </c>
      <c r="E43" s="4" t="str">
        <f>IFERROR(__xludf.DUMMYFUNCTION("GOOGLETRANSLATE(D43, ""he"", ""en"")"),"roofs")</f>
        <v>roofs</v>
      </c>
      <c r="F43" s="4"/>
      <c r="G43" s="4"/>
      <c r="H43" s="4"/>
    </row>
    <row r="44" ht="15.75" customHeight="1">
      <c r="A44" s="8" t="s">
        <v>127</v>
      </c>
      <c r="B44" s="17">
        <v>7.0</v>
      </c>
      <c r="C44" s="4">
        <v>43.0</v>
      </c>
      <c r="D44" s="5" t="s">
        <v>8320</v>
      </c>
      <c r="E44" s="4" t="str">
        <f>IFERROR(__xludf.DUMMYFUNCTION("GOOGLETRANSLATE(D44, ""he"", ""en"")"),"that you preceded")</f>
        <v>that you preceded</v>
      </c>
      <c r="F44" s="4"/>
      <c r="G44" s="4"/>
      <c r="H44" s="4"/>
    </row>
    <row r="45" ht="15.75" customHeight="1">
      <c r="A45" s="3" t="s">
        <v>7937</v>
      </c>
      <c r="B45" s="1" t="s">
        <v>2266</v>
      </c>
      <c r="C45" s="4">
        <v>44.0</v>
      </c>
      <c r="D45" s="5" t="s">
        <v>8322</v>
      </c>
      <c r="E45" s="4" t="str">
        <f>IFERROR(__xludf.DUMMYFUNCTION("GOOGLETRANSLATE(D45, ""he"", ""en"")"),"stubble")</f>
        <v>stubble</v>
      </c>
      <c r="F45" s="4"/>
      <c r="G45" s="4"/>
      <c r="H45" s="4"/>
    </row>
    <row r="46" ht="15.75" customHeight="1">
      <c r="A46" s="3" t="s">
        <v>8205</v>
      </c>
      <c r="B46" s="1" t="s">
        <v>8325</v>
      </c>
      <c r="C46" s="4">
        <v>45.0</v>
      </c>
      <c r="D46" s="5" t="s">
        <v>8326</v>
      </c>
      <c r="E46" s="4" t="str">
        <f>IFERROR(__xludf.DUMMYFUNCTION("GOOGLETRANSLATE(D46, ""he"", ""en"")"),"dry:")</f>
        <v>dry:</v>
      </c>
      <c r="F46" s="4"/>
      <c r="G46" s="4"/>
      <c r="H46" s="4"/>
    </row>
    <row r="47" ht="15.75" customHeight="1">
      <c r="A47" s="3" t="s">
        <v>8327</v>
      </c>
      <c r="B47" s="1" t="s">
        <v>8328</v>
      </c>
      <c r="C47" s="4">
        <v>46.0</v>
      </c>
      <c r="D47" s="5" t="s">
        <v>133</v>
      </c>
      <c r="E47" s="4" t="str">
        <f>IFERROR(__xludf.DUMMYFUNCTION("GOOGLETRANSLATE(D47, ""he"", ""en"")"),"{g}")</f>
        <v>{g}</v>
      </c>
      <c r="F47" s="4"/>
      <c r="G47" s="4"/>
      <c r="H47" s="4"/>
    </row>
    <row r="48" ht="15.75" customHeight="1">
      <c r="A48" s="3" t="s">
        <v>8329</v>
      </c>
      <c r="B48" s="1" t="s">
        <v>8330</v>
      </c>
      <c r="C48" s="4">
        <v>47.0</v>
      </c>
      <c r="D48" s="5" t="s">
        <v>7937</v>
      </c>
      <c r="E48" s="4" t="str">
        <f>IFERROR(__xludf.DUMMYFUNCTION("GOOGLETRANSLATE(D48, ""he"", ""en"")"),"No")</f>
        <v>No</v>
      </c>
      <c r="F48" s="4"/>
      <c r="G48" s="4"/>
      <c r="H48" s="4"/>
    </row>
    <row r="49" ht="15.75" customHeight="1">
      <c r="A49" s="3" t="s">
        <v>8331</v>
      </c>
      <c r="B49" s="1" t="s">
        <v>8332</v>
      </c>
      <c r="C49" s="4">
        <v>48.0</v>
      </c>
      <c r="D49" s="5" t="s">
        <v>8205</v>
      </c>
      <c r="E49" s="4" t="str">
        <f>IFERROR(__xludf.DUMMYFUNCTION("GOOGLETRANSLATE(D49, ""he"", ""en"")"),"full")</f>
        <v>full</v>
      </c>
      <c r="F49" s="4"/>
      <c r="G49" s="4"/>
      <c r="H49" s="4"/>
    </row>
    <row r="50" ht="15.75" customHeight="1">
      <c r="A50" s="3" t="s">
        <v>8333</v>
      </c>
      <c r="B50" s="1" t="s">
        <v>8334</v>
      </c>
      <c r="C50" s="4">
        <v>49.0</v>
      </c>
      <c r="D50" s="5" t="s">
        <v>8327</v>
      </c>
      <c r="E50" s="4" t="str">
        <f>IFERROR(__xludf.DUMMYFUNCTION("GOOGLETRANSLATE(D50, ""he"", ""en"")"),"his cap")</f>
        <v>his cap</v>
      </c>
      <c r="F50" s="4"/>
      <c r="G50" s="4"/>
      <c r="H50" s="4"/>
    </row>
    <row r="51" ht="15.75" customHeight="1">
      <c r="A51" s="8" t="s">
        <v>143</v>
      </c>
      <c r="B51" s="17">
        <v>8.0</v>
      </c>
      <c r="C51" s="4">
        <v>50.0</v>
      </c>
      <c r="D51" s="5" t="s">
        <v>8335</v>
      </c>
      <c r="E51" s="4" t="str">
        <f>IFERROR(__xludf.DUMMYFUNCTION("GOOGLETRANSLATE(D51, ""he"", ""en"")"),"harvester")</f>
        <v>harvester</v>
      </c>
      <c r="F51" s="4"/>
      <c r="G51" s="4"/>
      <c r="H51" s="4"/>
    </row>
    <row r="52" ht="15.75" customHeight="1">
      <c r="A52" s="3" t="s">
        <v>8336</v>
      </c>
      <c r="B52" s="1" t="s">
        <v>8337</v>
      </c>
      <c r="C52" s="4">
        <v>51.0</v>
      </c>
      <c r="D52" s="5" t="s">
        <v>8338</v>
      </c>
      <c r="E52" s="4" t="str">
        <f>IFERROR(__xludf.DUMMYFUNCTION("GOOGLETRANSLATE(D52, ""he"", ""en"")"),"And we left it")</f>
        <v>And we left it</v>
      </c>
      <c r="F52" s="4"/>
      <c r="G52" s="4"/>
      <c r="H52" s="4"/>
    </row>
    <row r="53" ht="15.75" customHeight="1">
      <c r="A53" s="3" t="s">
        <v>8339</v>
      </c>
      <c r="B53" s="1" t="s">
        <v>8340</v>
      </c>
      <c r="C53" s="4">
        <v>52.0</v>
      </c>
      <c r="D53" s="5" t="s">
        <v>8341</v>
      </c>
      <c r="E53" s="4" t="str">
        <f>IFERROR(__xludf.DUMMYFUNCTION("GOOGLETRANSLATE(D53, ""he"", ""en"")"),"Age:")</f>
        <v>Age:</v>
      </c>
      <c r="F53" s="4"/>
      <c r="G53" s="4"/>
      <c r="H53" s="4"/>
    </row>
    <row r="54" ht="15.75" customHeight="1">
      <c r="A54" s="3" t="s">
        <v>8342</v>
      </c>
      <c r="B54" s="1" t="s">
        <v>8343</v>
      </c>
      <c r="C54" s="4">
        <v>53.0</v>
      </c>
      <c r="D54" s="5" t="s">
        <v>152</v>
      </c>
      <c r="E54" s="4" t="str">
        <f>IFERROR(__xludf.DUMMYFUNCTION("GOOGLETRANSLATE(D54, ""he"", ""en"")"),"{h}")</f>
        <v>{h}</v>
      </c>
      <c r="F54" s="4"/>
      <c r="G54" s="4"/>
      <c r="H54" s="4"/>
    </row>
    <row r="55" ht="15.75" customHeight="1">
      <c r="A55" s="3" t="s">
        <v>180</v>
      </c>
      <c r="B55" s="1" t="s">
        <v>1066</v>
      </c>
      <c r="C55" s="4">
        <v>54.0</v>
      </c>
      <c r="D55" s="5" t="s">
        <v>144</v>
      </c>
      <c r="E55" s="4" t="str">
        <f>IFERROR(__xludf.DUMMYFUNCTION("GOOGLETRANSLATE(D55, ""he"", ""en"")"),"and not")</f>
        <v>and not</v>
      </c>
      <c r="F55" s="4"/>
      <c r="G55" s="4"/>
      <c r="H55" s="4"/>
    </row>
    <row r="56" ht="15.75" customHeight="1">
      <c r="A56" s="3" t="s">
        <v>8344</v>
      </c>
      <c r="B56" s="1" t="s">
        <v>8345</v>
      </c>
      <c r="C56" s="4">
        <v>55.0</v>
      </c>
      <c r="D56" s="5" t="s">
        <v>1349</v>
      </c>
      <c r="E56" s="4" t="str">
        <f>IFERROR(__xludf.DUMMYFUNCTION("GOOGLETRANSLATE(D56, ""he"", ""en"")"),"they said")</f>
        <v>they said</v>
      </c>
      <c r="F56" s="4"/>
      <c r="G56" s="4"/>
      <c r="H56" s="4"/>
    </row>
    <row r="57" ht="15.75" customHeight="1">
      <c r="A57" s="3" t="s">
        <v>8346</v>
      </c>
      <c r="B57" s="1" t="s">
        <v>8347</v>
      </c>
      <c r="C57" s="4">
        <v>56.0</v>
      </c>
      <c r="D57" s="5" t="s">
        <v>8339</v>
      </c>
      <c r="E57" s="4" t="str">
        <f>IFERROR(__xludf.DUMMYFUNCTION("GOOGLETRANSLATE(D57, ""he"", ""en"")"),"the Hebrews")</f>
        <v>the Hebrews</v>
      </c>
      <c r="F57" s="4"/>
      <c r="G57" s="4"/>
      <c r="H57" s="4"/>
    </row>
    <row r="58" ht="15.75" customHeight="1">
      <c r="A58" s="3" t="s">
        <v>8348</v>
      </c>
      <c r="B58" s="1" t="s">
        <v>8349</v>
      </c>
      <c r="C58" s="4">
        <v>57.0</v>
      </c>
      <c r="D58" s="5" t="s">
        <v>8342</v>
      </c>
      <c r="E58" s="4" t="str">
        <f>IFERROR(__xludf.DUMMYFUNCTION("GOOGLETRANSLATE(D58, ""he"", ""en"")"),"blessing")</f>
        <v>blessing</v>
      </c>
      <c r="F58" s="4"/>
      <c r="G58" s="4"/>
      <c r="H58" s="4"/>
    </row>
    <row r="59" ht="15.75" customHeight="1">
      <c r="A59" s="1"/>
      <c r="B59" s="1"/>
      <c r="C59" s="4">
        <v>58.0</v>
      </c>
      <c r="D59" s="5" t="s">
        <v>180</v>
      </c>
      <c r="E59" s="4" t="str">
        <f>IFERROR(__xludf.DUMMYFUNCTION("GOOGLETRANSLATE(D59, ""he"", ""en"")"),"Jehovah")</f>
        <v>Jehovah</v>
      </c>
      <c r="F59" s="4"/>
      <c r="G59" s="4"/>
      <c r="H59" s="4"/>
    </row>
    <row r="60" ht="15.75" customHeight="1">
      <c r="A60" s="1"/>
      <c r="B60" s="1"/>
      <c r="C60" s="4">
        <v>59.0</v>
      </c>
      <c r="D60" s="5" t="s">
        <v>8350</v>
      </c>
      <c r="E60" s="4" t="str">
        <f>IFERROR(__xludf.DUMMYFUNCTION("GOOGLETRANSLATE(D60, ""he"", ""en"")"),"to you")</f>
        <v>to you</v>
      </c>
      <c r="F60" s="4"/>
      <c r="G60" s="4"/>
      <c r="H60" s="4"/>
    </row>
    <row r="61" ht="15.75" customHeight="1">
      <c r="A61" s="1"/>
      <c r="B61" s="1"/>
      <c r="C61" s="4">
        <v>60.0</v>
      </c>
      <c r="D61" s="5" t="s">
        <v>8351</v>
      </c>
      <c r="E61" s="4" t="str">
        <f>IFERROR(__xludf.DUMMYFUNCTION("GOOGLETRANSLATE(D61, ""he"", ""en"")"),"We blessed")</f>
        <v>We blessed</v>
      </c>
      <c r="F61" s="4"/>
      <c r="G61" s="4"/>
      <c r="H61" s="4"/>
    </row>
    <row r="62" ht="15.75" customHeight="1">
      <c r="A62" s="1"/>
      <c r="B62" s="1"/>
      <c r="C62" s="4">
        <v>61.0</v>
      </c>
      <c r="D62" s="5" t="s">
        <v>8352</v>
      </c>
      <c r="E62" s="4" t="str">
        <f>IFERROR(__xludf.DUMMYFUNCTION("GOOGLETRANSLATE(D62, ""he"", ""en"")"),"you")</f>
        <v>you</v>
      </c>
      <c r="F62" s="4"/>
      <c r="G62" s="4"/>
      <c r="H62" s="4"/>
    </row>
    <row r="63" ht="15.75" customHeight="1">
      <c r="A63" s="1"/>
      <c r="B63" s="1"/>
      <c r="C63" s="4">
        <v>62.0</v>
      </c>
      <c r="D63" s="5" t="s">
        <v>7966</v>
      </c>
      <c r="E63" s="4" t="str">
        <f>IFERROR(__xludf.DUMMYFUNCTION("GOOGLETRANSLATE(D63, ""he"", ""en"")"),"fragrance")</f>
        <v>fragrance</v>
      </c>
      <c r="F63" s="4"/>
      <c r="G63" s="4"/>
      <c r="H63" s="4"/>
    </row>
    <row r="64" ht="15.75" customHeight="1">
      <c r="A64" s="1"/>
      <c r="B64" s="1"/>
      <c r="C64" s="4">
        <v>63.0</v>
      </c>
      <c r="D64" s="5" t="s">
        <v>3509</v>
      </c>
      <c r="E64" s="4" t="str">
        <f>IFERROR(__xludf.DUMMYFUNCTION("GOOGLETRANSLATE(D64, ""he"", ""en"")"),"Jehovah:")</f>
        <v>Jehovah:</v>
      </c>
      <c r="F64" s="4"/>
      <c r="G64" s="4"/>
      <c r="H64" s="4"/>
    </row>
    <row r="65" ht="15.75" customHeight="1">
      <c r="E65" s="4" t="str">
        <f>IFERROR(__xludf.DUMMYFUNCTION("GOOGLETRANSLATE(D65, ""he"", ""en"")"),"#VALUE!")</f>
        <v>#VALUE!</v>
      </c>
    </row>
    <row r="66" ht="15.75" customHeight="1">
      <c r="E66" s="4" t="str">
        <f>IFERROR(__xludf.DUMMYFUNCTION("GOOGLETRANSLATE(D66, ""he"", ""en"")"),"#VALUE!")</f>
        <v>#VALUE!</v>
      </c>
    </row>
    <row r="67" ht="15.75" customHeight="1">
      <c r="E67" s="4" t="str">
        <f>IFERROR(__xludf.DUMMYFUNCTION("GOOGLETRANSLATE(D67, ""he"", ""en"")"),"#VALUE!")</f>
        <v>#VALUE!</v>
      </c>
    </row>
    <row r="68" ht="15.75" customHeight="1">
      <c r="E68" s="4" t="str">
        <f>IFERROR(__xludf.DUMMYFUNCTION("GOOGLETRANSLATE(D68, ""he"", ""en"")"),"#VALUE!")</f>
        <v>#VALUE!</v>
      </c>
    </row>
    <row r="69" ht="15.75" customHeight="1">
      <c r="E69" s="4" t="str">
        <f>IFERROR(__xludf.DUMMYFUNCTION("GOOGLETRANSLATE(D69, ""he"", ""en"")"),"#VALUE!")</f>
        <v>#VALUE!</v>
      </c>
    </row>
    <row r="70" ht="15.75" customHeight="1">
      <c r="E70" s="4" t="str">
        <f>IFERROR(__xludf.DUMMYFUNCTION("GOOGLETRANSLATE(D70, ""he"", ""en"")"),"#VALUE!")</f>
        <v>#VALUE!</v>
      </c>
    </row>
    <row r="71" ht="15.75" customHeight="1">
      <c r="E71" s="4" t="str">
        <f>IFERROR(__xludf.DUMMYFUNCTION("GOOGLETRANSLATE(D71, ""he"", ""en"")"),"#VALUE!")</f>
        <v>#VALUE!</v>
      </c>
    </row>
    <row r="72" ht="15.75" customHeight="1">
      <c r="E72" s="4" t="str">
        <f>IFERROR(__xludf.DUMMYFUNCTION("GOOGLETRANSLATE(D72, ""he"", ""en"")"),"#VALUE!")</f>
        <v>#VALUE!</v>
      </c>
    </row>
    <row r="73" ht="15.75" customHeight="1">
      <c r="E73" s="4" t="str">
        <f>IFERROR(__xludf.DUMMYFUNCTION("GOOGLETRANSLATE(D73, ""he"", ""en"")"),"#VALUE!")</f>
        <v>#VALUE!</v>
      </c>
    </row>
    <row r="74" ht="15.75" customHeight="1">
      <c r="E74" s="4" t="str">
        <f>IFERROR(__xludf.DUMMYFUNCTION("GOOGLETRANSLATE(D74, ""he"", ""en"")"),"#VALUE!")</f>
        <v>#VALUE!</v>
      </c>
    </row>
    <row r="75" ht="15.75" customHeight="1">
      <c r="E75" s="4" t="str">
        <f>IFERROR(__xludf.DUMMYFUNCTION("GOOGLETRANSLATE(D75, ""he"", ""en"")"),"#VALUE!")</f>
        <v>#VALUE!</v>
      </c>
    </row>
    <row r="76" ht="15.75" customHeight="1">
      <c r="E76" s="4" t="str">
        <f>IFERROR(__xludf.DUMMYFUNCTION("GOOGLETRANSLATE(D76, ""he"", ""en"")"),"#VALUE!")</f>
        <v>#VALUE!</v>
      </c>
    </row>
    <row r="77" ht="15.75" customHeight="1">
      <c r="E77" s="4" t="str">
        <f>IFERROR(__xludf.DUMMYFUNCTION("GOOGLETRANSLATE(D77, ""he"", ""en"")"),"#VALUE!")</f>
        <v>#VALUE!</v>
      </c>
    </row>
    <row r="78" ht="15.75" customHeight="1">
      <c r="E78" s="4" t="str">
        <f>IFERROR(__xludf.DUMMYFUNCTION("GOOGLETRANSLATE(D78, ""he"", ""en"")"),"#VALUE!")</f>
        <v>#VALUE!</v>
      </c>
    </row>
    <row r="79" ht="15.75" customHeight="1">
      <c r="E79" s="4" t="str">
        <f>IFERROR(__xludf.DUMMYFUNCTION("GOOGLETRANSLATE(D79, ""he"", ""en"")"),"#VALUE!")</f>
        <v>#VALUE!</v>
      </c>
    </row>
    <row r="80" ht="15.75" customHeight="1">
      <c r="E80" s="4" t="str">
        <f>IFERROR(__xludf.DUMMYFUNCTION("GOOGLETRANSLATE(D80, ""he"", ""en"")"),"#VALUE!")</f>
        <v>#VALUE!</v>
      </c>
    </row>
    <row r="81" ht="15.75" customHeight="1">
      <c r="E81" s="4" t="str">
        <f>IFERROR(__xludf.DUMMYFUNCTION("GOOGLETRANSLATE(D81, ""he"", ""en"")"),"#VALUE!")</f>
        <v>#VALUE!</v>
      </c>
    </row>
    <row r="82" ht="15.75" customHeight="1">
      <c r="E82" s="4" t="str">
        <f>IFERROR(__xludf.DUMMYFUNCTION("GOOGLETRANSLATE(D82, ""he"", ""en"")"),"#VALUE!")</f>
        <v>#VALUE!</v>
      </c>
    </row>
    <row r="83" ht="15.75" customHeight="1">
      <c r="E83" s="4" t="str">
        <f>IFERROR(__xludf.DUMMYFUNCTION("GOOGLETRANSLATE(D83, ""he"", ""en"")"),"#VALUE!")</f>
        <v>#VALUE!</v>
      </c>
    </row>
    <row r="84" ht="15.75" customHeight="1">
      <c r="E84" s="4" t="str">
        <f>IFERROR(__xludf.DUMMYFUNCTION("GOOGLETRANSLATE(D84, ""he"", ""en"")"),"#VALUE!")</f>
        <v>#VALUE!</v>
      </c>
    </row>
    <row r="85" ht="15.75" customHeight="1">
      <c r="E85" s="4" t="str">
        <f>IFERROR(__xludf.DUMMYFUNCTION("GOOGLETRANSLATE(D85, ""he"", ""en"")"),"#VALUE!")</f>
        <v>#VALUE!</v>
      </c>
    </row>
    <row r="86" ht="15.75" customHeight="1">
      <c r="E86" s="4" t="str">
        <f>IFERROR(__xludf.DUMMYFUNCTION("GOOGLETRANSLATE(D86, ""he"", ""en"")"),"#VALUE!")</f>
        <v>#VALUE!</v>
      </c>
    </row>
    <row r="87" ht="15.75" customHeight="1">
      <c r="E87" s="4" t="str">
        <f>IFERROR(__xludf.DUMMYFUNCTION("GOOGLETRANSLATE(D87, ""he"", ""en"")"),"#VALUE!")</f>
        <v>#VALUE!</v>
      </c>
    </row>
    <row r="88" ht="15.75" customHeight="1">
      <c r="E88" s="4" t="str">
        <f>IFERROR(__xludf.DUMMYFUNCTION("GOOGLETRANSLATE(D88, ""he"", ""en"")"),"#VALUE!")</f>
        <v>#VALUE!</v>
      </c>
    </row>
    <row r="89" ht="15.75" customHeight="1">
      <c r="E89" s="4" t="str">
        <f>IFERROR(__xludf.DUMMYFUNCTION("GOOGLETRANSLATE(D89, ""he"", ""en"")"),"#VALUE!")</f>
        <v>#VALUE!</v>
      </c>
    </row>
    <row r="90" ht="15.75" customHeight="1">
      <c r="E90" s="4" t="str">
        <f>IFERROR(__xludf.DUMMYFUNCTION("GOOGLETRANSLATE(D90, ""he"", ""en"")"),"#VALUE!")</f>
        <v>#VALUE!</v>
      </c>
    </row>
    <row r="91" ht="15.75" customHeight="1">
      <c r="E91" s="4" t="str">
        <f>IFERROR(__xludf.DUMMYFUNCTION("GOOGLETRANSLATE(D91, ""he"", ""en"")"),"#VALUE!")</f>
        <v>#VALUE!</v>
      </c>
    </row>
    <row r="92" ht="15.75" customHeight="1">
      <c r="E92" s="4" t="str">
        <f>IFERROR(__xludf.DUMMYFUNCTION("GOOGLETRANSLATE(D92, ""he"", ""en"")"),"#VALUE!")</f>
        <v>#VALUE!</v>
      </c>
    </row>
    <row r="93" ht="15.75" customHeight="1">
      <c r="E93" s="4" t="str">
        <f>IFERROR(__xludf.DUMMYFUNCTION("GOOGLETRANSLATE(D93, ""he"", ""en"")"),"#VALUE!")</f>
        <v>#VALUE!</v>
      </c>
    </row>
    <row r="94" ht="15.75" customHeight="1">
      <c r="E94" s="4" t="str">
        <f>IFERROR(__xludf.DUMMYFUNCTION("GOOGLETRANSLATE(D94, ""he"", ""en"")"),"#VALUE!")</f>
        <v>#VALUE!</v>
      </c>
    </row>
    <row r="95" ht="15.75" customHeight="1">
      <c r="E95" s="4" t="str">
        <f>IFERROR(__xludf.DUMMYFUNCTION("GOOGLETRANSLATE(D95, ""he"", ""en"")"),"#VALUE!")</f>
        <v>#VALUE!</v>
      </c>
    </row>
    <row r="96" ht="15.75" customHeight="1">
      <c r="E96" s="4" t="str">
        <f>IFERROR(__xludf.DUMMYFUNCTION("GOOGLETRANSLATE(D96, ""he"", ""en"")"),"#VALUE!")</f>
        <v>#VALUE!</v>
      </c>
    </row>
    <row r="97" ht="15.75" customHeight="1">
      <c r="E97" s="4" t="str">
        <f>IFERROR(__xludf.DUMMYFUNCTION("GOOGLETRANSLATE(D97, ""he"", ""en"")"),"#VALUE!")</f>
        <v>#VALUE!</v>
      </c>
    </row>
    <row r="98" ht="15.75" customHeight="1">
      <c r="E98" s="4" t="str">
        <f>IFERROR(__xludf.DUMMYFUNCTION("GOOGLETRANSLATE(D98, ""he"", ""en"")"),"#VALUE!")</f>
        <v>#VALUE!</v>
      </c>
    </row>
    <row r="99" ht="15.75" customHeight="1">
      <c r="E99" s="4" t="str">
        <f>IFERROR(__xludf.DUMMYFUNCTION("GOOGLETRANSLATE(D99, ""he"", ""en"")"),"#VALUE!")</f>
        <v>#VALUE!</v>
      </c>
    </row>
    <row r="100" ht="15.75" customHeight="1">
      <c r="E100" s="4" t="str">
        <f>IFERROR(__xludf.DUMMYFUNCTION("GOOGLETRANSLATE(D100, ""he"", ""en"")"),"#VALUE!")</f>
        <v>#VALUE!</v>
      </c>
    </row>
    <row r="101" ht="15.75" customHeight="1">
      <c r="E101" s="4" t="str">
        <f>IFERROR(__xludf.DUMMYFUNCTION("GOOGLETRANSLATE(D101, ""he"", ""en"")"),"#VALUE!")</f>
        <v>#VALUE!</v>
      </c>
    </row>
    <row r="102" ht="15.75" customHeight="1">
      <c r="E102" s="4" t="str">
        <f>IFERROR(__xludf.DUMMYFUNCTION("GOOGLETRANSLATE(D102, ""he"", ""en"")"),"#VALUE!")</f>
        <v>#VALUE!</v>
      </c>
    </row>
    <row r="103" ht="15.75" customHeight="1">
      <c r="E103" s="4" t="str">
        <f>IFERROR(__xludf.DUMMYFUNCTION("GOOGLETRANSLATE(D103, ""he"", ""en"")"),"#VALUE!")</f>
        <v>#VALUE!</v>
      </c>
    </row>
    <row r="104" ht="15.75" customHeight="1">
      <c r="E104" s="4" t="str">
        <f>IFERROR(__xludf.DUMMYFUNCTION("GOOGLETRANSLATE(D104, ""he"", ""en"")"),"#VALUE!")</f>
        <v>#VALUE!</v>
      </c>
    </row>
    <row r="105" ht="15.75" customHeight="1">
      <c r="E105" s="4" t="str">
        <f>IFERROR(__xludf.DUMMYFUNCTION("GOOGLETRANSLATE(D105, ""he"", ""en"")"),"#VALUE!")</f>
        <v>#VALUE!</v>
      </c>
    </row>
    <row r="106" ht="15.75" customHeight="1">
      <c r="E106" s="4" t="str">
        <f>IFERROR(__xludf.DUMMYFUNCTION("GOOGLETRANSLATE(D106, ""he"", ""en"")"),"#VALUE!")</f>
        <v>#VALUE!</v>
      </c>
    </row>
    <row r="107" ht="15.75" customHeight="1">
      <c r="E107" s="4" t="str">
        <f>IFERROR(__xludf.DUMMYFUNCTION("GOOGLETRANSLATE(D107, ""he"", ""en"")"),"#VALUE!")</f>
        <v>#VALUE!</v>
      </c>
    </row>
    <row r="108" ht="15.75" customHeight="1">
      <c r="E108" s="4" t="str">
        <f>IFERROR(__xludf.DUMMYFUNCTION("GOOGLETRANSLATE(D108, ""he"", ""en"")"),"#VALUE!")</f>
        <v>#VALUE!</v>
      </c>
    </row>
    <row r="109" ht="15.75" customHeight="1">
      <c r="E109" s="4" t="str">
        <f>IFERROR(__xludf.DUMMYFUNCTION("GOOGLETRANSLATE(D109, ""he"", ""en"")"),"#VALUE!")</f>
        <v>#VALUE!</v>
      </c>
    </row>
    <row r="110" ht="15.75" customHeight="1">
      <c r="E110" s="4" t="str">
        <f>IFERROR(__xludf.DUMMYFUNCTION("GOOGLETRANSLATE(D110, ""he"", ""en"")"),"#VALUE!")</f>
        <v>#VALUE!</v>
      </c>
    </row>
    <row r="111" ht="15.75" customHeight="1">
      <c r="E111" s="4" t="str">
        <f>IFERROR(__xludf.DUMMYFUNCTION("GOOGLETRANSLATE(D111, ""he"", ""en"")"),"#VALUE!")</f>
        <v>#VALUE!</v>
      </c>
    </row>
    <row r="112" ht="15.75" customHeight="1">
      <c r="E112" s="4" t="str">
        <f>IFERROR(__xludf.DUMMYFUNCTION("GOOGLETRANSLATE(D112, ""he"", ""en"")"),"#VALUE!")</f>
        <v>#VALUE!</v>
      </c>
    </row>
    <row r="113" ht="15.75" customHeight="1">
      <c r="E113" s="4" t="str">
        <f>IFERROR(__xludf.DUMMYFUNCTION("GOOGLETRANSLATE(D113, ""he"", ""en"")"),"#VALUE!")</f>
        <v>#VALUE!</v>
      </c>
    </row>
    <row r="114" ht="15.75" customHeight="1">
      <c r="E114" s="4" t="str">
        <f>IFERROR(__xludf.DUMMYFUNCTION("GOOGLETRANSLATE(D114, ""he"", ""en"")"),"#VALUE!")</f>
        <v>#VALUE!</v>
      </c>
    </row>
    <row r="115" ht="15.75" customHeight="1">
      <c r="E115" s="4" t="str">
        <f>IFERROR(__xludf.DUMMYFUNCTION("GOOGLETRANSLATE(D115, ""he"", ""en"")"),"#VALUE!")</f>
        <v>#VALUE!</v>
      </c>
    </row>
    <row r="116" ht="15.75" customHeight="1">
      <c r="E116" s="4" t="str">
        <f>IFERROR(__xludf.DUMMYFUNCTION("GOOGLETRANSLATE(D116, ""he"", ""en"")"),"#VALUE!")</f>
        <v>#VALUE!</v>
      </c>
    </row>
    <row r="117" ht="15.75" customHeight="1">
      <c r="E117" s="4" t="str">
        <f>IFERROR(__xludf.DUMMYFUNCTION("GOOGLETRANSLATE(D117, ""he"", ""en"")"),"#VALUE!")</f>
        <v>#VALUE!</v>
      </c>
    </row>
    <row r="118" ht="15.75" customHeight="1">
      <c r="E118" s="4" t="str">
        <f>IFERROR(__xludf.DUMMYFUNCTION("GOOGLETRANSLATE(D118, ""he"", ""en"")"),"#VALUE!")</f>
        <v>#VALUE!</v>
      </c>
    </row>
    <row r="119" ht="15.75" customHeight="1">
      <c r="E119" s="4" t="str">
        <f>IFERROR(__xludf.DUMMYFUNCTION("GOOGLETRANSLATE(D119, ""he"", ""en"")"),"#VALUE!")</f>
        <v>#VALUE!</v>
      </c>
    </row>
    <row r="120" ht="15.75" customHeight="1">
      <c r="E120" s="4" t="str">
        <f>IFERROR(__xludf.DUMMYFUNCTION("GOOGLETRANSLATE(D120, ""he"", ""en"")"),"#VALUE!")</f>
        <v>#VALUE!</v>
      </c>
    </row>
    <row r="121" ht="15.75" customHeight="1">
      <c r="E121" s="4" t="str">
        <f>IFERROR(__xludf.DUMMYFUNCTION("GOOGLETRANSLATE(D121, ""he"", ""en"")"),"#VALUE!")</f>
        <v>#VALUE!</v>
      </c>
    </row>
    <row r="122" ht="15.75" customHeight="1">
      <c r="E122" s="4" t="str">
        <f>IFERROR(__xludf.DUMMYFUNCTION("GOOGLETRANSLATE(D122, ""he"", ""en"")"),"#VALUE!")</f>
        <v>#VALUE!</v>
      </c>
    </row>
    <row r="123" ht="15.75" customHeight="1">
      <c r="E123" s="4" t="str">
        <f>IFERROR(__xludf.DUMMYFUNCTION("GOOGLETRANSLATE(D123, ""he"", ""en"")"),"#VALUE!")</f>
        <v>#VALUE!</v>
      </c>
    </row>
    <row r="124" ht="15.75" customHeight="1">
      <c r="E124" s="4" t="str">
        <f>IFERROR(__xludf.DUMMYFUNCTION("GOOGLETRANSLATE(D124, ""he"", ""en"")"),"#VALUE!")</f>
        <v>#VALUE!</v>
      </c>
    </row>
    <row r="125" ht="15.75" customHeight="1">
      <c r="E125" s="4" t="str">
        <f>IFERROR(__xludf.DUMMYFUNCTION("GOOGLETRANSLATE(D125, ""he"", ""en"")"),"#VALUE!")</f>
        <v>#VALUE!</v>
      </c>
    </row>
    <row r="126" ht="15.75" customHeight="1">
      <c r="E126" s="4" t="str">
        <f>IFERROR(__xludf.DUMMYFUNCTION("GOOGLETRANSLATE(D126, ""he"", ""en"")"),"#VALUE!")</f>
        <v>#VALUE!</v>
      </c>
    </row>
    <row r="127" ht="15.75" customHeight="1">
      <c r="E127" s="4" t="str">
        <f>IFERROR(__xludf.DUMMYFUNCTION("GOOGLETRANSLATE(D127, ""he"", ""en"")"),"#VALUE!")</f>
        <v>#VALUE!</v>
      </c>
    </row>
    <row r="128" ht="15.75" customHeight="1">
      <c r="E128" s="4" t="str">
        <f>IFERROR(__xludf.DUMMYFUNCTION("GOOGLETRANSLATE(D128, ""he"", ""en"")"),"#VALUE!")</f>
        <v>#VALUE!</v>
      </c>
    </row>
    <row r="129" ht="15.75" customHeight="1">
      <c r="E129" s="4" t="str">
        <f>IFERROR(__xludf.DUMMYFUNCTION("GOOGLETRANSLATE(D129, ""he"", ""en"")"),"#VALUE!")</f>
        <v>#VALUE!</v>
      </c>
    </row>
    <row r="130" ht="15.75" customHeight="1">
      <c r="E130" s="4" t="str">
        <f>IFERROR(__xludf.DUMMYFUNCTION("GOOGLETRANSLATE(D130, ""he"", ""en"")"),"#VALUE!")</f>
        <v>#VALUE!</v>
      </c>
    </row>
    <row r="131" ht="15.75" customHeight="1">
      <c r="E131" s="4" t="str">
        <f>IFERROR(__xludf.DUMMYFUNCTION("GOOGLETRANSLATE(D131, ""he"", ""en"")"),"#VALUE!")</f>
        <v>#VALUE!</v>
      </c>
    </row>
    <row r="132" ht="15.75" customHeight="1">
      <c r="E132" s="4" t="str">
        <f>IFERROR(__xludf.DUMMYFUNCTION("GOOGLETRANSLATE(D132, ""he"", ""en"")"),"#VALUE!")</f>
        <v>#VALUE!</v>
      </c>
    </row>
    <row r="133" ht="15.75" customHeight="1">
      <c r="E133" s="4" t="str">
        <f>IFERROR(__xludf.DUMMYFUNCTION("GOOGLETRANSLATE(D133, ""he"", ""en"")"),"#VALUE!")</f>
        <v>#VALUE!</v>
      </c>
    </row>
    <row r="134" ht="15.75" customHeight="1">
      <c r="E134" s="4" t="str">
        <f>IFERROR(__xludf.DUMMYFUNCTION("GOOGLETRANSLATE(D134, ""he"", ""en"")"),"#VALUE!")</f>
        <v>#VALUE!</v>
      </c>
    </row>
    <row r="135" ht="15.75" customHeight="1">
      <c r="E135" s="4" t="str">
        <f>IFERROR(__xludf.DUMMYFUNCTION("GOOGLETRANSLATE(D135, ""he"", ""en"")"),"#VALUE!")</f>
        <v>#VALUE!</v>
      </c>
    </row>
    <row r="136" ht="15.75" customHeight="1">
      <c r="E136" s="4" t="str">
        <f>IFERROR(__xludf.DUMMYFUNCTION("GOOGLETRANSLATE(D136, ""he"", ""en"")"),"#VALUE!")</f>
        <v>#VALUE!</v>
      </c>
    </row>
    <row r="137" ht="15.75" customHeight="1">
      <c r="E137" s="4" t="str">
        <f>IFERROR(__xludf.DUMMYFUNCTION("GOOGLETRANSLATE(D137, ""he"", ""en"")"),"#VALUE!")</f>
        <v>#VALUE!</v>
      </c>
    </row>
    <row r="138" ht="15.75" customHeight="1">
      <c r="E138" s="4" t="str">
        <f>IFERROR(__xludf.DUMMYFUNCTION("GOOGLETRANSLATE(D138, ""he"", ""en"")"),"#VALUE!")</f>
        <v>#VALUE!</v>
      </c>
    </row>
    <row r="139" ht="15.75" customHeight="1">
      <c r="E139" s="4" t="str">
        <f>IFERROR(__xludf.DUMMYFUNCTION("GOOGLETRANSLATE(D139, ""he"", ""en"")"),"#VALUE!")</f>
        <v>#VALUE!</v>
      </c>
    </row>
    <row r="140" ht="15.75" customHeight="1">
      <c r="E140" s="4" t="str">
        <f>IFERROR(__xludf.DUMMYFUNCTION("GOOGLETRANSLATE(D140, ""he"", ""en"")"),"#VALUE!")</f>
        <v>#VALUE!</v>
      </c>
    </row>
    <row r="141" ht="15.75" customHeight="1">
      <c r="E141" s="4" t="str">
        <f>IFERROR(__xludf.DUMMYFUNCTION("GOOGLETRANSLATE(D141, ""he"", ""en"")"),"#VALUE!")</f>
        <v>#VALUE!</v>
      </c>
    </row>
    <row r="142" ht="15.75" customHeight="1">
      <c r="E142" s="4" t="str">
        <f>IFERROR(__xludf.DUMMYFUNCTION("GOOGLETRANSLATE(D142, ""he"", ""en"")"),"#VALUE!")</f>
        <v>#VALUE!</v>
      </c>
    </row>
    <row r="143" ht="15.75" customHeight="1">
      <c r="E143" s="4" t="str">
        <f>IFERROR(__xludf.DUMMYFUNCTION("GOOGLETRANSLATE(D143, ""he"", ""en"")"),"#VALUE!")</f>
        <v>#VALUE!</v>
      </c>
    </row>
    <row r="144" ht="15.75" customHeight="1">
      <c r="E144" s="4" t="str">
        <f>IFERROR(__xludf.DUMMYFUNCTION("GOOGLETRANSLATE(D144, ""he"", ""en"")"),"#VALUE!")</f>
        <v>#VALUE!</v>
      </c>
    </row>
    <row r="145" ht="15.75" customHeight="1">
      <c r="E145" s="4" t="str">
        <f>IFERROR(__xludf.DUMMYFUNCTION("GOOGLETRANSLATE(D145, ""he"", ""en"")"),"#VALUE!")</f>
        <v>#VALUE!</v>
      </c>
    </row>
    <row r="146" ht="15.75" customHeight="1">
      <c r="E146" s="4" t="str">
        <f>IFERROR(__xludf.DUMMYFUNCTION("GOOGLETRANSLATE(D146, ""he"", ""en"")"),"#VALUE!")</f>
        <v>#VALUE!</v>
      </c>
    </row>
    <row r="147" ht="15.75" customHeight="1">
      <c r="E147" s="4" t="str">
        <f>IFERROR(__xludf.DUMMYFUNCTION("GOOGLETRANSLATE(D147, ""he"", ""en"")"),"#VALUE!")</f>
        <v>#VALUE!</v>
      </c>
    </row>
    <row r="148" ht="15.75" customHeight="1">
      <c r="E148" s="4" t="str">
        <f>IFERROR(__xludf.DUMMYFUNCTION("GOOGLETRANSLATE(D148, ""he"", ""en"")"),"#VALUE!")</f>
        <v>#VALUE!</v>
      </c>
    </row>
    <row r="149" ht="15.75" customHeight="1">
      <c r="E149" s="4" t="str">
        <f>IFERROR(__xludf.DUMMYFUNCTION("GOOGLETRANSLATE(D149, ""he"", ""en"")"),"#VALUE!")</f>
        <v>#VALUE!</v>
      </c>
    </row>
    <row r="150" ht="15.75" customHeight="1">
      <c r="E150" s="4" t="str">
        <f>IFERROR(__xludf.DUMMYFUNCTION("GOOGLETRANSLATE(D150, ""he"", ""en"")"),"#VALUE!")</f>
        <v>#VALUE!</v>
      </c>
    </row>
    <row r="151" ht="15.75" customHeight="1">
      <c r="E151" s="4" t="str">
        <f>IFERROR(__xludf.DUMMYFUNCTION("GOOGLETRANSLATE(D151, ""he"", ""en"")"),"#VALUE!")</f>
        <v>#VALUE!</v>
      </c>
    </row>
    <row r="152" ht="15.75" customHeight="1">
      <c r="E152" s="4" t="str">
        <f>IFERROR(__xludf.DUMMYFUNCTION("GOOGLETRANSLATE(D152, ""he"", ""en"")"),"#VALUE!")</f>
        <v>#VALUE!</v>
      </c>
    </row>
    <row r="153" ht="15.75" customHeight="1">
      <c r="E153" s="4" t="str">
        <f>IFERROR(__xludf.DUMMYFUNCTION("GOOGLETRANSLATE(D153, ""he"", ""en"")"),"#VALUE!")</f>
        <v>#VALUE!</v>
      </c>
    </row>
    <row r="154" ht="15.75" customHeight="1">
      <c r="E154" s="4" t="str">
        <f>IFERROR(__xludf.DUMMYFUNCTION("GOOGLETRANSLATE(D154, ""he"", ""en"")"),"#VALUE!")</f>
        <v>#VALUE!</v>
      </c>
    </row>
    <row r="155" ht="15.75" customHeight="1">
      <c r="E155" s="4" t="str">
        <f>IFERROR(__xludf.DUMMYFUNCTION("GOOGLETRANSLATE(D155, ""he"", ""en"")"),"#VALUE!")</f>
        <v>#VALUE!</v>
      </c>
    </row>
    <row r="156" ht="15.75" customHeight="1">
      <c r="E156" s="4" t="str">
        <f>IFERROR(__xludf.DUMMYFUNCTION("GOOGLETRANSLATE(D156, ""he"", ""en"")"),"#VALUE!")</f>
        <v>#VALUE!</v>
      </c>
    </row>
    <row r="157" ht="15.75" customHeight="1">
      <c r="E157" s="4" t="str">
        <f>IFERROR(__xludf.DUMMYFUNCTION("GOOGLETRANSLATE(D157, ""he"", ""en"")"),"#VALUE!")</f>
        <v>#VALUE!</v>
      </c>
    </row>
    <row r="158" ht="15.75" customHeight="1">
      <c r="E158" s="4" t="str">
        <f>IFERROR(__xludf.DUMMYFUNCTION("GOOGLETRANSLATE(D158, ""he"", ""en"")"),"#VALUE!")</f>
        <v>#VALUE!</v>
      </c>
    </row>
    <row r="159" ht="15.75" customHeight="1">
      <c r="E159" s="4" t="str">
        <f>IFERROR(__xludf.DUMMYFUNCTION("GOOGLETRANSLATE(D159, ""he"", ""en"")"),"#VALUE!")</f>
        <v>#VALUE!</v>
      </c>
    </row>
    <row r="160" ht="15.75" customHeight="1">
      <c r="E160" s="4" t="str">
        <f>IFERROR(__xludf.DUMMYFUNCTION("GOOGLETRANSLATE(D160, ""he"", ""en"")"),"#VALUE!")</f>
        <v>#VALUE!</v>
      </c>
    </row>
    <row r="161" ht="15.75" customHeight="1">
      <c r="E161" s="4" t="str">
        <f>IFERROR(__xludf.DUMMYFUNCTION("GOOGLETRANSLATE(D161, ""he"", ""en"")"),"#VALUE!")</f>
        <v>#VALUE!</v>
      </c>
    </row>
    <row r="162" ht="15.75" customHeight="1">
      <c r="E162" s="4" t="str">
        <f>IFERROR(__xludf.DUMMYFUNCTION("GOOGLETRANSLATE(D162, ""he"", ""en"")"),"#VALUE!")</f>
        <v>#VALUE!</v>
      </c>
    </row>
    <row r="163" ht="15.75" customHeight="1">
      <c r="E163" s="4" t="str">
        <f>IFERROR(__xludf.DUMMYFUNCTION("GOOGLETRANSLATE(D163, ""he"", ""en"")"),"#VALUE!")</f>
        <v>#VALUE!</v>
      </c>
    </row>
    <row r="164" ht="15.75" customHeight="1">
      <c r="E164" s="4" t="str">
        <f>IFERROR(__xludf.DUMMYFUNCTION("GOOGLETRANSLATE(D164, ""he"", ""en"")"),"#VALUE!")</f>
        <v>#VALUE!</v>
      </c>
    </row>
    <row r="165" ht="15.75" customHeight="1">
      <c r="E165" s="4" t="str">
        <f>IFERROR(__xludf.DUMMYFUNCTION("GOOGLETRANSLATE(D165, ""he"", ""en"")"),"#VALUE!")</f>
        <v>#VALUE!</v>
      </c>
    </row>
    <row r="166" ht="15.75" customHeight="1">
      <c r="E166" s="4" t="str">
        <f>IFERROR(__xludf.DUMMYFUNCTION("GOOGLETRANSLATE(D166, ""he"", ""en"")"),"#VALUE!")</f>
        <v>#VALUE!</v>
      </c>
    </row>
    <row r="167" ht="15.75" customHeight="1">
      <c r="E167" s="4" t="str">
        <f>IFERROR(__xludf.DUMMYFUNCTION("GOOGLETRANSLATE(D167, ""he"", ""en"")"),"#VALUE!")</f>
        <v>#VALUE!</v>
      </c>
    </row>
    <row r="168" ht="15.75" customHeight="1">
      <c r="E168" s="4" t="str">
        <f>IFERROR(__xludf.DUMMYFUNCTION("GOOGLETRANSLATE(D168, ""he"", ""en"")"),"#VALUE!")</f>
        <v>#VALUE!</v>
      </c>
    </row>
    <row r="169" ht="15.75" customHeight="1">
      <c r="E169" s="4" t="str">
        <f>IFERROR(__xludf.DUMMYFUNCTION("GOOGLETRANSLATE(D169, ""he"", ""en"")"),"#VALUE!")</f>
        <v>#VALUE!</v>
      </c>
    </row>
    <row r="170" ht="15.75" customHeight="1">
      <c r="E170" s="4" t="str">
        <f>IFERROR(__xludf.DUMMYFUNCTION("GOOGLETRANSLATE(D170, ""he"", ""en"")"),"#VALUE!")</f>
        <v>#VALUE!</v>
      </c>
    </row>
    <row r="171" ht="15.75" customHeight="1">
      <c r="E171" s="4" t="str">
        <f>IFERROR(__xludf.DUMMYFUNCTION("GOOGLETRANSLATE(D171, ""he"", ""en"")"),"#VALUE!")</f>
        <v>#VALUE!</v>
      </c>
    </row>
    <row r="172" ht="15.75" customHeight="1">
      <c r="E172" s="4" t="str">
        <f>IFERROR(__xludf.DUMMYFUNCTION("GOOGLETRANSLATE(D172, ""he"", ""en"")"),"#VALUE!")</f>
        <v>#VALUE!</v>
      </c>
    </row>
    <row r="173" ht="15.75" customHeight="1">
      <c r="E173" s="4" t="str">
        <f>IFERROR(__xludf.DUMMYFUNCTION("GOOGLETRANSLATE(D173, ""he"", ""en"")"),"#VALUE!")</f>
        <v>#VALUE!</v>
      </c>
    </row>
    <row r="174" ht="15.75" customHeight="1">
      <c r="E174" s="4" t="str">
        <f>IFERROR(__xludf.DUMMYFUNCTION("GOOGLETRANSLATE(D174, ""he"", ""en"")"),"#VALUE!")</f>
        <v>#VALUE!</v>
      </c>
    </row>
    <row r="175" ht="15.75" customHeight="1">
      <c r="E175" s="4" t="str">
        <f>IFERROR(__xludf.DUMMYFUNCTION("GOOGLETRANSLATE(D175, ""he"", ""en"")"),"#VALUE!")</f>
        <v>#VALUE!</v>
      </c>
    </row>
    <row r="176" ht="15.75" customHeight="1">
      <c r="E176" s="4" t="str">
        <f>IFERROR(__xludf.DUMMYFUNCTION("GOOGLETRANSLATE(D176, ""he"", ""en"")"),"#VALUE!")</f>
        <v>#VALUE!</v>
      </c>
    </row>
    <row r="177" ht="15.75" customHeight="1">
      <c r="E177" s="4" t="str">
        <f>IFERROR(__xludf.DUMMYFUNCTION("GOOGLETRANSLATE(D177, ""he"", ""en"")"),"#VALUE!")</f>
        <v>#VALUE!</v>
      </c>
    </row>
    <row r="178" ht="15.75" customHeight="1">
      <c r="E178" s="4" t="str">
        <f>IFERROR(__xludf.DUMMYFUNCTION("GOOGLETRANSLATE(D178, ""he"", ""en"")"),"#VALUE!")</f>
        <v>#VALUE!</v>
      </c>
    </row>
    <row r="179" ht="15.75" customHeight="1">
      <c r="E179" s="4" t="str">
        <f>IFERROR(__xludf.DUMMYFUNCTION("GOOGLETRANSLATE(D179, ""he"", ""en"")"),"#VALUE!")</f>
        <v>#VALUE!</v>
      </c>
    </row>
    <row r="180" ht="15.75" customHeight="1">
      <c r="E180" s="4" t="str">
        <f>IFERROR(__xludf.DUMMYFUNCTION("GOOGLETRANSLATE(D180, ""he"", ""en"")"),"#VALUE!")</f>
        <v>#VALUE!</v>
      </c>
    </row>
    <row r="181" ht="15.75" customHeight="1">
      <c r="E181" s="4" t="str">
        <f>IFERROR(__xludf.DUMMYFUNCTION("GOOGLETRANSLATE(D181, ""he"", ""en"")"),"#VALUE!")</f>
        <v>#VALUE!</v>
      </c>
    </row>
    <row r="182" ht="15.75" customHeight="1">
      <c r="E182" s="4" t="str">
        <f>IFERROR(__xludf.DUMMYFUNCTION("GOOGLETRANSLATE(D182, ""he"", ""en"")"),"#VALUE!")</f>
        <v>#VALUE!</v>
      </c>
    </row>
    <row r="183" ht="15.75" customHeight="1">
      <c r="E183" s="4" t="str">
        <f>IFERROR(__xludf.DUMMYFUNCTION("GOOGLETRANSLATE(D183, ""he"", ""en"")"),"#VALUE!")</f>
        <v>#VALUE!</v>
      </c>
    </row>
    <row r="184" ht="15.75" customHeight="1">
      <c r="E184" s="4" t="str">
        <f>IFERROR(__xludf.DUMMYFUNCTION("GOOGLETRANSLATE(D184, ""he"", ""en"")"),"#VALUE!")</f>
        <v>#VALUE!</v>
      </c>
    </row>
    <row r="185" ht="15.75" customHeight="1">
      <c r="E185" s="4" t="str">
        <f>IFERROR(__xludf.DUMMYFUNCTION("GOOGLETRANSLATE(D185, ""he"", ""en"")"),"#VALUE!")</f>
        <v>#VALUE!</v>
      </c>
    </row>
    <row r="186" ht="15.75" customHeight="1">
      <c r="E186" s="4" t="str">
        <f>IFERROR(__xludf.DUMMYFUNCTION("GOOGLETRANSLATE(D186, ""he"", ""en"")"),"#VALUE!")</f>
        <v>#VALUE!</v>
      </c>
    </row>
    <row r="187" ht="15.75" customHeight="1">
      <c r="E187" s="4" t="str">
        <f>IFERROR(__xludf.DUMMYFUNCTION("GOOGLETRANSLATE(D187, ""he"", ""en"")"),"#VALUE!")</f>
        <v>#VALUE!</v>
      </c>
    </row>
    <row r="188" ht="15.75" customHeight="1">
      <c r="E188" s="4" t="str">
        <f>IFERROR(__xludf.DUMMYFUNCTION("GOOGLETRANSLATE(D188, ""he"", ""en"")"),"#VALUE!")</f>
        <v>#VALUE!</v>
      </c>
    </row>
    <row r="189" ht="15.75" customHeight="1">
      <c r="E189" s="4" t="str">
        <f>IFERROR(__xludf.DUMMYFUNCTION("GOOGLETRANSLATE(D189, ""he"", ""en"")"),"#VALUE!")</f>
        <v>#VALUE!</v>
      </c>
    </row>
    <row r="190" ht="15.75" customHeight="1">
      <c r="E190" s="4" t="str">
        <f>IFERROR(__xludf.DUMMYFUNCTION("GOOGLETRANSLATE(D190, ""he"", ""en"")"),"#VALUE!")</f>
        <v>#VALUE!</v>
      </c>
    </row>
    <row r="191" ht="15.75" customHeight="1">
      <c r="E191" s="4" t="str">
        <f>IFERROR(__xludf.DUMMYFUNCTION("GOOGLETRANSLATE(D191, ""he"", ""en"")"),"#VALUE!")</f>
        <v>#VALUE!</v>
      </c>
    </row>
    <row r="192" ht="15.75" customHeight="1">
      <c r="E192" s="4" t="str">
        <f>IFERROR(__xludf.DUMMYFUNCTION("GOOGLETRANSLATE(D192, ""he"", ""en"")"),"#VALUE!")</f>
        <v>#VALUE!</v>
      </c>
    </row>
    <row r="193" ht="15.75" customHeight="1">
      <c r="E193" s="4" t="str">
        <f>IFERROR(__xludf.DUMMYFUNCTION("GOOGLETRANSLATE(D193, ""he"", ""en"")"),"#VALUE!")</f>
        <v>#VALUE!</v>
      </c>
    </row>
    <row r="194" ht="15.75" customHeight="1">
      <c r="E194" s="4" t="str">
        <f>IFERROR(__xludf.DUMMYFUNCTION("GOOGLETRANSLATE(D194, ""he"", ""en"")"),"#VALUE!")</f>
        <v>#VALUE!</v>
      </c>
    </row>
    <row r="195" ht="15.75" customHeight="1">
      <c r="E195" s="4" t="str">
        <f>IFERROR(__xludf.DUMMYFUNCTION("GOOGLETRANSLATE(D195, ""he"", ""en"")"),"#VALUE!")</f>
        <v>#VALUE!</v>
      </c>
    </row>
    <row r="196" ht="15.75" customHeight="1">
      <c r="E196" s="4" t="str">
        <f>IFERROR(__xludf.DUMMYFUNCTION("GOOGLETRANSLATE(D196, ""he"", ""en"")"),"#VALUE!")</f>
        <v>#VALUE!</v>
      </c>
    </row>
    <row r="197" ht="15.75" customHeight="1">
      <c r="E197" s="4" t="str">
        <f>IFERROR(__xludf.DUMMYFUNCTION("GOOGLETRANSLATE(D197, ""he"", ""en"")"),"#VALUE!")</f>
        <v>#VALUE!</v>
      </c>
    </row>
    <row r="198" ht="15.75" customHeight="1">
      <c r="E198" s="4" t="str">
        <f>IFERROR(__xludf.DUMMYFUNCTION("GOOGLETRANSLATE(D198, ""he"", ""en"")"),"#VALUE!")</f>
        <v>#VALUE!</v>
      </c>
    </row>
    <row r="199" ht="15.75" customHeight="1">
      <c r="E199" s="4" t="str">
        <f>IFERROR(__xludf.DUMMYFUNCTION("GOOGLETRANSLATE(D199, ""he"", ""en"")"),"#VALUE!")</f>
        <v>#VALUE!</v>
      </c>
    </row>
    <row r="200" ht="15.75" customHeight="1">
      <c r="E200" s="4" t="str">
        <f>IFERROR(__xludf.DUMMYFUNCTION("GOOGLETRANSLATE(D200, ""he"", ""en"")"),"#VALUE!")</f>
        <v>#VALUE!</v>
      </c>
    </row>
    <row r="201" ht="15.75" customHeight="1">
      <c r="E201" s="4" t="str">
        <f>IFERROR(__xludf.DUMMYFUNCTION("GOOGLETRANSLATE(D201, ""he"", ""en"")"),"#VALUE!")</f>
        <v>#VALUE!</v>
      </c>
    </row>
    <row r="202" ht="15.75" customHeight="1">
      <c r="E202" s="4" t="str">
        <f>IFERROR(__xludf.DUMMYFUNCTION("GOOGLETRANSLATE(D202, ""he"", ""en"")"),"#VALUE!")</f>
        <v>#VALUE!</v>
      </c>
    </row>
    <row r="203" ht="15.75" customHeight="1">
      <c r="E203" s="4" t="str">
        <f>IFERROR(__xludf.DUMMYFUNCTION("GOOGLETRANSLATE(D203, ""he"", ""en"")"),"#VALUE!")</f>
        <v>#VALUE!</v>
      </c>
    </row>
    <row r="204" ht="15.75" customHeight="1">
      <c r="E204" s="4" t="str">
        <f>IFERROR(__xludf.DUMMYFUNCTION("GOOGLETRANSLATE(D204, ""he"", ""en"")"),"#VALUE!")</f>
        <v>#VALUE!</v>
      </c>
    </row>
    <row r="205" ht="15.75" customHeight="1">
      <c r="E205" s="4" t="str">
        <f>IFERROR(__xludf.DUMMYFUNCTION("GOOGLETRANSLATE(D205, ""he"", ""en"")"),"#VALUE!")</f>
        <v>#VALUE!</v>
      </c>
    </row>
    <row r="206" ht="15.75" customHeight="1">
      <c r="E206" s="4" t="str">
        <f>IFERROR(__xludf.DUMMYFUNCTION("GOOGLETRANSLATE(D206, ""he"", ""en"")"),"#VALUE!")</f>
        <v>#VALUE!</v>
      </c>
    </row>
    <row r="207" ht="15.75" customHeight="1">
      <c r="E207" s="4" t="str">
        <f>IFERROR(__xludf.DUMMYFUNCTION("GOOGLETRANSLATE(D207, ""he"", ""en"")"),"#VALUE!")</f>
        <v>#VALUE!</v>
      </c>
    </row>
    <row r="208" ht="15.75" customHeight="1">
      <c r="E208" s="4" t="str">
        <f>IFERROR(__xludf.DUMMYFUNCTION("GOOGLETRANSLATE(D208, ""he"", ""en"")"),"#VALUE!")</f>
        <v>#VALUE!</v>
      </c>
    </row>
    <row r="209" ht="15.75" customHeight="1">
      <c r="E209" s="4" t="str">
        <f>IFERROR(__xludf.DUMMYFUNCTION("GOOGLETRANSLATE(D209, ""he"", ""en"")"),"#VALUE!")</f>
        <v>#VALUE!</v>
      </c>
    </row>
    <row r="210" ht="15.75" customHeight="1">
      <c r="E210" s="4" t="str">
        <f>IFERROR(__xludf.DUMMYFUNCTION("GOOGLETRANSLATE(D210, ""he"", ""en"")"),"#VALUE!")</f>
        <v>#VALUE!</v>
      </c>
    </row>
    <row r="211" ht="15.75" customHeight="1">
      <c r="E211" s="4" t="str">
        <f>IFERROR(__xludf.DUMMYFUNCTION("GOOGLETRANSLATE(D211, ""he"", ""en"")"),"#VALUE!")</f>
        <v>#VALUE!</v>
      </c>
    </row>
    <row r="212" ht="15.75" customHeight="1">
      <c r="E212" s="4" t="str">
        <f>IFERROR(__xludf.DUMMYFUNCTION("GOOGLETRANSLATE(D212, ""he"", ""en"")"),"#VALUE!")</f>
        <v>#VALUE!</v>
      </c>
    </row>
    <row r="213" ht="15.75" customHeight="1">
      <c r="E213" s="4" t="str">
        <f>IFERROR(__xludf.DUMMYFUNCTION("GOOGLETRANSLATE(D213, ""he"", ""en"")"),"#VALUE!")</f>
        <v>#VALUE!</v>
      </c>
    </row>
    <row r="214" ht="15.75" customHeight="1">
      <c r="E214" s="4" t="str">
        <f>IFERROR(__xludf.DUMMYFUNCTION("GOOGLETRANSLATE(D214, ""he"", ""en"")"),"#VALUE!")</f>
        <v>#VALUE!</v>
      </c>
    </row>
    <row r="215" ht="15.75" customHeight="1">
      <c r="E215" s="4" t="str">
        <f>IFERROR(__xludf.DUMMYFUNCTION("GOOGLETRANSLATE(D215, ""he"", ""en"")"),"#VALUE!")</f>
        <v>#VALUE!</v>
      </c>
    </row>
    <row r="216" ht="15.75" customHeight="1">
      <c r="E216" s="4" t="str">
        <f>IFERROR(__xludf.DUMMYFUNCTION("GOOGLETRANSLATE(D216, ""he"", ""en"")"),"#VALUE!")</f>
        <v>#VALUE!</v>
      </c>
    </row>
    <row r="217" ht="15.75" customHeight="1">
      <c r="E217" s="4" t="str">
        <f>IFERROR(__xludf.DUMMYFUNCTION("GOOGLETRANSLATE(D217, ""he"", ""en"")"),"#VALUE!")</f>
        <v>#VALUE!</v>
      </c>
    </row>
    <row r="218" ht="15.75" customHeight="1">
      <c r="E218" s="4" t="str">
        <f>IFERROR(__xludf.DUMMYFUNCTION("GOOGLETRANSLATE(D218, ""he"", ""en"")"),"#VALUE!")</f>
        <v>#VALUE!</v>
      </c>
    </row>
    <row r="219" ht="15.75" customHeight="1">
      <c r="E219" s="4" t="str">
        <f>IFERROR(__xludf.DUMMYFUNCTION("GOOGLETRANSLATE(D219, ""he"", ""en"")"),"#VALUE!")</f>
        <v>#VALUE!</v>
      </c>
    </row>
    <row r="220" ht="15.75" customHeight="1">
      <c r="E220" s="4" t="str">
        <f>IFERROR(__xludf.DUMMYFUNCTION("GOOGLETRANSLATE(D220, ""he"", ""en"")"),"#VALUE!")</f>
        <v>#VALUE!</v>
      </c>
    </row>
    <row r="221" ht="15.75" customHeight="1">
      <c r="E221" s="4" t="str">
        <f>IFERROR(__xludf.DUMMYFUNCTION("GOOGLETRANSLATE(D221, ""he"", ""en"")"),"#VALUE!")</f>
        <v>#VALUE!</v>
      </c>
    </row>
    <row r="222" ht="15.75" customHeight="1">
      <c r="E222" s="4" t="str">
        <f>IFERROR(__xludf.DUMMYFUNCTION("GOOGLETRANSLATE(D222, ""he"", ""en"")"),"#VALUE!")</f>
        <v>#VALUE!</v>
      </c>
    </row>
    <row r="223" ht="15.75" customHeight="1">
      <c r="E223" s="4" t="str">
        <f>IFERROR(__xludf.DUMMYFUNCTION("GOOGLETRANSLATE(D223, ""he"", ""en"")"),"#VALUE!")</f>
        <v>#VALUE!</v>
      </c>
    </row>
    <row r="224" ht="15.75" customHeight="1">
      <c r="E224" s="4" t="str">
        <f>IFERROR(__xludf.DUMMYFUNCTION("GOOGLETRANSLATE(D224, ""he"", ""en"")"),"#VALUE!")</f>
        <v>#VALUE!</v>
      </c>
    </row>
    <row r="225" ht="15.75" customHeight="1">
      <c r="E225" s="4" t="str">
        <f>IFERROR(__xludf.DUMMYFUNCTION("GOOGLETRANSLATE(D225, ""he"", ""en"")"),"#VALUE!")</f>
        <v>#VALUE!</v>
      </c>
    </row>
    <row r="226" ht="15.75" customHeight="1">
      <c r="E226" s="4" t="str">
        <f>IFERROR(__xludf.DUMMYFUNCTION("GOOGLETRANSLATE(D226, ""he"", ""en"")"),"#VALUE!")</f>
        <v>#VALUE!</v>
      </c>
    </row>
    <row r="227" ht="15.75" customHeight="1">
      <c r="E227" s="4" t="str">
        <f>IFERROR(__xludf.DUMMYFUNCTION("GOOGLETRANSLATE(D227, ""he"", ""en"")"),"#VALUE!")</f>
        <v>#VALUE!</v>
      </c>
    </row>
    <row r="228" ht="15.75" customHeight="1">
      <c r="E228" s="4" t="str">
        <f>IFERROR(__xludf.DUMMYFUNCTION("GOOGLETRANSLATE(D228, ""he"", ""en"")"),"#VALUE!")</f>
        <v>#VALUE!</v>
      </c>
    </row>
    <row r="229" ht="15.75" customHeight="1">
      <c r="E229" s="4" t="str">
        <f>IFERROR(__xludf.DUMMYFUNCTION("GOOGLETRANSLATE(D229, ""he"", ""en"")"),"#VALUE!")</f>
        <v>#VALUE!</v>
      </c>
    </row>
    <row r="230" ht="15.75" customHeight="1">
      <c r="E230" s="4" t="str">
        <f>IFERROR(__xludf.DUMMYFUNCTION("GOOGLETRANSLATE(D230, ""he"", ""en"")"),"#VALUE!")</f>
        <v>#VALUE!</v>
      </c>
    </row>
    <row r="231" ht="15.75" customHeight="1">
      <c r="E231" s="4" t="str">
        <f>IFERROR(__xludf.DUMMYFUNCTION("GOOGLETRANSLATE(D231, ""he"", ""en"")"),"#VALUE!")</f>
        <v>#VALUE!</v>
      </c>
    </row>
    <row r="232" ht="15.75" customHeight="1">
      <c r="E232" s="4" t="str">
        <f>IFERROR(__xludf.DUMMYFUNCTION("GOOGLETRANSLATE(D232, ""he"", ""en"")"),"#VALUE!")</f>
        <v>#VALUE!</v>
      </c>
    </row>
    <row r="233" ht="15.75" customHeight="1">
      <c r="E233" s="4" t="str">
        <f>IFERROR(__xludf.DUMMYFUNCTION("GOOGLETRANSLATE(D233, ""he"", ""en"")"),"#VALUE!")</f>
        <v>#VALUE!</v>
      </c>
    </row>
    <row r="234" ht="15.75" customHeight="1">
      <c r="E234" s="4" t="str">
        <f>IFERROR(__xludf.DUMMYFUNCTION("GOOGLETRANSLATE(D234, ""he"", ""en"")"),"#VALUE!")</f>
        <v>#VALUE!</v>
      </c>
    </row>
    <row r="235" ht="15.75" customHeight="1">
      <c r="E235" s="4" t="str">
        <f>IFERROR(__xludf.DUMMYFUNCTION("GOOGLETRANSLATE(D235, ""he"", ""en"")"),"#VALUE!")</f>
        <v>#VALUE!</v>
      </c>
    </row>
    <row r="236" ht="15.75" customHeight="1">
      <c r="E236" s="4" t="str">
        <f>IFERROR(__xludf.DUMMYFUNCTION("GOOGLETRANSLATE(D236, ""he"", ""en"")"),"#VALUE!")</f>
        <v>#VALUE!</v>
      </c>
    </row>
    <row r="237" ht="15.75" customHeight="1">
      <c r="E237" s="4" t="str">
        <f>IFERROR(__xludf.DUMMYFUNCTION("GOOGLETRANSLATE(D237, ""he"", ""en"")"),"#VALUE!")</f>
        <v>#VALUE!</v>
      </c>
    </row>
    <row r="238" ht="15.75" customHeight="1">
      <c r="E238" s="4" t="str">
        <f>IFERROR(__xludf.DUMMYFUNCTION("GOOGLETRANSLATE(D238, ""he"", ""en"")"),"#VALUE!")</f>
        <v>#VALUE!</v>
      </c>
    </row>
    <row r="239" ht="15.75" customHeight="1">
      <c r="E239" s="4" t="str">
        <f>IFERROR(__xludf.DUMMYFUNCTION("GOOGLETRANSLATE(D239, ""he"", ""en"")"),"#VALUE!")</f>
        <v>#VALUE!</v>
      </c>
    </row>
    <row r="240" ht="15.75" customHeight="1">
      <c r="E240" s="4" t="str">
        <f>IFERROR(__xludf.DUMMYFUNCTION("GOOGLETRANSLATE(D240, ""he"", ""en"")"),"#VALUE!")</f>
        <v>#VALUE!</v>
      </c>
    </row>
    <row r="241" ht="15.75" customHeight="1">
      <c r="E241" s="4" t="str">
        <f>IFERROR(__xludf.DUMMYFUNCTION("GOOGLETRANSLATE(D241, ""he"", ""en"")"),"#VALUE!")</f>
        <v>#VALUE!</v>
      </c>
    </row>
    <row r="242" ht="15.75" customHeight="1">
      <c r="E242" s="4" t="str">
        <f>IFERROR(__xludf.DUMMYFUNCTION("GOOGLETRANSLATE(D242, ""he"", ""en"")"),"#VALUE!")</f>
        <v>#VALUE!</v>
      </c>
    </row>
    <row r="243" ht="15.75" customHeight="1">
      <c r="E243" s="4" t="str">
        <f>IFERROR(__xludf.DUMMYFUNCTION("GOOGLETRANSLATE(D243, ""he"", ""en"")"),"#VALUE!")</f>
        <v>#VALUE!</v>
      </c>
    </row>
    <row r="244" ht="15.75" customHeight="1">
      <c r="E244" s="4" t="str">
        <f>IFERROR(__xludf.DUMMYFUNCTION("GOOGLETRANSLATE(D244, ""he"", ""en"")"),"#VALUE!")</f>
        <v>#VALUE!</v>
      </c>
    </row>
    <row r="245" ht="15.75" customHeight="1">
      <c r="E245" s="4" t="str">
        <f>IFERROR(__xludf.DUMMYFUNCTION("GOOGLETRANSLATE(D245, ""he"", ""en"")"),"#VALUE!")</f>
        <v>#VALUE!</v>
      </c>
    </row>
    <row r="246" ht="15.75" customHeight="1">
      <c r="E246" s="4" t="str">
        <f>IFERROR(__xludf.DUMMYFUNCTION("GOOGLETRANSLATE(D246, ""he"", ""en"")"),"#VALUE!")</f>
        <v>#VALUE!</v>
      </c>
    </row>
    <row r="247" ht="15.75" customHeight="1">
      <c r="E247" s="4" t="str">
        <f>IFERROR(__xludf.DUMMYFUNCTION("GOOGLETRANSLATE(D247, ""he"", ""en"")"),"#VALUE!")</f>
        <v>#VALUE!</v>
      </c>
    </row>
    <row r="248" ht="15.75" customHeight="1">
      <c r="E248" s="4" t="str">
        <f>IFERROR(__xludf.DUMMYFUNCTION("GOOGLETRANSLATE(D248, ""he"", ""en"")"),"#VALUE!")</f>
        <v>#VALUE!</v>
      </c>
    </row>
    <row r="249" ht="15.75" customHeight="1">
      <c r="E249" s="4" t="str">
        <f>IFERROR(__xludf.DUMMYFUNCTION("GOOGLETRANSLATE(D249, ""he"", ""en"")"),"#VALUE!")</f>
        <v>#VALUE!</v>
      </c>
    </row>
    <row r="250" ht="15.75" customHeight="1">
      <c r="E250" s="4" t="str">
        <f>IFERROR(__xludf.DUMMYFUNCTION("GOOGLETRANSLATE(D250, ""he"", ""en"")"),"#VALUE!")</f>
        <v>#VALUE!</v>
      </c>
    </row>
    <row r="251" ht="15.75" customHeight="1">
      <c r="E251" s="4" t="str">
        <f>IFERROR(__xludf.DUMMYFUNCTION("GOOGLETRANSLATE(D251, ""he"", ""en"")"),"#VALUE!")</f>
        <v>#VALUE!</v>
      </c>
    </row>
    <row r="252" ht="15.75" customHeight="1">
      <c r="E252" s="4" t="str">
        <f>IFERROR(__xludf.DUMMYFUNCTION("GOOGLETRANSLATE(D252, ""he"", ""en"")"),"#VALUE!")</f>
        <v>#VALUE!</v>
      </c>
    </row>
    <row r="253" ht="15.75" customHeight="1">
      <c r="E253" s="4" t="str">
        <f>IFERROR(__xludf.DUMMYFUNCTION("GOOGLETRANSLATE(D253, ""he"", ""en"")"),"#VALUE!")</f>
        <v>#VALUE!</v>
      </c>
    </row>
    <row r="254" ht="15.75" customHeight="1">
      <c r="E254" s="4" t="str">
        <f>IFERROR(__xludf.DUMMYFUNCTION("GOOGLETRANSLATE(D254, ""he"", ""en"")"),"#VALUE!")</f>
        <v>#VALUE!</v>
      </c>
    </row>
    <row r="255" ht="15.75" customHeight="1">
      <c r="E255" s="4" t="str">
        <f>IFERROR(__xludf.DUMMYFUNCTION("GOOGLETRANSLATE(D255, ""he"", ""en"")"),"#VALUE!")</f>
        <v>#VALUE!</v>
      </c>
    </row>
    <row r="256" ht="15.75" customHeight="1">
      <c r="E256" s="4" t="str">
        <f>IFERROR(__xludf.DUMMYFUNCTION("GOOGLETRANSLATE(D256, ""he"", ""en"")"),"#VALUE!")</f>
        <v>#VALUE!</v>
      </c>
    </row>
    <row r="257" ht="15.75" customHeight="1">
      <c r="E257" s="4" t="str">
        <f>IFERROR(__xludf.DUMMYFUNCTION("GOOGLETRANSLATE(D257, ""he"", ""en"")"),"#VALUE!")</f>
        <v>#VALUE!</v>
      </c>
    </row>
    <row r="258" ht="15.75" customHeight="1">
      <c r="E258" s="4" t="str">
        <f>IFERROR(__xludf.DUMMYFUNCTION("GOOGLETRANSLATE(D258, ""he"", ""en"")"),"#VALUE!")</f>
        <v>#VALUE!</v>
      </c>
    </row>
    <row r="259" ht="15.75" customHeight="1">
      <c r="E259" s="4" t="str">
        <f>IFERROR(__xludf.DUMMYFUNCTION("GOOGLETRANSLATE(D259, ""he"", ""en"")"),"#VALUE!")</f>
        <v>#VALUE!</v>
      </c>
    </row>
    <row r="260" ht="15.75" customHeight="1">
      <c r="E260" s="4" t="str">
        <f>IFERROR(__xludf.DUMMYFUNCTION("GOOGLETRANSLATE(D260, ""he"", ""en"")"),"#VALUE!")</f>
        <v>#VALUE!</v>
      </c>
    </row>
    <row r="261" ht="15.75" customHeight="1">
      <c r="E261" s="4" t="str">
        <f>IFERROR(__xludf.DUMMYFUNCTION("GOOGLETRANSLATE(D261, ""he"", ""en"")"),"#VALUE!")</f>
        <v>#VALUE!</v>
      </c>
    </row>
    <row r="262" ht="15.75" customHeight="1">
      <c r="E262" s="4" t="str">
        <f>IFERROR(__xludf.DUMMYFUNCTION("GOOGLETRANSLATE(D262, ""he"", ""en"")"),"#VALUE!")</f>
        <v>#VALUE!</v>
      </c>
    </row>
    <row r="263" ht="15.75" customHeight="1">
      <c r="E263" s="4" t="str">
        <f>IFERROR(__xludf.DUMMYFUNCTION("GOOGLETRANSLATE(D263, ""he"", ""en"")"),"#VALUE!")</f>
        <v>#VALUE!</v>
      </c>
    </row>
    <row r="264" ht="15.75" customHeight="1">
      <c r="E264" s="4" t="str">
        <f>IFERROR(__xludf.DUMMYFUNCTION("GOOGLETRANSLATE(D264, ""he"", ""en"")"),"#VALUE!")</f>
        <v>#VALUE!</v>
      </c>
    </row>
    <row r="265" ht="15.75" customHeight="1">
      <c r="E265" s="4" t="str">
        <f>IFERROR(__xludf.DUMMYFUNCTION("GOOGLETRANSLATE(D265, ""he"", ""en"")"),"#VALUE!")</f>
        <v>#VALUE!</v>
      </c>
    </row>
    <row r="266" ht="15.75" customHeight="1">
      <c r="E266" s="4" t="str">
        <f>IFERROR(__xludf.DUMMYFUNCTION("GOOGLETRANSLATE(D266, ""he"", ""en"")"),"#VALUE!")</f>
        <v>#VALUE!</v>
      </c>
    </row>
    <row r="267" ht="15.75" customHeight="1">
      <c r="E267" s="4" t="str">
        <f>IFERROR(__xludf.DUMMYFUNCTION("GOOGLETRANSLATE(D267, ""he"", ""en"")"),"#VALUE!")</f>
        <v>#VALUE!</v>
      </c>
    </row>
    <row r="268" ht="15.75" customHeight="1">
      <c r="E268" s="4" t="str">
        <f>IFERROR(__xludf.DUMMYFUNCTION("GOOGLETRANSLATE(D268, ""he"", ""en"")"),"#VALUE!")</f>
        <v>#VALUE!</v>
      </c>
    </row>
    <row r="269" ht="15.75" customHeight="1">
      <c r="E269" s="4" t="str">
        <f>IFERROR(__xludf.DUMMYFUNCTION("GOOGLETRANSLATE(D269, ""he"", ""en"")"),"#VALUE!")</f>
        <v>#VALUE!</v>
      </c>
    </row>
    <row r="270" ht="15.75" customHeight="1">
      <c r="E270" s="4" t="str">
        <f>IFERROR(__xludf.DUMMYFUNCTION("GOOGLETRANSLATE(D270, ""he"", ""en"")"),"#VALUE!")</f>
        <v>#VALUE!</v>
      </c>
    </row>
    <row r="271" ht="15.75" customHeight="1">
      <c r="E271" s="4" t="str">
        <f>IFERROR(__xludf.DUMMYFUNCTION("GOOGLETRANSLATE(D271, ""he"", ""en"")"),"#VALUE!")</f>
        <v>#VALUE!</v>
      </c>
    </row>
    <row r="272" ht="15.75" customHeight="1">
      <c r="E272" s="4" t="str">
        <f>IFERROR(__xludf.DUMMYFUNCTION("GOOGLETRANSLATE(D272, ""he"", ""en"")"),"#VALUE!")</f>
        <v>#VALUE!</v>
      </c>
    </row>
    <row r="273" ht="15.75" customHeight="1">
      <c r="E273" s="4" t="str">
        <f>IFERROR(__xludf.DUMMYFUNCTION("GOOGLETRANSLATE(D273, ""he"", ""en"")"),"#VALUE!")</f>
        <v>#VALUE!</v>
      </c>
    </row>
    <row r="274" ht="15.75" customHeight="1">
      <c r="E274" s="4" t="str">
        <f>IFERROR(__xludf.DUMMYFUNCTION("GOOGLETRANSLATE(D274, ""he"", ""en"")"),"#VALUE!")</f>
        <v>#VALUE!</v>
      </c>
    </row>
    <row r="275" ht="15.75" customHeight="1">
      <c r="E275" s="4" t="str">
        <f>IFERROR(__xludf.DUMMYFUNCTION("GOOGLETRANSLATE(D275, ""he"", ""en"")"),"#VALUE!")</f>
        <v>#VALUE!</v>
      </c>
    </row>
    <row r="276" ht="15.75" customHeight="1">
      <c r="E276" s="4" t="str">
        <f>IFERROR(__xludf.DUMMYFUNCTION("GOOGLETRANSLATE(D276, ""he"", ""en"")"),"#VALUE!")</f>
        <v>#VALUE!</v>
      </c>
    </row>
    <row r="277" ht="15.75" customHeight="1">
      <c r="E277" s="4" t="str">
        <f>IFERROR(__xludf.DUMMYFUNCTION("GOOGLETRANSLATE(D277, ""he"", ""en"")"),"#VALUE!")</f>
        <v>#VALUE!</v>
      </c>
    </row>
    <row r="278" ht="15.75" customHeight="1">
      <c r="E278" s="4" t="str">
        <f>IFERROR(__xludf.DUMMYFUNCTION("GOOGLETRANSLATE(D278, ""he"", ""en"")"),"#VALUE!")</f>
        <v>#VALUE!</v>
      </c>
    </row>
    <row r="279" ht="15.75" customHeight="1">
      <c r="E279" s="4" t="str">
        <f>IFERROR(__xludf.DUMMYFUNCTION("GOOGLETRANSLATE(D279, ""he"", ""en"")"),"#VALUE!")</f>
        <v>#VALUE!</v>
      </c>
    </row>
    <row r="280" ht="15.75" customHeight="1">
      <c r="E280" s="4" t="str">
        <f>IFERROR(__xludf.DUMMYFUNCTION("GOOGLETRANSLATE(D280, ""he"", ""en"")"),"#VALUE!")</f>
        <v>#VALUE!</v>
      </c>
    </row>
    <row r="281" ht="15.75" customHeight="1">
      <c r="E281" s="4" t="str">
        <f>IFERROR(__xludf.DUMMYFUNCTION("GOOGLETRANSLATE(D281, ""he"", ""en"")"),"#VALUE!")</f>
        <v>#VALUE!</v>
      </c>
    </row>
    <row r="282" ht="15.75" customHeight="1">
      <c r="E282" s="4" t="str">
        <f>IFERROR(__xludf.DUMMYFUNCTION("GOOGLETRANSLATE(D282, ""he"", ""en"")"),"#VALUE!")</f>
        <v>#VALUE!</v>
      </c>
    </row>
    <row r="283" ht="15.75" customHeight="1">
      <c r="E283" s="4" t="str">
        <f>IFERROR(__xludf.DUMMYFUNCTION("GOOGLETRANSLATE(D283, ""he"", ""en"")"),"#VALUE!")</f>
        <v>#VALUE!</v>
      </c>
    </row>
    <row r="284" ht="15.75" customHeight="1">
      <c r="E284" s="4" t="str">
        <f>IFERROR(__xludf.DUMMYFUNCTION("GOOGLETRANSLATE(D284, ""he"", ""en"")"),"#VALUE!")</f>
        <v>#VALUE!</v>
      </c>
    </row>
    <row r="285" ht="15.75" customHeight="1">
      <c r="E285" s="4" t="str">
        <f>IFERROR(__xludf.DUMMYFUNCTION("GOOGLETRANSLATE(D285, ""he"", ""en"")"),"#VALUE!")</f>
        <v>#VALUE!</v>
      </c>
    </row>
    <row r="286" ht="15.75" customHeight="1">
      <c r="E286" s="4" t="str">
        <f>IFERROR(__xludf.DUMMYFUNCTION("GOOGLETRANSLATE(D286, ""he"", ""en"")"),"#VALUE!")</f>
        <v>#VALUE!</v>
      </c>
    </row>
    <row r="287" ht="15.75" customHeight="1">
      <c r="E287" s="4" t="str">
        <f>IFERROR(__xludf.DUMMYFUNCTION("GOOGLETRANSLATE(D287, ""he"", ""en"")"),"#VALUE!")</f>
        <v>#VALUE!</v>
      </c>
    </row>
    <row r="288" ht="15.75" customHeight="1">
      <c r="E288" s="4" t="str">
        <f>IFERROR(__xludf.DUMMYFUNCTION("GOOGLETRANSLATE(D288, ""he"", ""en"")"),"#VALUE!")</f>
        <v>#VALUE!</v>
      </c>
    </row>
    <row r="289" ht="15.75" customHeight="1">
      <c r="E289" s="4" t="str">
        <f>IFERROR(__xludf.DUMMYFUNCTION("GOOGLETRANSLATE(D289, ""he"", ""en"")"),"#VALUE!")</f>
        <v>#VALUE!</v>
      </c>
    </row>
    <row r="290" ht="15.75" customHeight="1">
      <c r="E290" s="4" t="str">
        <f>IFERROR(__xludf.DUMMYFUNCTION("GOOGLETRANSLATE(D290, ""he"", ""en"")"),"#VALUE!")</f>
        <v>#VALUE!</v>
      </c>
    </row>
    <row r="291" ht="15.75" customHeight="1">
      <c r="E291" s="4" t="str">
        <f>IFERROR(__xludf.DUMMYFUNCTION("GOOGLETRANSLATE(D291, ""he"", ""en"")"),"#VALUE!")</f>
        <v>#VALUE!</v>
      </c>
    </row>
    <row r="292" ht="15.75" customHeight="1">
      <c r="E292" s="4" t="str">
        <f>IFERROR(__xludf.DUMMYFUNCTION("GOOGLETRANSLATE(D292, ""he"", ""en"")"),"#VALUE!")</f>
        <v>#VALUE!</v>
      </c>
    </row>
    <row r="293" ht="15.75" customHeight="1">
      <c r="E293" s="4" t="str">
        <f>IFERROR(__xludf.DUMMYFUNCTION("GOOGLETRANSLATE(D293, ""he"", ""en"")"),"#VALUE!")</f>
        <v>#VALUE!</v>
      </c>
    </row>
    <row r="294" ht="15.75" customHeight="1">
      <c r="E294" s="4" t="str">
        <f>IFERROR(__xludf.DUMMYFUNCTION("GOOGLETRANSLATE(D294, ""he"", ""en"")"),"#VALUE!")</f>
        <v>#VALUE!</v>
      </c>
    </row>
    <row r="295" ht="15.75" customHeight="1">
      <c r="E295" s="4" t="str">
        <f>IFERROR(__xludf.DUMMYFUNCTION("GOOGLETRANSLATE(D295, ""he"", ""en"")"),"#VALUE!")</f>
        <v>#VALUE!</v>
      </c>
    </row>
    <row r="296" ht="15.75" customHeight="1">
      <c r="E296" s="4" t="str">
        <f>IFERROR(__xludf.DUMMYFUNCTION("GOOGLETRANSLATE(D296, ""he"", ""en"")"),"#VALUE!")</f>
        <v>#VALUE!</v>
      </c>
    </row>
    <row r="297" ht="15.75" customHeight="1">
      <c r="E297" s="4" t="str">
        <f>IFERROR(__xludf.DUMMYFUNCTION("GOOGLETRANSLATE(D297, ""he"", ""en"")"),"#VALUE!")</f>
        <v>#VALUE!</v>
      </c>
    </row>
    <row r="298" ht="15.75" customHeight="1">
      <c r="E298" s="4" t="str">
        <f>IFERROR(__xludf.DUMMYFUNCTION("GOOGLETRANSLATE(D298, ""he"", ""en"")"),"#VALUE!")</f>
        <v>#VALUE!</v>
      </c>
    </row>
    <row r="299" ht="15.75" customHeight="1">
      <c r="E299" s="4" t="str">
        <f>IFERROR(__xludf.DUMMYFUNCTION("GOOGLETRANSLATE(D299, ""he"", ""en"")"),"#VALUE!")</f>
        <v>#VALUE!</v>
      </c>
    </row>
    <row r="300" ht="15.75" customHeight="1">
      <c r="E300" s="4" t="str">
        <f>IFERROR(__xludf.DUMMYFUNCTION("GOOGLETRANSLATE(D300, ""he"", ""en"")"),"#VALUE!")</f>
        <v>#VALUE!</v>
      </c>
    </row>
    <row r="301" ht="15.75" customHeight="1">
      <c r="E301" s="4" t="str">
        <f>IFERROR(__xludf.DUMMYFUNCTION("GOOGLETRANSLATE(D301, ""he"", ""en"")"),"#VALUE!")</f>
        <v>#VALUE!</v>
      </c>
    </row>
    <row r="302" ht="15.75" customHeight="1">
      <c r="E302" s="4" t="str">
        <f>IFERROR(__xludf.DUMMYFUNCTION("GOOGLETRANSLATE(D302, ""he"", ""en"")"),"#VALUE!")</f>
        <v>#VALUE!</v>
      </c>
    </row>
    <row r="303" ht="15.75" customHeight="1">
      <c r="E303" s="4" t="str">
        <f>IFERROR(__xludf.DUMMYFUNCTION("GOOGLETRANSLATE(D303, ""he"", ""en"")"),"#VALUE!")</f>
        <v>#VALUE!</v>
      </c>
    </row>
    <row r="304" ht="15.75" customHeight="1">
      <c r="E304" s="4" t="str">
        <f>IFERROR(__xludf.DUMMYFUNCTION("GOOGLETRANSLATE(D304, ""he"", ""en"")"),"#VALUE!")</f>
        <v>#VALUE!</v>
      </c>
    </row>
    <row r="305" ht="15.75" customHeight="1">
      <c r="E305" s="4" t="str">
        <f>IFERROR(__xludf.DUMMYFUNCTION("GOOGLETRANSLATE(D305, ""he"", ""en"")"),"#VALUE!")</f>
        <v>#VALUE!</v>
      </c>
    </row>
    <row r="306" ht="15.75" customHeight="1">
      <c r="E306" s="4" t="str">
        <f>IFERROR(__xludf.DUMMYFUNCTION("GOOGLETRANSLATE(D306, ""he"", ""en"")"),"#VALUE!")</f>
        <v>#VALUE!</v>
      </c>
    </row>
    <row r="307" ht="15.75" customHeight="1">
      <c r="E307" s="4" t="str">
        <f>IFERROR(__xludf.DUMMYFUNCTION("GOOGLETRANSLATE(D307, ""he"", ""en"")"),"#VALUE!")</f>
        <v>#VALUE!</v>
      </c>
    </row>
    <row r="308" ht="15.75" customHeight="1">
      <c r="E308" s="4" t="str">
        <f>IFERROR(__xludf.DUMMYFUNCTION("GOOGLETRANSLATE(D308, ""he"", ""en"")"),"#VALUE!")</f>
        <v>#VALUE!</v>
      </c>
    </row>
    <row r="309" ht="15.75" customHeight="1">
      <c r="E309" s="4" t="str">
        <f>IFERROR(__xludf.DUMMYFUNCTION("GOOGLETRANSLATE(D309, ""he"", ""en"")"),"#VALUE!")</f>
        <v>#VALUE!</v>
      </c>
    </row>
    <row r="310" ht="15.75" customHeight="1">
      <c r="E310" s="4" t="str">
        <f>IFERROR(__xludf.DUMMYFUNCTION("GOOGLETRANSLATE(D310, ""he"", ""en"")"),"#VALUE!")</f>
        <v>#VALUE!</v>
      </c>
    </row>
    <row r="311" ht="15.75" customHeight="1">
      <c r="E311" s="4" t="str">
        <f>IFERROR(__xludf.DUMMYFUNCTION("GOOGLETRANSLATE(D311, ""he"", ""en"")"),"#VALUE!")</f>
        <v>#VALUE!</v>
      </c>
    </row>
    <row r="312" ht="15.75" customHeight="1">
      <c r="E312" s="4" t="str">
        <f>IFERROR(__xludf.DUMMYFUNCTION("GOOGLETRANSLATE(D312, ""he"", ""en"")"),"#VALUE!")</f>
        <v>#VALUE!</v>
      </c>
    </row>
    <row r="313" ht="15.75" customHeight="1">
      <c r="E313" s="4" t="str">
        <f>IFERROR(__xludf.DUMMYFUNCTION("GOOGLETRANSLATE(D313, ""he"", ""en"")"),"#VALUE!")</f>
        <v>#VALUE!</v>
      </c>
    </row>
    <row r="314" ht="15.75" customHeight="1">
      <c r="E314" s="4" t="str">
        <f>IFERROR(__xludf.DUMMYFUNCTION("GOOGLETRANSLATE(D314, ""he"", ""en"")"),"#VALUE!")</f>
        <v>#VALUE!</v>
      </c>
    </row>
    <row r="315" ht="15.75" customHeight="1">
      <c r="E315" s="4" t="str">
        <f>IFERROR(__xludf.DUMMYFUNCTION("GOOGLETRANSLATE(D315, ""he"", ""en"")"),"#VALUE!")</f>
        <v>#VALUE!</v>
      </c>
    </row>
    <row r="316" ht="15.75" customHeight="1">
      <c r="E316" s="4" t="str">
        <f>IFERROR(__xludf.DUMMYFUNCTION("GOOGLETRANSLATE(D316, ""he"", ""en"")"),"#VALUE!")</f>
        <v>#VALUE!</v>
      </c>
    </row>
    <row r="317" ht="15.75" customHeight="1">
      <c r="E317" s="4" t="str">
        <f>IFERROR(__xludf.DUMMYFUNCTION("GOOGLETRANSLATE(D317, ""he"", ""en"")"),"#VALUE!")</f>
        <v>#VALUE!</v>
      </c>
    </row>
    <row r="318" ht="15.75" customHeight="1">
      <c r="E318" s="4" t="str">
        <f>IFERROR(__xludf.DUMMYFUNCTION("GOOGLETRANSLATE(D318, ""he"", ""en"")"),"#VALUE!")</f>
        <v>#VALUE!</v>
      </c>
    </row>
    <row r="319" ht="15.75" customHeight="1">
      <c r="E319" s="4" t="str">
        <f>IFERROR(__xludf.DUMMYFUNCTION("GOOGLETRANSLATE(D319, ""he"", ""en"")"),"#VALUE!")</f>
        <v>#VALUE!</v>
      </c>
    </row>
    <row r="320" ht="15.75" customHeight="1">
      <c r="E320" s="4" t="str">
        <f>IFERROR(__xludf.DUMMYFUNCTION("GOOGLETRANSLATE(D320, ""he"", ""en"")"),"#VALUE!")</f>
        <v>#VALUE!</v>
      </c>
    </row>
    <row r="321" ht="15.75" customHeight="1">
      <c r="E321" s="4" t="str">
        <f>IFERROR(__xludf.DUMMYFUNCTION("GOOGLETRANSLATE(D321, ""he"", ""en"")"),"#VALUE!")</f>
        <v>#VALUE!</v>
      </c>
    </row>
    <row r="322" ht="15.75" customHeight="1">
      <c r="E322" s="4" t="str">
        <f>IFERROR(__xludf.DUMMYFUNCTION("GOOGLETRANSLATE(D322, ""he"", ""en"")"),"#VALUE!")</f>
        <v>#VALUE!</v>
      </c>
    </row>
    <row r="323" ht="15.75" customHeight="1">
      <c r="E323" s="4" t="str">
        <f>IFERROR(__xludf.DUMMYFUNCTION("GOOGLETRANSLATE(D323, ""he"", ""en"")"),"#VALUE!")</f>
        <v>#VALUE!</v>
      </c>
    </row>
    <row r="324" ht="15.75" customHeight="1">
      <c r="E324" s="4" t="str">
        <f>IFERROR(__xludf.DUMMYFUNCTION("GOOGLETRANSLATE(D324, ""he"", ""en"")"),"#VALUE!")</f>
        <v>#VALUE!</v>
      </c>
    </row>
    <row r="325" ht="15.75" customHeight="1">
      <c r="E325" s="4" t="str">
        <f>IFERROR(__xludf.DUMMYFUNCTION("GOOGLETRANSLATE(D325, ""he"", ""en"")"),"#VALUE!")</f>
        <v>#VALUE!</v>
      </c>
    </row>
    <row r="326" ht="15.75" customHeight="1">
      <c r="E326" s="4" t="str">
        <f>IFERROR(__xludf.DUMMYFUNCTION("GOOGLETRANSLATE(D326, ""he"", ""en"")"),"#VALUE!")</f>
        <v>#VALUE!</v>
      </c>
    </row>
    <row r="327" ht="15.75" customHeight="1">
      <c r="E327" s="4" t="str">
        <f>IFERROR(__xludf.DUMMYFUNCTION("GOOGLETRANSLATE(D327, ""he"", ""en"")"),"#VALUE!")</f>
        <v>#VALUE!</v>
      </c>
    </row>
    <row r="328" ht="15.75" customHeight="1">
      <c r="E328" s="4" t="str">
        <f>IFERROR(__xludf.DUMMYFUNCTION("GOOGLETRANSLATE(D328, ""he"", ""en"")"),"#VALUE!")</f>
        <v>#VALUE!</v>
      </c>
    </row>
    <row r="329" ht="15.75" customHeight="1">
      <c r="E329" s="4" t="str">
        <f>IFERROR(__xludf.DUMMYFUNCTION("GOOGLETRANSLATE(D329, ""he"", ""en"")"),"#VALUE!")</f>
        <v>#VALUE!</v>
      </c>
    </row>
    <row r="330" ht="15.75" customHeight="1">
      <c r="E330" s="4" t="str">
        <f>IFERROR(__xludf.DUMMYFUNCTION("GOOGLETRANSLATE(D330, ""he"", ""en"")"),"#VALUE!")</f>
        <v>#VALUE!</v>
      </c>
    </row>
    <row r="331" ht="15.75" customHeight="1">
      <c r="E331" s="4" t="str">
        <f>IFERROR(__xludf.DUMMYFUNCTION("GOOGLETRANSLATE(D331, ""he"", ""en"")"),"#VALUE!")</f>
        <v>#VALUE!</v>
      </c>
    </row>
    <row r="332" ht="15.75" customHeight="1">
      <c r="E332" s="4" t="str">
        <f>IFERROR(__xludf.DUMMYFUNCTION("GOOGLETRANSLATE(D332, ""he"", ""en"")"),"#VALUE!")</f>
        <v>#VALUE!</v>
      </c>
    </row>
    <row r="333" ht="15.75" customHeight="1">
      <c r="E333" s="4" t="str">
        <f>IFERROR(__xludf.DUMMYFUNCTION("GOOGLETRANSLATE(D333, ""he"", ""en"")"),"#VALUE!")</f>
        <v>#VALUE!</v>
      </c>
    </row>
    <row r="334" ht="15.75" customHeight="1">
      <c r="E334" s="4" t="str">
        <f>IFERROR(__xludf.DUMMYFUNCTION("GOOGLETRANSLATE(D334, ""he"", ""en"")"),"#VALUE!")</f>
        <v>#VALUE!</v>
      </c>
    </row>
    <row r="335" ht="15.75" customHeight="1">
      <c r="E335" s="4" t="str">
        <f>IFERROR(__xludf.DUMMYFUNCTION("GOOGLETRANSLATE(D335, ""he"", ""en"")"),"#VALUE!")</f>
        <v>#VALUE!</v>
      </c>
    </row>
    <row r="336" ht="15.75" customHeight="1">
      <c r="E336" s="4" t="str">
        <f>IFERROR(__xludf.DUMMYFUNCTION("GOOGLETRANSLATE(D336, ""he"", ""en"")"),"#VALUE!")</f>
        <v>#VALUE!</v>
      </c>
    </row>
    <row r="337" ht="15.75" customHeight="1">
      <c r="E337" s="4" t="str">
        <f>IFERROR(__xludf.DUMMYFUNCTION("GOOGLETRANSLATE(D337, ""he"", ""en"")"),"#VALUE!")</f>
        <v>#VALUE!</v>
      </c>
    </row>
    <row r="338" ht="15.75" customHeight="1">
      <c r="E338" s="4" t="str">
        <f>IFERROR(__xludf.DUMMYFUNCTION("GOOGLETRANSLATE(D338, ""he"", ""en"")"),"#VALUE!")</f>
        <v>#VALUE!</v>
      </c>
    </row>
    <row r="339" ht="15.75" customHeight="1">
      <c r="E339" s="4" t="str">
        <f>IFERROR(__xludf.DUMMYFUNCTION("GOOGLETRANSLATE(D339, ""he"", ""en"")"),"#VALUE!")</f>
        <v>#VALUE!</v>
      </c>
    </row>
    <row r="340" ht="15.75" customHeight="1">
      <c r="E340" s="4" t="str">
        <f>IFERROR(__xludf.DUMMYFUNCTION("GOOGLETRANSLATE(D340, ""he"", ""en"")"),"#VALUE!")</f>
        <v>#VALUE!</v>
      </c>
    </row>
    <row r="341" ht="15.75" customHeight="1">
      <c r="E341" s="4" t="str">
        <f>IFERROR(__xludf.DUMMYFUNCTION("GOOGLETRANSLATE(D341, ""he"", ""en"")"),"#VALUE!")</f>
        <v>#VALUE!</v>
      </c>
    </row>
    <row r="342" ht="15.75" customHeight="1">
      <c r="E342" s="4" t="str">
        <f>IFERROR(__xludf.DUMMYFUNCTION("GOOGLETRANSLATE(D342, ""he"", ""en"")"),"#VALUE!")</f>
        <v>#VALUE!</v>
      </c>
    </row>
    <row r="343" ht="15.75" customHeight="1">
      <c r="E343" s="4" t="str">
        <f>IFERROR(__xludf.DUMMYFUNCTION("GOOGLETRANSLATE(D343, ""he"", ""en"")"),"#VALUE!")</f>
        <v>#VALUE!</v>
      </c>
    </row>
    <row r="344" ht="15.75" customHeight="1">
      <c r="E344" s="4" t="str">
        <f>IFERROR(__xludf.DUMMYFUNCTION("GOOGLETRANSLATE(D344, ""he"", ""en"")"),"#VALUE!")</f>
        <v>#VALUE!</v>
      </c>
    </row>
    <row r="345" ht="15.75" customHeight="1">
      <c r="E345" s="4" t="str">
        <f>IFERROR(__xludf.DUMMYFUNCTION("GOOGLETRANSLATE(D345, ""he"", ""en"")"),"#VALUE!")</f>
        <v>#VALUE!</v>
      </c>
    </row>
    <row r="346" ht="15.75" customHeight="1">
      <c r="E346" s="4" t="str">
        <f>IFERROR(__xludf.DUMMYFUNCTION("GOOGLETRANSLATE(D346, ""he"", ""en"")"),"#VALUE!")</f>
        <v>#VALUE!</v>
      </c>
    </row>
    <row r="347" ht="15.75" customHeight="1">
      <c r="E347" s="4" t="str">
        <f>IFERROR(__xludf.DUMMYFUNCTION("GOOGLETRANSLATE(D347, ""he"", ""en"")"),"#VALUE!")</f>
        <v>#VALUE!</v>
      </c>
    </row>
    <row r="348" ht="15.75" customHeight="1">
      <c r="E348" s="4" t="str">
        <f>IFERROR(__xludf.DUMMYFUNCTION("GOOGLETRANSLATE(D348, ""he"", ""en"")"),"#VALUE!")</f>
        <v>#VALUE!</v>
      </c>
    </row>
    <row r="349" ht="15.75" customHeight="1">
      <c r="E349" s="4" t="str">
        <f>IFERROR(__xludf.DUMMYFUNCTION("GOOGLETRANSLATE(D349, ""he"", ""en"")"),"#VALUE!")</f>
        <v>#VALUE!</v>
      </c>
    </row>
    <row r="350" ht="15.75" customHeight="1">
      <c r="E350" s="4" t="str">
        <f>IFERROR(__xludf.DUMMYFUNCTION("GOOGLETRANSLATE(D350, ""he"", ""en"")"),"#VALUE!")</f>
        <v>#VALUE!</v>
      </c>
    </row>
    <row r="351" ht="15.75" customHeight="1">
      <c r="E351" s="4" t="str">
        <f>IFERROR(__xludf.DUMMYFUNCTION("GOOGLETRANSLATE(D351, ""he"", ""en"")"),"#VALUE!")</f>
        <v>#VALUE!</v>
      </c>
    </row>
    <row r="352" ht="15.75" customHeight="1">
      <c r="E352" s="4" t="str">
        <f>IFERROR(__xludf.DUMMYFUNCTION("GOOGLETRANSLATE(D352, ""he"", ""en"")"),"#VALUE!")</f>
        <v>#VALUE!</v>
      </c>
    </row>
    <row r="353" ht="15.75" customHeight="1">
      <c r="E353" s="4" t="str">
        <f>IFERROR(__xludf.DUMMYFUNCTION("GOOGLETRANSLATE(D353, ""he"", ""en"")"),"#VALUE!")</f>
        <v>#VALUE!</v>
      </c>
    </row>
    <row r="354" ht="15.75" customHeight="1">
      <c r="E354" s="4" t="str">
        <f>IFERROR(__xludf.DUMMYFUNCTION("GOOGLETRANSLATE(D354, ""he"", ""en"")"),"#VALUE!")</f>
        <v>#VALUE!</v>
      </c>
    </row>
    <row r="355" ht="15.75" customHeight="1">
      <c r="E355" s="4" t="str">
        <f>IFERROR(__xludf.DUMMYFUNCTION("GOOGLETRANSLATE(D355, ""he"", ""en"")"),"#VALUE!")</f>
        <v>#VALUE!</v>
      </c>
    </row>
    <row r="356" ht="15.75" customHeight="1">
      <c r="E356" s="4" t="str">
        <f>IFERROR(__xludf.DUMMYFUNCTION("GOOGLETRANSLATE(D356, ""he"", ""en"")"),"#VALUE!")</f>
        <v>#VALUE!</v>
      </c>
    </row>
    <row r="357" ht="15.75" customHeight="1">
      <c r="E357" s="4" t="str">
        <f>IFERROR(__xludf.DUMMYFUNCTION("GOOGLETRANSLATE(D357, ""he"", ""en"")"),"#VALUE!")</f>
        <v>#VALUE!</v>
      </c>
    </row>
    <row r="358" ht="15.75" customHeight="1">
      <c r="E358" s="4" t="str">
        <f>IFERROR(__xludf.DUMMYFUNCTION("GOOGLETRANSLATE(D358, ""he"", ""en"")"),"#VALUE!")</f>
        <v>#VALUE!</v>
      </c>
    </row>
    <row r="359" ht="15.75" customHeight="1">
      <c r="E359" s="4" t="str">
        <f>IFERROR(__xludf.DUMMYFUNCTION("GOOGLETRANSLATE(D359, ""he"", ""en"")"),"#VALUE!")</f>
        <v>#VALUE!</v>
      </c>
    </row>
    <row r="360" ht="15.75" customHeight="1">
      <c r="E360" s="4" t="str">
        <f>IFERROR(__xludf.DUMMYFUNCTION("GOOGLETRANSLATE(D360, ""he"", ""en"")"),"#VALUE!")</f>
        <v>#VALUE!</v>
      </c>
    </row>
    <row r="361" ht="15.75" customHeight="1">
      <c r="E361" s="4" t="str">
        <f>IFERROR(__xludf.DUMMYFUNCTION("GOOGLETRANSLATE(D361, ""he"", ""en"")"),"#VALUE!")</f>
        <v>#VALUE!</v>
      </c>
    </row>
    <row r="362" ht="15.75" customHeight="1">
      <c r="E362" s="4" t="str">
        <f>IFERROR(__xludf.DUMMYFUNCTION("GOOGLETRANSLATE(D362, ""he"", ""en"")"),"#VALUE!")</f>
        <v>#VALUE!</v>
      </c>
    </row>
    <row r="363" ht="15.75" customHeight="1">
      <c r="E363" s="4" t="str">
        <f>IFERROR(__xludf.DUMMYFUNCTION("GOOGLETRANSLATE(D363, ""he"", ""en"")"),"#VALUE!")</f>
        <v>#VALUE!</v>
      </c>
    </row>
    <row r="364" ht="15.75" customHeight="1">
      <c r="E364" s="4" t="str">
        <f>IFERROR(__xludf.DUMMYFUNCTION("GOOGLETRANSLATE(D364, ""he"", ""en"")"),"#VALUE!")</f>
        <v>#VALUE!</v>
      </c>
    </row>
    <row r="365" ht="15.75" customHeight="1">
      <c r="E365" s="4" t="str">
        <f>IFERROR(__xludf.DUMMYFUNCTION("GOOGLETRANSLATE(D365, ""he"", ""en"")"),"#VALUE!")</f>
        <v>#VALUE!</v>
      </c>
    </row>
    <row r="366" ht="15.75" customHeight="1">
      <c r="E366" s="4" t="str">
        <f>IFERROR(__xludf.DUMMYFUNCTION("GOOGLETRANSLATE(D366, ""he"", ""en"")"),"#VALUE!")</f>
        <v>#VALUE!</v>
      </c>
    </row>
    <row r="367" ht="15.75" customHeight="1">
      <c r="E367" s="4" t="str">
        <f>IFERROR(__xludf.DUMMYFUNCTION("GOOGLETRANSLATE(D367, ""he"", ""en"")"),"#VALUE!")</f>
        <v>#VALUE!</v>
      </c>
    </row>
    <row r="368" ht="15.75" customHeight="1">
      <c r="E368" s="4" t="str">
        <f>IFERROR(__xludf.DUMMYFUNCTION("GOOGLETRANSLATE(D368, ""he"", ""en"")"),"#VALUE!")</f>
        <v>#VALUE!</v>
      </c>
    </row>
    <row r="369" ht="15.75" customHeight="1">
      <c r="E369" s="4" t="str">
        <f>IFERROR(__xludf.DUMMYFUNCTION("GOOGLETRANSLATE(D369, ""he"", ""en"")"),"#VALUE!")</f>
        <v>#VALUE!</v>
      </c>
    </row>
    <row r="370" ht="15.75" customHeight="1">
      <c r="E370" s="4" t="str">
        <f>IFERROR(__xludf.DUMMYFUNCTION("GOOGLETRANSLATE(D370, ""he"", ""en"")"),"#VALUE!")</f>
        <v>#VALUE!</v>
      </c>
    </row>
    <row r="371" ht="15.75" customHeight="1">
      <c r="E371" s="4" t="str">
        <f>IFERROR(__xludf.DUMMYFUNCTION("GOOGLETRANSLATE(D371, ""he"", ""en"")"),"#VALUE!")</f>
        <v>#VALUE!</v>
      </c>
    </row>
    <row r="372" ht="15.75" customHeight="1">
      <c r="E372" s="4" t="str">
        <f>IFERROR(__xludf.DUMMYFUNCTION("GOOGLETRANSLATE(D372, ""he"", ""en"")"),"#VALUE!")</f>
        <v>#VALUE!</v>
      </c>
    </row>
    <row r="373" ht="15.75" customHeight="1">
      <c r="E373" s="4" t="str">
        <f>IFERROR(__xludf.DUMMYFUNCTION("GOOGLETRANSLATE(D373, ""he"", ""en"")"),"#VALUE!")</f>
        <v>#VALUE!</v>
      </c>
    </row>
    <row r="374" ht="15.75" customHeight="1">
      <c r="E374" s="4" t="str">
        <f>IFERROR(__xludf.DUMMYFUNCTION("GOOGLETRANSLATE(D374, ""he"", ""en"")"),"#VALUE!")</f>
        <v>#VALUE!</v>
      </c>
    </row>
    <row r="375" ht="15.75" customHeight="1">
      <c r="E375" s="4" t="str">
        <f>IFERROR(__xludf.DUMMYFUNCTION("GOOGLETRANSLATE(D375, ""he"", ""en"")"),"#VALUE!")</f>
        <v>#VALUE!</v>
      </c>
    </row>
    <row r="376" ht="15.75" customHeight="1">
      <c r="E376" s="4" t="str">
        <f>IFERROR(__xludf.DUMMYFUNCTION("GOOGLETRANSLATE(D376, ""he"", ""en"")"),"#VALUE!")</f>
        <v>#VALUE!</v>
      </c>
    </row>
    <row r="377" ht="15.75" customHeight="1">
      <c r="E377" s="4" t="str">
        <f>IFERROR(__xludf.DUMMYFUNCTION("GOOGLETRANSLATE(D377, ""he"", ""en"")"),"#VALUE!")</f>
        <v>#VALUE!</v>
      </c>
    </row>
    <row r="378" ht="15.75" customHeight="1">
      <c r="E378" s="4" t="str">
        <f>IFERROR(__xludf.DUMMYFUNCTION("GOOGLETRANSLATE(D378, ""he"", ""en"")"),"#VALUE!")</f>
        <v>#VALUE!</v>
      </c>
    </row>
    <row r="379" ht="15.75" customHeight="1">
      <c r="E379" s="4" t="str">
        <f>IFERROR(__xludf.DUMMYFUNCTION("GOOGLETRANSLATE(D379, ""he"", ""en"")"),"#VALUE!")</f>
        <v>#VALUE!</v>
      </c>
    </row>
    <row r="380" ht="15.75" customHeight="1">
      <c r="E380" s="4" t="str">
        <f>IFERROR(__xludf.DUMMYFUNCTION("GOOGLETRANSLATE(D380, ""he"", ""en"")"),"#VALUE!")</f>
        <v>#VALUE!</v>
      </c>
    </row>
    <row r="381" ht="15.75" customHeight="1">
      <c r="E381" s="4" t="str">
        <f>IFERROR(__xludf.DUMMYFUNCTION("GOOGLETRANSLATE(D381, ""he"", ""en"")"),"#VALUE!")</f>
        <v>#VALUE!</v>
      </c>
    </row>
    <row r="382" ht="15.75" customHeight="1">
      <c r="E382" s="4" t="str">
        <f>IFERROR(__xludf.DUMMYFUNCTION("GOOGLETRANSLATE(D382, ""he"", ""en"")"),"#VALUE!")</f>
        <v>#VALUE!</v>
      </c>
    </row>
    <row r="383" ht="15.75" customHeight="1">
      <c r="E383" s="4" t="str">
        <f>IFERROR(__xludf.DUMMYFUNCTION("GOOGLETRANSLATE(D383, ""he"", ""en"")"),"#VALUE!")</f>
        <v>#VALUE!</v>
      </c>
    </row>
    <row r="384" ht="15.75" customHeight="1">
      <c r="E384" s="4" t="str">
        <f>IFERROR(__xludf.DUMMYFUNCTION("GOOGLETRANSLATE(D384, ""he"", ""en"")"),"#VALUE!")</f>
        <v>#VALUE!</v>
      </c>
    </row>
    <row r="385" ht="15.75" customHeight="1">
      <c r="E385" s="4" t="str">
        <f>IFERROR(__xludf.DUMMYFUNCTION("GOOGLETRANSLATE(D385, ""he"", ""en"")"),"#VALUE!")</f>
        <v>#VALUE!</v>
      </c>
    </row>
    <row r="386" ht="15.75" customHeight="1">
      <c r="E386" s="4" t="str">
        <f>IFERROR(__xludf.DUMMYFUNCTION("GOOGLETRANSLATE(D386, ""he"", ""en"")"),"#VALUE!")</f>
        <v>#VALUE!</v>
      </c>
    </row>
    <row r="387" ht="15.75" customHeight="1">
      <c r="E387" s="4" t="str">
        <f>IFERROR(__xludf.DUMMYFUNCTION("GOOGLETRANSLATE(D387, ""he"", ""en"")"),"#VALUE!")</f>
        <v>#VALUE!</v>
      </c>
    </row>
    <row r="388" ht="15.75" customHeight="1">
      <c r="E388" s="4" t="str">
        <f>IFERROR(__xludf.DUMMYFUNCTION("GOOGLETRANSLATE(D388, ""he"", ""en"")"),"#VALUE!")</f>
        <v>#VALUE!</v>
      </c>
    </row>
    <row r="389" ht="15.75" customHeight="1">
      <c r="E389" s="4" t="str">
        <f>IFERROR(__xludf.DUMMYFUNCTION("GOOGLETRANSLATE(D389, ""he"", ""en"")"),"#VALUE!")</f>
        <v>#VALUE!</v>
      </c>
    </row>
    <row r="390" ht="15.75" customHeight="1">
      <c r="E390" s="4" t="str">
        <f>IFERROR(__xludf.DUMMYFUNCTION("GOOGLETRANSLATE(D390, ""he"", ""en"")"),"#VALUE!")</f>
        <v>#VALUE!</v>
      </c>
    </row>
    <row r="391" ht="15.75" customHeight="1">
      <c r="E391" s="4" t="str">
        <f>IFERROR(__xludf.DUMMYFUNCTION("GOOGLETRANSLATE(D391, ""he"", ""en"")"),"#VALUE!")</f>
        <v>#VALUE!</v>
      </c>
    </row>
    <row r="392" ht="15.75" customHeight="1">
      <c r="E392" s="4" t="str">
        <f>IFERROR(__xludf.DUMMYFUNCTION("GOOGLETRANSLATE(D392, ""he"", ""en"")"),"#VALUE!")</f>
        <v>#VALUE!</v>
      </c>
    </row>
    <row r="393" ht="15.75" customHeight="1">
      <c r="E393" s="4" t="str">
        <f>IFERROR(__xludf.DUMMYFUNCTION("GOOGLETRANSLATE(D393, ""he"", ""en"")"),"#VALUE!")</f>
        <v>#VALUE!</v>
      </c>
    </row>
    <row r="394" ht="15.75" customHeight="1">
      <c r="E394" s="4" t="str">
        <f>IFERROR(__xludf.DUMMYFUNCTION("GOOGLETRANSLATE(D394, ""he"", ""en"")"),"#VALUE!")</f>
        <v>#VALUE!</v>
      </c>
    </row>
    <row r="395" ht="15.75" customHeight="1">
      <c r="E395" s="4" t="str">
        <f>IFERROR(__xludf.DUMMYFUNCTION("GOOGLETRANSLATE(D395, ""he"", ""en"")"),"#VALUE!")</f>
        <v>#VALUE!</v>
      </c>
    </row>
    <row r="396" ht="15.75" customHeight="1">
      <c r="E396" s="4" t="str">
        <f>IFERROR(__xludf.DUMMYFUNCTION("GOOGLETRANSLATE(D396, ""he"", ""en"")"),"#VALUE!")</f>
        <v>#VALUE!</v>
      </c>
    </row>
    <row r="397" ht="15.75" customHeight="1">
      <c r="E397" s="4" t="str">
        <f>IFERROR(__xludf.DUMMYFUNCTION("GOOGLETRANSLATE(D397, ""he"", ""en"")"),"#VALUE!")</f>
        <v>#VALUE!</v>
      </c>
    </row>
    <row r="398" ht="15.75" customHeight="1">
      <c r="E398" s="4" t="str">
        <f>IFERROR(__xludf.DUMMYFUNCTION("GOOGLETRANSLATE(D398, ""he"", ""en"")"),"#VALUE!")</f>
        <v>#VALUE!</v>
      </c>
    </row>
    <row r="399" ht="15.75" customHeight="1">
      <c r="E399" s="4" t="str">
        <f>IFERROR(__xludf.DUMMYFUNCTION("GOOGLETRANSLATE(D399, ""he"", ""en"")"),"#VALUE!")</f>
        <v>#VALUE!</v>
      </c>
    </row>
    <row r="400" ht="15.75" customHeight="1">
      <c r="E400" s="4" t="str">
        <f>IFERROR(__xludf.DUMMYFUNCTION("GOOGLETRANSLATE(D400, ""he"", ""en"")"),"#VALUE!")</f>
        <v>#VALUE!</v>
      </c>
    </row>
    <row r="401" ht="15.75" customHeight="1">
      <c r="E401" s="4" t="str">
        <f>IFERROR(__xludf.DUMMYFUNCTION("GOOGLETRANSLATE(D401, ""he"", ""en"")"),"#VALUE!")</f>
        <v>#VALUE!</v>
      </c>
    </row>
    <row r="402" ht="15.75" customHeight="1">
      <c r="E402" s="4" t="str">
        <f>IFERROR(__xludf.DUMMYFUNCTION("GOOGLETRANSLATE(D402, ""he"", ""en"")"),"#VALUE!")</f>
        <v>#VALUE!</v>
      </c>
    </row>
    <row r="403" ht="15.75" customHeight="1">
      <c r="E403" s="4" t="str">
        <f>IFERROR(__xludf.DUMMYFUNCTION("GOOGLETRANSLATE(D403, ""he"", ""en"")"),"#VALUE!")</f>
        <v>#VALUE!</v>
      </c>
    </row>
    <row r="404" ht="15.75" customHeight="1">
      <c r="E404" s="4" t="str">
        <f>IFERROR(__xludf.DUMMYFUNCTION("GOOGLETRANSLATE(D404, ""he"", ""en"")"),"#VALUE!")</f>
        <v>#VALUE!</v>
      </c>
    </row>
    <row r="405" ht="15.75" customHeight="1">
      <c r="E405" s="4" t="str">
        <f>IFERROR(__xludf.DUMMYFUNCTION("GOOGLETRANSLATE(D405, ""he"", ""en"")"),"#VALUE!")</f>
        <v>#VALUE!</v>
      </c>
    </row>
    <row r="406" ht="15.75" customHeight="1">
      <c r="E406" s="4" t="str">
        <f>IFERROR(__xludf.DUMMYFUNCTION("GOOGLETRANSLATE(D406, ""he"", ""en"")"),"#VALUE!")</f>
        <v>#VALUE!</v>
      </c>
    </row>
    <row r="407" ht="15.75" customHeight="1">
      <c r="E407" s="4" t="str">
        <f>IFERROR(__xludf.DUMMYFUNCTION("GOOGLETRANSLATE(D407, ""he"", ""en"")"),"#VALUE!")</f>
        <v>#VALUE!</v>
      </c>
    </row>
    <row r="408" ht="15.75" customHeight="1">
      <c r="E408" s="4" t="str">
        <f>IFERROR(__xludf.DUMMYFUNCTION("GOOGLETRANSLATE(D408, ""he"", ""en"")"),"#VALUE!")</f>
        <v>#VALUE!</v>
      </c>
    </row>
    <row r="409" ht="15.75" customHeight="1">
      <c r="E409" s="4" t="str">
        <f>IFERROR(__xludf.DUMMYFUNCTION("GOOGLETRANSLATE(D409, ""he"", ""en"")"),"#VALUE!")</f>
        <v>#VALUE!</v>
      </c>
    </row>
    <row r="410" ht="15.75" customHeight="1">
      <c r="E410" s="4" t="str">
        <f>IFERROR(__xludf.DUMMYFUNCTION("GOOGLETRANSLATE(D410, ""he"", ""en"")"),"#VALUE!")</f>
        <v>#VALUE!</v>
      </c>
    </row>
    <row r="411" ht="15.75" customHeight="1">
      <c r="E411" s="4" t="str">
        <f>IFERROR(__xludf.DUMMYFUNCTION("GOOGLETRANSLATE(D411, ""he"", ""en"")"),"#VALUE!")</f>
        <v>#VALUE!</v>
      </c>
    </row>
    <row r="412" ht="15.75" customHeight="1">
      <c r="E412" s="4" t="str">
        <f>IFERROR(__xludf.DUMMYFUNCTION("GOOGLETRANSLATE(D412, ""he"", ""en"")"),"#VALUE!")</f>
        <v>#VALUE!</v>
      </c>
    </row>
    <row r="413" ht="15.75" customHeight="1">
      <c r="E413" s="4" t="str">
        <f>IFERROR(__xludf.DUMMYFUNCTION("GOOGLETRANSLATE(D413, ""he"", ""en"")"),"#VALUE!")</f>
        <v>#VALUE!</v>
      </c>
    </row>
    <row r="414" ht="15.75" customHeight="1">
      <c r="E414" s="4" t="str">
        <f>IFERROR(__xludf.DUMMYFUNCTION("GOOGLETRANSLATE(D414, ""he"", ""en"")"),"#VALUE!")</f>
        <v>#VALUE!</v>
      </c>
    </row>
    <row r="415" ht="15.75" customHeight="1">
      <c r="E415" s="4" t="str">
        <f>IFERROR(__xludf.DUMMYFUNCTION("GOOGLETRANSLATE(D415, ""he"", ""en"")"),"#VALUE!")</f>
        <v>#VALUE!</v>
      </c>
    </row>
    <row r="416" ht="15.75" customHeight="1">
      <c r="E416" s="4" t="str">
        <f>IFERROR(__xludf.DUMMYFUNCTION("GOOGLETRANSLATE(D416, ""he"", ""en"")"),"#VALUE!")</f>
        <v>#VALUE!</v>
      </c>
    </row>
    <row r="417" ht="15.75" customHeight="1">
      <c r="E417" s="4" t="str">
        <f>IFERROR(__xludf.DUMMYFUNCTION("GOOGLETRANSLATE(D417, ""he"", ""en"")"),"#VALUE!")</f>
        <v>#VALUE!</v>
      </c>
    </row>
    <row r="418" ht="15.75" customHeight="1">
      <c r="E418" s="4" t="str">
        <f>IFERROR(__xludf.DUMMYFUNCTION("GOOGLETRANSLATE(D418, ""he"", ""en"")"),"#VALUE!")</f>
        <v>#VALUE!</v>
      </c>
    </row>
    <row r="419" ht="15.75" customHeight="1">
      <c r="E419" s="4" t="str">
        <f>IFERROR(__xludf.DUMMYFUNCTION("GOOGLETRANSLATE(D419, ""he"", ""en"")"),"#VALUE!")</f>
        <v>#VALUE!</v>
      </c>
    </row>
    <row r="420" ht="15.75" customHeight="1">
      <c r="E420" s="4" t="str">
        <f>IFERROR(__xludf.DUMMYFUNCTION("GOOGLETRANSLATE(D420, ""he"", ""en"")"),"#VALUE!")</f>
        <v>#VALUE!</v>
      </c>
    </row>
    <row r="421" ht="15.75" customHeight="1">
      <c r="E421" s="4" t="str">
        <f>IFERROR(__xludf.DUMMYFUNCTION("GOOGLETRANSLATE(D421, ""he"", ""en"")"),"#VALUE!")</f>
        <v>#VALUE!</v>
      </c>
    </row>
    <row r="422" ht="15.75" customHeight="1">
      <c r="E422" s="4" t="str">
        <f>IFERROR(__xludf.DUMMYFUNCTION("GOOGLETRANSLATE(D422, ""he"", ""en"")"),"#VALUE!")</f>
        <v>#VALUE!</v>
      </c>
    </row>
    <row r="423" ht="15.75" customHeight="1">
      <c r="E423" s="4" t="str">
        <f>IFERROR(__xludf.DUMMYFUNCTION("GOOGLETRANSLATE(D423, ""he"", ""en"")"),"#VALUE!")</f>
        <v>#VALUE!</v>
      </c>
    </row>
    <row r="424" ht="15.75" customHeight="1">
      <c r="E424" s="4" t="str">
        <f>IFERROR(__xludf.DUMMYFUNCTION("GOOGLETRANSLATE(D424, ""he"", ""en"")"),"#VALUE!")</f>
        <v>#VALUE!</v>
      </c>
    </row>
    <row r="425" ht="15.75" customHeight="1">
      <c r="E425" s="4" t="str">
        <f>IFERROR(__xludf.DUMMYFUNCTION("GOOGLETRANSLATE(D425, ""he"", ""en"")"),"#VALUE!")</f>
        <v>#VALUE!</v>
      </c>
    </row>
    <row r="426" ht="15.75" customHeight="1">
      <c r="E426" s="4" t="str">
        <f>IFERROR(__xludf.DUMMYFUNCTION("GOOGLETRANSLATE(D426, ""he"", ""en"")"),"#VALUE!")</f>
        <v>#VALUE!</v>
      </c>
    </row>
    <row r="427" ht="15.75" customHeight="1">
      <c r="E427" s="4" t="str">
        <f>IFERROR(__xludf.DUMMYFUNCTION("GOOGLETRANSLATE(D427, ""he"", ""en"")"),"#VALUE!")</f>
        <v>#VALUE!</v>
      </c>
    </row>
    <row r="428" ht="15.75" customHeight="1">
      <c r="E428" s="4" t="str">
        <f>IFERROR(__xludf.DUMMYFUNCTION("GOOGLETRANSLATE(D428, ""he"", ""en"")"),"#VALUE!")</f>
        <v>#VALUE!</v>
      </c>
    </row>
    <row r="429" ht="15.75" customHeight="1">
      <c r="E429" s="4" t="str">
        <f>IFERROR(__xludf.DUMMYFUNCTION("GOOGLETRANSLATE(D429, ""he"", ""en"")"),"#VALUE!")</f>
        <v>#VALUE!</v>
      </c>
    </row>
    <row r="430" ht="15.75" customHeight="1">
      <c r="E430" s="4" t="str">
        <f>IFERROR(__xludf.DUMMYFUNCTION("GOOGLETRANSLATE(D430, ""he"", ""en"")"),"#VALUE!")</f>
        <v>#VALUE!</v>
      </c>
    </row>
    <row r="431" ht="15.75" customHeight="1">
      <c r="E431" s="4" t="str">
        <f>IFERROR(__xludf.DUMMYFUNCTION("GOOGLETRANSLATE(D431, ""he"", ""en"")"),"#VALUE!")</f>
        <v>#VALUE!</v>
      </c>
    </row>
    <row r="432" ht="15.75" customHeight="1">
      <c r="E432" s="4" t="str">
        <f>IFERROR(__xludf.DUMMYFUNCTION("GOOGLETRANSLATE(D432, ""he"", ""en"")"),"#VALUE!")</f>
        <v>#VALUE!</v>
      </c>
    </row>
    <row r="433" ht="15.75" customHeight="1">
      <c r="E433" s="4" t="str">
        <f>IFERROR(__xludf.DUMMYFUNCTION("GOOGLETRANSLATE(D433, ""he"", ""en"")"),"#VALUE!")</f>
        <v>#VALUE!</v>
      </c>
    </row>
    <row r="434" ht="15.75" customHeight="1">
      <c r="E434" s="4" t="str">
        <f>IFERROR(__xludf.DUMMYFUNCTION("GOOGLETRANSLATE(D434, ""he"", ""en"")"),"#VALUE!")</f>
        <v>#VALUE!</v>
      </c>
    </row>
    <row r="435" ht="15.75" customHeight="1">
      <c r="E435" s="4" t="str">
        <f>IFERROR(__xludf.DUMMYFUNCTION("GOOGLETRANSLATE(D435, ""he"", ""en"")"),"#VALUE!")</f>
        <v>#VALUE!</v>
      </c>
    </row>
    <row r="436" ht="15.75" customHeight="1">
      <c r="E436" s="4" t="str">
        <f>IFERROR(__xludf.DUMMYFUNCTION("GOOGLETRANSLATE(D436, ""he"", ""en"")"),"#VALUE!")</f>
        <v>#VALUE!</v>
      </c>
    </row>
    <row r="437" ht="15.75" customHeight="1">
      <c r="E437" s="4" t="str">
        <f>IFERROR(__xludf.DUMMYFUNCTION("GOOGLETRANSLATE(D437, ""he"", ""en"")"),"#VALUE!")</f>
        <v>#VALUE!</v>
      </c>
    </row>
    <row r="438" ht="15.75" customHeight="1">
      <c r="E438" s="4" t="str">
        <f>IFERROR(__xludf.DUMMYFUNCTION("GOOGLETRANSLATE(D438, ""he"", ""en"")"),"#VALUE!")</f>
        <v>#VALUE!</v>
      </c>
    </row>
    <row r="439" ht="15.75" customHeight="1">
      <c r="E439" s="4" t="str">
        <f>IFERROR(__xludf.DUMMYFUNCTION("GOOGLETRANSLATE(D439, ""he"", ""en"")"),"#VALUE!")</f>
        <v>#VALUE!</v>
      </c>
    </row>
    <row r="440" ht="15.75" customHeight="1">
      <c r="E440" s="4" t="str">
        <f>IFERROR(__xludf.DUMMYFUNCTION("GOOGLETRANSLATE(D440, ""he"", ""en"")"),"#VALUE!")</f>
        <v>#VALUE!</v>
      </c>
    </row>
    <row r="441" ht="15.75" customHeight="1">
      <c r="E441" s="4" t="str">
        <f>IFERROR(__xludf.DUMMYFUNCTION("GOOGLETRANSLATE(D441, ""he"", ""en"")"),"#VALUE!")</f>
        <v>#VALUE!</v>
      </c>
    </row>
    <row r="442" ht="15.75" customHeight="1">
      <c r="E442" s="4" t="str">
        <f>IFERROR(__xludf.DUMMYFUNCTION("GOOGLETRANSLATE(D442, ""he"", ""en"")"),"#VALUE!")</f>
        <v>#VALUE!</v>
      </c>
    </row>
    <row r="443" ht="15.75" customHeight="1">
      <c r="E443" s="4" t="str">
        <f>IFERROR(__xludf.DUMMYFUNCTION("GOOGLETRANSLATE(D443, ""he"", ""en"")"),"#VALUE!")</f>
        <v>#VALUE!</v>
      </c>
    </row>
    <row r="444" ht="15.75" customHeight="1">
      <c r="E444" s="4" t="str">
        <f>IFERROR(__xludf.DUMMYFUNCTION("GOOGLETRANSLATE(D444, ""he"", ""en"")"),"#VALUE!")</f>
        <v>#VALUE!</v>
      </c>
    </row>
    <row r="445" ht="15.75" customHeight="1">
      <c r="E445" s="4" t="str">
        <f>IFERROR(__xludf.DUMMYFUNCTION("GOOGLETRANSLATE(D445, ""he"", ""en"")"),"#VALUE!")</f>
        <v>#VALUE!</v>
      </c>
    </row>
    <row r="446" ht="15.75" customHeight="1">
      <c r="E446" s="4" t="str">
        <f>IFERROR(__xludf.DUMMYFUNCTION("GOOGLETRANSLATE(D446, ""he"", ""en"")"),"#VALUE!")</f>
        <v>#VALUE!</v>
      </c>
    </row>
    <row r="447" ht="15.75" customHeight="1">
      <c r="E447" s="4" t="str">
        <f>IFERROR(__xludf.DUMMYFUNCTION("GOOGLETRANSLATE(D447, ""he"", ""en"")"),"#VALUE!")</f>
        <v>#VALUE!</v>
      </c>
    </row>
    <row r="448" ht="15.75" customHeight="1">
      <c r="E448" s="4" t="str">
        <f>IFERROR(__xludf.DUMMYFUNCTION("GOOGLETRANSLATE(D448, ""he"", ""en"")"),"#VALUE!")</f>
        <v>#VALUE!</v>
      </c>
    </row>
    <row r="449" ht="15.75" customHeight="1">
      <c r="E449" s="4" t="str">
        <f>IFERROR(__xludf.DUMMYFUNCTION("GOOGLETRANSLATE(D449, ""he"", ""en"")"),"#VALUE!")</f>
        <v>#VALUE!</v>
      </c>
    </row>
    <row r="450" ht="15.75" customHeight="1">
      <c r="E450" s="4" t="str">
        <f>IFERROR(__xludf.DUMMYFUNCTION("GOOGLETRANSLATE(D450, ""he"", ""en"")"),"#VALUE!")</f>
        <v>#VALUE!</v>
      </c>
    </row>
    <row r="451" ht="15.75" customHeight="1">
      <c r="E451" s="4" t="str">
        <f>IFERROR(__xludf.DUMMYFUNCTION("GOOGLETRANSLATE(D451, ""he"", ""en"")"),"#VALUE!")</f>
        <v>#VALUE!</v>
      </c>
    </row>
    <row r="452" ht="15.75" customHeight="1">
      <c r="E452" s="4" t="str">
        <f>IFERROR(__xludf.DUMMYFUNCTION("GOOGLETRANSLATE(D452, ""he"", ""en"")"),"#VALUE!")</f>
        <v>#VALUE!</v>
      </c>
    </row>
    <row r="453" ht="15.75" customHeight="1">
      <c r="E453" s="4" t="str">
        <f>IFERROR(__xludf.DUMMYFUNCTION("GOOGLETRANSLATE(D453, ""he"", ""en"")"),"#VALUE!")</f>
        <v>#VALUE!</v>
      </c>
    </row>
    <row r="454" ht="15.75" customHeight="1">
      <c r="E454" s="4" t="str">
        <f>IFERROR(__xludf.DUMMYFUNCTION("GOOGLETRANSLATE(D454, ""he"", ""en"")"),"#VALUE!")</f>
        <v>#VALUE!</v>
      </c>
    </row>
    <row r="455" ht="15.75" customHeight="1">
      <c r="E455" s="4" t="str">
        <f>IFERROR(__xludf.DUMMYFUNCTION("GOOGLETRANSLATE(D455, ""he"", ""en"")"),"#VALUE!")</f>
        <v>#VALUE!</v>
      </c>
    </row>
    <row r="456" ht="15.75" customHeight="1">
      <c r="E456" s="4" t="str">
        <f>IFERROR(__xludf.DUMMYFUNCTION("GOOGLETRANSLATE(D456, ""he"", ""en"")"),"#VALUE!")</f>
        <v>#VALUE!</v>
      </c>
    </row>
    <row r="457" ht="15.75" customHeight="1">
      <c r="E457" s="4" t="str">
        <f>IFERROR(__xludf.DUMMYFUNCTION("GOOGLETRANSLATE(D457, ""he"", ""en"")"),"#VALUE!")</f>
        <v>#VALUE!</v>
      </c>
    </row>
    <row r="458" ht="15.75" customHeight="1">
      <c r="E458" s="4" t="str">
        <f>IFERROR(__xludf.DUMMYFUNCTION("GOOGLETRANSLATE(D458, ""he"", ""en"")"),"#VALUE!")</f>
        <v>#VALUE!</v>
      </c>
    </row>
    <row r="459" ht="15.75" customHeight="1">
      <c r="E459" s="4" t="str">
        <f>IFERROR(__xludf.DUMMYFUNCTION("GOOGLETRANSLATE(D459, ""he"", ""en"")"),"#VALUE!")</f>
        <v>#VALUE!</v>
      </c>
    </row>
    <row r="460" ht="15.75" customHeight="1">
      <c r="E460" s="4" t="str">
        <f>IFERROR(__xludf.DUMMYFUNCTION("GOOGLETRANSLATE(D460, ""he"", ""en"")"),"#VALUE!")</f>
        <v>#VALUE!</v>
      </c>
    </row>
    <row r="461" ht="15.75" customHeight="1">
      <c r="E461" s="4" t="str">
        <f>IFERROR(__xludf.DUMMYFUNCTION("GOOGLETRANSLATE(D461, ""he"", ""en"")"),"#VALUE!")</f>
        <v>#VALUE!</v>
      </c>
    </row>
    <row r="462" ht="15.75" customHeight="1">
      <c r="E462" s="4" t="str">
        <f>IFERROR(__xludf.DUMMYFUNCTION("GOOGLETRANSLATE(D462, ""he"", ""en"")"),"#VALUE!")</f>
        <v>#VALUE!</v>
      </c>
    </row>
    <row r="463" ht="15.75" customHeight="1">
      <c r="E463" s="4" t="str">
        <f>IFERROR(__xludf.DUMMYFUNCTION("GOOGLETRANSLATE(D463, ""he"", ""en"")"),"#VALUE!")</f>
        <v>#VALUE!</v>
      </c>
    </row>
    <row r="464" ht="15.75" customHeight="1">
      <c r="E464" s="4" t="str">
        <f>IFERROR(__xludf.DUMMYFUNCTION("GOOGLETRANSLATE(D464, ""he"", ""en"")"),"#VALUE!")</f>
        <v>#VALUE!</v>
      </c>
    </row>
    <row r="465" ht="15.75" customHeight="1">
      <c r="E465" s="4" t="str">
        <f>IFERROR(__xludf.DUMMYFUNCTION("GOOGLETRANSLATE(D465, ""he"", ""en"")"),"#VALUE!")</f>
        <v>#VALUE!</v>
      </c>
    </row>
    <row r="466" ht="15.75" customHeight="1">
      <c r="E466" s="4" t="str">
        <f>IFERROR(__xludf.DUMMYFUNCTION("GOOGLETRANSLATE(D466, ""he"", ""en"")"),"#VALUE!")</f>
        <v>#VALUE!</v>
      </c>
    </row>
    <row r="467" ht="15.75" customHeight="1">
      <c r="E467" s="4" t="str">
        <f>IFERROR(__xludf.DUMMYFUNCTION("GOOGLETRANSLATE(D467, ""he"", ""en"")"),"#VALUE!")</f>
        <v>#VALUE!</v>
      </c>
    </row>
    <row r="468" ht="15.75" customHeight="1">
      <c r="E468" s="4" t="str">
        <f>IFERROR(__xludf.DUMMYFUNCTION("GOOGLETRANSLATE(D468, ""he"", ""en"")"),"#VALUE!")</f>
        <v>#VALUE!</v>
      </c>
    </row>
    <row r="469" ht="15.75" customHeight="1">
      <c r="E469" s="4" t="str">
        <f>IFERROR(__xludf.DUMMYFUNCTION("GOOGLETRANSLATE(D469, ""he"", ""en"")"),"#VALUE!")</f>
        <v>#VALUE!</v>
      </c>
    </row>
    <row r="470" ht="15.75" customHeight="1">
      <c r="E470" s="4" t="str">
        <f>IFERROR(__xludf.DUMMYFUNCTION("GOOGLETRANSLATE(D470, ""he"", ""en"")"),"#VALUE!")</f>
        <v>#VALUE!</v>
      </c>
    </row>
    <row r="471" ht="15.75" customHeight="1">
      <c r="E471" s="4" t="str">
        <f>IFERROR(__xludf.DUMMYFUNCTION("GOOGLETRANSLATE(D471, ""he"", ""en"")"),"#VALUE!")</f>
        <v>#VALUE!</v>
      </c>
    </row>
    <row r="472" ht="15.75" customHeight="1">
      <c r="E472" s="4" t="str">
        <f>IFERROR(__xludf.DUMMYFUNCTION("GOOGLETRANSLATE(D472, ""he"", ""en"")"),"#VALUE!")</f>
        <v>#VALUE!</v>
      </c>
    </row>
    <row r="473" ht="15.75" customHeight="1">
      <c r="E473" s="4" t="str">
        <f>IFERROR(__xludf.DUMMYFUNCTION("GOOGLETRANSLATE(D473, ""he"", ""en"")"),"#VALUE!")</f>
        <v>#VALUE!</v>
      </c>
    </row>
    <row r="474" ht="15.75" customHeight="1">
      <c r="E474" s="4" t="str">
        <f>IFERROR(__xludf.DUMMYFUNCTION("GOOGLETRANSLATE(D474, ""he"", ""en"")"),"#VALUE!")</f>
        <v>#VALUE!</v>
      </c>
    </row>
    <row r="475" ht="15.75" customHeight="1">
      <c r="E475" s="4" t="str">
        <f>IFERROR(__xludf.DUMMYFUNCTION("GOOGLETRANSLATE(D475, ""he"", ""en"")"),"#VALUE!")</f>
        <v>#VALUE!</v>
      </c>
    </row>
    <row r="476" ht="15.75" customHeight="1">
      <c r="E476" s="4" t="str">
        <f>IFERROR(__xludf.DUMMYFUNCTION("GOOGLETRANSLATE(D476, ""he"", ""en"")"),"#VALUE!")</f>
        <v>#VALUE!</v>
      </c>
    </row>
    <row r="477" ht="15.75" customHeight="1">
      <c r="E477" s="4" t="str">
        <f>IFERROR(__xludf.DUMMYFUNCTION("GOOGLETRANSLATE(D477, ""he"", ""en"")"),"#VALUE!")</f>
        <v>#VALUE!</v>
      </c>
    </row>
    <row r="478" ht="15.75" customHeight="1">
      <c r="E478" s="4" t="str">
        <f>IFERROR(__xludf.DUMMYFUNCTION("GOOGLETRANSLATE(D478, ""he"", ""en"")"),"#VALUE!")</f>
        <v>#VALUE!</v>
      </c>
    </row>
    <row r="479" ht="15.75" customHeight="1">
      <c r="E479" s="4" t="str">
        <f>IFERROR(__xludf.DUMMYFUNCTION("GOOGLETRANSLATE(D479, ""he"", ""en"")"),"#VALUE!")</f>
        <v>#VALUE!</v>
      </c>
    </row>
    <row r="480" ht="15.75" customHeight="1">
      <c r="E480" s="4" t="str">
        <f>IFERROR(__xludf.DUMMYFUNCTION("GOOGLETRANSLATE(D480, ""he"", ""en"")"),"#VALUE!")</f>
        <v>#VALUE!</v>
      </c>
    </row>
    <row r="481" ht="15.75" customHeight="1">
      <c r="E481" s="4" t="str">
        <f>IFERROR(__xludf.DUMMYFUNCTION("GOOGLETRANSLATE(D481, ""he"", ""en"")"),"#VALUE!")</f>
        <v>#VALUE!</v>
      </c>
    </row>
    <row r="482" ht="15.75" customHeight="1">
      <c r="E482" s="4" t="str">
        <f>IFERROR(__xludf.DUMMYFUNCTION("GOOGLETRANSLATE(D482, ""he"", ""en"")"),"#VALUE!")</f>
        <v>#VALUE!</v>
      </c>
    </row>
    <row r="483" ht="15.75" customHeight="1">
      <c r="E483" s="4" t="str">
        <f>IFERROR(__xludf.DUMMYFUNCTION("GOOGLETRANSLATE(D483, ""he"", ""en"")"),"#VALUE!")</f>
        <v>#VALUE!</v>
      </c>
    </row>
    <row r="484" ht="15.75" customHeight="1">
      <c r="E484" s="4" t="str">
        <f>IFERROR(__xludf.DUMMYFUNCTION("GOOGLETRANSLATE(D484, ""he"", ""en"")"),"#VALUE!")</f>
        <v>#VALUE!</v>
      </c>
    </row>
    <row r="485" ht="15.75" customHeight="1">
      <c r="E485" s="4" t="str">
        <f>IFERROR(__xludf.DUMMYFUNCTION("GOOGLETRANSLATE(D485, ""he"", ""en"")"),"#VALUE!")</f>
        <v>#VALUE!</v>
      </c>
    </row>
    <row r="486" ht="15.75" customHeight="1">
      <c r="E486" s="4" t="str">
        <f>IFERROR(__xludf.DUMMYFUNCTION("GOOGLETRANSLATE(D486, ""he"", ""en"")"),"#VALUE!")</f>
        <v>#VALUE!</v>
      </c>
    </row>
    <row r="487" ht="15.75" customHeight="1">
      <c r="E487" s="4" t="str">
        <f>IFERROR(__xludf.DUMMYFUNCTION("GOOGLETRANSLATE(D487, ""he"", ""en"")"),"#VALUE!")</f>
        <v>#VALUE!</v>
      </c>
    </row>
    <row r="488" ht="15.75" customHeight="1">
      <c r="E488" s="4" t="str">
        <f>IFERROR(__xludf.DUMMYFUNCTION("GOOGLETRANSLATE(D488, ""he"", ""en"")"),"#VALUE!")</f>
        <v>#VALUE!</v>
      </c>
    </row>
    <row r="489" ht="15.75" customHeight="1">
      <c r="E489" s="4" t="str">
        <f>IFERROR(__xludf.DUMMYFUNCTION("GOOGLETRANSLATE(D489, ""he"", ""en"")"),"#VALUE!")</f>
        <v>#VALUE!</v>
      </c>
    </row>
    <row r="490" ht="15.75" customHeight="1">
      <c r="E490" s="4" t="str">
        <f>IFERROR(__xludf.DUMMYFUNCTION("GOOGLETRANSLATE(D490, ""he"", ""en"")"),"#VALUE!")</f>
        <v>#VALUE!</v>
      </c>
    </row>
    <row r="491" ht="15.75" customHeight="1">
      <c r="E491" s="4" t="str">
        <f>IFERROR(__xludf.DUMMYFUNCTION("GOOGLETRANSLATE(D491, ""he"", ""en"")"),"#VALUE!")</f>
        <v>#VALUE!</v>
      </c>
    </row>
    <row r="492" ht="15.75" customHeight="1">
      <c r="E492" s="4" t="str">
        <f>IFERROR(__xludf.DUMMYFUNCTION("GOOGLETRANSLATE(D492, ""he"", ""en"")"),"#VALUE!")</f>
        <v>#VALUE!</v>
      </c>
    </row>
    <row r="493" ht="15.75" customHeight="1">
      <c r="E493" s="4" t="str">
        <f>IFERROR(__xludf.DUMMYFUNCTION("GOOGLETRANSLATE(D493, ""he"", ""en"")"),"#VALUE!")</f>
        <v>#VALUE!</v>
      </c>
    </row>
    <row r="494" ht="15.75" customHeight="1">
      <c r="E494" s="4" t="str">
        <f>IFERROR(__xludf.DUMMYFUNCTION("GOOGLETRANSLATE(D494, ""he"", ""en"")"),"#VALUE!")</f>
        <v>#VALUE!</v>
      </c>
    </row>
    <row r="495" ht="15.75" customHeight="1">
      <c r="E495" s="4" t="str">
        <f>IFERROR(__xludf.DUMMYFUNCTION("GOOGLETRANSLATE(D495, ""he"", ""en"")"),"#VALUE!")</f>
        <v>#VALUE!</v>
      </c>
    </row>
    <row r="496" ht="15.75" customHeight="1">
      <c r="E496" s="4" t="str">
        <f>IFERROR(__xludf.DUMMYFUNCTION("GOOGLETRANSLATE(D496, ""he"", ""en"")"),"#VALUE!")</f>
        <v>#VALUE!</v>
      </c>
    </row>
    <row r="497" ht="15.75" customHeight="1">
      <c r="E497" s="4" t="str">
        <f>IFERROR(__xludf.DUMMYFUNCTION("GOOGLETRANSLATE(D497, ""he"", ""en"")"),"#VALUE!")</f>
        <v>#VALUE!</v>
      </c>
    </row>
    <row r="498" ht="15.75" customHeight="1">
      <c r="E498" s="4" t="str">
        <f>IFERROR(__xludf.DUMMYFUNCTION("GOOGLETRANSLATE(D498, ""he"", ""en"")"),"#VALUE!")</f>
        <v>#VALUE!</v>
      </c>
    </row>
    <row r="499" ht="15.75" customHeight="1">
      <c r="E499" s="4" t="str">
        <f>IFERROR(__xludf.DUMMYFUNCTION("GOOGLETRANSLATE(D499, ""he"", ""en"")"),"#VALUE!")</f>
        <v>#VALUE!</v>
      </c>
    </row>
    <row r="500" ht="15.75" customHeight="1">
      <c r="E500" s="4" t="str">
        <f>IFERROR(__xludf.DUMMYFUNCTION("GOOGLETRANSLATE(D500, ""he"", ""en"")"),"#VALUE!")</f>
        <v>#VALUE!</v>
      </c>
    </row>
    <row r="501" ht="15.75" customHeight="1">
      <c r="E501" s="4" t="str">
        <f>IFERROR(__xludf.DUMMYFUNCTION("GOOGLETRANSLATE(D501, ""he"", ""en"")"),"#VALUE!")</f>
        <v>#VALUE!</v>
      </c>
    </row>
    <row r="502" ht="15.75" customHeight="1">
      <c r="E502" s="4" t="str">
        <f>IFERROR(__xludf.DUMMYFUNCTION("GOOGLETRANSLATE(D502, ""he"", ""en"")"),"#VALUE!")</f>
        <v>#VALUE!</v>
      </c>
    </row>
    <row r="503" ht="15.75" customHeight="1">
      <c r="E503" s="4" t="str">
        <f>IFERROR(__xludf.DUMMYFUNCTION("GOOGLETRANSLATE(D503, ""he"", ""en"")"),"#VALUE!")</f>
        <v>#VALUE!</v>
      </c>
    </row>
    <row r="504" ht="15.75" customHeight="1">
      <c r="E504" s="4" t="str">
        <f>IFERROR(__xludf.DUMMYFUNCTION("GOOGLETRANSLATE(D504, ""he"", ""en"")"),"#VALUE!")</f>
        <v>#VALUE!</v>
      </c>
    </row>
    <row r="505" ht="15.75" customHeight="1">
      <c r="E505" s="4" t="str">
        <f>IFERROR(__xludf.DUMMYFUNCTION("GOOGLETRANSLATE(D505, ""he"", ""en"")"),"#VALUE!")</f>
        <v>#VALUE!</v>
      </c>
    </row>
    <row r="506" ht="15.75" customHeight="1">
      <c r="E506" s="4" t="str">
        <f>IFERROR(__xludf.DUMMYFUNCTION("GOOGLETRANSLATE(D506, ""he"", ""en"")"),"#VALUE!")</f>
        <v>#VALUE!</v>
      </c>
    </row>
    <row r="507" ht="15.75" customHeight="1">
      <c r="E507" s="4" t="str">
        <f>IFERROR(__xludf.DUMMYFUNCTION("GOOGLETRANSLATE(D507, ""he"", ""en"")"),"#VALUE!")</f>
        <v>#VALUE!</v>
      </c>
    </row>
    <row r="508" ht="15.75" customHeight="1">
      <c r="E508" s="4" t="str">
        <f>IFERROR(__xludf.DUMMYFUNCTION("GOOGLETRANSLATE(D508, ""he"", ""en"")"),"#VALUE!")</f>
        <v>#VALUE!</v>
      </c>
    </row>
    <row r="509" ht="15.75" customHeight="1">
      <c r="E509" s="4" t="str">
        <f>IFERROR(__xludf.DUMMYFUNCTION("GOOGLETRANSLATE(D509, ""he"", ""en"")"),"#VALUE!")</f>
        <v>#VALUE!</v>
      </c>
    </row>
    <row r="510" ht="15.75" customHeight="1">
      <c r="E510" s="4" t="str">
        <f>IFERROR(__xludf.DUMMYFUNCTION("GOOGLETRANSLATE(D510, ""he"", ""en"")"),"#VALUE!")</f>
        <v>#VALUE!</v>
      </c>
    </row>
    <row r="511" ht="15.75" customHeight="1">
      <c r="E511" s="4" t="str">
        <f>IFERROR(__xludf.DUMMYFUNCTION("GOOGLETRANSLATE(D511, ""he"", ""en"")"),"#VALUE!")</f>
        <v>#VALUE!</v>
      </c>
    </row>
    <row r="512" ht="15.75" customHeight="1">
      <c r="E512" s="4" t="str">
        <f>IFERROR(__xludf.DUMMYFUNCTION("GOOGLETRANSLATE(D512, ""he"", ""en"")"),"#VALUE!")</f>
        <v>#VALUE!</v>
      </c>
    </row>
    <row r="513" ht="15.75" customHeight="1">
      <c r="E513" s="4" t="str">
        <f>IFERROR(__xludf.DUMMYFUNCTION("GOOGLETRANSLATE(D513, ""he"", ""en"")"),"#VALUE!")</f>
        <v>#VALUE!</v>
      </c>
    </row>
    <row r="514" ht="15.75" customHeight="1">
      <c r="E514" s="4" t="str">
        <f>IFERROR(__xludf.DUMMYFUNCTION("GOOGLETRANSLATE(D514, ""he"", ""en"")"),"#VALUE!")</f>
        <v>#VALUE!</v>
      </c>
    </row>
    <row r="515" ht="15.75" customHeight="1">
      <c r="E515" s="4" t="str">
        <f>IFERROR(__xludf.DUMMYFUNCTION("GOOGLETRANSLATE(D515, ""he"", ""en"")"),"#VALUE!")</f>
        <v>#VALUE!</v>
      </c>
    </row>
    <row r="516" ht="15.75" customHeight="1">
      <c r="E516" s="4" t="str">
        <f>IFERROR(__xludf.DUMMYFUNCTION("GOOGLETRANSLATE(D516, ""he"", ""en"")"),"#VALUE!")</f>
        <v>#VALUE!</v>
      </c>
    </row>
    <row r="517" ht="15.75" customHeight="1">
      <c r="E517" s="4" t="str">
        <f>IFERROR(__xludf.DUMMYFUNCTION("GOOGLETRANSLATE(D517, ""he"", ""en"")"),"#VALUE!")</f>
        <v>#VALUE!</v>
      </c>
    </row>
    <row r="518" ht="15.75" customHeight="1">
      <c r="E518" s="4" t="str">
        <f>IFERROR(__xludf.DUMMYFUNCTION("GOOGLETRANSLATE(D518, ""he"", ""en"")"),"#VALUE!")</f>
        <v>#VALUE!</v>
      </c>
    </row>
    <row r="519" ht="15.75" customHeight="1">
      <c r="E519" s="4" t="str">
        <f>IFERROR(__xludf.DUMMYFUNCTION("GOOGLETRANSLATE(D519, ""he"", ""en"")"),"#VALUE!")</f>
        <v>#VALUE!</v>
      </c>
    </row>
    <row r="520" ht="15.75" customHeight="1">
      <c r="E520" s="4" t="str">
        <f>IFERROR(__xludf.DUMMYFUNCTION("GOOGLETRANSLATE(D520, ""he"", ""en"")"),"#VALUE!")</f>
        <v>#VALUE!</v>
      </c>
    </row>
    <row r="521" ht="15.75" customHeight="1">
      <c r="E521" s="4" t="str">
        <f>IFERROR(__xludf.DUMMYFUNCTION("GOOGLETRANSLATE(D521, ""he"", ""en"")"),"#VALUE!")</f>
        <v>#VALUE!</v>
      </c>
    </row>
    <row r="522" ht="15.75" customHeight="1">
      <c r="E522" s="4" t="str">
        <f>IFERROR(__xludf.DUMMYFUNCTION("GOOGLETRANSLATE(D522, ""he"", ""en"")"),"#VALUE!")</f>
        <v>#VALUE!</v>
      </c>
    </row>
    <row r="523" ht="15.75" customHeight="1">
      <c r="E523" s="4" t="str">
        <f>IFERROR(__xludf.DUMMYFUNCTION("GOOGLETRANSLATE(D523, ""he"", ""en"")"),"#VALUE!")</f>
        <v>#VALUE!</v>
      </c>
    </row>
    <row r="524" ht="15.75" customHeight="1">
      <c r="E524" s="4" t="str">
        <f>IFERROR(__xludf.DUMMYFUNCTION("GOOGLETRANSLATE(D524, ""he"", ""en"")"),"#VALUE!")</f>
        <v>#VALUE!</v>
      </c>
    </row>
    <row r="525" ht="15.75" customHeight="1">
      <c r="E525" s="4" t="str">
        <f>IFERROR(__xludf.DUMMYFUNCTION("GOOGLETRANSLATE(D525, ""he"", ""en"")"),"#VALUE!")</f>
        <v>#VALUE!</v>
      </c>
    </row>
    <row r="526" ht="15.75" customHeight="1">
      <c r="E526" s="4" t="str">
        <f>IFERROR(__xludf.DUMMYFUNCTION("GOOGLETRANSLATE(D526, ""he"", ""en"")"),"#VALUE!")</f>
        <v>#VALUE!</v>
      </c>
    </row>
    <row r="527" ht="15.75" customHeight="1">
      <c r="E527" s="4" t="str">
        <f>IFERROR(__xludf.DUMMYFUNCTION("GOOGLETRANSLATE(D527, ""he"", ""en"")"),"#VALUE!")</f>
        <v>#VALUE!</v>
      </c>
    </row>
    <row r="528" ht="15.75" customHeight="1">
      <c r="E528" s="4" t="str">
        <f>IFERROR(__xludf.DUMMYFUNCTION("GOOGLETRANSLATE(D528, ""he"", ""en"")"),"#VALUE!")</f>
        <v>#VALUE!</v>
      </c>
    </row>
    <row r="529" ht="15.75" customHeight="1">
      <c r="E529" s="4" t="str">
        <f>IFERROR(__xludf.DUMMYFUNCTION("GOOGLETRANSLATE(D529, ""he"", ""en"")"),"#VALUE!")</f>
        <v>#VALUE!</v>
      </c>
    </row>
    <row r="530" ht="15.75" customHeight="1">
      <c r="E530" s="4" t="str">
        <f>IFERROR(__xludf.DUMMYFUNCTION("GOOGLETRANSLATE(D530, ""he"", ""en"")"),"#VALUE!")</f>
        <v>#VALUE!</v>
      </c>
    </row>
    <row r="531" ht="15.75" customHeight="1">
      <c r="E531" s="4" t="str">
        <f>IFERROR(__xludf.DUMMYFUNCTION("GOOGLETRANSLATE(D531, ""he"", ""en"")"),"#VALUE!")</f>
        <v>#VALUE!</v>
      </c>
    </row>
    <row r="532" ht="15.75" customHeight="1">
      <c r="E532" s="4" t="str">
        <f>IFERROR(__xludf.DUMMYFUNCTION("GOOGLETRANSLATE(D532, ""he"", ""en"")"),"#VALUE!")</f>
        <v>#VALUE!</v>
      </c>
    </row>
    <row r="533" ht="15.75" customHeight="1">
      <c r="E533" s="4" t="str">
        <f>IFERROR(__xludf.DUMMYFUNCTION("GOOGLETRANSLATE(D533, ""he"", ""en"")"),"#VALUE!")</f>
        <v>#VALUE!</v>
      </c>
    </row>
    <row r="534" ht="15.75" customHeight="1">
      <c r="E534" s="4" t="str">
        <f>IFERROR(__xludf.DUMMYFUNCTION("GOOGLETRANSLATE(D534, ""he"", ""en"")"),"#VALUE!")</f>
        <v>#VALUE!</v>
      </c>
    </row>
    <row r="535" ht="15.75" customHeight="1">
      <c r="E535" s="4" t="str">
        <f>IFERROR(__xludf.DUMMYFUNCTION("GOOGLETRANSLATE(D535, ""he"", ""en"")"),"#VALUE!")</f>
        <v>#VALUE!</v>
      </c>
    </row>
    <row r="536" ht="15.75" customHeight="1">
      <c r="E536" s="4" t="str">
        <f>IFERROR(__xludf.DUMMYFUNCTION("GOOGLETRANSLATE(D536, ""he"", ""en"")"),"#VALUE!")</f>
        <v>#VALUE!</v>
      </c>
    </row>
    <row r="537" ht="15.75" customHeight="1">
      <c r="E537" s="4" t="str">
        <f>IFERROR(__xludf.DUMMYFUNCTION("GOOGLETRANSLATE(D537, ""he"", ""en"")"),"#VALUE!")</f>
        <v>#VALUE!</v>
      </c>
    </row>
    <row r="538" ht="15.75" customHeight="1">
      <c r="E538" s="4" t="str">
        <f>IFERROR(__xludf.DUMMYFUNCTION("GOOGLETRANSLATE(D538, ""he"", ""en"")"),"#VALUE!")</f>
        <v>#VALUE!</v>
      </c>
    </row>
    <row r="539" ht="15.75" customHeight="1">
      <c r="E539" s="4" t="str">
        <f>IFERROR(__xludf.DUMMYFUNCTION("GOOGLETRANSLATE(D539, ""he"", ""en"")"),"#VALUE!")</f>
        <v>#VALUE!</v>
      </c>
    </row>
    <row r="540" ht="15.75" customHeight="1">
      <c r="E540" s="4" t="str">
        <f>IFERROR(__xludf.DUMMYFUNCTION("GOOGLETRANSLATE(D540, ""he"", ""en"")"),"#VALUE!")</f>
        <v>#VALUE!</v>
      </c>
    </row>
    <row r="541" ht="15.75" customHeight="1">
      <c r="E541" s="4" t="str">
        <f>IFERROR(__xludf.DUMMYFUNCTION("GOOGLETRANSLATE(D541, ""he"", ""en"")"),"#VALUE!")</f>
        <v>#VALUE!</v>
      </c>
    </row>
    <row r="542" ht="15.75" customHeight="1">
      <c r="E542" s="4" t="str">
        <f>IFERROR(__xludf.DUMMYFUNCTION("GOOGLETRANSLATE(D542, ""he"", ""en"")"),"#VALUE!")</f>
        <v>#VALUE!</v>
      </c>
    </row>
    <row r="543" ht="15.75" customHeight="1">
      <c r="E543" s="4" t="str">
        <f>IFERROR(__xludf.DUMMYFUNCTION("GOOGLETRANSLATE(D543, ""he"", ""en"")"),"#VALUE!")</f>
        <v>#VALUE!</v>
      </c>
    </row>
    <row r="544" ht="15.75" customHeight="1">
      <c r="E544" s="4" t="str">
        <f>IFERROR(__xludf.DUMMYFUNCTION("GOOGLETRANSLATE(D544, ""he"", ""en"")"),"#VALUE!")</f>
        <v>#VALUE!</v>
      </c>
    </row>
    <row r="545" ht="15.75" customHeight="1">
      <c r="E545" s="4" t="str">
        <f>IFERROR(__xludf.DUMMYFUNCTION("GOOGLETRANSLATE(D545, ""he"", ""en"")"),"#VALUE!")</f>
        <v>#VALUE!</v>
      </c>
    </row>
    <row r="546" ht="15.75" customHeight="1">
      <c r="E546" s="4" t="str">
        <f>IFERROR(__xludf.DUMMYFUNCTION("GOOGLETRANSLATE(D546, ""he"", ""en"")"),"#VALUE!")</f>
        <v>#VALUE!</v>
      </c>
    </row>
    <row r="547" ht="15.75" customHeight="1">
      <c r="E547" s="4" t="str">
        <f>IFERROR(__xludf.DUMMYFUNCTION("GOOGLETRANSLATE(D547, ""he"", ""en"")"),"#VALUE!")</f>
        <v>#VALUE!</v>
      </c>
    </row>
    <row r="548" ht="15.75" customHeight="1">
      <c r="E548" s="4" t="str">
        <f>IFERROR(__xludf.DUMMYFUNCTION("GOOGLETRANSLATE(D548, ""he"", ""en"")"),"#VALUE!")</f>
        <v>#VALUE!</v>
      </c>
    </row>
    <row r="549" ht="15.75" customHeight="1">
      <c r="E549" s="4" t="str">
        <f>IFERROR(__xludf.DUMMYFUNCTION("GOOGLETRANSLATE(D549, ""he"", ""en"")"),"#VALUE!")</f>
        <v>#VALUE!</v>
      </c>
    </row>
    <row r="550" ht="15.75" customHeight="1">
      <c r="E550" s="4" t="str">
        <f>IFERROR(__xludf.DUMMYFUNCTION("GOOGLETRANSLATE(D550, ""he"", ""en"")"),"#VALUE!")</f>
        <v>#VALUE!</v>
      </c>
    </row>
    <row r="551" ht="15.75" customHeight="1">
      <c r="E551" s="4" t="str">
        <f>IFERROR(__xludf.DUMMYFUNCTION("GOOGLETRANSLATE(D551, ""he"", ""en"")"),"#VALUE!")</f>
        <v>#VALUE!</v>
      </c>
    </row>
    <row r="552" ht="15.75" customHeight="1">
      <c r="E552" s="4" t="str">
        <f>IFERROR(__xludf.DUMMYFUNCTION("GOOGLETRANSLATE(D552, ""he"", ""en"")"),"#VALUE!")</f>
        <v>#VALUE!</v>
      </c>
    </row>
    <row r="553" ht="15.75" customHeight="1">
      <c r="E553" s="4" t="str">
        <f>IFERROR(__xludf.DUMMYFUNCTION("GOOGLETRANSLATE(D553, ""he"", ""en"")"),"#VALUE!")</f>
        <v>#VALUE!</v>
      </c>
    </row>
    <row r="554" ht="15.75" customHeight="1">
      <c r="E554" s="4" t="str">
        <f>IFERROR(__xludf.DUMMYFUNCTION("GOOGLETRANSLATE(D554, ""he"", ""en"")"),"#VALUE!")</f>
        <v>#VALUE!</v>
      </c>
    </row>
    <row r="555" ht="15.75" customHeight="1">
      <c r="E555" s="4" t="str">
        <f>IFERROR(__xludf.DUMMYFUNCTION("GOOGLETRANSLATE(D555, ""he"", ""en"")"),"#VALUE!")</f>
        <v>#VALUE!</v>
      </c>
    </row>
    <row r="556" ht="15.75" customHeight="1">
      <c r="E556" s="4" t="str">
        <f>IFERROR(__xludf.DUMMYFUNCTION("GOOGLETRANSLATE(D556, ""he"", ""en"")"),"#VALUE!")</f>
        <v>#VALUE!</v>
      </c>
    </row>
    <row r="557" ht="15.75" customHeight="1">
      <c r="E557" s="4" t="str">
        <f>IFERROR(__xludf.DUMMYFUNCTION("GOOGLETRANSLATE(D557, ""he"", ""en"")"),"#VALUE!")</f>
        <v>#VALUE!</v>
      </c>
    </row>
    <row r="558" ht="15.75" customHeight="1">
      <c r="E558" s="4" t="str">
        <f>IFERROR(__xludf.DUMMYFUNCTION("GOOGLETRANSLATE(D558, ""he"", ""en"")"),"#VALUE!")</f>
        <v>#VALUE!</v>
      </c>
    </row>
    <row r="559" ht="15.75" customHeight="1">
      <c r="E559" s="4" t="str">
        <f>IFERROR(__xludf.DUMMYFUNCTION("GOOGLETRANSLATE(D559, ""he"", ""en"")"),"#VALUE!")</f>
        <v>#VALUE!</v>
      </c>
    </row>
    <row r="560" ht="15.75" customHeight="1">
      <c r="E560" s="4" t="str">
        <f>IFERROR(__xludf.DUMMYFUNCTION("GOOGLETRANSLATE(D560, ""he"", ""en"")"),"#VALUE!")</f>
        <v>#VALUE!</v>
      </c>
    </row>
    <row r="561" ht="15.75" customHeight="1">
      <c r="E561" s="4" t="str">
        <f>IFERROR(__xludf.DUMMYFUNCTION("GOOGLETRANSLATE(D561, ""he"", ""en"")"),"#VALUE!")</f>
        <v>#VALUE!</v>
      </c>
    </row>
    <row r="562" ht="15.75" customHeight="1">
      <c r="E562" s="4" t="str">
        <f>IFERROR(__xludf.DUMMYFUNCTION("GOOGLETRANSLATE(D562, ""he"", ""en"")"),"#VALUE!")</f>
        <v>#VALUE!</v>
      </c>
    </row>
    <row r="563" ht="15.75" customHeight="1">
      <c r="E563" s="4" t="str">
        <f>IFERROR(__xludf.DUMMYFUNCTION("GOOGLETRANSLATE(D563, ""he"", ""en"")"),"#VALUE!")</f>
        <v>#VALUE!</v>
      </c>
    </row>
    <row r="564" ht="15.75" customHeight="1">
      <c r="E564" s="4" t="str">
        <f>IFERROR(__xludf.DUMMYFUNCTION("GOOGLETRANSLATE(D564, ""he"", ""en"")"),"#VALUE!")</f>
        <v>#VALUE!</v>
      </c>
    </row>
    <row r="565" ht="15.75" customHeight="1">
      <c r="E565" s="4" t="str">
        <f>IFERROR(__xludf.DUMMYFUNCTION("GOOGLETRANSLATE(D565, ""he"", ""en"")"),"#VALUE!")</f>
        <v>#VALUE!</v>
      </c>
    </row>
    <row r="566" ht="15.75" customHeight="1">
      <c r="E566" s="4" t="str">
        <f>IFERROR(__xludf.DUMMYFUNCTION("GOOGLETRANSLATE(D566, ""he"", ""en"")"),"#VALUE!")</f>
        <v>#VALUE!</v>
      </c>
    </row>
    <row r="567" ht="15.75" customHeight="1">
      <c r="E567" s="4" t="str">
        <f>IFERROR(__xludf.DUMMYFUNCTION("GOOGLETRANSLATE(D567, ""he"", ""en"")"),"#VALUE!")</f>
        <v>#VALUE!</v>
      </c>
    </row>
    <row r="568" ht="15.75" customHeight="1">
      <c r="E568" s="4" t="str">
        <f>IFERROR(__xludf.DUMMYFUNCTION("GOOGLETRANSLATE(D568, ""he"", ""en"")"),"#VALUE!")</f>
        <v>#VALUE!</v>
      </c>
    </row>
    <row r="569" ht="15.75" customHeight="1">
      <c r="E569" s="4" t="str">
        <f>IFERROR(__xludf.DUMMYFUNCTION("GOOGLETRANSLATE(D569, ""he"", ""en"")"),"#VALUE!")</f>
        <v>#VALUE!</v>
      </c>
    </row>
    <row r="570" ht="15.75" customHeight="1">
      <c r="E570" s="4" t="str">
        <f>IFERROR(__xludf.DUMMYFUNCTION("GOOGLETRANSLATE(D570, ""he"", ""en"")"),"#VALUE!")</f>
        <v>#VALUE!</v>
      </c>
    </row>
    <row r="571" ht="15.75" customHeight="1">
      <c r="E571" s="4" t="str">
        <f>IFERROR(__xludf.DUMMYFUNCTION("GOOGLETRANSLATE(D571, ""he"", ""en"")"),"#VALUE!")</f>
        <v>#VALUE!</v>
      </c>
    </row>
    <row r="572" ht="15.75" customHeight="1">
      <c r="E572" s="4" t="str">
        <f>IFERROR(__xludf.DUMMYFUNCTION("GOOGLETRANSLATE(D572, ""he"", ""en"")"),"#VALUE!")</f>
        <v>#VALUE!</v>
      </c>
    </row>
    <row r="573" ht="15.75" customHeight="1">
      <c r="E573" s="4" t="str">
        <f>IFERROR(__xludf.DUMMYFUNCTION("GOOGLETRANSLATE(D573, ""he"", ""en"")"),"#VALUE!")</f>
        <v>#VALUE!</v>
      </c>
    </row>
    <row r="574" ht="15.75" customHeight="1">
      <c r="E574" s="4" t="str">
        <f>IFERROR(__xludf.DUMMYFUNCTION("GOOGLETRANSLATE(D574, ""he"", ""en"")"),"#VALUE!")</f>
        <v>#VALUE!</v>
      </c>
    </row>
    <row r="575" ht="15.75" customHeight="1">
      <c r="E575" s="4" t="str">
        <f>IFERROR(__xludf.DUMMYFUNCTION("GOOGLETRANSLATE(D575, ""he"", ""en"")"),"#VALUE!")</f>
        <v>#VALUE!</v>
      </c>
    </row>
    <row r="576" ht="15.75" customHeight="1">
      <c r="E576" s="4" t="str">
        <f>IFERROR(__xludf.DUMMYFUNCTION("GOOGLETRANSLATE(D576, ""he"", ""en"")"),"#VALUE!")</f>
        <v>#VALUE!</v>
      </c>
    </row>
    <row r="577" ht="15.75" customHeight="1">
      <c r="E577" s="4" t="str">
        <f>IFERROR(__xludf.DUMMYFUNCTION("GOOGLETRANSLATE(D577, ""he"", ""en"")"),"#VALUE!")</f>
        <v>#VALUE!</v>
      </c>
    </row>
    <row r="578" ht="15.75" customHeight="1">
      <c r="E578" s="4" t="str">
        <f>IFERROR(__xludf.DUMMYFUNCTION("GOOGLETRANSLATE(D578, ""he"", ""en"")"),"#VALUE!")</f>
        <v>#VALUE!</v>
      </c>
    </row>
    <row r="579" ht="15.75" customHeight="1">
      <c r="E579" s="4" t="str">
        <f>IFERROR(__xludf.DUMMYFUNCTION("GOOGLETRANSLATE(D579, ""he"", ""en"")"),"#VALUE!")</f>
        <v>#VALUE!</v>
      </c>
    </row>
    <row r="580" ht="15.75" customHeight="1">
      <c r="E580" s="4" t="str">
        <f>IFERROR(__xludf.DUMMYFUNCTION("GOOGLETRANSLATE(D580, ""he"", ""en"")"),"#VALUE!")</f>
        <v>#VALUE!</v>
      </c>
    </row>
    <row r="581" ht="15.75" customHeight="1">
      <c r="E581" s="4" t="str">
        <f>IFERROR(__xludf.DUMMYFUNCTION("GOOGLETRANSLATE(D581, ""he"", ""en"")"),"#VALUE!")</f>
        <v>#VALUE!</v>
      </c>
    </row>
    <row r="582" ht="15.75" customHeight="1">
      <c r="E582" s="4" t="str">
        <f>IFERROR(__xludf.DUMMYFUNCTION("GOOGLETRANSLATE(D582, ""he"", ""en"")"),"#VALUE!")</f>
        <v>#VALUE!</v>
      </c>
    </row>
    <row r="583" ht="15.75" customHeight="1">
      <c r="E583" s="4" t="str">
        <f>IFERROR(__xludf.DUMMYFUNCTION("GOOGLETRANSLATE(D583, ""he"", ""en"")"),"#VALUE!")</f>
        <v>#VALUE!</v>
      </c>
    </row>
    <row r="584" ht="15.75" customHeight="1">
      <c r="E584" s="4" t="str">
        <f>IFERROR(__xludf.DUMMYFUNCTION("GOOGLETRANSLATE(D584, ""he"", ""en"")"),"#VALUE!")</f>
        <v>#VALUE!</v>
      </c>
    </row>
    <row r="585" ht="15.75" customHeight="1">
      <c r="E585" s="4" t="str">
        <f>IFERROR(__xludf.DUMMYFUNCTION("GOOGLETRANSLATE(D585, ""he"", ""en"")"),"#VALUE!")</f>
        <v>#VALUE!</v>
      </c>
    </row>
    <row r="586" ht="15.75" customHeight="1">
      <c r="E586" s="4" t="str">
        <f>IFERROR(__xludf.DUMMYFUNCTION("GOOGLETRANSLATE(D586, ""he"", ""en"")"),"#VALUE!")</f>
        <v>#VALUE!</v>
      </c>
    </row>
    <row r="587" ht="15.75" customHeight="1">
      <c r="E587" s="4" t="str">
        <f>IFERROR(__xludf.DUMMYFUNCTION("GOOGLETRANSLATE(D587, ""he"", ""en"")"),"#VALUE!")</f>
        <v>#VALUE!</v>
      </c>
    </row>
    <row r="588" ht="15.75" customHeight="1">
      <c r="E588" s="4" t="str">
        <f>IFERROR(__xludf.DUMMYFUNCTION("GOOGLETRANSLATE(D588, ""he"", ""en"")"),"#VALUE!")</f>
        <v>#VALUE!</v>
      </c>
    </row>
    <row r="589" ht="15.75" customHeight="1">
      <c r="E589" s="4" t="str">
        <f>IFERROR(__xludf.DUMMYFUNCTION("GOOGLETRANSLATE(D589, ""he"", ""en"")"),"#VALUE!")</f>
        <v>#VALUE!</v>
      </c>
    </row>
    <row r="590" ht="15.75" customHeight="1">
      <c r="E590" s="4" t="str">
        <f>IFERROR(__xludf.DUMMYFUNCTION("GOOGLETRANSLATE(D590, ""he"", ""en"")"),"#VALUE!")</f>
        <v>#VALUE!</v>
      </c>
    </row>
    <row r="591" ht="15.75" customHeight="1">
      <c r="E591" s="4" t="str">
        <f>IFERROR(__xludf.DUMMYFUNCTION("GOOGLETRANSLATE(D591, ""he"", ""en"")"),"#VALUE!")</f>
        <v>#VALUE!</v>
      </c>
    </row>
    <row r="592" ht="15.75" customHeight="1">
      <c r="E592" s="4" t="str">
        <f>IFERROR(__xludf.DUMMYFUNCTION("GOOGLETRANSLATE(D592, ""he"", ""en"")"),"#VALUE!")</f>
        <v>#VALUE!</v>
      </c>
    </row>
    <row r="593" ht="15.75" customHeight="1">
      <c r="E593" s="4" t="str">
        <f>IFERROR(__xludf.DUMMYFUNCTION("GOOGLETRANSLATE(D593, ""he"", ""en"")"),"#VALUE!")</f>
        <v>#VALUE!</v>
      </c>
    </row>
    <row r="594" ht="15.75" customHeight="1">
      <c r="E594" s="4" t="str">
        <f>IFERROR(__xludf.DUMMYFUNCTION("GOOGLETRANSLATE(D594, ""he"", ""en"")"),"#VALUE!")</f>
        <v>#VALUE!</v>
      </c>
    </row>
    <row r="595" ht="15.75" customHeight="1">
      <c r="E595" s="4" t="str">
        <f>IFERROR(__xludf.DUMMYFUNCTION("GOOGLETRANSLATE(D595, ""he"", ""en"")"),"#VALUE!")</f>
        <v>#VALUE!</v>
      </c>
    </row>
    <row r="596" ht="15.75" customHeight="1">
      <c r="E596" s="4" t="str">
        <f>IFERROR(__xludf.DUMMYFUNCTION("GOOGLETRANSLATE(D596, ""he"", ""en"")"),"#VALUE!")</f>
        <v>#VALUE!</v>
      </c>
    </row>
    <row r="597" ht="15.75" customHeight="1">
      <c r="E597" s="4" t="str">
        <f>IFERROR(__xludf.DUMMYFUNCTION("GOOGLETRANSLATE(D597, ""he"", ""en"")"),"#VALUE!")</f>
        <v>#VALUE!</v>
      </c>
    </row>
    <row r="598" ht="15.75" customHeight="1">
      <c r="E598" s="4" t="str">
        <f>IFERROR(__xludf.DUMMYFUNCTION("GOOGLETRANSLATE(D598, ""he"", ""en"")"),"#VALUE!")</f>
        <v>#VALUE!</v>
      </c>
    </row>
    <row r="599" ht="15.75" customHeight="1">
      <c r="E599" s="4" t="str">
        <f>IFERROR(__xludf.DUMMYFUNCTION("GOOGLETRANSLATE(D599, ""he"", ""en"")"),"#VALUE!")</f>
        <v>#VALUE!</v>
      </c>
    </row>
    <row r="600" ht="15.75" customHeight="1">
      <c r="E600" s="4" t="str">
        <f>IFERROR(__xludf.DUMMYFUNCTION("GOOGLETRANSLATE(D600, ""he"", ""en"")"),"#VALUE!")</f>
        <v>#VALUE!</v>
      </c>
    </row>
    <row r="601" ht="15.75" customHeight="1">
      <c r="E601" s="4" t="str">
        <f>IFERROR(__xludf.DUMMYFUNCTION("GOOGLETRANSLATE(D601, ""he"", ""en"")"),"#VALUE!")</f>
        <v>#VALUE!</v>
      </c>
    </row>
    <row r="602" ht="15.75" customHeight="1">
      <c r="E602" s="4" t="str">
        <f>IFERROR(__xludf.DUMMYFUNCTION("GOOGLETRANSLATE(D602, ""he"", ""en"")"),"#VALUE!")</f>
        <v>#VALUE!</v>
      </c>
    </row>
    <row r="603" ht="15.75" customHeight="1">
      <c r="E603" s="4" t="str">
        <f>IFERROR(__xludf.DUMMYFUNCTION("GOOGLETRANSLATE(D603, ""he"", ""en"")"),"#VALUE!")</f>
        <v>#VALUE!</v>
      </c>
    </row>
    <row r="604" ht="15.75" customHeight="1">
      <c r="E604" s="4" t="str">
        <f>IFERROR(__xludf.DUMMYFUNCTION("GOOGLETRANSLATE(D604, ""he"", ""en"")"),"#VALUE!")</f>
        <v>#VALUE!</v>
      </c>
    </row>
    <row r="605" ht="15.75" customHeight="1">
      <c r="E605" s="4" t="str">
        <f>IFERROR(__xludf.DUMMYFUNCTION("GOOGLETRANSLATE(D605, ""he"", ""en"")"),"#VALUE!")</f>
        <v>#VALUE!</v>
      </c>
    </row>
    <row r="606" ht="15.75" customHeight="1">
      <c r="E606" s="4" t="str">
        <f>IFERROR(__xludf.DUMMYFUNCTION("GOOGLETRANSLATE(D606, ""he"", ""en"")"),"#VALUE!")</f>
        <v>#VALUE!</v>
      </c>
    </row>
    <row r="607" ht="15.75" customHeight="1">
      <c r="E607" s="4" t="str">
        <f>IFERROR(__xludf.DUMMYFUNCTION("GOOGLETRANSLATE(D607, ""he"", ""en"")"),"#VALUE!")</f>
        <v>#VALUE!</v>
      </c>
    </row>
    <row r="608" ht="15.75" customHeight="1">
      <c r="E608" s="4" t="str">
        <f>IFERROR(__xludf.DUMMYFUNCTION("GOOGLETRANSLATE(D608, ""he"", ""en"")"),"#VALUE!")</f>
        <v>#VALUE!</v>
      </c>
    </row>
    <row r="609" ht="15.75" customHeight="1">
      <c r="E609" s="4" t="str">
        <f>IFERROR(__xludf.DUMMYFUNCTION("GOOGLETRANSLATE(D609, ""he"", ""en"")"),"#VALUE!")</f>
        <v>#VALUE!</v>
      </c>
    </row>
    <row r="610" ht="15.75" customHeight="1">
      <c r="E610" s="4" t="str">
        <f>IFERROR(__xludf.DUMMYFUNCTION("GOOGLETRANSLATE(D610, ""he"", ""en"")"),"#VALUE!")</f>
        <v>#VALUE!</v>
      </c>
    </row>
    <row r="611" ht="15.75" customHeight="1">
      <c r="E611" s="4" t="str">
        <f>IFERROR(__xludf.DUMMYFUNCTION("GOOGLETRANSLATE(D611, ""he"", ""en"")"),"#VALUE!")</f>
        <v>#VALUE!</v>
      </c>
    </row>
    <row r="612" ht="15.75" customHeight="1">
      <c r="E612" s="4" t="str">
        <f>IFERROR(__xludf.DUMMYFUNCTION("GOOGLETRANSLATE(D612, ""he"", ""en"")"),"#VALUE!")</f>
        <v>#VALUE!</v>
      </c>
    </row>
    <row r="613" ht="15.75" customHeight="1">
      <c r="E613" s="4" t="str">
        <f>IFERROR(__xludf.DUMMYFUNCTION("GOOGLETRANSLATE(D613, ""he"", ""en"")"),"#VALUE!")</f>
        <v>#VALUE!</v>
      </c>
    </row>
    <row r="614" ht="15.75" customHeight="1">
      <c r="E614" s="4" t="str">
        <f>IFERROR(__xludf.DUMMYFUNCTION("GOOGLETRANSLATE(D614, ""he"", ""en"")"),"#VALUE!")</f>
        <v>#VALUE!</v>
      </c>
    </row>
    <row r="615" ht="15.75" customHeight="1">
      <c r="E615" s="4" t="str">
        <f>IFERROR(__xludf.DUMMYFUNCTION("GOOGLETRANSLATE(D615, ""he"", ""en"")"),"#VALUE!")</f>
        <v>#VALUE!</v>
      </c>
    </row>
    <row r="616" ht="15.75" customHeight="1">
      <c r="E616" s="4" t="str">
        <f>IFERROR(__xludf.DUMMYFUNCTION("GOOGLETRANSLATE(D616, ""he"", ""en"")"),"#VALUE!")</f>
        <v>#VALUE!</v>
      </c>
    </row>
    <row r="617" ht="15.75" customHeight="1">
      <c r="E617" s="4" t="str">
        <f>IFERROR(__xludf.DUMMYFUNCTION("GOOGLETRANSLATE(D617, ""he"", ""en"")"),"#VALUE!")</f>
        <v>#VALUE!</v>
      </c>
    </row>
    <row r="618" ht="15.75" customHeight="1">
      <c r="E618" s="4" t="str">
        <f>IFERROR(__xludf.DUMMYFUNCTION("GOOGLETRANSLATE(D618, ""he"", ""en"")"),"#VALUE!")</f>
        <v>#VALUE!</v>
      </c>
    </row>
    <row r="619" ht="15.75" customHeight="1">
      <c r="E619" s="4" t="str">
        <f>IFERROR(__xludf.DUMMYFUNCTION("GOOGLETRANSLATE(D619, ""he"", ""en"")"),"#VALUE!")</f>
        <v>#VALUE!</v>
      </c>
    </row>
    <row r="620" ht="15.75" customHeight="1">
      <c r="E620" s="4" t="str">
        <f>IFERROR(__xludf.DUMMYFUNCTION("GOOGLETRANSLATE(D620, ""he"", ""en"")"),"#VALUE!")</f>
        <v>#VALUE!</v>
      </c>
    </row>
    <row r="621" ht="15.75" customHeight="1">
      <c r="E621" s="4" t="str">
        <f>IFERROR(__xludf.DUMMYFUNCTION("GOOGLETRANSLATE(D621, ""he"", ""en"")"),"#VALUE!")</f>
        <v>#VALUE!</v>
      </c>
    </row>
    <row r="622" ht="15.75" customHeight="1">
      <c r="E622" s="4" t="str">
        <f>IFERROR(__xludf.DUMMYFUNCTION("GOOGLETRANSLATE(D622, ""he"", ""en"")"),"#VALUE!")</f>
        <v>#VALUE!</v>
      </c>
    </row>
    <row r="623" ht="15.75" customHeight="1">
      <c r="E623" s="4" t="str">
        <f>IFERROR(__xludf.DUMMYFUNCTION("GOOGLETRANSLATE(D623, ""he"", ""en"")"),"#VALUE!")</f>
        <v>#VALUE!</v>
      </c>
    </row>
    <row r="624" ht="15.75" customHeight="1">
      <c r="E624" s="4" t="str">
        <f>IFERROR(__xludf.DUMMYFUNCTION("GOOGLETRANSLATE(D624, ""he"", ""en"")"),"#VALUE!")</f>
        <v>#VALUE!</v>
      </c>
    </row>
    <row r="625" ht="15.75" customHeight="1">
      <c r="E625" s="4" t="str">
        <f>IFERROR(__xludf.DUMMYFUNCTION("GOOGLETRANSLATE(D625, ""he"", ""en"")"),"#VALUE!")</f>
        <v>#VALUE!</v>
      </c>
    </row>
    <row r="626" ht="15.75" customHeight="1">
      <c r="E626" s="4" t="str">
        <f>IFERROR(__xludf.DUMMYFUNCTION("GOOGLETRANSLATE(D626, ""he"", ""en"")"),"#VALUE!")</f>
        <v>#VALUE!</v>
      </c>
    </row>
    <row r="627" ht="15.75" customHeight="1">
      <c r="E627" s="4" t="str">
        <f>IFERROR(__xludf.DUMMYFUNCTION("GOOGLETRANSLATE(D627, ""he"", ""en"")"),"#VALUE!")</f>
        <v>#VALUE!</v>
      </c>
    </row>
    <row r="628" ht="15.75" customHeight="1">
      <c r="E628" s="4" t="str">
        <f>IFERROR(__xludf.DUMMYFUNCTION("GOOGLETRANSLATE(D628, ""he"", ""en"")"),"#VALUE!")</f>
        <v>#VALUE!</v>
      </c>
    </row>
    <row r="629" ht="15.75" customHeight="1">
      <c r="E629" s="4" t="str">
        <f>IFERROR(__xludf.DUMMYFUNCTION("GOOGLETRANSLATE(D629, ""he"", ""en"")"),"#VALUE!")</f>
        <v>#VALUE!</v>
      </c>
    </row>
    <row r="630" ht="15.75" customHeight="1">
      <c r="E630" s="4" t="str">
        <f>IFERROR(__xludf.DUMMYFUNCTION("GOOGLETRANSLATE(D630, ""he"", ""en"")"),"#VALUE!")</f>
        <v>#VALUE!</v>
      </c>
    </row>
    <row r="631" ht="15.75" customHeight="1">
      <c r="E631" s="4" t="str">
        <f>IFERROR(__xludf.DUMMYFUNCTION("GOOGLETRANSLATE(D631, ""he"", ""en"")"),"#VALUE!")</f>
        <v>#VALUE!</v>
      </c>
    </row>
    <row r="632" ht="15.75" customHeight="1">
      <c r="E632" s="4" t="str">
        <f>IFERROR(__xludf.DUMMYFUNCTION("GOOGLETRANSLATE(D632, ""he"", ""en"")"),"#VALUE!")</f>
        <v>#VALUE!</v>
      </c>
    </row>
    <row r="633" ht="15.75" customHeight="1">
      <c r="E633" s="4" t="str">
        <f>IFERROR(__xludf.DUMMYFUNCTION("GOOGLETRANSLATE(D633, ""he"", ""en"")"),"#VALUE!")</f>
        <v>#VALUE!</v>
      </c>
    </row>
    <row r="634" ht="15.75" customHeight="1">
      <c r="E634" s="4" t="str">
        <f>IFERROR(__xludf.DUMMYFUNCTION("GOOGLETRANSLATE(D634, ""he"", ""en"")"),"#VALUE!")</f>
        <v>#VALUE!</v>
      </c>
    </row>
    <row r="635" ht="15.75" customHeight="1">
      <c r="E635" s="4" t="str">
        <f>IFERROR(__xludf.DUMMYFUNCTION("GOOGLETRANSLATE(D635, ""he"", ""en"")"),"#VALUE!")</f>
        <v>#VALUE!</v>
      </c>
    </row>
    <row r="636" ht="15.75" customHeight="1">
      <c r="E636" s="4" t="str">
        <f>IFERROR(__xludf.DUMMYFUNCTION("GOOGLETRANSLATE(D636, ""he"", ""en"")"),"#VALUE!")</f>
        <v>#VALUE!</v>
      </c>
    </row>
    <row r="637" ht="15.75" customHeight="1">
      <c r="E637" s="4" t="str">
        <f>IFERROR(__xludf.DUMMYFUNCTION("GOOGLETRANSLATE(D637, ""he"", ""en"")"),"#VALUE!")</f>
        <v>#VALUE!</v>
      </c>
    </row>
    <row r="638" ht="15.75" customHeight="1">
      <c r="E638" s="4" t="str">
        <f>IFERROR(__xludf.DUMMYFUNCTION("GOOGLETRANSLATE(D638, ""he"", ""en"")"),"#VALUE!")</f>
        <v>#VALUE!</v>
      </c>
    </row>
    <row r="639" ht="15.75" customHeight="1">
      <c r="E639" s="4" t="str">
        <f>IFERROR(__xludf.DUMMYFUNCTION("GOOGLETRANSLATE(D639, ""he"", ""en"")"),"#VALUE!")</f>
        <v>#VALUE!</v>
      </c>
    </row>
    <row r="640" ht="15.75" customHeight="1">
      <c r="E640" s="4" t="str">
        <f>IFERROR(__xludf.DUMMYFUNCTION("GOOGLETRANSLATE(D640, ""he"", ""en"")"),"#VALUE!")</f>
        <v>#VALUE!</v>
      </c>
    </row>
    <row r="641" ht="15.75" customHeight="1">
      <c r="E641" s="4" t="str">
        <f>IFERROR(__xludf.DUMMYFUNCTION("GOOGLETRANSLATE(D641, ""he"", ""en"")"),"#VALUE!")</f>
        <v>#VALUE!</v>
      </c>
    </row>
    <row r="642" ht="15.75" customHeight="1">
      <c r="E642" s="4" t="str">
        <f>IFERROR(__xludf.DUMMYFUNCTION("GOOGLETRANSLATE(D642, ""he"", ""en"")"),"#VALUE!")</f>
        <v>#VALUE!</v>
      </c>
    </row>
    <row r="643" ht="15.75" customHeight="1">
      <c r="E643" s="4" t="str">
        <f>IFERROR(__xludf.DUMMYFUNCTION("GOOGLETRANSLATE(D643, ""he"", ""en"")"),"#VALUE!")</f>
        <v>#VALUE!</v>
      </c>
    </row>
    <row r="644" ht="15.75" customHeight="1">
      <c r="E644" s="4" t="str">
        <f>IFERROR(__xludf.DUMMYFUNCTION("GOOGLETRANSLATE(D644, ""he"", ""en"")"),"#VALUE!")</f>
        <v>#VALUE!</v>
      </c>
    </row>
    <row r="645" ht="15.75" customHeight="1">
      <c r="E645" s="4" t="str">
        <f>IFERROR(__xludf.DUMMYFUNCTION("GOOGLETRANSLATE(D645, ""he"", ""en"")"),"#VALUE!")</f>
        <v>#VALUE!</v>
      </c>
    </row>
    <row r="646" ht="15.75" customHeight="1">
      <c r="E646" s="4" t="str">
        <f>IFERROR(__xludf.DUMMYFUNCTION("GOOGLETRANSLATE(D646, ""he"", ""en"")"),"#VALUE!")</f>
        <v>#VALUE!</v>
      </c>
    </row>
    <row r="647" ht="15.75" customHeight="1">
      <c r="E647" s="4" t="str">
        <f>IFERROR(__xludf.DUMMYFUNCTION("GOOGLETRANSLATE(D647, ""he"", ""en"")"),"#VALUE!")</f>
        <v>#VALUE!</v>
      </c>
    </row>
    <row r="648" ht="15.75" customHeight="1">
      <c r="E648" s="4" t="str">
        <f>IFERROR(__xludf.DUMMYFUNCTION("GOOGLETRANSLATE(D648, ""he"", ""en"")"),"#VALUE!")</f>
        <v>#VALUE!</v>
      </c>
    </row>
    <row r="649" ht="15.75" customHeight="1">
      <c r="E649" s="4" t="str">
        <f>IFERROR(__xludf.DUMMYFUNCTION("GOOGLETRANSLATE(D649, ""he"", ""en"")"),"#VALUE!")</f>
        <v>#VALUE!</v>
      </c>
    </row>
    <row r="650" ht="15.75" customHeight="1">
      <c r="E650" s="4" t="str">
        <f>IFERROR(__xludf.DUMMYFUNCTION("GOOGLETRANSLATE(D650, ""he"", ""en"")"),"#VALUE!")</f>
        <v>#VALUE!</v>
      </c>
    </row>
    <row r="651" ht="15.75" customHeight="1">
      <c r="E651" s="4" t="str">
        <f>IFERROR(__xludf.DUMMYFUNCTION("GOOGLETRANSLATE(D651, ""he"", ""en"")"),"#VALUE!")</f>
        <v>#VALUE!</v>
      </c>
    </row>
    <row r="652" ht="15.75" customHeight="1">
      <c r="E652" s="4" t="str">
        <f>IFERROR(__xludf.DUMMYFUNCTION("GOOGLETRANSLATE(D652, ""he"", ""en"")"),"#VALUE!")</f>
        <v>#VALUE!</v>
      </c>
    </row>
    <row r="653" ht="15.75" customHeight="1">
      <c r="E653" s="4" t="str">
        <f>IFERROR(__xludf.DUMMYFUNCTION("GOOGLETRANSLATE(D653, ""he"", ""en"")"),"#VALUE!")</f>
        <v>#VALUE!</v>
      </c>
    </row>
    <row r="654" ht="15.75" customHeight="1">
      <c r="E654" s="4" t="str">
        <f>IFERROR(__xludf.DUMMYFUNCTION("GOOGLETRANSLATE(D654, ""he"", ""en"")"),"#VALUE!")</f>
        <v>#VALUE!</v>
      </c>
    </row>
    <row r="655" ht="15.75" customHeight="1">
      <c r="E655" s="4" t="str">
        <f>IFERROR(__xludf.DUMMYFUNCTION("GOOGLETRANSLATE(D655, ""he"", ""en"")"),"#VALUE!")</f>
        <v>#VALUE!</v>
      </c>
    </row>
    <row r="656" ht="15.75" customHeight="1">
      <c r="E656" s="4" t="str">
        <f>IFERROR(__xludf.DUMMYFUNCTION("GOOGLETRANSLATE(D656, ""he"", ""en"")"),"#VALUE!")</f>
        <v>#VALUE!</v>
      </c>
    </row>
    <row r="657" ht="15.75" customHeight="1">
      <c r="E657" s="4" t="str">
        <f>IFERROR(__xludf.DUMMYFUNCTION("GOOGLETRANSLATE(D657, ""he"", ""en"")"),"#VALUE!")</f>
        <v>#VALUE!</v>
      </c>
    </row>
    <row r="658" ht="15.75" customHeight="1">
      <c r="E658" s="4" t="str">
        <f>IFERROR(__xludf.DUMMYFUNCTION("GOOGLETRANSLATE(D658, ""he"", ""en"")"),"#VALUE!")</f>
        <v>#VALUE!</v>
      </c>
    </row>
    <row r="659" ht="15.75" customHeight="1">
      <c r="E659" s="4" t="str">
        <f>IFERROR(__xludf.DUMMYFUNCTION("GOOGLETRANSLATE(D659, ""he"", ""en"")"),"#VALUE!")</f>
        <v>#VALUE!</v>
      </c>
    </row>
    <row r="660" ht="15.75" customHeight="1">
      <c r="E660" s="4" t="str">
        <f>IFERROR(__xludf.DUMMYFUNCTION("GOOGLETRANSLATE(D660, ""he"", ""en"")"),"#VALUE!")</f>
        <v>#VALUE!</v>
      </c>
    </row>
    <row r="661" ht="15.75" customHeight="1">
      <c r="E661" s="4" t="str">
        <f>IFERROR(__xludf.DUMMYFUNCTION("GOOGLETRANSLATE(D661, ""he"", ""en"")"),"#VALUE!")</f>
        <v>#VALUE!</v>
      </c>
    </row>
    <row r="662" ht="15.75" customHeight="1">
      <c r="E662" s="4" t="str">
        <f>IFERROR(__xludf.DUMMYFUNCTION("GOOGLETRANSLATE(D662, ""he"", ""en"")"),"#VALUE!")</f>
        <v>#VALUE!</v>
      </c>
    </row>
    <row r="663" ht="15.75" customHeight="1">
      <c r="E663" s="4" t="str">
        <f>IFERROR(__xludf.DUMMYFUNCTION("GOOGLETRANSLATE(D663, ""he"", ""en"")"),"#VALUE!")</f>
        <v>#VALUE!</v>
      </c>
    </row>
    <row r="664" ht="15.75" customHeight="1">
      <c r="E664" s="4" t="str">
        <f>IFERROR(__xludf.DUMMYFUNCTION("GOOGLETRANSLATE(D664, ""he"", ""en"")"),"#VALUE!")</f>
        <v>#VALUE!</v>
      </c>
    </row>
    <row r="665" ht="15.75" customHeight="1">
      <c r="E665" s="4" t="str">
        <f>IFERROR(__xludf.DUMMYFUNCTION("GOOGLETRANSLATE(D665, ""he"", ""en"")"),"#VALUE!")</f>
        <v>#VALUE!</v>
      </c>
    </row>
    <row r="666" ht="15.75" customHeight="1">
      <c r="E666" s="4" t="str">
        <f>IFERROR(__xludf.DUMMYFUNCTION("GOOGLETRANSLATE(D666, ""he"", ""en"")"),"#VALUE!")</f>
        <v>#VALUE!</v>
      </c>
    </row>
    <row r="667" ht="15.75" customHeight="1">
      <c r="E667" s="4" t="str">
        <f>IFERROR(__xludf.DUMMYFUNCTION("GOOGLETRANSLATE(D667, ""he"", ""en"")"),"#VALUE!")</f>
        <v>#VALUE!</v>
      </c>
    </row>
    <row r="668" ht="15.75" customHeight="1">
      <c r="E668" s="4" t="str">
        <f>IFERROR(__xludf.DUMMYFUNCTION("GOOGLETRANSLATE(D668, ""he"", ""en"")"),"#VALUE!")</f>
        <v>#VALUE!</v>
      </c>
    </row>
    <row r="669" ht="15.75" customHeight="1">
      <c r="E669" s="4" t="str">
        <f>IFERROR(__xludf.DUMMYFUNCTION("GOOGLETRANSLATE(D669, ""he"", ""en"")"),"#VALUE!")</f>
        <v>#VALUE!</v>
      </c>
    </row>
    <row r="670" ht="15.75" customHeight="1">
      <c r="E670" s="4" t="str">
        <f>IFERROR(__xludf.DUMMYFUNCTION("GOOGLETRANSLATE(D670, ""he"", ""en"")"),"#VALUE!")</f>
        <v>#VALUE!</v>
      </c>
    </row>
    <row r="671" ht="15.75" customHeight="1">
      <c r="E671" s="4" t="str">
        <f>IFERROR(__xludf.DUMMYFUNCTION("GOOGLETRANSLATE(D671, ""he"", ""en"")"),"#VALUE!")</f>
        <v>#VALUE!</v>
      </c>
    </row>
    <row r="672" ht="15.75" customHeight="1">
      <c r="E672" s="4" t="str">
        <f>IFERROR(__xludf.DUMMYFUNCTION("GOOGLETRANSLATE(D672, ""he"", ""en"")"),"#VALUE!")</f>
        <v>#VALUE!</v>
      </c>
    </row>
    <row r="673" ht="15.75" customHeight="1">
      <c r="E673" s="4" t="str">
        <f>IFERROR(__xludf.DUMMYFUNCTION("GOOGLETRANSLATE(D673, ""he"", ""en"")"),"#VALUE!")</f>
        <v>#VALUE!</v>
      </c>
    </row>
    <row r="674" ht="15.75" customHeight="1">
      <c r="E674" s="4" t="str">
        <f>IFERROR(__xludf.DUMMYFUNCTION("GOOGLETRANSLATE(D674, ""he"", ""en"")"),"#VALUE!")</f>
        <v>#VALUE!</v>
      </c>
    </row>
    <row r="675" ht="15.75" customHeight="1">
      <c r="E675" s="4" t="str">
        <f>IFERROR(__xludf.DUMMYFUNCTION("GOOGLETRANSLATE(D675, ""he"", ""en"")"),"#VALUE!")</f>
        <v>#VALUE!</v>
      </c>
    </row>
    <row r="676" ht="15.75" customHeight="1">
      <c r="E676" s="4" t="str">
        <f>IFERROR(__xludf.DUMMYFUNCTION("GOOGLETRANSLATE(D676, ""he"", ""en"")"),"#VALUE!")</f>
        <v>#VALUE!</v>
      </c>
    </row>
    <row r="677" ht="15.75" customHeight="1">
      <c r="E677" s="4" t="str">
        <f>IFERROR(__xludf.DUMMYFUNCTION("GOOGLETRANSLATE(D677, ""he"", ""en"")"),"#VALUE!")</f>
        <v>#VALUE!</v>
      </c>
    </row>
    <row r="678" ht="15.75" customHeight="1">
      <c r="E678" s="4" t="str">
        <f>IFERROR(__xludf.DUMMYFUNCTION("GOOGLETRANSLATE(D678, ""he"", ""en"")"),"#VALUE!")</f>
        <v>#VALUE!</v>
      </c>
    </row>
    <row r="679" ht="15.75" customHeight="1">
      <c r="E679" s="4" t="str">
        <f>IFERROR(__xludf.DUMMYFUNCTION("GOOGLETRANSLATE(D679, ""he"", ""en"")"),"#VALUE!")</f>
        <v>#VALUE!</v>
      </c>
    </row>
    <row r="680" ht="15.75" customHeight="1">
      <c r="E680" s="4" t="str">
        <f>IFERROR(__xludf.DUMMYFUNCTION("GOOGLETRANSLATE(D680, ""he"", ""en"")"),"#VALUE!")</f>
        <v>#VALUE!</v>
      </c>
    </row>
    <row r="681" ht="15.75" customHeight="1">
      <c r="E681" s="4" t="str">
        <f>IFERROR(__xludf.DUMMYFUNCTION("GOOGLETRANSLATE(D681, ""he"", ""en"")"),"#VALUE!")</f>
        <v>#VALUE!</v>
      </c>
    </row>
    <row r="682" ht="15.75" customHeight="1">
      <c r="E682" s="4" t="str">
        <f>IFERROR(__xludf.DUMMYFUNCTION("GOOGLETRANSLATE(D682, ""he"", ""en"")"),"#VALUE!")</f>
        <v>#VALUE!</v>
      </c>
    </row>
    <row r="683" ht="15.75" customHeight="1">
      <c r="E683" s="4" t="str">
        <f>IFERROR(__xludf.DUMMYFUNCTION("GOOGLETRANSLATE(D683, ""he"", ""en"")"),"#VALUE!")</f>
        <v>#VALUE!</v>
      </c>
    </row>
    <row r="684" ht="15.75" customHeight="1">
      <c r="E684" s="4" t="str">
        <f>IFERROR(__xludf.DUMMYFUNCTION("GOOGLETRANSLATE(D684, ""he"", ""en"")"),"#VALUE!")</f>
        <v>#VALUE!</v>
      </c>
    </row>
    <row r="685" ht="15.75" customHeight="1">
      <c r="E685" s="4" t="str">
        <f>IFERROR(__xludf.DUMMYFUNCTION("GOOGLETRANSLATE(D685, ""he"", ""en"")"),"#VALUE!")</f>
        <v>#VALUE!</v>
      </c>
    </row>
    <row r="686" ht="15.75" customHeight="1">
      <c r="E686" s="4" t="str">
        <f>IFERROR(__xludf.DUMMYFUNCTION("GOOGLETRANSLATE(D686, ""he"", ""en"")"),"#VALUE!")</f>
        <v>#VALUE!</v>
      </c>
    </row>
    <row r="687" ht="15.75" customHeight="1">
      <c r="E687" s="4" t="str">
        <f>IFERROR(__xludf.DUMMYFUNCTION("GOOGLETRANSLATE(D687, ""he"", ""en"")"),"#VALUE!")</f>
        <v>#VALUE!</v>
      </c>
    </row>
    <row r="688" ht="15.75" customHeight="1">
      <c r="E688" s="4" t="str">
        <f>IFERROR(__xludf.DUMMYFUNCTION("GOOGLETRANSLATE(D688, ""he"", ""en"")"),"#VALUE!")</f>
        <v>#VALUE!</v>
      </c>
    </row>
    <row r="689" ht="15.75" customHeight="1">
      <c r="E689" s="4" t="str">
        <f>IFERROR(__xludf.DUMMYFUNCTION("GOOGLETRANSLATE(D689, ""he"", ""en"")"),"#VALUE!")</f>
        <v>#VALUE!</v>
      </c>
    </row>
    <row r="690" ht="15.75" customHeight="1">
      <c r="E690" s="4" t="str">
        <f>IFERROR(__xludf.DUMMYFUNCTION("GOOGLETRANSLATE(D690, ""he"", ""en"")"),"#VALUE!")</f>
        <v>#VALUE!</v>
      </c>
    </row>
    <row r="691" ht="15.75" customHeight="1">
      <c r="E691" s="4" t="str">
        <f>IFERROR(__xludf.DUMMYFUNCTION("GOOGLETRANSLATE(D691, ""he"", ""en"")"),"#VALUE!")</f>
        <v>#VALUE!</v>
      </c>
    </row>
    <row r="692" ht="15.75" customHeight="1">
      <c r="E692" s="4" t="str">
        <f>IFERROR(__xludf.DUMMYFUNCTION("GOOGLETRANSLATE(D692, ""he"", ""en"")"),"#VALUE!")</f>
        <v>#VALUE!</v>
      </c>
    </row>
    <row r="693" ht="15.75" customHeight="1">
      <c r="E693" s="4" t="str">
        <f>IFERROR(__xludf.DUMMYFUNCTION("GOOGLETRANSLATE(D693, ""he"", ""en"")"),"#VALUE!")</f>
        <v>#VALUE!</v>
      </c>
    </row>
    <row r="694" ht="15.75" customHeight="1">
      <c r="E694" s="4" t="str">
        <f>IFERROR(__xludf.DUMMYFUNCTION("GOOGLETRANSLATE(D694, ""he"", ""en"")"),"#VALUE!")</f>
        <v>#VALUE!</v>
      </c>
    </row>
    <row r="695" ht="15.75" customHeight="1">
      <c r="E695" s="4" t="str">
        <f>IFERROR(__xludf.DUMMYFUNCTION("GOOGLETRANSLATE(D695, ""he"", ""en"")"),"#VALUE!")</f>
        <v>#VALUE!</v>
      </c>
    </row>
    <row r="696" ht="15.75" customHeight="1">
      <c r="E696" s="4" t="str">
        <f>IFERROR(__xludf.DUMMYFUNCTION("GOOGLETRANSLATE(D696, ""he"", ""en"")"),"#VALUE!")</f>
        <v>#VALUE!</v>
      </c>
    </row>
    <row r="697" ht="15.75" customHeight="1">
      <c r="E697" s="4" t="str">
        <f>IFERROR(__xludf.DUMMYFUNCTION("GOOGLETRANSLATE(D697, ""he"", ""en"")"),"#VALUE!")</f>
        <v>#VALUE!</v>
      </c>
    </row>
    <row r="698" ht="15.75" customHeight="1">
      <c r="E698" s="4" t="str">
        <f>IFERROR(__xludf.DUMMYFUNCTION("GOOGLETRANSLATE(D698, ""he"", ""en"")"),"#VALUE!")</f>
        <v>#VALUE!</v>
      </c>
    </row>
    <row r="699" ht="15.75" customHeight="1">
      <c r="E699" s="4" t="str">
        <f>IFERROR(__xludf.DUMMYFUNCTION("GOOGLETRANSLATE(D699, ""he"", ""en"")"),"#VALUE!")</f>
        <v>#VALUE!</v>
      </c>
    </row>
    <row r="700" ht="15.75" customHeight="1">
      <c r="E700" s="4" t="str">
        <f>IFERROR(__xludf.DUMMYFUNCTION("GOOGLETRANSLATE(D700, ""he"", ""en"")"),"#VALUE!")</f>
        <v>#VALUE!</v>
      </c>
    </row>
    <row r="701" ht="15.75" customHeight="1">
      <c r="E701" s="4" t="str">
        <f>IFERROR(__xludf.DUMMYFUNCTION("GOOGLETRANSLATE(D701, ""he"", ""en"")"),"#VALUE!")</f>
        <v>#VALUE!</v>
      </c>
    </row>
    <row r="702" ht="15.75" customHeight="1">
      <c r="E702" s="4" t="str">
        <f>IFERROR(__xludf.DUMMYFUNCTION("GOOGLETRANSLATE(D702, ""he"", ""en"")"),"#VALUE!")</f>
        <v>#VALUE!</v>
      </c>
    </row>
    <row r="703" ht="15.75" customHeight="1">
      <c r="E703" s="4" t="str">
        <f>IFERROR(__xludf.DUMMYFUNCTION("GOOGLETRANSLATE(D703, ""he"", ""en"")"),"#VALUE!")</f>
        <v>#VALUE!</v>
      </c>
    </row>
    <row r="704" ht="15.75" customHeight="1">
      <c r="E704" s="4" t="str">
        <f>IFERROR(__xludf.DUMMYFUNCTION("GOOGLETRANSLATE(D704, ""he"", ""en"")"),"#VALUE!")</f>
        <v>#VALUE!</v>
      </c>
    </row>
    <row r="705" ht="15.75" customHeight="1">
      <c r="E705" s="4" t="str">
        <f>IFERROR(__xludf.DUMMYFUNCTION("GOOGLETRANSLATE(D705, ""he"", ""en"")"),"#VALUE!")</f>
        <v>#VALUE!</v>
      </c>
    </row>
    <row r="706" ht="15.75" customHeight="1">
      <c r="E706" s="4" t="str">
        <f>IFERROR(__xludf.DUMMYFUNCTION("GOOGLETRANSLATE(D706, ""he"", ""en"")"),"#VALUE!")</f>
        <v>#VALUE!</v>
      </c>
    </row>
    <row r="707" ht="15.75" customHeight="1">
      <c r="E707" s="4" t="str">
        <f>IFERROR(__xludf.DUMMYFUNCTION("GOOGLETRANSLATE(D707, ""he"", ""en"")"),"#VALUE!")</f>
        <v>#VALUE!</v>
      </c>
    </row>
    <row r="708" ht="15.75" customHeight="1">
      <c r="E708" s="4" t="str">
        <f>IFERROR(__xludf.DUMMYFUNCTION("GOOGLETRANSLATE(D708, ""he"", ""en"")"),"#VALUE!")</f>
        <v>#VALUE!</v>
      </c>
    </row>
    <row r="709" ht="15.75" customHeight="1">
      <c r="E709" s="4" t="str">
        <f>IFERROR(__xludf.DUMMYFUNCTION("GOOGLETRANSLATE(D709, ""he"", ""en"")"),"#VALUE!")</f>
        <v>#VALUE!</v>
      </c>
    </row>
    <row r="710" ht="15.75" customHeight="1">
      <c r="E710" s="4" t="str">
        <f>IFERROR(__xludf.DUMMYFUNCTION("GOOGLETRANSLATE(D710, ""he"", ""en"")"),"#VALUE!")</f>
        <v>#VALUE!</v>
      </c>
    </row>
    <row r="711" ht="15.75" customHeight="1">
      <c r="E711" s="4" t="str">
        <f>IFERROR(__xludf.DUMMYFUNCTION("GOOGLETRANSLATE(D711, ""he"", ""en"")"),"#VALUE!")</f>
        <v>#VALUE!</v>
      </c>
    </row>
    <row r="712" ht="15.75" customHeight="1">
      <c r="E712" s="4" t="str">
        <f>IFERROR(__xludf.DUMMYFUNCTION("GOOGLETRANSLATE(D712, ""he"", ""en"")"),"#VALUE!")</f>
        <v>#VALUE!</v>
      </c>
    </row>
    <row r="713" ht="15.75" customHeight="1">
      <c r="E713" s="4" t="str">
        <f>IFERROR(__xludf.DUMMYFUNCTION("GOOGLETRANSLATE(D713, ""he"", ""en"")"),"#VALUE!")</f>
        <v>#VALUE!</v>
      </c>
    </row>
    <row r="714" ht="15.75" customHeight="1">
      <c r="E714" s="4" t="str">
        <f>IFERROR(__xludf.DUMMYFUNCTION("GOOGLETRANSLATE(D714, ""he"", ""en"")"),"#VALUE!")</f>
        <v>#VALUE!</v>
      </c>
    </row>
    <row r="715" ht="15.75" customHeight="1">
      <c r="E715" s="4" t="str">
        <f>IFERROR(__xludf.DUMMYFUNCTION("GOOGLETRANSLATE(D715, ""he"", ""en"")"),"#VALUE!")</f>
        <v>#VALUE!</v>
      </c>
    </row>
    <row r="716" ht="15.75" customHeight="1">
      <c r="E716" s="4" t="str">
        <f>IFERROR(__xludf.DUMMYFUNCTION("GOOGLETRANSLATE(D716, ""he"", ""en"")"),"#VALUE!")</f>
        <v>#VALUE!</v>
      </c>
    </row>
    <row r="717" ht="15.75" customHeight="1">
      <c r="E717" s="4" t="str">
        <f>IFERROR(__xludf.DUMMYFUNCTION("GOOGLETRANSLATE(D717, ""he"", ""en"")"),"#VALUE!")</f>
        <v>#VALUE!</v>
      </c>
    </row>
    <row r="718" ht="15.75" customHeight="1">
      <c r="E718" s="4" t="str">
        <f>IFERROR(__xludf.DUMMYFUNCTION("GOOGLETRANSLATE(D718, ""he"", ""en"")"),"#VALUE!")</f>
        <v>#VALUE!</v>
      </c>
    </row>
    <row r="719" ht="15.75" customHeight="1">
      <c r="E719" s="4" t="str">
        <f>IFERROR(__xludf.DUMMYFUNCTION("GOOGLETRANSLATE(D719, ""he"", ""en"")"),"#VALUE!")</f>
        <v>#VALUE!</v>
      </c>
    </row>
    <row r="720" ht="15.75" customHeight="1">
      <c r="E720" s="4" t="str">
        <f>IFERROR(__xludf.DUMMYFUNCTION("GOOGLETRANSLATE(D720, ""he"", ""en"")"),"#VALUE!")</f>
        <v>#VALUE!</v>
      </c>
    </row>
    <row r="721" ht="15.75" customHeight="1">
      <c r="E721" s="4" t="str">
        <f>IFERROR(__xludf.DUMMYFUNCTION("GOOGLETRANSLATE(D721, ""he"", ""en"")"),"#VALUE!")</f>
        <v>#VALUE!</v>
      </c>
    </row>
    <row r="722" ht="15.75" customHeight="1">
      <c r="E722" s="4" t="str">
        <f>IFERROR(__xludf.DUMMYFUNCTION("GOOGLETRANSLATE(D722, ""he"", ""en"")"),"#VALUE!")</f>
        <v>#VALUE!</v>
      </c>
    </row>
    <row r="723" ht="15.75" customHeight="1">
      <c r="E723" s="4" t="str">
        <f>IFERROR(__xludf.DUMMYFUNCTION("GOOGLETRANSLATE(D723, ""he"", ""en"")"),"#VALUE!")</f>
        <v>#VALUE!</v>
      </c>
    </row>
    <row r="724" ht="15.75" customHeight="1">
      <c r="E724" s="4" t="str">
        <f>IFERROR(__xludf.DUMMYFUNCTION("GOOGLETRANSLATE(D724, ""he"", ""en"")"),"#VALUE!")</f>
        <v>#VALUE!</v>
      </c>
    </row>
    <row r="725" ht="15.75" customHeight="1">
      <c r="E725" s="4" t="str">
        <f>IFERROR(__xludf.DUMMYFUNCTION("GOOGLETRANSLATE(D725, ""he"", ""en"")"),"#VALUE!")</f>
        <v>#VALUE!</v>
      </c>
    </row>
    <row r="726" ht="15.75" customHeight="1">
      <c r="E726" s="4" t="str">
        <f>IFERROR(__xludf.DUMMYFUNCTION("GOOGLETRANSLATE(D726, ""he"", ""en"")"),"#VALUE!")</f>
        <v>#VALUE!</v>
      </c>
    </row>
    <row r="727" ht="15.75" customHeight="1">
      <c r="E727" s="4" t="str">
        <f>IFERROR(__xludf.DUMMYFUNCTION("GOOGLETRANSLATE(D727, ""he"", ""en"")"),"#VALUE!")</f>
        <v>#VALUE!</v>
      </c>
    </row>
    <row r="728" ht="15.75" customHeight="1">
      <c r="E728" s="4" t="str">
        <f>IFERROR(__xludf.DUMMYFUNCTION("GOOGLETRANSLATE(D728, ""he"", ""en"")"),"#VALUE!")</f>
        <v>#VALUE!</v>
      </c>
    </row>
    <row r="729" ht="15.75" customHeight="1">
      <c r="E729" s="4" t="str">
        <f>IFERROR(__xludf.DUMMYFUNCTION("GOOGLETRANSLATE(D729, ""he"", ""en"")"),"#VALUE!")</f>
        <v>#VALUE!</v>
      </c>
    </row>
    <row r="730" ht="15.75" customHeight="1">
      <c r="E730" s="4" t="str">
        <f>IFERROR(__xludf.DUMMYFUNCTION("GOOGLETRANSLATE(D730, ""he"", ""en"")"),"#VALUE!")</f>
        <v>#VALUE!</v>
      </c>
    </row>
    <row r="731" ht="15.75" customHeight="1">
      <c r="E731" s="4" t="str">
        <f>IFERROR(__xludf.DUMMYFUNCTION("GOOGLETRANSLATE(D731, ""he"", ""en"")"),"#VALUE!")</f>
        <v>#VALUE!</v>
      </c>
    </row>
    <row r="732" ht="15.75" customHeight="1">
      <c r="E732" s="4" t="str">
        <f>IFERROR(__xludf.DUMMYFUNCTION("GOOGLETRANSLATE(D732, ""he"", ""en"")"),"#VALUE!")</f>
        <v>#VALUE!</v>
      </c>
    </row>
    <row r="733" ht="15.75" customHeight="1">
      <c r="E733" s="4" t="str">
        <f>IFERROR(__xludf.DUMMYFUNCTION("GOOGLETRANSLATE(D733, ""he"", ""en"")"),"#VALUE!")</f>
        <v>#VALUE!</v>
      </c>
    </row>
    <row r="734" ht="15.75" customHeight="1">
      <c r="E734" s="4" t="str">
        <f>IFERROR(__xludf.DUMMYFUNCTION("GOOGLETRANSLATE(D734, ""he"", ""en"")"),"#VALUE!")</f>
        <v>#VALUE!</v>
      </c>
    </row>
    <row r="735" ht="15.75" customHeight="1">
      <c r="E735" s="4" t="str">
        <f>IFERROR(__xludf.DUMMYFUNCTION("GOOGLETRANSLATE(D735, ""he"", ""en"")"),"#VALUE!")</f>
        <v>#VALUE!</v>
      </c>
    </row>
    <row r="736" ht="15.75" customHeight="1">
      <c r="E736" s="4" t="str">
        <f>IFERROR(__xludf.DUMMYFUNCTION("GOOGLETRANSLATE(D736, ""he"", ""en"")"),"#VALUE!")</f>
        <v>#VALUE!</v>
      </c>
    </row>
    <row r="737" ht="15.75" customHeight="1">
      <c r="E737" s="4" t="str">
        <f>IFERROR(__xludf.DUMMYFUNCTION("GOOGLETRANSLATE(D737, ""he"", ""en"")"),"#VALUE!")</f>
        <v>#VALUE!</v>
      </c>
    </row>
    <row r="738" ht="15.75" customHeight="1">
      <c r="E738" s="4" t="str">
        <f>IFERROR(__xludf.DUMMYFUNCTION("GOOGLETRANSLATE(D738, ""he"", ""en"")"),"#VALUE!")</f>
        <v>#VALUE!</v>
      </c>
    </row>
    <row r="739" ht="15.75" customHeight="1">
      <c r="E739" s="4" t="str">
        <f>IFERROR(__xludf.DUMMYFUNCTION("GOOGLETRANSLATE(D739, ""he"", ""en"")"),"#VALUE!")</f>
        <v>#VALUE!</v>
      </c>
    </row>
    <row r="740" ht="15.75" customHeight="1">
      <c r="E740" s="4" t="str">
        <f>IFERROR(__xludf.DUMMYFUNCTION("GOOGLETRANSLATE(D740, ""he"", ""en"")"),"#VALUE!")</f>
        <v>#VALUE!</v>
      </c>
    </row>
    <row r="741" ht="15.75" customHeight="1">
      <c r="E741" s="4" t="str">
        <f>IFERROR(__xludf.DUMMYFUNCTION("GOOGLETRANSLATE(D741, ""he"", ""en"")"),"#VALUE!")</f>
        <v>#VALUE!</v>
      </c>
    </row>
    <row r="742" ht="15.75" customHeight="1">
      <c r="E742" s="4" t="str">
        <f>IFERROR(__xludf.DUMMYFUNCTION("GOOGLETRANSLATE(D742, ""he"", ""en"")"),"#VALUE!")</f>
        <v>#VALUE!</v>
      </c>
    </row>
    <row r="743" ht="15.75" customHeight="1">
      <c r="E743" s="4" t="str">
        <f>IFERROR(__xludf.DUMMYFUNCTION("GOOGLETRANSLATE(D743, ""he"", ""en"")"),"#VALUE!")</f>
        <v>#VALUE!</v>
      </c>
    </row>
    <row r="744" ht="15.75" customHeight="1">
      <c r="E744" s="4" t="str">
        <f>IFERROR(__xludf.DUMMYFUNCTION("GOOGLETRANSLATE(D744, ""he"", ""en"")"),"#VALUE!")</f>
        <v>#VALUE!</v>
      </c>
    </row>
    <row r="745" ht="15.75" customHeight="1">
      <c r="E745" s="4" t="str">
        <f>IFERROR(__xludf.DUMMYFUNCTION("GOOGLETRANSLATE(D745, ""he"", ""en"")"),"#VALUE!")</f>
        <v>#VALUE!</v>
      </c>
    </row>
    <row r="746" ht="15.75" customHeight="1">
      <c r="E746" s="4" t="str">
        <f>IFERROR(__xludf.DUMMYFUNCTION("GOOGLETRANSLATE(D746, ""he"", ""en"")"),"#VALUE!")</f>
        <v>#VALUE!</v>
      </c>
    </row>
    <row r="747" ht="15.75" customHeight="1">
      <c r="E747" s="4" t="str">
        <f>IFERROR(__xludf.DUMMYFUNCTION("GOOGLETRANSLATE(D747, ""he"", ""en"")"),"#VALUE!")</f>
        <v>#VALUE!</v>
      </c>
    </row>
    <row r="748" ht="15.75" customHeight="1">
      <c r="E748" s="4" t="str">
        <f>IFERROR(__xludf.DUMMYFUNCTION("GOOGLETRANSLATE(D748, ""he"", ""en"")"),"#VALUE!")</f>
        <v>#VALUE!</v>
      </c>
    </row>
    <row r="749" ht="15.75" customHeight="1">
      <c r="E749" s="4" t="str">
        <f>IFERROR(__xludf.DUMMYFUNCTION("GOOGLETRANSLATE(D749, ""he"", ""en"")"),"#VALUE!")</f>
        <v>#VALUE!</v>
      </c>
    </row>
    <row r="750" ht="15.75" customHeight="1">
      <c r="E750" s="4" t="str">
        <f>IFERROR(__xludf.DUMMYFUNCTION("GOOGLETRANSLATE(D750, ""he"", ""en"")"),"#VALUE!")</f>
        <v>#VALUE!</v>
      </c>
    </row>
    <row r="751" ht="15.75" customHeight="1">
      <c r="E751" s="4" t="str">
        <f>IFERROR(__xludf.DUMMYFUNCTION("GOOGLETRANSLATE(D751, ""he"", ""en"")"),"#VALUE!")</f>
        <v>#VALUE!</v>
      </c>
    </row>
    <row r="752" ht="15.75" customHeight="1">
      <c r="E752" s="4" t="str">
        <f>IFERROR(__xludf.DUMMYFUNCTION("GOOGLETRANSLATE(D752, ""he"", ""en"")"),"#VALUE!")</f>
        <v>#VALUE!</v>
      </c>
    </row>
    <row r="753" ht="15.75" customHeight="1">
      <c r="E753" s="4" t="str">
        <f>IFERROR(__xludf.DUMMYFUNCTION("GOOGLETRANSLATE(D753, ""he"", ""en"")"),"#VALUE!")</f>
        <v>#VALUE!</v>
      </c>
    </row>
    <row r="754" ht="15.75" customHeight="1">
      <c r="E754" s="4" t="str">
        <f>IFERROR(__xludf.DUMMYFUNCTION("GOOGLETRANSLATE(D754, ""he"", ""en"")"),"#VALUE!")</f>
        <v>#VALUE!</v>
      </c>
    </row>
    <row r="755" ht="15.75" customHeight="1">
      <c r="E755" s="4" t="str">
        <f>IFERROR(__xludf.DUMMYFUNCTION("GOOGLETRANSLATE(D755, ""he"", ""en"")"),"#VALUE!")</f>
        <v>#VALUE!</v>
      </c>
    </row>
    <row r="756" ht="15.75" customHeight="1">
      <c r="E756" s="4" t="str">
        <f>IFERROR(__xludf.DUMMYFUNCTION("GOOGLETRANSLATE(D756, ""he"", ""en"")"),"#VALUE!")</f>
        <v>#VALUE!</v>
      </c>
    </row>
    <row r="757" ht="15.75" customHeight="1">
      <c r="E757" s="4" t="str">
        <f>IFERROR(__xludf.DUMMYFUNCTION("GOOGLETRANSLATE(D757, ""he"", ""en"")"),"#VALUE!")</f>
        <v>#VALUE!</v>
      </c>
    </row>
    <row r="758" ht="15.75" customHeight="1">
      <c r="E758" s="4" t="str">
        <f>IFERROR(__xludf.DUMMYFUNCTION("GOOGLETRANSLATE(D758, ""he"", ""en"")"),"#VALUE!")</f>
        <v>#VALUE!</v>
      </c>
    </row>
    <row r="759" ht="15.75" customHeight="1">
      <c r="E759" s="4" t="str">
        <f>IFERROR(__xludf.DUMMYFUNCTION("GOOGLETRANSLATE(D759, ""he"", ""en"")"),"#VALUE!")</f>
        <v>#VALUE!</v>
      </c>
    </row>
    <row r="760" ht="15.75" customHeight="1">
      <c r="E760" s="4" t="str">
        <f>IFERROR(__xludf.DUMMYFUNCTION("GOOGLETRANSLATE(D760, ""he"", ""en"")"),"#VALUE!")</f>
        <v>#VALUE!</v>
      </c>
    </row>
    <row r="761" ht="15.75" customHeight="1">
      <c r="E761" s="4" t="str">
        <f>IFERROR(__xludf.DUMMYFUNCTION("GOOGLETRANSLATE(D761, ""he"", ""en"")"),"#VALUE!")</f>
        <v>#VALUE!</v>
      </c>
    </row>
    <row r="762" ht="15.75" customHeight="1">
      <c r="E762" s="4" t="str">
        <f>IFERROR(__xludf.DUMMYFUNCTION("GOOGLETRANSLATE(D762, ""he"", ""en"")"),"#VALUE!")</f>
        <v>#VALUE!</v>
      </c>
    </row>
    <row r="763" ht="15.75" customHeight="1">
      <c r="E763" s="4" t="str">
        <f>IFERROR(__xludf.DUMMYFUNCTION("GOOGLETRANSLATE(D763, ""he"", ""en"")"),"#VALUE!")</f>
        <v>#VALUE!</v>
      </c>
    </row>
    <row r="764" ht="15.75" customHeight="1">
      <c r="E764" s="4" t="str">
        <f>IFERROR(__xludf.DUMMYFUNCTION("GOOGLETRANSLATE(D764, ""he"", ""en"")"),"#VALUE!")</f>
        <v>#VALUE!</v>
      </c>
    </row>
    <row r="765" ht="15.75" customHeight="1">
      <c r="E765" s="4" t="str">
        <f>IFERROR(__xludf.DUMMYFUNCTION("GOOGLETRANSLATE(D765, ""he"", ""en"")"),"#VALUE!")</f>
        <v>#VALUE!</v>
      </c>
    </row>
    <row r="766" ht="15.75" customHeight="1">
      <c r="E766" s="4" t="str">
        <f>IFERROR(__xludf.DUMMYFUNCTION("GOOGLETRANSLATE(D766, ""he"", ""en"")"),"#VALUE!")</f>
        <v>#VALUE!</v>
      </c>
    </row>
    <row r="767" ht="15.75" customHeight="1">
      <c r="E767" s="4" t="str">
        <f>IFERROR(__xludf.DUMMYFUNCTION("GOOGLETRANSLATE(D767, ""he"", ""en"")"),"#VALUE!")</f>
        <v>#VALUE!</v>
      </c>
    </row>
    <row r="768" ht="15.75" customHeight="1">
      <c r="E768" s="4" t="str">
        <f>IFERROR(__xludf.DUMMYFUNCTION("GOOGLETRANSLATE(D768, ""he"", ""en"")"),"#VALUE!")</f>
        <v>#VALUE!</v>
      </c>
    </row>
    <row r="769" ht="15.75" customHeight="1">
      <c r="E769" s="4" t="str">
        <f>IFERROR(__xludf.DUMMYFUNCTION("GOOGLETRANSLATE(D769, ""he"", ""en"")"),"#VALUE!")</f>
        <v>#VALUE!</v>
      </c>
    </row>
    <row r="770" ht="15.75" customHeight="1">
      <c r="E770" s="4" t="str">
        <f>IFERROR(__xludf.DUMMYFUNCTION("GOOGLETRANSLATE(D770, ""he"", ""en"")"),"#VALUE!")</f>
        <v>#VALUE!</v>
      </c>
    </row>
    <row r="771" ht="15.75" customHeight="1">
      <c r="E771" s="4" t="str">
        <f>IFERROR(__xludf.DUMMYFUNCTION("GOOGLETRANSLATE(D771, ""he"", ""en"")"),"#VALUE!")</f>
        <v>#VALUE!</v>
      </c>
    </row>
    <row r="772" ht="15.75" customHeight="1">
      <c r="E772" s="4" t="str">
        <f>IFERROR(__xludf.DUMMYFUNCTION("GOOGLETRANSLATE(D772, ""he"", ""en"")"),"#VALUE!")</f>
        <v>#VALUE!</v>
      </c>
    </row>
    <row r="773" ht="15.75" customHeight="1">
      <c r="E773" s="4" t="str">
        <f>IFERROR(__xludf.DUMMYFUNCTION("GOOGLETRANSLATE(D773, ""he"", ""en"")"),"#VALUE!")</f>
        <v>#VALUE!</v>
      </c>
    </row>
    <row r="774" ht="15.75" customHeight="1">
      <c r="E774" s="4" t="str">
        <f>IFERROR(__xludf.DUMMYFUNCTION("GOOGLETRANSLATE(D774, ""he"", ""en"")"),"#VALUE!")</f>
        <v>#VALUE!</v>
      </c>
    </row>
    <row r="775" ht="15.75" customHeight="1">
      <c r="E775" s="4" t="str">
        <f>IFERROR(__xludf.DUMMYFUNCTION("GOOGLETRANSLATE(D775, ""he"", ""en"")"),"#VALUE!")</f>
        <v>#VALUE!</v>
      </c>
    </row>
    <row r="776" ht="15.75" customHeight="1">
      <c r="E776" s="4" t="str">
        <f>IFERROR(__xludf.DUMMYFUNCTION("GOOGLETRANSLATE(D776, ""he"", ""en"")"),"#VALUE!")</f>
        <v>#VALUE!</v>
      </c>
    </row>
    <row r="777" ht="15.75" customHeight="1">
      <c r="E777" s="4" t="str">
        <f>IFERROR(__xludf.DUMMYFUNCTION("GOOGLETRANSLATE(D777, ""he"", ""en"")"),"#VALUE!")</f>
        <v>#VALUE!</v>
      </c>
    </row>
    <row r="778" ht="15.75" customHeight="1">
      <c r="E778" s="4" t="str">
        <f>IFERROR(__xludf.DUMMYFUNCTION("GOOGLETRANSLATE(D778, ""he"", ""en"")"),"#VALUE!")</f>
        <v>#VALUE!</v>
      </c>
    </row>
    <row r="779" ht="15.75" customHeight="1">
      <c r="E779" s="4" t="str">
        <f>IFERROR(__xludf.DUMMYFUNCTION("GOOGLETRANSLATE(D779, ""he"", ""en"")"),"#VALUE!")</f>
        <v>#VALUE!</v>
      </c>
    </row>
    <row r="780" ht="15.75" customHeight="1">
      <c r="E780" s="4" t="str">
        <f>IFERROR(__xludf.DUMMYFUNCTION("GOOGLETRANSLATE(D780, ""he"", ""en"")"),"#VALUE!")</f>
        <v>#VALUE!</v>
      </c>
    </row>
    <row r="781" ht="15.75" customHeight="1">
      <c r="E781" s="4" t="str">
        <f>IFERROR(__xludf.DUMMYFUNCTION("GOOGLETRANSLATE(D781, ""he"", ""en"")"),"#VALUE!")</f>
        <v>#VALUE!</v>
      </c>
    </row>
    <row r="782" ht="15.75" customHeight="1">
      <c r="E782" s="4" t="str">
        <f>IFERROR(__xludf.DUMMYFUNCTION("GOOGLETRANSLATE(D782, ""he"", ""en"")"),"#VALUE!")</f>
        <v>#VALUE!</v>
      </c>
    </row>
    <row r="783" ht="15.75" customHeight="1">
      <c r="E783" s="4" t="str">
        <f>IFERROR(__xludf.DUMMYFUNCTION("GOOGLETRANSLATE(D783, ""he"", ""en"")"),"#VALUE!")</f>
        <v>#VALUE!</v>
      </c>
    </row>
    <row r="784" ht="15.75" customHeight="1">
      <c r="E784" s="4" t="str">
        <f>IFERROR(__xludf.DUMMYFUNCTION("GOOGLETRANSLATE(D784, ""he"", ""en"")"),"#VALUE!")</f>
        <v>#VALUE!</v>
      </c>
    </row>
    <row r="785" ht="15.75" customHeight="1">
      <c r="E785" s="4" t="str">
        <f>IFERROR(__xludf.DUMMYFUNCTION("GOOGLETRANSLATE(D785, ""he"", ""en"")"),"#VALUE!")</f>
        <v>#VALUE!</v>
      </c>
    </row>
    <row r="786" ht="15.75" customHeight="1">
      <c r="E786" s="4" t="str">
        <f>IFERROR(__xludf.DUMMYFUNCTION("GOOGLETRANSLATE(D786, ""he"", ""en"")"),"#VALUE!")</f>
        <v>#VALUE!</v>
      </c>
    </row>
    <row r="787" ht="15.75" customHeight="1">
      <c r="E787" s="4" t="str">
        <f>IFERROR(__xludf.DUMMYFUNCTION("GOOGLETRANSLATE(D787, ""he"", ""en"")"),"#VALUE!")</f>
        <v>#VALUE!</v>
      </c>
    </row>
    <row r="788" ht="15.75" customHeight="1">
      <c r="E788" s="4" t="str">
        <f>IFERROR(__xludf.DUMMYFUNCTION("GOOGLETRANSLATE(D788, ""he"", ""en"")"),"#VALUE!")</f>
        <v>#VALUE!</v>
      </c>
    </row>
    <row r="789" ht="15.75" customHeight="1">
      <c r="E789" s="4" t="str">
        <f>IFERROR(__xludf.DUMMYFUNCTION("GOOGLETRANSLATE(D789, ""he"", ""en"")"),"#VALUE!")</f>
        <v>#VALUE!</v>
      </c>
    </row>
    <row r="790" ht="15.75" customHeight="1">
      <c r="E790" s="4" t="str">
        <f>IFERROR(__xludf.DUMMYFUNCTION("GOOGLETRANSLATE(D790, ""he"", ""en"")"),"#VALUE!")</f>
        <v>#VALUE!</v>
      </c>
    </row>
    <row r="791" ht="15.75" customHeight="1">
      <c r="E791" s="4" t="str">
        <f>IFERROR(__xludf.DUMMYFUNCTION("GOOGLETRANSLATE(D791, ""he"", ""en"")"),"#VALUE!")</f>
        <v>#VALUE!</v>
      </c>
    </row>
    <row r="792" ht="15.75" customHeight="1">
      <c r="E792" s="4" t="str">
        <f>IFERROR(__xludf.DUMMYFUNCTION("GOOGLETRANSLATE(D792, ""he"", ""en"")"),"#VALUE!")</f>
        <v>#VALUE!</v>
      </c>
    </row>
    <row r="793" ht="15.75" customHeight="1">
      <c r="E793" s="4" t="str">
        <f>IFERROR(__xludf.DUMMYFUNCTION("GOOGLETRANSLATE(D793, ""he"", ""en"")"),"#VALUE!")</f>
        <v>#VALUE!</v>
      </c>
    </row>
    <row r="794" ht="15.75" customHeight="1">
      <c r="E794" s="4" t="str">
        <f>IFERROR(__xludf.DUMMYFUNCTION("GOOGLETRANSLATE(D794, ""he"", ""en"")"),"#VALUE!")</f>
        <v>#VALUE!</v>
      </c>
    </row>
    <row r="795" ht="15.75" customHeight="1">
      <c r="E795" s="4" t="str">
        <f>IFERROR(__xludf.DUMMYFUNCTION("GOOGLETRANSLATE(D795, ""he"", ""en"")"),"#VALUE!")</f>
        <v>#VALUE!</v>
      </c>
    </row>
    <row r="796" ht="15.75" customHeight="1">
      <c r="E796" s="4" t="str">
        <f>IFERROR(__xludf.DUMMYFUNCTION("GOOGLETRANSLATE(D796, ""he"", ""en"")"),"#VALUE!")</f>
        <v>#VALUE!</v>
      </c>
    </row>
    <row r="797" ht="15.75" customHeight="1">
      <c r="E797" s="4" t="str">
        <f>IFERROR(__xludf.DUMMYFUNCTION("GOOGLETRANSLATE(D797, ""he"", ""en"")"),"#VALUE!")</f>
        <v>#VALUE!</v>
      </c>
    </row>
    <row r="798" ht="15.75" customHeight="1">
      <c r="E798" s="4" t="str">
        <f>IFERROR(__xludf.DUMMYFUNCTION("GOOGLETRANSLATE(D798, ""he"", ""en"")"),"#VALUE!")</f>
        <v>#VALUE!</v>
      </c>
    </row>
    <row r="799" ht="15.75" customHeight="1">
      <c r="E799" s="4" t="str">
        <f>IFERROR(__xludf.DUMMYFUNCTION("GOOGLETRANSLATE(D799, ""he"", ""en"")"),"#VALUE!")</f>
        <v>#VALUE!</v>
      </c>
    </row>
    <row r="800" ht="15.75" customHeight="1">
      <c r="E800" s="4" t="str">
        <f>IFERROR(__xludf.DUMMYFUNCTION("GOOGLETRANSLATE(D800, ""he"", ""en"")"),"#VALUE!")</f>
        <v>#VALUE!</v>
      </c>
    </row>
    <row r="801" ht="15.75" customHeight="1">
      <c r="E801" s="4" t="str">
        <f>IFERROR(__xludf.DUMMYFUNCTION("GOOGLETRANSLATE(D801, ""he"", ""en"")"),"#VALUE!")</f>
        <v>#VALUE!</v>
      </c>
    </row>
    <row r="802" ht="15.75" customHeight="1">
      <c r="E802" s="4" t="str">
        <f>IFERROR(__xludf.DUMMYFUNCTION("GOOGLETRANSLATE(D802, ""he"", ""en"")"),"#VALUE!")</f>
        <v>#VALUE!</v>
      </c>
    </row>
    <row r="803" ht="15.75" customHeight="1">
      <c r="E803" s="4" t="str">
        <f>IFERROR(__xludf.DUMMYFUNCTION("GOOGLETRANSLATE(D803, ""he"", ""en"")"),"#VALUE!")</f>
        <v>#VALUE!</v>
      </c>
    </row>
    <row r="804" ht="15.75" customHeight="1">
      <c r="E804" s="4" t="str">
        <f>IFERROR(__xludf.DUMMYFUNCTION("GOOGLETRANSLATE(D804, ""he"", ""en"")"),"#VALUE!")</f>
        <v>#VALUE!</v>
      </c>
    </row>
    <row r="805" ht="15.75" customHeight="1">
      <c r="E805" s="4" t="str">
        <f>IFERROR(__xludf.DUMMYFUNCTION("GOOGLETRANSLATE(D805, ""he"", ""en"")"),"#VALUE!")</f>
        <v>#VALUE!</v>
      </c>
    </row>
    <row r="806" ht="15.75" customHeight="1">
      <c r="E806" s="4" t="str">
        <f>IFERROR(__xludf.DUMMYFUNCTION("GOOGLETRANSLATE(D806, ""he"", ""en"")"),"#VALUE!")</f>
        <v>#VALUE!</v>
      </c>
    </row>
    <row r="807" ht="15.75" customHeight="1">
      <c r="E807" s="4" t="str">
        <f>IFERROR(__xludf.DUMMYFUNCTION("GOOGLETRANSLATE(D807, ""he"", ""en"")"),"#VALUE!")</f>
        <v>#VALUE!</v>
      </c>
    </row>
    <row r="808" ht="15.75" customHeight="1">
      <c r="E808" s="4" t="str">
        <f>IFERROR(__xludf.DUMMYFUNCTION("GOOGLETRANSLATE(D808, ""he"", ""en"")"),"#VALUE!")</f>
        <v>#VALUE!</v>
      </c>
    </row>
    <row r="809" ht="15.75" customHeight="1">
      <c r="E809" s="4" t="str">
        <f>IFERROR(__xludf.DUMMYFUNCTION("GOOGLETRANSLATE(D809, ""he"", ""en"")"),"#VALUE!")</f>
        <v>#VALUE!</v>
      </c>
    </row>
    <row r="810" ht="15.75" customHeight="1">
      <c r="E810" s="4" t="str">
        <f>IFERROR(__xludf.DUMMYFUNCTION("GOOGLETRANSLATE(D810, ""he"", ""en"")"),"#VALUE!")</f>
        <v>#VALUE!</v>
      </c>
    </row>
    <row r="811" ht="15.75" customHeight="1">
      <c r="E811" s="4" t="str">
        <f>IFERROR(__xludf.DUMMYFUNCTION("GOOGLETRANSLATE(D811, ""he"", ""en"")"),"#VALUE!")</f>
        <v>#VALUE!</v>
      </c>
    </row>
    <row r="812" ht="15.75" customHeight="1">
      <c r="E812" s="4" t="str">
        <f>IFERROR(__xludf.DUMMYFUNCTION("GOOGLETRANSLATE(D812, ""he"", ""en"")"),"#VALUE!")</f>
        <v>#VALUE!</v>
      </c>
    </row>
    <row r="813" ht="15.75" customHeight="1">
      <c r="E813" s="4" t="str">
        <f>IFERROR(__xludf.DUMMYFUNCTION("GOOGLETRANSLATE(D813, ""he"", ""en"")"),"#VALUE!")</f>
        <v>#VALUE!</v>
      </c>
    </row>
    <row r="814" ht="15.75" customHeight="1">
      <c r="E814" s="4" t="str">
        <f>IFERROR(__xludf.DUMMYFUNCTION("GOOGLETRANSLATE(D814, ""he"", ""en"")"),"#VALUE!")</f>
        <v>#VALUE!</v>
      </c>
    </row>
    <row r="815" ht="15.75" customHeight="1">
      <c r="E815" s="4" t="str">
        <f>IFERROR(__xludf.DUMMYFUNCTION("GOOGLETRANSLATE(D815, ""he"", ""en"")"),"#VALUE!")</f>
        <v>#VALUE!</v>
      </c>
    </row>
    <row r="816" ht="15.75" customHeight="1">
      <c r="E816" s="4" t="str">
        <f>IFERROR(__xludf.DUMMYFUNCTION("GOOGLETRANSLATE(D816, ""he"", ""en"")"),"#VALUE!")</f>
        <v>#VALUE!</v>
      </c>
    </row>
    <row r="817" ht="15.75" customHeight="1">
      <c r="E817" s="4" t="str">
        <f>IFERROR(__xludf.DUMMYFUNCTION("GOOGLETRANSLATE(D817, ""he"", ""en"")"),"#VALUE!")</f>
        <v>#VALUE!</v>
      </c>
    </row>
    <row r="818" ht="15.75" customHeight="1">
      <c r="E818" s="4" t="str">
        <f>IFERROR(__xludf.DUMMYFUNCTION("GOOGLETRANSLATE(D818, ""he"", ""en"")"),"#VALUE!")</f>
        <v>#VALUE!</v>
      </c>
    </row>
    <row r="819" ht="15.75" customHeight="1">
      <c r="E819" s="4" t="str">
        <f>IFERROR(__xludf.DUMMYFUNCTION("GOOGLETRANSLATE(D819, ""he"", ""en"")"),"#VALUE!")</f>
        <v>#VALUE!</v>
      </c>
    </row>
    <row r="820" ht="15.75" customHeight="1">
      <c r="E820" s="4" t="str">
        <f>IFERROR(__xludf.DUMMYFUNCTION("GOOGLETRANSLATE(D820, ""he"", ""en"")"),"#VALUE!")</f>
        <v>#VALUE!</v>
      </c>
    </row>
    <row r="821" ht="15.75" customHeight="1">
      <c r="E821" s="4" t="str">
        <f>IFERROR(__xludf.DUMMYFUNCTION("GOOGLETRANSLATE(D821, ""he"", ""en"")"),"#VALUE!")</f>
        <v>#VALUE!</v>
      </c>
    </row>
    <row r="822" ht="15.75" customHeight="1">
      <c r="E822" s="4" t="str">
        <f>IFERROR(__xludf.DUMMYFUNCTION("GOOGLETRANSLATE(D822, ""he"", ""en"")"),"#VALUE!")</f>
        <v>#VALUE!</v>
      </c>
    </row>
    <row r="823" ht="15.75" customHeight="1">
      <c r="E823" s="4" t="str">
        <f>IFERROR(__xludf.DUMMYFUNCTION("GOOGLETRANSLATE(D823, ""he"", ""en"")"),"#VALUE!")</f>
        <v>#VALUE!</v>
      </c>
    </row>
    <row r="824" ht="15.75" customHeight="1">
      <c r="E824" s="4" t="str">
        <f>IFERROR(__xludf.DUMMYFUNCTION("GOOGLETRANSLATE(D824, ""he"", ""en"")"),"#VALUE!")</f>
        <v>#VALUE!</v>
      </c>
    </row>
    <row r="825" ht="15.75" customHeight="1">
      <c r="E825" s="4" t="str">
        <f>IFERROR(__xludf.DUMMYFUNCTION("GOOGLETRANSLATE(D825, ""he"", ""en"")"),"#VALUE!")</f>
        <v>#VALUE!</v>
      </c>
    </row>
    <row r="826" ht="15.75" customHeight="1">
      <c r="E826" s="4" t="str">
        <f>IFERROR(__xludf.DUMMYFUNCTION("GOOGLETRANSLATE(D826, ""he"", ""en"")"),"#VALUE!")</f>
        <v>#VALUE!</v>
      </c>
    </row>
    <row r="827" ht="15.75" customHeight="1">
      <c r="E827" s="4" t="str">
        <f>IFERROR(__xludf.DUMMYFUNCTION("GOOGLETRANSLATE(D827, ""he"", ""en"")"),"#VALUE!")</f>
        <v>#VALUE!</v>
      </c>
    </row>
    <row r="828" ht="15.75" customHeight="1">
      <c r="E828" s="4" t="str">
        <f>IFERROR(__xludf.DUMMYFUNCTION("GOOGLETRANSLATE(D828, ""he"", ""en"")"),"#VALUE!")</f>
        <v>#VALUE!</v>
      </c>
    </row>
    <row r="829" ht="15.75" customHeight="1">
      <c r="E829" s="4" t="str">
        <f>IFERROR(__xludf.DUMMYFUNCTION("GOOGLETRANSLATE(D829, ""he"", ""en"")"),"#VALUE!")</f>
        <v>#VALUE!</v>
      </c>
    </row>
    <row r="830" ht="15.75" customHeight="1">
      <c r="E830" s="4" t="str">
        <f>IFERROR(__xludf.DUMMYFUNCTION("GOOGLETRANSLATE(D830, ""he"", ""en"")"),"#VALUE!")</f>
        <v>#VALUE!</v>
      </c>
    </row>
    <row r="831" ht="15.75" customHeight="1">
      <c r="E831" s="4" t="str">
        <f>IFERROR(__xludf.DUMMYFUNCTION("GOOGLETRANSLATE(D831, ""he"", ""en"")"),"#VALUE!")</f>
        <v>#VALUE!</v>
      </c>
    </row>
    <row r="832" ht="15.75" customHeight="1">
      <c r="E832" s="4" t="str">
        <f>IFERROR(__xludf.DUMMYFUNCTION("GOOGLETRANSLATE(D832, ""he"", ""en"")"),"#VALUE!")</f>
        <v>#VALUE!</v>
      </c>
    </row>
    <row r="833" ht="15.75" customHeight="1">
      <c r="E833" s="4" t="str">
        <f>IFERROR(__xludf.DUMMYFUNCTION("GOOGLETRANSLATE(D833, ""he"", ""en"")"),"#VALUE!")</f>
        <v>#VALUE!</v>
      </c>
    </row>
    <row r="834" ht="15.75" customHeight="1">
      <c r="E834" s="4" t="str">
        <f>IFERROR(__xludf.DUMMYFUNCTION("GOOGLETRANSLATE(D834, ""he"", ""en"")"),"#VALUE!")</f>
        <v>#VALUE!</v>
      </c>
    </row>
    <row r="835" ht="15.75" customHeight="1">
      <c r="E835" s="4" t="str">
        <f>IFERROR(__xludf.DUMMYFUNCTION("GOOGLETRANSLATE(D835, ""he"", ""en"")"),"#VALUE!")</f>
        <v>#VALUE!</v>
      </c>
    </row>
    <row r="836" ht="15.75" customHeight="1">
      <c r="E836" s="4" t="str">
        <f>IFERROR(__xludf.DUMMYFUNCTION("GOOGLETRANSLATE(D836, ""he"", ""en"")"),"#VALUE!")</f>
        <v>#VALUE!</v>
      </c>
    </row>
    <row r="837" ht="15.75" customHeight="1">
      <c r="E837" s="4" t="str">
        <f>IFERROR(__xludf.DUMMYFUNCTION("GOOGLETRANSLATE(D837, ""he"", ""en"")"),"#VALUE!")</f>
        <v>#VALUE!</v>
      </c>
    </row>
    <row r="838" ht="15.75" customHeight="1">
      <c r="E838" s="4" t="str">
        <f>IFERROR(__xludf.DUMMYFUNCTION("GOOGLETRANSLATE(D838, ""he"", ""en"")"),"#VALUE!")</f>
        <v>#VALUE!</v>
      </c>
    </row>
    <row r="839" ht="15.75" customHeight="1">
      <c r="E839" s="4" t="str">
        <f>IFERROR(__xludf.DUMMYFUNCTION("GOOGLETRANSLATE(D839, ""he"", ""en"")"),"#VALUE!")</f>
        <v>#VALUE!</v>
      </c>
    </row>
    <row r="840" ht="15.75" customHeight="1">
      <c r="E840" s="4" t="str">
        <f>IFERROR(__xludf.DUMMYFUNCTION("GOOGLETRANSLATE(D840, ""he"", ""en"")"),"#VALUE!")</f>
        <v>#VALUE!</v>
      </c>
    </row>
    <row r="841" ht="15.75" customHeight="1">
      <c r="E841" s="4" t="str">
        <f>IFERROR(__xludf.DUMMYFUNCTION("GOOGLETRANSLATE(D841, ""he"", ""en"")"),"#VALUE!")</f>
        <v>#VALUE!</v>
      </c>
    </row>
    <row r="842" ht="15.75" customHeight="1">
      <c r="E842" s="4" t="str">
        <f>IFERROR(__xludf.DUMMYFUNCTION("GOOGLETRANSLATE(D842, ""he"", ""en"")"),"#VALUE!")</f>
        <v>#VALUE!</v>
      </c>
    </row>
    <row r="843" ht="15.75" customHeight="1">
      <c r="E843" s="4" t="str">
        <f>IFERROR(__xludf.DUMMYFUNCTION("GOOGLETRANSLATE(D843, ""he"", ""en"")"),"#VALUE!")</f>
        <v>#VALUE!</v>
      </c>
    </row>
    <row r="844" ht="15.75" customHeight="1">
      <c r="E844" s="4" t="str">
        <f>IFERROR(__xludf.DUMMYFUNCTION("GOOGLETRANSLATE(D844, ""he"", ""en"")"),"#VALUE!")</f>
        <v>#VALUE!</v>
      </c>
    </row>
    <row r="845" ht="15.75" customHeight="1">
      <c r="E845" s="4" t="str">
        <f>IFERROR(__xludf.DUMMYFUNCTION("GOOGLETRANSLATE(D845, ""he"", ""en"")"),"#VALUE!")</f>
        <v>#VALUE!</v>
      </c>
    </row>
    <row r="846" ht="15.75" customHeight="1">
      <c r="E846" s="4" t="str">
        <f>IFERROR(__xludf.DUMMYFUNCTION("GOOGLETRANSLATE(D846, ""he"", ""en"")"),"#VALUE!")</f>
        <v>#VALUE!</v>
      </c>
    </row>
    <row r="847" ht="15.75" customHeight="1">
      <c r="E847" s="4" t="str">
        <f>IFERROR(__xludf.DUMMYFUNCTION("GOOGLETRANSLATE(D847, ""he"", ""en"")"),"#VALUE!")</f>
        <v>#VALUE!</v>
      </c>
    </row>
    <row r="848" ht="15.75" customHeight="1">
      <c r="E848" s="4" t="str">
        <f>IFERROR(__xludf.DUMMYFUNCTION("GOOGLETRANSLATE(D848, ""he"", ""en"")"),"#VALUE!")</f>
        <v>#VALUE!</v>
      </c>
    </row>
    <row r="849" ht="15.75" customHeight="1">
      <c r="E849" s="4" t="str">
        <f>IFERROR(__xludf.DUMMYFUNCTION("GOOGLETRANSLATE(D849, ""he"", ""en"")"),"#VALUE!")</f>
        <v>#VALUE!</v>
      </c>
    </row>
    <row r="850" ht="15.75" customHeight="1">
      <c r="E850" s="4" t="str">
        <f>IFERROR(__xludf.DUMMYFUNCTION("GOOGLETRANSLATE(D850, ""he"", ""en"")"),"#VALUE!")</f>
        <v>#VALUE!</v>
      </c>
    </row>
    <row r="851" ht="15.75" customHeight="1">
      <c r="E851" s="4" t="str">
        <f>IFERROR(__xludf.DUMMYFUNCTION("GOOGLETRANSLATE(D851, ""he"", ""en"")"),"#VALUE!")</f>
        <v>#VALUE!</v>
      </c>
    </row>
    <row r="852" ht="15.75" customHeight="1">
      <c r="E852" s="4" t="str">
        <f>IFERROR(__xludf.DUMMYFUNCTION("GOOGLETRANSLATE(D852, ""he"", ""en"")"),"#VALUE!")</f>
        <v>#VALUE!</v>
      </c>
    </row>
    <row r="853" ht="15.75" customHeight="1">
      <c r="E853" s="4" t="str">
        <f>IFERROR(__xludf.DUMMYFUNCTION("GOOGLETRANSLATE(D853, ""he"", ""en"")"),"#VALUE!")</f>
        <v>#VALUE!</v>
      </c>
    </row>
    <row r="854" ht="15.75" customHeight="1">
      <c r="E854" s="4" t="str">
        <f>IFERROR(__xludf.DUMMYFUNCTION("GOOGLETRANSLATE(D854, ""he"", ""en"")"),"#VALUE!")</f>
        <v>#VALUE!</v>
      </c>
    </row>
    <row r="855" ht="15.75" customHeight="1">
      <c r="E855" s="4" t="str">
        <f>IFERROR(__xludf.DUMMYFUNCTION("GOOGLETRANSLATE(D855, ""he"", ""en"")"),"#VALUE!")</f>
        <v>#VALUE!</v>
      </c>
    </row>
    <row r="856" ht="15.75" customHeight="1">
      <c r="E856" s="4" t="str">
        <f>IFERROR(__xludf.DUMMYFUNCTION("GOOGLETRANSLATE(D856, ""he"", ""en"")"),"#VALUE!")</f>
        <v>#VALUE!</v>
      </c>
    </row>
    <row r="857" ht="15.75" customHeight="1">
      <c r="E857" s="4" t="str">
        <f>IFERROR(__xludf.DUMMYFUNCTION("GOOGLETRANSLATE(D857, ""he"", ""en"")"),"#VALUE!")</f>
        <v>#VALUE!</v>
      </c>
    </row>
    <row r="858" ht="15.75" customHeight="1">
      <c r="E858" s="4" t="str">
        <f>IFERROR(__xludf.DUMMYFUNCTION("GOOGLETRANSLATE(D858, ""he"", ""en"")"),"#VALUE!")</f>
        <v>#VALUE!</v>
      </c>
    </row>
    <row r="859" ht="15.75" customHeight="1">
      <c r="E859" s="4" t="str">
        <f>IFERROR(__xludf.DUMMYFUNCTION("GOOGLETRANSLATE(D859, ""he"", ""en"")"),"#VALUE!")</f>
        <v>#VALUE!</v>
      </c>
    </row>
    <row r="860" ht="15.75" customHeight="1">
      <c r="E860" s="4" t="str">
        <f>IFERROR(__xludf.DUMMYFUNCTION("GOOGLETRANSLATE(D860, ""he"", ""en"")"),"#VALUE!")</f>
        <v>#VALUE!</v>
      </c>
    </row>
    <row r="861" ht="15.75" customHeight="1">
      <c r="E861" s="4" t="str">
        <f>IFERROR(__xludf.DUMMYFUNCTION("GOOGLETRANSLATE(D861, ""he"", ""en"")"),"#VALUE!")</f>
        <v>#VALUE!</v>
      </c>
    </row>
    <row r="862" ht="15.75" customHeight="1">
      <c r="E862" s="4" t="str">
        <f>IFERROR(__xludf.DUMMYFUNCTION("GOOGLETRANSLATE(D862, ""he"", ""en"")"),"#VALUE!")</f>
        <v>#VALUE!</v>
      </c>
    </row>
    <row r="863" ht="15.75" customHeight="1">
      <c r="E863" s="4" t="str">
        <f>IFERROR(__xludf.DUMMYFUNCTION("GOOGLETRANSLATE(D863, ""he"", ""en"")"),"#VALUE!")</f>
        <v>#VALUE!</v>
      </c>
    </row>
    <row r="864" ht="15.75" customHeight="1">
      <c r="E864" s="4" t="str">
        <f>IFERROR(__xludf.DUMMYFUNCTION("GOOGLETRANSLATE(D864, ""he"", ""en"")"),"#VALUE!")</f>
        <v>#VALUE!</v>
      </c>
    </row>
    <row r="865" ht="15.75" customHeight="1">
      <c r="E865" s="4" t="str">
        <f>IFERROR(__xludf.DUMMYFUNCTION("GOOGLETRANSLATE(D865, ""he"", ""en"")"),"#VALUE!")</f>
        <v>#VALUE!</v>
      </c>
    </row>
    <row r="866" ht="15.75" customHeight="1">
      <c r="E866" s="4" t="str">
        <f>IFERROR(__xludf.DUMMYFUNCTION("GOOGLETRANSLATE(D866, ""he"", ""en"")"),"#VALUE!")</f>
        <v>#VALUE!</v>
      </c>
    </row>
    <row r="867" ht="15.75" customHeight="1">
      <c r="E867" s="4" t="str">
        <f>IFERROR(__xludf.DUMMYFUNCTION("GOOGLETRANSLATE(D867, ""he"", ""en"")"),"#VALUE!")</f>
        <v>#VALUE!</v>
      </c>
    </row>
    <row r="868" ht="15.75" customHeight="1">
      <c r="E868" s="4" t="str">
        <f>IFERROR(__xludf.DUMMYFUNCTION("GOOGLETRANSLATE(D868, ""he"", ""en"")"),"#VALUE!")</f>
        <v>#VALUE!</v>
      </c>
    </row>
    <row r="869" ht="15.75" customHeight="1">
      <c r="E869" s="4" t="str">
        <f>IFERROR(__xludf.DUMMYFUNCTION("GOOGLETRANSLATE(D869, ""he"", ""en"")"),"#VALUE!")</f>
        <v>#VALUE!</v>
      </c>
    </row>
    <row r="870" ht="15.75" customHeight="1">
      <c r="E870" s="4" t="str">
        <f>IFERROR(__xludf.DUMMYFUNCTION("GOOGLETRANSLATE(D870, ""he"", ""en"")"),"#VALUE!")</f>
        <v>#VALUE!</v>
      </c>
    </row>
    <row r="871" ht="15.75" customHeight="1">
      <c r="E871" s="4" t="str">
        <f>IFERROR(__xludf.DUMMYFUNCTION("GOOGLETRANSLATE(D871, ""he"", ""en"")"),"#VALUE!")</f>
        <v>#VALUE!</v>
      </c>
    </row>
    <row r="872" ht="15.75" customHeight="1">
      <c r="E872" s="4" t="str">
        <f>IFERROR(__xludf.DUMMYFUNCTION("GOOGLETRANSLATE(D872, ""he"", ""en"")"),"#VALUE!")</f>
        <v>#VALUE!</v>
      </c>
    </row>
    <row r="873" ht="15.75" customHeight="1">
      <c r="E873" s="4" t="str">
        <f>IFERROR(__xludf.DUMMYFUNCTION("GOOGLETRANSLATE(D873, ""he"", ""en"")"),"#VALUE!")</f>
        <v>#VALUE!</v>
      </c>
    </row>
    <row r="874" ht="15.75" customHeight="1">
      <c r="E874" s="4" t="str">
        <f>IFERROR(__xludf.DUMMYFUNCTION("GOOGLETRANSLATE(D874, ""he"", ""en"")"),"#VALUE!")</f>
        <v>#VALUE!</v>
      </c>
    </row>
    <row r="875" ht="15.75" customHeight="1">
      <c r="E875" s="4" t="str">
        <f>IFERROR(__xludf.DUMMYFUNCTION("GOOGLETRANSLATE(D875, ""he"", ""en"")"),"#VALUE!")</f>
        <v>#VALUE!</v>
      </c>
    </row>
    <row r="876" ht="15.75" customHeight="1">
      <c r="E876" s="4" t="str">
        <f>IFERROR(__xludf.DUMMYFUNCTION("GOOGLETRANSLATE(D876, ""he"", ""en"")"),"#VALUE!")</f>
        <v>#VALUE!</v>
      </c>
    </row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1.0" footer="0.0" header="0.0" left="0.75" right="0.75" top="1.0"/>
  <pageSetup orientation="landscape"/>
  <drawing r:id="rId1"/>
</worksheet>
</file>

<file path=xl/worksheets/sheet2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5" width="12.63"/>
    <col customWidth="1" min="6" max="26" width="8.63"/>
  </cols>
  <sheetData>
    <row r="1" ht="15.75" customHeight="1">
      <c r="A1" s="1" t="s">
        <v>0</v>
      </c>
      <c r="B1" s="1" t="s">
        <v>1</v>
      </c>
      <c r="C1" s="2" t="s">
        <v>2</v>
      </c>
      <c r="D1" s="2" t="s">
        <v>3</v>
      </c>
      <c r="E1" s="18" t="s">
        <v>4</v>
      </c>
      <c r="F1" s="2" t="s">
        <v>5</v>
      </c>
      <c r="G1" s="2" t="s">
        <v>6</v>
      </c>
      <c r="H1" s="2" t="s">
        <v>7</v>
      </c>
    </row>
    <row r="2" ht="15.75" customHeight="1">
      <c r="A2" s="24" t="s">
        <v>8</v>
      </c>
      <c r="B2" s="25">
        <v>1.0</v>
      </c>
      <c r="C2" s="4">
        <v>1.0</v>
      </c>
      <c r="D2" s="5" t="s">
        <v>9</v>
      </c>
      <c r="E2" s="4" t="str">
        <f>IFERROR(__xludf.DUMMYFUNCTION("GOOGLETRANSLATE(D2, ""he"", ""en"")"),"{A}")</f>
        <v>{A}</v>
      </c>
      <c r="F2" s="4"/>
      <c r="G2" s="4"/>
      <c r="H2" s="4"/>
    </row>
    <row r="3" ht="15.75" customHeight="1">
      <c r="A3" s="3" t="s">
        <v>22</v>
      </c>
      <c r="B3" s="1" t="s">
        <v>2899</v>
      </c>
      <c r="C3" s="4">
        <v>2.0</v>
      </c>
      <c r="D3" s="5" t="s">
        <v>3236</v>
      </c>
      <c r="E3" s="4" t="str">
        <f>IFERROR(__xludf.DUMMYFUNCTION("GOOGLETRANSLATE(D3, ""he"", ""en"")"),"song")</f>
        <v>song</v>
      </c>
      <c r="F3" s="4"/>
      <c r="G3" s="4"/>
      <c r="H3" s="4"/>
    </row>
    <row r="4" ht="15.75" customHeight="1">
      <c r="A4" s="3" t="s">
        <v>7662</v>
      </c>
      <c r="B4" s="1" t="s">
        <v>7663</v>
      </c>
      <c r="C4" s="4">
        <v>3.0</v>
      </c>
      <c r="D4" s="5" t="s">
        <v>7664</v>
      </c>
      <c r="E4" s="4" t="str">
        <f>IFERROR(__xludf.DUMMYFUNCTION("GOOGLETRANSLATE(D4, ""he"", ""en"")"),"the virtues")</f>
        <v>the virtues</v>
      </c>
      <c r="F4" s="4"/>
      <c r="G4" s="4"/>
      <c r="H4" s="4"/>
    </row>
    <row r="5" ht="15.75" customHeight="1">
      <c r="A5" s="3" t="s">
        <v>8353</v>
      </c>
      <c r="B5" s="1" t="s">
        <v>8354</v>
      </c>
      <c r="C5" s="4">
        <v>4.0</v>
      </c>
      <c r="D5" s="5" t="s">
        <v>8355</v>
      </c>
      <c r="E5" s="4" t="str">
        <f>IFERROR(__xludf.DUMMYFUNCTION("GOOGLETRANSLATE(D5, ""he"", ""en"")"),"from the depths")</f>
        <v>from the depths</v>
      </c>
      <c r="F5" s="4"/>
      <c r="G5" s="4"/>
      <c r="H5" s="4"/>
    </row>
    <row r="6" ht="15.75" customHeight="1">
      <c r="A6" s="3" t="s">
        <v>4448</v>
      </c>
      <c r="B6" s="1" t="s">
        <v>4033</v>
      </c>
      <c r="C6" s="4">
        <v>5.0</v>
      </c>
      <c r="D6" s="5" t="s">
        <v>4448</v>
      </c>
      <c r="E6" s="4" t="str">
        <f>IFERROR(__xludf.DUMMYFUNCTION("GOOGLETRANSLATE(D6, ""he"", ""en"")"),"I called you")</f>
        <v>I called you</v>
      </c>
      <c r="F6" s="4"/>
      <c r="G6" s="4"/>
      <c r="H6" s="4"/>
    </row>
    <row r="7" ht="15.75" customHeight="1">
      <c r="A7" s="3" t="s">
        <v>180</v>
      </c>
      <c r="B7" s="1" t="s">
        <v>2580</v>
      </c>
      <c r="C7" s="4">
        <v>6.0</v>
      </c>
      <c r="D7" s="5" t="s">
        <v>3509</v>
      </c>
      <c r="E7" s="4" t="str">
        <f>IFERROR(__xludf.DUMMYFUNCTION("GOOGLETRANSLATE(D7, ""he"", ""en"")"),"Jehovah:")</f>
        <v>Jehovah:</v>
      </c>
      <c r="F7" s="4"/>
      <c r="G7" s="4"/>
      <c r="H7" s="4"/>
    </row>
    <row r="8" ht="15.75" customHeight="1">
      <c r="A8" s="24" t="s">
        <v>25</v>
      </c>
      <c r="B8" s="25">
        <v>2.0</v>
      </c>
      <c r="C8" s="4">
        <v>7.0</v>
      </c>
      <c r="D8" s="5" t="s">
        <v>26</v>
      </c>
      <c r="E8" s="4" t="str">
        <f>IFERROR(__xludf.DUMMYFUNCTION("GOOGLETRANSLATE(D8, ""he"", ""en"")"),"{on}")</f>
        <v>{on}</v>
      </c>
      <c r="F8" s="4"/>
      <c r="G8" s="4"/>
      <c r="H8" s="4"/>
    </row>
    <row r="9" ht="15.75" customHeight="1">
      <c r="A9" s="3" t="s">
        <v>567</v>
      </c>
      <c r="B9" s="1" t="s">
        <v>2580</v>
      </c>
      <c r="C9" s="4">
        <v>8.0</v>
      </c>
      <c r="D9" s="5" t="s">
        <v>567</v>
      </c>
      <c r="E9" s="4" t="str">
        <f>IFERROR(__xludf.DUMMYFUNCTION("GOOGLETRANSLATE(D9, ""he"", ""en"")"),"sir")</f>
        <v>sir</v>
      </c>
      <c r="F9" s="4"/>
      <c r="G9" s="4"/>
      <c r="H9" s="4"/>
    </row>
    <row r="10" ht="15.75" customHeight="1">
      <c r="A10" s="3" t="s">
        <v>8356</v>
      </c>
      <c r="B10" s="1" t="s">
        <v>3689</v>
      </c>
      <c r="C10" s="4">
        <v>9.0</v>
      </c>
      <c r="D10" s="5" t="s">
        <v>3687</v>
      </c>
      <c r="E10" s="4" t="str">
        <f>IFERROR(__xludf.DUMMYFUNCTION("GOOGLETRANSLATE(D10, ""he"", ""en"")"),"Hearing")</f>
        <v>Hearing</v>
      </c>
      <c r="F10" s="4"/>
      <c r="G10" s="4"/>
      <c r="H10" s="4"/>
    </row>
    <row r="11" ht="15.75" customHeight="1">
      <c r="A11" s="3" t="s">
        <v>8357</v>
      </c>
      <c r="B11" s="1" t="s">
        <v>544</v>
      </c>
      <c r="C11" s="4">
        <v>10.0</v>
      </c>
      <c r="D11" s="5" t="s">
        <v>8357</v>
      </c>
      <c r="E11" s="4" t="str">
        <f>IFERROR(__xludf.DUMMYFUNCTION("GOOGLETRANSLATE(D11, ""he"", ""en"")"),"in my voice")</f>
        <v>in my voice</v>
      </c>
      <c r="F11" s="4"/>
      <c r="G11" s="4"/>
      <c r="H11" s="4"/>
    </row>
    <row r="12" ht="15.75" customHeight="1">
      <c r="A12" s="3" t="s">
        <v>8358</v>
      </c>
      <c r="B12" s="1" t="s">
        <v>8315</v>
      </c>
      <c r="C12" s="4">
        <v>11.0</v>
      </c>
      <c r="D12" s="5" t="s">
        <v>8359</v>
      </c>
      <c r="E12" s="4" t="str">
        <f>IFERROR(__xludf.DUMMYFUNCTION("GOOGLETRANSLATE(D12, ""he"", ""en"")"),"you will be")</f>
        <v>you will be</v>
      </c>
      <c r="F12" s="4"/>
      <c r="G12" s="4"/>
      <c r="H12" s="4"/>
    </row>
    <row r="13" ht="15.75" customHeight="1">
      <c r="A13" s="3" t="s">
        <v>8360</v>
      </c>
      <c r="B13" s="1" t="s">
        <v>8361</v>
      </c>
      <c r="C13" s="4">
        <v>12.0</v>
      </c>
      <c r="D13" s="5" t="s">
        <v>8360</v>
      </c>
      <c r="E13" s="4" t="str">
        <f>IFERROR(__xludf.DUMMYFUNCTION("GOOGLETRANSLATE(D13, ""he"", ""en"")"),"your ears")</f>
        <v>your ears</v>
      </c>
      <c r="F13" s="4"/>
      <c r="G13" s="4"/>
      <c r="H13" s="4"/>
    </row>
    <row r="14" ht="15.75" customHeight="1">
      <c r="A14" s="3" t="s">
        <v>8362</v>
      </c>
      <c r="B14" s="1" t="s">
        <v>8363</v>
      </c>
      <c r="C14" s="4">
        <v>13.0</v>
      </c>
      <c r="D14" s="5" t="s">
        <v>8364</v>
      </c>
      <c r="E14" s="4" t="str">
        <f>IFERROR(__xludf.DUMMYFUNCTION("GOOGLETRANSLATE(D14, ""he"", ""en"")"),"Attention")</f>
        <v>Attention</v>
      </c>
      <c r="F14" s="4"/>
      <c r="G14" s="4"/>
      <c r="H14" s="4"/>
    </row>
    <row r="15" ht="15.75" customHeight="1">
      <c r="A15" s="3" t="s">
        <v>8365</v>
      </c>
      <c r="B15" s="1" t="s">
        <v>4025</v>
      </c>
      <c r="C15" s="4">
        <v>14.0</v>
      </c>
      <c r="D15" s="5" t="s">
        <v>8365</v>
      </c>
      <c r="E15" s="4" t="str">
        <f>IFERROR(__xludf.DUMMYFUNCTION("GOOGLETRANSLATE(D15, ""he"", ""en"")"),"to voice")</f>
        <v>to voice</v>
      </c>
      <c r="F15" s="4"/>
      <c r="G15" s="4"/>
      <c r="H15" s="4"/>
    </row>
    <row r="16" ht="15.75" customHeight="1">
      <c r="A16" s="3" t="s">
        <v>8366</v>
      </c>
      <c r="B16" s="1" t="s">
        <v>4028</v>
      </c>
      <c r="C16" s="4">
        <v>15.0</v>
      </c>
      <c r="D16" s="5" t="s">
        <v>8367</v>
      </c>
      <c r="E16" s="4" t="str">
        <f>IFERROR(__xludf.DUMMYFUNCTION("GOOGLETRANSLATE(D16, ""he"", ""en"")"),"Please:")</f>
        <v>Please:</v>
      </c>
      <c r="F16" s="4"/>
      <c r="G16" s="4"/>
      <c r="H16" s="4"/>
    </row>
    <row r="17" ht="15.75" customHeight="1">
      <c r="A17" s="24" t="s">
        <v>49</v>
      </c>
      <c r="B17" s="25">
        <v>3.0</v>
      </c>
      <c r="C17" s="4">
        <v>16.0</v>
      </c>
      <c r="D17" s="5" t="s">
        <v>50</v>
      </c>
      <c r="E17" s="4" t="str">
        <f>IFERROR(__xludf.DUMMYFUNCTION("GOOGLETRANSLATE(D17, ""he"", ""en"")"),"{third}")</f>
        <v>{third}</v>
      </c>
      <c r="F17" s="4"/>
      <c r="G17" s="4"/>
      <c r="H17" s="4"/>
    </row>
    <row r="18" ht="15.75" customHeight="1">
      <c r="A18" s="3" t="s">
        <v>8368</v>
      </c>
      <c r="B18" s="1" t="s">
        <v>8369</v>
      </c>
      <c r="C18" s="4">
        <v>17.0</v>
      </c>
      <c r="D18" s="5" t="s">
        <v>726</v>
      </c>
      <c r="E18" s="4" t="str">
        <f>IFERROR(__xludf.DUMMYFUNCTION("GOOGLETRANSLATE(D18, ""he"", ""en"")"),"if")</f>
        <v>if</v>
      </c>
      <c r="F18" s="4"/>
      <c r="G18" s="4"/>
      <c r="H18" s="4"/>
    </row>
    <row r="19" ht="15.75" customHeight="1">
      <c r="A19" s="3" t="s">
        <v>8370</v>
      </c>
      <c r="B19" s="1" t="s">
        <v>8371</v>
      </c>
      <c r="C19" s="4">
        <v>18.0</v>
      </c>
      <c r="D19" s="5" t="s">
        <v>2483</v>
      </c>
      <c r="E19" s="4" t="str">
        <f>IFERROR(__xludf.DUMMYFUNCTION("GOOGLETRANSLATE(D19, ""he"", ""en"")"),"seasons")</f>
        <v>seasons</v>
      </c>
      <c r="F19" s="4"/>
      <c r="G19" s="4"/>
      <c r="H19" s="4"/>
    </row>
    <row r="20" ht="15.75" customHeight="1">
      <c r="A20" s="3" t="s">
        <v>567</v>
      </c>
      <c r="B20" s="1" t="s">
        <v>2580</v>
      </c>
      <c r="C20" s="4">
        <v>19.0</v>
      </c>
      <c r="D20" s="5" t="s">
        <v>8372</v>
      </c>
      <c r="E20" s="4" t="str">
        <f>IFERROR(__xludf.DUMMYFUNCTION("GOOGLETRANSLATE(D20, ""he"", ""en"")"),"be saved")</f>
        <v>be saved</v>
      </c>
      <c r="F20" s="4"/>
      <c r="G20" s="4"/>
      <c r="H20" s="4"/>
    </row>
    <row r="21" ht="15.75" customHeight="1">
      <c r="A21" s="3" t="s">
        <v>797</v>
      </c>
      <c r="B21" s="1" t="s">
        <v>4649</v>
      </c>
      <c r="C21" s="4">
        <v>20.0</v>
      </c>
      <c r="D21" s="5" t="s">
        <v>761</v>
      </c>
      <c r="E21" s="4" t="str">
        <f>IFERROR(__xludf.DUMMYFUNCTION("GOOGLETRANSLATE(D21, ""he"", ""en"")"),"she")</f>
        <v>she</v>
      </c>
      <c r="F21" s="4"/>
      <c r="G21" s="4"/>
      <c r="H21" s="4"/>
    </row>
    <row r="22" ht="15.75" customHeight="1">
      <c r="A22" s="3" t="s">
        <v>8373</v>
      </c>
      <c r="B22" s="1" t="s">
        <v>400</v>
      </c>
      <c r="C22" s="4">
        <v>21.0</v>
      </c>
      <c r="D22" s="5" t="s">
        <v>567</v>
      </c>
      <c r="E22" s="4" t="str">
        <f>IFERROR(__xludf.DUMMYFUNCTION("GOOGLETRANSLATE(D22, ""he"", ""en"")"),"sir")</f>
        <v>sir</v>
      </c>
      <c r="F22" s="4"/>
      <c r="G22" s="4"/>
      <c r="H22" s="4"/>
    </row>
    <row r="23" ht="15.75" customHeight="1">
      <c r="A23" s="8" t="s">
        <v>69</v>
      </c>
      <c r="B23" s="17">
        <v>4.0</v>
      </c>
      <c r="C23" s="4">
        <v>22.0</v>
      </c>
      <c r="D23" s="5" t="s">
        <v>797</v>
      </c>
      <c r="E23" s="4" t="str">
        <f>IFERROR(__xludf.DUMMYFUNCTION("GOOGLETRANSLATE(D23, ""he"", ""en"")"),"who")</f>
        <v>who</v>
      </c>
      <c r="F23" s="4"/>
      <c r="G23" s="4"/>
      <c r="H23" s="4"/>
    </row>
    <row r="24" ht="15.75" customHeight="1">
      <c r="A24" s="3" t="s">
        <v>8374</v>
      </c>
      <c r="B24" s="1" t="s">
        <v>8375</v>
      </c>
      <c r="C24" s="4">
        <v>23.0</v>
      </c>
      <c r="D24" s="5" t="s">
        <v>8376</v>
      </c>
      <c r="E24" s="4" t="str">
        <f>IFERROR(__xludf.DUMMYFUNCTION("GOOGLETRANSLATE(D24, ""he"", ""en"")"),"will stand:")</f>
        <v>will stand:</v>
      </c>
      <c r="F24" s="4"/>
      <c r="G24" s="4"/>
      <c r="H24" s="4"/>
    </row>
    <row r="25" ht="15.75" customHeight="1">
      <c r="A25" s="3" t="s">
        <v>8377</v>
      </c>
      <c r="B25" s="1" t="s">
        <v>8378</v>
      </c>
      <c r="C25" s="4">
        <v>24.0</v>
      </c>
      <c r="D25" s="5" t="s">
        <v>70</v>
      </c>
      <c r="E25" s="4" t="str">
        <f>IFERROR(__xludf.DUMMYFUNCTION("GOOGLETRANSLATE(D25, ""he"", ""en"")"),"{d}")</f>
        <v>{d}</v>
      </c>
      <c r="F25" s="4"/>
      <c r="G25" s="4"/>
      <c r="H25" s="4"/>
    </row>
    <row r="26" ht="15.75" customHeight="1">
      <c r="A26" s="3" t="s">
        <v>1103</v>
      </c>
      <c r="B26" s="1" t="s">
        <v>8379</v>
      </c>
      <c r="C26" s="4">
        <v>25.0</v>
      </c>
      <c r="D26" s="5" t="s">
        <v>53</v>
      </c>
      <c r="E26" s="4" t="str">
        <f>IFERROR(__xludf.DUMMYFUNCTION("GOOGLETRANSLATE(D26, ""he"", ""en"")"),"that")</f>
        <v>that</v>
      </c>
      <c r="F26" s="4"/>
      <c r="G26" s="4"/>
      <c r="H26" s="4"/>
    </row>
    <row r="27" ht="15.75" customHeight="1">
      <c r="A27" s="3" t="s">
        <v>8380</v>
      </c>
      <c r="B27" s="1" t="s">
        <v>5328</v>
      </c>
      <c r="C27" s="4">
        <v>26.0</v>
      </c>
      <c r="D27" s="5" t="s">
        <v>8381</v>
      </c>
      <c r="E27" s="4" t="str">
        <f>IFERROR(__xludf.DUMMYFUNCTION("GOOGLETRANSLATE(D27, ""he"", ""en"")"),"with you")</f>
        <v>with you</v>
      </c>
      <c r="F27" s="4"/>
      <c r="G27" s="4"/>
      <c r="H27" s="4"/>
    </row>
    <row r="28" ht="15.75" customHeight="1">
      <c r="A28" s="8" t="s">
        <v>94</v>
      </c>
      <c r="B28" s="17">
        <v>5.0</v>
      </c>
      <c r="C28" s="4">
        <v>27.0</v>
      </c>
      <c r="D28" s="5" t="s">
        <v>8382</v>
      </c>
      <c r="E28" s="4" t="str">
        <f>IFERROR(__xludf.DUMMYFUNCTION("GOOGLETRANSLATE(D28, ""he"", ""en"")"),"forgiveness")</f>
        <v>forgiveness</v>
      </c>
      <c r="F28" s="4"/>
      <c r="G28" s="4"/>
      <c r="H28" s="4"/>
    </row>
    <row r="29" ht="15.75" customHeight="1">
      <c r="A29" s="3" t="s">
        <v>8383</v>
      </c>
      <c r="B29" s="1" t="s">
        <v>8384</v>
      </c>
      <c r="C29" s="4">
        <v>28.0</v>
      </c>
      <c r="D29" s="5" t="s">
        <v>1103</v>
      </c>
      <c r="E29" s="4" t="str">
        <f>IFERROR(__xludf.DUMMYFUNCTION("GOOGLETRANSLATE(D29, ""he"", ""en"")"),"address")</f>
        <v>address</v>
      </c>
      <c r="F29" s="4"/>
      <c r="G29" s="4"/>
      <c r="H29" s="4"/>
    </row>
    <row r="30" ht="15.75" customHeight="1">
      <c r="A30" s="3" t="s">
        <v>180</v>
      </c>
      <c r="B30" s="1" t="s">
        <v>7975</v>
      </c>
      <c r="C30" s="4">
        <v>29.0</v>
      </c>
      <c r="D30" s="5" t="s">
        <v>8385</v>
      </c>
      <c r="E30" s="4" t="str">
        <f>IFERROR(__xludf.DUMMYFUNCTION("GOOGLETRANSLATE(D30, ""he"", ""en"")"),"Prescribe:")</f>
        <v>Prescribe:</v>
      </c>
      <c r="F30" s="4"/>
      <c r="G30" s="4"/>
      <c r="H30" s="4"/>
    </row>
    <row r="31" ht="15.75" customHeight="1">
      <c r="A31" s="3" t="s">
        <v>8386</v>
      </c>
      <c r="B31" s="1" t="s">
        <v>8387</v>
      </c>
      <c r="C31" s="4">
        <v>30.0</v>
      </c>
      <c r="D31" s="5" t="s">
        <v>95</v>
      </c>
      <c r="E31" s="4" t="str">
        <f>IFERROR(__xludf.DUMMYFUNCTION("GOOGLETRANSLATE(D31, ""he"", ""en"")"),"{the}")</f>
        <v>{the}</v>
      </c>
      <c r="F31" s="4"/>
      <c r="G31" s="4"/>
      <c r="H31" s="4"/>
    </row>
    <row r="32" ht="15.75" customHeight="1">
      <c r="A32" s="3" t="s">
        <v>591</v>
      </c>
      <c r="B32" s="1" t="s">
        <v>592</v>
      </c>
      <c r="C32" s="4">
        <v>31.0</v>
      </c>
      <c r="D32" s="5" t="s">
        <v>8388</v>
      </c>
      <c r="E32" s="4" t="str">
        <f>IFERROR(__xludf.DUMMYFUNCTION("GOOGLETRANSLATE(D32, ""he"", ""en"")"),"I hoped")</f>
        <v>I hoped</v>
      </c>
      <c r="F32" s="4"/>
      <c r="G32" s="4"/>
      <c r="H32" s="4"/>
    </row>
    <row r="33" ht="15.75" customHeight="1">
      <c r="A33" s="3" t="s">
        <v>8389</v>
      </c>
      <c r="B33" s="1" t="s">
        <v>8390</v>
      </c>
      <c r="C33" s="4">
        <v>32.0</v>
      </c>
      <c r="D33" s="5" t="s">
        <v>180</v>
      </c>
      <c r="E33" s="4" t="str">
        <f>IFERROR(__xludf.DUMMYFUNCTION("GOOGLETRANSLATE(D33, ""he"", ""en"")"),"Jehovah")</f>
        <v>Jehovah</v>
      </c>
      <c r="F33" s="4"/>
      <c r="G33" s="4"/>
      <c r="H33" s="4"/>
    </row>
    <row r="34" ht="15.75" customHeight="1">
      <c r="A34" s="3" t="s">
        <v>8391</v>
      </c>
      <c r="B34" s="1" t="s">
        <v>6088</v>
      </c>
      <c r="C34" s="4">
        <v>33.0</v>
      </c>
      <c r="D34" s="5" t="s">
        <v>8392</v>
      </c>
      <c r="E34" s="4" t="str">
        <f>IFERROR(__xludf.DUMMYFUNCTION("GOOGLETRANSLATE(D34, ""he"", ""en"")"),"Kuta")</f>
        <v>Kuta</v>
      </c>
      <c r="F34" s="4"/>
      <c r="G34" s="4"/>
      <c r="H34" s="4"/>
    </row>
    <row r="35" ht="15.75" customHeight="1">
      <c r="A35" s="8" t="s">
        <v>112</v>
      </c>
      <c r="B35" s="17">
        <v>6.0</v>
      </c>
      <c r="C35" s="4">
        <v>34.0</v>
      </c>
      <c r="D35" s="5" t="s">
        <v>3564</v>
      </c>
      <c r="E35" s="4" t="str">
        <f>IFERROR(__xludf.DUMMYFUNCTION("GOOGLETRANSLATE(D35, ""he"", ""en"")"),"mental")</f>
        <v>mental</v>
      </c>
      <c r="F35" s="4"/>
      <c r="G35" s="4"/>
      <c r="H35" s="4"/>
    </row>
    <row r="36" ht="15.75" customHeight="1">
      <c r="A36" s="3" t="s">
        <v>591</v>
      </c>
      <c r="B36" s="1" t="s">
        <v>592</v>
      </c>
      <c r="C36" s="4">
        <v>35.0</v>
      </c>
      <c r="D36" s="5" t="s">
        <v>8393</v>
      </c>
      <c r="E36" s="4" t="str">
        <f>IFERROR(__xludf.DUMMYFUNCTION("GOOGLETRANSLATE(D36, ""he"", ""en"")"),"And to his word")</f>
        <v>And to his word</v>
      </c>
      <c r="F36" s="4"/>
      <c r="G36" s="4"/>
      <c r="H36" s="4"/>
    </row>
    <row r="37" ht="15.75" customHeight="1">
      <c r="A37" s="3" t="s">
        <v>8394</v>
      </c>
      <c r="B37" s="1" t="s">
        <v>8395</v>
      </c>
      <c r="C37" s="4">
        <v>36.0</v>
      </c>
      <c r="D37" s="5" t="s">
        <v>8396</v>
      </c>
      <c r="E37" s="4" t="str">
        <f>IFERROR(__xludf.DUMMYFUNCTION("GOOGLETRANSLATE(D37, ""he"", ""en"")"),"I applied:")</f>
        <v>I applied:</v>
      </c>
      <c r="F37" s="4"/>
      <c r="G37" s="4"/>
      <c r="H37" s="4"/>
    </row>
    <row r="38" ht="15.75" customHeight="1">
      <c r="A38" s="3" t="s">
        <v>8397</v>
      </c>
      <c r="B38" s="1" t="s">
        <v>8398</v>
      </c>
      <c r="C38" s="4">
        <v>37.0</v>
      </c>
      <c r="D38" s="5" t="s">
        <v>114</v>
      </c>
      <c r="E38" s="4" t="str">
        <f>IFERROR(__xludf.DUMMYFUNCTION("GOOGLETRANSLATE(D38, ""he"", ""en"")"),"{and}")</f>
        <v>{and}</v>
      </c>
      <c r="F38" s="4"/>
      <c r="G38" s="4"/>
      <c r="H38" s="4"/>
    </row>
    <row r="39" ht="15.75" customHeight="1">
      <c r="A39" s="3" t="s">
        <v>8399</v>
      </c>
      <c r="B39" s="1" t="s">
        <v>8400</v>
      </c>
      <c r="C39" s="4">
        <v>38.0</v>
      </c>
      <c r="D39" s="5" t="s">
        <v>3564</v>
      </c>
      <c r="E39" s="4" t="str">
        <f>IFERROR(__xludf.DUMMYFUNCTION("GOOGLETRANSLATE(D39, ""he"", ""en"")"),"mental")</f>
        <v>mental</v>
      </c>
      <c r="F39" s="4"/>
      <c r="G39" s="4"/>
      <c r="H39" s="4"/>
    </row>
    <row r="40" ht="15.75" customHeight="1">
      <c r="A40" s="3" t="s">
        <v>8401</v>
      </c>
      <c r="B40" s="1" t="s">
        <v>8402</v>
      </c>
      <c r="C40" s="4">
        <v>39.0</v>
      </c>
      <c r="D40" s="5" t="s">
        <v>8394</v>
      </c>
      <c r="E40" s="4" t="str">
        <f>IFERROR(__xludf.DUMMYFUNCTION("GOOGLETRANSLATE(D40, ""he"", ""en"")"),"to my lord")</f>
        <v>to my lord</v>
      </c>
      <c r="F40" s="4"/>
      <c r="G40" s="4"/>
      <c r="H40" s="4"/>
    </row>
    <row r="41" ht="15.75" customHeight="1">
      <c r="A41" s="3" t="s">
        <v>8399</v>
      </c>
      <c r="B41" s="1" t="s">
        <v>8400</v>
      </c>
      <c r="C41" s="4">
        <v>40.0</v>
      </c>
      <c r="D41" s="5" t="s">
        <v>8403</v>
      </c>
      <c r="E41" s="4" t="str">
        <f>IFERROR(__xludf.DUMMYFUNCTION("GOOGLETRANSLATE(D41, ""he"", ""en"")"),"keepers")</f>
        <v>keepers</v>
      </c>
      <c r="F41" s="4"/>
      <c r="G41" s="4"/>
      <c r="H41" s="4"/>
    </row>
    <row r="42" ht="15.75" customHeight="1">
      <c r="A42" s="8" t="s">
        <v>127</v>
      </c>
      <c r="B42" s="17">
        <v>7.0</v>
      </c>
      <c r="C42" s="4">
        <v>41.0</v>
      </c>
      <c r="D42" s="5" t="s">
        <v>8404</v>
      </c>
      <c r="E42" s="4" t="str">
        <f>IFERROR(__xludf.DUMMYFUNCTION("GOOGLETRANSLATE(D42, ""he"", ""en"")"),"visit")</f>
        <v>visit</v>
      </c>
      <c r="F42" s="4"/>
      <c r="G42" s="4"/>
      <c r="H42" s="4"/>
    </row>
    <row r="43" ht="15.75" customHeight="1">
      <c r="A43" s="3" t="s">
        <v>8405</v>
      </c>
      <c r="B43" s="1" t="s">
        <v>8406</v>
      </c>
      <c r="C43" s="4">
        <v>42.0</v>
      </c>
      <c r="D43" s="5" t="s">
        <v>8407</v>
      </c>
      <c r="E43" s="4" t="str">
        <f>IFERROR(__xludf.DUMMYFUNCTION("GOOGLETRANSLATE(D43, ""he"", ""en"")"),"yeast")</f>
        <v>yeast</v>
      </c>
      <c r="F43" s="4"/>
      <c r="G43" s="4"/>
      <c r="H43" s="4"/>
    </row>
    <row r="44" ht="15.75" customHeight="1">
      <c r="A44" s="3" t="s">
        <v>2131</v>
      </c>
      <c r="B44" s="1" t="s">
        <v>3009</v>
      </c>
      <c r="C44" s="4">
        <v>43.0</v>
      </c>
      <c r="D44" s="5" t="s">
        <v>8408</v>
      </c>
      <c r="E44" s="4" t="str">
        <f>IFERROR(__xludf.DUMMYFUNCTION("GOOGLETRANSLATE(D44, ""he"", ""en"")"),"visit:")</f>
        <v>visit:</v>
      </c>
      <c r="F44" s="4"/>
      <c r="G44" s="4"/>
      <c r="H44" s="4"/>
    </row>
    <row r="45" ht="15.75" customHeight="1">
      <c r="A45" s="3" t="s">
        <v>7665</v>
      </c>
      <c r="B45" s="1" t="s">
        <v>7975</v>
      </c>
      <c r="C45" s="4">
        <v>44.0</v>
      </c>
      <c r="D45" s="5" t="s">
        <v>133</v>
      </c>
      <c r="E45" s="4" t="str">
        <f>IFERROR(__xludf.DUMMYFUNCTION("GOOGLETRANSLATE(D45, ""he"", ""en"")"),"{g}")</f>
        <v>{g}</v>
      </c>
      <c r="F45" s="4"/>
      <c r="G45" s="4"/>
      <c r="H45" s="4"/>
    </row>
    <row r="46" ht="15.75" customHeight="1">
      <c r="A46" s="3" t="s">
        <v>129</v>
      </c>
      <c r="B46" s="1" t="s">
        <v>130</v>
      </c>
      <c r="C46" s="4">
        <v>45.0</v>
      </c>
      <c r="D46" s="5" t="s">
        <v>8405</v>
      </c>
      <c r="E46" s="4" t="str">
        <f>IFERROR(__xludf.DUMMYFUNCTION("GOOGLETRANSLATE(D46, ""he"", ""en"")"),"will be")</f>
        <v>will be</v>
      </c>
      <c r="F46" s="4"/>
      <c r="G46" s="4"/>
      <c r="H46" s="4"/>
    </row>
    <row r="47" ht="15.75" customHeight="1">
      <c r="A47" s="3" t="s">
        <v>8409</v>
      </c>
      <c r="B47" s="1" t="s">
        <v>8410</v>
      </c>
      <c r="C47" s="4">
        <v>46.0</v>
      </c>
      <c r="D47" s="5" t="s">
        <v>1624</v>
      </c>
      <c r="E47" s="4" t="str">
        <f>IFERROR(__xludf.DUMMYFUNCTION("GOOGLETRANSLATE(D47, ""he"", ""en"")"),"Israel")</f>
        <v>Israel</v>
      </c>
      <c r="F47" s="4"/>
      <c r="G47" s="4"/>
      <c r="H47" s="4"/>
    </row>
    <row r="48" ht="15.75" customHeight="1">
      <c r="A48" s="3" t="s">
        <v>8411</v>
      </c>
      <c r="B48" s="1" t="s">
        <v>8412</v>
      </c>
      <c r="C48" s="4">
        <v>47.0</v>
      </c>
      <c r="D48" s="5" t="s">
        <v>545</v>
      </c>
      <c r="E48" s="4" t="str">
        <f>IFERROR(__xludf.DUMMYFUNCTION("GOOGLETRANSLATE(D48, ""he"", ""en"")"),"to")</f>
        <v>to</v>
      </c>
      <c r="F48" s="4"/>
      <c r="G48" s="4"/>
      <c r="H48" s="4"/>
    </row>
    <row r="49" ht="15.75" customHeight="1">
      <c r="A49" s="3" t="s">
        <v>8413</v>
      </c>
      <c r="B49" s="1" t="s">
        <v>8414</v>
      </c>
      <c r="C49" s="4">
        <v>48.0</v>
      </c>
      <c r="D49" s="5" t="s">
        <v>180</v>
      </c>
      <c r="E49" s="4" t="str">
        <f>IFERROR(__xludf.DUMMYFUNCTION("GOOGLETRANSLATE(D49, ""he"", ""en"")"),"Jehovah")</f>
        <v>Jehovah</v>
      </c>
      <c r="F49" s="4"/>
      <c r="G49" s="4"/>
      <c r="H49" s="4"/>
    </row>
    <row r="50" ht="15.75" customHeight="1">
      <c r="A50" s="3" t="s">
        <v>1724</v>
      </c>
      <c r="B50" s="1" t="s">
        <v>8415</v>
      </c>
      <c r="C50" s="4">
        <v>49.0</v>
      </c>
      <c r="D50" s="5" t="s">
        <v>53</v>
      </c>
      <c r="E50" s="4" t="str">
        <f>IFERROR(__xludf.DUMMYFUNCTION("GOOGLETRANSLATE(D50, ""he"", ""en"")"),"that")</f>
        <v>that</v>
      </c>
      <c r="F50" s="4"/>
      <c r="G50" s="4"/>
      <c r="H50" s="4"/>
    </row>
    <row r="51" ht="15.75" customHeight="1">
      <c r="A51" s="3" t="s">
        <v>8416</v>
      </c>
      <c r="B51" s="1" t="s">
        <v>8417</v>
      </c>
      <c r="C51" s="4">
        <v>50.0</v>
      </c>
      <c r="D51" s="5" t="s">
        <v>672</v>
      </c>
      <c r="E51" s="4" t="str">
        <f>IFERROR(__xludf.DUMMYFUNCTION("GOOGLETRANSLATE(D51, ""he"", ""en"")"),"with")</f>
        <v>with</v>
      </c>
      <c r="F51" s="4"/>
      <c r="G51" s="4"/>
      <c r="H51" s="4"/>
    </row>
    <row r="52" ht="15.75" customHeight="1">
      <c r="A52" s="8" t="s">
        <v>143</v>
      </c>
      <c r="B52" s="17">
        <v>8.0</v>
      </c>
      <c r="C52" s="4">
        <v>51.0</v>
      </c>
      <c r="D52" s="5" t="s">
        <v>180</v>
      </c>
      <c r="E52" s="4" t="str">
        <f>IFERROR(__xludf.DUMMYFUNCTION("GOOGLETRANSLATE(D52, ""he"", ""en"")"),"Jehovah")</f>
        <v>Jehovah</v>
      </c>
      <c r="F52" s="4"/>
      <c r="G52" s="4"/>
      <c r="H52" s="4"/>
    </row>
    <row r="53" ht="15.75" customHeight="1">
      <c r="A53" s="3" t="s">
        <v>1734</v>
      </c>
      <c r="B53" s="1" t="s">
        <v>8418</v>
      </c>
      <c r="C53" s="4">
        <v>52.0</v>
      </c>
      <c r="D53" s="5" t="s">
        <v>8411</v>
      </c>
      <c r="E53" s="4" t="str">
        <f>IFERROR(__xludf.DUMMYFUNCTION("GOOGLETRANSLATE(D53, ""he"", ""en"")"),"the grace")</f>
        <v>the grace</v>
      </c>
      <c r="F53" s="4"/>
      <c r="G53" s="4"/>
      <c r="H53" s="4"/>
    </row>
    <row r="54" ht="15.75" customHeight="1">
      <c r="A54" s="3" t="s">
        <v>8419</v>
      </c>
      <c r="B54" s="1" t="s">
        <v>8420</v>
      </c>
      <c r="C54" s="4">
        <v>53.0</v>
      </c>
      <c r="D54" s="5" t="s">
        <v>8421</v>
      </c>
      <c r="E54" s="4" t="str">
        <f>IFERROR(__xludf.DUMMYFUNCTION("GOOGLETRANSLATE(D54, ""he"", ""en"")"),"And a lot")</f>
        <v>And a lot</v>
      </c>
      <c r="F54" s="4"/>
      <c r="G54" s="4"/>
      <c r="H54" s="4"/>
    </row>
    <row r="55" ht="15.75" customHeight="1">
      <c r="A55" s="3" t="s">
        <v>8422</v>
      </c>
      <c r="B55" s="1" t="s">
        <v>1593</v>
      </c>
      <c r="C55" s="4">
        <v>54.0</v>
      </c>
      <c r="D55" s="5" t="s">
        <v>1724</v>
      </c>
      <c r="E55" s="4" t="str">
        <f>IFERROR(__xludf.DUMMYFUNCTION("GOOGLETRANSLATE(D55, ""he"", ""en"")"),"with him")</f>
        <v>with him</v>
      </c>
      <c r="F55" s="4"/>
      <c r="G55" s="4"/>
      <c r="H55" s="4"/>
    </row>
    <row r="56" ht="15.75" customHeight="1">
      <c r="A56" s="3" t="s">
        <v>8423</v>
      </c>
      <c r="B56" s="1" t="s">
        <v>8424</v>
      </c>
      <c r="C56" s="4">
        <v>55.0</v>
      </c>
      <c r="D56" s="5" t="s">
        <v>8425</v>
      </c>
      <c r="E56" s="4" t="str">
        <f>IFERROR(__xludf.DUMMYFUNCTION("GOOGLETRANSLATE(D56, ""he"", ""en"")"),"redemption:")</f>
        <v>redemption:</v>
      </c>
      <c r="F56" s="4"/>
      <c r="G56" s="4"/>
      <c r="H56" s="4"/>
    </row>
    <row r="57" ht="15.75" customHeight="1">
      <c r="A57" s="3" t="s">
        <v>8426</v>
      </c>
      <c r="B57" s="1" t="s">
        <v>8427</v>
      </c>
      <c r="C57" s="4">
        <v>56.0</v>
      </c>
      <c r="D57" s="5" t="s">
        <v>152</v>
      </c>
      <c r="E57" s="4" t="str">
        <f>IFERROR(__xludf.DUMMYFUNCTION("GOOGLETRANSLATE(D57, ""he"", ""en"")"),"{h}")</f>
        <v>{h}</v>
      </c>
      <c r="F57" s="4"/>
      <c r="G57" s="4"/>
      <c r="H57" s="4"/>
    </row>
    <row r="58" ht="15.75" customHeight="1">
      <c r="A58" s="9"/>
      <c r="C58" s="4">
        <v>57.0</v>
      </c>
      <c r="D58" s="5" t="s">
        <v>1734</v>
      </c>
      <c r="E58" s="4" t="str">
        <f>IFERROR(__xludf.DUMMYFUNCTION("GOOGLETRANSLATE(D58, ""he"", ""en"")"),"and he")</f>
        <v>and he</v>
      </c>
      <c r="F58" s="4"/>
      <c r="G58" s="4"/>
      <c r="H58" s="4"/>
    </row>
    <row r="59" ht="15.75" customHeight="1">
      <c r="A59" s="9"/>
      <c r="C59" s="4">
        <v>58.0</v>
      </c>
      <c r="D59" s="5" t="s">
        <v>8428</v>
      </c>
      <c r="E59" s="4" t="str">
        <f>IFERROR(__xludf.DUMMYFUNCTION("GOOGLETRANSLATE(D59, ""he"", ""en"")"),"will redeem")</f>
        <v>will redeem</v>
      </c>
      <c r="F59" s="4"/>
      <c r="G59" s="4"/>
      <c r="H59" s="4"/>
    </row>
    <row r="60" ht="15.75" customHeight="1">
      <c r="A60" s="9"/>
      <c r="C60" s="4">
        <v>59.0</v>
      </c>
      <c r="D60" s="5" t="s">
        <v>1099</v>
      </c>
      <c r="E60" s="4" t="str">
        <f>IFERROR(__xludf.DUMMYFUNCTION("GOOGLETRANSLATE(D60, ""he"", ""en"")"),"you")</f>
        <v>you</v>
      </c>
      <c r="F60" s="4"/>
      <c r="G60" s="4"/>
      <c r="H60" s="4"/>
    </row>
    <row r="61" ht="15.75" customHeight="1">
      <c r="C61" s="4">
        <v>60.0</v>
      </c>
      <c r="D61" s="5" t="s">
        <v>1624</v>
      </c>
      <c r="E61" s="4" t="str">
        <f>IFERROR(__xludf.DUMMYFUNCTION("GOOGLETRANSLATE(D61, ""he"", ""en"")"),"Israel")</f>
        <v>Israel</v>
      </c>
      <c r="F61" s="4"/>
      <c r="G61" s="4"/>
      <c r="H61" s="4"/>
    </row>
    <row r="62" ht="15.75" customHeight="1">
      <c r="C62" s="4">
        <v>61.0</v>
      </c>
      <c r="D62" s="5" t="s">
        <v>4209</v>
      </c>
      <c r="E62" s="4" t="str">
        <f>IFERROR(__xludf.DUMMYFUNCTION("GOOGLETRANSLATE(D62, ""he"", ""en"")"),"tank")</f>
        <v>tank</v>
      </c>
      <c r="F62" s="4"/>
      <c r="G62" s="4"/>
      <c r="H62" s="4"/>
    </row>
    <row r="63" ht="15.75" customHeight="1">
      <c r="C63" s="4">
        <v>62.0</v>
      </c>
      <c r="D63" s="5" t="s">
        <v>8429</v>
      </c>
      <c r="E63" s="4" t="str">
        <f>IFERROR(__xludf.DUMMYFUNCTION("GOOGLETRANSLATE(D63, ""he"", ""en"")"),"His seasons:")</f>
        <v>His seasons:</v>
      </c>
      <c r="F63" s="4"/>
      <c r="G63" s="4"/>
      <c r="H63" s="4"/>
    </row>
    <row r="64" ht="15.75" customHeight="1">
      <c r="E64" s="4" t="str">
        <f>IFERROR(__xludf.DUMMYFUNCTION("GOOGLETRANSLATE(D64, ""he"", ""en"")"),"#VALUE!")</f>
        <v>#VALUE!</v>
      </c>
    </row>
    <row r="65" ht="15.75" customHeight="1">
      <c r="E65" s="4" t="str">
        <f>IFERROR(__xludf.DUMMYFUNCTION("GOOGLETRANSLATE(D65, ""he"", ""en"")"),"#VALUE!")</f>
        <v>#VALUE!</v>
      </c>
    </row>
    <row r="66" ht="15.75" customHeight="1">
      <c r="E66" s="4" t="str">
        <f>IFERROR(__xludf.DUMMYFUNCTION("GOOGLETRANSLATE(D66, ""he"", ""en"")"),"#VALUE!")</f>
        <v>#VALUE!</v>
      </c>
    </row>
    <row r="67" ht="15.75" customHeight="1">
      <c r="E67" s="4" t="str">
        <f>IFERROR(__xludf.DUMMYFUNCTION("GOOGLETRANSLATE(D67, ""he"", ""en"")"),"#VALUE!")</f>
        <v>#VALUE!</v>
      </c>
    </row>
    <row r="68" ht="15.75" customHeight="1">
      <c r="E68" s="4" t="str">
        <f>IFERROR(__xludf.DUMMYFUNCTION("GOOGLETRANSLATE(D68, ""he"", ""en"")"),"#VALUE!")</f>
        <v>#VALUE!</v>
      </c>
    </row>
    <row r="69" ht="15.75" customHeight="1">
      <c r="E69" s="4" t="str">
        <f>IFERROR(__xludf.DUMMYFUNCTION("GOOGLETRANSLATE(D69, ""he"", ""en"")"),"#VALUE!")</f>
        <v>#VALUE!</v>
      </c>
    </row>
    <row r="70" ht="15.75" customHeight="1">
      <c r="E70" s="4" t="str">
        <f>IFERROR(__xludf.DUMMYFUNCTION("GOOGLETRANSLATE(D70, ""he"", ""en"")"),"#VALUE!")</f>
        <v>#VALUE!</v>
      </c>
    </row>
    <row r="71" ht="15.75" customHeight="1">
      <c r="E71" s="4" t="str">
        <f>IFERROR(__xludf.DUMMYFUNCTION("GOOGLETRANSLATE(D71, ""he"", ""en"")"),"#VALUE!")</f>
        <v>#VALUE!</v>
      </c>
    </row>
    <row r="72" ht="15.75" customHeight="1">
      <c r="E72" s="4" t="str">
        <f>IFERROR(__xludf.DUMMYFUNCTION("GOOGLETRANSLATE(D72, ""he"", ""en"")"),"#VALUE!")</f>
        <v>#VALUE!</v>
      </c>
    </row>
    <row r="73" ht="15.75" customHeight="1">
      <c r="E73" s="4" t="str">
        <f>IFERROR(__xludf.DUMMYFUNCTION("GOOGLETRANSLATE(D73, ""he"", ""en"")"),"#VALUE!")</f>
        <v>#VALUE!</v>
      </c>
    </row>
    <row r="74" ht="15.75" customHeight="1">
      <c r="E74" s="4" t="str">
        <f>IFERROR(__xludf.DUMMYFUNCTION("GOOGLETRANSLATE(D74, ""he"", ""en"")"),"#VALUE!")</f>
        <v>#VALUE!</v>
      </c>
    </row>
    <row r="75" ht="15.75" customHeight="1">
      <c r="E75" s="4" t="str">
        <f>IFERROR(__xludf.DUMMYFUNCTION("GOOGLETRANSLATE(D75, ""he"", ""en"")"),"#VALUE!")</f>
        <v>#VALUE!</v>
      </c>
    </row>
    <row r="76" ht="15.75" customHeight="1">
      <c r="E76" s="4" t="str">
        <f>IFERROR(__xludf.DUMMYFUNCTION("GOOGLETRANSLATE(D76, ""he"", ""en"")"),"#VALUE!")</f>
        <v>#VALUE!</v>
      </c>
    </row>
    <row r="77" ht="15.75" customHeight="1">
      <c r="E77" s="4" t="str">
        <f>IFERROR(__xludf.DUMMYFUNCTION("GOOGLETRANSLATE(D77, ""he"", ""en"")"),"#VALUE!")</f>
        <v>#VALUE!</v>
      </c>
    </row>
    <row r="78" ht="15.75" customHeight="1">
      <c r="E78" s="4" t="str">
        <f>IFERROR(__xludf.DUMMYFUNCTION("GOOGLETRANSLATE(D78, ""he"", ""en"")"),"#VALUE!")</f>
        <v>#VALUE!</v>
      </c>
    </row>
    <row r="79" ht="15.75" customHeight="1">
      <c r="E79" s="4" t="str">
        <f>IFERROR(__xludf.DUMMYFUNCTION("GOOGLETRANSLATE(D79, ""he"", ""en"")"),"#VALUE!")</f>
        <v>#VALUE!</v>
      </c>
    </row>
    <row r="80" ht="15.75" customHeight="1">
      <c r="E80" s="4" t="str">
        <f>IFERROR(__xludf.DUMMYFUNCTION("GOOGLETRANSLATE(D80, ""he"", ""en"")"),"#VALUE!")</f>
        <v>#VALUE!</v>
      </c>
    </row>
    <row r="81" ht="15.75" customHeight="1">
      <c r="E81" s="4" t="str">
        <f>IFERROR(__xludf.DUMMYFUNCTION("GOOGLETRANSLATE(D81, ""he"", ""en"")"),"#VALUE!")</f>
        <v>#VALUE!</v>
      </c>
    </row>
    <row r="82" ht="15.75" customHeight="1">
      <c r="E82" s="4" t="str">
        <f>IFERROR(__xludf.DUMMYFUNCTION("GOOGLETRANSLATE(D82, ""he"", ""en"")"),"#VALUE!")</f>
        <v>#VALUE!</v>
      </c>
    </row>
    <row r="83" ht="15.75" customHeight="1">
      <c r="E83" s="4" t="str">
        <f>IFERROR(__xludf.DUMMYFUNCTION("GOOGLETRANSLATE(D83, ""he"", ""en"")"),"#VALUE!")</f>
        <v>#VALUE!</v>
      </c>
    </row>
    <row r="84" ht="15.75" customHeight="1">
      <c r="E84" s="4" t="str">
        <f>IFERROR(__xludf.DUMMYFUNCTION("GOOGLETRANSLATE(D84, ""he"", ""en"")"),"#VALUE!")</f>
        <v>#VALUE!</v>
      </c>
    </row>
    <row r="85" ht="15.75" customHeight="1">
      <c r="E85" s="4" t="str">
        <f>IFERROR(__xludf.DUMMYFUNCTION("GOOGLETRANSLATE(D85, ""he"", ""en"")"),"#VALUE!")</f>
        <v>#VALUE!</v>
      </c>
    </row>
    <row r="86" ht="15.75" customHeight="1">
      <c r="E86" s="4" t="str">
        <f>IFERROR(__xludf.DUMMYFUNCTION("GOOGLETRANSLATE(D86, ""he"", ""en"")"),"#VALUE!")</f>
        <v>#VALUE!</v>
      </c>
    </row>
    <row r="87" ht="15.75" customHeight="1">
      <c r="E87" s="4" t="str">
        <f>IFERROR(__xludf.DUMMYFUNCTION("GOOGLETRANSLATE(D87, ""he"", ""en"")"),"#VALUE!")</f>
        <v>#VALUE!</v>
      </c>
    </row>
    <row r="88" ht="15.75" customHeight="1">
      <c r="E88" s="4" t="str">
        <f>IFERROR(__xludf.DUMMYFUNCTION("GOOGLETRANSLATE(D88, ""he"", ""en"")"),"#VALUE!")</f>
        <v>#VALUE!</v>
      </c>
    </row>
    <row r="89" ht="15.75" customHeight="1">
      <c r="E89" s="4" t="str">
        <f>IFERROR(__xludf.DUMMYFUNCTION("GOOGLETRANSLATE(D89, ""he"", ""en"")"),"#VALUE!")</f>
        <v>#VALUE!</v>
      </c>
    </row>
    <row r="90" ht="15.75" customHeight="1">
      <c r="E90" s="4" t="str">
        <f>IFERROR(__xludf.DUMMYFUNCTION("GOOGLETRANSLATE(D90, ""he"", ""en"")"),"#VALUE!")</f>
        <v>#VALUE!</v>
      </c>
    </row>
    <row r="91" ht="15.75" customHeight="1">
      <c r="E91" s="4" t="str">
        <f>IFERROR(__xludf.DUMMYFUNCTION("GOOGLETRANSLATE(D91, ""he"", ""en"")"),"#VALUE!")</f>
        <v>#VALUE!</v>
      </c>
    </row>
    <row r="92" ht="15.75" customHeight="1">
      <c r="E92" s="4" t="str">
        <f>IFERROR(__xludf.DUMMYFUNCTION("GOOGLETRANSLATE(D92, ""he"", ""en"")"),"#VALUE!")</f>
        <v>#VALUE!</v>
      </c>
    </row>
    <row r="93" ht="15.75" customHeight="1">
      <c r="E93" s="4" t="str">
        <f>IFERROR(__xludf.DUMMYFUNCTION("GOOGLETRANSLATE(D93, ""he"", ""en"")"),"#VALUE!")</f>
        <v>#VALUE!</v>
      </c>
    </row>
    <row r="94" ht="15.75" customHeight="1">
      <c r="E94" s="4" t="str">
        <f>IFERROR(__xludf.DUMMYFUNCTION("GOOGLETRANSLATE(D94, ""he"", ""en"")"),"#VALUE!")</f>
        <v>#VALUE!</v>
      </c>
    </row>
    <row r="95" ht="15.75" customHeight="1">
      <c r="E95" s="4" t="str">
        <f>IFERROR(__xludf.DUMMYFUNCTION("GOOGLETRANSLATE(D95, ""he"", ""en"")"),"#VALUE!")</f>
        <v>#VALUE!</v>
      </c>
    </row>
    <row r="96" ht="15.75" customHeight="1">
      <c r="E96" s="4" t="str">
        <f>IFERROR(__xludf.DUMMYFUNCTION("GOOGLETRANSLATE(D96, ""he"", ""en"")"),"#VALUE!")</f>
        <v>#VALUE!</v>
      </c>
    </row>
    <row r="97" ht="15.75" customHeight="1">
      <c r="E97" s="4" t="str">
        <f>IFERROR(__xludf.DUMMYFUNCTION("GOOGLETRANSLATE(D97, ""he"", ""en"")"),"#VALUE!")</f>
        <v>#VALUE!</v>
      </c>
    </row>
    <row r="98" ht="15.75" customHeight="1">
      <c r="E98" s="4" t="str">
        <f>IFERROR(__xludf.DUMMYFUNCTION("GOOGLETRANSLATE(D98, ""he"", ""en"")"),"#VALUE!")</f>
        <v>#VALUE!</v>
      </c>
    </row>
    <row r="99" ht="15.75" customHeight="1">
      <c r="E99" s="4" t="str">
        <f>IFERROR(__xludf.DUMMYFUNCTION("GOOGLETRANSLATE(D99, ""he"", ""en"")"),"#VALUE!")</f>
        <v>#VALUE!</v>
      </c>
    </row>
    <row r="100" ht="15.75" customHeight="1">
      <c r="E100" s="4" t="str">
        <f>IFERROR(__xludf.DUMMYFUNCTION("GOOGLETRANSLATE(D100, ""he"", ""en"")"),"#VALUE!")</f>
        <v>#VALUE!</v>
      </c>
    </row>
    <row r="101" ht="15.75" customHeight="1">
      <c r="E101" s="4" t="str">
        <f>IFERROR(__xludf.DUMMYFUNCTION("GOOGLETRANSLATE(D101, ""he"", ""en"")"),"#VALUE!")</f>
        <v>#VALUE!</v>
      </c>
    </row>
    <row r="102" ht="15.75" customHeight="1">
      <c r="E102" s="4" t="str">
        <f>IFERROR(__xludf.DUMMYFUNCTION("GOOGLETRANSLATE(D102, ""he"", ""en"")"),"#VALUE!")</f>
        <v>#VALUE!</v>
      </c>
    </row>
    <row r="103" ht="15.75" customHeight="1">
      <c r="E103" s="4" t="str">
        <f>IFERROR(__xludf.DUMMYFUNCTION("GOOGLETRANSLATE(D103, ""he"", ""en"")"),"#VALUE!")</f>
        <v>#VALUE!</v>
      </c>
    </row>
    <row r="104" ht="15.75" customHeight="1">
      <c r="E104" s="4" t="str">
        <f>IFERROR(__xludf.DUMMYFUNCTION("GOOGLETRANSLATE(D104, ""he"", ""en"")"),"#VALUE!")</f>
        <v>#VALUE!</v>
      </c>
    </row>
    <row r="105" ht="15.75" customHeight="1">
      <c r="E105" s="4" t="str">
        <f>IFERROR(__xludf.DUMMYFUNCTION("GOOGLETRANSLATE(D105, ""he"", ""en"")"),"#VALUE!")</f>
        <v>#VALUE!</v>
      </c>
    </row>
    <row r="106" ht="15.75" customHeight="1">
      <c r="E106" s="4" t="str">
        <f>IFERROR(__xludf.DUMMYFUNCTION("GOOGLETRANSLATE(D106, ""he"", ""en"")"),"#VALUE!")</f>
        <v>#VALUE!</v>
      </c>
    </row>
    <row r="107" ht="15.75" customHeight="1">
      <c r="E107" s="4" t="str">
        <f>IFERROR(__xludf.DUMMYFUNCTION("GOOGLETRANSLATE(D107, ""he"", ""en"")"),"#VALUE!")</f>
        <v>#VALUE!</v>
      </c>
    </row>
    <row r="108" ht="15.75" customHeight="1">
      <c r="E108" s="4" t="str">
        <f>IFERROR(__xludf.DUMMYFUNCTION("GOOGLETRANSLATE(D108, ""he"", ""en"")"),"#VALUE!")</f>
        <v>#VALUE!</v>
      </c>
    </row>
    <row r="109" ht="15.75" customHeight="1">
      <c r="E109" s="4" t="str">
        <f>IFERROR(__xludf.DUMMYFUNCTION("GOOGLETRANSLATE(D109, ""he"", ""en"")"),"#VALUE!")</f>
        <v>#VALUE!</v>
      </c>
    </row>
    <row r="110" ht="15.75" customHeight="1">
      <c r="E110" s="4" t="str">
        <f>IFERROR(__xludf.DUMMYFUNCTION("GOOGLETRANSLATE(D110, ""he"", ""en"")"),"#VALUE!")</f>
        <v>#VALUE!</v>
      </c>
    </row>
    <row r="111" ht="15.75" customHeight="1">
      <c r="E111" s="4" t="str">
        <f>IFERROR(__xludf.DUMMYFUNCTION("GOOGLETRANSLATE(D111, ""he"", ""en"")"),"#VALUE!")</f>
        <v>#VALUE!</v>
      </c>
    </row>
    <row r="112" ht="15.75" customHeight="1">
      <c r="E112" s="4" t="str">
        <f>IFERROR(__xludf.DUMMYFUNCTION("GOOGLETRANSLATE(D112, ""he"", ""en"")"),"#VALUE!")</f>
        <v>#VALUE!</v>
      </c>
    </row>
    <row r="113" ht="15.75" customHeight="1">
      <c r="E113" s="4" t="str">
        <f>IFERROR(__xludf.DUMMYFUNCTION("GOOGLETRANSLATE(D113, ""he"", ""en"")"),"#VALUE!")</f>
        <v>#VALUE!</v>
      </c>
    </row>
    <row r="114" ht="15.75" customHeight="1">
      <c r="E114" s="4" t="str">
        <f>IFERROR(__xludf.DUMMYFUNCTION("GOOGLETRANSLATE(D114, ""he"", ""en"")"),"#VALUE!")</f>
        <v>#VALUE!</v>
      </c>
    </row>
    <row r="115" ht="15.75" customHeight="1">
      <c r="E115" s="4" t="str">
        <f>IFERROR(__xludf.DUMMYFUNCTION("GOOGLETRANSLATE(D115, ""he"", ""en"")"),"#VALUE!")</f>
        <v>#VALUE!</v>
      </c>
    </row>
    <row r="116" ht="15.75" customHeight="1">
      <c r="E116" s="4" t="str">
        <f>IFERROR(__xludf.DUMMYFUNCTION("GOOGLETRANSLATE(D116, ""he"", ""en"")"),"#VALUE!")</f>
        <v>#VALUE!</v>
      </c>
    </row>
    <row r="117" ht="15.75" customHeight="1">
      <c r="E117" s="4" t="str">
        <f>IFERROR(__xludf.DUMMYFUNCTION("GOOGLETRANSLATE(D117, ""he"", ""en"")"),"#VALUE!")</f>
        <v>#VALUE!</v>
      </c>
    </row>
    <row r="118" ht="15.75" customHeight="1">
      <c r="E118" s="4" t="str">
        <f>IFERROR(__xludf.DUMMYFUNCTION("GOOGLETRANSLATE(D118, ""he"", ""en"")"),"#VALUE!")</f>
        <v>#VALUE!</v>
      </c>
    </row>
    <row r="119" ht="15.75" customHeight="1">
      <c r="E119" s="4" t="str">
        <f>IFERROR(__xludf.DUMMYFUNCTION("GOOGLETRANSLATE(D119, ""he"", ""en"")"),"#VALUE!")</f>
        <v>#VALUE!</v>
      </c>
    </row>
    <row r="120" ht="15.75" customHeight="1">
      <c r="E120" s="4" t="str">
        <f>IFERROR(__xludf.DUMMYFUNCTION("GOOGLETRANSLATE(D120, ""he"", ""en"")"),"#VALUE!")</f>
        <v>#VALUE!</v>
      </c>
    </row>
    <row r="121" ht="15.75" customHeight="1">
      <c r="E121" s="4" t="str">
        <f>IFERROR(__xludf.DUMMYFUNCTION("GOOGLETRANSLATE(D121, ""he"", ""en"")"),"#VALUE!")</f>
        <v>#VALUE!</v>
      </c>
    </row>
    <row r="122" ht="15.75" customHeight="1">
      <c r="E122" s="4" t="str">
        <f>IFERROR(__xludf.DUMMYFUNCTION("GOOGLETRANSLATE(D122, ""he"", ""en"")"),"#VALUE!")</f>
        <v>#VALUE!</v>
      </c>
    </row>
    <row r="123" ht="15.75" customHeight="1">
      <c r="E123" s="4" t="str">
        <f>IFERROR(__xludf.DUMMYFUNCTION("GOOGLETRANSLATE(D123, ""he"", ""en"")"),"#VALUE!")</f>
        <v>#VALUE!</v>
      </c>
    </row>
    <row r="124" ht="15.75" customHeight="1">
      <c r="E124" s="4" t="str">
        <f>IFERROR(__xludf.DUMMYFUNCTION("GOOGLETRANSLATE(D124, ""he"", ""en"")"),"#VALUE!")</f>
        <v>#VALUE!</v>
      </c>
    </row>
    <row r="125" ht="15.75" customHeight="1">
      <c r="E125" s="4" t="str">
        <f>IFERROR(__xludf.DUMMYFUNCTION("GOOGLETRANSLATE(D125, ""he"", ""en"")"),"#VALUE!")</f>
        <v>#VALUE!</v>
      </c>
    </row>
    <row r="126" ht="15.75" customHeight="1">
      <c r="E126" s="4" t="str">
        <f>IFERROR(__xludf.DUMMYFUNCTION("GOOGLETRANSLATE(D126, ""he"", ""en"")"),"#VALUE!")</f>
        <v>#VALUE!</v>
      </c>
    </row>
    <row r="127" ht="15.75" customHeight="1">
      <c r="E127" s="4" t="str">
        <f>IFERROR(__xludf.DUMMYFUNCTION("GOOGLETRANSLATE(D127, ""he"", ""en"")"),"#VALUE!")</f>
        <v>#VALUE!</v>
      </c>
    </row>
    <row r="128" ht="15.75" customHeight="1">
      <c r="E128" s="4" t="str">
        <f>IFERROR(__xludf.DUMMYFUNCTION("GOOGLETRANSLATE(D128, ""he"", ""en"")"),"#VALUE!")</f>
        <v>#VALUE!</v>
      </c>
    </row>
    <row r="129" ht="15.75" customHeight="1">
      <c r="E129" s="4" t="str">
        <f>IFERROR(__xludf.DUMMYFUNCTION("GOOGLETRANSLATE(D129, ""he"", ""en"")"),"#VALUE!")</f>
        <v>#VALUE!</v>
      </c>
    </row>
    <row r="130" ht="15.75" customHeight="1">
      <c r="E130" s="4" t="str">
        <f>IFERROR(__xludf.DUMMYFUNCTION("GOOGLETRANSLATE(D130, ""he"", ""en"")"),"#VALUE!")</f>
        <v>#VALUE!</v>
      </c>
    </row>
    <row r="131" ht="15.75" customHeight="1">
      <c r="E131" s="4" t="str">
        <f>IFERROR(__xludf.DUMMYFUNCTION("GOOGLETRANSLATE(D131, ""he"", ""en"")"),"#VALUE!")</f>
        <v>#VALUE!</v>
      </c>
    </row>
    <row r="132" ht="15.75" customHeight="1">
      <c r="E132" s="4" t="str">
        <f>IFERROR(__xludf.DUMMYFUNCTION("GOOGLETRANSLATE(D132, ""he"", ""en"")"),"#VALUE!")</f>
        <v>#VALUE!</v>
      </c>
    </row>
    <row r="133" ht="15.75" customHeight="1">
      <c r="E133" s="4" t="str">
        <f>IFERROR(__xludf.DUMMYFUNCTION("GOOGLETRANSLATE(D133, ""he"", ""en"")"),"#VALUE!")</f>
        <v>#VALUE!</v>
      </c>
    </row>
    <row r="134" ht="15.75" customHeight="1">
      <c r="E134" s="4" t="str">
        <f>IFERROR(__xludf.DUMMYFUNCTION("GOOGLETRANSLATE(D134, ""he"", ""en"")"),"#VALUE!")</f>
        <v>#VALUE!</v>
      </c>
    </row>
    <row r="135" ht="15.75" customHeight="1">
      <c r="E135" s="4" t="str">
        <f>IFERROR(__xludf.DUMMYFUNCTION("GOOGLETRANSLATE(D135, ""he"", ""en"")"),"#VALUE!")</f>
        <v>#VALUE!</v>
      </c>
    </row>
    <row r="136" ht="15.75" customHeight="1">
      <c r="E136" s="4" t="str">
        <f>IFERROR(__xludf.DUMMYFUNCTION("GOOGLETRANSLATE(D136, ""he"", ""en"")"),"#VALUE!")</f>
        <v>#VALUE!</v>
      </c>
    </row>
    <row r="137" ht="15.75" customHeight="1">
      <c r="E137" s="4" t="str">
        <f>IFERROR(__xludf.DUMMYFUNCTION("GOOGLETRANSLATE(D137, ""he"", ""en"")"),"#VALUE!")</f>
        <v>#VALUE!</v>
      </c>
    </row>
    <row r="138" ht="15.75" customHeight="1">
      <c r="E138" s="4" t="str">
        <f>IFERROR(__xludf.DUMMYFUNCTION("GOOGLETRANSLATE(D138, ""he"", ""en"")"),"#VALUE!")</f>
        <v>#VALUE!</v>
      </c>
    </row>
    <row r="139" ht="15.75" customHeight="1">
      <c r="E139" s="4" t="str">
        <f>IFERROR(__xludf.DUMMYFUNCTION("GOOGLETRANSLATE(D139, ""he"", ""en"")"),"#VALUE!")</f>
        <v>#VALUE!</v>
      </c>
    </row>
    <row r="140" ht="15.75" customHeight="1">
      <c r="E140" s="4" t="str">
        <f>IFERROR(__xludf.DUMMYFUNCTION("GOOGLETRANSLATE(D140, ""he"", ""en"")"),"#VALUE!")</f>
        <v>#VALUE!</v>
      </c>
    </row>
    <row r="141" ht="15.75" customHeight="1">
      <c r="E141" s="4" t="str">
        <f>IFERROR(__xludf.DUMMYFUNCTION("GOOGLETRANSLATE(D141, ""he"", ""en"")"),"#VALUE!")</f>
        <v>#VALUE!</v>
      </c>
    </row>
    <row r="142" ht="15.75" customHeight="1">
      <c r="E142" s="4" t="str">
        <f>IFERROR(__xludf.DUMMYFUNCTION("GOOGLETRANSLATE(D142, ""he"", ""en"")"),"#VALUE!")</f>
        <v>#VALUE!</v>
      </c>
    </row>
    <row r="143" ht="15.75" customHeight="1">
      <c r="E143" s="4" t="str">
        <f>IFERROR(__xludf.DUMMYFUNCTION("GOOGLETRANSLATE(D143, ""he"", ""en"")"),"#VALUE!")</f>
        <v>#VALUE!</v>
      </c>
    </row>
    <row r="144" ht="15.75" customHeight="1">
      <c r="E144" s="4" t="str">
        <f>IFERROR(__xludf.DUMMYFUNCTION("GOOGLETRANSLATE(D144, ""he"", ""en"")"),"#VALUE!")</f>
        <v>#VALUE!</v>
      </c>
    </row>
    <row r="145" ht="15.75" customHeight="1">
      <c r="E145" s="4" t="str">
        <f>IFERROR(__xludf.DUMMYFUNCTION("GOOGLETRANSLATE(D145, ""he"", ""en"")"),"#VALUE!")</f>
        <v>#VALUE!</v>
      </c>
    </row>
    <row r="146" ht="15.75" customHeight="1">
      <c r="E146" s="4" t="str">
        <f>IFERROR(__xludf.DUMMYFUNCTION("GOOGLETRANSLATE(D146, ""he"", ""en"")"),"#VALUE!")</f>
        <v>#VALUE!</v>
      </c>
    </row>
    <row r="147" ht="15.75" customHeight="1">
      <c r="E147" s="4" t="str">
        <f>IFERROR(__xludf.DUMMYFUNCTION("GOOGLETRANSLATE(D147, ""he"", ""en"")"),"#VALUE!")</f>
        <v>#VALUE!</v>
      </c>
    </row>
    <row r="148" ht="15.75" customHeight="1">
      <c r="E148" s="4" t="str">
        <f>IFERROR(__xludf.DUMMYFUNCTION("GOOGLETRANSLATE(D148, ""he"", ""en"")"),"#VALUE!")</f>
        <v>#VALUE!</v>
      </c>
    </row>
    <row r="149" ht="15.75" customHeight="1">
      <c r="E149" s="4" t="str">
        <f>IFERROR(__xludf.DUMMYFUNCTION("GOOGLETRANSLATE(D149, ""he"", ""en"")"),"#VALUE!")</f>
        <v>#VALUE!</v>
      </c>
    </row>
    <row r="150" ht="15.75" customHeight="1">
      <c r="E150" s="4" t="str">
        <f>IFERROR(__xludf.DUMMYFUNCTION("GOOGLETRANSLATE(D150, ""he"", ""en"")"),"#VALUE!")</f>
        <v>#VALUE!</v>
      </c>
    </row>
    <row r="151" ht="15.75" customHeight="1">
      <c r="E151" s="4" t="str">
        <f>IFERROR(__xludf.DUMMYFUNCTION("GOOGLETRANSLATE(D151, ""he"", ""en"")"),"#VALUE!")</f>
        <v>#VALUE!</v>
      </c>
    </row>
    <row r="152" ht="15.75" customHeight="1">
      <c r="E152" s="4" t="str">
        <f>IFERROR(__xludf.DUMMYFUNCTION("GOOGLETRANSLATE(D152, ""he"", ""en"")"),"#VALUE!")</f>
        <v>#VALUE!</v>
      </c>
    </row>
    <row r="153" ht="15.75" customHeight="1">
      <c r="E153" s="4" t="str">
        <f>IFERROR(__xludf.DUMMYFUNCTION("GOOGLETRANSLATE(D153, ""he"", ""en"")"),"#VALUE!")</f>
        <v>#VALUE!</v>
      </c>
    </row>
    <row r="154" ht="15.75" customHeight="1">
      <c r="E154" s="4" t="str">
        <f>IFERROR(__xludf.DUMMYFUNCTION("GOOGLETRANSLATE(D154, ""he"", ""en"")"),"#VALUE!")</f>
        <v>#VALUE!</v>
      </c>
    </row>
    <row r="155" ht="15.75" customHeight="1">
      <c r="E155" s="4" t="str">
        <f>IFERROR(__xludf.DUMMYFUNCTION("GOOGLETRANSLATE(D155, ""he"", ""en"")"),"#VALUE!")</f>
        <v>#VALUE!</v>
      </c>
    </row>
    <row r="156" ht="15.75" customHeight="1">
      <c r="E156" s="4" t="str">
        <f>IFERROR(__xludf.DUMMYFUNCTION("GOOGLETRANSLATE(D156, ""he"", ""en"")"),"#VALUE!")</f>
        <v>#VALUE!</v>
      </c>
    </row>
    <row r="157" ht="15.75" customHeight="1">
      <c r="E157" s="4" t="str">
        <f>IFERROR(__xludf.DUMMYFUNCTION("GOOGLETRANSLATE(D157, ""he"", ""en"")"),"#VALUE!")</f>
        <v>#VALUE!</v>
      </c>
    </row>
    <row r="158" ht="15.75" customHeight="1">
      <c r="E158" s="4" t="str">
        <f>IFERROR(__xludf.DUMMYFUNCTION("GOOGLETRANSLATE(D158, ""he"", ""en"")"),"#VALUE!")</f>
        <v>#VALUE!</v>
      </c>
    </row>
    <row r="159" ht="15.75" customHeight="1">
      <c r="E159" s="4" t="str">
        <f>IFERROR(__xludf.DUMMYFUNCTION("GOOGLETRANSLATE(D159, ""he"", ""en"")"),"#VALUE!")</f>
        <v>#VALUE!</v>
      </c>
    </row>
    <row r="160" ht="15.75" customHeight="1">
      <c r="E160" s="4" t="str">
        <f>IFERROR(__xludf.DUMMYFUNCTION("GOOGLETRANSLATE(D160, ""he"", ""en"")"),"#VALUE!")</f>
        <v>#VALUE!</v>
      </c>
    </row>
    <row r="161" ht="15.75" customHeight="1">
      <c r="E161" s="4" t="str">
        <f>IFERROR(__xludf.DUMMYFUNCTION("GOOGLETRANSLATE(D161, ""he"", ""en"")"),"#VALUE!")</f>
        <v>#VALUE!</v>
      </c>
    </row>
    <row r="162" ht="15.75" customHeight="1">
      <c r="E162" s="4" t="str">
        <f>IFERROR(__xludf.DUMMYFUNCTION("GOOGLETRANSLATE(D162, ""he"", ""en"")"),"#VALUE!")</f>
        <v>#VALUE!</v>
      </c>
    </row>
    <row r="163" ht="15.75" customHeight="1">
      <c r="E163" s="4" t="str">
        <f>IFERROR(__xludf.DUMMYFUNCTION("GOOGLETRANSLATE(D163, ""he"", ""en"")"),"#VALUE!")</f>
        <v>#VALUE!</v>
      </c>
    </row>
    <row r="164" ht="15.75" customHeight="1">
      <c r="E164" s="4" t="str">
        <f>IFERROR(__xludf.DUMMYFUNCTION("GOOGLETRANSLATE(D164, ""he"", ""en"")"),"#VALUE!")</f>
        <v>#VALUE!</v>
      </c>
    </row>
    <row r="165" ht="15.75" customHeight="1">
      <c r="E165" s="4" t="str">
        <f>IFERROR(__xludf.DUMMYFUNCTION("GOOGLETRANSLATE(D165, ""he"", ""en"")"),"#VALUE!")</f>
        <v>#VALUE!</v>
      </c>
    </row>
    <row r="166" ht="15.75" customHeight="1">
      <c r="E166" s="4" t="str">
        <f>IFERROR(__xludf.DUMMYFUNCTION("GOOGLETRANSLATE(D166, ""he"", ""en"")"),"#VALUE!")</f>
        <v>#VALUE!</v>
      </c>
    </row>
    <row r="167" ht="15.75" customHeight="1">
      <c r="E167" s="4" t="str">
        <f>IFERROR(__xludf.DUMMYFUNCTION("GOOGLETRANSLATE(D167, ""he"", ""en"")"),"#VALUE!")</f>
        <v>#VALUE!</v>
      </c>
    </row>
    <row r="168" ht="15.75" customHeight="1">
      <c r="E168" s="4" t="str">
        <f>IFERROR(__xludf.DUMMYFUNCTION("GOOGLETRANSLATE(D168, ""he"", ""en"")"),"#VALUE!")</f>
        <v>#VALUE!</v>
      </c>
    </row>
    <row r="169" ht="15.75" customHeight="1">
      <c r="E169" s="4" t="str">
        <f>IFERROR(__xludf.DUMMYFUNCTION("GOOGLETRANSLATE(D169, ""he"", ""en"")"),"#VALUE!")</f>
        <v>#VALUE!</v>
      </c>
    </row>
    <row r="170" ht="15.75" customHeight="1">
      <c r="E170" s="4" t="str">
        <f>IFERROR(__xludf.DUMMYFUNCTION("GOOGLETRANSLATE(D170, ""he"", ""en"")"),"#VALUE!")</f>
        <v>#VALUE!</v>
      </c>
    </row>
    <row r="171" ht="15.75" customHeight="1">
      <c r="E171" s="4" t="str">
        <f>IFERROR(__xludf.DUMMYFUNCTION("GOOGLETRANSLATE(D171, ""he"", ""en"")"),"#VALUE!")</f>
        <v>#VALUE!</v>
      </c>
    </row>
    <row r="172" ht="15.75" customHeight="1">
      <c r="E172" s="4" t="str">
        <f>IFERROR(__xludf.DUMMYFUNCTION("GOOGLETRANSLATE(D172, ""he"", ""en"")"),"#VALUE!")</f>
        <v>#VALUE!</v>
      </c>
    </row>
    <row r="173" ht="15.75" customHeight="1">
      <c r="E173" s="4" t="str">
        <f>IFERROR(__xludf.DUMMYFUNCTION("GOOGLETRANSLATE(D173, ""he"", ""en"")"),"#VALUE!")</f>
        <v>#VALUE!</v>
      </c>
    </row>
    <row r="174" ht="15.75" customHeight="1">
      <c r="E174" s="4" t="str">
        <f>IFERROR(__xludf.DUMMYFUNCTION("GOOGLETRANSLATE(D174, ""he"", ""en"")"),"#VALUE!")</f>
        <v>#VALUE!</v>
      </c>
    </row>
    <row r="175" ht="15.75" customHeight="1">
      <c r="E175" s="4" t="str">
        <f>IFERROR(__xludf.DUMMYFUNCTION("GOOGLETRANSLATE(D175, ""he"", ""en"")"),"#VALUE!")</f>
        <v>#VALUE!</v>
      </c>
    </row>
    <row r="176" ht="15.75" customHeight="1">
      <c r="E176" s="4" t="str">
        <f>IFERROR(__xludf.DUMMYFUNCTION("GOOGLETRANSLATE(D176, ""he"", ""en"")"),"#VALUE!")</f>
        <v>#VALUE!</v>
      </c>
    </row>
    <row r="177" ht="15.75" customHeight="1">
      <c r="E177" s="4" t="str">
        <f>IFERROR(__xludf.DUMMYFUNCTION("GOOGLETRANSLATE(D177, ""he"", ""en"")"),"#VALUE!")</f>
        <v>#VALUE!</v>
      </c>
    </row>
    <row r="178" ht="15.75" customHeight="1">
      <c r="E178" s="4" t="str">
        <f>IFERROR(__xludf.DUMMYFUNCTION("GOOGLETRANSLATE(D178, ""he"", ""en"")"),"#VALUE!")</f>
        <v>#VALUE!</v>
      </c>
    </row>
    <row r="179" ht="15.75" customHeight="1">
      <c r="E179" s="4" t="str">
        <f>IFERROR(__xludf.DUMMYFUNCTION("GOOGLETRANSLATE(D179, ""he"", ""en"")"),"#VALUE!")</f>
        <v>#VALUE!</v>
      </c>
    </row>
    <row r="180" ht="15.75" customHeight="1">
      <c r="E180" s="4" t="str">
        <f>IFERROR(__xludf.DUMMYFUNCTION("GOOGLETRANSLATE(D180, ""he"", ""en"")"),"#VALUE!")</f>
        <v>#VALUE!</v>
      </c>
    </row>
    <row r="181" ht="15.75" customHeight="1">
      <c r="E181" s="4" t="str">
        <f>IFERROR(__xludf.DUMMYFUNCTION("GOOGLETRANSLATE(D181, ""he"", ""en"")"),"#VALUE!")</f>
        <v>#VALUE!</v>
      </c>
    </row>
    <row r="182" ht="15.75" customHeight="1">
      <c r="E182" s="4" t="str">
        <f>IFERROR(__xludf.DUMMYFUNCTION("GOOGLETRANSLATE(D182, ""he"", ""en"")"),"#VALUE!")</f>
        <v>#VALUE!</v>
      </c>
    </row>
    <row r="183" ht="15.75" customHeight="1">
      <c r="E183" s="4" t="str">
        <f>IFERROR(__xludf.DUMMYFUNCTION("GOOGLETRANSLATE(D183, ""he"", ""en"")"),"#VALUE!")</f>
        <v>#VALUE!</v>
      </c>
    </row>
    <row r="184" ht="15.75" customHeight="1">
      <c r="E184" s="4" t="str">
        <f>IFERROR(__xludf.DUMMYFUNCTION("GOOGLETRANSLATE(D184, ""he"", ""en"")"),"#VALUE!")</f>
        <v>#VALUE!</v>
      </c>
    </row>
    <row r="185" ht="15.75" customHeight="1">
      <c r="E185" s="4" t="str">
        <f>IFERROR(__xludf.DUMMYFUNCTION("GOOGLETRANSLATE(D185, ""he"", ""en"")"),"#VALUE!")</f>
        <v>#VALUE!</v>
      </c>
    </row>
    <row r="186" ht="15.75" customHeight="1">
      <c r="E186" s="4" t="str">
        <f>IFERROR(__xludf.DUMMYFUNCTION("GOOGLETRANSLATE(D186, ""he"", ""en"")"),"#VALUE!")</f>
        <v>#VALUE!</v>
      </c>
    </row>
    <row r="187" ht="15.75" customHeight="1">
      <c r="E187" s="4" t="str">
        <f>IFERROR(__xludf.DUMMYFUNCTION("GOOGLETRANSLATE(D187, ""he"", ""en"")"),"#VALUE!")</f>
        <v>#VALUE!</v>
      </c>
    </row>
    <row r="188" ht="15.75" customHeight="1">
      <c r="E188" s="4" t="str">
        <f>IFERROR(__xludf.DUMMYFUNCTION("GOOGLETRANSLATE(D188, ""he"", ""en"")"),"#VALUE!")</f>
        <v>#VALUE!</v>
      </c>
    </row>
    <row r="189" ht="15.75" customHeight="1">
      <c r="E189" s="4" t="str">
        <f>IFERROR(__xludf.DUMMYFUNCTION("GOOGLETRANSLATE(D189, ""he"", ""en"")"),"#VALUE!")</f>
        <v>#VALUE!</v>
      </c>
    </row>
    <row r="190" ht="15.75" customHeight="1">
      <c r="E190" s="4" t="str">
        <f>IFERROR(__xludf.DUMMYFUNCTION("GOOGLETRANSLATE(D190, ""he"", ""en"")"),"#VALUE!")</f>
        <v>#VALUE!</v>
      </c>
    </row>
    <row r="191" ht="15.75" customHeight="1">
      <c r="E191" s="4" t="str">
        <f>IFERROR(__xludf.DUMMYFUNCTION("GOOGLETRANSLATE(D191, ""he"", ""en"")"),"#VALUE!")</f>
        <v>#VALUE!</v>
      </c>
    </row>
    <row r="192" ht="15.75" customHeight="1">
      <c r="E192" s="4" t="str">
        <f>IFERROR(__xludf.DUMMYFUNCTION("GOOGLETRANSLATE(D192, ""he"", ""en"")"),"#VALUE!")</f>
        <v>#VALUE!</v>
      </c>
    </row>
    <row r="193" ht="15.75" customHeight="1">
      <c r="E193" s="4" t="str">
        <f>IFERROR(__xludf.DUMMYFUNCTION("GOOGLETRANSLATE(D193, ""he"", ""en"")"),"#VALUE!")</f>
        <v>#VALUE!</v>
      </c>
    </row>
    <row r="194" ht="15.75" customHeight="1">
      <c r="E194" s="4" t="str">
        <f>IFERROR(__xludf.DUMMYFUNCTION("GOOGLETRANSLATE(D194, ""he"", ""en"")"),"#VALUE!")</f>
        <v>#VALUE!</v>
      </c>
    </row>
    <row r="195" ht="15.75" customHeight="1">
      <c r="E195" s="4" t="str">
        <f>IFERROR(__xludf.DUMMYFUNCTION("GOOGLETRANSLATE(D195, ""he"", ""en"")"),"#VALUE!")</f>
        <v>#VALUE!</v>
      </c>
    </row>
    <row r="196" ht="15.75" customHeight="1">
      <c r="E196" s="4" t="str">
        <f>IFERROR(__xludf.DUMMYFUNCTION("GOOGLETRANSLATE(D196, ""he"", ""en"")"),"#VALUE!")</f>
        <v>#VALUE!</v>
      </c>
    </row>
    <row r="197" ht="15.75" customHeight="1">
      <c r="E197" s="4" t="str">
        <f>IFERROR(__xludf.DUMMYFUNCTION("GOOGLETRANSLATE(D197, ""he"", ""en"")"),"#VALUE!")</f>
        <v>#VALUE!</v>
      </c>
    </row>
    <row r="198" ht="15.75" customHeight="1">
      <c r="E198" s="4" t="str">
        <f>IFERROR(__xludf.DUMMYFUNCTION("GOOGLETRANSLATE(D198, ""he"", ""en"")"),"#VALUE!")</f>
        <v>#VALUE!</v>
      </c>
    </row>
    <row r="199" ht="15.75" customHeight="1">
      <c r="E199" s="4" t="str">
        <f>IFERROR(__xludf.DUMMYFUNCTION("GOOGLETRANSLATE(D199, ""he"", ""en"")"),"#VALUE!")</f>
        <v>#VALUE!</v>
      </c>
    </row>
    <row r="200" ht="15.75" customHeight="1">
      <c r="E200" s="4" t="str">
        <f>IFERROR(__xludf.DUMMYFUNCTION("GOOGLETRANSLATE(D200, ""he"", ""en"")"),"#VALUE!")</f>
        <v>#VALUE!</v>
      </c>
    </row>
    <row r="201" ht="15.75" customHeight="1">
      <c r="E201" s="4" t="str">
        <f>IFERROR(__xludf.DUMMYFUNCTION("GOOGLETRANSLATE(D201, ""he"", ""en"")"),"#VALUE!")</f>
        <v>#VALUE!</v>
      </c>
    </row>
    <row r="202" ht="15.75" customHeight="1">
      <c r="E202" s="4" t="str">
        <f>IFERROR(__xludf.DUMMYFUNCTION("GOOGLETRANSLATE(D202, ""he"", ""en"")"),"#VALUE!")</f>
        <v>#VALUE!</v>
      </c>
    </row>
    <row r="203" ht="15.75" customHeight="1">
      <c r="E203" s="4" t="str">
        <f>IFERROR(__xludf.DUMMYFUNCTION("GOOGLETRANSLATE(D203, ""he"", ""en"")"),"#VALUE!")</f>
        <v>#VALUE!</v>
      </c>
    </row>
    <row r="204" ht="15.75" customHeight="1">
      <c r="E204" s="4" t="str">
        <f>IFERROR(__xludf.DUMMYFUNCTION("GOOGLETRANSLATE(D204, ""he"", ""en"")"),"#VALUE!")</f>
        <v>#VALUE!</v>
      </c>
    </row>
    <row r="205" ht="15.75" customHeight="1">
      <c r="E205" s="4" t="str">
        <f>IFERROR(__xludf.DUMMYFUNCTION("GOOGLETRANSLATE(D205, ""he"", ""en"")"),"#VALUE!")</f>
        <v>#VALUE!</v>
      </c>
    </row>
    <row r="206" ht="15.75" customHeight="1">
      <c r="E206" s="4" t="str">
        <f>IFERROR(__xludf.DUMMYFUNCTION("GOOGLETRANSLATE(D206, ""he"", ""en"")"),"#VALUE!")</f>
        <v>#VALUE!</v>
      </c>
    </row>
    <row r="207" ht="15.75" customHeight="1">
      <c r="E207" s="4" t="str">
        <f>IFERROR(__xludf.DUMMYFUNCTION("GOOGLETRANSLATE(D207, ""he"", ""en"")"),"#VALUE!")</f>
        <v>#VALUE!</v>
      </c>
    </row>
    <row r="208" ht="15.75" customHeight="1">
      <c r="E208" s="4" t="str">
        <f>IFERROR(__xludf.DUMMYFUNCTION("GOOGLETRANSLATE(D208, ""he"", ""en"")"),"#VALUE!")</f>
        <v>#VALUE!</v>
      </c>
    </row>
    <row r="209" ht="15.75" customHeight="1">
      <c r="E209" s="4" t="str">
        <f>IFERROR(__xludf.DUMMYFUNCTION("GOOGLETRANSLATE(D209, ""he"", ""en"")"),"#VALUE!")</f>
        <v>#VALUE!</v>
      </c>
    </row>
    <row r="210" ht="15.75" customHeight="1">
      <c r="E210" s="4" t="str">
        <f>IFERROR(__xludf.DUMMYFUNCTION("GOOGLETRANSLATE(D210, ""he"", ""en"")"),"#VALUE!")</f>
        <v>#VALUE!</v>
      </c>
    </row>
    <row r="211" ht="15.75" customHeight="1">
      <c r="E211" s="4" t="str">
        <f>IFERROR(__xludf.DUMMYFUNCTION("GOOGLETRANSLATE(D211, ""he"", ""en"")"),"#VALUE!")</f>
        <v>#VALUE!</v>
      </c>
    </row>
    <row r="212" ht="15.75" customHeight="1">
      <c r="E212" s="4" t="str">
        <f>IFERROR(__xludf.DUMMYFUNCTION("GOOGLETRANSLATE(D212, ""he"", ""en"")"),"#VALUE!")</f>
        <v>#VALUE!</v>
      </c>
    </row>
    <row r="213" ht="15.75" customHeight="1">
      <c r="E213" s="4" t="str">
        <f>IFERROR(__xludf.DUMMYFUNCTION("GOOGLETRANSLATE(D213, ""he"", ""en"")"),"#VALUE!")</f>
        <v>#VALUE!</v>
      </c>
    </row>
    <row r="214" ht="15.75" customHeight="1">
      <c r="E214" s="4" t="str">
        <f>IFERROR(__xludf.DUMMYFUNCTION("GOOGLETRANSLATE(D214, ""he"", ""en"")"),"#VALUE!")</f>
        <v>#VALUE!</v>
      </c>
    </row>
    <row r="215" ht="15.75" customHeight="1">
      <c r="E215" s="4" t="str">
        <f>IFERROR(__xludf.DUMMYFUNCTION("GOOGLETRANSLATE(D215, ""he"", ""en"")"),"#VALUE!")</f>
        <v>#VALUE!</v>
      </c>
    </row>
    <row r="216" ht="15.75" customHeight="1">
      <c r="E216" s="4" t="str">
        <f>IFERROR(__xludf.DUMMYFUNCTION("GOOGLETRANSLATE(D216, ""he"", ""en"")"),"#VALUE!")</f>
        <v>#VALUE!</v>
      </c>
    </row>
    <row r="217" ht="15.75" customHeight="1">
      <c r="E217" s="4" t="str">
        <f>IFERROR(__xludf.DUMMYFUNCTION("GOOGLETRANSLATE(D217, ""he"", ""en"")"),"#VALUE!")</f>
        <v>#VALUE!</v>
      </c>
    </row>
    <row r="218" ht="15.75" customHeight="1">
      <c r="E218" s="4" t="str">
        <f>IFERROR(__xludf.DUMMYFUNCTION("GOOGLETRANSLATE(D218, ""he"", ""en"")"),"#VALUE!")</f>
        <v>#VALUE!</v>
      </c>
    </row>
    <row r="219" ht="15.75" customHeight="1">
      <c r="E219" s="4" t="str">
        <f>IFERROR(__xludf.DUMMYFUNCTION("GOOGLETRANSLATE(D219, ""he"", ""en"")"),"#VALUE!")</f>
        <v>#VALUE!</v>
      </c>
    </row>
    <row r="220" ht="15.75" customHeight="1">
      <c r="E220" s="4" t="str">
        <f>IFERROR(__xludf.DUMMYFUNCTION("GOOGLETRANSLATE(D220, ""he"", ""en"")"),"#VALUE!")</f>
        <v>#VALUE!</v>
      </c>
    </row>
    <row r="221" ht="15.75" customHeight="1">
      <c r="E221" s="4" t="str">
        <f>IFERROR(__xludf.DUMMYFUNCTION("GOOGLETRANSLATE(D221, ""he"", ""en"")"),"#VALUE!")</f>
        <v>#VALUE!</v>
      </c>
    </row>
    <row r="222" ht="15.75" customHeight="1">
      <c r="E222" s="4" t="str">
        <f>IFERROR(__xludf.DUMMYFUNCTION("GOOGLETRANSLATE(D222, ""he"", ""en"")"),"#VALUE!")</f>
        <v>#VALUE!</v>
      </c>
    </row>
    <row r="223" ht="15.75" customHeight="1">
      <c r="E223" s="4" t="str">
        <f>IFERROR(__xludf.DUMMYFUNCTION("GOOGLETRANSLATE(D223, ""he"", ""en"")"),"#VALUE!")</f>
        <v>#VALUE!</v>
      </c>
    </row>
    <row r="224" ht="15.75" customHeight="1">
      <c r="E224" s="4" t="str">
        <f>IFERROR(__xludf.DUMMYFUNCTION("GOOGLETRANSLATE(D224, ""he"", ""en"")"),"#VALUE!")</f>
        <v>#VALUE!</v>
      </c>
    </row>
    <row r="225" ht="15.75" customHeight="1">
      <c r="E225" s="4" t="str">
        <f>IFERROR(__xludf.DUMMYFUNCTION("GOOGLETRANSLATE(D225, ""he"", ""en"")"),"#VALUE!")</f>
        <v>#VALUE!</v>
      </c>
    </row>
    <row r="226" ht="15.75" customHeight="1">
      <c r="E226" s="4" t="str">
        <f>IFERROR(__xludf.DUMMYFUNCTION("GOOGLETRANSLATE(D226, ""he"", ""en"")"),"#VALUE!")</f>
        <v>#VALUE!</v>
      </c>
    </row>
    <row r="227" ht="15.75" customHeight="1">
      <c r="E227" s="4" t="str">
        <f>IFERROR(__xludf.DUMMYFUNCTION("GOOGLETRANSLATE(D227, ""he"", ""en"")"),"#VALUE!")</f>
        <v>#VALUE!</v>
      </c>
    </row>
    <row r="228" ht="15.75" customHeight="1">
      <c r="E228" s="4" t="str">
        <f>IFERROR(__xludf.DUMMYFUNCTION("GOOGLETRANSLATE(D228, ""he"", ""en"")"),"#VALUE!")</f>
        <v>#VALUE!</v>
      </c>
    </row>
    <row r="229" ht="15.75" customHeight="1">
      <c r="E229" s="4" t="str">
        <f>IFERROR(__xludf.DUMMYFUNCTION("GOOGLETRANSLATE(D229, ""he"", ""en"")"),"#VALUE!")</f>
        <v>#VALUE!</v>
      </c>
    </row>
    <row r="230" ht="15.75" customHeight="1">
      <c r="E230" s="4" t="str">
        <f>IFERROR(__xludf.DUMMYFUNCTION("GOOGLETRANSLATE(D230, ""he"", ""en"")"),"#VALUE!")</f>
        <v>#VALUE!</v>
      </c>
    </row>
    <row r="231" ht="15.75" customHeight="1">
      <c r="E231" s="4" t="str">
        <f>IFERROR(__xludf.DUMMYFUNCTION("GOOGLETRANSLATE(D231, ""he"", ""en"")"),"#VALUE!")</f>
        <v>#VALUE!</v>
      </c>
    </row>
    <row r="232" ht="15.75" customHeight="1">
      <c r="E232" s="4" t="str">
        <f>IFERROR(__xludf.DUMMYFUNCTION("GOOGLETRANSLATE(D232, ""he"", ""en"")"),"#VALUE!")</f>
        <v>#VALUE!</v>
      </c>
    </row>
    <row r="233" ht="15.75" customHeight="1">
      <c r="E233" s="4" t="str">
        <f>IFERROR(__xludf.DUMMYFUNCTION("GOOGLETRANSLATE(D233, ""he"", ""en"")"),"#VALUE!")</f>
        <v>#VALUE!</v>
      </c>
    </row>
    <row r="234" ht="15.75" customHeight="1">
      <c r="E234" s="4" t="str">
        <f>IFERROR(__xludf.DUMMYFUNCTION("GOOGLETRANSLATE(D234, ""he"", ""en"")"),"#VALUE!")</f>
        <v>#VALUE!</v>
      </c>
    </row>
    <row r="235" ht="15.75" customHeight="1">
      <c r="E235" s="4" t="str">
        <f>IFERROR(__xludf.DUMMYFUNCTION("GOOGLETRANSLATE(D235, ""he"", ""en"")"),"#VALUE!")</f>
        <v>#VALUE!</v>
      </c>
    </row>
    <row r="236" ht="15.75" customHeight="1">
      <c r="E236" s="4" t="str">
        <f>IFERROR(__xludf.DUMMYFUNCTION("GOOGLETRANSLATE(D236, ""he"", ""en"")"),"#VALUE!")</f>
        <v>#VALUE!</v>
      </c>
    </row>
    <row r="237" ht="15.75" customHeight="1">
      <c r="E237" s="4" t="str">
        <f>IFERROR(__xludf.DUMMYFUNCTION("GOOGLETRANSLATE(D237, ""he"", ""en"")"),"#VALUE!")</f>
        <v>#VALUE!</v>
      </c>
    </row>
    <row r="238" ht="15.75" customHeight="1">
      <c r="E238" s="4" t="str">
        <f>IFERROR(__xludf.DUMMYFUNCTION("GOOGLETRANSLATE(D238, ""he"", ""en"")"),"#VALUE!")</f>
        <v>#VALUE!</v>
      </c>
    </row>
    <row r="239" ht="15.75" customHeight="1">
      <c r="E239" s="4" t="str">
        <f>IFERROR(__xludf.DUMMYFUNCTION("GOOGLETRANSLATE(D239, ""he"", ""en"")"),"#VALUE!")</f>
        <v>#VALUE!</v>
      </c>
    </row>
    <row r="240" ht="15.75" customHeight="1">
      <c r="E240" s="4" t="str">
        <f>IFERROR(__xludf.DUMMYFUNCTION("GOOGLETRANSLATE(D240, ""he"", ""en"")"),"#VALUE!")</f>
        <v>#VALUE!</v>
      </c>
    </row>
    <row r="241" ht="15.75" customHeight="1">
      <c r="E241" s="4" t="str">
        <f>IFERROR(__xludf.DUMMYFUNCTION("GOOGLETRANSLATE(D241, ""he"", ""en"")"),"#VALUE!")</f>
        <v>#VALUE!</v>
      </c>
    </row>
    <row r="242" ht="15.75" customHeight="1">
      <c r="E242" s="4" t="str">
        <f>IFERROR(__xludf.DUMMYFUNCTION("GOOGLETRANSLATE(D242, ""he"", ""en"")"),"#VALUE!")</f>
        <v>#VALUE!</v>
      </c>
    </row>
    <row r="243" ht="15.75" customHeight="1">
      <c r="E243" s="4" t="str">
        <f>IFERROR(__xludf.DUMMYFUNCTION("GOOGLETRANSLATE(D243, ""he"", ""en"")"),"#VALUE!")</f>
        <v>#VALUE!</v>
      </c>
    </row>
    <row r="244" ht="15.75" customHeight="1">
      <c r="E244" s="4" t="str">
        <f>IFERROR(__xludf.DUMMYFUNCTION("GOOGLETRANSLATE(D244, ""he"", ""en"")"),"#VALUE!")</f>
        <v>#VALUE!</v>
      </c>
    </row>
    <row r="245" ht="15.75" customHeight="1">
      <c r="E245" s="4" t="str">
        <f>IFERROR(__xludf.DUMMYFUNCTION("GOOGLETRANSLATE(D245, ""he"", ""en"")"),"#VALUE!")</f>
        <v>#VALUE!</v>
      </c>
    </row>
    <row r="246" ht="15.75" customHeight="1">
      <c r="E246" s="4" t="str">
        <f>IFERROR(__xludf.DUMMYFUNCTION("GOOGLETRANSLATE(D246, ""he"", ""en"")"),"#VALUE!")</f>
        <v>#VALUE!</v>
      </c>
    </row>
    <row r="247" ht="15.75" customHeight="1">
      <c r="E247" s="4" t="str">
        <f>IFERROR(__xludf.DUMMYFUNCTION("GOOGLETRANSLATE(D247, ""he"", ""en"")"),"#VALUE!")</f>
        <v>#VALUE!</v>
      </c>
    </row>
    <row r="248" ht="15.75" customHeight="1">
      <c r="E248" s="4" t="str">
        <f>IFERROR(__xludf.DUMMYFUNCTION("GOOGLETRANSLATE(D248, ""he"", ""en"")"),"#VALUE!")</f>
        <v>#VALUE!</v>
      </c>
    </row>
    <row r="249" ht="15.75" customHeight="1">
      <c r="E249" s="4" t="str">
        <f>IFERROR(__xludf.DUMMYFUNCTION("GOOGLETRANSLATE(D249, ""he"", ""en"")"),"#VALUE!")</f>
        <v>#VALUE!</v>
      </c>
    </row>
    <row r="250" ht="15.75" customHeight="1">
      <c r="E250" s="4" t="str">
        <f>IFERROR(__xludf.DUMMYFUNCTION("GOOGLETRANSLATE(D250, ""he"", ""en"")"),"#VALUE!")</f>
        <v>#VALUE!</v>
      </c>
    </row>
    <row r="251" ht="15.75" customHeight="1">
      <c r="E251" s="4" t="str">
        <f>IFERROR(__xludf.DUMMYFUNCTION("GOOGLETRANSLATE(D251, ""he"", ""en"")"),"#VALUE!")</f>
        <v>#VALUE!</v>
      </c>
    </row>
    <row r="252" ht="15.75" customHeight="1">
      <c r="E252" s="4" t="str">
        <f>IFERROR(__xludf.DUMMYFUNCTION("GOOGLETRANSLATE(D252, ""he"", ""en"")"),"#VALUE!")</f>
        <v>#VALUE!</v>
      </c>
    </row>
    <row r="253" ht="15.75" customHeight="1">
      <c r="E253" s="4" t="str">
        <f>IFERROR(__xludf.DUMMYFUNCTION("GOOGLETRANSLATE(D253, ""he"", ""en"")"),"#VALUE!")</f>
        <v>#VALUE!</v>
      </c>
    </row>
    <row r="254" ht="15.75" customHeight="1">
      <c r="E254" s="4" t="str">
        <f>IFERROR(__xludf.DUMMYFUNCTION("GOOGLETRANSLATE(D254, ""he"", ""en"")"),"#VALUE!")</f>
        <v>#VALUE!</v>
      </c>
    </row>
    <row r="255" ht="15.75" customHeight="1">
      <c r="E255" s="4" t="str">
        <f>IFERROR(__xludf.DUMMYFUNCTION("GOOGLETRANSLATE(D255, ""he"", ""en"")"),"#VALUE!")</f>
        <v>#VALUE!</v>
      </c>
    </row>
    <row r="256" ht="15.75" customHeight="1">
      <c r="E256" s="4" t="str">
        <f>IFERROR(__xludf.DUMMYFUNCTION("GOOGLETRANSLATE(D256, ""he"", ""en"")"),"#VALUE!")</f>
        <v>#VALUE!</v>
      </c>
    </row>
    <row r="257" ht="15.75" customHeight="1">
      <c r="E257" s="4" t="str">
        <f>IFERROR(__xludf.DUMMYFUNCTION("GOOGLETRANSLATE(D257, ""he"", ""en"")"),"#VALUE!")</f>
        <v>#VALUE!</v>
      </c>
    </row>
    <row r="258" ht="15.75" customHeight="1">
      <c r="E258" s="4" t="str">
        <f>IFERROR(__xludf.DUMMYFUNCTION("GOOGLETRANSLATE(D258, ""he"", ""en"")"),"#VALUE!")</f>
        <v>#VALUE!</v>
      </c>
    </row>
    <row r="259" ht="15.75" customHeight="1">
      <c r="E259" s="4" t="str">
        <f>IFERROR(__xludf.DUMMYFUNCTION("GOOGLETRANSLATE(D259, ""he"", ""en"")"),"#VALUE!")</f>
        <v>#VALUE!</v>
      </c>
    </row>
    <row r="260" ht="15.75" customHeight="1">
      <c r="E260" s="4" t="str">
        <f>IFERROR(__xludf.DUMMYFUNCTION("GOOGLETRANSLATE(D260, ""he"", ""en"")"),"#VALUE!")</f>
        <v>#VALUE!</v>
      </c>
    </row>
    <row r="261" ht="15.75" customHeight="1">
      <c r="E261" s="4" t="str">
        <f>IFERROR(__xludf.DUMMYFUNCTION("GOOGLETRANSLATE(D261, ""he"", ""en"")"),"#VALUE!")</f>
        <v>#VALUE!</v>
      </c>
    </row>
    <row r="262" ht="15.75" customHeight="1">
      <c r="E262" s="4" t="str">
        <f>IFERROR(__xludf.DUMMYFUNCTION("GOOGLETRANSLATE(D262, ""he"", ""en"")"),"#VALUE!")</f>
        <v>#VALUE!</v>
      </c>
    </row>
    <row r="263" ht="15.75" customHeight="1">
      <c r="E263" s="4" t="str">
        <f>IFERROR(__xludf.DUMMYFUNCTION("GOOGLETRANSLATE(D263, ""he"", ""en"")"),"#VALUE!")</f>
        <v>#VALUE!</v>
      </c>
    </row>
    <row r="264" ht="15.75" customHeight="1">
      <c r="E264" s="4" t="str">
        <f>IFERROR(__xludf.DUMMYFUNCTION("GOOGLETRANSLATE(D264, ""he"", ""en"")"),"#VALUE!")</f>
        <v>#VALUE!</v>
      </c>
    </row>
    <row r="265" ht="15.75" customHeight="1">
      <c r="E265" s="4" t="str">
        <f>IFERROR(__xludf.DUMMYFUNCTION("GOOGLETRANSLATE(D265, ""he"", ""en"")"),"#VALUE!")</f>
        <v>#VALUE!</v>
      </c>
    </row>
    <row r="266" ht="15.75" customHeight="1">
      <c r="E266" s="4" t="str">
        <f>IFERROR(__xludf.DUMMYFUNCTION("GOOGLETRANSLATE(D266, ""he"", ""en"")"),"#VALUE!")</f>
        <v>#VALUE!</v>
      </c>
    </row>
    <row r="267" ht="15.75" customHeight="1">
      <c r="E267" s="4" t="str">
        <f>IFERROR(__xludf.DUMMYFUNCTION("GOOGLETRANSLATE(D267, ""he"", ""en"")"),"#VALUE!")</f>
        <v>#VALUE!</v>
      </c>
    </row>
    <row r="268" ht="15.75" customHeight="1">
      <c r="E268" s="4" t="str">
        <f>IFERROR(__xludf.DUMMYFUNCTION("GOOGLETRANSLATE(D268, ""he"", ""en"")"),"#VALUE!")</f>
        <v>#VALUE!</v>
      </c>
    </row>
    <row r="269" ht="15.75" customHeight="1">
      <c r="E269" s="4" t="str">
        <f>IFERROR(__xludf.DUMMYFUNCTION("GOOGLETRANSLATE(D269, ""he"", ""en"")"),"#VALUE!")</f>
        <v>#VALUE!</v>
      </c>
    </row>
    <row r="270" ht="15.75" customHeight="1">
      <c r="E270" s="4" t="str">
        <f>IFERROR(__xludf.DUMMYFUNCTION("GOOGLETRANSLATE(D270, ""he"", ""en"")"),"#VALUE!")</f>
        <v>#VALUE!</v>
      </c>
    </row>
    <row r="271" ht="15.75" customHeight="1">
      <c r="E271" s="4" t="str">
        <f>IFERROR(__xludf.DUMMYFUNCTION("GOOGLETRANSLATE(D271, ""he"", ""en"")"),"#VALUE!")</f>
        <v>#VALUE!</v>
      </c>
    </row>
    <row r="272" ht="15.75" customHeight="1">
      <c r="E272" s="4" t="str">
        <f>IFERROR(__xludf.DUMMYFUNCTION("GOOGLETRANSLATE(D272, ""he"", ""en"")"),"#VALUE!")</f>
        <v>#VALUE!</v>
      </c>
    </row>
    <row r="273" ht="15.75" customHeight="1">
      <c r="E273" s="4" t="str">
        <f>IFERROR(__xludf.DUMMYFUNCTION("GOOGLETRANSLATE(D273, ""he"", ""en"")"),"#VALUE!")</f>
        <v>#VALUE!</v>
      </c>
    </row>
    <row r="274" ht="15.75" customHeight="1">
      <c r="E274" s="4" t="str">
        <f>IFERROR(__xludf.DUMMYFUNCTION("GOOGLETRANSLATE(D274, ""he"", ""en"")"),"#VALUE!")</f>
        <v>#VALUE!</v>
      </c>
    </row>
    <row r="275" ht="15.75" customHeight="1">
      <c r="E275" s="4" t="str">
        <f>IFERROR(__xludf.DUMMYFUNCTION("GOOGLETRANSLATE(D275, ""he"", ""en"")"),"#VALUE!")</f>
        <v>#VALUE!</v>
      </c>
    </row>
    <row r="276" ht="15.75" customHeight="1">
      <c r="E276" s="4" t="str">
        <f>IFERROR(__xludf.DUMMYFUNCTION("GOOGLETRANSLATE(D276, ""he"", ""en"")"),"#VALUE!")</f>
        <v>#VALUE!</v>
      </c>
    </row>
    <row r="277" ht="15.75" customHeight="1">
      <c r="E277" s="4" t="str">
        <f>IFERROR(__xludf.DUMMYFUNCTION("GOOGLETRANSLATE(D277, ""he"", ""en"")"),"#VALUE!")</f>
        <v>#VALUE!</v>
      </c>
    </row>
    <row r="278" ht="15.75" customHeight="1">
      <c r="E278" s="4" t="str">
        <f>IFERROR(__xludf.DUMMYFUNCTION("GOOGLETRANSLATE(D278, ""he"", ""en"")"),"#VALUE!")</f>
        <v>#VALUE!</v>
      </c>
    </row>
    <row r="279" ht="15.75" customHeight="1">
      <c r="E279" s="4" t="str">
        <f>IFERROR(__xludf.DUMMYFUNCTION("GOOGLETRANSLATE(D279, ""he"", ""en"")"),"#VALUE!")</f>
        <v>#VALUE!</v>
      </c>
    </row>
    <row r="280" ht="15.75" customHeight="1">
      <c r="E280" s="4" t="str">
        <f>IFERROR(__xludf.DUMMYFUNCTION("GOOGLETRANSLATE(D280, ""he"", ""en"")"),"#VALUE!")</f>
        <v>#VALUE!</v>
      </c>
    </row>
    <row r="281" ht="15.75" customHeight="1">
      <c r="E281" s="4" t="str">
        <f>IFERROR(__xludf.DUMMYFUNCTION("GOOGLETRANSLATE(D281, ""he"", ""en"")"),"#VALUE!")</f>
        <v>#VALUE!</v>
      </c>
    </row>
    <row r="282" ht="15.75" customHeight="1">
      <c r="E282" s="4" t="str">
        <f>IFERROR(__xludf.DUMMYFUNCTION("GOOGLETRANSLATE(D282, ""he"", ""en"")"),"#VALUE!")</f>
        <v>#VALUE!</v>
      </c>
    </row>
    <row r="283" ht="15.75" customHeight="1">
      <c r="E283" s="4" t="str">
        <f>IFERROR(__xludf.DUMMYFUNCTION("GOOGLETRANSLATE(D283, ""he"", ""en"")"),"#VALUE!")</f>
        <v>#VALUE!</v>
      </c>
    </row>
    <row r="284" ht="15.75" customHeight="1">
      <c r="E284" s="4" t="str">
        <f>IFERROR(__xludf.DUMMYFUNCTION("GOOGLETRANSLATE(D284, ""he"", ""en"")"),"#VALUE!")</f>
        <v>#VALUE!</v>
      </c>
    </row>
    <row r="285" ht="15.75" customHeight="1">
      <c r="E285" s="4" t="str">
        <f>IFERROR(__xludf.DUMMYFUNCTION("GOOGLETRANSLATE(D285, ""he"", ""en"")"),"#VALUE!")</f>
        <v>#VALUE!</v>
      </c>
    </row>
    <row r="286" ht="15.75" customHeight="1">
      <c r="E286" s="4" t="str">
        <f>IFERROR(__xludf.DUMMYFUNCTION("GOOGLETRANSLATE(D286, ""he"", ""en"")"),"#VALUE!")</f>
        <v>#VALUE!</v>
      </c>
    </row>
    <row r="287" ht="15.75" customHeight="1">
      <c r="E287" s="4" t="str">
        <f>IFERROR(__xludf.DUMMYFUNCTION("GOOGLETRANSLATE(D287, ""he"", ""en"")"),"#VALUE!")</f>
        <v>#VALUE!</v>
      </c>
    </row>
    <row r="288" ht="15.75" customHeight="1">
      <c r="E288" s="4" t="str">
        <f>IFERROR(__xludf.DUMMYFUNCTION("GOOGLETRANSLATE(D288, ""he"", ""en"")"),"#VALUE!")</f>
        <v>#VALUE!</v>
      </c>
    </row>
    <row r="289" ht="15.75" customHeight="1">
      <c r="E289" s="4" t="str">
        <f>IFERROR(__xludf.DUMMYFUNCTION("GOOGLETRANSLATE(D289, ""he"", ""en"")"),"#VALUE!")</f>
        <v>#VALUE!</v>
      </c>
    </row>
    <row r="290" ht="15.75" customHeight="1">
      <c r="E290" s="4" t="str">
        <f>IFERROR(__xludf.DUMMYFUNCTION("GOOGLETRANSLATE(D290, ""he"", ""en"")"),"#VALUE!")</f>
        <v>#VALUE!</v>
      </c>
    </row>
    <row r="291" ht="15.75" customHeight="1">
      <c r="E291" s="4" t="str">
        <f>IFERROR(__xludf.DUMMYFUNCTION("GOOGLETRANSLATE(D291, ""he"", ""en"")"),"#VALUE!")</f>
        <v>#VALUE!</v>
      </c>
    </row>
    <row r="292" ht="15.75" customHeight="1">
      <c r="E292" s="4" t="str">
        <f>IFERROR(__xludf.DUMMYFUNCTION("GOOGLETRANSLATE(D292, ""he"", ""en"")"),"#VALUE!")</f>
        <v>#VALUE!</v>
      </c>
    </row>
    <row r="293" ht="15.75" customHeight="1">
      <c r="E293" s="4" t="str">
        <f>IFERROR(__xludf.DUMMYFUNCTION("GOOGLETRANSLATE(D293, ""he"", ""en"")"),"#VALUE!")</f>
        <v>#VALUE!</v>
      </c>
    </row>
    <row r="294" ht="15.75" customHeight="1">
      <c r="E294" s="4" t="str">
        <f>IFERROR(__xludf.DUMMYFUNCTION("GOOGLETRANSLATE(D294, ""he"", ""en"")"),"#VALUE!")</f>
        <v>#VALUE!</v>
      </c>
    </row>
    <row r="295" ht="15.75" customHeight="1">
      <c r="E295" s="4" t="str">
        <f>IFERROR(__xludf.DUMMYFUNCTION("GOOGLETRANSLATE(D295, ""he"", ""en"")"),"#VALUE!")</f>
        <v>#VALUE!</v>
      </c>
    </row>
    <row r="296" ht="15.75" customHeight="1">
      <c r="E296" s="4" t="str">
        <f>IFERROR(__xludf.DUMMYFUNCTION("GOOGLETRANSLATE(D296, ""he"", ""en"")"),"#VALUE!")</f>
        <v>#VALUE!</v>
      </c>
    </row>
    <row r="297" ht="15.75" customHeight="1">
      <c r="E297" s="4" t="str">
        <f>IFERROR(__xludf.DUMMYFUNCTION("GOOGLETRANSLATE(D297, ""he"", ""en"")"),"#VALUE!")</f>
        <v>#VALUE!</v>
      </c>
    </row>
    <row r="298" ht="15.75" customHeight="1">
      <c r="E298" s="4" t="str">
        <f>IFERROR(__xludf.DUMMYFUNCTION("GOOGLETRANSLATE(D298, ""he"", ""en"")"),"#VALUE!")</f>
        <v>#VALUE!</v>
      </c>
    </row>
    <row r="299" ht="15.75" customHeight="1">
      <c r="E299" s="4" t="str">
        <f>IFERROR(__xludf.DUMMYFUNCTION("GOOGLETRANSLATE(D299, ""he"", ""en"")"),"#VALUE!")</f>
        <v>#VALUE!</v>
      </c>
    </row>
    <row r="300" ht="15.75" customHeight="1">
      <c r="E300" s="4" t="str">
        <f>IFERROR(__xludf.DUMMYFUNCTION("GOOGLETRANSLATE(D300, ""he"", ""en"")"),"#VALUE!")</f>
        <v>#VALUE!</v>
      </c>
    </row>
    <row r="301" ht="15.75" customHeight="1">
      <c r="E301" s="4" t="str">
        <f>IFERROR(__xludf.DUMMYFUNCTION("GOOGLETRANSLATE(D301, ""he"", ""en"")"),"#VALUE!")</f>
        <v>#VALUE!</v>
      </c>
    </row>
    <row r="302" ht="15.75" customHeight="1">
      <c r="E302" s="4" t="str">
        <f>IFERROR(__xludf.DUMMYFUNCTION("GOOGLETRANSLATE(D302, ""he"", ""en"")"),"#VALUE!")</f>
        <v>#VALUE!</v>
      </c>
    </row>
    <row r="303" ht="15.75" customHeight="1">
      <c r="E303" s="4" t="str">
        <f>IFERROR(__xludf.DUMMYFUNCTION("GOOGLETRANSLATE(D303, ""he"", ""en"")"),"#VALUE!")</f>
        <v>#VALUE!</v>
      </c>
    </row>
    <row r="304" ht="15.75" customHeight="1">
      <c r="E304" s="4" t="str">
        <f>IFERROR(__xludf.DUMMYFUNCTION("GOOGLETRANSLATE(D304, ""he"", ""en"")"),"#VALUE!")</f>
        <v>#VALUE!</v>
      </c>
    </row>
    <row r="305" ht="15.75" customHeight="1">
      <c r="E305" s="4" t="str">
        <f>IFERROR(__xludf.DUMMYFUNCTION("GOOGLETRANSLATE(D305, ""he"", ""en"")"),"#VALUE!")</f>
        <v>#VALUE!</v>
      </c>
    </row>
    <row r="306" ht="15.75" customHeight="1">
      <c r="E306" s="4" t="str">
        <f>IFERROR(__xludf.DUMMYFUNCTION("GOOGLETRANSLATE(D306, ""he"", ""en"")"),"#VALUE!")</f>
        <v>#VALUE!</v>
      </c>
    </row>
    <row r="307" ht="15.75" customHeight="1">
      <c r="E307" s="4" t="str">
        <f>IFERROR(__xludf.DUMMYFUNCTION("GOOGLETRANSLATE(D307, ""he"", ""en"")"),"#VALUE!")</f>
        <v>#VALUE!</v>
      </c>
    </row>
    <row r="308" ht="15.75" customHeight="1">
      <c r="E308" s="4" t="str">
        <f>IFERROR(__xludf.DUMMYFUNCTION("GOOGLETRANSLATE(D308, ""he"", ""en"")"),"#VALUE!")</f>
        <v>#VALUE!</v>
      </c>
    </row>
    <row r="309" ht="15.75" customHeight="1">
      <c r="E309" s="4" t="str">
        <f>IFERROR(__xludf.DUMMYFUNCTION("GOOGLETRANSLATE(D309, ""he"", ""en"")"),"#VALUE!")</f>
        <v>#VALUE!</v>
      </c>
    </row>
    <row r="310" ht="15.75" customHeight="1">
      <c r="E310" s="4" t="str">
        <f>IFERROR(__xludf.DUMMYFUNCTION("GOOGLETRANSLATE(D310, ""he"", ""en"")"),"#VALUE!")</f>
        <v>#VALUE!</v>
      </c>
    </row>
    <row r="311" ht="15.75" customHeight="1">
      <c r="E311" s="4" t="str">
        <f>IFERROR(__xludf.DUMMYFUNCTION("GOOGLETRANSLATE(D311, ""he"", ""en"")"),"#VALUE!")</f>
        <v>#VALUE!</v>
      </c>
    </row>
    <row r="312" ht="15.75" customHeight="1">
      <c r="E312" s="4" t="str">
        <f>IFERROR(__xludf.DUMMYFUNCTION("GOOGLETRANSLATE(D312, ""he"", ""en"")"),"#VALUE!")</f>
        <v>#VALUE!</v>
      </c>
    </row>
    <row r="313" ht="15.75" customHeight="1">
      <c r="E313" s="4" t="str">
        <f>IFERROR(__xludf.DUMMYFUNCTION("GOOGLETRANSLATE(D313, ""he"", ""en"")"),"#VALUE!")</f>
        <v>#VALUE!</v>
      </c>
    </row>
    <row r="314" ht="15.75" customHeight="1">
      <c r="E314" s="4" t="str">
        <f>IFERROR(__xludf.DUMMYFUNCTION("GOOGLETRANSLATE(D314, ""he"", ""en"")"),"#VALUE!")</f>
        <v>#VALUE!</v>
      </c>
    </row>
    <row r="315" ht="15.75" customHeight="1">
      <c r="E315" s="4" t="str">
        <f>IFERROR(__xludf.DUMMYFUNCTION("GOOGLETRANSLATE(D315, ""he"", ""en"")"),"#VALUE!")</f>
        <v>#VALUE!</v>
      </c>
    </row>
    <row r="316" ht="15.75" customHeight="1">
      <c r="E316" s="4" t="str">
        <f>IFERROR(__xludf.DUMMYFUNCTION("GOOGLETRANSLATE(D316, ""he"", ""en"")"),"#VALUE!")</f>
        <v>#VALUE!</v>
      </c>
    </row>
    <row r="317" ht="15.75" customHeight="1">
      <c r="E317" s="4" t="str">
        <f>IFERROR(__xludf.DUMMYFUNCTION("GOOGLETRANSLATE(D317, ""he"", ""en"")"),"#VALUE!")</f>
        <v>#VALUE!</v>
      </c>
    </row>
    <row r="318" ht="15.75" customHeight="1">
      <c r="E318" s="4" t="str">
        <f>IFERROR(__xludf.DUMMYFUNCTION("GOOGLETRANSLATE(D318, ""he"", ""en"")"),"#VALUE!")</f>
        <v>#VALUE!</v>
      </c>
    </row>
    <row r="319" ht="15.75" customHeight="1">
      <c r="E319" s="4" t="str">
        <f>IFERROR(__xludf.DUMMYFUNCTION("GOOGLETRANSLATE(D319, ""he"", ""en"")"),"#VALUE!")</f>
        <v>#VALUE!</v>
      </c>
    </row>
    <row r="320" ht="15.75" customHeight="1">
      <c r="E320" s="4" t="str">
        <f>IFERROR(__xludf.DUMMYFUNCTION("GOOGLETRANSLATE(D320, ""he"", ""en"")"),"#VALUE!")</f>
        <v>#VALUE!</v>
      </c>
    </row>
    <row r="321" ht="15.75" customHeight="1">
      <c r="E321" s="4" t="str">
        <f>IFERROR(__xludf.DUMMYFUNCTION("GOOGLETRANSLATE(D321, ""he"", ""en"")"),"#VALUE!")</f>
        <v>#VALUE!</v>
      </c>
    </row>
    <row r="322" ht="15.75" customHeight="1">
      <c r="E322" s="4" t="str">
        <f>IFERROR(__xludf.DUMMYFUNCTION("GOOGLETRANSLATE(D322, ""he"", ""en"")"),"#VALUE!")</f>
        <v>#VALUE!</v>
      </c>
    </row>
    <row r="323" ht="15.75" customHeight="1">
      <c r="E323" s="4" t="str">
        <f>IFERROR(__xludf.DUMMYFUNCTION("GOOGLETRANSLATE(D323, ""he"", ""en"")"),"#VALUE!")</f>
        <v>#VALUE!</v>
      </c>
    </row>
    <row r="324" ht="15.75" customHeight="1">
      <c r="E324" s="4" t="str">
        <f>IFERROR(__xludf.DUMMYFUNCTION("GOOGLETRANSLATE(D324, ""he"", ""en"")"),"#VALUE!")</f>
        <v>#VALUE!</v>
      </c>
    </row>
    <row r="325" ht="15.75" customHeight="1">
      <c r="E325" s="4" t="str">
        <f>IFERROR(__xludf.DUMMYFUNCTION("GOOGLETRANSLATE(D325, ""he"", ""en"")"),"#VALUE!")</f>
        <v>#VALUE!</v>
      </c>
    </row>
    <row r="326" ht="15.75" customHeight="1">
      <c r="E326" s="4" t="str">
        <f>IFERROR(__xludf.DUMMYFUNCTION("GOOGLETRANSLATE(D326, ""he"", ""en"")"),"#VALUE!")</f>
        <v>#VALUE!</v>
      </c>
    </row>
    <row r="327" ht="15.75" customHeight="1">
      <c r="E327" s="4" t="str">
        <f>IFERROR(__xludf.DUMMYFUNCTION("GOOGLETRANSLATE(D327, ""he"", ""en"")"),"#VALUE!")</f>
        <v>#VALUE!</v>
      </c>
    </row>
    <row r="328" ht="15.75" customHeight="1">
      <c r="E328" s="4" t="str">
        <f>IFERROR(__xludf.DUMMYFUNCTION("GOOGLETRANSLATE(D328, ""he"", ""en"")"),"#VALUE!")</f>
        <v>#VALUE!</v>
      </c>
    </row>
    <row r="329" ht="15.75" customHeight="1">
      <c r="E329" s="4" t="str">
        <f>IFERROR(__xludf.DUMMYFUNCTION("GOOGLETRANSLATE(D329, ""he"", ""en"")"),"#VALUE!")</f>
        <v>#VALUE!</v>
      </c>
    </row>
    <row r="330" ht="15.75" customHeight="1">
      <c r="E330" s="4" t="str">
        <f>IFERROR(__xludf.DUMMYFUNCTION("GOOGLETRANSLATE(D330, ""he"", ""en"")"),"#VALUE!")</f>
        <v>#VALUE!</v>
      </c>
    </row>
    <row r="331" ht="15.75" customHeight="1">
      <c r="E331" s="4" t="str">
        <f>IFERROR(__xludf.DUMMYFUNCTION("GOOGLETRANSLATE(D331, ""he"", ""en"")"),"#VALUE!")</f>
        <v>#VALUE!</v>
      </c>
    </row>
    <row r="332" ht="15.75" customHeight="1">
      <c r="E332" s="4" t="str">
        <f>IFERROR(__xludf.DUMMYFUNCTION("GOOGLETRANSLATE(D332, ""he"", ""en"")"),"#VALUE!")</f>
        <v>#VALUE!</v>
      </c>
    </row>
    <row r="333" ht="15.75" customHeight="1">
      <c r="E333" s="4" t="str">
        <f>IFERROR(__xludf.DUMMYFUNCTION("GOOGLETRANSLATE(D333, ""he"", ""en"")"),"#VALUE!")</f>
        <v>#VALUE!</v>
      </c>
    </row>
    <row r="334" ht="15.75" customHeight="1">
      <c r="E334" s="4" t="str">
        <f>IFERROR(__xludf.DUMMYFUNCTION("GOOGLETRANSLATE(D334, ""he"", ""en"")"),"#VALUE!")</f>
        <v>#VALUE!</v>
      </c>
    </row>
    <row r="335" ht="15.75" customHeight="1">
      <c r="E335" s="4" t="str">
        <f>IFERROR(__xludf.DUMMYFUNCTION("GOOGLETRANSLATE(D335, ""he"", ""en"")"),"#VALUE!")</f>
        <v>#VALUE!</v>
      </c>
    </row>
    <row r="336" ht="15.75" customHeight="1">
      <c r="E336" s="4" t="str">
        <f>IFERROR(__xludf.DUMMYFUNCTION("GOOGLETRANSLATE(D336, ""he"", ""en"")"),"#VALUE!")</f>
        <v>#VALUE!</v>
      </c>
    </row>
    <row r="337" ht="15.75" customHeight="1">
      <c r="E337" s="4" t="str">
        <f>IFERROR(__xludf.DUMMYFUNCTION("GOOGLETRANSLATE(D337, ""he"", ""en"")"),"#VALUE!")</f>
        <v>#VALUE!</v>
      </c>
    </row>
    <row r="338" ht="15.75" customHeight="1">
      <c r="E338" s="4" t="str">
        <f>IFERROR(__xludf.DUMMYFUNCTION("GOOGLETRANSLATE(D338, ""he"", ""en"")"),"#VALUE!")</f>
        <v>#VALUE!</v>
      </c>
    </row>
    <row r="339" ht="15.75" customHeight="1">
      <c r="E339" s="4" t="str">
        <f>IFERROR(__xludf.DUMMYFUNCTION("GOOGLETRANSLATE(D339, ""he"", ""en"")"),"#VALUE!")</f>
        <v>#VALUE!</v>
      </c>
    </row>
    <row r="340" ht="15.75" customHeight="1">
      <c r="E340" s="4" t="str">
        <f>IFERROR(__xludf.DUMMYFUNCTION("GOOGLETRANSLATE(D340, ""he"", ""en"")"),"#VALUE!")</f>
        <v>#VALUE!</v>
      </c>
    </row>
    <row r="341" ht="15.75" customHeight="1">
      <c r="E341" s="4" t="str">
        <f>IFERROR(__xludf.DUMMYFUNCTION("GOOGLETRANSLATE(D341, ""he"", ""en"")"),"#VALUE!")</f>
        <v>#VALUE!</v>
      </c>
    </row>
    <row r="342" ht="15.75" customHeight="1">
      <c r="E342" s="4" t="str">
        <f>IFERROR(__xludf.DUMMYFUNCTION("GOOGLETRANSLATE(D342, ""he"", ""en"")"),"#VALUE!")</f>
        <v>#VALUE!</v>
      </c>
    </row>
    <row r="343" ht="15.75" customHeight="1">
      <c r="E343" s="4" t="str">
        <f>IFERROR(__xludf.DUMMYFUNCTION("GOOGLETRANSLATE(D343, ""he"", ""en"")"),"#VALUE!")</f>
        <v>#VALUE!</v>
      </c>
    </row>
    <row r="344" ht="15.75" customHeight="1">
      <c r="E344" s="4" t="str">
        <f>IFERROR(__xludf.DUMMYFUNCTION("GOOGLETRANSLATE(D344, ""he"", ""en"")"),"#VALUE!")</f>
        <v>#VALUE!</v>
      </c>
    </row>
    <row r="345" ht="15.75" customHeight="1">
      <c r="E345" s="4" t="str">
        <f>IFERROR(__xludf.DUMMYFUNCTION("GOOGLETRANSLATE(D345, ""he"", ""en"")"),"#VALUE!")</f>
        <v>#VALUE!</v>
      </c>
    </row>
    <row r="346" ht="15.75" customHeight="1">
      <c r="E346" s="4" t="str">
        <f>IFERROR(__xludf.DUMMYFUNCTION("GOOGLETRANSLATE(D346, ""he"", ""en"")"),"#VALUE!")</f>
        <v>#VALUE!</v>
      </c>
    </row>
    <row r="347" ht="15.75" customHeight="1">
      <c r="E347" s="4" t="str">
        <f>IFERROR(__xludf.DUMMYFUNCTION("GOOGLETRANSLATE(D347, ""he"", ""en"")"),"#VALUE!")</f>
        <v>#VALUE!</v>
      </c>
    </row>
    <row r="348" ht="15.75" customHeight="1">
      <c r="E348" s="4" t="str">
        <f>IFERROR(__xludf.DUMMYFUNCTION("GOOGLETRANSLATE(D348, ""he"", ""en"")"),"#VALUE!")</f>
        <v>#VALUE!</v>
      </c>
    </row>
    <row r="349" ht="15.75" customHeight="1">
      <c r="E349" s="4" t="str">
        <f>IFERROR(__xludf.DUMMYFUNCTION("GOOGLETRANSLATE(D349, ""he"", ""en"")"),"#VALUE!")</f>
        <v>#VALUE!</v>
      </c>
    </row>
    <row r="350" ht="15.75" customHeight="1">
      <c r="E350" s="4" t="str">
        <f>IFERROR(__xludf.DUMMYFUNCTION("GOOGLETRANSLATE(D350, ""he"", ""en"")"),"#VALUE!")</f>
        <v>#VALUE!</v>
      </c>
    </row>
    <row r="351" ht="15.75" customHeight="1">
      <c r="E351" s="4" t="str">
        <f>IFERROR(__xludf.DUMMYFUNCTION("GOOGLETRANSLATE(D351, ""he"", ""en"")"),"#VALUE!")</f>
        <v>#VALUE!</v>
      </c>
    </row>
    <row r="352" ht="15.75" customHeight="1">
      <c r="E352" s="4" t="str">
        <f>IFERROR(__xludf.DUMMYFUNCTION("GOOGLETRANSLATE(D352, ""he"", ""en"")"),"#VALUE!")</f>
        <v>#VALUE!</v>
      </c>
    </row>
    <row r="353" ht="15.75" customHeight="1">
      <c r="E353" s="4" t="str">
        <f>IFERROR(__xludf.DUMMYFUNCTION("GOOGLETRANSLATE(D353, ""he"", ""en"")"),"#VALUE!")</f>
        <v>#VALUE!</v>
      </c>
    </row>
    <row r="354" ht="15.75" customHeight="1">
      <c r="E354" s="4" t="str">
        <f>IFERROR(__xludf.DUMMYFUNCTION("GOOGLETRANSLATE(D354, ""he"", ""en"")"),"#VALUE!")</f>
        <v>#VALUE!</v>
      </c>
    </row>
    <row r="355" ht="15.75" customHeight="1">
      <c r="E355" s="4" t="str">
        <f>IFERROR(__xludf.DUMMYFUNCTION("GOOGLETRANSLATE(D355, ""he"", ""en"")"),"#VALUE!")</f>
        <v>#VALUE!</v>
      </c>
    </row>
    <row r="356" ht="15.75" customHeight="1">
      <c r="E356" s="4" t="str">
        <f>IFERROR(__xludf.DUMMYFUNCTION("GOOGLETRANSLATE(D356, ""he"", ""en"")"),"#VALUE!")</f>
        <v>#VALUE!</v>
      </c>
    </row>
    <row r="357" ht="15.75" customHeight="1">
      <c r="E357" s="4" t="str">
        <f>IFERROR(__xludf.DUMMYFUNCTION("GOOGLETRANSLATE(D357, ""he"", ""en"")"),"#VALUE!")</f>
        <v>#VALUE!</v>
      </c>
    </row>
    <row r="358" ht="15.75" customHeight="1">
      <c r="E358" s="4" t="str">
        <f>IFERROR(__xludf.DUMMYFUNCTION("GOOGLETRANSLATE(D358, ""he"", ""en"")"),"#VALUE!")</f>
        <v>#VALUE!</v>
      </c>
    </row>
    <row r="359" ht="15.75" customHeight="1">
      <c r="E359" s="4" t="str">
        <f>IFERROR(__xludf.DUMMYFUNCTION("GOOGLETRANSLATE(D359, ""he"", ""en"")"),"#VALUE!")</f>
        <v>#VALUE!</v>
      </c>
    </row>
    <row r="360" ht="15.75" customHeight="1">
      <c r="E360" s="4" t="str">
        <f>IFERROR(__xludf.DUMMYFUNCTION("GOOGLETRANSLATE(D360, ""he"", ""en"")"),"#VALUE!")</f>
        <v>#VALUE!</v>
      </c>
    </row>
    <row r="361" ht="15.75" customHeight="1">
      <c r="E361" s="4" t="str">
        <f>IFERROR(__xludf.DUMMYFUNCTION("GOOGLETRANSLATE(D361, ""he"", ""en"")"),"#VALUE!")</f>
        <v>#VALUE!</v>
      </c>
    </row>
    <row r="362" ht="15.75" customHeight="1">
      <c r="E362" s="4" t="str">
        <f>IFERROR(__xludf.DUMMYFUNCTION("GOOGLETRANSLATE(D362, ""he"", ""en"")"),"#VALUE!")</f>
        <v>#VALUE!</v>
      </c>
    </row>
    <row r="363" ht="15.75" customHeight="1">
      <c r="E363" s="4" t="str">
        <f>IFERROR(__xludf.DUMMYFUNCTION("GOOGLETRANSLATE(D363, ""he"", ""en"")"),"#VALUE!")</f>
        <v>#VALUE!</v>
      </c>
    </row>
    <row r="364" ht="15.75" customHeight="1">
      <c r="E364" s="4" t="str">
        <f>IFERROR(__xludf.DUMMYFUNCTION("GOOGLETRANSLATE(D364, ""he"", ""en"")"),"#VALUE!")</f>
        <v>#VALUE!</v>
      </c>
    </row>
    <row r="365" ht="15.75" customHeight="1">
      <c r="E365" s="4" t="str">
        <f>IFERROR(__xludf.DUMMYFUNCTION("GOOGLETRANSLATE(D365, ""he"", ""en"")"),"#VALUE!")</f>
        <v>#VALUE!</v>
      </c>
    </row>
    <row r="366" ht="15.75" customHeight="1">
      <c r="E366" s="4" t="str">
        <f>IFERROR(__xludf.DUMMYFUNCTION("GOOGLETRANSLATE(D366, ""he"", ""en"")"),"#VALUE!")</f>
        <v>#VALUE!</v>
      </c>
    </row>
    <row r="367" ht="15.75" customHeight="1">
      <c r="E367" s="4" t="str">
        <f>IFERROR(__xludf.DUMMYFUNCTION("GOOGLETRANSLATE(D367, ""he"", ""en"")"),"#VALUE!")</f>
        <v>#VALUE!</v>
      </c>
    </row>
    <row r="368" ht="15.75" customHeight="1">
      <c r="E368" s="4" t="str">
        <f>IFERROR(__xludf.DUMMYFUNCTION("GOOGLETRANSLATE(D368, ""he"", ""en"")"),"#VALUE!")</f>
        <v>#VALUE!</v>
      </c>
    </row>
    <row r="369" ht="15.75" customHeight="1">
      <c r="E369" s="4" t="str">
        <f>IFERROR(__xludf.DUMMYFUNCTION("GOOGLETRANSLATE(D369, ""he"", ""en"")"),"#VALUE!")</f>
        <v>#VALUE!</v>
      </c>
    </row>
    <row r="370" ht="15.75" customHeight="1">
      <c r="E370" s="4" t="str">
        <f>IFERROR(__xludf.DUMMYFUNCTION("GOOGLETRANSLATE(D370, ""he"", ""en"")"),"#VALUE!")</f>
        <v>#VALUE!</v>
      </c>
    </row>
    <row r="371" ht="15.75" customHeight="1">
      <c r="E371" s="4" t="str">
        <f>IFERROR(__xludf.DUMMYFUNCTION("GOOGLETRANSLATE(D371, ""he"", ""en"")"),"#VALUE!")</f>
        <v>#VALUE!</v>
      </c>
    </row>
    <row r="372" ht="15.75" customHeight="1">
      <c r="E372" s="4" t="str">
        <f>IFERROR(__xludf.DUMMYFUNCTION("GOOGLETRANSLATE(D372, ""he"", ""en"")"),"#VALUE!")</f>
        <v>#VALUE!</v>
      </c>
    </row>
    <row r="373" ht="15.75" customHeight="1">
      <c r="E373" s="4" t="str">
        <f>IFERROR(__xludf.DUMMYFUNCTION("GOOGLETRANSLATE(D373, ""he"", ""en"")"),"#VALUE!")</f>
        <v>#VALUE!</v>
      </c>
    </row>
    <row r="374" ht="15.75" customHeight="1">
      <c r="E374" s="4" t="str">
        <f>IFERROR(__xludf.DUMMYFUNCTION("GOOGLETRANSLATE(D374, ""he"", ""en"")"),"#VALUE!")</f>
        <v>#VALUE!</v>
      </c>
    </row>
    <row r="375" ht="15.75" customHeight="1">
      <c r="E375" s="4" t="str">
        <f>IFERROR(__xludf.DUMMYFUNCTION("GOOGLETRANSLATE(D375, ""he"", ""en"")"),"#VALUE!")</f>
        <v>#VALUE!</v>
      </c>
    </row>
    <row r="376" ht="15.75" customHeight="1">
      <c r="E376" s="4" t="str">
        <f>IFERROR(__xludf.DUMMYFUNCTION("GOOGLETRANSLATE(D376, ""he"", ""en"")"),"#VALUE!")</f>
        <v>#VALUE!</v>
      </c>
    </row>
    <row r="377" ht="15.75" customHeight="1">
      <c r="E377" s="4" t="str">
        <f>IFERROR(__xludf.DUMMYFUNCTION("GOOGLETRANSLATE(D377, ""he"", ""en"")"),"#VALUE!")</f>
        <v>#VALUE!</v>
      </c>
    </row>
    <row r="378" ht="15.75" customHeight="1">
      <c r="E378" s="4" t="str">
        <f>IFERROR(__xludf.DUMMYFUNCTION("GOOGLETRANSLATE(D378, ""he"", ""en"")"),"#VALUE!")</f>
        <v>#VALUE!</v>
      </c>
    </row>
    <row r="379" ht="15.75" customHeight="1">
      <c r="E379" s="4" t="str">
        <f>IFERROR(__xludf.DUMMYFUNCTION("GOOGLETRANSLATE(D379, ""he"", ""en"")"),"#VALUE!")</f>
        <v>#VALUE!</v>
      </c>
    </row>
    <row r="380" ht="15.75" customHeight="1">
      <c r="E380" s="4" t="str">
        <f>IFERROR(__xludf.DUMMYFUNCTION("GOOGLETRANSLATE(D380, ""he"", ""en"")"),"#VALUE!")</f>
        <v>#VALUE!</v>
      </c>
    </row>
    <row r="381" ht="15.75" customHeight="1">
      <c r="E381" s="4" t="str">
        <f>IFERROR(__xludf.DUMMYFUNCTION("GOOGLETRANSLATE(D381, ""he"", ""en"")"),"#VALUE!")</f>
        <v>#VALUE!</v>
      </c>
    </row>
    <row r="382" ht="15.75" customHeight="1">
      <c r="E382" s="4" t="str">
        <f>IFERROR(__xludf.DUMMYFUNCTION("GOOGLETRANSLATE(D382, ""he"", ""en"")"),"#VALUE!")</f>
        <v>#VALUE!</v>
      </c>
    </row>
    <row r="383" ht="15.75" customHeight="1">
      <c r="E383" s="4" t="str">
        <f>IFERROR(__xludf.DUMMYFUNCTION("GOOGLETRANSLATE(D383, ""he"", ""en"")"),"#VALUE!")</f>
        <v>#VALUE!</v>
      </c>
    </row>
    <row r="384" ht="15.75" customHeight="1">
      <c r="E384" s="4" t="str">
        <f>IFERROR(__xludf.DUMMYFUNCTION("GOOGLETRANSLATE(D384, ""he"", ""en"")"),"#VALUE!")</f>
        <v>#VALUE!</v>
      </c>
    </row>
    <row r="385" ht="15.75" customHeight="1">
      <c r="E385" s="4" t="str">
        <f>IFERROR(__xludf.DUMMYFUNCTION("GOOGLETRANSLATE(D385, ""he"", ""en"")"),"#VALUE!")</f>
        <v>#VALUE!</v>
      </c>
    </row>
    <row r="386" ht="15.75" customHeight="1">
      <c r="E386" s="4" t="str">
        <f>IFERROR(__xludf.DUMMYFUNCTION("GOOGLETRANSLATE(D386, ""he"", ""en"")"),"#VALUE!")</f>
        <v>#VALUE!</v>
      </c>
    </row>
    <row r="387" ht="15.75" customHeight="1">
      <c r="E387" s="4" t="str">
        <f>IFERROR(__xludf.DUMMYFUNCTION("GOOGLETRANSLATE(D387, ""he"", ""en"")"),"#VALUE!")</f>
        <v>#VALUE!</v>
      </c>
    </row>
    <row r="388" ht="15.75" customHeight="1">
      <c r="E388" s="4" t="str">
        <f>IFERROR(__xludf.DUMMYFUNCTION("GOOGLETRANSLATE(D388, ""he"", ""en"")"),"#VALUE!")</f>
        <v>#VALUE!</v>
      </c>
    </row>
    <row r="389" ht="15.75" customHeight="1">
      <c r="E389" s="4" t="str">
        <f>IFERROR(__xludf.DUMMYFUNCTION("GOOGLETRANSLATE(D389, ""he"", ""en"")"),"#VALUE!")</f>
        <v>#VALUE!</v>
      </c>
    </row>
    <row r="390" ht="15.75" customHeight="1">
      <c r="E390" s="4" t="str">
        <f>IFERROR(__xludf.DUMMYFUNCTION("GOOGLETRANSLATE(D390, ""he"", ""en"")"),"#VALUE!")</f>
        <v>#VALUE!</v>
      </c>
    </row>
    <row r="391" ht="15.75" customHeight="1">
      <c r="E391" s="4" t="str">
        <f>IFERROR(__xludf.DUMMYFUNCTION("GOOGLETRANSLATE(D391, ""he"", ""en"")"),"#VALUE!")</f>
        <v>#VALUE!</v>
      </c>
    </row>
    <row r="392" ht="15.75" customHeight="1">
      <c r="E392" s="4" t="str">
        <f>IFERROR(__xludf.DUMMYFUNCTION("GOOGLETRANSLATE(D392, ""he"", ""en"")"),"#VALUE!")</f>
        <v>#VALUE!</v>
      </c>
    </row>
    <row r="393" ht="15.75" customHeight="1">
      <c r="E393" s="4" t="str">
        <f>IFERROR(__xludf.DUMMYFUNCTION("GOOGLETRANSLATE(D393, ""he"", ""en"")"),"#VALUE!")</f>
        <v>#VALUE!</v>
      </c>
    </row>
    <row r="394" ht="15.75" customHeight="1">
      <c r="E394" s="4" t="str">
        <f>IFERROR(__xludf.DUMMYFUNCTION("GOOGLETRANSLATE(D394, ""he"", ""en"")"),"#VALUE!")</f>
        <v>#VALUE!</v>
      </c>
    </row>
    <row r="395" ht="15.75" customHeight="1">
      <c r="E395" s="4" t="str">
        <f>IFERROR(__xludf.DUMMYFUNCTION("GOOGLETRANSLATE(D395, ""he"", ""en"")"),"#VALUE!")</f>
        <v>#VALUE!</v>
      </c>
    </row>
    <row r="396" ht="15.75" customHeight="1">
      <c r="E396" s="4" t="str">
        <f>IFERROR(__xludf.DUMMYFUNCTION("GOOGLETRANSLATE(D396, ""he"", ""en"")"),"#VALUE!")</f>
        <v>#VALUE!</v>
      </c>
    </row>
    <row r="397" ht="15.75" customHeight="1">
      <c r="E397" s="4" t="str">
        <f>IFERROR(__xludf.DUMMYFUNCTION("GOOGLETRANSLATE(D397, ""he"", ""en"")"),"#VALUE!")</f>
        <v>#VALUE!</v>
      </c>
    </row>
    <row r="398" ht="15.75" customHeight="1">
      <c r="E398" s="4" t="str">
        <f>IFERROR(__xludf.DUMMYFUNCTION("GOOGLETRANSLATE(D398, ""he"", ""en"")"),"#VALUE!")</f>
        <v>#VALUE!</v>
      </c>
    </row>
    <row r="399" ht="15.75" customHeight="1">
      <c r="E399" s="4" t="str">
        <f>IFERROR(__xludf.DUMMYFUNCTION("GOOGLETRANSLATE(D399, ""he"", ""en"")"),"#VALUE!")</f>
        <v>#VALUE!</v>
      </c>
    </row>
    <row r="400" ht="15.75" customHeight="1">
      <c r="E400" s="4" t="str">
        <f>IFERROR(__xludf.DUMMYFUNCTION("GOOGLETRANSLATE(D400, ""he"", ""en"")"),"#VALUE!")</f>
        <v>#VALUE!</v>
      </c>
    </row>
    <row r="401" ht="15.75" customHeight="1">
      <c r="E401" s="4" t="str">
        <f>IFERROR(__xludf.DUMMYFUNCTION("GOOGLETRANSLATE(D401, ""he"", ""en"")"),"#VALUE!")</f>
        <v>#VALUE!</v>
      </c>
    </row>
    <row r="402" ht="15.75" customHeight="1">
      <c r="E402" s="4" t="str">
        <f>IFERROR(__xludf.DUMMYFUNCTION("GOOGLETRANSLATE(D402, ""he"", ""en"")"),"#VALUE!")</f>
        <v>#VALUE!</v>
      </c>
    </row>
    <row r="403" ht="15.75" customHeight="1">
      <c r="E403" s="4" t="str">
        <f>IFERROR(__xludf.DUMMYFUNCTION("GOOGLETRANSLATE(D403, ""he"", ""en"")"),"#VALUE!")</f>
        <v>#VALUE!</v>
      </c>
    </row>
    <row r="404" ht="15.75" customHeight="1">
      <c r="E404" s="4" t="str">
        <f>IFERROR(__xludf.DUMMYFUNCTION("GOOGLETRANSLATE(D404, ""he"", ""en"")"),"#VALUE!")</f>
        <v>#VALUE!</v>
      </c>
    </row>
    <row r="405" ht="15.75" customHeight="1">
      <c r="E405" s="4" t="str">
        <f>IFERROR(__xludf.DUMMYFUNCTION("GOOGLETRANSLATE(D405, ""he"", ""en"")"),"#VALUE!")</f>
        <v>#VALUE!</v>
      </c>
    </row>
    <row r="406" ht="15.75" customHeight="1">
      <c r="E406" s="4" t="str">
        <f>IFERROR(__xludf.DUMMYFUNCTION("GOOGLETRANSLATE(D406, ""he"", ""en"")"),"#VALUE!")</f>
        <v>#VALUE!</v>
      </c>
    </row>
    <row r="407" ht="15.75" customHeight="1">
      <c r="E407" s="4" t="str">
        <f>IFERROR(__xludf.DUMMYFUNCTION("GOOGLETRANSLATE(D407, ""he"", ""en"")"),"#VALUE!")</f>
        <v>#VALUE!</v>
      </c>
    </row>
    <row r="408" ht="15.75" customHeight="1">
      <c r="E408" s="4" t="str">
        <f>IFERROR(__xludf.DUMMYFUNCTION("GOOGLETRANSLATE(D408, ""he"", ""en"")"),"#VALUE!")</f>
        <v>#VALUE!</v>
      </c>
    </row>
    <row r="409" ht="15.75" customHeight="1">
      <c r="E409" s="4" t="str">
        <f>IFERROR(__xludf.DUMMYFUNCTION("GOOGLETRANSLATE(D409, ""he"", ""en"")"),"#VALUE!")</f>
        <v>#VALUE!</v>
      </c>
    </row>
    <row r="410" ht="15.75" customHeight="1">
      <c r="E410" s="4" t="str">
        <f>IFERROR(__xludf.DUMMYFUNCTION("GOOGLETRANSLATE(D410, ""he"", ""en"")"),"#VALUE!")</f>
        <v>#VALUE!</v>
      </c>
    </row>
    <row r="411" ht="15.75" customHeight="1">
      <c r="E411" s="4" t="str">
        <f>IFERROR(__xludf.DUMMYFUNCTION("GOOGLETRANSLATE(D411, ""he"", ""en"")"),"#VALUE!")</f>
        <v>#VALUE!</v>
      </c>
    </row>
    <row r="412" ht="15.75" customHeight="1">
      <c r="E412" s="4" t="str">
        <f>IFERROR(__xludf.DUMMYFUNCTION("GOOGLETRANSLATE(D412, ""he"", ""en"")"),"#VALUE!")</f>
        <v>#VALUE!</v>
      </c>
    </row>
    <row r="413" ht="15.75" customHeight="1">
      <c r="E413" s="4" t="str">
        <f>IFERROR(__xludf.DUMMYFUNCTION("GOOGLETRANSLATE(D413, ""he"", ""en"")"),"#VALUE!")</f>
        <v>#VALUE!</v>
      </c>
    </row>
    <row r="414" ht="15.75" customHeight="1">
      <c r="E414" s="4" t="str">
        <f>IFERROR(__xludf.DUMMYFUNCTION("GOOGLETRANSLATE(D414, ""he"", ""en"")"),"#VALUE!")</f>
        <v>#VALUE!</v>
      </c>
    </row>
    <row r="415" ht="15.75" customHeight="1">
      <c r="E415" s="4" t="str">
        <f>IFERROR(__xludf.DUMMYFUNCTION("GOOGLETRANSLATE(D415, ""he"", ""en"")"),"#VALUE!")</f>
        <v>#VALUE!</v>
      </c>
    </row>
    <row r="416" ht="15.75" customHeight="1">
      <c r="E416" s="4" t="str">
        <f>IFERROR(__xludf.DUMMYFUNCTION("GOOGLETRANSLATE(D416, ""he"", ""en"")"),"#VALUE!")</f>
        <v>#VALUE!</v>
      </c>
    </row>
    <row r="417" ht="15.75" customHeight="1">
      <c r="E417" s="4" t="str">
        <f>IFERROR(__xludf.DUMMYFUNCTION("GOOGLETRANSLATE(D417, ""he"", ""en"")"),"#VALUE!")</f>
        <v>#VALUE!</v>
      </c>
    </row>
    <row r="418" ht="15.75" customHeight="1">
      <c r="E418" s="4" t="str">
        <f>IFERROR(__xludf.DUMMYFUNCTION("GOOGLETRANSLATE(D418, ""he"", ""en"")"),"#VALUE!")</f>
        <v>#VALUE!</v>
      </c>
    </row>
    <row r="419" ht="15.75" customHeight="1">
      <c r="E419" s="4" t="str">
        <f>IFERROR(__xludf.DUMMYFUNCTION("GOOGLETRANSLATE(D419, ""he"", ""en"")"),"#VALUE!")</f>
        <v>#VALUE!</v>
      </c>
    </row>
    <row r="420" ht="15.75" customHeight="1">
      <c r="E420" s="4" t="str">
        <f>IFERROR(__xludf.DUMMYFUNCTION("GOOGLETRANSLATE(D420, ""he"", ""en"")"),"#VALUE!")</f>
        <v>#VALUE!</v>
      </c>
    </row>
    <row r="421" ht="15.75" customHeight="1">
      <c r="E421" s="4" t="str">
        <f>IFERROR(__xludf.DUMMYFUNCTION("GOOGLETRANSLATE(D421, ""he"", ""en"")"),"#VALUE!")</f>
        <v>#VALUE!</v>
      </c>
    </row>
    <row r="422" ht="15.75" customHeight="1">
      <c r="E422" s="4" t="str">
        <f>IFERROR(__xludf.DUMMYFUNCTION("GOOGLETRANSLATE(D422, ""he"", ""en"")"),"#VALUE!")</f>
        <v>#VALUE!</v>
      </c>
    </row>
    <row r="423" ht="15.75" customHeight="1">
      <c r="E423" s="4" t="str">
        <f>IFERROR(__xludf.DUMMYFUNCTION("GOOGLETRANSLATE(D423, ""he"", ""en"")"),"#VALUE!")</f>
        <v>#VALUE!</v>
      </c>
    </row>
    <row r="424" ht="15.75" customHeight="1">
      <c r="E424" s="4" t="str">
        <f>IFERROR(__xludf.DUMMYFUNCTION("GOOGLETRANSLATE(D424, ""he"", ""en"")"),"#VALUE!")</f>
        <v>#VALUE!</v>
      </c>
    </row>
    <row r="425" ht="15.75" customHeight="1">
      <c r="E425" s="4" t="str">
        <f>IFERROR(__xludf.DUMMYFUNCTION("GOOGLETRANSLATE(D425, ""he"", ""en"")"),"#VALUE!")</f>
        <v>#VALUE!</v>
      </c>
    </row>
    <row r="426" ht="15.75" customHeight="1">
      <c r="E426" s="4" t="str">
        <f>IFERROR(__xludf.DUMMYFUNCTION("GOOGLETRANSLATE(D426, ""he"", ""en"")"),"#VALUE!")</f>
        <v>#VALUE!</v>
      </c>
    </row>
    <row r="427" ht="15.75" customHeight="1">
      <c r="E427" s="4" t="str">
        <f>IFERROR(__xludf.DUMMYFUNCTION("GOOGLETRANSLATE(D427, ""he"", ""en"")"),"#VALUE!")</f>
        <v>#VALUE!</v>
      </c>
    </row>
    <row r="428" ht="15.75" customHeight="1">
      <c r="E428" s="4" t="str">
        <f>IFERROR(__xludf.DUMMYFUNCTION("GOOGLETRANSLATE(D428, ""he"", ""en"")"),"#VALUE!")</f>
        <v>#VALUE!</v>
      </c>
    </row>
    <row r="429" ht="15.75" customHeight="1">
      <c r="E429" s="4" t="str">
        <f>IFERROR(__xludf.DUMMYFUNCTION("GOOGLETRANSLATE(D429, ""he"", ""en"")"),"#VALUE!")</f>
        <v>#VALUE!</v>
      </c>
    </row>
    <row r="430" ht="15.75" customHeight="1">
      <c r="E430" s="4" t="str">
        <f>IFERROR(__xludf.DUMMYFUNCTION("GOOGLETRANSLATE(D430, ""he"", ""en"")"),"#VALUE!")</f>
        <v>#VALUE!</v>
      </c>
    </row>
    <row r="431" ht="15.75" customHeight="1">
      <c r="E431" s="4" t="str">
        <f>IFERROR(__xludf.DUMMYFUNCTION("GOOGLETRANSLATE(D431, ""he"", ""en"")"),"#VALUE!")</f>
        <v>#VALUE!</v>
      </c>
    </row>
    <row r="432" ht="15.75" customHeight="1">
      <c r="E432" s="4" t="str">
        <f>IFERROR(__xludf.DUMMYFUNCTION("GOOGLETRANSLATE(D432, ""he"", ""en"")"),"#VALUE!")</f>
        <v>#VALUE!</v>
      </c>
    </row>
    <row r="433" ht="15.75" customHeight="1">
      <c r="E433" s="4" t="str">
        <f>IFERROR(__xludf.DUMMYFUNCTION("GOOGLETRANSLATE(D433, ""he"", ""en"")"),"#VALUE!")</f>
        <v>#VALUE!</v>
      </c>
    </row>
    <row r="434" ht="15.75" customHeight="1">
      <c r="E434" s="4" t="str">
        <f>IFERROR(__xludf.DUMMYFUNCTION("GOOGLETRANSLATE(D434, ""he"", ""en"")"),"#VALUE!")</f>
        <v>#VALUE!</v>
      </c>
    </row>
    <row r="435" ht="15.75" customHeight="1">
      <c r="E435" s="4" t="str">
        <f>IFERROR(__xludf.DUMMYFUNCTION("GOOGLETRANSLATE(D435, ""he"", ""en"")"),"#VALUE!")</f>
        <v>#VALUE!</v>
      </c>
    </row>
    <row r="436" ht="15.75" customHeight="1">
      <c r="E436" s="4" t="str">
        <f>IFERROR(__xludf.DUMMYFUNCTION("GOOGLETRANSLATE(D436, ""he"", ""en"")"),"#VALUE!")</f>
        <v>#VALUE!</v>
      </c>
    </row>
    <row r="437" ht="15.75" customHeight="1">
      <c r="E437" s="4" t="str">
        <f>IFERROR(__xludf.DUMMYFUNCTION("GOOGLETRANSLATE(D437, ""he"", ""en"")"),"#VALUE!")</f>
        <v>#VALUE!</v>
      </c>
    </row>
    <row r="438" ht="15.75" customHeight="1">
      <c r="E438" s="4" t="str">
        <f>IFERROR(__xludf.DUMMYFUNCTION("GOOGLETRANSLATE(D438, ""he"", ""en"")"),"#VALUE!")</f>
        <v>#VALUE!</v>
      </c>
    </row>
    <row r="439" ht="15.75" customHeight="1">
      <c r="E439" s="4" t="str">
        <f>IFERROR(__xludf.DUMMYFUNCTION("GOOGLETRANSLATE(D439, ""he"", ""en"")"),"#VALUE!")</f>
        <v>#VALUE!</v>
      </c>
    </row>
    <row r="440" ht="15.75" customHeight="1">
      <c r="E440" s="4" t="str">
        <f>IFERROR(__xludf.DUMMYFUNCTION("GOOGLETRANSLATE(D440, ""he"", ""en"")"),"#VALUE!")</f>
        <v>#VALUE!</v>
      </c>
    </row>
    <row r="441" ht="15.75" customHeight="1">
      <c r="E441" s="4" t="str">
        <f>IFERROR(__xludf.DUMMYFUNCTION("GOOGLETRANSLATE(D441, ""he"", ""en"")"),"#VALUE!")</f>
        <v>#VALUE!</v>
      </c>
    </row>
    <row r="442" ht="15.75" customHeight="1">
      <c r="E442" s="4" t="str">
        <f>IFERROR(__xludf.DUMMYFUNCTION("GOOGLETRANSLATE(D442, ""he"", ""en"")"),"#VALUE!")</f>
        <v>#VALUE!</v>
      </c>
    </row>
    <row r="443" ht="15.75" customHeight="1">
      <c r="E443" s="4" t="str">
        <f>IFERROR(__xludf.DUMMYFUNCTION("GOOGLETRANSLATE(D443, ""he"", ""en"")"),"#VALUE!")</f>
        <v>#VALUE!</v>
      </c>
    </row>
    <row r="444" ht="15.75" customHeight="1">
      <c r="E444" s="4" t="str">
        <f>IFERROR(__xludf.DUMMYFUNCTION("GOOGLETRANSLATE(D444, ""he"", ""en"")"),"#VALUE!")</f>
        <v>#VALUE!</v>
      </c>
    </row>
    <row r="445" ht="15.75" customHeight="1">
      <c r="E445" s="4" t="str">
        <f>IFERROR(__xludf.DUMMYFUNCTION("GOOGLETRANSLATE(D445, ""he"", ""en"")"),"#VALUE!")</f>
        <v>#VALUE!</v>
      </c>
    </row>
    <row r="446" ht="15.75" customHeight="1">
      <c r="E446" s="4" t="str">
        <f>IFERROR(__xludf.DUMMYFUNCTION("GOOGLETRANSLATE(D446, ""he"", ""en"")"),"#VALUE!")</f>
        <v>#VALUE!</v>
      </c>
    </row>
    <row r="447" ht="15.75" customHeight="1">
      <c r="E447" s="4" t="str">
        <f>IFERROR(__xludf.DUMMYFUNCTION("GOOGLETRANSLATE(D447, ""he"", ""en"")"),"#VALUE!")</f>
        <v>#VALUE!</v>
      </c>
    </row>
    <row r="448" ht="15.75" customHeight="1">
      <c r="E448" s="4" t="str">
        <f>IFERROR(__xludf.DUMMYFUNCTION("GOOGLETRANSLATE(D448, ""he"", ""en"")"),"#VALUE!")</f>
        <v>#VALUE!</v>
      </c>
    </row>
    <row r="449" ht="15.75" customHeight="1">
      <c r="E449" s="4" t="str">
        <f>IFERROR(__xludf.DUMMYFUNCTION("GOOGLETRANSLATE(D449, ""he"", ""en"")"),"#VALUE!")</f>
        <v>#VALUE!</v>
      </c>
    </row>
    <row r="450" ht="15.75" customHeight="1">
      <c r="E450" s="4" t="str">
        <f>IFERROR(__xludf.DUMMYFUNCTION("GOOGLETRANSLATE(D450, ""he"", ""en"")"),"#VALUE!")</f>
        <v>#VALUE!</v>
      </c>
    </row>
    <row r="451" ht="15.75" customHeight="1">
      <c r="E451" s="4" t="str">
        <f>IFERROR(__xludf.DUMMYFUNCTION("GOOGLETRANSLATE(D451, ""he"", ""en"")"),"#VALUE!")</f>
        <v>#VALUE!</v>
      </c>
    </row>
    <row r="452" ht="15.75" customHeight="1">
      <c r="E452" s="4" t="str">
        <f>IFERROR(__xludf.DUMMYFUNCTION("GOOGLETRANSLATE(D452, ""he"", ""en"")"),"#VALUE!")</f>
        <v>#VALUE!</v>
      </c>
    </row>
    <row r="453" ht="15.75" customHeight="1">
      <c r="E453" s="4" t="str">
        <f>IFERROR(__xludf.DUMMYFUNCTION("GOOGLETRANSLATE(D453, ""he"", ""en"")"),"#VALUE!")</f>
        <v>#VALUE!</v>
      </c>
    </row>
    <row r="454" ht="15.75" customHeight="1">
      <c r="E454" s="4" t="str">
        <f>IFERROR(__xludf.DUMMYFUNCTION("GOOGLETRANSLATE(D454, ""he"", ""en"")"),"#VALUE!")</f>
        <v>#VALUE!</v>
      </c>
    </row>
    <row r="455" ht="15.75" customHeight="1">
      <c r="E455" s="4" t="str">
        <f>IFERROR(__xludf.DUMMYFUNCTION("GOOGLETRANSLATE(D455, ""he"", ""en"")"),"#VALUE!")</f>
        <v>#VALUE!</v>
      </c>
    </row>
    <row r="456" ht="15.75" customHeight="1">
      <c r="E456" s="4" t="str">
        <f>IFERROR(__xludf.DUMMYFUNCTION("GOOGLETRANSLATE(D456, ""he"", ""en"")"),"#VALUE!")</f>
        <v>#VALUE!</v>
      </c>
    </row>
    <row r="457" ht="15.75" customHeight="1">
      <c r="E457" s="4" t="str">
        <f>IFERROR(__xludf.DUMMYFUNCTION("GOOGLETRANSLATE(D457, ""he"", ""en"")"),"#VALUE!")</f>
        <v>#VALUE!</v>
      </c>
    </row>
    <row r="458" ht="15.75" customHeight="1">
      <c r="E458" s="4" t="str">
        <f>IFERROR(__xludf.DUMMYFUNCTION("GOOGLETRANSLATE(D458, ""he"", ""en"")"),"#VALUE!")</f>
        <v>#VALUE!</v>
      </c>
    </row>
    <row r="459" ht="15.75" customHeight="1">
      <c r="E459" s="4" t="str">
        <f>IFERROR(__xludf.DUMMYFUNCTION("GOOGLETRANSLATE(D459, ""he"", ""en"")"),"#VALUE!")</f>
        <v>#VALUE!</v>
      </c>
    </row>
    <row r="460" ht="15.75" customHeight="1">
      <c r="E460" s="4" t="str">
        <f>IFERROR(__xludf.DUMMYFUNCTION("GOOGLETRANSLATE(D460, ""he"", ""en"")"),"#VALUE!")</f>
        <v>#VALUE!</v>
      </c>
    </row>
    <row r="461" ht="15.75" customHeight="1">
      <c r="E461" s="4" t="str">
        <f>IFERROR(__xludf.DUMMYFUNCTION("GOOGLETRANSLATE(D461, ""he"", ""en"")"),"#VALUE!")</f>
        <v>#VALUE!</v>
      </c>
    </row>
    <row r="462" ht="15.75" customHeight="1">
      <c r="E462" s="4" t="str">
        <f>IFERROR(__xludf.DUMMYFUNCTION("GOOGLETRANSLATE(D462, ""he"", ""en"")"),"#VALUE!")</f>
        <v>#VALUE!</v>
      </c>
    </row>
    <row r="463" ht="15.75" customHeight="1">
      <c r="E463" s="4" t="str">
        <f>IFERROR(__xludf.DUMMYFUNCTION("GOOGLETRANSLATE(D463, ""he"", ""en"")"),"#VALUE!")</f>
        <v>#VALUE!</v>
      </c>
    </row>
    <row r="464" ht="15.75" customHeight="1">
      <c r="E464" s="4" t="str">
        <f>IFERROR(__xludf.DUMMYFUNCTION("GOOGLETRANSLATE(D464, ""he"", ""en"")"),"#VALUE!")</f>
        <v>#VALUE!</v>
      </c>
    </row>
    <row r="465" ht="15.75" customHeight="1">
      <c r="E465" s="4" t="str">
        <f>IFERROR(__xludf.DUMMYFUNCTION("GOOGLETRANSLATE(D465, ""he"", ""en"")"),"#VALUE!")</f>
        <v>#VALUE!</v>
      </c>
    </row>
    <row r="466" ht="15.75" customHeight="1">
      <c r="E466" s="4" t="str">
        <f>IFERROR(__xludf.DUMMYFUNCTION("GOOGLETRANSLATE(D466, ""he"", ""en"")"),"#VALUE!")</f>
        <v>#VALUE!</v>
      </c>
    </row>
    <row r="467" ht="15.75" customHeight="1">
      <c r="E467" s="4" t="str">
        <f>IFERROR(__xludf.DUMMYFUNCTION("GOOGLETRANSLATE(D467, ""he"", ""en"")"),"#VALUE!")</f>
        <v>#VALUE!</v>
      </c>
    </row>
    <row r="468" ht="15.75" customHeight="1">
      <c r="E468" s="4" t="str">
        <f>IFERROR(__xludf.DUMMYFUNCTION("GOOGLETRANSLATE(D468, ""he"", ""en"")"),"#VALUE!")</f>
        <v>#VALUE!</v>
      </c>
    </row>
    <row r="469" ht="15.75" customHeight="1">
      <c r="E469" s="4" t="str">
        <f>IFERROR(__xludf.DUMMYFUNCTION("GOOGLETRANSLATE(D469, ""he"", ""en"")"),"#VALUE!")</f>
        <v>#VALUE!</v>
      </c>
    </row>
    <row r="470" ht="15.75" customHeight="1">
      <c r="E470" s="4" t="str">
        <f>IFERROR(__xludf.DUMMYFUNCTION("GOOGLETRANSLATE(D470, ""he"", ""en"")"),"#VALUE!")</f>
        <v>#VALUE!</v>
      </c>
    </row>
    <row r="471" ht="15.75" customHeight="1">
      <c r="E471" s="4" t="str">
        <f>IFERROR(__xludf.DUMMYFUNCTION("GOOGLETRANSLATE(D471, ""he"", ""en"")"),"#VALUE!")</f>
        <v>#VALUE!</v>
      </c>
    </row>
    <row r="472" ht="15.75" customHeight="1">
      <c r="E472" s="4" t="str">
        <f>IFERROR(__xludf.DUMMYFUNCTION("GOOGLETRANSLATE(D472, ""he"", ""en"")"),"#VALUE!")</f>
        <v>#VALUE!</v>
      </c>
    </row>
    <row r="473" ht="15.75" customHeight="1">
      <c r="E473" s="4" t="str">
        <f>IFERROR(__xludf.DUMMYFUNCTION("GOOGLETRANSLATE(D473, ""he"", ""en"")"),"#VALUE!")</f>
        <v>#VALUE!</v>
      </c>
    </row>
    <row r="474" ht="15.75" customHeight="1">
      <c r="E474" s="4" t="str">
        <f>IFERROR(__xludf.DUMMYFUNCTION("GOOGLETRANSLATE(D474, ""he"", ""en"")"),"#VALUE!")</f>
        <v>#VALUE!</v>
      </c>
    </row>
    <row r="475" ht="15.75" customHeight="1">
      <c r="E475" s="4" t="str">
        <f>IFERROR(__xludf.DUMMYFUNCTION("GOOGLETRANSLATE(D475, ""he"", ""en"")"),"#VALUE!")</f>
        <v>#VALUE!</v>
      </c>
    </row>
    <row r="476" ht="15.75" customHeight="1">
      <c r="E476" s="4" t="str">
        <f>IFERROR(__xludf.DUMMYFUNCTION("GOOGLETRANSLATE(D476, ""he"", ""en"")"),"#VALUE!")</f>
        <v>#VALUE!</v>
      </c>
    </row>
    <row r="477" ht="15.75" customHeight="1">
      <c r="E477" s="4" t="str">
        <f>IFERROR(__xludf.DUMMYFUNCTION("GOOGLETRANSLATE(D477, ""he"", ""en"")"),"#VALUE!")</f>
        <v>#VALUE!</v>
      </c>
    </row>
    <row r="478" ht="15.75" customHeight="1">
      <c r="E478" s="4" t="str">
        <f>IFERROR(__xludf.DUMMYFUNCTION("GOOGLETRANSLATE(D478, ""he"", ""en"")"),"#VALUE!")</f>
        <v>#VALUE!</v>
      </c>
    </row>
    <row r="479" ht="15.75" customHeight="1">
      <c r="E479" s="4" t="str">
        <f>IFERROR(__xludf.DUMMYFUNCTION("GOOGLETRANSLATE(D479, ""he"", ""en"")"),"#VALUE!")</f>
        <v>#VALUE!</v>
      </c>
    </row>
    <row r="480" ht="15.75" customHeight="1">
      <c r="E480" s="4" t="str">
        <f>IFERROR(__xludf.DUMMYFUNCTION("GOOGLETRANSLATE(D480, ""he"", ""en"")"),"#VALUE!")</f>
        <v>#VALUE!</v>
      </c>
    </row>
    <row r="481" ht="15.75" customHeight="1">
      <c r="E481" s="4" t="str">
        <f>IFERROR(__xludf.DUMMYFUNCTION("GOOGLETRANSLATE(D481, ""he"", ""en"")"),"#VALUE!")</f>
        <v>#VALUE!</v>
      </c>
    </row>
    <row r="482" ht="15.75" customHeight="1">
      <c r="E482" s="4" t="str">
        <f>IFERROR(__xludf.DUMMYFUNCTION("GOOGLETRANSLATE(D482, ""he"", ""en"")"),"#VALUE!")</f>
        <v>#VALUE!</v>
      </c>
    </row>
    <row r="483" ht="15.75" customHeight="1">
      <c r="E483" s="4" t="str">
        <f>IFERROR(__xludf.DUMMYFUNCTION("GOOGLETRANSLATE(D483, ""he"", ""en"")"),"#VALUE!")</f>
        <v>#VALUE!</v>
      </c>
    </row>
    <row r="484" ht="15.75" customHeight="1">
      <c r="E484" s="4" t="str">
        <f>IFERROR(__xludf.DUMMYFUNCTION("GOOGLETRANSLATE(D484, ""he"", ""en"")"),"#VALUE!")</f>
        <v>#VALUE!</v>
      </c>
    </row>
    <row r="485" ht="15.75" customHeight="1">
      <c r="E485" s="4" t="str">
        <f>IFERROR(__xludf.DUMMYFUNCTION("GOOGLETRANSLATE(D485, ""he"", ""en"")"),"#VALUE!")</f>
        <v>#VALUE!</v>
      </c>
    </row>
    <row r="486" ht="15.75" customHeight="1">
      <c r="E486" s="4" t="str">
        <f>IFERROR(__xludf.DUMMYFUNCTION("GOOGLETRANSLATE(D486, ""he"", ""en"")"),"#VALUE!")</f>
        <v>#VALUE!</v>
      </c>
    </row>
    <row r="487" ht="15.75" customHeight="1">
      <c r="E487" s="4" t="str">
        <f>IFERROR(__xludf.DUMMYFUNCTION("GOOGLETRANSLATE(D487, ""he"", ""en"")"),"#VALUE!")</f>
        <v>#VALUE!</v>
      </c>
    </row>
    <row r="488" ht="15.75" customHeight="1">
      <c r="E488" s="4" t="str">
        <f>IFERROR(__xludf.DUMMYFUNCTION("GOOGLETRANSLATE(D488, ""he"", ""en"")"),"#VALUE!")</f>
        <v>#VALUE!</v>
      </c>
    </row>
    <row r="489" ht="15.75" customHeight="1">
      <c r="E489" s="4" t="str">
        <f>IFERROR(__xludf.DUMMYFUNCTION("GOOGLETRANSLATE(D489, ""he"", ""en"")"),"#VALUE!")</f>
        <v>#VALUE!</v>
      </c>
    </row>
    <row r="490" ht="15.75" customHeight="1">
      <c r="E490" s="4" t="str">
        <f>IFERROR(__xludf.DUMMYFUNCTION("GOOGLETRANSLATE(D490, ""he"", ""en"")"),"#VALUE!")</f>
        <v>#VALUE!</v>
      </c>
    </row>
    <row r="491" ht="15.75" customHeight="1">
      <c r="E491" s="4" t="str">
        <f>IFERROR(__xludf.DUMMYFUNCTION("GOOGLETRANSLATE(D491, ""he"", ""en"")"),"#VALUE!")</f>
        <v>#VALUE!</v>
      </c>
    </row>
    <row r="492" ht="15.75" customHeight="1">
      <c r="E492" s="4" t="str">
        <f>IFERROR(__xludf.DUMMYFUNCTION("GOOGLETRANSLATE(D492, ""he"", ""en"")"),"#VALUE!")</f>
        <v>#VALUE!</v>
      </c>
    </row>
    <row r="493" ht="15.75" customHeight="1">
      <c r="E493" s="4" t="str">
        <f>IFERROR(__xludf.DUMMYFUNCTION("GOOGLETRANSLATE(D493, ""he"", ""en"")"),"#VALUE!")</f>
        <v>#VALUE!</v>
      </c>
    </row>
    <row r="494" ht="15.75" customHeight="1">
      <c r="E494" s="4" t="str">
        <f>IFERROR(__xludf.DUMMYFUNCTION("GOOGLETRANSLATE(D494, ""he"", ""en"")"),"#VALUE!")</f>
        <v>#VALUE!</v>
      </c>
    </row>
    <row r="495" ht="15.75" customHeight="1">
      <c r="E495" s="4" t="str">
        <f>IFERROR(__xludf.DUMMYFUNCTION("GOOGLETRANSLATE(D495, ""he"", ""en"")"),"#VALUE!")</f>
        <v>#VALUE!</v>
      </c>
    </row>
    <row r="496" ht="15.75" customHeight="1">
      <c r="E496" s="4" t="str">
        <f>IFERROR(__xludf.DUMMYFUNCTION("GOOGLETRANSLATE(D496, ""he"", ""en"")"),"#VALUE!")</f>
        <v>#VALUE!</v>
      </c>
    </row>
    <row r="497" ht="15.75" customHeight="1">
      <c r="E497" s="4" t="str">
        <f>IFERROR(__xludf.DUMMYFUNCTION("GOOGLETRANSLATE(D497, ""he"", ""en"")"),"#VALUE!")</f>
        <v>#VALUE!</v>
      </c>
    </row>
    <row r="498" ht="15.75" customHeight="1">
      <c r="E498" s="4" t="str">
        <f>IFERROR(__xludf.DUMMYFUNCTION("GOOGLETRANSLATE(D498, ""he"", ""en"")"),"#VALUE!")</f>
        <v>#VALUE!</v>
      </c>
    </row>
    <row r="499" ht="15.75" customHeight="1">
      <c r="E499" s="4" t="str">
        <f>IFERROR(__xludf.DUMMYFUNCTION("GOOGLETRANSLATE(D499, ""he"", ""en"")"),"#VALUE!")</f>
        <v>#VALUE!</v>
      </c>
    </row>
    <row r="500" ht="15.75" customHeight="1">
      <c r="E500" s="4" t="str">
        <f>IFERROR(__xludf.DUMMYFUNCTION("GOOGLETRANSLATE(D500, ""he"", ""en"")"),"#VALUE!")</f>
        <v>#VALUE!</v>
      </c>
    </row>
    <row r="501" ht="15.75" customHeight="1">
      <c r="E501" s="4" t="str">
        <f>IFERROR(__xludf.DUMMYFUNCTION("GOOGLETRANSLATE(D501, ""he"", ""en"")"),"#VALUE!")</f>
        <v>#VALUE!</v>
      </c>
    </row>
    <row r="502" ht="15.75" customHeight="1">
      <c r="E502" s="4" t="str">
        <f>IFERROR(__xludf.DUMMYFUNCTION("GOOGLETRANSLATE(D502, ""he"", ""en"")"),"#VALUE!")</f>
        <v>#VALUE!</v>
      </c>
    </row>
    <row r="503" ht="15.75" customHeight="1">
      <c r="E503" s="4" t="str">
        <f>IFERROR(__xludf.DUMMYFUNCTION("GOOGLETRANSLATE(D503, ""he"", ""en"")"),"#VALUE!")</f>
        <v>#VALUE!</v>
      </c>
    </row>
    <row r="504" ht="15.75" customHeight="1">
      <c r="E504" s="4" t="str">
        <f>IFERROR(__xludf.DUMMYFUNCTION("GOOGLETRANSLATE(D504, ""he"", ""en"")"),"#VALUE!")</f>
        <v>#VALUE!</v>
      </c>
    </row>
    <row r="505" ht="15.75" customHeight="1">
      <c r="E505" s="4" t="str">
        <f>IFERROR(__xludf.DUMMYFUNCTION("GOOGLETRANSLATE(D505, ""he"", ""en"")"),"#VALUE!")</f>
        <v>#VALUE!</v>
      </c>
    </row>
    <row r="506" ht="15.75" customHeight="1">
      <c r="E506" s="4" t="str">
        <f>IFERROR(__xludf.DUMMYFUNCTION("GOOGLETRANSLATE(D506, ""he"", ""en"")"),"#VALUE!")</f>
        <v>#VALUE!</v>
      </c>
    </row>
    <row r="507" ht="15.75" customHeight="1">
      <c r="E507" s="4" t="str">
        <f>IFERROR(__xludf.DUMMYFUNCTION("GOOGLETRANSLATE(D507, ""he"", ""en"")"),"#VALUE!")</f>
        <v>#VALUE!</v>
      </c>
    </row>
    <row r="508" ht="15.75" customHeight="1">
      <c r="E508" s="4" t="str">
        <f>IFERROR(__xludf.DUMMYFUNCTION("GOOGLETRANSLATE(D508, ""he"", ""en"")"),"#VALUE!")</f>
        <v>#VALUE!</v>
      </c>
    </row>
    <row r="509" ht="15.75" customHeight="1">
      <c r="E509" s="4" t="str">
        <f>IFERROR(__xludf.DUMMYFUNCTION("GOOGLETRANSLATE(D509, ""he"", ""en"")"),"#VALUE!")</f>
        <v>#VALUE!</v>
      </c>
    </row>
    <row r="510" ht="15.75" customHeight="1">
      <c r="E510" s="4" t="str">
        <f>IFERROR(__xludf.DUMMYFUNCTION("GOOGLETRANSLATE(D510, ""he"", ""en"")"),"#VALUE!")</f>
        <v>#VALUE!</v>
      </c>
    </row>
    <row r="511" ht="15.75" customHeight="1">
      <c r="E511" s="4" t="str">
        <f>IFERROR(__xludf.DUMMYFUNCTION("GOOGLETRANSLATE(D511, ""he"", ""en"")"),"#VALUE!")</f>
        <v>#VALUE!</v>
      </c>
    </row>
    <row r="512" ht="15.75" customHeight="1">
      <c r="E512" s="4" t="str">
        <f>IFERROR(__xludf.DUMMYFUNCTION("GOOGLETRANSLATE(D512, ""he"", ""en"")"),"#VALUE!")</f>
        <v>#VALUE!</v>
      </c>
    </row>
    <row r="513" ht="15.75" customHeight="1">
      <c r="E513" s="4" t="str">
        <f>IFERROR(__xludf.DUMMYFUNCTION("GOOGLETRANSLATE(D513, ""he"", ""en"")"),"#VALUE!")</f>
        <v>#VALUE!</v>
      </c>
    </row>
    <row r="514" ht="15.75" customHeight="1">
      <c r="E514" s="4" t="str">
        <f>IFERROR(__xludf.DUMMYFUNCTION("GOOGLETRANSLATE(D514, ""he"", ""en"")"),"#VALUE!")</f>
        <v>#VALUE!</v>
      </c>
    </row>
    <row r="515" ht="15.75" customHeight="1">
      <c r="E515" s="4" t="str">
        <f>IFERROR(__xludf.DUMMYFUNCTION("GOOGLETRANSLATE(D515, ""he"", ""en"")"),"#VALUE!")</f>
        <v>#VALUE!</v>
      </c>
    </row>
    <row r="516" ht="15.75" customHeight="1">
      <c r="E516" s="4" t="str">
        <f>IFERROR(__xludf.DUMMYFUNCTION("GOOGLETRANSLATE(D516, ""he"", ""en"")"),"#VALUE!")</f>
        <v>#VALUE!</v>
      </c>
    </row>
    <row r="517" ht="15.75" customHeight="1">
      <c r="E517" s="4" t="str">
        <f>IFERROR(__xludf.DUMMYFUNCTION("GOOGLETRANSLATE(D517, ""he"", ""en"")"),"#VALUE!")</f>
        <v>#VALUE!</v>
      </c>
    </row>
    <row r="518" ht="15.75" customHeight="1">
      <c r="E518" s="4" t="str">
        <f>IFERROR(__xludf.DUMMYFUNCTION("GOOGLETRANSLATE(D518, ""he"", ""en"")"),"#VALUE!")</f>
        <v>#VALUE!</v>
      </c>
    </row>
    <row r="519" ht="15.75" customHeight="1">
      <c r="E519" s="4" t="str">
        <f>IFERROR(__xludf.DUMMYFUNCTION("GOOGLETRANSLATE(D519, ""he"", ""en"")"),"#VALUE!")</f>
        <v>#VALUE!</v>
      </c>
    </row>
    <row r="520" ht="15.75" customHeight="1">
      <c r="E520" s="4" t="str">
        <f>IFERROR(__xludf.DUMMYFUNCTION("GOOGLETRANSLATE(D520, ""he"", ""en"")"),"#VALUE!")</f>
        <v>#VALUE!</v>
      </c>
    </row>
    <row r="521" ht="15.75" customHeight="1">
      <c r="E521" s="4" t="str">
        <f>IFERROR(__xludf.DUMMYFUNCTION("GOOGLETRANSLATE(D521, ""he"", ""en"")"),"#VALUE!")</f>
        <v>#VALUE!</v>
      </c>
    </row>
    <row r="522" ht="15.75" customHeight="1">
      <c r="E522" s="4" t="str">
        <f>IFERROR(__xludf.DUMMYFUNCTION("GOOGLETRANSLATE(D522, ""he"", ""en"")"),"#VALUE!")</f>
        <v>#VALUE!</v>
      </c>
    </row>
    <row r="523" ht="15.75" customHeight="1">
      <c r="E523" s="4" t="str">
        <f>IFERROR(__xludf.DUMMYFUNCTION("GOOGLETRANSLATE(D523, ""he"", ""en"")"),"#VALUE!")</f>
        <v>#VALUE!</v>
      </c>
    </row>
    <row r="524" ht="15.75" customHeight="1">
      <c r="E524" s="4" t="str">
        <f>IFERROR(__xludf.DUMMYFUNCTION("GOOGLETRANSLATE(D524, ""he"", ""en"")"),"#VALUE!")</f>
        <v>#VALUE!</v>
      </c>
    </row>
    <row r="525" ht="15.75" customHeight="1">
      <c r="E525" s="4" t="str">
        <f>IFERROR(__xludf.DUMMYFUNCTION("GOOGLETRANSLATE(D525, ""he"", ""en"")"),"#VALUE!")</f>
        <v>#VALUE!</v>
      </c>
    </row>
    <row r="526" ht="15.75" customHeight="1">
      <c r="E526" s="4" t="str">
        <f>IFERROR(__xludf.DUMMYFUNCTION("GOOGLETRANSLATE(D526, ""he"", ""en"")"),"#VALUE!")</f>
        <v>#VALUE!</v>
      </c>
    </row>
    <row r="527" ht="15.75" customHeight="1">
      <c r="E527" s="4" t="str">
        <f>IFERROR(__xludf.DUMMYFUNCTION("GOOGLETRANSLATE(D527, ""he"", ""en"")"),"#VALUE!")</f>
        <v>#VALUE!</v>
      </c>
    </row>
    <row r="528" ht="15.75" customHeight="1">
      <c r="E528" s="4" t="str">
        <f>IFERROR(__xludf.DUMMYFUNCTION("GOOGLETRANSLATE(D528, ""he"", ""en"")"),"#VALUE!")</f>
        <v>#VALUE!</v>
      </c>
    </row>
    <row r="529" ht="15.75" customHeight="1">
      <c r="E529" s="4" t="str">
        <f>IFERROR(__xludf.DUMMYFUNCTION("GOOGLETRANSLATE(D529, ""he"", ""en"")"),"#VALUE!")</f>
        <v>#VALUE!</v>
      </c>
    </row>
    <row r="530" ht="15.75" customHeight="1">
      <c r="E530" s="4" t="str">
        <f>IFERROR(__xludf.DUMMYFUNCTION("GOOGLETRANSLATE(D530, ""he"", ""en"")"),"#VALUE!")</f>
        <v>#VALUE!</v>
      </c>
    </row>
    <row r="531" ht="15.75" customHeight="1">
      <c r="E531" s="4" t="str">
        <f>IFERROR(__xludf.DUMMYFUNCTION("GOOGLETRANSLATE(D531, ""he"", ""en"")"),"#VALUE!")</f>
        <v>#VALUE!</v>
      </c>
    </row>
    <row r="532" ht="15.75" customHeight="1">
      <c r="E532" s="4" t="str">
        <f>IFERROR(__xludf.DUMMYFUNCTION("GOOGLETRANSLATE(D532, ""he"", ""en"")"),"#VALUE!")</f>
        <v>#VALUE!</v>
      </c>
    </row>
    <row r="533" ht="15.75" customHeight="1">
      <c r="E533" s="4" t="str">
        <f>IFERROR(__xludf.DUMMYFUNCTION("GOOGLETRANSLATE(D533, ""he"", ""en"")"),"#VALUE!")</f>
        <v>#VALUE!</v>
      </c>
    </row>
    <row r="534" ht="15.75" customHeight="1">
      <c r="E534" s="4" t="str">
        <f>IFERROR(__xludf.DUMMYFUNCTION("GOOGLETRANSLATE(D534, ""he"", ""en"")"),"#VALUE!")</f>
        <v>#VALUE!</v>
      </c>
    </row>
    <row r="535" ht="15.75" customHeight="1">
      <c r="E535" s="4" t="str">
        <f>IFERROR(__xludf.DUMMYFUNCTION("GOOGLETRANSLATE(D535, ""he"", ""en"")"),"#VALUE!")</f>
        <v>#VALUE!</v>
      </c>
    </row>
    <row r="536" ht="15.75" customHeight="1">
      <c r="E536" s="4" t="str">
        <f>IFERROR(__xludf.DUMMYFUNCTION("GOOGLETRANSLATE(D536, ""he"", ""en"")"),"#VALUE!")</f>
        <v>#VALUE!</v>
      </c>
    </row>
    <row r="537" ht="15.75" customHeight="1">
      <c r="E537" s="4" t="str">
        <f>IFERROR(__xludf.DUMMYFUNCTION("GOOGLETRANSLATE(D537, ""he"", ""en"")"),"#VALUE!")</f>
        <v>#VALUE!</v>
      </c>
    </row>
    <row r="538" ht="15.75" customHeight="1">
      <c r="E538" s="4" t="str">
        <f>IFERROR(__xludf.DUMMYFUNCTION("GOOGLETRANSLATE(D538, ""he"", ""en"")"),"#VALUE!")</f>
        <v>#VALUE!</v>
      </c>
    </row>
    <row r="539" ht="15.75" customHeight="1">
      <c r="E539" s="4" t="str">
        <f>IFERROR(__xludf.DUMMYFUNCTION("GOOGLETRANSLATE(D539, ""he"", ""en"")"),"#VALUE!")</f>
        <v>#VALUE!</v>
      </c>
    </row>
    <row r="540" ht="15.75" customHeight="1">
      <c r="E540" s="4" t="str">
        <f>IFERROR(__xludf.DUMMYFUNCTION("GOOGLETRANSLATE(D540, ""he"", ""en"")"),"#VALUE!")</f>
        <v>#VALUE!</v>
      </c>
    </row>
    <row r="541" ht="15.75" customHeight="1">
      <c r="E541" s="4" t="str">
        <f>IFERROR(__xludf.DUMMYFUNCTION("GOOGLETRANSLATE(D541, ""he"", ""en"")"),"#VALUE!")</f>
        <v>#VALUE!</v>
      </c>
    </row>
    <row r="542" ht="15.75" customHeight="1">
      <c r="E542" s="4" t="str">
        <f>IFERROR(__xludf.DUMMYFUNCTION("GOOGLETRANSLATE(D542, ""he"", ""en"")"),"#VALUE!")</f>
        <v>#VALUE!</v>
      </c>
    </row>
    <row r="543" ht="15.75" customHeight="1">
      <c r="E543" s="4" t="str">
        <f>IFERROR(__xludf.DUMMYFUNCTION("GOOGLETRANSLATE(D543, ""he"", ""en"")"),"#VALUE!")</f>
        <v>#VALUE!</v>
      </c>
    </row>
    <row r="544" ht="15.75" customHeight="1">
      <c r="E544" s="4" t="str">
        <f>IFERROR(__xludf.DUMMYFUNCTION("GOOGLETRANSLATE(D544, ""he"", ""en"")"),"#VALUE!")</f>
        <v>#VALUE!</v>
      </c>
    </row>
    <row r="545" ht="15.75" customHeight="1">
      <c r="E545" s="4" t="str">
        <f>IFERROR(__xludf.DUMMYFUNCTION("GOOGLETRANSLATE(D545, ""he"", ""en"")"),"#VALUE!")</f>
        <v>#VALUE!</v>
      </c>
    </row>
    <row r="546" ht="15.75" customHeight="1">
      <c r="E546" s="4" t="str">
        <f>IFERROR(__xludf.DUMMYFUNCTION("GOOGLETRANSLATE(D546, ""he"", ""en"")"),"#VALUE!")</f>
        <v>#VALUE!</v>
      </c>
    </row>
    <row r="547" ht="15.75" customHeight="1">
      <c r="E547" s="4" t="str">
        <f>IFERROR(__xludf.DUMMYFUNCTION("GOOGLETRANSLATE(D547, ""he"", ""en"")"),"#VALUE!")</f>
        <v>#VALUE!</v>
      </c>
    </row>
    <row r="548" ht="15.75" customHeight="1">
      <c r="E548" s="4" t="str">
        <f>IFERROR(__xludf.DUMMYFUNCTION("GOOGLETRANSLATE(D548, ""he"", ""en"")"),"#VALUE!")</f>
        <v>#VALUE!</v>
      </c>
    </row>
    <row r="549" ht="15.75" customHeight="1">
      <c r="E549" s="4" t="str">
        <f>IFERROR(__xludf.DUMMYFUNCTION("GOOGLETRANSLATE(D549, ""he"", ""en"")"),"#VALUE!")</f>
        <v>#VALUE!</v>
      </c>
    </row>
    <row r="550" ht="15.75" customHeight="1">
      <c r="E550" s="4" t="str">
        <f>IFERROR(__xludf.DUMMYFUNCTION("GOOGLETRANSLATE(D550, ""he"", ""en"")"),"#VALUE!")</f>
        <v>#VALUE!</v>
      </c>
    </row>
    <row r="551" ht="15.75" customHeight="1">
      <c r="E551" s="4" t="str">
        <f>IFERROR(__xludf.DUMMYFUNCTION("GOOGLETRANSLATE(D551, ""he"", ""en"")"),"#VALUE!")</f>
        <v>#VALUE!</v>
      </c>
    </row>
    <row r="552" ht="15.75" customHeight="1">
      <c r="E552" s="4" t="str">
        <f>IFERROR(__xludf.DUMMYFUNCTION("GOOGLETRANSLATE(D552, ""he"", ""en"")"),"#VALUE!")</f>
        <v>#VALUE!</v>
      </c>
    </row>
    <row r="553" ht="15.75" customHeight="1">
      <c r="E553" s="4" t="str">
        <f>IFERROR(__xludf.DUMMYFUNCTION("GOOGLETRANSLATE(D553, ""he"", ""en"")"),"#VALUE!")</f>
        <v>#VALUE!</v>
      </c>
    </row>
    <row r="554" ht="15.75" customHeight="1">
      <c r="E554" s="4" t="str">
        <f>IFERROR(__xludf.DUMMYFUNCTION("GOOGLETRANSLATE(D554, ""he"", ""en"")"),"#VALUE!")</f>
        <v>#VALUE!</v>
      </c>
    </row>
    <row r="555" ht="15.75" customHeight="1">
      <c r="E555" s="4" t="str">
        <f>IFERROR(__xludf.DUMMYFUNCTION("GOOGLETRANSLATE(D555, ""he"", ""en"")"),"#VALUE!")</f>
        <v>#VALUE!</v>
      </c>
    </row>
    <row r="556" ht="15.75" customHeight="1">
      <c r="E556" s="4" t="str">
        <f>IFERROR(__xludf.DUMMYFUNCTION("GOOGLETRANSLATE(D556, ""he"", ""en"")"),"#VALUE!")</f>
        <v>#VALUE!</v>
      </c>
    </row>
    <row r="557" ht="15.75" customHeight="1">
      <c r="E557" s="4" t="str">
        <f>IFERROR(__xludf.DUMMYFUNCTION("GOOGLETRANSLATE(D557, ""he"", ""en"")"),"#VALUE!")</f>
        <v>#VALUE!</v>
      </c>
    </row>
    <row r="558" ht="15.75" customHeight="1">
      <c r="E558" s="4" t="str">
        <f>IFERROR(__xludf.DUMMYFUNCTION("GOOGLETRANSLATE(D558, ""he"", ""en"")"),"#VALUE!")</f>
        <v>#VALUE!</v>
      </c>
    </row>
    <row r="559" ht="15.75" customHeight="1">
      <c r="E559" s="4" t="str">
        <f>IFERROR(__xludf.DUMMYFUNCTION("GOOGLETRANSLATE(D559, ""he"", ""en"")"),"#VALUE!")</f>
        <v>#VALUE!</v>
      </c>
    </row>
    <row r="560" ht="15.75" customHeight="1">
      <c r="E560" s="4" t="str">
        <f>IFERROR(__xludf.DUMMYFUNCTION("GOOGLETRANSLATE(D560, ""he"", ""en"")"),"#VALUE!")</f>
        <v>#VALUE!</v>
      </c>
    </row>
    <row r="561" ht="15.75" customHeight="1">
      <c r="E561" s="4" t="str">
        <f>IFERROR(__xludf.DUMMYFUNCTION("GOOGLETRANSLATE(D561, ""he"", ""en"")"),"#VALUE!")</f>
        <v>#VALUE!</v>
      </c>
    </row>
    <row r="562" ht="15.75" customHeight="1">
      <c r="E562" s="4" t="str">
        <f>IFERROR(__xludf.DUMMYFUNCTION("GOOGLETRANSLATE(D562, ""he"", ""en"")"),"#VALUE!")</f>
        <v>#VALUE!</v>
      </c>
    </row>
    <row r="563" ht="15.75" customHeight="1">
      <c r="E563" s="4" t="str">
        <f>IFERROR(__xludf.DUMMYFUNCTION("GOOGLETRANSLATE(D563, ""he"", ""en"")"),"#VALUE!")</f>
        <v>#VALUE!</v>
      </c>
    </row>
    <row r="564" ht="15.75" customHeight="1">
      <c r="E564" s="4" t="str">
        <f>IFERROR(__xludf.DUMMYFUNCTION("GOOGLETRANSLATE(D564, ""he"", ""en"")"),"#VALUE!")</f>
        <v>#VALUE!</v>
      </c>
    </row>
    <row r="565" ht="15.75" customHeight="1">
      <c r="E565" s="4" t="str">
        <f>IFERROR(__xludf.DUMMYFUNCTION("GOOGLETRANSLATE(D565, ""he"", ""en"")"),"#VALUE!")</f>
        <v>#VALUE!</v>
      </c>
    </row>
    <row r="566" ht="15.75" customHeight="1">
      <c r="E566" s="4" t="str">
        <f>IFERROR(__xludf.DUMMYFUNCTION("GOOGLETRANSLATE(D566, ""he"", ""en"")"),"#VALUE!")</f>
        <v>#VALUE!</v>
      </c>
    </row>
    <row r="567" ht="15.75" customHeight="1">
      <c r="E567" s="4" t="str">
        <f>IFERROR(__xludf.DUMMYFUNCTION("GOOGLETRANSLATE(D567, ""he"", ""en"")"),"#VALUE!")</f>
        <v>#VALUE!</v>
      </c>
    </row>
    <row r="568" ht="15.75" customHeight="1">
      <c r="E568" s="4" t="str">
        <f>IFERROR(__xludf.DUMMYFUNCTION("GOOGLETRANSLATE(D568, ""he"", ""en"")"),"#VALUE!")</f>
        <v>#VALUE!</v>
      </c>
    </row>
    <row r="569" ht="15.75" customHeight="1">
      <c r="E569" s="4" t="str">
        <f>IFERROR(__xludf.DUMMYFUNCTION("GOOGLETRANSLATE(D569, ""he"", ""en"")"),"#VALUE!")</f>
        <v>#VALUE!</v>
      </c>
    </row>
    <row r="570" ht="15.75" customHeight="1">
      <c r="E570" s="4" t="str">
        <f>IFERROR(__xludf.DUMMYFUNCTION("GOOGLETRANSLATE(D570, ""he"", ""en"")"),"#VALUE!")</f>
        <v>#VALUE!</v>
      </c>
    </row>
    <row r="571" ht="15.75" customHeight="1">
      <c r="E571" s="4" t="str">
        <f>IFERROR(__xludf.DUMMYFUNCTION("GOOGLETRANSLATE(D571, ""he"", ""en"")"),"#VALUE!")</f>
        <v>#VALUE!</v>
      </c>
    </row>
    <row r="572" ht="15.75" customHeight="1">
      <c r="E572" s="4" t="str">
        <f>IFERROR(__xludf.DUMMYFUNCTION("GOOGLETRANSLATE(D572, ""he"", ""en"")"),"#VALUE!")</f>
        <v>#VALUE!</v>
      </c>
    </row>
    <row r="573" ht="15.75" customHeight="1">
      <c r="E573" s="4" t="str">
        <f>IFERROR(__xludf.DUMMYFUNCTION("GOOGLETRANSLATE(D573, ""he"", ""en"")"),"#VALUE!")</f>
        <v>#VALUE!</v>
      </c>
    </row>
    <row r="574" ht="15.75" customHeight="1">
      <c r="E574" s="4" t="str">
        <f>IFERROR(__xludf.DUMMYFUNCTION("GOOGLETRANSLATE(D574, ""he"", ""en"")"),"#VALUE!")</f>
        <v>#VALUE!</v>
      </c>
    </row>
    <row r="575" ht="15.75" customHeight="1">
      <c r="E575" s="4" t="str">
        <f>IFERROR(__xludf.DUMMYFUNCTION("GOOGLETRANSLATE(D575, ""he"", ""en"")"),"#VALUE!")</f>
        <v>#VALUE!</v>
      </c>
    </row>
    <row r="576" ht="15.75" customHeight="1">
      <c r="E576" s="4" t="str">
        <f>IFERROR(__xludf.DUMMYFUNCTION("GOOGLETRANSLATE(D576, ""he"", ""en"")"),"#VALUE!")</f>
        <v>#VALUE!</v>
      </c>
    </row>
    <row r="577" ht="15.75" customHeight="1">
      <c r="E577" s="4" t="str">
        <f>IFERROR(__xludf.DUMMYFUNCTION("GOOGLETRANSLATE(D577, ""he"", ""en"")"),"#VALUE!")</f>
        <v>#VALUE!</v>
      </c>
    </row>
    <row r="578" ht="15.75" customHeight="1">
      <c r="E578" s="4" t="str">
        <f>IFERROR(__xludf.DUMMYFUNCTION("GOOGLETRANSLATE(D578, ""he"", ""en"")"),"#VALUE!")</f>
        <v>#VALUE!</v>
      </c>
    </row>
    <row r="579" ht="15.75" customHeight="1">
      <c r="E579" s="4" t="str">
        <f>IFERROR(__xludf.DUMMYFUNCTION("GOOGLETRANSLATE(D579, ""he"", ""en"")"),"#VALUE!")</f>
        <v>#VALUE!</v>
      </c>
    </row>
    <row r="580" ht="15.75" customHeight="1">
      <c r="E580" s="4" t="str">
        <f>IFERROR(__xludf.DUMMYFUNCTION("GOOGLETRANSLATE(D580, ""he"", ""en"")"),"#VALUE!")</f>
        <v>#VALUE!</v>
      </c>
    </row>
    <row r="581" ht="15.75" customHeight="1">
      <c r="E581" s="4" t="str">
        <f>IFERROR(__xludf.DUMMYFUNCTION("GOOGLETRANSLATE(D581, ""he"", ""en"")"),"#VALUE!")</f>
        <v>#VALUE!</v>
      </c>
    </row>
    <row r="582" ht="15.75" customHeight="1">
      <c r="E582" s="4" t="str">
        <f>IFERROR(__xludf.DUMMYFUNCTION("GOOGLETRANSLATE(D582, ""he"", ""en"")"),"#VALUE!")</f>
        <v>#VALUE!</v>
      </c>
    </row>
    <row r="583" ht="15.75" customHeight="1">
      <c r="E583" s="4" t="str">
        <f>IFERROR(__xludf.DUMMYFUNCTION("GOOGLETRANSLATE(D583, ""he"", ""en"")"),"#VALUE!")</f>
        <v>#VALUE!</v>
      </c>
    </row>
    <row r="584" ht="15.75" customHeight="1">
      <c r="E584" s="4" t="str">
        <f>IFERROR(__xludf.DUMMYFUNCTION("GOOGLETRANSLATE(D584, ""he"", ""en"")"),"#VALUE!")</f>
        <v>#VALUE!</v>
      </c>
    </row>
    <row r="585" ht="15.75" customHeight="1">
      <c r="E585" s="4" t="str">
        <f>IFERROR(__xludf.DUMMYFUNCTION("GOOGLETRANSLATE(D585, ""he"", ""en"")"),"#VALUE!")</f>
        <v>#VALUE!</v>
      </c>
    </row>
    <row r="586" ht="15.75" customHeight="1">
      <c r="E586" s="4" t="str">
        <f>IFERROR(__xludf.DUMMYFUNCTION("GOOGLETRANSLATE(D586, ""he"", ""en"")"),"#VALUE!")</f>
        <v>#VALUE!</v>
      </c>
    </row>
    <row r="587" ht="15.75" customHeight="1">
      <c r="E587" s="4" t="str">
        <f>IFERROR(__xludf.DUMMYFUNCTION("GOOGLETRANSLATE(D587, ""he"", ""en"")"),"#VALUE!")</f>
        <v>#VALUE!</v>
      </c>
    </row>
    <row r="588" ht="15.75" customHeight="1">
      <c r="E588" s="4" t="str">
        <f>IFERROR(__xludf.DUMMYFUNCTION("GOOGLETRANSLATE(D588, ""he"", ""en"")"),"#VALUE!")</f>
        <v>#VALUE!</v>
      </c>
    </row>
    <row r="589" ht="15.75" customHeight="1">
      <c r="E589" s="4" t="str">
        <f>IFERROR(__xludf.DUMMYFUNCTION("GOOGLETRANSLATE(D589, ""he"", ""en"")"),"#VALUE!")</f>
        <v>#VALUE!</v>
      </c>
    </row>
    <row r="590" ht="15.75" customHeight="1">
      <c r="E590" s="4" t="str">
        <f>IFERROR(__xludf.DUMMYFUNCTION("GOOGLETRANSLATE(D590, ""he"", ""en"")"),"#VALUE!")</f>
        <v>#VALUE!</v>
      </c>
    </row>
    <row r="591" ht="15.75" customHeight="1">
      <c r="E591" s="4" t="str">
        <f>IFERROR(__xludf.DUMMYFUNCTION("GOOGLETRANSLATE(D591, ""he"", ""en"")"),"#VALUE!")</f>
        <v>#VALUE!</v>
      </c>
    </row>
    <row r="592" ht="15.75" customHeight="1">
      <c r="E592" s="4" t="str">
        <f>IFERROR(__xludf.DUMMYFUNCTION("GOOGLETRANSLATE(D592, ""he"", ""en"")"),"#VALUE!")</f>
        <v>#VALUE!</v>
      </c>
    </row>
    <row r="593" ht="15.75" customHeight="1">
      <c r="E593" s="4" t="str">
        <f>IFERROR(__xludf.DUMMYFUNCTION("GOOGLETRANSLATE(D593, ""he"", ""en"")"),"#VALUE!")</f>
        <v>#VALUE!</v>
      </c>
    </row>
    <row r="594" ht="15.75" customHeight="1">
      <c r="E594" s="4" t="str">
        <f>IFERROR(__xludf.DUMMYFUNCTION("GOOGLETRANSLATE(D594, ""he"", ""en"")"),"#VALUE!")</f>
        <v>#VALUE!</v>
      </c>
    </row>
    <row r="595" ht="15.75" customHeight="1">
      <c r="E595" s="4" t="str">
        <f>IFERROR(__xludf.DUMMYFUNCTION("GOOGLETRANSLATE(D595, ""he"", ""en"")"),"#VALUE!")</f>
        <v>#VALUE!</v>
      </c>
    </row>
    <row r="596" ht="15.75" customHeight="1">
      <c r="E596" s="4" t="str">
        <f>IFERROR(__xludf.DUMMYFUNCTION("GOOGLETRANSLATE(D596, ""he"", ""en"")"),"#VALUE!")</f>
        <v>#VALUE!</v>
      </c>
    </row>
    <row r="597" ht="15.75" customHeight="1">
      <c r="E597" s="4" t="str">
        <f>IFERROR(__xludf.DUMMYFUNCTION("GOOGLETRANSLATE(D597, ""he"", ""en"")"),"#VALUE!")</f>
        <v>#VALUE!</v>
      </c>
    </row>
    <row r="598" ht="15.75" customHeight="1">
      <c r="E598" s="4" t="str">
        <f>IFERROR(__xludf.DUMMYFUNCTION("GOOGLETRANSLATE(D598, ""he"", ""en"")"),"#VALUE!")</f>
        <v>#VALUE!</v>
      </c>
    </row>
    <row r="599" ht="15.75" customHeight="1">
      <c r="E599" s="4" t="str">
        <f>IFERROR(__xludf.DUMMYFUNCTION("GOOGLETRANSLATE(D599, ""he"", ""en"")"),"#VALUE!")</f>
        <v>#VALUE!</v>
      </c>
    </row>
    <row r="600" ht="15.75" customHeight="1">
      <c r="E600" s="4" t="str">
        <f>IFERROR(__xludf.DUMMYFUNCTION("GOOGLETRANSLATE(D600, ""he"", ""en"")"),"#VALUE!")</f>
        <v>#VALUE!</v>
      </c>
    </row>
    <row r="601" ht="15.75" customHeight="1">
      <c r="E601" s="4" t="str">
        <f>IFERROR(__xludf.DUMMYFUNCTION("GOOGLETRANSLATE(D601, ""he"", ""en"")"),"#VALUE!")</f>
        <v>#VALUE!</v>
      </c>
    </row>
    <row r="602" ht="15.75" customHeight="1">
      <c r="E602" s="4" t="str">
        <f>IFERROR(__xludf.DUMMYFUNCTION("GOOGLETRANSLATE(D602, ""he"", ""en"")"),"#VALUE!")</f>
        <v>#VALUE!</v>
      </c>
    </row>
    <row r="603" ht="15.75" customHeight="1">
      <c r="E603" s="4" t="str">
        <f>IFERROR(__xludf.DUMMYFUNCTION("GOOGLETRANSLATE(D603, ""he"", ""en"")"),"#VALUE!")</f>
        <v>#VALUE!</v>
      </c>
    </row>
    <row r="604" ht="15.75" customHeight="1">
      <c r="E604" s="4" t="str">
        <f>IFERROR(__xludf.DUMMYFUNCTION("GOOGLETRANSLATE(D604, ""he"", ""en"")"),"#VALUE!")</f>
        <v>#VALUE!</v>
      </c>
    </row>
    <row r="605" ht="15.75" customHeight="1">
      <c r="E605" s="4" t="str">
        <f>IFERROR(__xludf.DUMMYFUNCTION("GOOGLETRANSLATE(D605, ""he"", ""en"")"),"#VALUE!")</f>
        <v>#VALUE!</v>
      </c>
    </row>
    <row r="606" ht="15.75" customHeight="1">
      <c r="E606" s="4" t="str">
        <f>IFERROR(__xludf.DUMMYFUNCTION("GOOGLETRANSLATE(D606, ""he"", ""en"")"),"#VALUE!")</f>
        <v>#VALUE!</v>
      </c>
    </row>
    <row r="607" ht="15.75" customHeight="1">
      <c r="E607" s="4" t="str">
        <f>IFERROR(__xludf.DUMMYFUNCTION("GOOGLETRANSLATE(D607, ""he"", ""en"")"),"#VALUE!")</f>
        <v>#VALUE!</v>
      </c>
    </row>
    <row r="608" ht="15.75" customHeight="1">
      <c r="E608" s="4" t="str">
        <f>IFERROR(__xludf.DUMMYFUNCTION("GOOGLETRANSLATE(D608, ""he"", ""en"")"),"#VALUE!")</f>
        <v>#VALUE!</v>
      </c>
    </row>
    <row r="609" ht="15.75" customHeight="1">
      <c r="E609" s="4" t="str">
        <f>IFERROR(__xludf.DUMMYFUNCTION("GOOGLETRANSLATE(D609, ""he"", ""en"")"),"#VALUE!")</f>
        <v>#VALUE!</v>
      </c>
    </row>
    <row r="610" ht="15.75" customHeight="1">
      <c r="E610" s="4" t="str">
        <f>IFERROR(__xludf.DUMMYFUNCTION("GOOGLETRANSLATE(D610, ""he"", ""en"")"),"#VALUE!")</f>
        <v>#VALUE!</v>
      </c>
    </row>
    <row r="611" ht="15.75" customHeight="1">
      <c r="E611" s="4" t="str">
        <f>IFERROR(__xludf.DUMMYFUNCTION("GOOGLETRANSLATE(D611, ""he"", ""en"")"),"#VALUE!")</f>
        <v>#VALUE!</v>
      </c>
    </row>
    <row r="612" ht="15.75" customHeight="1">
      <c r="E612" s="4" t="str">
        <f>IFERROR(__xludf.DUMMYFUNCTION("GOOGLETRANSLATE(D612, ""he"", ""en"")"),"#VALUE!")</f>
        <v>#VALUE!</v>
      </c>
    </row>
    <row r="613" ht="15.75" customHeight="1">
      <c r="E613" s="4" t="str">
        <f>IFERROR(__xludf.DUMMYFUNCTION("GOOGLETRANSLATE(D613, ""he"", ""en"")"),"#VALUE!")</f>
        <v>#VALUE!</v>
      </c>
    </row>
    <row r="614" ht="15.75" customHeight="1">
      <c r="E614" s="4" t="str">
        <f>IFERROR(__xludf.DUMMYFUNCTION("GOOGLETRANSLATE(D614, ""he"", ""en"")"),"#VALUE!")</f>
        <v>#VALUE!</v>
      </c>
    </row>
    <row r="615" ht="15.75" customHeight="1">
      <c r="E615" s="4" t="str">
        <f>IFERROR(__xludf.DUMMYFUNCTION("GOOGLETRANSLATE(D615, ""he"", ""en"")"),"#VALUE!")</f>
        <v>#VALUE!</v>
      </c>
    </row>
    <row r="616" ht="15.75" customHeight="1">
      <c r="E616" s="4" t="str">
        <f>IFERROR(__xludf.DUMMYFUNCTION("GOOGLETRANSLATE(D616, ""he"", ""en"")"),"#VALUE!")</f>
        <v>#VALUE!</v>
      </c>
    </row>
    <row r="617" ht="15.75" customHeight="1">
      <c r="E617" s="4" t="str">
        <f>IFERROR(__xludf.DUMMYFUNCTION("GOOGLETRANSLATE(D617, ""he"", ""en"")"),"#VALUE!")</f>
        <v>#VALUE!</v>
      </c>
    </row>
    <row r="618" ht="15.75" customHeight="1">
      <c r="E618" s="4" t="str">
        <f>IFERROR(__xludf.DUMMYFUNCTION("GOOGLETRANSLATE(D618, ""he"", ""en"")"),"#VALUE!")</f>
        <v>#VALUE!</v>
      </c>
    </row>
    <row r="619" ht="15.75" customHeight="1">
      <c r="E619" s="4" t="str">
        <f>IFERROR(__xludf.DUMMYFUNCTION("GOOGLETRANSLATE(D619, ""he"", ""en"")"),"#VALUE!")</f>
        <v>#VALUE!</v>
      </c>
    </row>
    <row r="620" ht="15.75" customHeight="1">
      <c r="E620" s="4" t="str">
        <f>IFERROR(__xludf.DUMMYFUNCTION("GOOGLETRANSLATE(D620, ""he"", ""en"")"),"#VALUE!")</f>
        <v>#VALUE!</v>
      </c>
    </row>
    <row r="621" ht="15.75" customHeight="1">
      <c r="E621" s="4" t="str">
        <f>IFERROR(__xludf.DUMMYFUNCTION("GOOGLETRANSLATE(D621, ""he"", ""en"")"),"#VALUE!")</f>
        <v>#VALUE!</v>
      </c>
    </row>
    <row r="622" ht="15.75" customHeight="1">
      <c r="E622" s="4" t="str">
        <f>IFERROR(__xludf.DUMMYFUNCTION("GOOGLETRANSLATE(D622, ""he"", ""en"")"),"#VALUE!")</f>
        <v>#VALUE!</v>
      </c>
    </row>
    <row r="623" ht="15.75" customHeight="1">
      <c r="E623" s="4" t="str">
        <f>IFERROR(__xludf.DUMMYFUNCTION("GOOGLETRANSLATE(D623, ""he"", ""en"")"),"#VALUE!")</f>
        <v>#VALUE!</v>
      </c>
    </row>
    <row r="624" ht="15.75" customHeight="1">
      <c r="E624" s="4" t="str">
        <f>IFERROR(__xludf.DUMMYFUNCTION("GOOGLETRANSLATE(D624, ""he"", ""en"")"),"#VALUE!")</f>
        <v>#VALUE!</v>
      </c>
    </row>
    <row r="625" ht="15.75" customHeight="1">
      <c r="E625" s="4" t="str">
        <f>IFERROR(__xludf.DUMMYFUNCTION("GOOGLETRANSLATE(D625, ""he"", ""en"")"),"#VALUE!")</f>
        <v>#VALUE!</v>
      </c>
    </row>
    <row r="626" ht="15.75" customHeight="1">
      <c r="E626" s="4" t="str">
        <f>IFERROR(__xludf.DUMMYFUNCTION("GOOGLETRANSLATE(D626, ""he"", ""en"")"),"#VALUE!")</f>
        <v>#VALUE!</v>
      </c>
    </row>
    <row r="627" ht="15.75" customHeight="1">
      <c r="E627" s="4" t="str">
        <f>IFERROR(__xludf.DUMMYFUNCTION("GOOGLETRANSLATE(D627, ""he"", ""en"")"),"#VALUE!")</f>
        <v>#VALUE!</v>
      </c>
    </row>
    <row r="628" ht="15.75" customHeight="1">
      <c r="E628" s="4" t="str">
        <f>IFERROR(__xludf.DUMMYFUNCTION("GOOGLETRANSLATE(D628, ""he"", ""en"")"),"#VALUE!")</f>
        <v>#VALUE!</v>
      </c>
    </row>
    <row r="629" ht="15.75" customHeight="1">
      <c r="E629" s="4" t="str">
        <f>IFERROR(__xludf.DUMMYFUNCTION("GOOGLETRANSLATE(D629, ""he"", ""en"")"),"#VALUE!")</f>
        <v>#VALUE!</v>
      </c>
    </row>
    <row r="630" ht="15.75" customHeight="1">
      <c r="E630" s="4" t="str">
        <f>IFERROR(__xludf.DUMMYFUNCTION("GOOGLETRANSLATE(D630, ""he"", ""en"")"),"#VALUE!")</f>
        <v>#VALUE!</v>
      </c>
    </row>
    <row r="631" ht="15.75" customHeight="1">
      <c r="E631" s="4" t="str">
        <f>IFERROR(__xludf.DUMMYFUNCTION("GOOGLETRANSLATE(D631, ""he"", ""en"")"),"#VALUE!")</f>
        <v>#VALUE!</v>
      </c>
    </row>
    <row r="632" ht="15.75" customHeight="1">
      <c r="E632" s="4" t="str">
        <f>IFERROR(__xludf.DUMMYFUNCTION("GOOGLETRANSLATE(D632, ""he"", ""en"")"),"#VALUE!")</f>
        <v>#VALUE!</v>
      </c>
    </row>
    <row r="633" ht="15.75" customHeight="1">
      <c r="E633" s="4" t="str">
        <f>IFERROR(__xludf.DUMMYFUNCTION("GOOGLETRANSLATE(D633, ""he"", ""en"")"),"#VALUE!")</f>
        <v>#VALUE!</v>
      </c>
    </row>
    <row r="634" ht="15.75" customHeight="1">
      <c r="E634" s="4" t="str">
        <f>IFERROR(__xludf.DUMMYFUNCTION("GOOGLETRANSLATE(D634, ""he"", ""en"")"),"#VALUE!")</f>
        <v>#VALUE!</v>
      </c>
    </row>
    <row r="635" ht="15.75" customHeight="1">
      <c r="E635" s="4" t="str">
        <f>IFERROR(__xludf.DUMMYFUNCTION("GOOGLETRANSLATE(D635, ""he"", ""en"")"),"#VALUE!")</f>
        <v>#VALUE!</v>
      </c>
    </row>
    <row r="636" ht="15.75" customHeight="1">
      <c r="E636" s="4" t="str">
        <f>IFERROR(__xludf.DUMMYFUNCTION("GOOGLETRANSLATE(D636, ""he"", ""en"")"),"#VALUE!")</f>
        <v>#VALUE!</v>
      </c>
    </row>
    <row r="637" ht="15.75" customHeight="1">
      <c r="E637" s="4" t="str">
        <f>IFERROR(__xludf.DUMMYFUNCTION("GOOGLETRANSLATE(D637, ""he"", ""en"")"),"#VALUE!")</f>
        <v>#VALUE!</v>
      </c>
    </row>
    <row r="638" ht="15.75" customHeight="1">
      <c r="E638" s="4" t="str">
        <f>IFERROR(__xludf.DUMMYFUNCTION("GOOGLETRANSLATE(D638, ""he"", ""en"")"),"#VALUE!")</f>
        <v>#VALUE!</v>
      </c>
    </row>
    <row r="639" ht="15.75" customHeight="1">
      <c r="E639" s="4" t="str">
        <f>IFERROR(__xludf.DUMMYFUNCTION("GOOGLETRANSLATE(D639, ""he"", ""en"")"),"#VALUE!")</f>
        <v>#VALUE!</v>
      </c>
    </row>
    <row r="640" ht="15.75" customHeight="1">
      <c r="E640" s="4" t="str">
        <f>IFERROR(__xludf.DUMMYFUNCTION("GOOGLETRANSLATE(D640, ""he"", ""en"")"),"#VALUE!")</f>
        <v>#VALUE!</v>
      </c>
    </row>
    <row r="641" ht="15.75" customHeight="1">
      <c r="E641" s="4" t="str">
        <f>IFERROR(__xludf.DUMMYFUNCTION("GOOGLETRANSLATE(D641, ""he"", ""en"")"),"#VALUE!")</f>
        <v>#VALUE!</v>
      </c>
    </row>
    <row r="642" ht="15.75" customHeight="1">
      <c r="E642" s="4" t="str">
        <f>IFERROR(__xludf.DUMMYFUNCTION("GOOGLETRANSLATE(D642, ""he"", ""en"")"),"#VALUE!")</f>
        <v>#VALUE!</v>
      </c>
    </row>
    <row r="643" ht="15.75" customHeight="1">
      <c r="E643" s="4" t="str">
        <f>IFERROR(__xludf.DUMMYFUNCTION("GOOGLETRANSLATE(D643, ""he"", ""en"")"),"#VALUE!")</f>
        <v>#VALUE!</v>
      </c>
    </row>
    <row r="644" ht="15.75" customHeight="1">
      <c r="E644" s="4" t="str">
        <f>IFERROR(__xludf.DUMMYFUNCTION("GOOGLETRANSLATE(D644, ""he"", ""en"")"),"#VALUE!")</f>
        <v>#VALUE!</v>
      </c>
    </row>
    <row r="645" ht="15.75" customHeight="1">
      <c r="E645" s="4" t="str">
        <f>IFERROR(__xludf.DUMMYFUNCTION("GOOGLETRANSLATE(D645, ""he"", ""en"")"),"#VALUE!")</f>
        <v>#VALUE!</v>
      </c>
    </row>
    <row r="646" ht="15.75" customHeight="1">
      <c r="E646" s="4" t="str">
        <f>IFERROR(__xludf.DUMMYFUNCTION("GOOGLETRANSLATE(D646, ""he"", ""en"")"),"#VALUE!")</f>
        <v>#VALUE!</v>
      </c>
    </row>
    <row r="647" ht="15.75" customHeight="1">
      <c r="E647" s="4" t="str">
        <f>IFERROR(__xludf.DUMMYFUNCTION("GOOGLETRANSLATE(D647, ""he"", ""en"")"),"#VALUE!")</f>
        <v>#VALUE!</v>
      </c>
    </row>
    <row r="648" ht="15.75" customHeight="1">
      <c r="E648" s="4" t="str">
        <f>IFERROR(__xludf.DUMMYFUNCTION("GOOGLETRANSLATE(D648, ""he"", ""en"")"),"#VALUE!")</f>
        <v>#VALUE!</v>
      </c>
    </row>
    <row r="649" ht="15.75" customHeight="1">
      <c r="E649" s="4" t="str">
        <f>IFERROR(__xludf.DUMMYFUNCTION("GOOGLETRANSLATE(D649, ""he"", ""en"")"),"#VALUE!")</f>
        <v>#VALUE!</v>
      </c>
    </row>
    <row r="650" ht="15.75" customHeight="1">
      <c r="E650" s="4" t="str">
        <f>IFERROR(__xludf.DUMMYFUNCTION("GOOGLETRANSLATE(D650, ""he"", ""en"")"),"#VALUE!")</f>
        <v>#VALUE!</v>
      </c>
    </row>
    <row r="651" ht="15.75" customHeight="1">
      <c r="E651" s="4" t="str">
        <f>IFERROR(__xludf.DUMMYFUNCTION("GOOGLETRANSLATE(D651, ""he"", ""en"")"),"#VALUE!")</f>
        <v>#VALUE!</v>
      </c>
    </row>
    <row r="652" ht="15.75" customHeight="1">
      <c r="E652" s="4" t="str">
        <f>IFERROR(__xludf.DUMMYFUNCTION("GOOGLETRANSLATE(D652, ""he"", ""en"")"),"#VALUE!")</f>
        <v>#VALUE!</v>
      </c>
    </row>
    <row r="653" ht="15.75" customHeight="1">
      <c r="E653" s="4" t="str">
        <f>IFERROR(__xludf.DUMMYFUNCTION("GOOGLETRANSLATE(D653, ""he"", ""en"")"),"#VALUE!")</f>
        <v>#VALUE!</v>
      </c>
    </row>
    <row r="654" ht="15.75" customHeight="1">
      <c r="E654" s="4" t="str">
        <f>IFERROR(__xludf.DUMMYFUNCTION("GOOGLETRANSLATE(D654, ""he"", ""en"")"),"#VALUE!")</f>
        <v>#VALUE!</v>
      </c>
    </row>
    <row r="655" ht="15.75" customHeight="1">
      <c r="E655" s="4" t="str">
        <f>IFERROR(__xludf.DUMMYFUNCTION("GOOGLETRANSLATE(D655, ""he"", ""en"")"),"#VALUE!")</f>
        <v>#VALUE!</v>
      </c>
    </row>
    <row r="656" ht="15.75" customHeight="1">
      <c r="E656" s="4" t="str">
        <f>IFERROR(__xludf.DUMMYFUNCTION("GOOGLETRANSLATE(D656, ""he"", ""en"")"),"#VALUE!")</f>
        <v>#VALUE!</v>
      </c>
    </row>
    <row r="657" ht="15.75" customHeight="1">
      <c r="E657" s="4" t="str">
        <f>IFERROR(__xludf.DUMMYFUNCTION("GOOGLETRANSLATE(D657, ""he"", ""en"")"),"#VALUE!")</f>
        <v>#VALUE!</v>
      </c>
    </row>
    <row r="658" ht="15.75" customHeight="1">
      <c r="E658" s="4" t="str">
        <f>IFERROR(__xludf.DUMMYFUNCTION("GOOGLETRANSLATE(D658, ""he"", ""en"")"),"#VALUE!")</f>
        <v>#VALUE!</v>
      </c>
    </row>
    <row r="659" ht="15.75" customHeight="1">
      <c r="E659" s="4" t="str">
        <f>IFERROR(__xludf.DUMMYFUNCTION("GOOGLETRANSLATE(D659, ""he"", ""en"")"),"#VALUE!")</f>
        <v>#VALUE!</v>
      </c>
    </row>
    <row r="660" ht="15.75" customHeight="1">
      <c r="E660" s="4" t="str">
        <f>IFERROR(__xludf.DUMMYFUNCTION("GOOGLETRANSLATE(D660, ""he"", ""en"")"),"#VALUE!")</f>
        <v>#VALUE!</v>
      </c>
    </row>
    <row r="661" ht="15.75" customHeight="1">
      <c r="E661" s="4" t="str">
        <f>IFERROR(__xludf.DUMMYFUNCTION("GOOGLETRANSLATE(D661, ""he"", ""en"")"),"#VALUE!")</f>
        <v>#VALUE!</v>
      </c>
    </row>
    <row r="662" ht="15.75" customHeight="1">
      <c r="E662" s="4" t="str">
        <f>IFERROR(__xludf.DUMMYFUNCTION("GOOGLETRANSLATE(D662, ""he"", ""en"")"),"#VALUE!")</f>
        <v>#VALUE!</v>
      </c>
    </row>
    <row r="663" ht="15.75" customHeight="1">
      <c r="E663" s="4" t="str">
        <f>IFERROR(__xludf.DUMMYFUNCTION("GOOGLETRANSLATE(D663, ""he"", ""en"")"),"#VALUE!")</f>
        <v>#VALUE!</v>
      </c>
    </row>
    <row r="664" ht="15.75" customHeight="1">
      <c r="E664" s="4" t="str">
        <f>IFERROR(__xludf.DUMMYFUNCTION("GOOGLETRANSLATE(D664, ""he"", ""en"")"),"#VALUE!")</f>
        <v>#VALUE!</v>
      </c>
    </row>
    <row r="665" ht="15.75" customHeight="1">
      <c r="E665" s="4" t="str">
        <f>IFERROR(__xludf.DUMMYFUNCTION("GOOGLETRANSLATE(D665, ""he"", ""en"")"),"#VALUE!")</f>
        <v>#VALUE!</v>
      </c>
    </row>
    <row r="666" ht="15.75" customHeight="1">
      <c r="E666" s="4" t="str">
        <f>IFERROR(__xludf.DUMMYFUNCTION("GOOGLETRANSLATE(D666, ""he"", ""en"")"),"#VALUE!")</f>
        <v>#VALUE!</v>
      </c>
    </row>
    <row r="667" ht="15.75" customHeight="1">
      <c r="E667" s="4" t="str">
        <f>IFERROR(__xludf.DUMMYFUNCTION("GOOGLETRANSLATE(D667, ""he"", ""en"")"),"#VALUE!")</f>
        <v>#VALUE!</v>
      </c>
    </row>
    <row r="668" ht="15.75" customHeight="1">
      <c r="E668" s="4" t="str">
        <f>IFERROR(__xludf.DUMMYFUNCTION("GOOGLETRANSLATE(D668, ""he"", ""en"")"),"#VALUE!")</f>
        <v>#VALUE!</v>
      </c>
    </row>
    <row r="669" ht="15.75" customHeight="1">
      <c r="E669" s="4" t="str">
        <f>IFERROR(__xludf.DUMMYFUNCTION("GOOGLETRANSLATE(D669, ""he"", ""en"")"),"#VALUE!")</f>
        <v>#VALUE!</v>
      </c>
    </row>
    <row r="670" ht="15.75" customHeight="1">
      <c r="E670" s="4" t="str">
        <f>IFERROR(__xludf.DUMMYFUNCTION("GOOGLETRANSLATE(D670, ""he"", ""en"")"),"#VALUE!")</f>
        <v>#VALUE!</v>
      </c>
    </row>
    <row r="671" ht="15.75" customHeight="1">
      <c r="E671" s="4" t="str">
        <f>IFERROR(__xludf.DUMMYFUNCTION("GOOGLETRANSLATE(D671, ""he"", ""en"")"),"#VALUE!")</f>
        <v>#VALUE!</v>
      </c>
    </row>
    <row r="672" ht="15.75" customHeight="1">
      <c r="E672" s="4" t="str">
        <f>IFERROR(__xludf.DUMMYFUNCTION("GOOGLETRANSLATE(D672, ""he"", ""en"")"),"#VALUE!")</f>
        <v>#VALUE!</v>
      </c>
    </row>
    <row r="673" ht="15.75" customHeight="1">
      <c r="E673" s="4" t="str">
        <f>IFERROR(__xludf.DUMMYFUNCTION("GOOGLETRANSLATE(D673, ""he"", ""en"")"),"#VALUE!")</f>
        <v>#VALUE!</v>
      </c>
    </row>
    <row r="674" ht="15.75" customHeight="1">
      <c r="E674" s="4" t="str">
        <f>IFERROR(__xludf.DUMMYFUNCTION("GOOGLETRANSLATE(D674, ""he"", ""en"")"),"#VALUE!")</f>
        <v>#VALUE!</v>
      </c>
    </row>
    <row r="675" ht="15.75" customHeight="1">
      <c r="E675" s="4" t="str">
        <f>IFERROR(__xludf.DUMMYFUNCTION("GOOGLETRANSLATE(D675, ""he"", ""en"")"),"#VALUE!")</f>
        <v>#VALUE!</v>
      </c>
    </row>
    <row r="676" ht="15.75" customHeight="1">
      <c r="E676" s="4" t="str">
        <f>IFERROR(__xludf.DUMMYFUNCTION("GOOGLETRANSLATE(D676, ""he"", ""en"")"),"#VALUE!")</f>
        <v>#VALUE!</v>
      </c>
    </row>
    <row r="677" ht="15.75" customHeight="1">
      <c r="E677" s="4" t="str">
        <f>IFERROR(__xludf.DUMMYFUNCTION("GOOGLETRANSLATE(D677, ""he"", ""en"")"),"#VALUE!")</f>
        <v>#VALUE!</v>
      </c>
    </row>
    <row r="678" ht="15.75" customHeight="1">
      <c r="E678" s="4" t="str">
        <f>IFERROR(__xludf.DUMMYFUNCTION("GOOGLETRANSLATE(D678, ""he"", ""en"")"),"#VALUE!")</f>
        <v>#VALUE!</v>
      </c>
    </row>
    <row r="679" ht="15.75" customHeight="1">
      <c r="E679" s="4" t="str">
        <f>IFERROR(__xludf.DUMMYFUNCTION("GOOGLETRANSLATE(D679, ""he"", ""en"")"),"#VALUE!")</f>
        <v>#VALUE!</v>
      </c>
    </row>
    <row r="680" ht="15.75" customHeight="1">
      <c r="E680" s="4" t="str">
        <f>IFERROR(__xludf.DUMMYFUNCTION("GOOGLETRANSLATE(D680, ""he"", ""en"")"),"#VALUE!")</f>
        <v>#VALUE!</v>
      </c>
    </row>
    <row r="681" ht="15.75" customHeight="1">
      <c r="E681" s="4" t="str">
        <f>IFERROR(__xludf.DUMMYFUNCTION("GOOGLETRANSLATE(D681, ""he"", ""en"")"),"#VALUE!")</f>
        <v>#VALUE!</v>
      </c>
    </row>
    <row r="682" ht="15.75" customHeight="1">
      <c r="E682" s="4" t="str">
        <f>IFERROR(__xludf.DUMMYFUNCTION("GOOGLETRANSLATE(D682, ""he"", ""en"")"),"#VALUE!")</f>
        <v>#VALUE!</v>
      </c>
    </row>
    <row r="683" ht="15.75" customHeight="1">
      <c r="E683" s="4" t="str">
        <f>IFERROR(__xludf.DUMMYFUNCTION("GOOGLETRANSLATE(D683, ""he"", ""en"")"),"#VALUE!")</f>
        <v>#VALUE!</v>
      </c>
    </row>
    <row r="684" ht="15.75" customHeight="1">
      <c r="E684" s="4" t="str">
        <f>IFERROR(__xludf.DUMMYFUNCTION("GOOGLETRANSLATE(D684, ""he"", ""en"")"),"#VALUE!")</f>
        <v>#VALUE!</v>
      </c>
    </row>
    <row r="685" ht="15.75" customHeight="1">
      <c r="E685" s="4" t="str">
        <f>IFERROR(__xludf.DUMMYFUNCTION("GOOGLETRANSLATE(D685, ""he"", ""en"")"),"#VALUE!")</f>
        <v>#VALUE!</v>
      </c>
    </row>
    <row r="686" ht="15.75" customHeight="1">
      <c r="E686" s="4" t="str">
        <f>IFERROR(__xludf.DUMMYFUNCTION("GOOGLETRANSLATE(D686, ""he"", ""en"")"),"#VALUE!")</f>
        <v>#VALUE!</v>
      </c>
    </row>
    <row r="687" ht="15.75" customHeight="1">
      <c r="E687" s="4" t="str">
        <f>IFERROR(__xludf.DUMMYFUNCTION("GOOGLETRANSLATE(D687, ""he"", ""en"")"),"#VALUE!")</f>
        <v>#VALUE!</v>
      </c>
    </row>
    <row r="688" ht="15.75" customHeight="1">
      <c r="E688" s="4" t="str">
        <f>IFERROR(__xludf.DUMMYFUNCTION("GOOGLETRANSLATE(D688, ""he"", ""en"")"),"#VALUE!")</f>
        <v>#VALUE!</v>
      </c>
    </row>
    <row r="689" ht="15.75" customHeight="1">
      <c r="E689" s="4" t="str">
        <f>IFERROR(__xludf.DUMMYFUNCTION("GOOGLETRANSLATE(D689, ""he"", ""en"")"),"#VALUE!")</f>
        <v>#VALUE!</v>
      </c>
    </row>
    <row r="690" ht="15.75" customHeight="1">
      <c r="E690" s="4" t="str">
        <f>IFERROR(__xludf.DUMMYFUNCTION("GOOGLETRANSLATE(D690, ""he"", ""en"")"),"#VALUE!")</f>
        <v>#VALUE!</v>
      </c>
    </row>
    <row r="691" ht="15.75" customHeight="1">
      <c r="E691" s="4" t="str">
        <f>IFERROR(__xludf.DUMMYFUNCTION("GOOGLETRANSLATE(D691, ""he"", ""en"")"),"#VALUE!")</f>
        <v>#VALUE!</v>
      </c>
    </row>
    <row r="692" ht="15.75" customHeight="1">
      <c r="E692" s="4" t="str">
        <f>IFERROR(__xludf.DUMMYFUNCTION("GOOGLETRANSLATE(D692, ""he"", ""en"")"),"#VALUE!")</f>
        <v>#VALUE!</v>
      </c>
    </row>
    <row r="693" ht="15.75" customHeight="1">
      <c r="E693" s="4" t="str">
        <f>IFERROR(__xludf.DUMMYFUNCTION("GOOGLETRANSLATE(D693, ""he"", ""en"")"),"#VALUE!")</f>
        <v>#VALUE!</v>
      </c>
    </row>
    <row r="694" ht="15.75" customHeight="1">
      <c r="E694" s="4" t="str">
        <f>IFERROR(__xludf.DUMMYFUNCTION("GOOGLETRANSLATE(D694, ""he"", ""en"")"),"#VALUE!")</f>
        <v>#VALUE!</v>
      </c>
    </row>
    <row r="695" ht="15.75" customHeight="1">
      <c r="E695" s="4" t="str">
        <f>IFERROR(__xludf.DUMMYFUNCTION("GOOGLETRANSLATE(D695, ""he"", ""en"")"),"#VALUE!")</f>
        <v>#VALUE!</v>
      </c>
    </row>
    <row r="696" ht="15.75" customHeight="1">
      <c r="E696" s="4" t="str">
        <f>IFERROR(__xludf.DUMMYFUNCTION("GOOGLETRANSLATE(D696, ""he"", ""en"")"),"#VALUE!")</f>
        <v>#VALUE!</v>
      </c>
    </row>
    <row r="697" ht="15.75" customHeight="1">
      <c r="E697" s="4" t="str">
        <f>IFERROR(__xludf.DUMMYFUNCTION("GOOGLETRANSLATE(D697, ""he"", ""en"")"),"#VALUE!")</f>
        <v>#VALUE!</v>
      </c>
    </row>
    <row r="698" ht="15.75" customHeight="1">
      <c r="E698" s="4" t="str">
        <f>IFERROR(__xludf.DUMMYFUNCTION("GOOGLETRANSLATE(D698, ""he"", ""en"")"),"#VALUE!")</f>
        <v>#VALUE!</v>
      </c>
    </row>
    <row r="699" ht="15.75" customHeight="1">
      <c r="E699" s="4" t="str">
        <f>IFERROR(__xludf.DUMMYFUNCTION("GOOGLETRANSLATE(D699, ""he"", ""en"")"),"#VALUE!")</f>
        <v>#VALUE!</v>
      </c>
    </row>
    <row r="700" ht="15.75" customHeight="1">
      <c r="E700" s="4" t="str">
        <f>IFERROR(__xludf.DUMMYFUNCTION("GOOGLETRANSLATE(D700, ""he"", ""en"")"),"#VALUE!")</f>
        <v>#VALUE!</v>
      </c>
    </row>
    <row r="701" ht="15.75" customHeight="1">
      <c r="E701" s="4" t="str">
        <f>IFERROR(__xludf.DUMMYFUNCTION("GOOGLETRANSLATE(D701, ""he"", ""en"")"),"#VALUE!")</f>
        <v>#VALUE!</v>
      </c>
    </row>
    <row r="702" ht="15.75" customHeight="1">
      <c r="E702" s="4" t="str">
        <f>IFERROR(__xludf.DUMMYFUNCTION("GOOGLETRANSLATE(D702, ""he"", ""en"")"),"#VALUE!")</f>
        <v>#VALUE!</v>
      </c>
    </row>
    <row r="703" ht="15.75" customHeight="1">
      <c r="E703" s="4" t="str">
        <f>IFERROR(__xludf.DUMMYFUNCTION("GOOGLETRANSLATE(D703, ""he"", ""en"")"),"#VALUE!")</f>
        <v>#VALUE!</v>
      </c>
    </row>
    <row r="704" ht="15.75" customHeight="1">
      <c r="E704" s="4" t="str">
        <f>IFERROR(__xludf.DUMMYFUNCTION("GOOGLETRANSLATE(D704, ""he"", ""en"")"),"#VALUE!")</f>
        <v>#VALUE!</v>
      </c>
    </row>
    <row r="705" ht="15.75" customHeight="1">
      <c r="E705" s="4" t="str">
        <f>IFERROR(__xludf.DUMMYFUNCTION("GOOGLETRANSLATE(D705, ""he"", ""en"")"),"#VALUE!")</f>
        <v>#VALUE!</v>
      </c>
    </row>
    <row r="706" ht="15.75" customHeight="1">
      <c r="E706" s="4" t="str">
        <f>IFERROR(__xludf.DUMMYFUNCTION("GOOGLETRANSLATE(D706, ""he"", ""en"")"),"#VALUE!")</f>
        <v>#VALUE!</v>
      </c>
    </row>
    <row r="707" ht="15.75" customHeight="1">
      <c r="E707" s="4" t="str">
        <f>IFERROR(__xludf.DUMMYFUNCTION("GOOGLETRANSLATE(D707, ""he"", ""en"")"),"#VALUE!")</f>
        <v>#VALUE!</v>
      </c>
    </row>
    <row r="708" ht="15.75" customHeight="1">
      <c r="E708" s="4" t="str">
        <f>IFERROR(__xludf.DUMMYFUNCTION("GOOGLETRANSLATE(D708, ""he"", ""en"")"),"#VALUE!")</f>
        <v>#VALUE!</v>
      </c>
    </row>
    <row r="709" ht="15.75" customHeight="1">
      <c r="E709" s="4" t="str">
        <f>IFERROR(__xludf.DUMMYFUNCTION("GOOGLETRANSLATE(D709, ""he"", ""en"")"),"#VALUE!")</f>
        <v>#VALUE!</v>
      </c>
    </row>
    <row r="710" ht="15.75" customHeight="1">
      <c r="E710" s="4" t="str">
        <f>IFERROR(__xludf.DUMMYFUNCTION("GOOGLETRANSLATE(D710, ""he"", ""en"")"),"#VALUE!")</f>
        <v>#VALUE!</v>
      </c>
    </row>
    <row r="711" ht="15.75" customHeight="1">
      <c r="E711" s="4" t="str">
        <f>IFERROR(__xludf.DUMMYFUNCTION("GOOGLETRANSLATE(D711, ""he"", ""en"")"),"#VALUE!")</f>
        <v>#VALUE!</v>
      </c>
    </row>
    <row r="712" ht="15.75" customHeight="1">
      <c r="E712" s="4" t="str">
        <f>IFERROR(__xludf.DUMMYFUNCTION("GOOGLETRANSLATE(D712, ""he"", ""en"")"),"#VALUE!")</f>
        <v>#VALUE!</v>
      </c>
    </row>
    <row r="713" ht="15.75" customHeight="1">
      <c r="E713" s="4" t="str">
        <f>IFERROR(__xludf.DUMMYFUNCTION("GOOGLETRANSLATE(D713, ""he"", ""en"")"),"#VALUE!")</f>
        <v>#VALUE!</v>
      </c>
    </row>
    <row r="714" ht="15.75" customHeight="1">
      <c r="E714" s="4" t="str">
        <f>IFERROR(__xludf.DUMMYFUNCTION("GOOGLETRANSLATE(D714, ""he"", ""en"")"),"#VALUE!")</f>
        <v>#VALUE!</v>
      </c>
    </row>
    <row r="715" ht="15.75" customHeight="1">
      <c r="E715" s="4" t="str">
        <f>IFERROR(__xludf.DUMMYFUNCTION("GOOGLETRANSLATE(D715, ""he"", ""en"")"),"#VALUE!")</f>
        <v>#VALUE!</v>
      </c>
    </row>
    <row r="716" ht="15.75" customHeight="1">
      <c r="E716" s="4" t="str">
        <f>IFERROR(__xludf.DUMMYFUNCTION("GOOGLETRANSLATE(D716, ""he"", ""en"")"),"#VALUE!")</f>
        <v>#VALUE!</v>
      </c>
    </row>
    <row r="717" ht="15.75" customHeight="1">
      <c r="E717" s="4" t="str">
        <f>IFERROR(__xludf.DUMMYFUNCTION("GOOGLETRANSLATE(D717, ""he"", ""en"")"),"#VALUE!")</f>
        <v>#VALUE!</v>
      </c>
    </row>
    <row r="718" ht="15.75" customHeight="1">
      <c r="E718" s="4" t="str">
        <f>IFERROR(__xludf.DUMMYFUNCTION("GOOGLETRANSLATE(D718, ""he"", ""en"")"),"#VALUE!")</f>
        <v>#VALUE!</v>
      </c>
    </row>
    <row r="719" ht="15.75" customHeight="1">
      <c r="E719" s="4" t="str">
        <f>IFERROR(__xludf.DUMMYFUNCTION("GOOGLETRANSLATE(D719, ""he"", ""en"")"),"#VALUE!")</f>
        <v>#VALUE!</v>
      </c>
    </row>
    <row r="720" ht="15.75" customHeight="1">
      <c r="E720" s="4" t="str">
        <f>IFERROR(__xludf.DUMMYFUNCTION("GOOGLETRANSLATE(D720, ""he"", ""en"")"),"#VALUE!")</f>
        <v>#VALUE!</v>
      </c>
    </row>
    <row r="721" ht="15.75" customHeight="1">
      <c r="E721" s="4" t="str">
        <f>IFERROR(__xludf.DUMMYFUNCTION("GOOGLETRANSLATE(D721, ""he"", ""en"")"),"#VALUE!")</f>
        <v>#VALUE!</v>
      </c>
    </row>
    <row r="722" ht="15.75" customHeight="1">
      <c r="E722" s="4" t="str">
        <f>IFERROR(__xludf.DUMMYFUNCTION("GOOGLETRANSLATE(D722, ""he"", ""en"")"),"#VALUE!")</f>
        <v>#VALUE!</v>
      </c>
    </row>
    <row r="723" ht="15.75" customHeight="1">
      <c r="E723" s="4" t="str">
        <f>IFERROR(__xludf.DUMMYFUNCTION("GOOGLETRANSLATE(D723, ""he"", ""en"")"),"#VALUE!")</f>
        <v>#VALUE!</v>
      </c>
    </row>
    <row r="724" ht="15.75" customHeight="1">
      <c r="E724" s="4" t="str">
        <f>IFERROR(__xludf.DUMMYFUNCTION("GOOGLETRANSLATE(D724, ""he"", ""en"")"),"#VALUE!")</f>
        <v>#VALUE!</v>
      </c>
    </row>
    <row r="725" ht="15.75" customHeight="1">
      <c r="E725" s="4" t="str">
        <f>IFERROR(__xludf.DUMMYFUNCTION("GOOGLETRANSLATE(D725, ""he"", ""en"")"),"#VALUE!")</f>
        <v>#VALUE!</v>
      </c>
    </row>
    <row r="726" ht="15.75" customHeight="1">
      <c r="E726" s="4" t="str">
        <f>IFERROR(__xludf.DUMMYFUNCTION("GOOGLETRANSLATE(D726, ""he"", ""en"")"),"#VALUE!")</f>
        <v>#VALUE!</v>
      </c>
    </row>
    <row r="727" ht="15.75" customHeight="1">
      <c r="E727" s="4" t="str">
        <f>IFERROR(__xludf.DUMMYFUNCTION("GOOGLETRANSLATE(D727, ""he"", ""en"")"),"#VALUE!")</f>
        <v>#VALUE!</v>
      </c>
    </row>
    <row r="728" ht="15.75" customHeight="1">
      <c r="E728" s="4" t="str">
        <f>IFERROR(__xludf.DUMMYFUNCTION("GOOGLETRANSLATE(D728, ""he"", ""en"")"),"#VALUE!")</f>
        <v>#VALUE!</v>
      </c>
    </row>
    <row r="729" ht="15.75" customHeight="1">
      <c r="E729" s="4" t="str">
        <f>IFERROR(__xludf.DUMMYFUNCTION("GOOGLETRANSLATE(D729, ""he"", ""en"")"),"#VALUE!")</f>
        <v>#VALUE!</v>
      </c>
    </row>
    <row r="730" ht="15.75" customHeight="1">
      <c r="E730" s="4" t="str">
        <f>IFERROR(__xludf.DUMMYFUNCTION("GOOGLETRANSLATE(D730, ""he"", ""en"")"),"#VALUE!")</f>
        <v>#VALUE!</v>
      </c>
    </row>
    <row r="731" ht="15.75" customHeight="1">
      <c r="E731" s="4" t="str">
        <f>IFERROR(__xludf.DUMMYFUNCTION("GOOGLETRANSLATE(D731, ""he"", ""en"")"),"#VALUE!")</f>
        <v>#VALUE!</v>
      </c>
    </row>
    <row r="732" ht="15.75" customHeight="1">
      <c r="E732" s="4" t="str">
        <f>IFERROR(__xludf.DUMMYFUNCTION("GOOGLETRANSLATE(D732, ""he"", ""en"")"),"#VALUE!")</f>
        <v>#VALUE!</v>
      </c>
    </row>
    <row r="733" ht="15.75" customHeight="1">
      <c r="E733" s="4" t="str">
        <f>IFERROR(__xludf.DUMMYFUNCTION("GOOGLETRANSLATE(D733, ""he"", ""en"")"),"#VALUE!")</f>
        <v>#VALUE!</v>
      </c>
    </row>
    <row r="734" ht="15.75" customHeight="1">
      <c r="E734" s="4" t="str">
        <f>IFERROR(__xludf.DUMMYFUNCTION("GOOGLETRANSLATE(D734, ""he"", ""en"")"),"#VALUE!")</f>
        <v>#VALUE!</v>
      </c>
    </row>
    <row r="735" ht="15.75" customHeight="1">
      <c r="E735" s="4" t="str">
        <f>IFERROR(__xludf.DUMMYFUNCTION("GOOGLETRANSLATE(D735, ""he"", ""en"")"),"#VALUE!")</f>
        <v>#VALUE!</v>
      </c>
    </row>
    <row r="736" ht="15.75" customHeight="1">
      <c r="E736" s="4" t="str">
        <f>IFERROR(__xludf.DUMMYFUNCTION("GOOGLETRANSLATE(D736, ""he"", ""en"")"),"#VALUE!")</f>
        <v>#VALUE!</v>
      </c>
    </row>
    <row r="737" ht="15.75" customHeight="1">
      <c r="E737" s="4" t="str">
        <f>IFERROR(__xludf.DUMMYFUNCTION("GOOGLETRANSLATE(D737, ""he"", ""en"")"),"#VALUE!")</f>
        <v>#VALUE!</v>
      </c>
    </row>
    <row r="738" ht="15.75" customHeight="1">
      <c r="E738" s="4" t="str">
        <f>IFERROR(__xludf.DUMMYFUNCTION("GOOGLETRANSLATE(D738, ""he"", ""en"")"),"#VALUE!")</f>
        <v>#VALUE!</v>
      </c>
    </row>
    <row r="739" ht="15.75" customHeight="1">
      <c r="E739" s="4" t="str">
        <f>IFERROR(__xludf.DUMMYFUNCTION("GOOGLETRANSLATE(D739, ""he"", ""en"")"),"#VALUE!")</f>
        <v>#VALUE!</v>
      </c>
    </row>
    <row r="740" ht="15.75" customHeight="1">
      <c r="E740" s="4" t="str">
        <f>IFERROR(__xludf.DUMMYFUNCTION("GOOGLETRANSLATE(D740, ""he"", ""en"")"),"#VALUE!")</f>
        <v>#VALUE!</v>
      </c>
    </row>
    <row r="741" ht="15.75" customHeight="1">
      <c r="E741" s="4" t="str">
        <f>IFERROR(__xludf.DUMMYFUNCTION("GOOGLETRANSLATE(D741, ""he"", ""en"")"),"#VALUE!")</f>
        <v>#VALUE!</v>
      </c>
    </row>
    <row r="742" ht="15.75" customHeight="1">
      <c r="E742" s="4" t="str">
        <f>IFERROR(__xludf.DUMMYFUNCTION("GOOGLETRANSLATE(D742, ""he"", ""en"")"),"#VALUE!")</f>
        <v>#VALUE!</v>
      </c>
    </row>
    <row r="743" ht="15.75" customHeight="1">
      <c r="E743" s="4" t="str">
        <f>IFERROR(__xludf.DUMMYFUNCTION("GOOGLETRANSLATE(D743, ""he"", ""en"")"),"#VALUE!")</f>
        <v>#VALUE!</v>
      </c>
    </row>
    <row r="744" ht="15.75" customHeight="1">
      <c r="E744" s="4" t="str">
        <f>IFERROR(__xludf.DUMMYFUNCTION("GOOGLETRANSLATE(D744, ""he"", ""en"")"),"#VALUE!")</f>
        <v>#VALUE!</v>
      </c>
    </row>
    <row r="745" ht="15.75" customHeight="1">
      <c r="E745" s="4" t="str">
        <f>IFERROR(__xludf.DUMMYFUNCTION("GOOGLETRANSLATE(D745, ""he"", ""en"")"),"#VALUE!")</f>
        <v>#VALUE!</v>
      </c>
    </row>
    <row r="746" ht="15.75" customHeight="1">
      <c r="E746" s="4" t="str">
        <f>IFERROR(__xludf.DUMMYFUNCTION("GOOGLETRANSLATE(D746, ""he"", ""en"")"),"#VALUE!")</f>
        <v>#VALUE!</v>
      </c>
    </row>
    <row r="747" ht="15.75" customHeight="1">
      <c r="E747" s="4" t="str">
        <f>IFERROR(__xludf.DUMMYFUNCTION("GOOGLETRANSLATE(D747, ""he"", ""en"")"),"#VALUE!")</f>
        <v>#VALUE!</v>
      </c>
    </row>
    <row r="748" ht="15.75" customHeight="1">
      <c r="E748" s="4" t="str">
        <f>IFERROR(__xludf.DUMMYFUNCTION("GOOGLETRANSLATE(D748, ""he"", ""en"")"),"#VALUE!")</f>
        <v>#VALUE!</v>
      </c>
    </row>
    <row r="749" ht="15.75" customHeight="1">
      <c r="E749" s="4" t="str">
        <f>IFERROR(__xludf.DUMMYFUNCTION("GOOGLETRANSLATE(D749, ""he"", ""en"")"),"#VALUE!")</f>
        <v>#VALUE!</v>
      </c>
    </row>
    <row r="750" ht="15.75" customHeight="1">
      <c r="E750" s="4" t="str">
        <f>IFERROR(__xludf.DUMMYFUNCTION("GOOGLETRANSLATE(D750, ""he"", ""en"")"),"#VALUE!")</f>
        <v>#VALUE!</v>
      </c>
    </row>
    <row r="751" ht="15.75" customHeight="1">
      <c r="E751" s="4" t="str">
        <f>IFERROR(__xludf.DUMMYFUNCTION("GOOGLETRANSLATE(D751, ""he"", ""en"")"),"#VALUE!")</f>
        <v>#VALUE!</v>
      </c>
    </row>
    <row r="752" ht="15.75" customHeight="1">
      <c r="E752" s="4" t="str">
        <f>IFERROR(__xludf.DUMMYFUNCTION("GOOGLETRANSLATE(D752, ""he"", ""en"")"),"#VALUE!")</f>
        <v>#VALUE!</v>
      </c>
    </row>
    <row r="753" ht="15.75" customHeight="1">
      <c r="E753" s="4" t="str">
        <f>IFERROR(__xludf.DUMMYFUNCTION("GOOGLETRANSLATE(D753, ""he"", ""en"")"),"#VALUE!")</f>
        <v>#VALUE!</v>
      </c>
    </row>
    <row r="754" ht="15.75" customHeight="1">
      <c r="E754" s="4" t="str">
        <f>IFERROR(__xludf.DUMMYFUNCTION("GOOGLETRANSLATE(D754, ""he"", ""en"")"),"#VALUE!")</f>
        <v>#VALUE!</v>
      </c>
    </row>
    <row r="755" ht="15.75" customHeight="1">
      <c r="E755" s="4" t="str">
        <f>IFERROR(__xludf.DUMMYFUNCTION("GOOGLETRANSLATE(D755, ""he"", ""en"")"),"#VALUE!")</f>
        <v>#VALUE!</v>
      </c>
    </row>
    <row r="756" ht="15.75" customHeight="1">
      <c r="E756" s="4" t="str">
        <f>IFERROR(__xludf.DUMMYFUNCTION("GOOGLETRANSLATE(D756, ""he"", ""en"")"),"#VALUE!")</f>
        <v>#VALUE!</v>
      </c>
    </row>
    <row r="757" ht="15.75" customHeight="1">
      <c r="E757" s="4" t="str">
        <f>IFERROR(__xludf.DUMMYFUNCTION("GOOGLETRANSLATE(D757, ""he"", ""en"")"),"#VALUE!")</f>
        <v>#VALUE!</v>
      </c>
    </row>
    <row r="758" ht="15.75" customHeight="1">
      <c r="E758" s="4" t="str">
        <f>IFERROR(__xludf.DUMMYFUNCTION("GOOGLETRANSLATE(D758, ""he"", ""en"")"),"#VALUE!")</f>
        <v>#VALUE!</v>
      </c>
    </row>
    <row r="759" ht="15.75" customHeight="1">
      <c r="E759" s="4" t="str">
        <f>IFERROR(__xludf.DUMMYFUNCTION("GOOGLETRANSLATE(D759, ""he"", ""en"")"),"#VALUE!")</f>
        <v>#VALUE!</v>
      </c>
    </row>
    <row r="760" ht="15.75" customHeight="1">
      <c r="E760" s="4" t="str">
        <f>IFERROR(__xludf.DUMMYFUNCTION("GOOGLETRANSLATE(D760, ""he"", ""en"")"),"#VALUE!")</f>
        <v>#VALUE!</v>
      </c>
    </row>
    <row r="761" ht="15.75" customHeight="1">
      <c r="E761" s="4" t="str">
        <f>IFERROR(__xludf.DUMMYFUNCTION("GOOGLETRANSLATE(D761, ""he"", ""en"")"),"#VALUE!")</f>
        <v>#VALUE!</v>
      </c>
    </row>
    <row r="762" ht="15.75" customHeight="1">
      <c r="E762" s="4" t="str">
        <f>IFERROR(__xludf.DUMMYFUNCTION("GOOGLETRANSLATE(D762, ""he"", ""en"")"),"#VALUE!")</f>
        <v>#VALUE!</v>
      </c>
    </row>
    <row r="763" ht="15.75" customHeight="1">
      <c r="E763" s="4" t="str">
        <f>IFERROR(__xludf.DUMMYFUNCTION("GOOGLETRANSLATE(D763, ""he"", ""en"")"),"#VALUE!")</f>
        <v>#VALUE!</v>
      </c>
    </row>
    <row r="764" ht="15.75" customHeight="1">
      <c r="E764" s="4" t="str">
        <f>IFERROR(__xludf.DUMMYFUNCTION("GOOGLETRANSLATE(D764, ""he"", ""en"")"),"#VALUE!")</f>
        <v>#VALUE!</v>
      </c>
    </row>
    <row r="765" ht="15.75" customHeight="1">
      <c r="E765" s="4" t="str">
        <f>IFERROR(__xludf.DUMMYFUNCTION("GOOGLETRANSLATE(D765, ""he"", ""en"")"),"#VALUE!")</f>
        <v>#VALUE!</v>
      </c>
    </row>
    <row r="766" ht="15.75" customHeight="1">
      <c r="E766" s="4" t="str">
        <f>IFERROR(__xludf.DUMMYFUNCTION("GOOGLETRANSLATE(D766, ""he"", ""en"")"),"#VALUE!")</f>
        <v>#VALUE!</v>
      </c>
    </row>
    <row r="767" ht="15.75" customHeight="1">
      <c r="E767" s="4" t="str">
        <f>IFERROR(__xludf.DUMMYFUNCTION("GOOGLETRANSLATE(D767, ""he"", ""en"")"),"#VALUE!")</f>
        <v>#VALUE!</v>
      </c>
    </row>
    <row r="768" ht="15.75" customHeight="1">
      <c r="E768" s="4" t="str">
        <f>IFERROR(__xludf.DUMMYFUNCTION("GOOGLETRANSLATE(D768, ""he"", ""en"")"),"#VALUE!")</f>
        <v>#VALUE!</v>
      </c>
    </row>
    <row r="769" ht="15.75" customHeight="1">
      <c r="E769" s="4" t="str">
        <f>IFERROR(__xludf.DUMMYFUNCTION("GOOGLETRANSLATE(D769, ""he"", ""en"")"),"#VALUE!")</f>
        <v>#VALUE!</v>
      </c>
    </row>
    <row r="770" ht="15.75" customHeight="1">
      <c r="E770" s="4" t="str">
        <f>IFERROR(__xludf.DUMMYFUNCTION("GOOGLETRANSLATE(D770, ""he"", ""en"")"),"#VALUE!")</f>
        <v>#VALUE!</v>
      </c>
    </row>
    <row r="771" ht="15.75" customHeight="1">
      <c r="E771" s="4" t="str">
        <f>IFERROR(__xludf.DUMMYFUNCTION("GOOGLETRANSLATE(D771, ""he"", ""en"")"),"#VALUE!")</f>
        <v>#VALUE!</v>
      </c>
    </row>
    <row r="772" ht="15.75" customHeight="1">
      <c r="E772" s="4" t="str">
        <f>IFERROR(__xludf.DUMMYFUNCTION("GOOGLETRANSLATE(D772, ""he"", ""en"")"),"#VALUE!")</f>
        <v>#VALUE!</v>
      </c>
    </row>
    <row r="773" ht="15.75" customHeight="1">
      <c r="E773" s="4" t="str">
        <f>IFERROR(__xludf.DUMMYFUNCTION("GOOGLETRANSLATE(D773, ""he"", ""en"")"),"#VALUE!")</f>
        <v>#VALUE!</v>
      </c>
    </row>
    <row r="774" ht="15.75" customHeight="1">
      <c r="E774" s="4" t="str">
        <f>IFERROR(__xludf.DUMMYFUNCTION("GOOGLETRANSLATE(D774, ""he"", ""en"")"),"#VALUE!")</f>
        <v>#VALUE!</v>
      </c>
    </row>
    <row r="775" ht="15.75" customHeight="1">
      <c r="E775" s="4" t="str">
        <f>IFERROR(__xludf.DUMMYFUNCTION("GOOGLETRANSLATE(D775, ""he"", ""en"")"),"#VALUE!")</f>
        <v>#VALUE!</v>
      </c>
    </row>
    <row r="776" ht="15.75" customHeight="1">
      <c r="E776" s="4" t="str">
        <f>IFERROR(__xludf.DUMMYFUNCTION("GOOGLETRANSLATE(D776, ""he"", ""en"")"),"#VALUE!")</f>
        <v>#VALUE!</v>
      </c>
    </row>
    <row r="777" ht="15.75" customHeight="1">
      <c r="E777" s="4" t="str">
        <f>IFERROR(__xludf.DUMMYFUNCTION("GOOGLETRANSLATE(D777, ""he"", ""en"")"),"#VALUE!")</f>
        <v>#VALUE!</v>
      </c>
    </row>
    <row r="778" ht="15.75" customHeight="1">
      <c r="E778" s="4" t="str">
        <f>IFERROR(__xludf.DUMMYFUNCTION("GOOGLETRANSLATE(D778, ""he"", ""en"")"),"#VALUE!")</f>
        <v>#VALUE!</v>
      </c>
    </row>
    <row r="779" ht="15.75" customHeight="1">
      <c r="E779" s="4" t="str">
        <f>IFERROR(__xludf.DUMMYFUNCTION("GOOGLETRANSLATE(D779, ""he"", ""en"")"),"#VALUE!")</f>
        <v>#VALUE!</v>
      </c>
    </row>
    <row r="780" ht="15.75" customHeight="1">
      <c r="E780" s="4" t="str">
        <f>IFERROR(__xludf.DUMMYFUNCTION("GOOGLETRANSLATE(D780, ""he"", ""en"")"),"#VALUE!")</f>
        <v>#VALUE!</v>
      </c>
    </row>
    <row r="781" ht="15.75" customHeight="1">
      <c r="E781" s="4" t="str">
        <f>IFERROR(__xludf.DUMMYFUNCTION("GOOGLETRANSLATE(D781, ""he"", ""en"")"),"#VALUE!")</f>
        <v>#VALUE!</v>
      </c>
    </row>
    <row r="782" ht="15.75" customHeight="1">
      <c r="E782" s="4" t="str">
        <f>IFERROR(__xludf.DUMMYFUNCTION("GOOGLETRANSLATE(D782, ""he"", ""en"")"),"#VALUE!")</f>
        <v>#VALUE!</v>
      </c>
    </row>
    <row r="783" ht="15.75" customHeight="1">
      <c r="E783" s="4" t="str">
        <f>IFERROR(__xludf.DUMMYFUNCTION("GOOGLETRANSLATE(D783, ""he"", ""en"")"),"#VALUE!")</f>
        <v>#VALUE!</v>
      </c>
    </row>
    <row r="784" ht="15.75" customHeight="1">
      <c r="E784" s="4" t="str">
        <f>IFERROR(__xludf.DUMMYFUNCTION("GOOGLETRANSLATE(D784, ""he"", ""en"")"),"#VALUE!")</f>
        <v>#VALUE!</v>
      </c>
    </row>
    <row r="785" ht="15.75" customHeight="1">
      <c r="E785" s="4" t="str">
        <f>IFERROR(__xludf.DUMMYFUNCTION("GOOGLETRANSLATE(D785, ""he"", ""en"")"),"#VALUE!")</f>
        <v>#VALUE!</v>
      </c>
    </row>
    <row r="786" ht="15.75" customHeight="1">
      <c r="E786" s="4" t="str">
        <f>IFERROR(__xludf.DUMMYFUNCTION("GOOGLETRANSLATE(D786, ""he"", ""en"")"),"#VALUE!")</f>
        <v>#VALUE!</v>
      </c>
    </row>
    <row r="787" ht="15.75" customHeight="1">
      <c r="E787" s="4" t="str">
        <f>IFERROR(__xludf.DUMMYFUNCTION("GOOGLETRANSLATE(D787, ""he"", ""en"")"),"#VALUE!")</f>
        <v>#VALUE!</v>
      </c>
    </row>
    <row r="788" ht="15.75" customHeight="1">
      <c r="E788" s="4" t="str">
        <f>IFERROR(__xludf.DUMMYFUNCTION("GOOGLETRANSLATE(D788, ""he"", ""en"")"),"#VALUE!")</f>
        <v>#VALUE!</v>
      </c>
    </row>
    <row r="789" ht="15.75" customHeight="1">
      <c r="E789" s="4" t="str">
        <f>IFERROR(__xludf.DUMMYFUNCTION("GOOGLETRANSLATE(D789, ""he"", ""en"")"),"#VALUE!")</f>
        <v>#VALUE!</v>
      </c>
    </row>
    <row r="790" ht="15.75" customHeight="1">
      <c r="E790" s="4" t="str">
        <f>IFERROR(__xludf.DUMMYFUNCTION("GOOGLETRANSLATE(D790, ""he"", ""en"")"),"#VALUE!")</f>
        <v>#VALUE!</v>
      </c>
    </row>
    <row r="791" ht="15.75" customHeight="1">
      <c r="E791" s="4" t="str">
        <f>IFERROR(__xludf.DUMMYFUNCTION("GOOGLETRANSLATE(D791, ""he"", ""en"")"),"#VALUE!")</f>
        <v>#VALUE!</v>
      </c>
    </row>
    <row r="792" ht="15.75" customHeight="1">
      <c r="E792" s="4" t="str">
        <f>IFERROR(__xludf.DUMMYFUNCTION("GOOGLETRANSLATE(D792, ""he"", ""en"")"),"#VALUE!")</f>
        <v>#VALUE!</v>
      </c>
    </row>
    <row r="793" ht="15.75" customHeight="1">
      <c r="E793" s="4" t="str">
        <f>IFERROR(__xludf.DUMMYFUNCTION("GOOGLETRANSLATE(D793, ""he"", ""en"")"),"#VALUE!")</f>
        <v>#VALUE!</v>
      </c>
    </row>
    <row r="794" ht="15.75" customHeight="1">
      <c r="E794" s="4" t="str">
        <f>IFERROR(__xludf.DUMMYFUNCTION("GOOGLETRANSLATE(D794, ""he"", ""en"")"),"#VALUE!")</f>
        <v>#VALUE!</v>
      </c>
    </row>
    <row r="795" ht="15.75" customHeight="1">
      <c r="E795" s="4" t="str">
        <f>IFERROR(__xludf.DUMMYFUNCTION("GOOGLETRANSLATE(D795, ""he"", ""en"")"),"#VALUE!")</f>
        <v>#VALUE!</v>
      </c>
    </row>
    <row r="796" ht="15.75" customHeight="1">
      <c r="E796" s="4" t="str">
        <f>IFERROR(__xludf.DUMMYFUNCTION("GOOGLETRANSLATE(D796, ""he"", ""en"")"),"#VALUE!")</f>
        <v>#VALUE!</v>
      </c>
    </row>
    <row r="797" ht="15.75" customHeight="1">
      <c r="E797" s="4" t="str">
        <f>IFERROR(__xludf.DUMMYFUNCTION("GOOGLETRANSLATE(D797, ""he"", ""en"")"),"#VALUE!")</f>
        <v>#VALUE!</v>
      </c>
    </row>
    <row r="798" ht="15.75" customHeight="1">
      <c r="E798" s="4" t="str">
        <f>IFERROR(__xludf.DUMMYFUNCTION("GOOGLETRANSLATE(D798, ""he"", ""en"")"),"#VALUE!")</f>
        <v>#VALUE!</v>
      </c>
    </row>
    <row r="799" ht="15.75" customHeight="1">
      <c r="E799" s="4" t="str">
        <f>IFERROR(__xludf.DUMMYFUNCTION("GOOGLETRANSLATE(D799, ""he"", ""en"")"),"#VALUE!")</f>
        <v>#VALUE!</v>
      </c>
    </row>
    <row r="800" ht="15.75" customHeight="1">
      <c r="E800" s="4" t="str">
        <f>IFERROR(__xludf.DUMMYFUNCTION("GOOGLETRANSLATE(D800, ""he"", ""en"")"),"#VALUE!")</f>
        <v>#VALUE!</v>
      </c>
    </row>
    <row r="801" ht="15.75" customHeight="1">
      <c r="E801" s="4" t="str">
        <f>IFERROR(__xludf.DUMMYFUNCTION("GOOGLETRANSLATE(D801, ""he"", ""en"")"),"#VALUE!")</f>
        <v>#VALUE!</v>
      </c>
    </row>
    <row r="802" ht="15.75" customHeight="1">
      <c r="E802" s="4" t="str">
        <f>IFERROR(__xludf.DUMMYFUNCTION("GOOGLETRANSLATE(D802, ""he"", ""en"")"),"#VALUE!")</f>
        <v>#VALUE!</v>
      </c>
    </row>
    <row r="803" ht="15.75" customHeight="1">
      <c r="E803" s="4" t="str">
        <f>IFERROR(__xludf.DUMMYFUNCTION("GOOGLETRANSLATE(D803, ""he"", ""en"")"),"#VALUE!")</f>
        <v>#VALUE!</v>
      </c>
    </row>
    <row r="804" ht="15.75" customHeight="1">
      <c r="E804" s="4" t="str">
        <f>IFERROR(__xludf.DUMMYFUNCTION("GOOGLETRANSLATE(D804, ""he"", ""en"")"),"#VALUE!")</f>
        <v>#VALUE!</v>
      </c>
    </row>
    <row r="805" ht="15.75" customHeight="1">
      <c r="E805" s="4" t="str">
        <f>IFERROR(__xludf.DUMMYFUNCTION("GOOGLETRANSLATE(D805, ""he"", ""en"")"),"#VALUE!")</f>
        <v>#VALUE!</v>
      </c>
    </row>
    <row r="806" ht="15.75" customHeight="1">
      <c r="E806" s="4" t="str">
        <f>IFERROR(__xludf.DUMMYFUNCTION("GOOGLETRANSLATE(D806, ""he"", ""en"")"),"#VALUE!")</f>
        <v>#VALUE!</v>
      </c>
    </row>
    <row r="807" ht="15.75" customHeight="1">
      <c r="E807" s="4" t="str">
        <f>IFERROR(__xludf.DUMMYFUNCTION("GOOGLETRANSLATE(D807, ""he"", ""en"")"),"#VALUE!")</f>
        <v>#VALUE!</v>
      </c>
    </row>
    <row r="808" ht="15.75" customHeight="1">
      <c r="E808" s="4" t="str">
        <f>IFERROR(__xludf.DUMMYFUNCTION("GOOGLETRANSLATE(D808, ""he"", ""en"")"),"#VALUE!")</f>
        <v>#VALUE!</v>
      </c>
    </row>
    <row r="809" ht="15.75" customHeight="1">
      <c r="E809" s="4" t="str">
        <f>IFERROR(__xludf.DUMMYFUNCTION("GOOGLETRANSLATE(D809, ""he"", ""en"")"),"#VALUE!")</f>
        <v>#VALUE!</v>
      </c>
    </row>
    <row r="810" ht="15.75" customHeight="1">
      <c r="E810" s="4" t="str">
        <f>IFERROR(__xludf.DUMMYFUNCTION("GOOGLETRANSLATE(D810, ""he"", ""en"")"),"#VALUE!")</f>
        <v>#VALUE!</v>
      </c>
    </row>
    <row r="811" ht="15.75" customHeight="1">
      <c r="E811" s="4" t="str">
        <f>IFERROR(__xludf.DUMMYFUNCTION("GOOGLETRANSLATE(D811, ""he"", ""en"")"),"#VALUE!")</f>
        <v>#VALUE!</v>
      </c>
    </row>
    <row r="812" ht="15.75" customHeight="1">
      <c r="E812" s="4" t="str">
        <f>IFERROR(__xludf.DUMMYFUNCTION("GOOGLETRANSLATE(D812, ""he"", ""en"")"),"#VALUE!")</f>
        <v>#VALUE!</v>
      </c>
    </row>
    <row r="813" ht="15.75" customHeight="1">
      <c r="E813" s="4" t="str">
        <f>IFERROR(__xludf.DUMMYFUNCTION("GOOGLETRANSLATE(D813, ""he"", ""en"")"),"#VALUE!")</f>
        <v>#VALUE!</v>
      </c>
    </row>
    <row r="814" ht="15.75" customHeight="1">
      <c r="E814" s="4" t="str">
        <f>IFERROR(__xludf.DUMMYFUNCTION("GOOGLETRANSLATE(D814, ""he"", ""en"")"),"#VALUE!")</f>
        <v>#VALUE!</v>
      </c>
    </row>
    <row r="815" ht="15.75" customHeight="1">
      <c r="E815" s="4" t="str">
        <f>IFERROR(__xludf.DUMMYFUNCTION("GOOGLETRANSLATE(D815, ""he"", ""en"")"),"#VALUE!")</f>
        <v>#VALUE!</v>
      </c>
    </row>
    <row r="816" ht="15.75" customHeight="1">
      <c r="E816" s="4" t="str">
        <f>IFERROR(__xludf.DUMMYFUNCTION("GOOGLETRANSLATE(D816, ""he"", ""en"")"),"#VALUE!")</f>
        <v>#VALUE!</v>
      </c>
    </row>
    <row r="817" ht="15.75" customHeight="1">
      <c r="E817" s="4" t="str">
        <f>IFERROR(__xludf.DUMMYFUNCTION("GOOGLETRANSLATE(D817, ""he"", ""en"")"),"#VALUE!")</f>
        <v>#VALUE!</v>
      </c>
    </row>
    <row r="818" ht="15.75" customHeight="1">
      <c r="E818" s="4" t="str">
        <f>IFERROR(__xludf.DUMMYFUNCTION("GOOGLETRANSLATE(D818, ""he"", ""en"")"),"#VALUE!")</f>
        <v>#VALUE!</v>
      </c>
    </row>
    <row r="819" ht="15.75" customHeight="1">
      <c r="E819" s="4" t="str">
        <f>IFERROR(__xludf.DUMMYFUNCTION("GOOGLETRANSLATE(D819, ""he"", ""en"")"),"#VALUE!")</f>
        <v>#VALUE!</v>
      </c>
    </row>
    <row r="820" ht="15.75" customHeight="1">
      <c r="E820" s="4" t="str">
        <f>IFERROR(__xludf.DUMMYFUNCTION("GOOGLETRANSLATE(D820, ""he"", ""en"")"),"#VALUE!")</f>
        <v>#VALUE!</v>
      </c>
    </row>
    <row r="821" ht="15.75" customHeight="1">
      <c r="E821" s="4" t="str">
        <f>IFERROR(__xludf.DUMMYFUNCTION("GOOGLETRANSLATE(D821, ""he"", ""en"")"),"#VALUE!")</f>
        <v>#VALUE!</v>
      </c>
    </row>
    <row r="822" ht="15.75" customHeight="1">
      <c r="E822" s="4" t="str">
        <f>IFERROR(__xludf.DUMMYFUNCTION("GOOGLETRANSLATE(D822, ""he"", ""en"")"),"#VALUE!")</f>
        <v>#VALUE!</v>
      </c>
    </row>
    <row r="823" ht="15.75" customHeight="1">
      <c r="E823" s="4" t="str">
        <f>IFERROR(__xludf.DUMMYFUNCTION("GOOGLETRANSLATE(D823, ""he"", ""en"")"),"#VALUE!")</f>
        <v>#VALUE!</v>
      </c>
    </row>
    <row r="824" ht="15.75" customHeight="1">
      <c r="E824" s="4" t="str">
        <f>IFERROR(__xludf.DUMMYFUNCTION("GOOGLETRANSLATE(D824, ""he"", ""en"")"),"#VALUE!")</f>
        <v>#VALUE!</v>
      </c>
    </row>
    <row r="825" ht="15.75" customHeight="1">
      <c r="E825" s="4" t="str">
        <f>IFERROR(__xludf.DUMMYFUNCTION("GOOGLETRANSLATE(D825, ""he"", ""en"")"),"#VALUE!")</f>
        <v>#VALUE!</v>
      </c>
    </row>
    <row r="826" ht="15.75" customHeight="1">
      <c r="E826" s="4" t="str">
        <f>IFERROR(__xludf.DUMMYFUNCTION("GOOGLETRANSLATE(D826, ""he"", ""en"")"),"#VALUE!")</f>
        <v>#VALUE!</v>
      </c>
    </row>
    <row r="827" ht="15.75" customHeight="1">
      <c r="E827" s="4" t="str">
        <f>IFERROR(__xludf.DUMMYFUNCTION("GOOGLETRANSLATE(D827, ""he"", ""en"")"),"#VALUE!")</f>
        <v>#VALUE!</v>
      </c>
    </row>
    <row r="828" ht="15.75" customHeight="1">
      <c r="E828" s="4" t="str">
        <f>IFERROR(__xludf.DUMMYFUNCTION("GOOGLETRANSLATE(D828, ""he"", ""en"")"),"#VALUE!")</f>
        <v>#VALUE!</v>
      </c>
    </row>
    <row r="829" ht="15.75" customHeight="1">
      <c r="E829" s="4" t="str">
        <f>IFERROR(__xludf.DUMMYFUNCTION("GOOGLETRANSLATE(D829, ""he"", ""en"")"),"#VALUE!")</f>
        <v>#VALUE!</v>
      </c>
    </row>
    <row r="830" ht="15.75" customHeight="1">
      <c r="E830" s="4" t="str">
        <f>IFERROR(__xludf.DUMMYFUNCTION("GOOGLETRANSLATE(D830, ""he"", ""en"")"),"#VALUE!")</f>
        <v>#VALUE!</v>
      </c>
    </row>
    <row r="831" ht="15.75" customHeight="1">
      <c r="E831" s="4" t="str">
        <f>IFERROR(__xludf.DUMMYFUNCTION("GOOGLETRANSLATE(D831, ""he"", ""en"")"),"#VALUE!")</f>
        <v>#VALUE!</v>
      </c>
    </row>
    <row r="832" ht="15.75" customHeight="1">
      <c r="E832" s="4" t="str">
        <f>IFERROR(__xludf.DUMMYFUNCTION("GOOGLETRANSLATE(D832, ""he"", ""en"")"),"#VALUE!")</f>
        <v>#VALUE!</v>
      </c>
    </row>
    <row r="833" ht="15.75" customHeight="1">
      <c r="E833" s="4" t="str">
        <f>IFERROR(__xludf.DUMMYFUNCTION("GOOGLETRANSLATE(D833, ""he"", ""en"")"),"#VALUE!")</f>
        <v>#VALUE!</v>
      </c>
    </row>
    <row r="834" ht="15.75" customHeight="1">
      <c r="E834" s="4" t="str">
        <f>IFERROR(__xludf.DUMMYFUNCTION("GOOGLETRANSLATE(D834, ""he"", ""en"")"),"#VALUE!")</f>
        <v>#VALUE!</v>
      </c>
    </row>
    <row r="835" ht="15.75" customHeight="1">
      <c r="E835" s="4" t="str">
        <f>IFERROR(__xludf.DUMMYFUNCTION("GOOGLETRANSLATE(D835, ""he"", ""en"")"),"#VALUE!")</f>
        <v>#VALUE!</v>
      </c>
    </row>
    <row r="836" ht="15.75" customHeight="1">
      <c r="E836" s="4" t="str">
        <f>IFERROR(__xludf.DUMMYFUNCTION("GOOGLETRANSLATE(D836, ""he"", ""en"")"),"#VALUE!")</f>
        <v>#VALUE!</v>
      </c>
    </row>
    <row r="837" ht="15.75" customHeight="1">
      <c r="E837" s="4" t="str">
        <f>IFERROR(__xludf.DUMMYFUNCTION("GOOGLETRANSLATE(D837, ""he"", ""en"")"),"#VALUE!")</f>
        <v>#VALUE!</v>
      </c>
    </row>
    <row r="838" ht="15.75" customHeight="1">
      <c r="E838" s="4" t="str">
        <f>IFERROR(__xludf.DUMMYFUNCTION("GOOGLETRANSLATE(D838, ""he"", ""en"")"),"#VALUE!")</f>
        <v>#VALUE!</v>
      </c>
    </row>
    <row r="839" ht="15.75" customHeight="1">
      <c r="E839" s="4" t="str">
        <f>IFERROR(__xludf.DUMMYFUNCTION("GOOGLETRANSLATE(D839, ""he"", ""en"")"),"#VALUE!")</f>
        <v>#VALUE!</v>
      </c>
    </row>
    <row r="840" ht="15.75" customHeight="1">
      <c r="E840" s="4" t="str">
        <f>IFERROR(__xludf.DUMMYFUNCTION("GOOGLETRANSLATE(D840, ""he"", ""en"")"),"#VALUE!")</f>
        <v>#VALUE!</v>
      </c>
    </row>
    <row r="841" ht="15.75" customHeight="1">
      <c r="E841" s="4" t="str">
        <f>IFERROR(__xludf.DUMMYFUNCTION("GOOGLETRANSLATE(D841, ""he"", ""en"")"),"#VALUE!")</f>
        <v>#VALUE!</v>
      </c>
    </row>
    <row r="842" ht="15.75" customHeight="1">
      <c r="E842" s="4" t="str">
        <f>IFERROR(__xludf.DUMMYFUNCTION("GOOGLETRANSLATE(D842, ""he"", ""en"")"),"#VALUE!")</f>
        <v>#VALUE!</v>
      </c>
    </row>
    <row r="843" ht="15.75" customHeight="1">
      <c r="E843" s="4" t="str">
        <f>IFERROR(__xludf.DUMMYFUNCTION("GOOGLETRANSLATE(D843, ""he"", ""en"")"),"#VALUE!")</f>
        <v>#VALUE!</v>
      </c>
    </row>
    <row r="844" ht="15.75" customHeight="1">
      <c r="E844" s="4" t="str">
        <f>IFERROR(__xludf.DUMMYFUNCTION("GOOGLETRANSLATE(D844, ""he"", ""en"")"),"#VALUE!")</f>
        <v>#VALUE!</v>
      </c>
    </row>
    <row r="845" ht="15.75" customHeight="1">
      <c r="E845" s="4" t="str">
        <f>IFERROR(__xludf.DUMMYFUNCTION("GOOGLETRANSLATE(D845, ""he"", ""en"")"),"#VALUE!")</f>
        <v>#VALUE!</v>
      </c>
    </row>
    <row r="846" ht="15.75" customHeight="1">
      <c r="E846" s="4" t="str">
        <f>IFERROR(__xludf.DUMMYFUNCTION("GOOGLETRANSLATE(D846, ""he"", ""en"")"),"#VALUE!")</f>
        <v>#VALUE!</v>
      </c>
    </row>
    <row r="847" ht="15.75" customHeight="1">
      <c r="E847" s="4" t="str">
        <f>IFERROR(__xludf.DUMMYFUNCTION("GOOGLETRANSLATE(D847, ""he"", ""en"")"),"#VALUE!")</f>
        <v>#VALUE!</v>
      </c>
    </row>
    <row r="848" ht="15.75" customHeight="1">
      <c r="E848" s="4" t="str">
        <f>IFERROR(__xludf.DUMMYFUNCTION("GOOGLETRANSLATE(D848, ""he"", ""en"")"),"#VALUE!")</f>
        <v>#VALUE!</v>
      </c>
    </row>
    <row r="849" ht="15.75" customHeight="1">
      <c r="E849" s="4" t="str">
        <f>IFERROR(__xludf.DUMMYFUNCTION("GOOGLETRANSLATE(D849, ""he"", ""en"")"),"#VALUE!")</f>
        <v>#VALUE!</v>
      </c>
    </row>
    <row r="850" ht="15.75" customHeight="1">
      <c r="E850" s="4" t="str">
        <f>IFERROR(__xludf.DUMMYFUNCTION("GOOGLETRANSLATE(D850, ""he"", ""en"")"),"#VALUE!")</f>
        <v>#VALUE!</v>
      </c>
    </row>
    <row r="851" ht="15.75" customHeight="1">
      <c r="E851" s="4" t="str">
        <f>IFERROR(__xludf.DUMMYFUNCTION("GOOGLETRANSLATE(D851, ""he"", ""en"")"),"#VALUE!")</f>
        <v>#VALUE!</v>
      </c>
    </row>
    <row r="852" ht="15.75" customHeight="1">
      <c r="E852" s="4" t="str">
        <f>IFERROR(__xludf.DUMMYFUNCTION("GOOGLETRANSLATE(D852, ""he"", ""en"")"),"#VALUE!")</f>
        <v>#VALUE!</v>
      </c>
    </row>
    <row r="853" ht="15.75" customHeight="1">
      <c r="E853" s="4" t="str">
        <f>IFERROR(__xludf.DUMMYFUNCTION("GOOGLETRANSLATE(D853, ""he"", ""en"")"),"#VALUE!")</f>
        <v>#VALUE!</v>
      </c>
    </row>
    <row r="854" ht="15.75" customHeight="1">
      <c r="E854" s="4" t="str">
        <f>IFERROR(__xludf.DUMMYFUNCTION("GOOGLETRANSLATE(D854, ""he"", ""en"")"),"#VALUE!")</f>
        <v>#VALUE!</v>
      </c>
    </row>
    <row r="855" ht="15.75" customHeight="1">
      <c r="E855" s="4" t="str">
        <f>IFERROR(__xludf.DUMMYFUNCTION("GOOGLETRANSLATE(D855, ""he"", ""en"")"),"#VALUE!")</f>
        <v>#VALUE!</v>
      </c>
    </row>
    <row r="856" ht="15.75" customHeight="1">
      <c r="E856" s="4" t="str">
        <f>IFERROR(__xludf.DUMMYFUNCTION("GOOGLETRANSLATE(D856, ""he"", ""en"")"),"#VALUE!")</f>
        <v>#VALUE!</v>
      </c>
    </row>
    <row r="857" ht="15.75" customHeight="1">
      <c r="E857" s="4" t="str">
        <f>IFERROR(__xludf.DUMMYFUNCTION("GOOGLETRANSLATE(D857, ""he"", ""en"")"),"#VALUE!")</f>
        <v>#VALUE!</v>
      </c>
    </row>
    <row r="858" ht="15.75" customHeight="1">
      <c r="E858" s="4" t="str">
        <f>IFERROR(__xludf.DUMMYFUNCTION("GOOGLETRANSLATE(D858, ""he"", ""en"")"),"#VALUE!")</f>
        <v>#VALUE!</v>
      </c>
    </row>
    <row r="859" ht="15.75" customHeight="1">
      <c r="E859" s="4" t="str">
        <f>IFERROR(__xludf.DUMMYFUNCTION("GOOGLETRANSLATE(D859, ""he"", ""en"")"),"#VALUE!")</f>
        <v>#VALUE!</v>
      </c>
    </row>
    <row r="860" ht="15.75" customHeight="1">
      <c r="E860" s="4" t="str">
        <f>IFERROR(__xludf.DUMMYFUNCTION("GOOGLETRANSLATE(D860, ""he"", ""en"")"),"#VALUE!")</f>
        <v>#VALUE!</v>
      </c>
    </row>
    <row r="861" ht="15.75" customHeight="1">
      <c r="E861" s="4" t="str">
        <f>IFERROR(__xludf.DUMMYFUNCTION("GOOGLETRANSLATE(D861, ""he"", ""en"")"),"#VALUE!")</f>
        <v>#VALUE!</v>
      </c>
    </row>
    <row r="862" ht="15.75" customHeight="1">
      <c r="E862" s="4" t="str">
        <f>IFERROR(__xludf.DUMMYFUNCTION("GOOGLETRANSLATE(D862, ""he"", ""en"")"),"#VALUE!")</f>
        <v>#VALUE!</v>
      </c>
    </row>
    <row r="863" ht="15.75" customHeight="1">
      <c r="E863" s="4" t="str">
        <f>IFERROR(__xludf.DUMMYFUNCTION("GOOGLETRANSLATE(D863, ""he"", ""en"")"),"#VALUE!")</f>
        <v>#VALUE!</v>
      </c>
    </row>
    <row r="864" ht="15.75" customHeight="1">
      <c r="E864" s="4" t="str">
        <f>IFERROR(__xludf.DUMMYFUNCTION("GOOGLETRANSLATE(D864, ""he"", ""en"")"),"#VALUE!")</f>
        <v>#VALUE!</v>
      </c>
    </row>
    <row r="865" ht="15.75" customHeight="1">
      <c r="E865" s="4" t="str">
        <f>IFERROR(__xludf.DUMMYFUNCTION("GOOGLETRANSLATE(D865, ""he"", ""en"")"),"#VALUE!")</f>
        <v>#VALUE!</v>
      </c>
    </row>
    <row r="866" ht="15.75" customHeight="1">
      <c r="E866" s="4" t="str">
        <f>IFERROR(__xludf.DUMMYFUNCTION("GOOGLETRANSLATE(D866, ""he"", ""en"")"),"#VALUE!")</f>
        <v>#VALUE!</v>
      </c>
    </row>
    <row r="867" ht="15.75" customHeight="1">
      <c r="E867" s="4" t="str">
        <f>IFERROR(__xludf.DUMMYFUNCTION("GOOGLETRANSLATE(D867, ""he"", ""en"")"),"#VALUE!")</f>
        <v>#VALUE!</v>
      </c>
    </row>
    <row r="868" ht="15.75" customHeight="1">
      <c r="E868" s="4" t="str">
        <f>IFERROR(__xludf.DUMMYFUNCTION("GOOGLETRANSLATE(D868, ""he"", ""en"")"),"#VALUE!")</f>
        <v>#VALUE!</v>
      </c>
    </row>
    <row r="869" ht="15.75" customHeight="1">
      <c r="E869" s="4" t="str">
        <f>IFERROR(__xludf.DUMMYFUNCTION("GOOGLETRANSLATE(D869, ""he"", ""en"")"),"#VALUE!")</f>
        <v>#VALUE!</v>
      </c>
    </row>
    <row r="870" ht="15.75" customHeight="1">
      <c r="E870" s="4" t="str">
        <f>IFERROR(__xludf.DUMMYFUNCTION("GOOGLETRANSLATE(D870, ""he"", ""en"")"),"#VALUE!")</f>
        <v>#VALUE!</v>
      </c>
    </row>
    <row r="871" ht="15.75" customHeight="1">
      <c r="E871" s="4" t="str">
        <f>IFERROR(__xludf.DUMMYFUNCTION("GOOGLETRANSLATE(D871, ""he"", ""en"")"),"#VALUE!")</f>
        <v>#VALUE!</v>
      </c>
    </row>
    <row r="872" ht="15.75" customHeight="1">
      <c r="E872" s="4" t="str">
        <f>IFERROR(__xludf.DUMMYFUNCTION("GOOGLETRANSLATE(D872, ""he"", ""en"")"),"#VALUE!")</f>
        <v>#VALUE!</v>
      </c>
    </row>
    <row r="873" ht="15.75" customHeight="1">
      <c r="E873" s="4" t="str">
        <f>IFERROR(__xludf.DUMMYFUNCTION("GOOGLETRANSLATE(D873, ""he"", ""en"")"),"#VALUE!")</f>
        <v>#VALUE!</v>
      </c>
    </row>
    <row r="874" ht="15.75" customHeight="1">
      <c r="E874" s="4" t="str">
        <f>IFERROR(__xludf.DUMMYFUNCTION("GOOGLETRANSLATE(D874, ""he"", ""en"")"),"#VALUE!")</f>
        <v>#VALUE!</v>
      </c>
    </row>
    <row r="875" ht="15.75" customHeight="1">
      <c r="E875" s="4" t="str">
        <f>IFERROR(__xludf.DUMMYFUNCTION("GOOGLETRANSLATE(D875, ""he"", ""en"")"),"#VALUE!")</f>
        <v>#VALUE!</v>
      </c>
    </row>
    <row r="876" ht="15.75" customHeight="1">
      <c r="E876" s="4" t="str">
        <f>IFERROR(__xludf.DUMMYFUNCTION("GOOGLETRANSLATE(D876, ""he"", ""en"")"),"#VALUE!")</f>
        <v>#VALUE!</v>
      </c>
    </row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1.0" footer="0.0" header="0.0" left="0.75" right="0.75" top="1.0"/>
  <pageSetup orientation="landscape"/>
  <drawing r:id="rId1"/>
</worksheet>
</file>

<file path=xl/worksheets/sheet2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5" width="12.63"/>
    <col customWidth="1" min="6" max="26" width="8.63"/>
  </cols>
  <sheetData>
    <row r="1" ht="15.75" customHeight="1">
      <c r="A1" s="1" t="s">
        <v>0</v>
      </c>
      <c r="B1" s="1" t="s">
        <v>1</v>
      </c>
      <c r="C1" s="20" t="s">
        <v>2</v>
      </c>
      <c r="D1" s="20" t="s">
        <v>3</v>
      </c>
      <c r="E1" s="18" t="s">
        <v>4</v>
      </c>
      <c r="F1" s="20" t="s">
        <v>5</v>
      </c>
      <c r="G1" s="20" t="s">
        <v>6</v>
      </c>
      <c r="H1" s="20" t="s">
        <v>7</v>
      </c>
    </row>
    <row r="2" ht="15.75" customHeight="1">
      <c r="A2" s="24" t="s">
        <v>8</v>
      </c>
      <c r="B2" s="25">
        <v>1.0</v>
      </c>
      <c r="C2" s="21">
        <v>1.0</v>
      </c>
      <c r="D2" s="22" t="s">
        <v>9</v>
      </c>
      <c r="E2" s="4" t="str">
        <f>IFERROR(__xludf.DUMMYFUNCTION("GOOGLETRANSLATE(D2, ""he"", ""en"")"),"{A}")</f>
        <v>{A}</v>
      </c>
      <c r="F2" s="21"/>
      <c r="G2" s="21"/>
      <c r="H2" s="21"/>
    </row>
    <row r="3" ht="15.75" customHeight="1">
      <c r="A3" s="3" t="s">
        <v>22</v>
      </c>
      <c r="B3" s="1" t="s">
        <v>2899</v>
      </c>
      <c r="C3" s="21">
        <v>2.0</v>
      </c>
      <c r="D3" s="22" t="s">
        <v>3236</v>
      </c>
      <c r="E3" s="4" t="str">
        <f>IFERROR(__xludf.DUMMYFUNCTION("GOOGLETRANSLATE(D3, ""he"", ""en"")"),"song")</f>
        <v>song</v>
      </c>
      <c r="F3" s="21"/>
      <c r="G3" s="21"/>
      <c r="H3" s="21"/>
    </row>
    <row r="4" ht="15.75" customHeight="1">
      <c r="A4" s="3" t="s">
        <v>7662</v>
      </c>
      <c r="B4" s="1" t="s">
        <v>7663</v>
      </c>
      <c r="C4" s="21">
        <v>3.0</v>
      </c>
      <c r="D4" s="22" t="s">
        <v>7664</v>
      </c>
      <c r="E4" s="4" t="str">
        <f>IFERROR(__xludf.DUMMYFUNCTION("GOOGLETRANSLATE(D4, ""he"", ""en"")"),"the virtues")</f>
        <v>the virtues</v>
      </c>
      <c r="F4" s="21"/>
      <c r="G4" s="21"/>
      <c r="H4" s="21"/>
    </row>
    <row r="5" ht="15.75" customHeight="1">
      <c r="A5" s="3" t="s">
        <v>3949</v>
      </c>
      <c r="B5" s="1" t="s">
        <v>3948</v>
      </c>
      <c r="C5" s="21">
        <v>4.0</v>
      </c>
      <c r="D5" s="22" t="s">
        <v>3949</v>
      </c>
      <c r="E5" s="4" t="str">
        <f>IFERROR(__xludf.DUMMYFUNCTION("GOOGLETRANSLATE(D5, ""he"", ""en"")"),"David")</f>
        <v>David</v>
      </c>
      <c r="F5" s="21"/>
      <c r="G5" s="21"/>
      <c r="H5" s="21"/>
    </row>
    <row r="6" ht="15.75" customHeight="1">
      <c r="A6" s="3" t="s">
        <v>180</v>
      </c>
      <c r="B6" s="1" t="s">
        <v>2580</v>
      </c>
      <c r="C6" s="21">
        <v>5.0</v>
      </c>
      <c r="D6" s="22" t="s">
        <v>180</v>
      </c>
      <c r="E6" s="4" t="str">
        <f>IFERROR(__xludf.DUMMYFUNCTION("GOOGLETRANSLATE(D6, ""he"", ""en"")"),"Jehovah")</f>
        <v>Jehovah</v>
      </c>
      <c r="F6" s="21"/>
      <c r="G6" s="21"/>
      <c r="H6" s="21"/>
    </row>
    <row r="7" ht="15.75" customHeight="1">
      <c r="A7" s="3" t="s">
        <v>8430</v>
      </c>
      <c r="B7" s="1" t="s">
        <v>8431</v>
      </c>
      <c r="C7" s="21">
        <v>6.0</v>
      </c>
      <c r="D7" s="22" t="s">
        <v>132</v>
      </c>
      <c r="E7" s="4" t="str">
        <f>IFERROR(__xludf.DUMMYFUNCTION("GOOGLETRANSLATE(D7, ""he"", ""en"")"),"not")</f>
        <v>not</v>
      </c>
      <c r="F7" s="21"/>
      <c r="G7" s="21"/>
      <c r="H7" s="21"/>
    </row>
    <row r="8" ht="15.75" customHeight="1">
      <c r="A8" s="3" t="s">
        <v>5977</v>
      </c>
      <c r="B8" s="1" t="s">
        <v>3570</v>
      </c>
      <c r="C8" s="21">
        <v>7.0</v>
      </c>
      <c r="D8" s="22" t="s">
        <v>8432</v>
      </c>
      <c r="E8" s="4" t="str">
        <f>IFERROR(__xludf.DUMMYFUNCTION("GOOGLETRANSLATE(D8, ""he"", ""en"")"),"eyebrow")</f>
        <v>eyebrow</v>
      </c>
      <c r="F8" s="21"/>
      <c r="G8" s="21"/>
      <c r="H8" s="21"/>
    </row>
    <row r="9" ht="15.75" customHeight="1">
      <c r="A9" s="3" t="s">
        <v>8433</v>
      </c>
      <c r="B9" s="1" t="s">
        <v>8434</v>
      </c>
      <c r="C9" s="21">
        <v>8.0</v>
      </c>
      <c r="D9" s="22" t="s">
        <v>3571</v>
      </c>
      <c r="E9" s="4" t="str">
        <f>IFERROR(__xludf.DUMMYFUNCTION("GOOGLETRANSLATE(D9, ""he"", ""en"")"),"my heart")</f>
        <v>my heart</v>
      </c>
      <c r="F9" s="21"/>
      <c r="G9" s="21"/>
      <c r="H9" s="21"/>
    </row>
    <row r="10" ht="15.75" customHeight="1">
      <c r="A10" s="3" t="s">
        <v>5855</v>
      </c>
      <c r="B10" s="1" t="s">
        <v>6480</v>
      </c>
      <c r="C10" s="21">
        <v>9.0</v>
      </c>
      <c r="D10" s="22" t="s">
        <v>144</v>
      </c>
      <c r="E10" s="4" t="str">
        <f>IFERROR(__xludf.DUMMYFUNCTION("GOOGLETRANSLATE(D10, ""he"", ""en"")"),"and not")</f>
        <v>and not</v>
      </c>
      <c r="F10" s="21"/>
      <c r="G10" s="21"/>
      <c r="H10" s="21"/>
    </row>
    <row r="11" ht="15.75" customHeight="1">
      <c r="A11" s="3" t="s">
        <v>8435</v>
      </c>
      <c r="B11" s="1" t="s">
        <v>8436</v>
      </c>
      <c r="C11" s="21">
        <v>10.0</v>
      </c>
      <c r="D11" s="22" t="s">
        <v>8437</v>
      </c>
      <c r="E11" s="4" t="str">
        <f>IFERROR(__xludf.DUMMYFUNCTION("GOOGLETRANSLATE(D11, ""he"", ""en"")"),"cheated")</f>
        <v>cheated</v>
      </c>
      <c r="F11" s="21"/>
      <c r="G11" s="21"/>
      <c r="H11" s="21"/>
    </row>
    <row r="12" ht="15.75" customHeight="1">
      <c r="A12" s="3" t="s">
        <v>8438</v>
      </c>
      <c r="B12" s="1" t="s">
        <v>8439</v>
      </c>
      <c r="C12" s="21">
        <v>11.0</v>
      </c>
      <c r="D12" s="22" t="s">
        <v>5855</v>
      </c>
      <c r="E12" s="4" t="str">
        <f>IFERROR(__xludf.DUMMYFUNCTION("GOOGLETRANSLATE(D12, ""he"", ""en"")"),"my eyes")</f>
        <v>my eyes</v>
      </c>
      <c r="F12" s="21"/>
      <c r="G12" s="21"/>
      <c r="H12" s="21"/>
    </row>
    <row r="13" ht="15.75" customHeight="1">
      <c r="A13" s="3" t="s">
        <v>8440</v>
      </c>
      <c r="B13" s="1" t="s">
        <v>8441</v>
      </c>
      <c r="C13" s="21">
        <v>12.0</v>
      </c>
      <c r="D13" s="22" t="s">
        <v>144</v>
      </c>
      <c r="E13" s="4" t="str">
        <f>IFERROR(__xludf.DUMMYFUNCTION("GOOGLETRANSLATE(D13, ""he"", ""en"")"),"and not")</f>
        <v>and not</v>
      </c>
      <c r="F13" s="21"/>
      <c r="G13" s="21"/>
      <c r="H13" s="21"/>
    </row>
    <row r="14" ht="15.75" customHeight="1">
      <c r="A14" s="3" t="s">
        <v>5840</v>
      </c>
      <c r="B14" s="1" t="s">
        <v>6832</v>
      </c>
      <c r="C14" s="21">
        <v>13.0</v>
      </c>
      <c r="D14" s="22" t="s">
        <v>8442</v>
      </c>
      <c r="E14" s="4" t="str">
        <f>IFERROR(__xludf.DUMMYFUNCTION("GOOGLETRANSLATE(D14, ""he"", ""en"")"),"I went")</f>
        <v>I went</v>
      </c>
      <c r="F14" s="21"/>
      <c r="G14" s="21"/>
      <c r="H14" s="21"/>
    </row>
    <row r="15" ht="15.75" customHeight="1">
      <c r="A15" s="24" t="s">
        <v>25</v>
      </c>
      <c r="B15" s="25">
        <v>2.0</v>
      </c>
      <c r="C15" s="21">
        <v>14.0</v>
      </c>
      <c r="D15" s="22" t="s">
        <v>8443</v>
      </c>
      <c r="E15" s="4" t="str">
        <f>IFERROR(__xludf.DUMMYFUNCTION("GOOGLETRANSLATE(D15, ""he"", ""en"")"),"in sizes")</f>
        <v>in sizes</v>
      </c>
      <c r="F15" s="21"/>
      <c r="G15" s="21"/>
      <c r="H15" s="21"/>
    </row>
    <row r="16" ht="15.75" customHeight="1">
      <c r="A16" s="3" t="s">
        <v>8444</v>
      </c>
      <c r="B16" s="1" t="s">
        <v>8445</v>
      </c>
      <c r="C16" s="21">
        <v>15.0</v>
      </c>
      <c r="D16" s="22" t="s">
        <v>8440</v>
      </c>
      <c r="E16" s="4" t="str">
        <f>IFERROR(__xludf.DUMMYFUNCTION("GOOGLETRANSLATE(D16, ""he"", ""en"")"),"And in wonder")</f>
        <v>And in wonder</v>
      </c>
      <c r="F16" s="21"/>
      <c r="G16" s="21"/>
      <c r="H16" s="21"/>
    </row>
    <row r="17" ht="15.75" customHeight="1">
      <c r="A17" s="3" t="s">
        <v>4821</v>
      </c>
      <c r="B17" s="1" t="s">
        <v>8446</v>
      </c>
      <c r="C17" s="21">
        <v>16.0</v>
      </c>
      <c r="D17" s="22" t="s">
        <v>4529</v>
      </c>
      <c r="E17" s="4" t="str">
        <f>IFERROR(__xludf.DUMMYFUNCTION("GOOGLETRANSLATE(D17, ""he"", ""en"")"),"from me:")</f>
        <v>from me:</v>
      </c>
      <c r="F17" s="21"/>
      <c r="G17" s="21"/>
      <c r="H17" s="21"/>
    </row>
    <row r="18" ht="15.75" customHeight="1">
      <c r="A18" s="3" t="s">
        <v>8447</v>
      </c>
      <c r="B18" s="1" t="s">
        <v>3970</v>
      </c>
      <c r="C18" s="21">
        <v>17.0</v>
      </c>
      <c r="D18" s="22" t="s">
        <v>26</v>
      </c>
      <c r="E18" s="4" t="str">
        <f>IFERROR(__xludf.DUMMYFUNCTION("GOOGLETRANSLATE(D18, ""he"", ""en"")"),"{on}")</f>
        <v>{on}</v>
      </c>
      <c r="F18" s="21"/>
      <c r="G18" s="21"/>
      <c r="H18" s="21"/>
    </row>
    <row r="19" ht="15.75" customHeight="1">
      <c r="A19" s="3" t="s">
        <v>591</v>
      </c>
      <c r="B19" s="1" t="s">
        <v>8448</v>
      </c>
      <c r="C19" s="21">
        <v>18.0</v>
      </c>
      <c r="D19" s="22" t="s">
        <v>726</v>
      </c>
      <c r="E19" s="4" t="str">
        <f>IFERROR(__xludf.DUMMYFUNCTION("GOOGLETRANSLATE(D19, ""he"", ""en"")"),"if")</f>
        <v>if</v>
      </c>
      <c r="F19" s="21"/>
      <c r="G19" s="21"/>
      <c r="H19" s="21"/>
    </row>
    <row r="20" ht="15.75" customHeight="1">
      <c r="A20" s="3" t="s">
        <v>8449</v>
      </c>
      <c r="B20" s="1" t="s">
        <v>8450</v>
      </c>
      <c r="C20" s="21">
        <v>19.0</v>
      </c>
      <c r="D20" s="22" t="s">
        <v>132</v>
      </c>
      <c r="E20" s="4" t="str">
        <f>IFERROR(__xludf.DUMMYFUNCTION("GOOGLETRANSLATE(D20, ""he"", ""en"")"),"not")</f>
        <v>not</v>
      </c>
      <c r="F20" s="21"/>
      <c r="G20" s="21"/>
      <c r="H20" s="21"/>
    </row>
    <row r="21" ht="15.75" customHeight="1">
      <c r="A21" s="3" t="s">
        <v>8451</v>
      </c>
      <c r="B21" s="1" t="s">
        <v>8448</v>
      </c>
      <c r="C21" s="21">
        <v>20.0</v>
      </c>
      <c r="D21" s="22" t="s">
        <v>4838</v>
      </c>
      <c r="E21" s="4" t="str">
        <f>IFERROR(__xludf.DUMMYFUNCTION("GOOGLETRANSLATE(D21, ""he"", ""en"")"),"I have been")</f>
        <v>I have been</v>
      </c>
      <c r="F21" s="21"/>
      <c r="G21" s="21"/>
      <c r="H21" s="21"/>
    </row>
    <row r="22" ht="15.75" customHeight="1">
      <c r="A22" s="3" t="s">
        <v>8452</v>
      </c>
      <c r="B22" s="1" t="s">
        <v>592</v>
      </c>
      <c r="C22" s="21">
        <v>21.0</v>
      </c>
      <c r="D22" s="22" t="s">
        <v>8453</v>
      </c>
      <c r="E22" s="4" t="str">
        <f>IFERROR(__xludf.DUMMYFUNCTION("GOOGLETRANSLATE(D22, ""he"", ""en"")"),"And I stopped")</f>
        <v>And I stopped</v>
      </c>
      <c r="F22" s="21"/>
      <c r="G22" s="21"/>
      <c r="H22" s="21"/>
    </row>
    <row r="23" ht="15.75" customHeight="1">
      <c r="A23" s="3" t="s">
        <v>4111</v>
      </c>
      <c r="B23" s="1" t="s">
        <v>8454</v>
      </c>
      <c r="C23" s="21">
        <v>22.0</v>
      </c>
      <c r="D23" s="22" t="s">
        <v>3564</v>
      </c>
      <c r="E23" s="4" t="str">
        <f>IFERROR(__xludf.DUMMYFUNCTION("GOOGLETRANSLATE(D23, ""he"", ""en"")"),"mental")</f>
        <v>mental</v>
      </c>
      <c r="F23" s="21"/>
      <c r="G23" s="21"/>
      <c r="H23" s="21"/>
    </row>
    <row r="24" ht="15.75" customHeight="1">
      <c r="A24" s="3" t="s">
        <v>591</v>
      </c>
      <c r="B24" s="1" t="s">
        <v>7669</v>
      </c>
      <c r="C24" s="21">
        <v>23.0</v>
      </c>
      <c r="D24" s="22" t="s">
        <v>8455</v>
      </c>
      <c r="E24" s="4" t="str">
        <f>IFERROR(__xludf.DUMMYFUNCTION("GOOGLETRANSLATE(D24, ""he"", ""en"")"),"as a reward")</f>
        <v>as a reward</v>
      </c>
      <c r="F24" s="21"/>
      <c r="G24" s="21"/>
      <c r="H24" s="21"/>
    </row>
    <row r="25" ht="15.75" customHeight="1">
      <c r="A25" s="24" t="s">
        <v>49</v>
      </c>
      <c r="B25" s="25">
        <v>3.0</v>
      </c>
      <c r="C25" s="21">
        <v>24.0</v>
      </c>
      <c r="D25" s="22" t="s">
        <v>5493</v>
      </c>
      <c r="E25" s="4" t="str">
        <f>IFERROR(__xludf.DUMMYFUNCTION("GOOGLETRANSLATE(D25, ""he"", ""en"")"),"pestle")</f>
        <v>pestle</v>
      </c>
      <c r="F25" s="21"/>
      <c r="G25" s="21"/>
      <c r="H25" s="21"/>
    </row>
    <row r="26" ht="15.75" customHeight="1">
      <c r="A26" s="3" t="s">
        <v>8405</v>
      </c>
      <c r="B26" s="1" t="s">
        <v>8406</v>
      </c>
      <c r="C26" s="21">
        <v>25.0</v>
      </c>
      <c r="D26" s="22" t="s">
        <v>8456</v>
      </c>
      <c r="E26" s="4" t="str">
        <f>IFERROR(__xludf.DUMMYFUNCTION("GOOGLETRANSLATE(D26, ""he"", ""en"")"),"emu")</f>
        <v>emu</v>
      </c>
      <c r="F26" s="21"/>
      <c r="G26" s="21"/>
      <c r="H26" s="21"/>
    </row>
    <row r="27" ht="15.75" customHeight="1">
      <c r="A27" s="3" t="s">
        <v>2131</v>
      </c>
      <c r="B27" s="1" t="s">
        <v>3009</v>
      </c>
      <c r="C27" s="21">
        <v>26.0</v>
      </c>
      <c r="D27" s="22" t="s">
        <v>8457</v>
      </c>
      <c r="E27" s="4" t="str">
        <f>IFERROR(__xludf.DUMMYFUNCTION("GOOGLETRANSLATE(D27, ""he"", ""en"")"),"as a reward")</f>
        <v>as a reward</v>
      </c>
      <c r="F27" s="21"/>
      <c r="G27" s="21"/>
      <c r="H27" s="21"/>
    </row>
    <row r="28" ht="15.75" customHeight="1">
      <c r="A28" s="3" t="s">
        <v>7665</v>
      </c>
      <c r="B28" s="1" t="s">
        <v>7975</v>
      </c>
      <c r="C28" s="21">
        <v>27.0</v>
      </c>
      <c r="D28" s="22" t="s">
        <v>4111</v>
      </c>
      <c r="E28" s="4" t="str">
        <f>IFERROR(__xludf.DUMMYFUNCTION("GOOGLETRANSLATE(D28, ""he"", ""en"")"),"pestle")</f>
        <v>pestle</v>
      </c>
      <c r="F28" s="21"/>
      <c r="G28" s="21"/>
      <c r="H28" s="21"/>
    </row>
    <row r="29" ht="15.75" customHeight="1">
      <c r="A29" s="3" t="s">
        <v>7990</v>
      </c>
      <c r="B29" s="1" t="s">
        <v>7991</v>
      </c>
      <c r="C29" s="21">
        <v>28.0</v>
      </c>
      <c r="D29" s="22" t="s">
        <v>603</v>
      </c>
      <c r="E29" s="4" t="str">
        <f>IFERROR(__xludf.DUMMYFUNCTION("GOOGLETRANSLATE(D29, ""he"", ""en"")"),"mental:")</f>
        <v>mental:</v>
      </c>
      <c r="F29" s="21"/>
      <c r="G29" s="21"/>
      <c r="H29" s="21"/>
    </row>
    <row r="30" ht="15.75" customHeight="1">
      <c r="A30" s="3" t="s">
        <v>7992</v>
      </c>
      <c r="B30" s="1" t="s">
        <v>8458</v>
      </c>
      <c r="C30" s="21">
        <v>29.0</v>
      </c>
      <c r="D30" s="22" t="s">
        <v>50</v>
      </c>
      <c r="E30" s="4" t="str">
        <f>IFERROR(__xludf.DUMMYFUNCTION("GOOGLETRANSLATE(D30, ""he"", ""en"")"),"{third}")</f>
        <v>{third}</v>
      </c>
      <c r="F30" s="21"/>
      <c r="G30" s="21"/>
      <c r="H30" s="21"/>
    </row>
    <row r="31" ht="15.75" customHeight="1">
      <c r="A31" s="1"/>
      <c r="B31" s="1"/>
      <c r="C31" s="21">
        <v>30.0</v>
      </c>
      <c r="D31" s="22" t="s">
        <v>8405</v>
      </c>
      <c r="E31" s="4" t="str">
        <f>IFERROR(__xludf.DUMMYFUNCTION("GOOGLETRANSLATE(D31, ""he"", ""en"")"),"will be")</f>
        <v>will be</v>
      </c>
      <c r="F31" s="21"/>
      <c r="G31" s="21"/>
      <c r="H31" s="21"/>
    </row>
    <row r="32" ht="15.75" customHeight="1">
      <c r="A32" s="1"/>
      <c r="B32" s="1"/>
      <c r="C32" s="21">
        <v>31.0</v>
      </c>
      <c r="D32" s="22" t="s">
        <v>1624</v>
      </c>
      <c r="E32" s="4" t="str">
        <f>IFERROR(__xludf.DUMMYFUNCTION("GOOGLETRANSLATE(D32, ""he"", ""en"")"),"Israel")</f>
        <v>Israel</v>
      </c>
      <c r="F32" s="21"/>
      <c r="G32" s="21"/>
      <c r="H32" s="21"/>
    </row>
    <row r="33" ht="15.75" customHeight="1">
      <c r="A33" s="1"/>
      <c r="B33" s="1"/>
      <c r="C33" s="21">
        <v>32.0</v>
      </c>
      <c r="D33" s="22" t="s">
        <v>545</v>
      </c>
      <c r="E33" s="4" t="str">
        <f>IFERROR(__xludf.DUMMYFUNCTION("GOOGLETRANSLATE(D33, ""he"", ""en"")"),"to")</f>
        <v>to</v>
      </c>
      <c r="F33" s="21"/>
      <c r="G33" s="21"/>
      <c r="H33" s="21"/>
    </row>
    <row r="34" ht="15.75" customHeight="1">
      <c r="A34" s="1"/>
      <c r="B34" s="1"/>
      <c r="C34" s="21">
        <v>33.0</v>
      </c>
      <c r="D34" s="22" t="s">
        <v>180</v>
      </c>
      <c r="E34" s="4" t="str">
        <f>IFERROR(__xludf.DUMMYFUNCTION("GOOGLETRANSLATE(D34, ""he"", ""en"")"),"Jehovah")</f>
        <v>Jehovah</v>
      </c>
      <c r="F34" s="21"/>
      <c r="G34" s="21"/>
      <c r="H34" s="21"/>
    </row>
    <row r="35" ht="15.75" customHeight="1">
      <c r="A35" s="1"/>
      <c r="B35" s="1"/>
      <c r="C35" s="21">
        <v>34.0</v>
      </c>
      <c r="D35" s="22" t="s">
        <v>7994</v>
      </c>
      <c r="E35" s="4" t="str">
        <f>IFERROR(__xludf.DUMMYFUNCTION("GOOGLETRANSLATE(D35, ""he"", ""en"")"),"from now on")</f>
        <v>from now on</v>
      </c>
      <c r="F35" s="21"/>
      <c r="G35" s="21"/>
      <c r="H35" s="21"/>
    </row>
    <row r="36" ht="15.75" customHeight="1">
      <c r="A36" s="1"/>
      <c r="B36" s="1"/>
      <c r="C36" s="21">
        <v>35.0</v>
      </c>
      <c r="D36" s="22" t="s">
        <v>7995</v>
      </c>
      <c r="E36" s="4" t="str">
        <f>IFERROR(__xludf.DUMMYFUNCTION("GOOGLETRANSLATE(D36, ""he"", ""en"")"),"committee")</f>
        <v>committee</v>
      </c>
      <c r="F36" s="21"/>
      <c r="G36" s="21"/>
      <c r="H36" s="21"/>
    </row>
    <row r="37" ht="15.75" customHeight="1">
      <c r="A37" s="1"/>
      <c r="B37" s="1"/>
      <c r="C37" s="26">
        <v>36.0</v>
      </c>
      <c r="D37" s="5" t="s">
        <v>7998</v>
      </c>
      <c r="E37" s="4" t="str">
        <f>IFERROR(__xludf.DUMMYFUNCTION("GOOGLETRANSLATE(D37, ""he"", ""en"")"),"world:")</f>
        <v>world:</v>
      </c>
      <c r="F37" s="4"/>
      <c r="G37" s="4"/>
      <c r="H37" s="4"/>
    </row>
    <row r="38" ht="15.75" customHeight="1">
      <c r="A38" s="3" t="s">
        <v>197</v>
      </c>
      <c r="B38" s="1">
        <v>11.0</v>
      </c>
      <c r="C38" s="1"/>
      <c r="D38" s="1"/>
      <c r="E38" s="4" t="str">
        <f>IFERROR(__xludf.DUMMYFUNCTION("GOOGLETRANSLATE(D38, ""he"", ""en"")"),"#VALUE!")</f>
        <v>#VALUE!</v>
      </c>
      <c r="F38" s="1"/>
      <c r="G38" s="1"/>
      <c r="H38" s="1"/>
    </row>
    <row r="39" ht="15.75" customHeight="1">
      <c r="A39" s="3" t="s">
        <v>8459</v>
      </c>
      <c r="B39" s="1" t="s">
        <v>8460</v>
      </c>
      <c r="C39" s="1"/>
      <c r="D39" s="1"/>
      <c r="E39" s="4" t="str">
        <f>IFERROR(__xludf.DUMMYFUNCTION("GOOGLETRANSLATE(D39, ""he"", ""en"")"),"#VALUE!")</f>
        <v>#VALUE!</v>
      </c>
      <c r="F39" s="1"/>
      <c r="G39" s="1"/>
      <c r="H39" s="1"/>
    </row>
    <row r="40" ht="15.75" customHeight="1">
      <c r="A40" s="3" t="s">
        <v>180</v>
      </c>
      <c r="B40" s="1" t="s">
        <v>8461</v>
      </c>
      <c r="C40" s="1"/>
      <c r="D40" s="1"/>
      <c r="E40" s="4" t="str">
        <f>IFERROR(__xludf.DUMMYFUNCTION("GOOGLETRANSLATE(D40, ""he"", ""en"")"),"#VALUE!")</f>
        <v>#VALUE!</v>
      </c>
      <c r="F40" s="1"/>
      <c r="G40" s="1"/>
      <c r="H40" s="1"/>
    </row>
    <row r="41" ht="15.75" customHeight="1">
      <c r="A41" s="3" t="s">
        <v>8462</v>
      </c>
      <c r="B41" s="1" t="s">
        <v>8463</v>
      </c>
      <c r="C41" s="1"/>
      <c r="D41" s="1"/>
      <c r="E41" s="4" t="str">
        <f>IFERROR(__xludf.DUMMYFUNCTION("GOOGLETRANSLATE(D41, ""he"", ""en"")"),"#VALUE!")</f>
        <v>#VALUE!</v>
      </c>
      <c r="F41" s="1"/>
      <c r="G41" s="1"/>
      <c r="H41" s="1"/>
    </row>
    <row r="42" ht="15.75" customHeight="1">
      <c r="A42" s="3" t="s">
        <v>7974</v>
      </c>
      <c r="B42" s="1" t="s">
        <v>8464</v>
      </c>
      <c r="C42" s="1"/>
      <c r="D42" s="1"/>
      <c r="E42" s="4" t="str">
        <f>IFERROR(__xludf.DUMMYFUNCTION("GOOGLETRANSLATE(D42, ""he"", ""en"")"),"#VALUE!")</f>
        <v>#VALUE!</v>
      </c>
      <c r="F42" s="1"/>
      <c r="G42" s="1"/>
      <c r="H42" s="1"/>
    </row>
    <row r="43" ht="15.75" customHeight="1">
      <c r="A43" s="3" t="s">
        <v>8465</v>
      </c>
      <c r="B43" s="1" t="s">
        <v>8466</v>
      </c>
      <c r="C43" s="1"/>
      <c r="D43" s="1"/>
      <c r="E43" s="4" t="str">
        <f>IFERROR(__xludf.DUMMYFUNCTION("GOOGLETRANSLATE(D43, ""he"", ""en"")"),"#VALUE!")</f>
        <v>#VALUE!</v>
      </c>
      <c r="F43" s="1"/>
      <c r="G43" s="1"/>
      <c r="H43" s="1"/>
    </row>
    <row r="44" ht="15.75" customHeight="1">
      <c r="A44" s="3" t="s">
        <v>8467</v>
      </c>
      <c r="B44" s="1" t="s">
        <v>8468</v>
      </c>
      <c r="C44" s="1"/>
      <c r="D44" s="1"/>
      <c r="E44" s="4" t="str">
        <f>IFERROR(__xludf.DUMMYFUNCTION("GOOGLETRANSLATE(D44, ""he"", ""en"")"),"#VALUE!")</f>
        <v>#VALUE!</v>
      </c>
      <c r="F44" s="1"/>
      <c r="G44" s="1"/>
      <c r="H44" s="1"/>
    </row>
    <row r="45" ht="15.75" customHeight="1">
      <c r="A45" s="3" t="s">
        <v>2943</v>
      </c>
      <c r="B45" s="1" t="s">
        <v>2944</v>
      </c>
      <c r="C45" s="1"/>
      <c r="D45" s="1"/>
      <c r="E45" s="4" t="str">
        <f>IFERROR(__xludf.DUMMYFUNCTION("GOOGLETRANSLATE(D45, ""he"", ""en"")"),"#VALUE!")</f>
        <v>#VALUE!</v>
      </c>
      <c r="F45" s="1"/>
      <c r="G45" s="1"/>
      <c r="H45" s="1"/>
    </row>
    <row r="46" ht="15.75" customHeight="1">
      <c r="A46" s="3" t="s">
        <v>197</v>
      </c>
      <c r="B46" s="1">
        <v>12.0</v>
      </c>
      <c r="C46" s="1"/>
      <c r="D46" s="1"/>
      <c r="E46" s="4" t="str">
        <f>IFERROR(__xludf.DUMMYFUNCTION("GOOGLETRANSLATE(D46, ""he"", ""en"")"),"#VALUE!")</f>
        <v>#VALUE!</v>
      </c>
      <c r="F46" s="1"/>
      <c r="G46" s="1"/>
      <c r="H46" s="1"/>
    </row>
    <row r="47" ht="15.75" customHeight="1">
      <c r="A47" s="3" t="s">
        <v>180</v>
      </c>
      <c r="B47" s="1" t="s">
        <v>8461</v>
      </c>
      <c r="C47" s="1"/>
      <c r="D47" s="1"/>
      <c r="E47" s="4" t="str">
        <f>IFERROR(__xludf.DUMMYFUNCTION("GOOGLETRANSLATE(D47, ""he"", ""en"")"),"#VALUE!")</f>
        <v>#VALUE!</v>
      </c>
      <c r="F47" s="1"/>
      <c r="G47" s="1"/>
      <c r="H47" s="1"/>
    </row>
    <row r="48" ht="15.75" customHeight="1">
      <c r="A48" s="3" t="s">
        <v>8469</v>
      </c>
      <c r="B48" s="1" t="s">
        <v>8470</v>
      </c>
      <c r="C48" s="1"/>
      <c r="D48" s="1"/>
      <c r="E48" s="4" t="str">
        <f>IFERROR(__xludf.DUMMYFUNCTION("GOOGLETRANSLATE(D48, ""he"", ""en"")"),"#VALUE!")</f>
        <v>#VALUE!</v>
      </c>
      <c r="F48" s="1"/>
      <c r="G48" s="1"/>
      <c r="H48" s="1"/>
    </row>
    <row r="49" ht="15.75" customHeight="1">
      <c r="A49" s="3" t="s">
        <v>8471</v>
      </c>
      <c r="B49" s="1" t="s">
        <v>8472</v>
      </c>
      <c r="C49" s="1"/>
      <c r="D49" s="1"/>
      <c r="E49" s="4" t="str">
        <f>IFERROR(__xludf.DUMMYFUNCTION("GOOGLETRANSLATE(D49, ""he"", ""en"")"),"#VALUE!")</f>
        <v>#VALUE!</v>
      </c>
      <c r="F49" s="1"/>
      <c r="G49" s="1"/>
      <c r="H49" s="1"/>
    </row>
    <row r="50" ht="15.75" customHeight="1">
      <c r="A50" s="3" t="s">
        <v>8471</v>
      </c>
      <c r="B50" s="1" t="s">
        <v>8472</v>
      </c>
      <c r="C50" s="1"/>
      <c r="D50" s="1"/>
      <c r="E50" s="4" t="str">
        <f>IFERROR(__xludf.DUMMYFUNCTION("GOOGLETRANSLATE(D50, ""he"", ""en"")"),"#VALUE!")</f>
        <v>#VALUE!</v>
      </c>
      <c r="F50" s="1"/>
      <c r="G50" s="1"/>
      <c r="H50" s="1"/>
    </row>
    <row r="51" ht="15.75" customHeight="1">
      <c r="A51" s="3" t="s">
        <v>1099</v>
      </c>
      <c r="B51" s="1" t="s">
        <v>8473</v>
      </c>
      <c r="C51" s="1"/>
      <c r="D51" s="1"/>
      <c r="E51" s="4" t="str">
        <f>IFERROR(__xludf.DUMMYFUNCTION("GOOGLETRANSLATE(D51, ""he"", ""en"")"),"#VALUE!")</f>
        <v>#VALUE!</v>
      </c>
      <c r="F51" s="1"/>
      <c r="G51" s="1"/>
      <c r="H51" s="1"/>
    </row>
    <row r="52" ht="15.75" customHeight="1">
      <c r="A52" s="3" t="s">
        <v>7751</v>
      </c>
      <c r="B52" s="1" t="s">
        <v>7796</v>
      </c>
      <c r="C52" s="1"/>
      <c r="D52" s="1"/>
      <c r="E52" s="4" t="str">
        <f>IFERROR(__xludf.DUMMYFUNCTION("GOOGLETRANSLATE(D52, ""he"", ""en"")"),"#VALUE!")</f>
        <v>#VALUE!</v>
      </c>
      <c r="F52" s="1"/>
      <c r="G52" s="1"/>
      <c r="H52" s="1"/>
    </row>
    <row r="53" ht="15.75" customHeight="1">
      <c r="A53" s="3" t="s">
        <v>2131</v>
      </c>
      <c r="B53" s="1" t="s">
        <v>8474</v>
      </c>
      <c r="C53" s="1"/>
      <c r="D53" s="1"/>
      <c r="E53" s="4" t="str">
        <f>IFERROR(__xludf.DUMMYFUNCTION("GOOGLETRANSLATE(D53, ""he"", ""en"")"),"#VALUE!")</f>
        <v>#VALUE!</v>
      </c>
      <c r="F53" s="1"/>
      <c r="G53" s="1"/>
      <c r="H53" s="1"/>
    </row>
    <row r="54" ht="15.75" customHeight="1">
      <c r="A54" s="3" t="s">
        <v>8471</v>
      </c>
      <c r="B54" s="1" t="s">
        <v>8472</v>
      </c>
      <c r="C54" s="1"/>
      <c r="D54" s="1"/>
      <c r="E54" s="4" t="str">
        <f>IFERROR(__xludf.DUMMYFUNCTION("GOOGLETRANSLATE(D54, ""he"", ""en"")"),"#VALUE!")</f>
        <v>#VALUE!</v>
      </c>
      <c r="F54" s="1"/>
      <c r="G54" s="1"/>
      <c r="H54" s="1"/>
    </row>
    <row r="55" ht="15.75" customHeight="1">
      <c r="A55" s="3" t="s">
        <v>1099</v>
      </c>
      <c r="B55" s="1" t="s">
        <v>8473</v>
      </c>
      <c r="C55" s="1"/>
      <c r="D55" s="1"/>
      <c r="E55" s="4" t="str">
        <f>IFERROR(__xludf.DUMMYFUNCTION("GOOGLETRANSLATE(D55, ""he"", ""en"")"),"#VALUE!")</f>
        <v>#VALUE!</v>
      </c>
      <c r="F55" s="1"/>
      <c r="G55" s="1"/>
      <c r="H55" s="1"/>
    </row>
    <row r="56" ht="15.75" customHeight="1">
      <c r="A56" s="3" t="s">
        <v>7751</v>
      </c>
      <c r="B56" s="1" t="s">
        <v>7796</v>
      </c>
      <c r="C56" s="1"/>
      <c r="D56" s="1"/>
      <c r="E56" s="4" t="str">
        <f>IFERROR(__xludf.DUMMYFUNCTION("GOOGLETRANSLATE(D56, ""he"", ""en"")"),"#VALUE!")</f>
        <v>#VALUE!</v>
      </c>
      <c r="F56" s="1"/>
      <c r="G56" s="1"/>
      <c r="H56" s="1"/>
    </row>
    <row r="57" ht="15.75" customHeight="1">
      <c r="A57" s="3" t="s">
        <v>8475</v>
      </c>
      <c r="B57" s="1" t="s">
        <v>8476</v>
      </c>
      <c r="C57" s="1"/>
      <c r="D57" s="1"/>
      <c r="E57" s="4" t="str">
        <f>IFERROR(__xludf.DUMMYFUNCTION("GOOGLETRANSLATE(D57, ""he"", ""en"")"),"#VALUE!")</f>
        <v>#VALUE!</v>
      </c>
      <c r="F57" s="1"/>
      <c r="G57" s="1"/>
      <c r="H57" s="1"/>
    </row>
    <row r="58" ht="15.75" customHeight="1">
      <c r="A58" s="3" t="s">
        <v>472</v>
      </c>
      <c r="B58" s="1">
        <v>13.0</v>
      </c>
      <c r="C58" s="1"/>
      <c r="D58" s="1"/>
      <c r="E58" s="4" t="str">
        <f>IFERROR(__xludf.DUMMYFUNCTION("GOOGLETRANSLATE(D58, ""he"", ""en"")"),"#VALUE!")</f>
        <v>#VALUE!</v>
      </c>
      <c r="F58" s="1"/>
      <c r="G58" s="1"/>
      <c r="H58" s="1"/>
    </row>
    <row r="59" ht="15.75" customHeight="1">
      <c r="A59" s="3" t="s">
        <v>8471</v>
      </c>
      <c r="B59" s="1" t="s">
        <v>8472</v>
      </c>
      <c r="C59" s="1"/>
      <c r="D59" s="1"/>
      <c r="E59" s="4" t="str">
        <f>IFERROR(__xludf.DUMMYFUNCTION("GOOGLETRANSLATE(D59, ""he"", ""en"")"),"#VALUE!")</f>
        <v>#VALUE!</v>
      </c>
      <c r="F59" s="1"/>
      <c r="G59" s="1"/>
      <c r="H59" s="1"/>
    </row>
    <row r="60" ht="15.75" customHeight="1">
      <c r="A60" s="3" t="s">
        <v>8459</v>
      </c>
      <c r="B60" s="1" t="s">
        <v>8477</v>
      </c>
      <c r="C60" s="1"/>
      <c r="D60" s="1"/>
      <c r="E60" s="4" t="str">
        <f>IFERROR(__xludf.DUMMYFUNCTION("GOOGLETRANSLATE(D60, ""he"", ""en"")"),"#VALUE!")</f>
        <v>#VALUE!</v>
      </c>
      <c r="F60" s="1"/>
      <c r="G60" s="1"/>
      <c r="H60" s="1"/>
    </row>
    <row r="61" ht="15.75" customHeight="1">
      <c r="A61" s="3" t="s">
        <v>180</v>
      </c>
      <c r="B61" s="1" t="s">
        <v>8461</v>
      </c>
      <c r="C61" s="1"/>
      <c r="D61" s="1"/>
      <c r="E61" s="4" t="str">
        <f>IFERROR(__xludf.DUMMYFUNCTION("GOOGLETRANSLATE(D61, ""he"", ""en"")"),"#VALUE!")</f>
        <v>#VALUE!</v>
      </c>
      <c r="F61" s="1"/>
      <c r="G61" s="1"/>
      <c r="H61" s="1"/>
    </row>
    <row r="62" ht="15.75" customHeight="1">
      <c r="A62" s="3" t="s">
        <v>8478</v>
      </c>
      <c r="B62" s="1" t="s">
        <v>8479</v>
      </c>
      <c r="C62" s="1"/>
      <c r="D62" s="1"/>
      <c r="E62" s="4" t="str">
        <f>IFERROR(__xludf.DUMMYFUNCTION("GOOGLETRANSLATE(D62, ""he"", ""en"")"),"#VALUE!")</f>
        <v>#VALUE!</v>
      </c>
      <c r="F62" s="1"/>
      <c r="G62" s="1"/>
      <c r="H62" s="1"/>
    </row>
    <row r="63" ht="15.75" customHeight="1">
      <c r="A63" s="3" t="s">
        <v>672</v>
      </c>
      <c r="B63" s="1" t="s">
        <v>3342</v>
      </c>
      <c r="C63" s="1"/>
      <c r="D63" s="1"/>
      <c r="E63" s="4" t="str">
        <f>IFERROR(__xludf.DUMMYFUNCTION("GOOGLETRANSLATE(D63, ""he"", ""en"")"),"#VALUE!")</f>
        <v>#VALUE!</v>
      </c>
      <c r="F63" s="1"/>
      <c r="G63" s="1"/>
      <c r="H63" s="1"/>
    </row>
    <row r="64" ht="15.75" customHeight="1">
      <c r="A64" s="3" t="s">
        <v>8480</v>
      </c>
      <c r="B64" s="1" t="s">
        <v>8481</v>
      </c>
      <c r="C64" s="1"/>
      <c r="D64" s="1"/>
      <c r="E64" s="4" t="str">
        <f>IFERROR(__xludf.DUMMYFUNCTION("GOOGLETRANSLATE(D64, ""he"", ""en"")"),"#VALUE!")</f>
        <v>#VALUE!</v>
      </c>
      <c r="F64" s="1"/>
      <c r="G64" s="1"/>
      <c r="H64" s="1"/>
    </row>
    <row r="65" ht="15.75" customHeight="1">
      <c r="A65" s="3" t="s">
        <v>508</v>
      </c>
      <c r="B65" s="1">
        <v>14.0</v>
      </c>
      <c r="C65" s="1"/>
      <c r="D65" s="1"/>
      <c r="E65" s="4" t="str">
        <f>IFERROR(__xludf.DUMMYFUNCTION("GOOGLETRANSLATE(D65, ""he"", ""en"")"),"#VALUE!")</f>
        <v>#VALUE!</v>
      </c>
      <c r="F65" s="1"/>
      <c r="G65" s="1"/>
      <c r="H65" s="1"/>
    </row>
    <row r="66" ht="15.75" customHeight="1">
      <c r="A66" s="3" t="s">
        <v>2243</v>
      </c>
      <c r="B66" s="1" t="s">
        <v>8482</v>
      </c>
      <c r="C66" s="1"/>
      <c r="D66" s="1"/>
      <c r="E66" s="4" t="str">
        <f>IFERROR(__xludf.DUMMYFUNCTION("GOOGLETRANSLATE(D66, ""he"", ""en"")"),"#VALUE!")</f>
        <v>#VALUE!</v>
      </c>
      <c r="F66" s="1"/>
      <c r="G66" s="1"/>
      <c r="H66" s="1"/>
    </row>
    <row r="67" ht="15.75" customHeight="1">
      <c r="A67" s="3" t="s">
        <v>180</v>
      </c>
      <c r="B67" s="1" t="s">
        <v>8461</v>
      </c>
      <c r="C67" s="1"/>
      <c r="D67" s="1"/>
      <c r="E67" s="4" t="str">
        <f>IFERROR(__xludf.DUMMYFUNCTION("GOOGLETRANSLATE(D67, ""he"", ""en"")"),"#VALUE!")</f>
        <v>#VALUE!</v>
      </c>
      <c r="F67" s="1"/>
      <c r="G67" s="1"/>
      <c r="H67" s="1"/>
    </row>
    <row r="68" ht="15.75" customHeight="1">
      <c r="A68" s="3" t="s">
        <v>8344</v>
      </c>
      <c r="B68" s="1" t="s">
        <v>8144</v>
      </c>
      <c r="C68" s="1"/>
      <c r="D68" s="1"/>
      <c r="E68" s="4" t="str">
        <f>IFERROR(__xludf.DUMMYFUNCTION("GOOGLETRANSLATE(D68, ""he"", ""en"")"),"#VALUE!")</f>
        <v>#VALUE!</v>
      </c>
      <c r="F68" s="1"/>
      <c r="G68" s="1"/>
      <c r="H68" s="1"/>
    </row>
    <row r="69" ht="15.75" customHeight="1">
      <c r="A69" s="3" t="s">
        <v>8344</v>
      </c>
      <c r="B69" s="1" t="s">
        <v>8345</v>
      </c>
      <c r="C69" s="1"/>
      <c r="D69" s="1"/>
      <c r="E69" s="4" t="str">
        <f>IFERROR(__xludf.DUMMYFUNCTION("GOOGLETRANSLATE(D69, ""he"", ""en"")"),"#VALUE!")</f>
        <v>#VALUE!</v>
      </c>
      <c r="F69" s="1"/>
      <c r="G69" s="1"/>
      <c r="H69" s="1"/>
    </row>
    <row r="70" ht="15.75" customHeight="1">
      <c r="A70" s="3" t="s">
        <v>2458</v>
      </c>
      <c r="B70" s="1" t="s">
        <v>2459</v>
      </c>
      <c r="C70" s="1"/>
      <c r="D70" s="1"/>
      <c r="E70" s="4" t="str">
        <f>IFERROR(__xludf.DUMMYFUNCTION("GOOGLETRANSLATE(D70, ""he"", ""en"")"),"#VALUE!")</f>
        <v>#VALUE!</v>
      </c>
      <c r="F70" s="1"/>
      <c r="G70" s="1"/>
      <c r="H70" s="1"/>
    </row>
    <row r="71" ht="15.75" customHeight="1">
      <c r="A71" s="3" t="s">
        <v>8483</v>
      </c>
      <c r="B71" s="1" t="s">
        <v>8484</v>
      </c>
      <c r="C71" s="1"/>
      <c r="D71" s="1"/>
      <c r="E71" s="4" t="str">
        <f>IFERROR(__xludf.DUMMYFUNCTION("GOOGLETRANSLATE(D71, ""he"", ""en"")"),"#VALUE!")</f>
        <v>#VALUE!</v>
      </c>
      <c r="F71" s="1"/>
      <c r="G71" s="1"/>
      <c r="H71" s="1"/>
    </row>
    <row r="72" ht="15.75" customHeight="1">
      <c r="A72" s="3" t="s">
        <v>784</v>
      </c>
      <c r="B72" s="1">
        <v>15.0</v>
      </c>
      <c r="C72" s="1"/>
      <c r="D72" s="1"/>
      <c r="E72" s="4" t="str">
        <f>IFERROR(__xludf.DUMMYFUNCTION("GOOGLETRANSLATE(D72, ""he"", ""en"")"),"#VALUE!")</f>
        <v>#VALUE!</v>
      </c>
      <c r="F72" s="1"/>
      <c r="G72" s="1"/>
      <c r="H72" s="1"/>
    </row>
    <row r="73" ht="15.75" customHeight="1">
      <c r="A73" s="3" t="s">
        <v>8485</v>
      </c>
      <c r="B73" s="1" t="s">
        <v>8486</v>
      </c>
      <c r="C73" s="1"/>
      <c r="D73" s="1"/>
      <c r="E73" s="4" t="str">
        <f>IFERROR(__xludf.DUMMYFUNCTION("GOOGLETRANSLATE(D73, ""he"", ""en"")"),"#VALUE!")</f>
        <v>#VALUE!</v>
      </c>
      <c r="F73" s="1"/>
      <c r="G73" s="1"/>
      <c r="H73" s="1"/>
    </row>
    <row r="74" ht="15.75" customHeight="1">
      <c r="A74" s="3" t="s">
        <v>8487</v>
      </c>
      <c r="B74" s="1" t="s">
        <v>3193</v>
      </c>
      <c r="C74" s="1"/>
      <c r="D74" s="1"/>
      <c r="E74" s="4" t="str">
        <f>IFERROR(__xludf.DUMMYFUNCTION("GOOGLETRANSLATE(D74, ""he"", ""en"")"),"#VALUE!")</f>
        <v>#VALUE!</v>
      </c>
      <c r="F74" s="1"/>
      <c r="G74" s="1"/>
      <c r="H74" s="1"/>
    </row>
    <row r="75" ht="15.75" customHeight="1">
      <c r="A75" s="3" t="s">
        <v>489</v>
      </c>
      <c r="B75" s="1" t="s">
        <v>8464</v>
      </c>
      <c r="C75" s="1"/>
      <c r="D75" s="1"/>
      <c r="E75" s="4" t="str">
        <f>IFERROR(__xludf.DUMMYFUNCTION("GOOGLETRANSLATE(D75, ""he"", ""en"")"),"#VALUE!")</f>
        <v>#VALUE!</v>
      </c>
      <c r="F75" s="1"/>
      <c r="G75" s="1"/>
      <c r="H75" s="1"/>
    </row>
    <row r="76" ht="15.75" customHeight="1">
      <c r="A76" s="3" t="s">
        <v>813</v>
      </c>
      <c r="B76" s="1" t="s">
        <v>8488</v>
      </c>
      <c r="C76" s="1"/>
      <c r="D76" s="1"/>
      <c r="E76" s="4" t="str">
        <f>IFERROR(__xludf.DUMMYFUNCTION("GOOGLETRANSLATE(D76, ""he"", ""en"")"),"#VALUE!")</f>
        <v>#VALUE!</v>
      </c>
      <c r="F76" s="1"/>
      <c r="G76" s="1"/>
      <c r="H76" s="1"/>
    </row>
    <row r="77" ht="15.75" customHeight="1">
      <c r="A77" s="3" t="s">
        <v>4602</v>
      </c>
      <c r="B77" s="1" t="s">
        <v>7967</v>
      </c>
      <c r="C77" s="1"/>
      <c r="D77" s="1"/>
      <c r="E77" s="4" t="str">
        <f>IFERROR(__xludf.DUMMYFUNCTION("GOOGLETRANSLATE(D77, ""he"", ""en"")"),"#VALUE!")</f>
        <v>#VALUE!</v>
      </c>
      <c r="F77" s="1"/>
      <c r="G77" s="1"/>
      <c r="H77" s="1"/>
    </row>
    <row r="78" ht="15.75" customHeight="1">
      <c r="A78" s="3" t="s">
        <v>7968</v>
      </c>
      <c r="B78" s="1" t="s">
        <v>7969</v>
      </c>
      <c r="C78" s="1"/>
      <c r="D78" s="1"/>
      <c r="E78" s="4" t="str">
        <f>IFERROR(__xludf.DUMMYFUNCTION("GOOGLETRANSLATE(D78, ""he"", ""en"")"),"#VALUE!")</f>
        <v>#VALUE!</v>
      </c>
      <c r="F78" s="1"/>
      <c r="G78" s="1"/>
      <c r="H78" s="1"/>
    </row>
    <row r="79" ht="15.75" customHeight="1">
      <c r="A79" s="3" t="s">
        <v>808</v>
      </c>
      <c r="B79" s="1">
        <v>16.0</v>
      </c>
      <c r="C79" s="1"/>
      <c r="D79" s="1"/>
      <c r="E79" s="4" t="str">
        <f>IFERROR(__xludf.DUMMYFUNCTION("GOOGLETRANSLATE(D79, ""he"", ""en"")"),"#VALUE!")</f>
        <v>#VALUE!</v>
      </c>
      <c r="F79" s="1"/>
      <c r="G79" s="1"/>
      <c r="H79" s="1"/>
    </row>
    <row r="80" ht="15.75" customHeight="1">
      <c r="A80" s="3" t="s">
        <v>8489</v>
      </c>
      <c r="B80" s="1" t="s">
        <v>900</v>
      </c>
      <c r="C80" s="1"/>
      <c r="D80" s="1"/>
      <c r="E80" s="4" t="str">
        <f>IFERROR(__xludf.DUMMYFUNCTION("GOOGLETRANSLATE(D80, ""he"", ""en"")"),"#VALUE!")</f>
        <v>#VALUE!</v>
      </c>
      <c r="F80" s="1"/>
      <c r="G80" s="1"/>
      <c r="H80" s="1"/>
    </row>
    <row r="81" ht="15.75" customHeight="1">
      <c r="A81" s="3" t="s">
        <v>4602</v>
      </c>
      <c r="B81" s="1" t="s">
        <v>7967</v>
      </c>
      <c r="C81" s="1"/>
      <c r="D81" s="1"/>
      <c r="E81" s="4" t="str">
        <f>IFERROR(__xludf.DUMMYFUNCTION("GOOGLETRANSLATE(D81, ""he"", ""en"")"),"#VALUE!")</f>
        <v>#VALUE!</v>
      </c>
      <c r="F81" s="1"/>
      <c r="G81" s="1"/>
      <c r="H81" s="1"/>
    </row>
    <row r="82" ht="15.75" customHeight="1">
      <c r="A82" s="3" t="s">
        <v>489</v>
      </c>
      <c r="B82" s="1" t="s">
        <v>8464</v>
      </c>
      <c r="C82" s="1"/>
      <c r="D82" s="1"/>
      <c r="E82" s="4" t="str">
        <f>IFERROR(__xludf.DUMMYFUNCTION("GOOGLETRANSLATE(D82, ""he"", ""en"")"),"#VALUE!")</f>
        <v>#VALUE!</v>
      </c>
      <c r="F82" s="1"/>
      <c r="G82" s="1"/>
      <c r="H82" s="1"/>
    </row>
    <row r="83" ht="15.75" customHeight="1">
      <c r="A83" s="3" t="s">
        <v>8490</v>
      </c>
      <c r="B83" s="1" t="s">
        <v>7969</v>
      </c>
      <c r="C83" s="1"/>
      <c r="D83" s="1"/>
      <c r="E83" s="4" t="str">
        <f>IFERROR(__xludf.DUMMYFUNCTION("GOOGLETRANSLATE(D83, ""he"", ""en"")"),"#VALUE!")</f>
        <v>#VALUE!</v>
      </c>
      <c r="F83" s="1"/>
      <c r="G83" s="1"/>
      <c r="H83" s="1"/>
    </row>
    <row r="84" ht="15.75" customHeight="1">
      <c r="A84" s="3" t="s">
        <v>1486</v>
      </c>
      <c r="B84" s="1" t="s">
        <v>2233</v>
      </c>
      <c r="C84" s="1"/>
      <c r="D84" s="1"/>
      <c r="E84" s="4" t="str">
        <f>IFERROR(__xludf.DUMMYFUNCTION("GOOGLETRANSLATE(D84, ""he"", ""en"")"),"#VALUE!")</f>
        <v>#VALUE!</v>
      </c>
      <c r="F84" s="1"/>
      <c r="G84" s="1"/>
      <c r="H84" s="1"/>
    </row>
    <row r="85" ht="15.75" customHeight="1">
      <c r="A85" s="3" t="s">
        <v>3371</v>
      </c>
      <c r="B85" s="1" t="s">
        <v>8491</v>
      </c>
      <c r="C85" s="1"/>
      <c r="D85" s="1"/>
      <c r="E85" s="4" t="str">
        <f>IFERROR(__xludf.DUMMYFUNCTION("GOOGLETRANSLATE(D85, ""he"", ""en"")"),"#VALUE!")</f>
        <v>#VALUE!</v>
      </c>
      <c r="F85" s="1"/>
      <c r="G85" s="1"/>
      <c r="H85" s="1"/>
    </row>
    <row r="86" ht="15.75" customHeight="1">
      <c r="A86" s="3" t="s">
        <v>455</v>
      </c>
      <c r="B86" s="1" t="s">
        <v>8491</v>
      </c>
      <c r="C86" s="1"/>
      <c r="D86" s="1"/>
      <c r="E86" s="4" t="str">
        <f>IFERROR(__xludf.DUMMYFUNCTION("GOOGLETRANSLATE(D86, ""he"", ""en"")"),"#VALUE!")</f>
        <v>#VALUE!</v>
      </c>
      <c r="F86" s="1"/>
      <c r="G86" s="1"/>
      <c r="H86" s="1"/>
    </row>
    <row r="87" ht="15.75" customHeight="1">
      <c r="A87" s="3" t="s">
        <v>828</v>
      </c>
      <c r="B87" s="1">
        <v>17.0</v>
      </c>
      <c r="C87" s="1"/>
      <c r="D87" s="1"/>
      <c r="E87" s="4" t="str">
        <f>IFERROR(__xludf.DUMMYFUNCTION("GOOGLETRANSLATE(D87, ""he"", ""en"")"),"#VALUE!")</f>
        <v>#VALUE!</v>
      </c>
      <c r="F87" s="1"/>
      <c r="G87" s="1"/>
      <c r="H87" s="1"/>
    </row>
    <row r="88" ht="15.75" customHeight="1">
      <c r="A88" s="3" t="s">
        <v>132</v>
      </c>
      <c r="B88" s="1" t="s">
        <v>14</v>
      </c>
      <c r="C88" s="1"/>
      <c r="D88" s="1"/>
      <c r="E88" s="4" t="str">
        <f>IFERROR(__xludf.DUMMYFUNCTION("GOOGLETRANSLATE(D88, ""he"", ""en"")"),"#VALUE!")</f>
        <v>#VALUE!</v>
      </c>
      <c r="F88" s="1"/>
      <c r="G88" s="1"/>
      <c r="H88" s="1"/>
    </row>
    <row r="89" ht="15.75" customHeight="1">
      <c r="A89" s="3" t="s">
        <v>8492</v>
      </c>
      <c r="B89" s="1" t="s">
        <v>8493</v>
      </c>
      <c r="C89" s="1"/>
      <c r="D89" s="1"/>
      <c r="E89" s="4" t="str">
        <f>IFERROR(__xludf.DUMMYFUNCTION("GOOGLETRANSLATE(D89, ""he"", ""en"")"),"#VALUE!")</f>
        <v>#VALUE!</v>
      </c>
      <c r="F89" s="1"/>
      <c r="G89" s="1"/>
      <c r="H89" s="1"/>
    </row>
    <row r="90" ht="15.75" customHeight="1">
      <c r="A90" s="3" t="s">
        <v>8494</v>
      </c>
      <c r="B90" s="1" t="s">
        <v>8495</v>
      </c>
      <c r="C90" s="1"/>
      <c r="D90" s="1"/>
      <c r="E90" s="4" t="str">
        <f>IFERROR(__xludf.DUMMYFUNCTION("GOOGLETRANSLATE(D90, ""he"", ""en"")"),"#VALUE!")</f>
        <v>#VALUE!</v>
      </c>
      <c r="F90" s="1"/>
      <c r="G90" s="1"/>
      <c r="H90" s="1"/>
    </row>
    <row r="91" ht="15.75" customHeight="1">
      <c r="A91" s="3" t="s">
        <v>761</v>
      </c>
      <c r="B91" s="1" t="s">
        <v>8461</v>
      </c>
      <c r="C91" s="1"/>
      <c r="D91" s="1"/>
      <c r="E91" s="4" t="str">
        <f>IFERROR(__xludf.DUMMYFUNCTION("GOOGLETRANSLATE(D91, ""he"", ""en"")"),"#VALUE!")</f>
        <v>#VALUE!</v>
      </c>
      <c r="F91" s="1"/>
      <c r="G91" s="1"/>
      <c r="H91" s="1"/>
    </row>
    <row r="92" ht="15.75" customHeight="1">
      <c r="A92" s="3" t="s">
        <v>144</v>
      </c>
      <c r="B92" s="1" t="s">
        <v>137</v>
      </c>
      <c r="C92" s="1"/>
      <c r="D92" s="1"/>
      <c r="E92" s="4" t="str">
        <f>IFERROR(__xludf.DUMMYFUNCTION("GOOGLETRANSLATE(D92, ""he"", ""en"")"),"#VALUE!")</f>
        <v>#VALUE!</v>
      </c>
      <c r="F92" s="1"/>
      <c r="G92" s="1"/>
      <c r="H92" s="1"/>
    </row>
    <row r="93" ht="15.75" customHeight="1">
      <c r="A93" s="3" t="s">
        <v>359</v>
      </c>
      <c r="B93" s="1" t="s">
        <v>190</v>
      </c>
      <c r="C93" s="1"/>
      <c r="D93" s="1"/>
      <c r="E93" s="4" t="str">
        <f>IFERROR(__xludf.DUMMYFUNCTION("GOOGLETRANSLATE(D93, ""he"", ""en"")"),"#VALUE!")</f>
        <v>#VALUE!</v>
      </c>
      <c r="F93" s="1"/>
      <c r="G93" s="1"/>
      <c r="H93" s="1"/>
    </row>
    <row r="94" ht="15.75" customHeight="1">
      <c r="A94" s="3" t="s">
        <v>8496</v>
      </c>
      <c r="B94" s="1" t="s">
        <v>8497</v>
      </c>
      <c r="C94" s="1"/>
      <c r="D94" s="1"/>
      <c r="E94" s="4" t="str">
        <f>IFERROR(__xludf.DUMMYFUNCTION("GOOGLETRANSLATE(D94, ""he"", ""en"")"),"#VALUE!")</f>
        <v>#VALUE!</v>
      </c>
      <c r="F94" s="1"/>
      <c r="G94" s="1"/>
      <c r="H94" s="1"/>
    </row>
    <row r="95" ht="15.75" customHeight="1">
      <c r="A95" s="3" t="s">
        <v>8498</v>
      </c>
      <c r="B95" s="1" t="s">
        <v>8499</v>
      </c>
      <c r="C95" s="1"/>
      <c r="D95" s="1"/>
      <c r="E95" s="4" t="str">
        <f>IFERROR(__xludf.DUMMYFUNCTION("GOOGLETRANSLATE(D95, ""he"", ""en"")"),"#VALUE!")</f>
        <v>#VALUE!</v>
      </c>
      <c r="F95" s="1"/>
      <c r="G95" s="1"/>
      <c r="H95" s="1"/>
    </row>
    <row r="96" ht="15.75" customHeight="1">
      <c r="A96" s="3" t="s">
        <v>856</v>
      </c>
      <c r="B96" s="1">
        <v>18.0</v>
      </c>
      <c r="C96" s="1"/>
      <c r="D96" s="1"/>
      <c r="E96" s="4" t="str">
        <f>IFERROR(__xludf.DUMMYFUNCTION("GOOGLETRANSLATE(D96, ""he"", ""en"")"),"#VALUE!")</f>
        <v>#VALUE!</v>
      </c>
      <c r="F96" s="1"/>
      <c r="G96" s="1"/>
      <c r="H96" s="1"/>
    </row>
    <row r="97" ht="15.75" customHeight="1">
      <c r="A97" s="3" t="s">
        <v>2582</v>
      </c>
      <c r="B97" s="1" t="s">
        <v>2583</v>
      </c>
      <c r="C97" s="1"/>
      <c r="D97" s="1"/>
      <c r="E97" s="4" t="str">
        <f>IFERROR(__xludf.DUMMYFUNCTION("GOOGLETRANSLATE(D97, ""he"", ""en"")"),"#VALUE!")</f>
        <v>#VALUE!</v>
      </c>
      <c r="F97" s="1"/>
      <c r="G97" s="1"/>
      <c r="H97" s="1"/>
    </row>
    <row r="98" ht="15.75" customHeight="1">
      <c r="A98" s="3" t="s">
        <v>8500</v>
      </c>
      <c r="B98" s="1" t="s">
        <v>8501</v>
      </c>
      <c r="C98" s="1"/>
      <c r="D98" s="1"/>
      <c r="E98" s="4" t="str">
        <f>IFERROR(__xludf.DUMMYFUNCTION("GOOGLETRANSLATE(D98, ""he"", ""en"")"),"#VALUE!")</f>
        <v>#VALUE!</v>
      </c>
      <c r="F98" s="1"/>
      <c r="G98" s="1"/>
      <c r="H98" s="1"/>
    </row>
    <row r="99" ht="15.75" customHeight="1">
      <c r="A99" s="3" t="s">
        <v>761</v>
      </c>
      <c r="B99" s="1" t="s">
        <v>8461</v>
      </c>
      <c r="C99" s="1"/>
      <c r="D99" s="1"/>
      <c r="E99" s="4" t="str">
        <f>IFERROR(__xludf.DUMMYFUNCTION("GOOGLETRANSLATE(D99, ""he"", ""en"")"),"#VALUE!")</f>
        <v>#VALUE!</v>
      </c>
      <c r="F99" s="1"/>
      <c r="G99" s="1"/>
      <c r="H99" s="1"/>
    </row>
    <row r="100" ht="15.75" customHeight="1">
      <c r="A100" s="3" t="s">
        <v>7990</v>
      </c>
      <c r="B100" s="1" t="s">
        <v>7991</v>
      </c>
      <c r="C100" s="1"/>
      <c r="D100" s="1"/>
      <c r="E100" s="4" t="str">
        <f>IFERROR(__xludf.DUMMYFUNCTION("GOOGLETRANSLATE(D100, ""he"", ""en"")"),"#VALUE!")</f>
        <v>#VALUE!</v>
      </c>
      <c r="F100" s="1"/>
      <c r="G100" s="1"/>
      <c r="H100" s="1"/>
    </row>
    <row r="101" ht="15.75" customHeight="1">
      <c r="A101" s="3" t="s">
        <v>7995</v>
      </c>
      <c r="B101" s="1" t="s">
        <v>2768</v>
      </c>
      <c r="C101" s="1"/>
      <c r="D101" s="1"/>
      <c r="E101" s="4" t="str">
        <f>IFERROR(__xludf.DUMMYFUNCTION("GOOGLETRANSLATE(D101, ""he"", ""en"")"),"#VALUE!")</f>
        <v>#VALUE!</v>
      </c>
      <c r="F101" s="1"/>
      <c r="G101" s="1"/>
      <c r="H101" s="1"/>
    </row>
    <row r="102" ht="15.75" customHeight="1">
      <c r="A102" s="3" t="s">
        <v>2275</v>
      </c>
      <c r="B102" s="1" t="s">
        <v>7805</v>
      </c>
      <c r="C102" s="1"/>
      <c r="D102" s="1"/>
      <c r="E102" s="4" t="str">
        <f>IFERROR(__xludf.DUMMYFUNCTION("GOOGLETRANSLATE(D102, ""he"", ""en"")"),"#VALUE!")</f>
        <v>#VALUE!</v>
      </c>
      <c r="F102" s="1"/>
      <c r="G102" s="1"/>
      <c r="H102" s="1"/>
    </row>
    <row r="103" ht="15.75" customHeight="1">
      <c r="A103" s="3" t="s">
        <v>8502</v>
      </c>
      <c r="B103" s="1" t="s">
        <v>8503</v>
      </c>
      <c r="C103" s="1"/>
      <c r="D103" s="1"/>
      <c r="E103" s="4" t="str">
        <f>IFERROR(__xludf.DUMMYFUNCTION("GOOGLETRANSLATE(D103, ""he"", ""en"")"),"#VALUE!")</f>
        <v>#VALUE!</v>
      </c>
      <c r="F103" s="1"/>
      <c r="G103" s="1"/>
      <c r="H103" s="1"/>
    </row>
    <row r="104" ht="15.75" customHeight="1">
      <c r="E104" s="4" t="str">
        <f>IFERROR(__xludf.DUMMYFUNCTION("GOOGLETRANSLATE(D104, ""he"", ""en"")"),"#VALUE!")</f>
        <v>#VALUE!</v>
      </c>
    </row>
    <row r="105" ht="15.75" customHeight="1">
      <c r="E105" s="4" t="str">
        <f>IFERROR(__xludf.DUMMYFUNCTION("GOOGLETRANSLATE(D105, ""he"", ""en"")"),"#VALUE!")</f>
        <v>#VALUE!</v>
      </c>
    </row>
    <row r="106" ht="15.75" customHeight="1">
      <c r="E106" s="4" t="str">
        <f>IFERROR(__xludf.DUMMYFUNCTION("GOOGLETRANSLATE(D106, ""he"", ""en"")"),"#VALUE!")</f>
        <v>#VALUE!</v>
      </c>
    </row>
    <row r="107" ht="15.75" customHeight="1">
      <c r="E107" s="4" t="str">
        <f>IFERROR(__xludf.DUMMYFUNCTION("GOOGLETRANSLATE(D107, ""he"", ""en"")"),"#VALUE!")</f>
        <v>#VALUE!</v>
      </c>
    </row>
    <row r="108" ht="15.75" customHeight="1">
      <c r="E108" s="4" t="str">
        <f>IFERROR(__xludf.DUMMYFUNCTION("GOOGLETRANSLATE(D108, ""he"", ""en"")"),"#VALUE!")</f>
        <v>#VALUE!</v>
      </c>
    </row>
    <row r="109" ht="15.75" customHeight="1">
      <c r="E109" s="4" t="str">
        <f>IFERROR(__xludf.DUMMYFUNCTION("GOOGLETRANSLATE(D109, ""he"", ""en"")"),"#VALUE!")</f>
        <v>#VALUE!</v>
      </c>
    </row>
    <row r="110" ht="15.75" customHeight="1">
      <c r="E110" s="4" t="str">
        <f>IFERROR(__xludf.DUMMYFUNCTION("GOOGLETRANSLATE(D110, ""he"", ""en"")"),"#VALUE!")</f>
        <v>#VALUE!</v>
      </c>
    </row>
    <row r="111" ht="15.75" customHeight="1">
      <c r="E111" s="4" t="str">
        <f>IFERROR(__xludf.DUMMYFUNCTION("GOOGLETRANSLATE(D111, ""he"", ""en"")"),"#VALUE!")</f>
        <v>#VALUE!</v>
      </c>
    </row>
    <row r="112" ht="15.75" customHeight="1">
      <c r="E112" s="4" t="str">
        <f>IFERROR(__xludf.DUMMYFUNCTION("GOOGLETRANSLATE(D112, ""he"", ""en"")"),"#VALUE!")</f>
        <v>#VALUE!</v>
      </c>
    </row>
    <row r="113" ht="15.75" customHeight="1">
      <c r="E113" s="4" t="str">
        <f>IFERROR(__xludf.DUMMYFUNCTION("GOOGLETRANSLATE(D113, ""he"", ""en"")"),"#VALUE!")</f>
        <v>#VALUE!</v>
      </c>
    </row>
    <row r="114" ht="15.75" customHeight="1">
      <c r="E114" s="4" t="str">
        <f>IFERROR(__xludf.DUMMYFUNCTION("GOOGLETRANSLATE(D114, ""he"", ""en"")"),"#VALUE!")</f>
        <v>#VALUE!</v>
      </c>
    </row>
    <row r="115" ht="15.75" customHeight="1">
      <c r="E115" s="4" t="str">
        <f>IFERROR(__xludf.DUMMYFUNCTION("GOOGLETRANSLATE(D115, ""he"", ""en"")"),"#VALUE!")</f>
        <v>#VALUE!</v>
      </c>
    </row>
    <row r="116" ht="15.75" customHeight="1">
      <c r="E116" s="4" t="str">
        <f>IFERROR(__xludf.DUMMYFUNCTION("GOOGLETRANSLATE(D116, ""he"", ""en"")"),"#VALUE!")</f>
        <v>#VALUE!</v>
      </c>
    </row>
    <row r="117" ht="15.75" customHeight="1">
      <c r="E117" s="4" t="str">
        <f>IFERROR(__xludf.DUMMYFUNCTION("GOOGLETRANSLATE(D117, ""he"", ""en"")"),"#VALUE!")</f>
        <v>#VALUE!</v>
      </c>
    </row>
    <row r="118" ht="15.75" customHeight="1">
      <c r="E118" s="4" t="str">
        <f>IFERROR(__xludf.DUMMYFUNCTION("GOOGLETRANSLATE(D118, ""he"", ""en"")"),"#VALUE!")</f>
        <v>#VALUE!</v>
      </c>
    </row>
    <row r="119" ht="15.75" customHeight="1">
      <c r="E119" s="4" t="str">
        <f>IFERROR(__xludf.DUMMYFUNCTION("GOOGLETRANSLATE(D119, ""he"", ""en"")"),"#VALUE!")</f>
        <v>#VALUE!</v>
      </c>
    </row>
    <row r="120" ht="15.75" customHeight="1">
      <c r="E120" s="4" t="str">
        <f>IFERROR(__xludf.DUMMYFUNCTION("GOOGLETRANSLATE(D120, ""he"", ""en"")"),"#VALUE!")</f>
        <v>#VALUE!</v>
      </c>
    </row>
    <row r="121" ht="15.75" customHeight="1">
      <c r="E121" s="4" t="str">
        <f>IFERROR(__xludf.DUMMYFUNCTION("GOOGLETRANSLATE(D121, ""he"", ""en"")"),"#VALUE!")</f>
        <v>#VALUE!</v>
      </c>
    </row>
    <row r="122" ht="15.75" customHeight="1">
      <c r="E122" s="4" t="str">
        <f>IFERROR(__xludf.DUMMYFUNCTION("GOOGLETRANSLATE(D122, ""he"", ""en"")"),"#VALUE!")</f>
        <v>#VALUE!</v>
      </c>
    </row>
    <row r="123" ht="15.75" customHeight="1">
      <c r="E123" s="4" t="str">
        <f>IFERROR(__xludf.DUMMYFUNCTION("GOOGLETRANSLATE(D123, ""he"", ""en"")"),"#VALUE!")</f>
        <v>#VALUE!</v>
      </c>
    </row>
    <row r="124" ht="15.75" customHeight="1">
      <c r="E124" s="4" t="str">
        <f>IFERROR(__xludf.DUMMYFUNCTION("GOOGLETRANSLATE(D124, ""he"", ""en"")"),"#VALUE!")</f>
        <v>#VALUE!</v>
      </c>
    </row>
    <row r="125" ht="15.75" customHeight="1">
      <c r="E125" s="4" t="str">
        <f>IFERROR(__xludf.DUMMYFUNCTION("GOOGLETRANSLATE(D125, ""he"", ""en"")"),"#VALUE!")</f>
        <v>#VALUE!</v>
      </c>
    </row>
    <row r="126" ht="15.75" customHeight="1">
      <c r="E126" s="4" t="str">
        <f>IFERROR(__xludf.DUMMYFUNCTION("GOOGLETRANSLATE(D126, ""he"", ""en"")"),"#VALUE!")</f>
        <v>#VALUE!</v>
      </c>
    </row>
    <row r="127" ht="15.75" customHeight="1">
      <c r="E127" s="4" t="str">
        <f>IFERROR(__xludf.DUMMYFUNCTION("GOOGLETRANSLATE(D127, ""he"", ""en"")"),"#VALUE!")</f>
        <v>#VALUE!</v>
      </c>
    </row>
    <row r="128" ht="15.75" customHeight="1">
      <c r="E128" s="4" t="str">
        <f>IFERROR(__xludf.DUMMYFUNCTION("GOOGLETRANSLATE(D128, ""he"", ""en"")"),"#VALUE!")</f>
        <v>#VALUE!</v>
      </c>
    </row>
    <row r="129" ht="15.75" customHeight="1">
      <c r="E129" s="4" t="str">
        <f>IFERROR(__xludf.DUMMYFUNCTION("GOOGLETRANSLATE(D129, ""he"", ""en"")"),"#VALUE!")</f>
        <v>#VALUE!</v>
      </c>
    </row>
    <row r="130" ht="15.75" customHeight="1">
      <c r="E130" s="4" t="str">
        <f>IFERROR(__xludf.DUMMYFUNCTION("GOOGLETRANSLATE(D130, ""he"", ""en"")"),"#VALUE!")</f>
        <v>#VALUE!</v>
      </c>
    </row>
    <row r="131" ht="15.75" customHeight="1">
      <c r="E131" s="4" t="str">
        <f>IFERROR(__xludf.DUMMYFUNCTION("GOOGLETRANSLATE(D131, ""he"", ""en"")"),"#VALUE!")</f>
        <v>#VALUE!</v>
      </c>
    </row>
    <row r="132" ht="15.75" customHeight="1">
      <c r="E132" s="4" t="str">
        <f>IFERROR(__xludf.DUMMYFUNCTION("GOOGLETRANSLATE(D132, ""he"", ""en"")"),"#VALUE!")</f>
        <v>#VALUE!</v>
      </c>
    </row>
    <row r="133" ht="15.75" customHeight="1">
      <c r="E133" s="4" t="str">
        <f>IFERROR(__xludf.DUMMYFUNCTION("GOOGLETRANSLATE(D133, ""he"", ""en"")"),"#VALUE!")</f>
        <v>#VALUE!</v>
      </c>
    </row>
    <row r="134" ht="15.75" customHeight="1">
      <c r="E134" s="4" t="str">
        <f>IFERROR(__xludf.DUMMYFUNCTION("GOOGLETRANSLATE(D134, ""he"", ""en"")"),"#VALUE!")</f>
        <v>#VALUE!</v>
      </c>
    </row>
    <row r="135" ht="15.75" customHeight="1">
      <c r="E135" s="4" t="str">
        <f>IFERROR(__xludf.DUMMYFUNCTION("GOOGLETRANSLATE(D135, ""he"", ""en"")"),"#VALUE!")</f>
        <v>#VALUE!</v>
      </c>
    </row>
    <row r="136" ht="15.75" customHeight="1">
      <c r="E136" s="4" t="str">
        <f>IFERROR(__xludf.DUMMYFUNCTION("GOOGLETRANSLATE(D136, ""he"", ""en"")"),"#VALUE!")</f>
        <v>#VALUE!</v>
      </c>
    </row>
    <row r="137" ht="15.75" customHeight="1">
      <c r="E137" s="4" t="str">
        <f>IFERROR(__xludf.DUMMYFUNCTION("GOOGLETRANSLATE(D137, ""he"", ""en"")"),"#VALUE!")</f>
        <v>#VALUE!</v>
      </c>
    </row>
    <row r="138" ht="15.75" customHeight="1">
      <c r="E138" s="4" t="str">
        <f>IFERROR(__xludf.DUMMYFUNCTION("GOOGLETRANSLATE(D138, ""he"", ""en"")"),"#VALUE!")</f>
        <v>#VALUE!</v>
      </c>
    </row>
    <row r="139" ht="15.75" customHeight="1">
      <c r="E139" s="4" t="str">
        <f>IFERROR(__xludf.DUMMYFUNCTION("GOOGLETRANSLATE(D139, ""he"", ""en"")"),"#VALUE!")</f>
        <v>#VALUE!</v>
      </c>
    </row>
    <row r="140" ht="15.75" customHeight="1">
      <c r="E140" s="4" t="str">
        <f>IFERROR(__xludf.DUMMYFUNCTION("GOOGLETRANSLATE(D140, ""he"", ""en"")"),"#VALUE!")</f>
        <v>#VALUE!</v>
      </c>
    </row>
    <row r="141" ht="15.75" customHeight="1">
      <c r="E141" s="4" t="str">
        <f>IFERROR(__xludf.DUMMYFUNCTION("GOOGLETRANSLATE(D141, ""he"", ""en"")"),"#VALUE!")</f>
        <v>#VALUE!</v>
      </c>
    </row>
    <row r="142" ht="15.75" customHeight="1">
      <c r="E142" s="4" t="str">
        <f>IFERROR(__xludf.DUMMYFUNCTION("GOOGLETRANSLATE(D142, ""he"", ""en"")"),"#VALUE!")</f>
        <v>#VALUE!</v>
      </c>
    </row>
    <row r="143" ht="15.75" customHeight="1">
      <c r="E143" s="4" t="str">
        <f>IFERROR(__xludf.DUMMYFUNCTION("GOOGLETRANSLATE(D143, ""he"", ""en"")"),"#VALUE!")</f>
        <v>#VALUE!</v>
      </c>
    </row>
    <row r="144" ht="15.75" customHeight="1">
      <c r="E144" s="4" t="str">
        <f>IFERROR(__xludf.DUMMYFUNCTION("GOOGLETRANSLATE(D144, ""he"", ""en"")"),"#VALUE!")</f>
        <v>#VALUE!</v>
      </c>
    </row>
    <row r="145" ht="15.75" customHeight="1">
      <c r="E145" s="4" t="str">
        <f>IFERROR(__xludf.DUMMYFUNCTION("GOOGLETRANSLATE(D145, ""he"", ""en"")"),"#VALUE!")</f>
        <v>#VALUE!</v>
      </c>
    </row>
    <row r="146" ht="15.75" customHeight="1">
      <c r="E146" s="4" t="str">
        <f>IFERROR(__xludf.DUMMYFUNCTION("GOOGLETRANSLATE(D146, ""he"", ""en"")"),"#VALUE!")</f>
        <v>#VALUE!</v>
      </c>
    </row>
    <row r="147" ht="15.75" customHeight="1">
      <c r="E147" s="4" t="str">
        <f>IFERROR(__xludf.DUMMYFUNCTION("GOOGLETRANSLATE(D147, ""he"", ""en"")"),"#VALUE!")</f>
        <v>#VALUE!</v>
      </c>
    </row>
    <row r="148" ht="15.75" customHeight="1">
      <c r="E148" s="4" t="str">
        <f>IFERROR(__xludf.DUMMYFUNCTION("GOOGLETRANSLATE(D148, ""he"", ""en"")"),"#VALUE!")</f>
        <v>#VALUE!</v>
      </c>
    </row>
    <row r="149" ht="15.75" customHeight="1">
      <c r="E149" s="4" t="str">
        <f>IFERROR(__xludf.DUMMYFUNCTION("GOOGLETRANSLATE(D149, ""he"", ""en"")"),"#VALUE!")</f>
        <v>#VALUE!</v>
      </c>
    </row>
    <row r="150" ht="15.75" customHeight="1">
      <c r="E150" s="4" t="str">
        <f>IFERROR(__xludf.DUMMYFUNCTION("GOOGLETRANSLATE(D150, ""he"", ""en"")"),"#VALUE!")</f>
        <v>#VALUE!</v>
      </c>
    </row>
    <row r="151" ht="15.75" customHeight="1">
      <c r="E151" s="4" t="str">
        <f>IFERROR(__xludf.DUMMYFUNCTION("GOOGLETRANSLATE(D151, ""he"", ""en"")"),"#VALUE!")</f>
        <v>#VALUE!</v>
      </c>
    </row>
    <row r="152" ht="15.75" customHeight="1">
      <c r="E152" s="4" t="str">
        <f>IFERROR(__xludf.DUMMYFUNCTION("GOOGLETRANSLATE(D152, ""he"", ""en"")"),"#VALUE!")</f>
        <v>#VALUE!</v>
      </c>
    </row>
    <row r="153" ht="15.75" customHeight="1">
      <c r="E153" s="4" t="str">
        <f>IFERROR(__xludf.DUMMYFUNCTION("GOOGLETRANSLATE(D153, ""he"", ""en"")"),"#VALUE!")</f>
        <v>#VALUE!</v>
      </c>
    </row>
    <row r="154" ht="15.75" customHeight="1">
      <c r="E154" s="4" t="str">
        <f>IFERROR(__xludf.DUMMYFUNCTION("GOOGLETRANSLATE(D154, ""he"", ""en"")"),"#VALUE!")</f>
        <v>#VALUE!</v>
      </c>
    </row>
    <row r="155" ht="15.75" customHeight="1">
      <c r="E155" s="4" t="str">
        <f>IFERROR(__xludf.DUMMYFUNCTION("GOOGLETRANSLATE(D155, ""he"", ""en"")"),"#VALUE!")</f>
        <v>#VALUE!</v>
      </c>
    </row>
    <row r="156" ht="15.75" customHeight="1">
      <c r="E156" s="4" t="str">
        <f>IFERROR(__xludf.DUMMYFUNCTION("GOOGLETRANSLATE(D156, ""he"", ""en"")"),"#VALUE!")</f>
        <v>#VALUE!</v>
      </c>
    </row>
    <row r="157" ht="15.75" customHeight="1">
      <c r="E157" s="4" t="str">
        <f>IFERROR(__xludf.DUMMYFUNCTION("GOOGLETRANSLATE(D157, ""he"", ""en"")"),"#VALUE!")</f>
        <v>#VALUE!</v>
      </c>
    </row>
    <row r="158" ht="15.75" customHeight="1">
      <c r="E158" s="4" t="str">
        <f>IFERROR(__xludf.DUMMYFUNCTION("GOOGLETRANSLATE(D158, ""he"", ""en"")"),"#VALUE!")</f>
        <v>#VALUE!</v>
      </c>
    </row>
    <row r="159" ht="15.75" customHeight="1">
      <c r="E159" s="4" t="str">
        <f>IFERROR(__xludf.DUMMYFUNCTION("GOOGLETRANSLATE(D159, ""he"", ""en"")"),"#VALUE!")</f>
        <v>#VALUE!</v>
      </c>
    </row>
    <row r="160" ht="15.75" customHeight="1">
      <c r="E160" s="4" t="str">
        <f>IFERROR(__xludf.DUMMYFUNCTION("GOOGLETRANSLATE(D160, ""he"", ""en"")"),"#VALUE!")</f>
        <v>#VALUE!</v>
      </c>
    </row>
    <row r="161" ht="15.75" customHeight="1">
      <c r="E161" s="4" t="str">
        <f>IFERROR(__xludf.DUMMYFUNCTION("GOOGLETRANSLATE(D161, ""he"", ""en"")"),"#VALUE!")</f>
        <v>#VALUE!</v>
      </c>
    </row>
    <row r="162" ht="15.75" customHeight="1">
      <c r="E162" s="4" t="str">
        <f>IFERROR(__xludf.DUMMYFUNCTION("GOOGLETRANSLATE(D162, ""he"", ""en"")"),"#VALUE!")</f>
        <v>#VALUE!</v>
      </c>
    </row>
    <row r="163" ht="15.75" customHeight="1">
      <c r="E163" s="4" t="str">
        <f>IFERROR(__xludf.DUMMYFUNCTION("GOOGLETRANSLATE(D163, ""he"", ""en"")"),"#VALUE!")</f>
        <v>#VALUE!</v>
      </c>
    </row>
    <row r="164" ht="15.75" customHeight="1">
      <c r="E164" s="4" t="str">
        <f>IFERROR(__xludf.DUMMYFUNCTION("GOOGLETRANSLATE(D164, ""he"", ""en"")"),"#VALUE!")</f>
        <v>#VALUE!</v>
      </c>
    </row>
    <row r="165" ht="15.75" customHeight="1">
      <c r="E165" s="4" t="str">
        <f>IFERROR(__xludf.DUMMYFUNCTION("GOOGLETRANSLATE(D165, ""he"", ""en"")"),"#VALUE!")</f>
        <v>#VALUE!</v>
      </c>
    </row>
    <row r="166" ht="15.75" customHeight="1">
      <c r="E166" s="4" t="str">
        <f>IFERROR(__xludf.DUMMYFUNCTION("GOOGLETRANSLATE(D166, ""he"", ""en"")"),"#VALUE!")</f>
        <v>#VALUE!</v>
      </c>
    </row>
    <row r="167" ht="15.75" customHeight="1">
      <c r="E167" s="4" t="str">
        <f>IFERROR(__xludf.DUMMYFUNCTION("GOOGLETRANSLATE(D167, ""he"", ""en"")"),"#VALUE!")</f>
        <v>#VALUE!</v>
      </c>
    </row>
    <row r="168" ht="15.75" customHeight="1">
      <c r="E168" s="4" t="str">
        <f>IFERROR(__xludf.DUMMYFUNCTION("GOOGLETRANSLATE(D168, ""he"", ""en"")"),"#VALUE!")</f>
        <v>#VALUE!</v>
      </c>
    </row>
    <row r="169" ht="15.75" customHeight="1">
      <c r="E169" s="4" t="str">
        <f>IFERROR(__xludf.DUMMYFUNCTION("GOOGLETRANSLATE(D169, ""he"", ""en"")"),"#VALUE!")</f>
        <v>#VALUE!</v>
      </c>
    </row>
    <row r="170" ht="15.75" customHeight="1">
      <c r="E170" s="4" t="str">
        <f>IFERROR(__xludf.DUMMYFUNCTION("GOOGLETRANSLATE(D170, ""he"", ""en"")"),"#VALUE!")</f>
        <v>#VALUE!</v>
      </c>
    </row>
    <row r="171" ht="15.75" customHeight="1">
      <c r="E171" s="4" t="str">
        <f>IFERROR(__xludf.DUMMYFUNCTION("GOOGLETRANSLATE(D171, ""he"", ""en"")"),"#VALUE!")</f>
        <v>#VALUE!</v>
      </c>
    </row>
    <row r="172" ht="15.75" customHeight="1">
      <c r="E172" s="4" t="str">
        <f>IFERROR(__xludf.DUMMYFUNCTION("GOOGLETRANSLATE(D172, ""he"", ""en"")"),"#VALUE!")</f>
        <v>#VALUE!</v>
      </c>
    </row>
    <row r="173" ht="15.75" customHeight="1">
      <c r="E173" s="4" t="str">
        <f>IFERROR(__xludf.DUMMYFUNCTION("GOOGLETRANSLATE(D173, ""he"", ""en"")"),"#VALUE!")</f>
        <v>#VALUE!</v>
      </c>
    </row>
    <row r="174" ht="15.75" customHeight="1">
      <c r="E174" s="4" t="str">
        <f>IFERROR(__xludf.DUMMYFUNCTION("GOOGLETRANSLATE(D174, ""he"", ""en"")"),"#VALUE!")</f>
        <v>#VALUE!</v>
      </c>
    </row>
    <row r="175" ht="15.75" customHeight="1">
      <c r="E175" s="4" t="str">
        <f>IFERROR(__xludf.DUMMYFUNCTION("GOOGLETRANSLATE(D175, ""he"", ""en"")"),"#VALUE!")</f>
        <v>#VALUE!</v>
      </c>
    </row>
    <row r="176" ht="15.75" customHeight="1">
      <c r="E176" s="4" t="str">
        <f>IFERROR(__xludf.DUMMYFUNCTION("GOOGLETRANSLATE(D176, ""he"", ""en"")"),"#VALUE!")</f>
        <v>#VALUE!</v>
      </c>
    </row>
    <row r="177" ht="15.75" customHeight="1">
      <c r="E177" s="4" t="str">
        <f>IFERROR(__xludf.DUMMYFUNCTION("GOOGLETRANSLATE(D177, ""he"", ""en"")"),"#VALUE!")</f>
        <v>#VALUE!</v>
      </c>
    </row>
    <row r="178" ht="15.75" customHeight="1">
      <c r="E178" s="4" t="str">
        <f>IFERROR(__xludf.DUMMYFUNCTION("GOOGLETRANSLATE(D178, ""he"", ""en"")"),"#VALUE!")</f>
        <v>#VALUE!</v>
      </c>
    </row>
    <row r="179" ht="15.75" customHeight="1">
      <c r="E179" s="4" t="str">
        <f>IFERROR(__xludf.DUMMYFUNCTION("GOOGLETRANSLATE(D179, ""he"", ""en"")"),"#VALUE!")</f>
        <v>#VALUE!</v>
      </c>
    </row>
    <row r="180" ht="15.75" customHeight="1">
      <c r="E180" s="4" t="str">
        <f>IFERROR(__xludf.DUMMYFUNCTION("GOOGLETRANSLATE(D180, ""he"", ""en"")"),"#VALUE!")</f>
        <v>#VALUE!</v>
      </c>
    </row>
    <row r="181" ht="15.75" customHeight="1">
      <c r="E181" s="4" t="str">
        <f>IFERROR(__xludf.DUMMYFUNCTION("GOOGLETRANSLATE(D181, ""he"", ""en"")"),"#VALUE!")</f>
        <v>#VALUE!</v>
      </c>
    </row>
    <row r="182" ht="15.75" customHeight="1">
      <c r="E182" s="4" t="str">
        <f>IFERROR(__xludf.DUMMYFUNCTION("GOOGLETRANSLATE(D182, ""he"", ""en"")"),"#VALUE!")</f>
        <v>#VALUE!</v>
      </c>
    </row>
    <row r="183" ht="15.75" customHeight="1">
      <c r="E183" s="4" t="str">
        <f>IFERROR(__xludf.DUMMYFUNCTION("GOOGLETRANSLATE(D183, ""he"", ""en"")"),"#VALUE!")</f>
        <v>#VALUE!</v>
      </c>
    </row>
    <row r="184" ht="15.75" customHeight="1">
      <c r="E184" s="4" t="str">
        <f>IFERROR(__xludf.DUMMYFUNCTION("GOOGLETRANSLATE(D184, ""he"", ""en"")"),"#VALUE!")</f>
        <v>#VALUE!</v>
      </c>
    </row>
    <row r="185" ht="15.75" customHeight="1">
      <c r="E185" s="4" t="str">
        <f>IFERROR(__xludf.DUMMYFUNCTION("GOOGLETRANSLATE(D185, ""he"", ""en"")"),"#VALUE!")</f>
        <v>#VALUE!</v>
      </c>
    </row>
    <row r="186" ht="15.75" customHeight="1">
      <c r="E186" s="4" t="str">
        <f>IFERROR(__xludf.DUMMYFUNCTION("GOOGLETRANSLATE(D186, ""he"", ""en"")"),"#VALUE!")</f>
        <v>#VALUE!</v>
      </c>
    </row>
    <row r="187" ht="15.75" customHeight="1">
      <c r="E187" s="4" t="str">
        <f>IFERROR(__xludf.DUMMYFUNCTION("GOOGLETRANSLATE(D187, ""he"", ""en"")"),"#VALUE!")</f>
        <v>#VALUE!</v>
      </c>
    </row>
    <row r="188" ht="15.75" customHeight="1">
      <c r="E188" s="4" t="str">
        <f>IFERROR(__xludf.DUMMYFUNCTION("GOOGLETRANSLATE(D188, ""he"", ""en"")"),"#VALUE!")</f>
        <v>#VALUE!</v>
      </c>
    </row>
    <row r="189" ht="15.75" customHeight="1">
      <c r="E189" s="4" t="str">
        <f>IFERROR(__xludf.DUMMYFUNCTION("GOOGLETRANSLATE(D189, ""he"", ""en"")"),"#VALUE!")</f>
        <v>#VALUE!</v>
      </c>
    </row>
    <row r="190" ht="15.75" customHeight="1">
      <c r="E190" s="4" t="str">
        <f>IFERROR(__xludf.DUMMYFUNCTION("GOOGLETRANSLATE(D190, ""he"", ""en"")"),"#VALUE!")</f>
        <v>#VALUE!</v>
      </c>
    </row>
    <row r="191" ht="15.75" customHeight="1">
      <c r="E191" s="4" t="str">
        <f>IFERROR(__xludf.DUMMYFUNCTION("GOOGLETRANSLATE(D191, ""he"", ""en"")"),"#VALUE!")</f>
        <v>#VALUE!</v>
      </c>
    </row>
    <row r="192" ht="15.75" customHeight="1">
      <c r="E192" s="4" t="str">
        <f>IFERROR(__xludf.DUMMYFUNCTION("GOOGLETRANSLATE(D192, ""he"", ""en"")"),"#VALUE!")</f>
        <v>#VALUE!</v>
      </c>
    </row>
    <row r="193" ht="15.75" customHeight="1">
      <c r="E193" s="4" t="str">
        <f>IFERROR(__xludf.DUMMYFUNCTION("GOOGLETRANSLATE(D193, ""he"", ""en"")"),"#VALUE!")</f>
        <v>#VALUE!</v>
      </c>
    </row>
    <row r="194" ht="15.75" customHeight="1">
      <c r="E194" s="4" t="str">
        <f>IFERROR(__xludf.DUMMYFUNCTION("GOOGLETRANSLATE(D194, ""he"", ""en"")"),"#VALUE!")</f>
        <v>#VALUE!</v>
      </c>
    </row>
    <row r="195" ht="15.75" customHeight="1">
      <c r="E195" s="4" t="str">
        <f>IFERROR(__xludf.DUMMYFUNCTION("GOOGLETRANSLATE(D195, ""he"", ""en"")"),"#VALUE!")</f>
        <v>#VALUE!</v>
      </c>
    </row>
    <row r="196" ht="15.75" customHeight="1">
      <c r="E196" s="4" t="str">
        <f>IFERROR(__xludf.DUMMYFUNCTION("GOOGLETRANSLATE(D196, ""he"", ""en"")"),"#VALUE!")</f>
        <v>#VALUE!</v>
      </c>
    </row>
    <row r="197" ht="15.75" customHeight="1">
      <c r="E197" s="4" t="str">
        <f>IFERROR(__xludf.DUMMYFUNCTION("GOOGLETRANSLATE(D197, ""he"", ""en"")"),"#VALUE!")</f>
        <v>#VALUE!</v>
      </c>
    </row>
    <row r="198" ht="15.75" customHeight="1">
      <c r="E198" s="4" t="str">
        <f>IFERROR(__xludf.DUMMYFUNCTION("GOOGLETRANSLATE(D198, ""he"", ""en"")"),"#VALUE!")</f>
        <v>#VALUE!</v>
      </c>
    </row>
    <row r="199" ht="15.75" customHeight="1">
      <c r="E199" s="4" t="str">
        <f>IFERROR(__xludf.DUMMYFUNCTION("GOOGLETRANSLATE(D199, ""he"", ""en"")"),"#VALUE!")</f>
        <v>#VALUE!</v>
      </c>
    </row>
    <row r="200" ht="15.75" customHeight="1">
      <c r="E200" s="4" t="str">
        <f>IFERROR(__xludf.DUMMYFUNCTION("GOOGLETRANSLATE(D200, ""he"", ""en"")"),"#VALUE!")</f>
        <v>#VALUE!</v>
      </c>
    </row>
    <row r="201" ht="15.75" customHeight="1">
      <c r="E201" s="4" t="str">
        <f>IFERROR(__xludf.DUMMYFUNCTION("GOOGLETRANSLATE(D201, ""he"", ""en"")"),"#VALUE!")</f>
        <v>#VALUE!</v>
      </c>
    </row>
    <row r="202" ht="15.75" customHeight="1">
      <c r="E202" s="4" t="str">
        <f>IFERROR(__xludf.DUMMYFUNCTION("GOOGLETRANSLATE(D202, ""he"", ""en"")"),"#VALUE!")</f>
        <v>#VALUE!</v>
      </c>
    </row>
    <row r="203" ht="15.75" customHeight="1">
      <c r="E203" s="4" t="str">
        <f>IFERROR(__xludf.DUMMYFUNCTION("GOOGLETRANSLATE(D203, ""he"", ""en"")"),"#VALUE!")</f>
        <v>#VALUE!</v>
      </c>
    </row>
    <row r="204" ht="15.75" customHeight="1">
      <c r="E204" s="4" t="str">
        <f>IFERROR(__xludf.DUMMYFUNCTION("GOOGLETRANSLATE(D204, ""he"", ""en"")"),"#VALUE!")</f>
        <v>#VALUE!</v>
      </c>
    </row>
    <row r="205" ht="15.75" customHeight="1">
      <c r="E205" s="4" t="str">
        <f>IFERROR(__xludf.DUMMYFUNCTION("GOOGLETRANSLATE(D205, ""he"", ""en"")"),"#VALUE!")</f>
        <v>#VALUE!</v>
      </c>
    </row>
    <row r="206" ht="15.75" customHeight="1">
      <c r="E206" s="4" t="str">
        <f>IFERROR(__xludf.DUMMYFUNCTION("GOOGLETRANSLATE(D206, ""he"", ""en"")"),"#VALUE!")</f>
        <v>#VALUE!</v>
      </c>
    </row>
    <row r="207" ht="15.75" customHeight="1">
      <c r="E207" s="4" t="str">
        <f>IFERROR(__xludf.DUMMYFUNCTION("GOOGLETRANSLATE(D207, ""he"", ""en"")"),"#VALUE!")</f>
        <v>#VALUE!</v>
      </c>
    </row>
    <row r="208" ht="15.75" customHeight="1">
      <c r="E208" s="4" t="str">
        <f>IFERROR(__xludf.DUMMYFUNCTION("GOOGLETRANSLATE(D208, ""he"", ""en"")"),"#VALUE!")</f>
        <v>#VALUE!</v>
      </c>
    </row>
    <row r="209" ht="15.75" customHeight="1">
      <c r="E209" s="4" t="str">
        <f>IFERROR(__xludf.DUMMYFUNCTION("GOOGLETRANSLATE(D209, ""he"", ""en"")"),"#VALUE!")</f>
        <v>#VALUE!</v>
      </c>
    </row>
    <row r="210" ht="15.75" customHeight="1">
      <c r="E210" s="4" t="str">
        <f>IFERROR(__xludf.DUMMYFUNCTION("GOOGLETRANSLATE(D210, ""he"", ""en"")"),"#VALUE!")</f>
        <v>#VALUE!</v>
      </c>
    </row>
    <row r="211" ht="15.75" customHeight="1">
      <c r="E211" s="4" t="str">
        <f>IFERROR(__xludf.DUMMYFUNCTION("GOOGLETRANSLATE(D211, ""he"", ""en"")"),"#VALUE!")</f>
        <v>#VALUE!</v>
      </c>
    </row>
    <row r="212" ht="15.75" customHeight="1">
      <c r="E212" s="4" t="str">
        <f>IFERROR(__xludf.DUMMYFUNCTION("GOOGLETRANSLATE(D212, ""he"", ""en"")"),"#VALUE!")</f>
        <v>#VALUE!</v>
      </c>
    </row>
    <row r="213" ht="15.75" customHeight="1">
      <c r="E213" s="4" t="str">
        <f>IFERROR(__xludf.DUMMYFUNCTION("GOOGLETRANSLATE(D213, ""he"", ""en"")"),"#VALUE!")</f>
        <v>#VALUE!</v>
      </c>
    </row>
    <row r="214" ht="15.75" customHeight="1">
      <c r="E214" s="4" t="str">
        <f>IFERROR(__xludf.DUMMYFUNCTION("GOOGLETRANSLATE(D214, ""he"", ""en"")"),"#VALUE!")</f>
        <v>#VALUE!</v>
      </c>
    </row>
    <row r="215" ht="15.75" customHeight="1">
      <c r="E215" s="4" t="str">
        <f>IFERROR(__xludf.DUMMYFUNCTION("GOOGLETRANSLATE(D215, ""he"", ""en"")"),"#VALUE!")</f>
        <v>#VALUE!</v>
      </c>
    </row>
    <row r="216" ht="15.75" customHeight="1">
      <c r="E216" s="4" t="str">
        <f>IFERROR(__xludf.DUMMYFUNCTION("GOOGLETRANSLATE(D216, ""he"", ""en"")"),"#VALUE!")</f>
        <v>#VALUE!</v>
      </c>
    </row>
    <row r="217" ht="15.75" customHeight="1">
      <c r="E217" s="4" t="str">
        <f>IFERROR(__xludf.DUMMYFUNCTION("GOOGLETRANSLATE(D217, ""he"", ""en"")"),"#VALUE!")</f>
        <v>#VALUE!</v>
      </c>
    </row>
    <row r="218" ht="15.75" customHeight="1">
      <c r="E218" s="4" t="str">
        <f>IFERROR(__xludf.DUMMYFUNCTION("GOOGLETRANSLATE(D218, ""he"", ""en"")"),"#VALUE!")</f>
        <v>#VALUE!</v>
      </c>
    </row>
    <row r="219" ht="15.75" customHeight="1">
      <c r="E219" s="4" t="str">
        <f>IFERROR(__xludf.DUMMYFUNCTION("GOOGLETRANSLATE(D219, ""he"", ""en"")"),"#VALUE!")</f>
        <v>#VALUE!</v>
      </c>
    </row>
    <row r="220" ht="15.75" customHeight="1">
      <c r="E220" s="4" t="str">
        <f>IFERROR(__xludf.DUMMYFUNCTION("GOOGLETRANSLATE(D220, ""he"", ""en"")"),"#VALUE!")</f>
        <v>#VALUE!</v>
      </c>
    </row>
    <row r="221" ht="15.75" customHeight="1">
      <c r="E221" s="4" t="str">
        <f>IFERROR(__xludf.DUMMYFUNCTION("GOOGLETRANSLATE(D221, ""he"", ""en"")"),"#VALUE!")</f>
        <v>#VALUE!</v>
      </c>
    </row>
    <row r="222" ht="15.75" customHeight="1">
      <c r="E222" s="4" t="str">
        <f>IFERROR(__xludf.DUMMYFUNCTION("GOOGLETRANSLATE(D222, ""he"", ""en"")"),"#VALUE!")</f>
        <v>#VALUE!</v>
      </c>
    </row>
    <row r="223" ht="15.75" customHeight="1">
      <c r="E223" s="4" t="str">
        <f>IFERROR(__xludf.DUMMYFUNCTION("GOOGLETRANSLATE(D223, ""he"", ""en"")"),"#VALUE!")</f>
        <v>#VALUE!</v>
      </c>
    </row>
    <row r="224" ht="15.75" customHeight="1">
      <c r="E224" s="4" t="str">
        <f>IFERROR(__xludf.DUMMYFUNCTION("GOOGLETRANSLATE(D224, ""he"", ""en"")"),"#VALUE!")</f>
        <v>#VALUE!</v>
      </c>
    </row>
    <row r="225" ht="15.75" customHeight="1">
      <c r="E225" s="4" t="str">
        <f>IFERROR(__xludf.DUMMYFUNCTION("GOOGLETRANSLATE(D225, ""he"", ""en"")"),"#VALUE!")</f>
        <v>#VALUE!</v>
      </c>
    </row>
    <row r="226" ht="15.75" customHeight="1">
      <c r="E226" s="4" t="str">
        <f>IFERROR(__xludf.DUMMYFUNCTION("GOOGLETRANSLATE(D226, ""he"", ""en"")"),"#VALUE!")</f>
        <v>#VALUE!</v>
      </c>
    </row>
    <row r="227" ht="15.75" customHeight="1">
      <c r="E227" s="4" t="str">
        <f>IFERROR(__xludf.DUMMYFUNCTION("GOOGLETRANSLATE(D227, ""he"", ""en"")"),"#VALUE!")</f>
        <v>#VALUE!</v>
      </c>
    </row>
    <row r="228" ht="15.75" customHeight="1">
      <c r="E228" s="4" t="str">
        <f>IFERROR(__xludf.DUMMYFUNCTION("GOOGLETRANSLATE(D228, ""he"", ""en"")"),"#VALUE!")</f>
        <v>#VALUE!</v>
      </c>
    </row>
    <row r="229" ht="15.75" customHeight="1">
      <c r="E229" s="4" t="str">
        <f>IFERROR(__xludf.DUMMYFUNCTION("GOOGLETRANSLATE(D229, ""he"", ""en"")"),"#VALUE!")</f>
        <v>#VALUE!</v>
      </c>
    </row>
    <row r="230" ht="15.75" customHeight="1">
      <c r="E230" s="4" t="str">
        <f>IFERROR(__xludf.DUMMYFUNCTION("GOOGLETRANSLATE(D230, ""he"", ""en"")"),"#VALUE!")</f>
        <v>#VALUE!</v>
      </c>
    </row>
    <row r="231" ht="15.75" customHeight="1">
      <c r="E231" s="4" t="str">
        <f>IFERROR(__xludf.DUMMYFUNCTION("GOOGLETRANSLATE(D231, ""he"", ""en"")"),"#VALUE!")</f>
        <v>#VALUE!</v>
      </c>
    </row>
    <row r="232" ht="15.75" customHeight="1">
      <c r="E232" s="4" t="str">
        <f>IFERROR(__xludf.DUMMYFUNCTION("GOOGLETRANSLATE(D232, ""he"", ""en"")"),"#VALUE!")</f>
        <v>#VALUE!</v>
      </c>
    </row>
    <row r="233" ht="15.75" customHeight="1">
      <c r="E233" s="4" t="str">
        <f>IFERROR(__xludf.DUMMYFUNCTION("GOOGLETRANSLATE(D233, ""he"", ""en"")"),"#VALUE!")</f>
        <v>#VALUE!</v>
      </c>
    </row>
    <row r="234" ht="15.75" customHeight="1">
      <c r="E234" s="4" t="str">
        <f>IFERROR(__xludf.DUMMYFUNCTION("GOOGLETRANSLATE(D234, ""he"", ""en"")"),"#VALUE!")</f>
        <v>#VALUE!</v>
      </c>
    </row>
    <row r="235" ht="15.75" customHeight="1">
      <c r="E235" s="4" t="str">
        <f>IFERROR(__xludf.DUMMYFUNCTION("GOOGLETRANSLATE(D235, ""he"", ""en"")"),"#VALUE!")</f>
        <v>#VALUE!</v>
      </c>
    </row>
    <row r="236" ht="15.75" customHeight="1">
      <c r="E236" s="4" t="str">
        <f>IFERROR(__xludf.DUMMYFUNCTION("GOOGLETRANSLATE(D236, ""he"", ""en"")"),"#VALUE!")</f>
        <v>#VALUE!</v>
      </c>
    </row>
    <row r="237" ht="15.75" customHeight="1">
      <c r="E237" s="4" t="str">
        <f>IFERROR(__xludf.DUMMYFUNCTION("GOOGLETRANSLATE(D237, ""he"", ""en"")"),"#VALUE!")</f>
        <v>#VALUE!</v>
      </c>
    </row>
    <row r="238" ht="15.75" customHeight="1">
      <c r="E238" s="4" t="str">
        <f>IFERROR(__xludf.DUMMYFUNCTION("GOOGLETRANSLATE(D238, ""he"", ""en"")"),"#VALUE!")</f>
        <v>#VALUE!</v>
      </c>
    </row>
    <row r="239" ht="15.75" customHeight="1">
      <c r="E239" s="4" t="str">
        <f>IFERROR(__xludf.DUMMYFUNCTION("GOOGLETRANSLATE(D239, ""he"", ""en"")"),"#VALUE!")</f>
        <v>#VALUE!</v>
      </c>
    </row>
    <row r="240" ht="15.75" customHeight="1">
      <c r="E240" s="4" t="str">
        <f>IFERROR(__xludf.DUMMYFUNCTION("GOOGLETRANSLATE(D240, ""he"", ""en"")"),"#VALUE!")</f>
        <v>#VALUE!</v>
      </c>
    </row>
    <row r="241" ht="15.75" customHeight="1">
      <c r="E241" s="4" t="str">
        <f>IFERROR(__xludf.DUMMYFUNCTION("GOOGLETRANSLATE(D241, ""he"", ""en"")"),"#VALUE!")</f>
        <v>#VALUE!</v>
      </c>
    </row>
    <row r="242" ht="15.75" customHeight="1">
      <c r="E242" s="4" t="str">
        <f>IFERROR(__xludf.DUMMYFUNCTION("GOOGLETRANSLATE(D242, ""he"", ""en"")"),"#VALUE!")</f>
        <v>#VALUE!</v>
      </c>
    </row>
    <row r="243" ht="15.75" customHeight="1">
      <c r="E243" s="4" t="str">
        <f>IFERROR(__xludf.DUMMYFUNCTION("GOOGLETRANSLATE(D243, ""he"", ""en"")"),"#VALUE!")</f>
        <v>#VALUE!</v>
      </c>
    </row>
    <row r="244" ht="15.75" customHeight="1">
      <c r="E244" s="4" t="str">
        <f>IFERROR(__xludf.DUMMYFUNCTION("GOOGLETRANSLATE(D244, ""he"", ""en"")"),"#VALUE!")</f>
        <v>#VALUE!</v>
      </c>
    </row>
    <row r="245" ht="15.75" customHeight="1">
      <c r="E245" s="4" t="str">
        <f>IFERROR(__xludf.DUMMYFUNCTION("GOOGLETRANSLATE(D245, ""he"", ""en"")"),"#VALUE!")</f>
        <v>#VALUE!</v>
      </c>
    </row>
    <row r="246" ht="15.75" customHeight="1">
      <c r="E246" s="4" t="str">
        <f>IFERROR(__xludf.DUMMYFUNCTION("GOOGLETRANSLATE(D246, ""he"", ""en"")"),"#VALUE!")</f>
        <v>#VALUE!</v>
      </c>
    </row>
    <row r="247" ht="15.75" customHeight="1">
      <c r="E247" s="4" t="str">
        <f>IFERROR(__xludf.DUMMYFUNCTION("GOOGLETRANSLATE(D247, ""he"", ""en"")"),"#VALUE!")</f>
        <v>#VALUE!</v>
      </c>
    </row>
    <row r="248" ht="15.75" customHeight="1">
      <c r="E248" s="4" t="str">
        <f>IFERROR(__xludf.DUMMYFUNCTION("GOOGLETRANSLATE(D248, ""he"", ""en"")"),"#VALUE!")</f>
        <v>#VALUE!</v>
      </c>
    </row>
    <row r="249" ht="15.75" customHeight="1">
      <c r="E249" s="4" t="str">
        <f>IFERROR(__xludf.DUMMYFUNCTION("GOOGLETRANSLATE(D249, ""he"", ""en"")"),"#VALUE!")</f>
        <v>#VALUE!</v>
      </c>
    </row>
    <row r="250" ht="15.75" customHeight="1">
      <c r="E250" s="4" t="str">
        <f>IFERROR(__xludf.DUMMYFUNCTION("GOOGLETRANSLATE(D250, ""he"", ""en"")"),"#VALUE!")</f>
        <v>#VALUE!</v>
      </c>
    </row>
    <row r="251" ht="15.75" customHeight="1">
      <c r="E251" s="4" t="str">
        <f>IFERROR(__xludf.DUMMYFUNCTION("GOOGLETRANSLATE(D251, ""he"", ""en"")"),"#VALUE!")</f>
        <v>#VALUE!</v>
      </c>
    </row>
    <row r="252" ht="15.75" customHeight="1">
      <c r="E252" s="4" t="str">
        <f>IFERROR(__xludf.DUMMYFUNCTION("GOOGLETRANSLATE(D252, ""he"", ""en"")"),"#VALUE!")</f>
        <v>#VALUE!</v>
      </c>
    </row>
    <row r="253" ht="15.75" customHeight="1">
      <c r="E253" s="4" t="str">
        <f>IFERROR(__xludf.DUMMYFUNCTION("GOOGLETRANSLATE(D253, ""he"", ""en"")"),"#VALUE!")</f>
        <v>#VALUE!</v>
      </c>
    </row>
    <row r="254" ht="15.75" customHeight="1">
      <c r="E254" s="4" t="str">
        <f>IFERROR(__xludf.DUMMYFUNCTION("GOOGLETRANSLATE(D254, ""he"", ""en"")"),"#VALUE!")</f>
        <v>#VALUE!</v>
      </c>
    </row>
    <row r="255" ht="15.75" customHeight="1">
      <c r="E255" s="4" t="str">
        <f>IFERROR(__xludf.DUMMYFUNCTION("GOOGLETRANSLATE(D255, ""he"", ""en"")"),"#VALUE!")</f>
        <v>#VALUE!</v>
      </c>
    </row>
    <row r="256" ht="15.75" customHeight="1">
      <c r="E256" s="4" t="str">
        <f>IFERROR(__xludf.DUMMYFUNCTION("GOOGLETRANSLATE(D256, ""he"", ""en"")"),"#VALUE!")</f>
        <v>#VALUE!</v>
      </c>
    </row>
    <row r="257" ht="15.75" customHeight="1">
      <c r="E257" s="4" t="str">
        <f>IFERROR(__xludf.DUMMYFUNCTION("GOOGLETRANSLATE(D257, ""he"", ""en"")"),"#VALUE!")</f>
        <v>#VALUE!</v>
      </c>
    </row>
    <row r="258" ht="15.75" customHeight="1">
      <c r="E258" s="4" t="str">
        <f>IFERROR(__xludf.DUMMYFUNCTION("GOOGLETRANSLATE(D258, ""he"", ""en"")"),"#VALUE!")</f>
        <v>#VALUE!</v>
      </c>
    </row>
    <row r="259" ht="15.75" customHeight="1">
      <c r="E259" s="4" t="str">
        <f>IFERROR(__xludf.DUMMYFUNCTION("GOOGLETRANSLATE(D259, ""he"", ""en"")"),"#VALUE!")</f>
        <v>#VALUE!</v>
      </c>
    </row>
    <row r="260" ht="15.75" customHeight="1">
      <c r="E260" s="4" t="str">
        <f>IFERROR(__xludf.DUMMYFUNCTION("GOOGLETRANSLATE(D260, ""he"", ""en"")"),"#VALUE!")</f>
        <v>#VALUE!</v>
      </c>
    </row>
    <row r="261" ht="15.75" customHeight="1">
      <c r="E261" s="4" t="str">
        <f>IFERROR(__xludf.DUMMYFUNCTION("GOOGLETRANSLATE(D261, ""he"", ""en"")"),"#VALUE!")</f>
        <v>#VALUE!</v>
      </c>
    </row>
    <row r="262" ht="15.75" customHeight="1">
      <c r="E262" s="4" t="str">
        <f>IFERROR(__xludf.DUMMYFUNCTION("GOOGLETRANSLATE(D262, ""he"", ""en"")"),"#VALUE!")</f>
        <v>#VALUE!</v>
      </c>
    </row>
    <row r="263" ht="15.75" customHeight="1">
      <c r="E263" s="4" t="str">
        <f>IFERROR(__xludf.DUMMYFUNCTION("GOOGLETRANSLATE(D263, ""he"", ""en"")"),"#VALUE!")</f>
        <v>#VALUE!</v>
      </c>
    </row>
    <row r="264" ht="15.75" customHeight="1">
      <c r="E264" s="4" t="str">
        <f>IFERROR(__xludf.DUMMYFUNCTION("GOOGLETRANSLATE(D264, ""he"", ""en"")"),"#VALUE!")</f>
        <v>#VALUE!</v>
      </c>
    </row>
    <row r="265" ht="15.75" customHeight="1">
      <c r="E265" s="4" t="str">
        <f>IFERROR(__xludf.DUMMYFUNCTION("GOOGLETRANSLATE(D265, ""he"", ""en"")"),"#VALUE!")</f>
        <v>#VALUE!</v>
      </c>
    </row>
    <row r="266" ht="15.75" customHeight="1">
      <c r="E266" s="4" t="str">
        <f>IFERROR(__xludf.DUMMYFUNCTION("GOOGLETRANSLATE(D266, ""he"", ""en"")"),"#VALUE!")</f>
        <v>#VALUE!</v>
      </c>
    </row>
    <row r="267" ht="15.75" customHeight="1">
      <c r="E267" s="4" t="str">
        <f>IFERROR(__xludf.DUMMYFUNCTION("GOOGLETRANSLATE(D267, ""he"", ""en"")"),"#VALUE!")</f>
        <v>#VALUE!</v>
      </c>
    </row>
    <row r="268" ht="15.75" customHeight="1">
      <c r="E268" s="4" t="str">
        <f>IFERROR(__xludf.DUMMYFUNCTION("GOOGLETRANSLATE(D268, ""he"", ""en"")"),"#VALUE!")</f>
        <v>#VALUE!</v>
      </c>
    </row>
    <row r="269" ht="15.75" customHeight="1">
      <c r="E269" s="4" t="str">
        <f>IFERROR(__xludf.DUMMYFUNCTION("GOOGLETRANSLATE(D269, ""he"", ""en"")"),"#VALUE!")</f>
        <v>#VALUE!</v>
      </c>
    </row>
    <row r="270" ht="15.75" customHeight="1">
      <c r="E270" s="4" t="str">
        <f>IFERROR(__xludf.DUMMYFUNCTION("GOOGLETRANSLATE(D270, ""he"", ""en"")"),"#VALUE!")</f>
        <v>#VALUE!</v>
      </c>
    </row>
    <row r="271" ht="15.75" customHeight="1">
      <c r="E271" s="4" t="str">
        <f>IFERROR(__xludf.DUMMYFUNCTION("GOOGLETRANSLATE(D271, ""he"", ""en"")"),"#VALUE!")</f>
        <v>#VALUE!</v>
      </c>
    </row>
    <row r="272" ht="15.75" customHeight="1">
      <c r="E272" s="4" t="str">
        <f>IFERROR(__xludf.DUMMYFUNCTION("GOOGLETRANSLATE(D272, ""he"", ""en"")"),"#VALUE!")</f>
        <v>#VALUE!</v>
      </c>
    </row>
    <row r="273" ht="15.75" customHeight="1">
      <c r="E273" s="4" t="str">
        <f>IFERROR(__xludf.DUMMYFUNCTION("GOOGLETRANSLATE(D273, ""he"", ""en"")"),"#VALUE!")</f>
        <v>#VALUE!</v>
      </c>
    </row>
    <row r="274" ht="15.75" customHeight="1">
      <c r="E274" s="4" t="str">
        <f>IFERROR(__xludf.DUMMYFUNCTION("GOOGLETRANSLATE(D274, ""he"", ""en"")"),"#VALUE!")</f>
        <v>#VALUE!</v>
      </c>
    </row>
    <row r="275" ht="15.75" customHeight="1">
      <c r="E275" s="4" t="str">
        <f>IFERROR(__xludf.DUMMYFUNCTION("GOOGLETRANSLATE(D275, ""he"", ""en"")"),"#VALUE!")</f>
        <v>#VALUE!</v>
      </c>
    </row>
    <row r="276" ht="15.75" customHeight="1">
      <c r="E276" s="4" t="str">
        <f>IFERROR(__xludf.DUMMYFUNCTION("GOOGLETRANSLATE(D276, ""he"", ""en"")"),"#VALUE!")</f>
        <v>#VALUE!</v>
      </c>
    </row>
    <row r="277" ht="15.75" customHeight="1">
      <c r="E277" s="4" t="str">
        <f>IFERROR(__xludf.DUMMYFUNCTION("GOOGLETRANSLATE(D277, ""he"", ""en"")"),"#VALUE!")</f>
        <v>#VALUE!</v>
      </c>
    </row>
    <row r="278" ht="15.75" customHeight="1">
      <c r="E278" s="4" t="str">
        <f>IFERROR(__xludf.DUMMYFUNCTION("GOOGLETRANSLATE(D278, ""he"", ""en"")"),"#VALUE!")</f>
        <v>#VALUE!</v>
      </c>
    </row>
    <row r="279" ht="15.75" customHeight="1">
      <c r="E279" s="4" t="str">
        <f>IFERROR(__xludf.DUMMYFUNCTION("GOOGLETRANSLATE(D279, ""he"", ""en"")"),"#VALUE!")</f>
        <v>#VALUE!</v>
      </c>
    </row>
    <row r="280" ht="15.75" customHeight="1">
      <c r="E280" s="4" t="str">
        <f>IFERROR(__xludf.DUMMYFUNCTION("GOOGLETRANSLATE(D280, ""he"", ""en"")"),"#VALUE!")</f>
        <v>#VALUE!</v>
      </c>
    </row>
    <row r="281" ht="15.75" customHeight="1">
      <c r="E281" s="4" t="str">
        <f>IFERROR(__xludf.DUMMYFUNCTION("GOOGLETRANSLATE(D281, ""he"", ""en"")"),"#VALUE!")</f>
        <v>#VALUE!</v>
      </c>
    </row>
    <row r="282" ht="15.75" customHeight="1">
      <c r="E282" s="4" t="str">
        <f>IFERROR(__xludf.DUMMYFUNCTION("GOOGLETRANSLATE(D282, ""he"", ""en"")"),"#VALUE!")</f>
        <v>#VALUE!</v>
      </c>
    </row>
    <row r="283" ht="15.75" customHeight="1">
      <c r="E283" s="4" t="str">
        <f>IFERROR(__xludf.DUMMYFUNCTION("GOOGLETRANSLATE(D283, ""he"", ""en"")"),"#VALUE!")</f>
        <v>#VALUE!</v>
      </c>
    </row>
    <row r="284" ht="15.75" customHeight="1">
      <c r="E284" s="4" t="str">
        <f>IFERROR(__xludf.DUMMYFUNCTION("GOOGLETRANSLATE(D284, ""he"", ""en"")"),"#VALUE!")</f>
        <v>#VALUE!</v>
      </c>
    </row>
    <row r="285" ht="15.75" customHeight="1">
      <c r="E285" s="4" t="str">
        <f>IFERROR(__xludf.DUMMYFUNCTION("GOOGLETRANSLATE(D285, ""he"", ""en"")"),"#VALUE!")</f>
        <v>#VALUE!</v>
      </c>
    </row>
    <row r="286" ht="15.75" customHeight="1">
      <c r="E286" s="4" t="str">
        <f>IFERROR(__xludf.DUMMYFUNCTION("GOOGLETRANSLATE(D286, ""he"", ""en"")"),"#VALUE!")</f>
        <v>#VALUE!</v>
      </c>
    </row>
    <row r="287" ht="15.75" customHeight="1">
      <c r="E287" s="4" t="str">
        <f>IFERROR(__xludf.DUMMYFUNCTION("GOOGLETRANSLATE(D287, ""he"", ""en"")"),"#VALUE!")</f>
        <v>#VALUE!</v>
      </c>
    </row>
    <row r="288" ht="15.75" customHeight="1">
      <c r="E288" s="4" t="str">
        <f>IFERROR(__xludf.DUMMYFUNCTION("GOOGLETRANSLATE(D288, ""he"", ""en"")"),"#VALUE!")</f>
        <v>#VALUE!</v>
      </c>
    </row>
    <row r="289" ht="15.75" customHeight="1">
      <c r="E289" s="4" t="str">
        <f>IFERROR(__xludf.DUMMYFUNCTION("GOOGLETRANSLATE(D289, ""he"", ""en"")"),"#VALUE!")</f>
        <v>#VALUE!</v>
      </c>
    </row>
    <row r="290" ht="15.75" customHeight="1">
      <c r="E290" s="4" t="str">
        <f>IFERROR(__xludf.DUMMYFUNCTION("GOOGLETRANSLATE(D290, ""he"", ""en"")"),"#VALUE!")</f>
        <v>#VALUE!</v>
      </c>
    </row>
    <row r="291" ht="15.75" customHeight="1">
      <c r="E291" s="4" t="str">
        <f>IFERROR(__xludf.DUMMYFUNCTION("GOOGLETRANSLATE(D291, ""he"", ""en"")"),"#VALUE!")</f>
        <v>#VALUE!</v>
      </c>
    </row>
    <row r="292" ht="15.75" customHeight="1">
      <c r="E292" s="4" t="str">
        <f>IFERROR(__xludf.DUMMYFUNCTION("GOOGLETRANSLATE(D292, ""he"", ""en"")"),"#VALUE!")</f>
        <v>#VALUE!</v>
      </c>
    </row>
    <row r="293" ht="15.75" customHeight="1">
      <c r="E293" s="4" t="str">
        <f>IFERROR(__xludf.DUMMYFUNCTION("GOOGLETRANSLATE(D293, ""he"", ""en"")"),"#VALUE!")</f>
        <v>#VALUE!</v>
      </c>
    </row>
    <row r="294" ht="15.75" customHeight="1">
      <c r="E294" s="4" t="str">
        <f>IFERROR(__xludf.DUMMYFUNCTION("GOOGLETRANSLATE(D294, ""he"", ""en"")"),"#VALUE!")</f>
        <v>#VALUE!</v>
      </c>
    </row>
    <row r="295" ht="15.75" customHeight="1">
      <c r="E295" s="4" t="str">
        <f>IFERROR(__xludf.DUMMYFUNCTION("GOOGLETRANSLATE(D295, ""he"", ""en"")"),"#VALUE!")</f>
        <v>#VALUE!</v>
      </c>
    </row>
    <row r="296" ht="15.75" customHeight="1">
      <c r="E296" s="4" t="str">
        <f>IFERROR(__xludf.DUMMYFUNCTION("GOOGLETRANSLATE(D296, ""he"", ""en"")"),"#VALUE!")</f>
        <v>#VALUE!</v>
      </c>
    </row>
    <row r="297" ht="15.75" customHeight="1">
      <c r="E297" s="4" t="str">
        <f>IFERROR(__xludf.DUMMYFUNCTION("GOOGLETRANSLATE(D297, ""he"", ""en"")"),"#VALUE!")</f>
        <v>#VALUE!</v>
      </c>
    </row>
    <row r="298" ht="15.75" customHeight="1">
      <c r="E298" s="4" t="str">
        <f>IFERROR(__xludf.DUMMYFUNCTION("GOOGLETRANSLATE(D298, ""he"", ""en"")"),"#VALUE!")</f>
        <v>#VALUE!</v>
      </c>
    </row>
    <row r="299" ht="15.75" customHeight="1">
      <c r="E299" s="4" t="str">
        <f>IFERROR(__xludf.DUMMYFUNCTION("GOOGLETRANSLATE(D299, ""he"", ""en"")"),"#VALUE!")</f>
        <v>#VALUE!</v>
      </c>
    </row>
    <row r="300" ht="15.75" customHeight="1">
      <c r="E300" s="4" t="str">
        <f>IFERROR(__xludf.DUMMYFUNCTION("GOOGLETRANSLATE(D300, ""he"", ""en"")"),"#VALUE!")</f>
        <v>#VALUE!</v>
      </c>
    </row>
    <row r="301" ht="15.75" customHeight="1">
      <c r="E301" s="4" t="str">
        <f>IFERROR(__xludf.DUMMYFUNCTION("GOOGLETRANSLATE(D301, ""he"", ""en"")"),"#VALUE!")</f>
        <v>#VALUE!</v>
      </c>
    </row>
    <row r="302" ht="15.75" customHeight="1">
      <c r="E302" s="4" t="str">
        <f>IFERROR(__xludf.DUMMYFUNCTION("GOOGLETRANSLATE(D302, ""he"", ""en"")"),"#VALUE!")</f>
        <v>#VALUE!</v>
      </c>
    </row>
    <row r="303" ht="15.75" customHeight="1">
      <c r="E303" s="4" t="str">
        <f>IFERROR(__xludf.DUMMYFUNCTION("GOOGLETRANSLATE(D303, ""he"", ""en"")"),"#VALUE!")</f>
        <v>#VALUE!</v>
      </c>
    </row>
    <row r="304" ht="15.75" customHeight="1">
      <c r="E304" s="4" t="str">
        <f>IFERROR(__xludf.DUMMYFUNCTION("GOOGLETRANSLATE(D304, ""he"", ""en"")"),"#VALUE!")</f>
        <v>#VALUE!</v>
      </c>
    </row>
    <row r="305" ht="15.75" customHeight="1">
      <c r="E305" s="4" t="str">
        <f>IFERROR(__xludf.DUMMYFUNCTION("GOOGLETRANSLATE(D305, ""he"", ""en"")"),"#VALUE!")</f>
        <v>#VALUE!</v>
      </c>
    </row>
    <row r="306" ht="15.75" customHeight="1">
      <c r="E306" s="4" t="str">
        <f>IFERROR(__xludf.DUMMYFUNCTION("GOOGLETRANSLATE(D306, ""he"", ""en"")"),"#VALUE!")</f>
        <v>#VALUE!</v>
      </c>
    </row>
    <row r="307" ht="15.75" customHeight="1">
      <c r="E307" s="4" t="str">
        <f>IFERROR(__xludf.DUMMYFUNCTION("GOOGLETRANSLATE(D307, ""he"", ""en"")"),"#VALUE!")</f>
        <v>#VALUE!</v>
      </c>
    </row>
    <row r="308" ht="15.75" customHeight="1">
      <c r="E308" s="4" t="str">
        <f>IFERROR(__xludf.DUMMYFUNCTION("GOOGLETRANSLATE(D308, ""he"", ""en"")"),"#VALUE!")</f>
        <v>#VALUE!</v>
      </c>
    </row>
    <row r="309" ht="15.75" customHeight="1">
      <c r="E309" s="4" t="str">
        <f>IFERROR(__xludf.DUMMYFUNCTION("GOOGLETRANSLATE(D309, ""he"", ""en"")"),"#VALUE!")</f>
        <v>#VALUE!</v>
      </c>
    </row>
    <row r="310" ht="15.75" customHeight="1">
      <c r="E310" s="4" t="str">
        <f>IFERROR(__xludf.DUMMYFUNCTION("GOOGLETRANSLATE(D310, ""he"", ""en"")"),"#VALUE!")</f>
        <v>#VALUE!</v>
      </c>
    </row>
    <row r="311" ht="15.75" customHeight="1">
      <c r="E311" s="4" t="str">
        <f>IFERROR(__xludf.DUMMYFUNCTION("GOOGLETRANSLATE(D311, ""he"", ""en"")"),"#VALUE!")</f>
        <v>#VALUE!</v>
      </c>
    </row>
    <row r="312" ht="15.75" customHeight="1">
      <c r="E312" s="4" t="str">
        <f>IFERROR(__xludf.DUMMYFUNCTION("GOOGLETRANSLATE(D312, ""he"", ""en"")"),"#VALUE!")</f>
        <v>#VALUE!</v>
      </c>
    </row>
    <row r="313" ht="15.75" customHeight="1">
      <c r="E313" s="4" t="str">
        <f>IFERROR(__xludf.DUMMYFUNCTION("GOOGLETRANSLATE(D313, ""he"", ""en"")"),"#VALUE!")</f>
        <v>#VALUE!</v>
      </c>
    </row>
    <row r="314" ht="15.75" customHeight="1">
      <c r="E314" s="4" t="str">
        <f>IFERROR(__xludf.DUMMYFUNCTION("GOOGLETRANSLATE(D314, ""he"", ""en"")"),"#VALUE!")</f>
        <v>#VALUE!</v>
      </c>
    </row>
    <row r="315" ht="15.75" customHeight="1">
      <c r="E315" s="4" t="str">
        <f>IFERROR(__xludf.DUMMYFUNCTION("GOOGLETRANSLATE(D315, ""he"", ""en"")"),"#VALUE!")</f>
        <v>#VALUE!</v>
      </c>
    </row>
    <row r="316" ht="15.75" customHeight="1">
      <c r="E316" s="4" t="str">
        <f>IFERROR(__xludf.DUMMYFUNCTION("GOOGLETRANSLATE(D316, ""he"", ""en"")"),"#VALUE!")</f>
        <v>#VALUE!</v>
      </c>
    </row>
    <row r="317" ht="15.75" customHeight="1">
      <c r="E317" s="4" t="str">
        <f>IFERROR(__xludf.DUMMYFUNCTION("GOOGLETRANSLATE(D317, ""he"", ""en"")"),"#VALUE!")</f>
        <v>#VALUE!</v>
      </c>
    </row>
    <row r="318" ht="15.75" customHeight="1">
      <c r="E318" s="4" t="str">
        <f>IFERROR(__xludf.DUMMYFUNCTION("GOOGLETRANSLATE(D318, ""he"", ""en"")"),"#VALUE!")</f>
        <v>#VALUE!</v>
      </c>
    </row>
    <row r="319" ht="15.75" customHeight="1">
      <c r="E319" s="4" t="str">
        <f>IFERROR(__xludf.DUMMYFUNCTION("GOOGLETRANSLATE(D319, ""he"", ""en"")"),"#VALUE!")</f>
        <v>#VALUE!</v>
      </c>
    </row>
    <row r="320" ht="15.75" customHeight="1">
      <c r="E320" s="4" t="str">
        <f>IFERROR(__xludf.DUMMYFUNCTION("GOOGLETRANSLATE(D320, ""he"", ""en"")"),"#VALUE!")</f>
        <v>#VALUE!</v>
      </c>
    </row>
    <row r="321" ht="15.75" customHeight="1">
      <c r="E321" s="4" t="str">
        <f>IFERROR(__xludf.DUMMYFUNCTION("GOOGLETRANSLATE(D321, ""he"", ""en"")"),"#VALUE!")</f>
        <v>#VALUE!</v>
      </c>
    </row>
    <row r="322" ht="15.75" customHeight="1">
      <c r="E322" s="4" t="str">
        <f>IFERROR(__xludf.DUMMYFUNCTION("GOOGLETRANSLATE(D322, ""he"", ""en"")"),"#VALUE!")</f>
        <v>#VALUE!</v>
      </c>
    </row>
    <row r="323" ht="15.75" customHeight="1">
      <c r="E323" s="4" t="str">
        <f>IFERROR(__xludf.DUMMYFUNCTION("GOOGLETRANSLATE(D323, ""he"", ""en"")"),"#VALUE!")</f>
        <v>#VALUE!</v>
      </c>
    </row>
    <row r="324" ht="15.75" customHeight="1">
      <c r="E324" s="4" t="str">
        <f>IFERROR(__xludf.DUMMYFUNCTION("GOOGLETRANSLATE(D324, ""he"", ""en"")"),"#VALUE!")</f>
        <v>#VALUE!</v>
      </c>
    </row>
    <row r="325" ht="15.75" customHeight="1">
      <c r="E325" s="4" t="str">
        <f>IFERROR(__xludf.DUMMYFUNCTION("GOOGLETRANSLATE(D325, ""he"", ""en"")"),"#VALUE!")</f>
        <v>#VALUE!</v>
      </c>
    </row>
    <row r="326" ht="15.75" customHeight="1">
      <c r="E326" s="4" t="str">
        <f>IFERROR(__xludf.DUMMYFUNCTION("GOOGLETRANSLATE(D326, ""he"", ""en"")"),"#VALUE!")</f>
        <v>#VALUE!</v>
      </c>
    </row>
    <row r="327" ht="15.75" customHeight="1">
      <c r="E327" s="4" t="str">
        <f>IFERROR(__xludf.DUMMYFUNCTION("GOOGLETRANSLATE(D327, ""he"", ""en"")"),"#VALUE!")</f>
        <v>#VALUE!</v>
      </c>
    </row>
    <row r="328" ht="15.75" customHeight="1">
      <c r="E328" s="4" t="str">
        <f>IFERROR(__xludf.DUMMYFUNCTION("GOOGLETRANSLATE(D328, ""he"", ""en"")"),"#VALUE!")</f>
        <v>#VALUE!</v>
      </c>
    </row>
    <row r="329" ht="15.75" customHeight="1">
      <c r="E329" s="4" t="str">
        <f>IFERROR(__xludf.DUMMYFUNCTION("GOOGLETRANSLATE(D329, ""he"", ""en"")"),"#VALUE!")</f>
        <v>#VALUE!</v>
      </c>
    </row>
    <row r="330" ht="15.75" customHeight="1">
      <c r="E330" s="4" t="str">
        <f>IFERROR(__xludf.DUMMYFUNCTION("GOOGLETRANSLATE(D330, ""he"", ""en"")"),"#VALUE!")</f>
        <v>#VALUE!</v>
      </c>
    </row>
    <row r="331" ht="15.75" customHeight="1">
      <c r="E331" s="4" t="str">
        <f>IFERROR(__xludf.DUMMYFUNCTION("GOOGLETRANSLATE(D331, ""he"", ""en"")"),"#VALUE!")</f>
        <v>#VALUE!</v>
      </c>
    </row>
    <row r="332" ht="15.75" customHeight="1">
      <c r="E332" s="4" t="str">
        <f>IFERROR(__xludf.DUMMYFUNCTION("GOOGLETRANSLATE(D332, ""he"", ""en"")"),"#VALUE!")</f>
        <v>#VALUE!</v>
      </c>
    </row>
    <row r="333" ht="15.75" customHeight="1">
      <c r="E333" s="4" t="str">
        <f>IFERROR(__xludf.DUMMYFUNCTION("GOOGLETRANSLATE(D333, ""he"", ""en"")"),"#VALUE!")</f>
        <v>#VALUE!</v>
      </c>
    </row>
    <row r="334" ht="15.75" customHeight="1">
      <c r="E334" s="4" t="str">
        <f>IFERROR(__xludf.DUMMYFUNCTION("GOOGLETRANSLATE(D334, ""he"", ""en"")"),"#VALUE!")</f>
        <v>#VALUE!</v>
      </c>
    </row>
    <row r="335" ht="15.75" customHeight="1">
      <c r="E335" s="4" t="str">
        <f>IFERROR(__xludf.DUMMYFUNCTION("GOOGLETRANSLATE(D335, ""he"", ""en"")"),"#VALUE!")</f>
        <v>#VALUE!</v>
      </c>
    </row>
    <row r="336" ht="15.75" customHeight="1">
      <c r="E336" s="4" t="str">
        <f>IFERROR(__xludf.DUMMYFUNCTION("GOOGLETRANSLATE(D336, ""he"", ""en"")"),"#VALUE!")</f>
        <v>#VALUE!</v>
      </c>
    </row>
    <row r="337" ht="15.75" customHeight="1">
      <c r="E337" s="4" t="str">
        <f>IFERROR(__xludf.DUMMYFUNCTION("GOOGLETRANSLATE(D337, ""he"", ""en"")"),"#VALUE!")</f>
        <v>#VALUE!</v>
      </c>
    </row>
    <row r="338" ht="15.75" customHeight="1">
      <c r="E338" s="4" t="str">
        <f>IFERROR(__xludf.DUMMYFUNCTION("GOOGLETRANSLATE(D338, ""he"", ""en"")"),"#VALUE!")</f>
        <v>#VALUE!</v>
      </c>
    </row>
    <row r="339" ht="15.75" customHeight="1">
      <c r="E339" s="4" t="str">
        <f>IFERROR(__xludf.DUMMYFUNCTION("GOOGLETRANSLATE(D339, ""he"", ""en"")"),"#VALUE!")</f>
        <v>#VALUE!</v>
      </c>
    </row>
    <row r="340" ht="15.75" customHeight="1">
      <c r="E340" s="4" t="str">
        <f>IFERROR(__xludf.DUMMYFUNCTION("GOOGLETRANSLATE(D340, ""he"", ""en"")"),"#VALUE!")</f>
        <v>#VALUE!</v>
      </c>
    </row>
    <row r="341" ht="15.75" customHeight="1">
      <c r="E341" s="4" t="str">
        <f>IFERROR(__xludf.DUMMYFUNCTION("GOOGLETRANSLATE(D341, ""he"", ""en"")"),"#VALUE!")</f>
        <v>#VALUE!</v>
      </c>
    </row>
    <row r="342" ht="15.75" customHeight="1">
      <c r="E342" s="4" t="str">
        <f>IFERROR(__xludf.DUMMYFUNCTION("GOOGLETRANSLATE(D342, ""he"", ""en"")"),"#VALUE!")</f>
        <v>#VALUE!</v>
      </c>
    </row>
    <row r="343" ht="15.75" customHeight="1">
      <c r="E343" s="4" t="str">
        <f>IFERROR(__xludf.DUMMYFUNCTION("GOOGLETRANSLATE(D343, ""he"", ""en"")"),"#VALUE!")</f>
        <v>#VALUE!</v>
      </c>
    </row>
    <row r="344" ht="15.75" customHeight="1">
      <c r="E344" s="4" t="str">
        <f>IFERROR(__xludf.DUMMYFUNCTION("GOOGLETRANSLATE(D344, ""he"", ""en"")"),"#VALUE!")</f>
        <v>#VALUE!</v>
      </c>
    </row>
    <row r="345" ht="15.75" customHeight="1">
      <c r="E345" s="4" t="str">
        <f>IFERROR(__xludf.DUMMYFUNCTION("GOOGLETRANSLATE(D345, ""he"", ""en"")"),"#VALUE!")</f>
        <v>#VALUE!</v>
      </c>
    </row>
    <row r="346" ht="15.75" customHeight="1">
      <c r="E346" s="4" t="str">
        <f>IFERROR(__xludf.DUMMYFUNCTION("GOOGLETRANSLATE(D346, ""he"", ""en"")"),"#VALUE!")</f>
        <v>#VALUE!</v>
      </c>
    </row>
    <row r="347" ht="15.75" customHeight="1">
      <c r="E347" s="4" t="str">
        <f>IFERROR(__xludf.DUMMYFUNCTION("GOOGLETRANSLATE(D347, ""he"", ""en"")"),"#VALUE!")</f>
        <v>#VALUE!</v>
      </c>
    </row>
    <row r="348" ht="15.75" customHeight="1">
      <c r="E348" s="4" t="str">
        <f>IFERROR(__xludf.DUMMYFUNCTION("GOOGLETRANSLATE(D348, ""he"", ""en"")"),"#VALUE!")</f>
        <v>#VALUE!</v>
      </c>
    </row>
    <row r="349" ht="15.75" customHeight="1">
      <c r="E349" s="4" t="str">
        <f>IFERROR(__xludf.DUMMYFUNCTION("GOOGLETRANSLATE(D349, ""he"", ""en"")"),"#VALUE!")</f>
        <v>#VALUE!</v>
      </c>
    </row>
    <row r="350" ht="15.75" customHeight="1">
      <c r="E350" s="4" t="str">
        <f>IFERROR(__xludf.DUMMYFUNCTION("GOOGLETRANSLATE(D350, ""he"", ""en"")"),"#VALUE!")</f>
        <v>#VALUE!</v>
      </c>
    </row>
    <row r="351" ht="15.75" customHeight="1">
      <c r="E351" s="4" t="str">
        <f>IFERROR(__xludf.DUMMYFUNCTION("GOOGLETRANSLATE(D351, ""he"", ""en"")"),"#VALUE!")</f>
        <v>#VALUE!</v>
      </c>
    </row>
    <row r="352" ht="15.75" customHeight="1">
      <c r="E352" s="4" t="str">
        <f>IFERROR(__xludf.DUMMYFUNCTION("GOOGLETRANSLATE(D352, ""he"", ""en"")"),"#VALUE!")</f>
        <v>#VALUE!</v>
      </c>
    </row>
    <row r="353" ht="15.75" customHeight="1">
      <c r="E353" s="4" t="str">
        <f>IFERROR(__xludf.DUMMYFUNCTION("GOOGLETRANSLATE(D353, ""he"", ""en"")"),"#VALUE!")</f>
        <v>#VALUE!</v>
      </c>
    </row>
    <row r="354" ht="15.75" customHeight="1">
      <c r="E354" s="4" t="str">
        <f>IFERROR(__xludf.DUMMYFUNCTION("GOOGLETRANSLATE(D354, ""he"", ""en"")"),"#VALUE!")</f>
        <v>#VALUE!</v>
      </c>
    </row>
    <row r="355" ht="15.75" customHeight="1">
      <c r="E355" s="4" t="str">
        <f>IFERROR(__xludf.DUMMYFUNCTION("GOOGLETRANSLATE(D355, ""he"", ""en"")"),"#VALUE!")</f>
        <v>#VALUE!</v>
      </c>
    </row>
    <row r="356" ht="15.75" customHeight="1">
      <c r="E356" s="4" t="str">
        <f>IFERROR(__xludf.DUMMYFUNCTION("GOOGLETRANSLATE(D356, ""he"", ""en"")"),"#VALUE!")</f>
        <v>#VALUE!</v>
      </c>
    </row>
    <row r="357" ht="15.75" customHeight="1">
      <c r="E357" s="4" t="str">
        <f>IFERROR(__xludf.DUMMYFUNCTION("GOOGLETRANSLATE(D357, ""he"", ""en"")"),"#VALUE!")</f>
        <v>#VALUE!</v>
      </c>
    </row>
    <row r="358" ht="15.75" customHeight="1">
      <c r="E358" s="4" t="str">
        <f>IFERROR(__xludf.DUMMYFUNCTION("GOOGLETRANSLATE(D358, ""he"", ""en"")"),"#VALUE!")</f>
        <v>#VALUE!</v>
      </c>
    </row>
    <row r="359" ht="15.75" customHeight="1">
      <c r="E359" s="4" t="str">
        <f>IFERROR(__xludf.DUMMYFUNCTION("GOOGLETRANSLATE(D359, ""he"", ""en"")"),"#VALUE!")</f>
        <v>#VALUE!</v>
      </c>
    </row>
    <row r="360" ht="15.75" customHeight="1">
      <c r="E360" s="4" t="str">
        <f>IFERROR(__xludf.DUMMYFUNCTION("GOOGLETRANSLATE(D360, ""he"", ""en"")"),"#VALUE!")</f>
        <v>#VALUE!</v>
      </c>
    </row>
    <row r="361" ht="15.75" customHeight="1">
      <c r="E361" s="4" t="str">
        <f>IFERROR(__xludf.DUMMYFUNCTION("GOOGLETRANSLATE(D361, ""he"", ""en"")"),"#VALUE!")</f>
        <v>#VALUE!</v>
      </c>
    </row>
    <row r="362" ht="15.75" customHeight="1">
      <c r="E362" s="4" t="str">
        <f>IFERROR(__xludf.DUMMYFUNCTION("GOOGLETRANSLATE(D362, ""he"", ""en"")"),"#VALUE!")</f>
        <v>#VALUE!</v>
      </c>
    </row>
    <row r="363" ht="15.75" customHeight="1">
      <c r="E363" s="4" t="str">
        <f>IFERROR(__xludf.DUMMYFUNCTION("GOOGLETRANSLATE(D363, ""he"", ""en"")"),"#VALUE!")</f>
        <v>#VALUE!</v>
      </c>
    </row>
    <row r="364" ht="15.75" customHeight="1">
      <c r="E364" s="4" t="str">
        <f>IFERROR(__xludf.DUMMYFUNCTION("GOOGLETRANSLATE(D364, ""he"", ""en"")"),"#VALUE!")</f>
        <v>#VALUE!</v>
      </c>
    </row>
    <row r="365" ht="15.75" customHeight="1">
      <c r="E365" s="4" t="str">
        <f>IFERROR(__xludf.DUMMYFUNCTION("GOOGLETRANSLATE(D365, ""he"", ""en"")"),"#VALUE!")</f>
        <v>#VALUE!</v>
      </c>
    </row>
    <row r="366" ht="15.75" customHeight="1">
      <c r="E366" s="4" t="str">
        <f>IFERROR(__xludf.DUMMYFUNCTION("GOOGLETRANSLATE(D366, ""he"", ""en"")"),"#VALUE!")</f>
        <v>#VALUE!</v>
      </c>
    </row>
    <row r="367" ht="15.75" customHeight="1">
      <c r="E367" s="4" t="str">
        <f>IFERROR(__xludf.DUMMYFUNCTION("GOOGLETRANSLATE(D367, ""he"", ""en"")"),"#VALUE!")</f>
        <v>#VALUE!</v>
      </c>
    </row>
    <row r="368" ht="15.75" customHeight="1">
      <c r="E368" s="4" t="str">
        <f>IFERROR(__xludf.DUMMYFUNCTION("GOOGLETRANSLATE(D368, ""he"", ""en"")"),"#VALUE!")</f>
        <v>#VALUE!</v>
      </c>
    </row>
    <row r="369" ht="15.75" customHeight="1">
      <c r="E369" s="4" t="str">
        <f>IFERROR(__xludf.DUMMYFUNCTION("GOOGLETRANSLATE(D369, ""he"", ""en"")"),"#VALUE!")</f>
        <v>#VALUE!</v>
      </c>
    </row>
    <row r="370" ht="15.75" customHeight="1">
      <c r="E370" s="4" t="str">
        <f>IFERROR(__xludf.DUMMYFUNCTION("GOOGLETRANSLATE(D370, ""he"", ""en"")"),"#VALUE!")</f>
        <v>#VALUE!</v>
      </c>
    </row>
    <row r="371" ht="15.75" customHeight="1">
      <c r="E371" s="4" t="str">
        <f>IFERROR(__xludf.DUMMYFUNCTION("GOOGLETRANSLATE(D371, ""he"", ""en"")"),"#VALUE!")</f>
        <v>#VALUE!</v>
      </c>
    </row>
    <row r="372" ht="15.75" customHeight="1">
      <c r="E372" s="4" t="str">
        <f>IFERROR(__xludf.DUMMYFUNCTION("GOOGLETRANSLATE(D372, ""he"", ""en"")"),"#VALUE!")</f>
        <v>#VALUE!</v>
      </c>
    </row>
    <row r="373" ht="15.75" customHeight="1">
      <c r="E373" s="4" t="str">
        <f>IFERROR(__xludf.DUMMYFUNCTION("GOOGLETRANSLATE(D373, ""he"", ""en"")"),"#VALUE!")</f>
        <v>#VALUE!</v>
      </c>
    </row>
    <row r="374" ht="15.75" customHeight="1">
      <c r="E374" s="4" t="str">
        <f>IFERROR(__xludf.DUMMYFUNCTION("GOOGLETRANSLATE(D374, ""he"", ""en"")"),"#VALUE!")</f>
        <v>#VALUE!</v>
      </c>
    </row>
    <row r="375" ht="15.75" customHeight="1">
      <c r="E375" s="4" t="str">
        <f>IFERROR(__xludf.DUMMYFUNCTION("GOOGLETRANSLATE(D375, ""he"", ""en"")"),"#VALUE!")</f>
        <v>#VALUE!</v>
      </c>
    </row>
    <row r="376" ht="15.75" customHeight="1">
      <c r="E376" s="4" t="str">
        <f>IFERROR(__xludf.DUMMYFUNCTION("GOOGLETRANSLATE(D376, ""he"", ""en"")"),"#VALUE!")</f>
        <v>#VALUE!</v>
      </c>
    </row>
    <row r="377" ht="15.75" customHeight="1">
      <c r="E377" s="4" t="str">
        <f>IFERROR(__xludf.DUMMYFUNCTION("GOOGLETRANSLATE(D377, ""he"", ""en"")"),"#VALUE!")</f>
        <v>#VALUE!</v>
      </c>
    </row>
    <row r="378" ht="15.75" customHeight="1">
      <c r="E378" s="4" t="str">
        <f>IFERROR(__xludf.DUMMYFUNCTION("GOOGLETRANSLATE(D378, ""he"", ""en"")"),"#VALUE!")</f>
        <v>#VALUE!</v>
      </c>
    </row>
    <row r="379" ht="15.75" customHeight="1">
      <c r="E379" s="4" t="str">
        <f>IFERROR(__xludf.DUMMYFUNCTION("GOOGLETRANSLATE(D379, ""he"", ""en"")"),"#VALUE!")</f>
        <v>#VALUE!</v>
      </c>
    </row>
    <row r="380" ht="15.75" customHeight="1">
      <c r="E380" s="4" t="str">
        <f>IFERROR(__xludf.DUMMYFUNCTION("GOOGLETRANSLATE(D380, ""he"", ""en"")"),"#VALUE!")</f>
        <v>#VALUE!</v>
      </c>
    </row>
    <row r="381" ht="15.75" customHeight="1">
      <c r="E381" s="4" t="str">
        <f>IFERROR(__xludf.DUMMYFUNCTION("GOOGLETRANSLATE(D381, ""he"", ""en"")"),"#VALUE!")</f>
        <v>#VALUE!</v>
      </c>
    </row>
    <row r="382" ht="15.75" customHeight="1">
      <c r="E382" s="4" t="str">
        <f>IFERROR(__xludf.DUMMYFUNCTION("GOOGLETRANSLATE(D382, ""he"", ""en"")"),"#VALUE!")</f>
        <v>#VALUE!</v>
      </c>
    </row>
    <row r="383" ht="15.75" customHeight="1">
      <c r="E383" s="4" t="str">
        <f>IFERROR(__xludf.DUMMYFUNCTION("GOOGLETRANSLATE(D383, ""he"", ""en"")"),"#VALUE!")</f>
        <v>#VALUE!</v>
      </c>
    </row>
    <row r="384" ht="15.75" customHeight="1">
      <c r="E384" s="4" t="str">
        <f>IFERROR(__xludf.DUMMYFUNCTION("GOOGLETRANSLATE(D384, ""he"", ""en"")"),"#VALUE!")</f>
        <v>#VALUE!</v>
      </c>
    </row>
    <row r="385" ht="15.75" customHeight="1">
      <c r="E385" s="4" t="str">
        <f>IFERROR(__xludf.DUMMYFUNCTION("GOOGLETRANSLATE(D385, ""he"", ""en"")"),"#VALUE!")</f>
        <v>#VALUE!</v>
      </c>
    </row>
    <row r="386" ht="15.75" customHeight="1">
      <c r="E386" s="4" t="str">
        <f>IFERROR(__xludf.DUMMYFUNCTION("GOOGLETRANSLATE(D386, ""he"", ""en"")"),"#VALUE!")</f>
        <v>#VALUE!</v>
      </c>
    </row>
    <row r="387" ht="15.75" customHeight="1">
      <c r="E387" s="4" t="str">
        <f>IFERROR(__xludf.DUMMYFUNCTION("GOOGLETRANSLATE(D387, ""he"", ""en"")"),"#VALUE!")</f>
        <v>#VALUE!</v>
      </c>
    </row>
    <row r="388" ht="15.75" customHeight="1">
      <c r="E388" s="4" t="str">
        <f>IFERROR(__xludf.DUMMYFUNCTION("GOOGLETRANSLATE(D388, ""he"", ""en"")"),"#VALUE!")</f>
        <v>#VALUE!</v>
      </c>
    </row>
    <row r="389" ht="15.75" customHeight="1">
      <c r="E389" s="4" t="str">
        <f>IFERROR(__xludf.DUMMYFUNCTION("GOOGLETRANSLATE(D389, ""he"", ""en"")"),"#VALUE!")</f>
        <v>#VALUE!</v>
      </c>
    </row>
    <row r="390" ht="15.75" customHeight="1">
      <c r="E390" s="4" t="str">
        <f>IFERROR(__xludf.DUMMYFUNCTION("GOOGLETRANSLATE(D390, ""he"", ""en"")"),"#VALUE!")</f>
        <v>#VALUE!</v>
      </c>
    </row>
    <row r="391" ht="15.75" customHeight="1">
      <c r="E391" s="4" t="str">
        <f>IFERROR(__xludf.DUMMYFUNCTION("GOOGLETRANSLATE(D391, ""he"", ""en"")"),"#VALUE!")</f>
        <v>#VALUE!</v>
      </c>
    </row>
    <row r="392" ht="15.75" customHeight="1">
      <c r="E392" s="4" t="str">
        <f>IFERROR(__xludf.DUMMYFUNCTION("GOOGLETRANSLATE(D392, ""he"", ""en"")"),"#VALUE!")</f>
        <v>#VALUE!</v>
      </c>
    </row>
    <row r="393" ht="15.75" customHeight="1">
      <c r="E393" s="4" t="str">
        <f>IFERROR(__xludf.DUMMYFUNCTION("GOOGLETRANSLATE(D393, ""he"", ""en"")"),"#VALUE!")</f>
        <v>#VALUE!</v>
      </c>
    </row>
    <row r="394" ht="15.75" customHeight="1">
      <c r="E394" s="4" t="str">
        <f>IFERROR(__xludf.DUMMYFUNCTION("GOOGLETRANSLATE(D394, ""he"", ""en"")"),"#VALUE!")</f>
        <v>#VALUE!</v>
      </c>
    </row>
    <row r="395" ht="15.75" customHeight="1">
      <c r="E395" s="4" t="str">
        <f>IFERROR(__xludf.DUMMYFUNCTION("GOOGLETRANSLATE(D395, ""he"", ""en"")"),"#VALUE!")</f>
        <v>#VALUE!</v>
      </c>
    </row>
    <row r="396" ht="15.75" customHeight="1">
      <c r="E396" s="4" t="str">
        <f>IFERROR(__xludf.DUMMYFUNCTION("GOOGLETRANSLATE(D396, ""he"", ""en"")"),"#VALUE!")</f>
        <v>#VALUE!</v>
      </c>
    </row>
    <row r="397" ht="15.75" customHeight="1">
      <c r="E397" s="4" t="str">
        <f>IFERROR(__xludf.DUMMYFUNCTION("GOOGLETRANSLATE(D397, ""he"", ""en"")"),"#VALUE!")</f>
        <v>#VALUE!</v>
      </c>
    </row>
    <row r="398" ht="15.75" customHeight="1">
      <c r="E398" s="4" t="str">
        <f>IFERROR(__xludf.DUMMYFUNCTION("GOOGLETRANSLATE(D398, ""he"", ""en"")"),"#VALUE!")</f>
        <v>#VALUE!</v>
      </c>
    </row>
    <row r="399" ht="15.75" customHeight="1">
      <c r="E399" s="4" t="str">
        <f>IFERROR(__xludf.DUMMYFUNCTION("GOOGLETRANSLATE(D399, ""he"", ""en"")"),"#VALUE!")</f>
        <v>#VALUE!</v>
      </c>
    </row>
    <row r="400" ht="15.75" customHeight="1">
      <c r="E400" s="4" t="str">
        <f>IFERROR(__xludf.DUMMYFUNCTION("GOOGLETRANSLATE(D400, ""he"", ""en"")"),"#VALUE!")</f>
        <v>#VALUE!</v>
      </c>
    </row>
    <row r="401" ht="15.75" customHeight="1">
      <c r="E401" s="4" t="str">
        <f>IFERROR(__xludf.DUMMYFUNCTION("GOOGLETRANSLATE(D401, ""he"", ""en"")"),"#VALUE!")</f>
        <v>#VALUE!</v>
      </c>
    </row>
    <row r="402" ht="15.75" customHeight="1">
      <c r="E402" s="4" t="str">
        <f>IFERROR(__xludf.DUMMYFUNCTION("GOOGLETRANSLATE(D402, ""he"", ""en"")"),"#VALUE!")</f>
        <v>#VALUE!</v>
      </c>
    </row>
    <row r="403" ht="15.75" customHeight="1">
      <c r="E403" s="4" t="str">
        <f>IFERROR(__xludf.DUMMYFUNCTION("GOOGLETRANSLATE(D403, ""he"", ""en"")"),"#VALUE!")</f>
        <v>#VALUE!</v>
      </c>
    </row>
    <row r="404" ht="15.75" customHeight="1">
      <c r="E404" s="4" t="str">
        <f>IFERROR(__xludf.DUMMYFUNCTION("GOOGLETRANSLATE(D404, ""he"", ""en"")"),"#VALUE!")</f>
        <v>#VALUE!</v>
      </c>
    </row>
    <row r="405" ht="15.75" customHeight="1">
      <c r="E405" s="4" t="str">
        <f>IFERROR(__xludf.DUMMYFUNCTION("GOOGLETRANSLATE(D405, ""he"", ""en"")"),"#VALUE!")</f>
        <v>#VALUE!</v>
      </c>
    </row>
    <row r="406" ht="15.75" customHeight="1">
      <c r="E406" s="4" t="str">
        <f>IFERROR(__xludf.DUMMYFUNCTION("GOOGLETRANSLATE(D406, ""he"", ""en"")"),"#VALUE!")</f>
        <v>#VALUE!</v>
      </c>
    </row>
    <row r="407" ht="15.75" customHeight="1">
      <c r="E407" s="4" t="str">
        <f>IFERROR(__xludf.DUMMYFUNCTION("GOOGLETRANSLATE(D407, ""he"", ""en"")"),"#VALUE!")</f>
        <v>#VALUE!</v>
      </c>
    </row>
    <row r="408" ht="15.75" customHeight="1">
      <c r="E408" s="4" t="str">
        <f>IFERROR(__xludf.DUMMYFUNCTION("GOOGLETRANSLATE(D408, ""he"", ""en"")"),"#VALUE!")</f>
        <v>#VALUE!</v>
      </c>
    </row>
    <row r="409" ht="15.75" customHeight="1">
      <c r="E409" s="4" t="str">
        <f>IFERROR(__xludf.DUMMYFUNCTION("GOOGLETRANSLATE(D409, ""he"", ""en"")"),"#VALUE!")</f>
        <v>#VALUE!</v>
      </c>
    </row>
    <row r="410" ht="15.75" customHeight="1">
      <c r="E410" s="4" t="str">
        <f>IFERROR(__xludf.DUMMYFUNCTION("GOOGLETRANSLATE(D410, ""he"", ""en"")"),"#VALUE!")</f>
        <v>#VALUE!</v>
      </c>
    </row>
    <row r="411" ht="15.75" customHeight="1">
      <c r="E411" s="4" t="str">
        <f>IFERROR(__xludf.DUMMYFUNCTION("GOOGLETRANSLATE(D411, ""he"", ""en"")"),"#VALUE!")</f>
        <v>#VALUE!</v>
      </c>
    </row>
    <row r="412" ht="15.75" customHeight="1">
      <c r="E412" s="4" t="str">
        <f>IFERROR(__xludf.DUMMYFUNCTION("GOOGLETRANSLATE(D412, ""he"", ""en"")"),"#VALUE!")</f>
        <v>#VALUE!</v>
      </c>
    </row>
    <row r="413" ht="15.75" customHeight="1">
      <c r="E413" s="4" t="str">
        <f>IFERROR(__xludf.DUMMYFUNCTION("GOOGLETRANSLATE(D413, ""he"", ""en"")"),"#VALUE!")</f>
        <v>#VALUE!</v>
      </c>
    </row>
    <row r="414" ht="15.75" customHeight="1">
      <c r="E414" s="4" t="str">
        <f>IFERROR(__xludf.DUMMYFUNCTION("GOOGLETRANSLATE(D414, ""he"", ""en"")"),"#VALUE!")</f>
        <v>#VALUE!</v>
      </c>
    </row>
    <row r="415" ht="15.75" customHeight="1">
      <c r="E415" s="4" t="str">
        <f>IFERROR(__xludf.DUMMYFUNCTION("GOOGLETRANSLATE(D415, ""he"", ""en"")"),"#VALUE!")</f>
        <v>#VALUE!</v>
      </c>
    </row>
    <row r="416" ht="15.75" customHeight="1">
      <c r="E416" s="4" t="str">
        <f>IFERROR(__xludf.DUMMYFUNCTION("GOOGLETRANSLATE(D416, ""he"", ""en"")"),"#VALUE!")</f>
        <v>#VALUE!</v>
      </c>
    </row>
    <row r="417" ht="15.75" customHeight="1">
      <c r="E417" s="4" t="str">
        <f>IFERROR(__xludf.DUMMYFUNCTION("GOOGLETRANSLATE(D417, ""he"", ""en"")"),"#VALUE!")</f>
        <v>#VALUE!</v>
      </c>
    </row>
    <row r="418" ht="15.75" customHeight="1">
      <c r="E418" s="4" t="str">
        <f>IFERROR(__xludf.DUMMYFUNCTION("GOOGLETRANSLATE(D418, ""he"", ""en"")"),"#VALUE!")</f>
        <v>#VALUE!</v>
      </c>
    </row>
    <row r="419" ht="15.75" customHeight="1">
      <c r="E419" s="4" t="str">
        <f>IFERROR(__xludf.DUMMYFUNCTION("GOOGLETRANSLATE(D419, ""he"", ""en"")"),"#VALUE!")</f>
        <v>#VALUE!</v>
      </c>
    </row>
    <row r="420" ht="15.75" customHeight="1">
      <c r="E420" s="4" t="str">
        <f>IFERROR(__xludf.DUMMYFUNCTION("GOOGLETRANSLATE(D420, ""he"", ""en"")"),"#VALUE!")</f>
        <v>#VALUE!</v>
      </c>
    </row>
    <row r="421" ht="15.75" customHeight="1">
      <c r="E421" s="4" t="str">
        <f>IFERROR(__xludf.DUMMYFUNCTION("GOOGLETRANSLATE(D421, ""he"", ""en"")"),"#VALUE!")</f>
        <v>#VALUE!</v>
      </c>
    </row>
    <row r="422" ht="15.75" customHeight="1">
      <c r="E422" s="4" t="str">
        <f>IFERROR(__xludf.DUMMYFUNCTION("GOOGLETRANSLATE(D422, ""he"", ""en"")"),"#VALUE!")</f>
        <v>#VALUE!</v>
      </c>
    </row>
    <row r="423" ht="15.75" customHeight="1">
      <c r="E423" s="4" t="str">
        <f>IFERROR(__xludf.DUMMYFUNCTION("GOOGLETRANSLATE(D423, ""he"", ""en"")"),"#VALUE!")</f>
        <v>#VALUE!</v>
      </c>
    </row>
    <row r="424" ht="15.75" customHeight="1">
      <c r="E424" s="4" t="str">
        <f>IFERROR(__xludf.DUMMYFUNCTION("GOOGLETRANSLATE(D424, ""he"", ""en"")"),"#VALUE!")</f>
        <v>#VALUE!</v>
      </c>
    </row>
    <row r="425" ht="15.75" customHeight="1">
      <c r="E425" s="4" t="str">
        <f>IFERROR(__xludf.DUMMYFUNCTION("GOOGLETRANSLATE(D425, ""he"", ""en"")"),"#VALUE!")</f>
        <v>#VALUE!</v>
      </c>
    </row>
    <row r="426" ht="15.75" customHeight="1">
      <c r="E426" s="4" t="str">
        <f>IFERROR(__xludf.DUMMYFUNCTION("GOOGLETRANSLATE(D426, ""he"", ""en"")"),"#VALUE!")</f>
        <v>#VALUE!</v>
      </c>
    </row>
    <row r="427" ht="15.75" customHeight="1">
      <c r="E427" s="4" t="str">
        <f>IFERROR(__xludf.DUMMYFUNCTION("GOOGLETRANSLATE(D427, ""he"", ""en"")"),"#VALUE!")</f>
        <v>#VALUE!</v>
      </c>
    </row>
    <row r="428" ht="15.75" customHeight="1">
      <c r="E428" s="4" t="str">
        <f>IFERROR(__xludf.DUMMYFUNCTION("GOOGLETRANSLATE(D428, ""he"", ""en"")"),"#VALUE!")</f>
        <v>#VALUE!</v>
      </c>
    </row>
    <row r="429" ht="15.75" customHeight="1">
      <c r="E429" s="4" t="str">
        <f>IFERROR(__xludf.DUMMYFUNCTION("GOOGLETRANSLATE(D429, ""he"", ""en"")"),"#VALUE!")</f>
        <v>#VALUE!</v>
      </c>
    </row>
    <row r="430" ht="15.75" customHeight="1">
      <c r="E430" s="4" t="str">
        <f>IFERROR(__xludf.DUMMYFUNCTION("GOOGLETRANSLATE(D430, ""he"", ""en"")"),"#VALUE!")</f>
        <v>#VALUE!</v>
      </c>
    </row>
    <row r="431" ht="15.75" customHeight="1">
      <c r="E431" s="4" t="str">
        <f>IFERROR(__xludf.DUMMYFUNCTION("GOOGLETRANSLATE(D431, ""he"", ""en"")"),"#VALUE!")</f>
        <v>#VALUE!</v>
      </c>
    </row>
    <row r="432" ht="15.75" customHeight="1">
      <c r="E432" s="4" t="str">
        <f>IFERROR(__xludf.DUMMYFUNCTION("GOOGLETRANSLATE(D432, ""he"", ""en"")"),"#VALUE!")</f>
        <v>#VALUE!</v>
      </c>
    </row>
    <row r="433" ht="15.75" customHeight="1">
      <c r="E433" s="4" t="str">
        <f>IFERROR(__xludf.DUMMYFUNCTION("GOOGLETRANSLATE(D433, ""he"", ""en"")"),"#VALUE!")</f>
        <v>#VALUE!</v>
      </c>
    </row>
    <row r="434" ht="15.75" customHeight="1">
      <c r="E434" s="4" t="str">
        <f>IFERROR(__xludf.DUMMYFUNCTION("GOOGLETRANSLATE(D434, ""he"", ""en"")"),"#VALUE!")</f>
        <v>#VALUE!</v>
      </c>
    </row>
    <row r="435" ht="15.75" customHeight="1">
      <c r="E435" s="4" t="str">
        <f>IFERROR(__xludf.DUMMYFUNCTION("GOOGLETRANSLATE(D435, ""he"", ""en"")"),"#VALUE!")</f>
        <v>#VALUE!</v>
      </c>
    </row>
    <row r="436" ht="15.75" customHeight="1">
      <c r="E436" s="4" t="str">
        <f>IFERROR(__xludf.DUMMYFUNCTION("GOOGLETRANSLATE(D436, ""he"", ""en"")"),"#VALUE!")</f>
        <v>#VALUE!</v>
      </c>
    </row>
    <row r="437" ht="15.75" customHeight="1">
      <c r="E437" s="4" t="str">
        <f>IFERROR(__xludf.DUMMYFUNCTION("GOOGLETRANSLATE(D437, ""he"", ""en"")"),"#VALUE!")</f>
        <v>#VALUE!</v>
      </c>
    </row>
    <row r="438" ht="15.75" customHeight="1">
      <c r="E438" s="4" t="str">
        <f>IFERROR(__xludf.DUMMYFUNCTION("GOOGLETRANSLATE(D438, ""he"", ""en"")"),"#VALUE!")</f>
        <v>#VALUE!</v>
      </c>
    </row>
    <row r="439" ht="15.75" customHeight="1">
      <c r="E439" s="4" t="str">
        <f>IFERROR(__xludf.DUMMYFUNCTION("GOOGLETRANSLATE(D439, ""he"", ""en"")"),"#VALUE!")</f>
        <v>#VALUE!</v>
      </c>
    </row>
    <row r="440" ht="15.75" customHeight="1">
      <c r="E440" s="4" t="str">
        <f>IFERROR(__xludf.DUMMYFUNCTION("GOOGLETRANSLATE(D440, ""he"", ""en"")"),"#VALUE!")</f>
        <v>#VALUE!</v>
      </c>
    </row>
    <row r="441" ht="15.75" customHeight="1">
      <c r="E441" s="4" t="str">
        <f>IFERROR(__xludf.DUMMYFUNCTION("GOOGLETRANSLATE(D441, ""he"", ""en"")"),"#VALUE!")</f>
        <v>#VALUE!</v>
      </c>
    </row>
    <row r="442" ht="15.75" customHeight="1">
      <c r="E442" s="4" t="str">
        <f>IFERROR(__xludf.DUMMYFUNCTION("GOOGLETRANSLATE(D442, ""he"", ""en"")"),"#VALUE!")</f>
        <v>#VALUE!</v>
      </c>
    </row>
    <row r="443" ht="15.75" customHeight="1">
      <c r="E443" s="4" t="str">
        <f>IFERROR(__xludf.DUMMYFUNCTION("GOOGLETRANSLATE(D443, ""he"", ""en"")"),"#VALUE!")</f>
        <v>#VALUE!</v>
      </c>
    </row>
    <row r="444" ht="15.75" customHeight="1">
      <c r="E444" s="4" t="str">
        <f>IFERROR(__xludf.DUMMYFUNCTION("GOOGLETRANSLATE(D444, ""he"", ""en"")"),"#VALUE!")</f>
        <v>#VALUE!</v>
      </c>
    </row>
    <row r="445" ht="15.75" customHeight="1">
      <c r="E445" s="4" t="str">
        <f>IFERROR(__xludf.DUMMYFUNCTION("GOOGLETRANSLATE(D445, ""he"", ""en"")"),"#VALUE!")</f>
        <v>#VALUE!</v>
      </c>
    </row>
    <row r="446" ht="15.75" customHeight="1">
      <c r="E446" s="4" t="str">
        <f>IFERROR(__xludf.DUMMYFUNCTION("GOOGLETRANSLATE(D446, ""he"", ""en"")"),"#VALUE!")</f>
        <v>#VALUE!</v>
      </c>
    </row>
    <row r="447" ht="15.75" customHeight="1">
      <c r="E447" s="4" t="str">
        <f>IFERROR(__xludf.DUMMYFUNCTION("GOOGLETRANSLATE(D447, ""he"", ""en"")"),"#VALUE!")</f>
        <v>#VALUE!</v>
      </c>
    </row>
    <row r="448" ht="15.75" customHeight="1">
      <c r="E448" s="4" t="str">
        <f>IFERROR(__xludf.DUMMYFUNCTION("GOOGLETRANSLATE(D448, ""he"", ""en"")"),"#VALUE!")</f>
        <v>#VALUE!</v>
      </c>
    </row>
    <row r="449" ht="15.75" customHeight="1">
      <c r="E449" s="4" t="str">
        <f>IFERROR(__xludf.DUMMYFUNCTION("GOOGLETRANSLATE(D449, ""he"", ""en"")"),"#VALUE!")</f>
        <v>#VALUE!</v>
      </c>
    </row>
    <row r="450" ht="15.75" customHeight="1">
      <c r="E450" s="4" t="str">
        <f>IFERROR(__xludf.DUMMYFUNCTION("GOOGLETRANSLATE(D450, ""he"", ""en"")"),"#VALUE!")</f>
        <v>#VALUE!</v>
      </c>
    </row>
    <row r="451" ht="15.75" customHeight="1">
      <c r="E451" s="4" t="str">
        <f>IFERROR(__xludf.DUMMYFUNCTION("GOOGLETRANSLATE(D451, ""he"", ""en"")"),"#VALUE!")</f>
        <v>#VALUE!</v>
      </c>
    </row>
    <row r="452" ht="15.75" customHeight="1">
      <c r="E452" s="4" t="str">
        <f>IFERROR(__xludf.DUMMYFUNCTION("GOOGLETRANSLATE(D452, ""he"", ""en"")"),"#VALUE!")</f>
        <v>#VALUE!</v>
      </c>
    </row>
    <row r="453" ht="15.75" customHeight="1">
      <c r="E453" s="4" t="str">
        <f>IFERROR(__xludf.DUMMYFUNCTION("GOOGLETRANSLATE(D453, ""he"", ""en"")"),"#VALUE!")</f>
        <v>#VALUE!</v>
      </c>
    </row>
    <row r="454" ht="15.75" customHeight="1">
      <c r="E454" s="4" t="str">
        <f>IFERROR(__xludf.DUMMYFUNCTION("GOOGLETRANSLATE(D454, ""he"", ""en"")"),"#VALUE!")</f>
        <v>#VALUE!</v>
      </c>
    </row>
    <row r="455" ht="15.75" customHeight="1">
      <c r="E455" s="4" t="str">
        <f>IFERROR(__xludf.DUMMYFUNCTION("GOOGLETRANSLATE(D455, ""he"", ""en"")"),"#VALUE!")</f>
        <v>#VALUE!</v>
      </c>
    </row>
    <row r="456" ht="15.75" customHeight="1">
      <c r="E456" s="4" t="str">
        <f>IFERROR(__xludf.DUMMYFUNCTION("GOOGLETRANSLATE(D456, ""he"", ""en"")"),"#VALUE!")</f>
        <v>#VALUE!</v>
      </c>
    </row>
    <row r="457" ht="15.75" customHeight="1">
      <c r="E457" s="4" t="str">
        <f>IFERROR(__xludf.DUMMYFUNCTION("GOOGLETRANSLATE(D457, ""he"", ""en"")"),"#VALUE!")</f>
        <v>#VALUE!</v>
      </c>
    </row>
    <row r="458" ht="15.75" customHeight="1">
      <c r="E458" s="4" t="str">
        <f>IFERROR(__xludf.DUMMYFUNCTION("GOOGLETRANSLATE(D458, ""he"", ""en"")"),"#VALUE!")</f>
        <v>#VALUE!</v>
      </c>
    </row>
    <row r="459" ht="15.75" customHeight="1">
      <c r="E459" s="4" t="str">
        <f>IFERROR(__xludf.DUMMYFUNCTION("GOOGLETRANSLATE(D459, ""he"", ""en"")"),"#VALUE!")</f>
        <v>#VALUE!</v>
      </c>
    </row>
    <row r="460" ht="15.75" customHeight="1">
      <c r="E460" s="4" t="str">
        <f>IFERROR(__xludf.DUMMYFUNCTION("GOOGLETRANSLATE(D460, ""he"", ""en"")"),"#VALUE!")</f>
        <v>#VALUE!</v>
      </c>
    </row>
    <row r="461" ht="15.75" customHeight="1">
      <c r="E461" s="4" t="str">
        <f>IFERROR(__xludf.DUMMYFUNCTION("GOOGLETRANSLATE(D461, ""he"", ""en"")"),"#VALUE!")</f>
        <v>#VALUE!</v>
      </c>
    </row>
    <row r="462" ht="15.75" customHeight="1">
      <c r="E462" s="4" t="str">
        <f>IFERROR(__xludf.DUMMYFUNCTION("GOOGLETRANSLATE(D462, ""he"", ""en"")"),"#VALUE!")</f>
        <v>#VALUE!</v>
      </c>
    </row>
    <row r="463" ht="15.75" customHeight="1">
      <c r="E463" s="4" t="str">
        <f>IFERROR(__xludf.DUMMYFUNCTION("GOOGLETRANSLATE(D463, ""he"", ""en"")"),"#VALUE!")</f>
        <v>#VALUE!</v>
      </c>
    </row>
    <row r="464" ht="15.75" customHeight="1">
      <c r="E464" s="4" t="str">
        <f>IFERROR(__xludf.DUMMYFUNCTION("GOOGLETRANSLATE(D464, ""he"", ""en"")"),"#VALUE!")</f>
        <v>#VALUE!</v>
      </c>
    </row>
    <row r="465" ht="15.75" customHeight="1">
      <c r="E465" s="4" t="str">
        <f>IFERROR(__xludf.DUMMYFUNCTION("GOOGLETRANSLATE(D465, ""he"", ""en"")"),"#VALUE!")</f>
        <v>#VALUE!</v>
      </c>
    </row>
    <row r="466" ht="15.75" customHeight="1">
      <c r="E466" s="4" t="str">
        <f>IFERROR(__xludf.DUMMYFUNCTION("GOOGLETRANSLATE(D466, ""he"", ""en"")"),"#VALUE!")</f>
        <v>#VALUE!</v>
      </c>
    </row>
    <row r="467" ht="15.75" customHeight="1">
      <c r="E467" s="4" t="str">
        <f>IFERROR(__xludf.DUMMYFUNCTION("GOOGLETRANSLATE(D467, ""he"", ""en"")"),"#VALUE!")</f>
        <v>#VALUE!</v>
      </c>
    </row>
    <row r="468" ht="15.75" customHeight="1">
      <c r="E468" s="4" t="str">
        <f>IFERROR(__xludf.DUMMYFUNCTION("GOOGLETRANSLATE(D468, ""he"", ""en"")"),"#VALUE!")</f>
        <v>#VALUE!</v>
      </c>
    </row>
    <row r="469" ht="15.75" customHeight="1">
      <c r="E469" s="4" t="str">
        <f>IFERROR(__xludf.DUMMYFUNCTION("GOOGLETRANSLATE(D469, ""he"", ""en"")"),"#VALUE!")</f>
        <v>#VALUE!</v>
      </c>
    </row>
    <row r="470" ht="15.75" customHeight="1">
      <c r="E470" s="4" t="str">
        <f>IFERROR(__xludf.DUMMYFUNCTION("GOOGLETRANSLATE(D470, ""he"", ""en"")"),"#VALUE!")</f>
        <v>#VALUE!</v>
      </c>
    </row>
    <row r="471" ht="15.75" customHeight="1">
      <c r="E471" s="4" t="str">
        <f>IFERROR(__xludf.DUMMYFUNCTION("GOOGLETRANSLATE(D471, ""he"", ""en"")"),"#VALUE!")</f>
        <v>#VALUE!</v>
      </c>
    </row>
    <row r="472" ht="15.75" customHeight="1">
      <c r="E472" s="4" t="str">
        <f>IFERROR(__xludf.DUMMYFUNCTION("GOOGLETRANSLATE(D472, ""he"", ""en"")"),"#VALUE!")</f>
        <v>#VALUE!</v>
      </c>
    </row>
    <row r="473" ht="15.75" customHeight="1">
      <c r="E473" s="4" t="str">
        <f>IFERROR(__xludf.DUMMYFUNCTION("GOOGLETRANSLATE(D473, ""he"", ""en"")"),"#VALUE!")</f>
        <v>#VALUE!</v>
      </c>
    </row>
    <row r="474" ht="15.75" customHeight="1">
      <c r="E474" s="4" t="str">
        <f>IFERROR(__xludf.DUMMYFUNCTION("GOOGLETRANSLATE(D474, ""he"", ""en"")"),"#VALUE!")</f>
        <v>#VALUE!</v>
      </c>
    </row>
    <row r="475" ht="15.75" customHeight="1">
      <c r="E475" s="4" t="str">
        <f>IFERROR(__xludf.DUMMYFUNCTION("GOOGLETRANSLATE(D475, ""he"", ""en"")"),"#VALUE!")</f>
        <v>#VALUE!</v>
      </c>
    </row>
    <row r="476" ht="15.75" customHeight="1">
      <c r="E476" s="4" t="str">
        <f>IFERROR(__xludf.DUMMYFUNCTION("GOOGLETRANSLATE(D476, ""he"", ""en"")"),"#VALUE!")</f>
        <v>#VALUE!</v>
      </c>
    </row>
    <row r="477" ht="15.75" customHeight="1">
      <c r="E477" s="4" t="str">
        <f>IFERROR(__xludf.DUMMYFUNCTION("GOOGLETRANSLATE(D477, ""he"", ""en"")"),"#VALUE!")</f>
        <v>#VALUE!</v>
      </c>
    </row>
    <row r="478" ht="15.75" customHeight="1">
      <c r="E478" s="4" t="str">
        <f>IFERROR(__xludf.DUMMYFUNCTION("GOOGLETRANSLATE(D478, ""he"", ""en"")"),"#VALUE!")</f>
        <v>#VALUE!</v>
      </c>
    </row>
    <row r="479" ht="15.75" customHeight="1">
      <c r="E479" s="4" t="str">
        <f>IFERROR(__xludf.DUMMYFUNCTION("GOOGLETRANSLATE(D479, ""he"", ""en"")"),"#VALUE!")</f>
        <v>#VALUE!</v>
      </c>
    </row>
    <row r="480" ht="15.75" customHeight="1">
      <c r="E480" s="4" t="str">
        <f>IFERROR(__xludf.DUMMYFUNCTION("GOOGLETRANSLATE(D480, ""he"", ""en"")"),"#VALUE!")</f>
        <v>#VALUE!</v>
      </c>
    </row>
    <row r="481" ht="15.75" customHeight="1">
      <c r="E481" s="4" t="str">
        <f>IFERROR(__xludf.DUMMYFUNCTION("GOOGLETRANSLATE(D481, ""he"", ""en"")"),"#VALUE!")</f>
        <v>#VALUE!</v>
      </c>
    </row>
    <row r="482" ht="15.75" customHeight="1">
      <c r="E482" s="4" t="str">
        <f>IFERROR(__xludf.DUMMYFUNCTION("GOOGLETRANSLATE(D482, ""he"", ""en"")"),"#VALUE!")</f>
        <v>#VALUE!</v>
      </c>
    </row>
    <row r="483" ht="15.75" customHeight="1">
      <c r="E483" s="4" t="str">
        <f>IFERROR(__xludf.DUMMYFUNCTION("GOOGLETRANSLATE(D483, ""he"", ""en"")"),"#VALUE!")</f>
        <v>#VALUE!</v>
      </c>
    </row>
    <row r="484" ht="15.75" customHeight="1">
      <c r="E484" s="4" t="str">
        <f>IFERROR(__xludf.DUMMYFUNCTION("GOOGLETRANSLATE(D484, ""he"", ""en"")"),"#VALUE!")</f>
        <v>#VALUE!</v>
      </c>
    </row>
    <row r="485" ht="15.75" customHeight="1">
      <c r="E485" s="4" t="str">
        <f>IFERROR(__xludf.DUMMYFUNCTION("GOOGLETRANSLATE(D485, ""he"", ""en"")"),"#VALUE!")</f>
        <v>#VALUE!</v>
      </c>
    </row>
    <row r="486" ht="15.75" customHeight="1">
      <c r="E486" s="4" t="str">
        <f>IFERROR(__xludf.DUMMYFUNCTION("GOOGLETRANSLATE(D486, ""he"", ""en"")"),"#VALUE!")</f>
        <v>#VALUE!</v>
      </c>
    </row>
    <row r="487" ht="15.75" customHeight="1">
      <c r="E487" s="4" t="str">
        <f>IFERROR(__xludf.DUMMYFUNCTION("GOOGLETRANSLATE(D487, ""he"", ""en"")"),"#VALUE!")</f>
        <v>#VALUE!</v>
      </c>
    </row>
    <row r="488" ht="15.75" customHeight="1">
      <c r="E488" s="4" t="str">
        <f>IFERROR(__xludf.DUMMYFUNCTION("GOOGLETRANSLATE(D488, ""he"", ""en"")"),"#VALUE!")</f>
        <v>#VALUE!</v>
      </c>
    </row>
    <row r="489" ht="15.75" customHeight="1">
      <c r="E489" s="4" t="str">
        <f>IFERROR(__xludf.DUMMYFUNCTION("GOOGLETRANSLATE(D489, ""he"", ""en"")"),"#VALUE!")</f>
        <v>#VALUE!</v>
      </c>
    </row>
    <row r="490" ht="15.75" customHeight="1">
      <c r="E490" s="4" t="str">
        <f>IFERROR(__xludf.DUMMYFUNCTION("GOOGLETRANSLATE(D490, ""he"", ""en"")"),"#VALUE!")</f>
        <v>#VALUE!</v>
      </c>
    </row>
    <row r="491" ht="15.75" customHeight="1">
      <c r="E491" s="4" t="str">
        <f>IFERROR(__xludf.DUMMYFUNCTION("GOOGLETRANSLATE(D491, ""he"", ""en"")"),"#VALUE!")</f>
        <v>#VALUE!</v>
      </c>
    </row>
    <row r="492" ht="15.75" customHeight="1">
      <c r="E492" s="4" t="str">
        <f>IFERROR(__xludf.DUMMYFUNCTION("GOOGLETRANSLATE(D492, ""he"", ""en"")"),"#VALUE!")</f>
        <v>#VALUE!</v>
      </c>
    </row>
    <row r="493" ht="15.75" customHeight="1">
      <c r="E493" s="4" t="str">
        <f>IFERROR(__xludf.DUMMYFUNCTION("GOOGLETRANSLATE(D493, ""he"", ""en"")"),"#VALUE!")</f>
        <v>#VALUE!</v>
      </c>
    </row>
    <row r="494" ht="15.75" customHeight="1">
      <c r="E494" s="4" t="str">
        <f>IFERROR(__xludf.DUMMYFUNCTION("GOOGLETRANSLATE(D494, ""he"", ""en"")"),"#VALUE!")</f>
        <v>#VALUE!</v>
      </c>
    </row>
    <row r="495" ht="15.75" customHeight="1">
      <c r="E495" s="4" t="str">
        <f>IFERROR(__xludf.DUMMYFUNCTION("GOOGLETRANSLATE(D495, ""he"", ""en"")"),"#VALUE!")</f>
        <v>#VALUE!</v>
      </c>
    </row>
    <row r="496" ht="15.75" customHeight="1">
      <c r="E496" s="4" t="str">
        <f>IFERROR(__xludf.DUMMYFUNCTION("GOOGLETRANSLATE(D496, ""he"", ""en"")"),"#VALUE!")</f>
        <v>#VALUE!</v>
      </c>
    </row>
    <row r="497" ht="15.75" customHeight="1">
      <c r="E497" s="4" t="str">
        <f>IFERROR(__xludf.DUMMYFUNCTION("GOOGLETRANSLATE(D497, ""he"", ""en"")"),"#VALUE!")</f>
        <v>#VALUE!</v>
      </c>
    </row>
    <row r="498" ht="15.75" customHeight="1">
      <c r="E498" s="4" t="str">
        <f>IFERROR(__xludf.DUMMYFUNCTION("GOOGLETRANSLATE(D498, ""he"", ""en"")"),"#VALUE!")</f>
        <v>#VALUE!</v>
      </c>
    </row>
    <row r="499" ht="15.75" customHeight="1">
      <c r="E499" s="4" t="str">
        <f>IFERROR(__xludf.DUMMYFUNCTION("GOOGLETRANSLATE(D499, ""he"", ""en"")"),"#VALUE!")</f>
        <v>#VALUE!</v>
      </c>
    </row>
    <row r="500" ht="15.75" customHeight="1">
      <c r="E500" s="4" t="str">
        <f>IFERROR(__xludf.DUMMYFUNCTION("GOOGLETRANSLATE(D500, ""he"", ""en"")"),"#VALUE!")</f>
        <v>#VALUE!</v>
      </c>
    </row>
    <row r="501" ht="15.75" customHeight="1">
      <c r="E501" s="4" t="str">
        <f>IFERROR(__xludf.DUMMYFUNCTION("GOOGLETRANSLATE(D501, ""he"", ""en"")"),"#VALUE!")</f>
        <v>#VALUE!</v>
      </c>
    </row>
    <row r="502" ht="15.75" customHeight="1">
      <c r="E502" s="4" t="str">
        <f>IFERROR(__xludf.DUMMYFUNCTION("GOOGLETRANSLATE(D502, ""he"", ""en"")"),"#VALUE!")</f>
        <v>#VALUE!</v>
      </c>
    </row>
    <row r="503" ht="15.75" customHeight="1">
      <c r="E503" s="4" t="str">
        <f>IFERROR(__xludf.DUMMYFUNCTION("GOOGLETRANSLATE(D503, ""he"", ""en"")"),"#VALUE!")</f>
        <v>#VALUE!</v>
      </c>
    </row>
    <row r="504" ht="15.75" customHeight="1">
      <c r="E504" s="4" t="str">
        <f>IFERROR(__xludf.DUMMYFUNCTION("GOOGLETRANSLATE(D504, ""he"", ""en"")"),"#VALUE!")</f>
        <v>#VALUE!</v>
      </c>
    </row>
    <row r="505" ht="15.75" customHeight="1">
      <c r="E505" s="4" t="str">
        <f>IFERROR(__xludf.DUMMYFUNCTION("GOOGLETRANSLATE(D505, ""he"", ""en"")"),"#VALUE!")</f>
        <v>#VALUE!</v>
      </c>
    </row>
    <row r="506" ht="15.75" customHeight="1">
      <c r="E506" s="4" t="str">
        <f>IFERROR(__xludf.DUMMYFUNCTION("GOOGLETRANSLATE(D506, ""he"", ""en"")"),"#VALUE!")</f>
        <v>#VALUE!</v>
      </c>
    </row>
    <row r="507" ht="15.75" customHeight="1">
      <c r="E507" s="4" t="str">
        <f>IFERROR(__xludf.DUMMYFUNCTION("GOOGLETRANSLATE(D507, ""he"", ""en"")"),"#VALUE!")</f>
        <v>#VALUE!</v>
      </c>
    </row>
    <row r="508" ht="15.75" customHeight="1">
      <c r="E508" s="4" t="str">
        <f>IFERROR(__xludf.DUMMYFUNCTION("GOOGLETRANSLATE(D508, ""he"", ""en"")"),"#VALUE!")</f>
        <v>#VALUE!</v>
      </c>
    </row>
    <row r="509" ht="15.75" customHeight="1">
      <c r="E509" s="4" t="str">
        <f>IFERROR(__xludf.DUMMYFUNCTION("GOOGLETRANSLATE(D509, ""he"", ""en"")"),"#VALUE!")</f>
        <v>#VALUE!</v>
      </c>
    </row>
    <row r="510" ht="15.75" customHeight="1">
      <c r="E510" s="4" t="str">
        <f>IFERROR(__xludf.DUMMYFUNCTION("GOOGLETRANSLATE(D510, ""he"", ""en"")"),"#VALUE!")</f>
        <v>#VALUE!</v>
      </c>
    </row>
    <row r="511" ht="15.75" customHeight="1">
      <c r="E511" s="4" t="str">
        <f>IFERROR(__xludf.DUMMYFUNCTION("GOOGLETRANSLATE(D511, ""he"", ""en"")"),"#VALUE!")</f>
        <v>#VALUE!</v>
      </c>
    </row>
    <row r="512" ht="15.75" customHeight="1">
      <c r="E512" s="4" t="str">
        <f>IFERROR(__xludf.DUMMYFUNCTION("GOOGLETRANSLATE(D512, ""he"", ""en"")"),"#VALUE!")</f>
        <v>#VALUE!</v>
      </c>
    </row>
    <row r="513" ht="15.75" customHeight="1">
      <c r="E513" s="4" t="str">
        <f>IFERROR(__xludf.DUMMYFUNCTION("GOOGLETRANSLATE(D513, ""he"", ""en"")"),"#VALUE!")</f>
        <v>#VALUE!</v>
      </c>
    </row>
    <row r="514" ht="15.75" customHeight="1">
      <c r="E514" s="4" t="str">
        <f>IFERROR(__xludf.DUMMYFUNCTION("GOOGLETRANSLATE(D514, ""he"", ""en"")"),"#VALUE!")</f>
        <v>#VALUE!</v>
      </c>
    </row>
    <row r="515" ht="15.75" customHeight="1">
      <c r="E515" s="4" t="str">
        <f>IFERROR(__xludf.DUMMYFUNCTION("GOOGLETRANSLATE(D515, ""he"", ""en"")"),"#VALUE!")</f>
        <v>#VALUE!</v>
      </c>
    </row>
    <row r="516" ht="15.75" customHeight="1">
      <c r="E516" s="4" t="str">
        <f>IFERROR(__xludf.DUMMYFUNCTION("GOOGLETRANSLATE(D516, ""he"", ""en"")"),"#VALUE!")</f>
        <v>#VALUE!</v>
      </c>
    </row>
    <row r="517" ht="15.75" customHeight="1">
      <c r="E517" s="4" t="str">
        <f>IFERROR(__xludf.DUMMYFUNCTION("GOOGLETRANSLATE(D517, ""he"", ""en"")"),"#VALUE!")</f>
        <v>#VALUE!</v>
      </c>
    </row>
    <row r="518" ht="15.75" customHeight="1">
      <c r="E518" s="4" t="str">
        <f>IFERROR(__xludf.DUMMYFUNCTION("GOOGLETRANSLATE(D518, ""he"", ""en"")"),"#VALUE!")</f>
        <v>#VALUE!</v>
      </c>
    </row>
    <row r="519" ht="15.75" customHeight="1">
      <c r="E519" s="4" t="str">
        <f>IFERROR(__xludf.DUMMYFUNCTION("GOOGLETRANSLATE(D519, ""he"", ""en"")"),"#VALUE!")</f>
        <v>#VALUE!</v>
      </c>
    </row>
    <row r="520" ht="15.75" customHeight="1">
      <c r="E520" s="4" t="str">
        <f>IFERROR(__xludf.DUMMYFUNCTION("GOOGLETRANSLATE(D520, ""he"", ""en"")"),"#VALUE!")</f>
        <v>#VALUE!</v>
      </c>
    </row>
    <row r="521" ht="15.75" customHeight="1">
      <c r="E521" s="4" t="str">
        <f>IFERROR(__xludf.DUMMYFUNCTION("GOOGLETRANSLATE(D521, ""he"", ""en"")"),"#VALUE!")</f>
        <v>#VALUE!</v>
      </c>
    </row>
    <row r="522" ht="15.75" customHeight="1">
      <c r="E522" s="4" t="str">
        <f>IFERROR(__xludf.DUMMYFUNCTION("GOOGLETRANSLATE(D522, ""he"", ""en"")"),"#VALUE!")</f>
        <v>#VALUE!</v>
      </c>
    </row>
    <row r="523" ht="15.75" customHeight="1">
      <c r="E523" s="4" t="str">
        <f>IFERROR(__xludf.DUMMYFUNCTION("GOOGLETRANSLATE(D523, ""he"", ""en"")"),"#VALUE!")</f>
        <v>#VALUE!</v>
      </c>
    </row>
    <row r="524" ht="15.75" customHeight="1">
      <c r="E524" s="4" t="str">
        <f>IFERROR(__xludf.DUMMYFUNCTION("GOOGLETRANSLATE(D524, ""he"", ""en"")"),"#VALUE!")</f>
        <v>#VALUE!</v>
      </c>
    </row>
    <row r="525" ht="15.75" customHeight="1">
      <c r="E525" s="4" t="str">
        <f>IFERROR(__xludf.DUMMYFUNCTION("GOOGLETRANSLATE(D525, ""he"", ""en"")"),"#VALUE!")</f>
        <v>#VALUE!</v>
      </c>
    </row>
    <row r="526" ht="15.75" customHeight="1">
      <c r="E526" s="4" t="str">
        <f>IFERROR(__xludf.DUMMYFUNCTION("GOOGLETRANSLATE(D526, ""he"", ""en"")"),"#VALUE!")</f>
        <v>#VALUE!</v>
      </c>
    </row>
    <row r="527" ht="15.75" customHeight="1">
      <c r="E527" s="4" t="str">
        <f>IFERROR(__xludf.DUMMYFUNCTION("GOOGLETRANSLATE(D527, ""he"", ""en"")"),"#VALUE!")</f>
        <v>#VALUE!</v>
      </c>
    </row>
    <row r="528" ht="15.75" customHeight="1">
      <c r="E528" s="4" t="str">
        <f>IFERROR(__xludf.DUMMYFUNCTION("GOOGLETRANSLATE(D528, ""he"", ""en"")"),"#VALUE!")</f>
        <v>#VALUE!</v>
      </c>
    </row>
    <row r="529" ht="15.75" customHeight="1">
      <c r="E529" s="4" t="str">
        <f>IFERROR(__xludf.DUMMYFUNCTION("GOOGLETRANSLATE(D529, ""he"", ""en"")"),"#VALUE!")</f>
        <v>#VALUE!</v>
      </c>
    </row>
    <row r="530" ht="15.75" customHeight="1">
      <c r="E530" s="4" t="str">
        <f>IFERROR(__xludf.DUMMYFUNCTION("GOOGLETRANSLATE(D530, ""he"", ""en"")"),"#VALUE!")</f>
        <v>#VALUE!</v>
      </c>
    </row>
    <row r="531" ht="15.75" customHeight="1">
      <c r="E531" s="4" t="str">
        <f>IFERROR(__xludf.DUMMYFUNCTION("GOOGLETRANSLATE(D531, ""he"", ""en"")"),"#VALUE!")</f>
        <v>#VALUE!</v>
      </c>
    </row>
    <row r="532" ht="15.75" customHeight="1">
      <c r="E532" s="4" t="str">
        <f>IFERROR(__xludf.DUMMYFUNCTION("GOOGLETRANSLATE(D532, ""he"", ""en"")"),"#VALUE!")</f>
        <v>#VALUE!</v>
      </c>
    </row>
    <row r="533" ht="15.75" customHeight="1">
      <c r="E533" s="4" t="str">
        <f>IFERROR(__xludf.DUMMYFUNCTION("GOOGLETRANSLATE(D533, ""he"", ""en"")"),"#VALUE!")</f>
        <v>#VALUE!</v>
      </c>
    </row>
    <row r="534" ht="15.75" customHeight="1">
      <c r="E534" s="4" t="str">
        <f>IFERROR(__xludf.DUMMYFUNCTION("GOOGLETRANSLATE(D534, ""he"", ""en"")"),"#VALUE!")</f>
        <v>#VALUE!</v>
      </c>
    </row>
    <row r="535" ht="15.75" customHeight="1">
      <c r="E535" s="4" t="str">
        <f>IFERROR(__xludf.DUMMYFUNCTION("GOOGLETRANSLATE(D535, ""he"", ""en"")"),"#VALUE!")</f>
        <v>#VALUE!</v>
      </c>
    </row>
    <row r="536" ht="15.75" customHeight="1">
      <c r="E536" s="4" t="str">
        <f>IFERROR(__xludf.DUMMYFUNCTION("GOOGLETRANSLATE(D536, ""he"", ""en"")"),"#VALUE!")</f>
        <v>#VALUE!</v>
      </c>
    </row>
    <row r="537" ht="15.75" customHeight="1">
      <c r="E537" s="4" t="str">
        <f>IFERROR(__xludf.DUMMYFUNCTION("GOOGLETRANSLATE(D537, ""he"", ""en"")"),"#VALUE!")</f>
        <v>#VALUE!</v>
      </c>
    </row>
    <row r="538" ht="15.75" customHeight="1">
      <c r="E538" s="4" t="str">
        <f>IFERROR(__xludf.DUMMYFUNCTION("GOOGLETRANSLATE(D538, ""he"", ""en"")"),"#VALUE!")</f>
        <v>#VALUE!</v>
      </c>
    </row>
    <row r="539" ht="15.75" customHeight="1">
      <c r="E539" s="4" t="str">
        <f>IFERROR(__xludf.DUMMYFUNCTION("GOOGLETRANSLATE(D539, ""he"", ""en"")"),"#VALUE!")</f>
        <v>#VALUE!</v>
      </c>
    </row>
    <row r="540" ht="15.75" customHeight="1">
      <c r="E540" s="4" t="str">
        <f>IFERROR(__xludf.DUMMYFUNCTION("GOOGLETRANSLATE(D540, ""he"", ""en"")"),"#VALUE!")</f>
        <v>#VALUE!</v>
      </c>
    </row>
    <row r="541" ht="15.75" customHeight="1">
      <c r="E541" s="4" t="str">
        <f>IFERROR(__xludf.DUMMYFUNCTION("GOOGLETRANSLATE(D541, ""he"", ""en"")"),"#VALUE!")</f>
        <v>#VALUE!</v>
      </c>
    </row>
    <row r="542" ht="15.75" customHeight="1">
      <c r="E542" s="4" t="str">
        <f>IFERROR(__xludf.DUMMYFUNCTION("GOOGLETRANSLATE(D542, ""he"", ""en"")"),"#VALUE!")</f>
        <v>#VALUE!</v>
      </c>
    </row>
    <row r="543" ht="15.75" customHeight="1">
      <c r="E543" s="4" t="str">
        <f>IFERROR(__xludf.DUMMYFUNCTION("GOOGLETRANSLATE(D543, ""he"", ""en"")"),"#VALUE!")</f>
        <v>#VALUE!</v>
      </c>
    </row>
    <row r="544" ht="15.75" customHeight="1">
      <c r="E544" s="4" t="str">
        <f>IFERROR(__xludf.DUMMYFUNCTION("GOOGLETRANSLATE(D544, ""he"", ""en"")"),"#VALUE!")</f>
        <v>#VALUE!</v>
      </c>
    </row>
    <row r="545" ht="15.75" customHeight="1">
      <c r="E545" s="4" t="str">
        <f>IFERROR(__xludf.DUMMYFUNCTION("GOOGLETRANSLATE(D545, ""he"", ""en"")"),"#VALUE!")</f>
        <v>#VALUE!</v>
      </c>
    </row>
    <row r="546" ht="15.75" customHeight="1">
      <c r="E546" s="4" t="str">
        <f>IFERROR(__xludf.DUMMYFUNCTION("GOOGLETRANSLATE(D546, ""he"", ""en"")"),"#VALUE!")</f>
        <v>#VALUE!</v>
      </c>
    </row>
    <row r="547" ht="15.75" customHeight="1">
      <c r="E547" s="4" t="str">
        <f>IFERROR(__xludf.DUMMYFUNCTION("GOOGLETRANSLATE(D547, ""he"", ""en"")"),"#VALUE!")</f>
        <v>#VALUE!</v>
      </c>
    </row>
    <row r="548" ht="15.75" customHeight="1">
      <c r="E548" s="4" t="str">
        <f>IFERROR(__xludf.DUMMYFUNCTION("GOOGLETRANSLATE(D548, ""he"", ""en"")"),"#VALUE!")</f>
        <v>#VALUE!</v>
      </c>
    </row>
    <row r="549" ht="15.75" customHeight="1">
      <c r="E549" s="4" t="str">
        <f>IFERROR(__xludf.DUMMYFUNCTION("GOOGLETRANSLATE(D549, ""he"", ""en"")"),"#VALUE!")</f>
        <v>#VALUE!</v>
      </c>
    </row>
    <row r="550" ht="15.75" customHeight="1">
      <c r="E550" s="4" t="str">
        <f>IFERROR(__xludf.DUMMYFUNCTION("GOOGLETRANSLATE(D550, ""he"", ""en"")"),"#VALUE!")</f>
        <v>#VALUE!</v>
      </c>
    </row>
    <row r="551" ht="15.75" customHeight="1">
      <c r="E551" s="4" t="str">
        <f>IFERROR(__xludf.DUMMYFUNCTION("GOOGLETRANSLATE(D551, ""he"", ""en"")"),"#VALUE!")</f>
        <v>#VALUE!</v>
      </c>
    </row>
    <row r="552" ht="15.75" customHeight="1">
      <c r="E552" s="4" t="str">
        <f>IFERROR(__xludf.DUMMYFUNCTION("GOOGLETRANSLATE(D552, ""he"", ""en"")"),"#VALUE!")</f>
        <v>#VALUE!</v>
      </c>
    </row>
    <row r="553" ht="15.75" customHeight="1">
      <c r="E553" s="4" t="str">
        <f>IFERROR(__xludf.DUMMYFUNCTION("GOOGLETRANSLATE(D553, ""he"", ""en"")"),"#VALUE!")</f>
        <v>#VALUE!</v>
      </c>
    </row>
    <row r="554" ht="15.75" customHeight="1">
      <c r="E554" s="4" t="str">
        <f>IFERROR(__xludf.DUMMYFUNCTION("GOOGLETRANSLATE(D554, ""he"", ""en"")"),"#VALUE!")</f>
        <v>#VALUE!</v>
      </c>
    </row>
    <row r="555" ht="15.75" customHeight="1">
      <c r="E555" s="4" t="str">
        <f>IFERROR(__xludf.DUMMYFUNCTION("GOOGLETRANSLATE(D555, ""he"", ""en"")"),"#VALUE!")</f>
        <v>#VALUE!</v>
      </c>
    </row>
    <row r="556" ht="15.75" customHeight="1">
      <c r="E556" s="4" t="str">
        <f>IFERROR(__xludf.DUMMYFUNCTION("GOOGLETRANSLATE(D556, ""he"", ""en"")"),"#VALUE!")</f>
        <v>#VALUE!</v>
      </c>
    </row>
    <row r="557" ht="15.75" customHeight="1">
      <c r="E557" s="4" t="str">
        <f>IFERROR(__xludf.DUMMYFUNCTION("GOOGLETRANSLATE(D557, ""he"", ""en"")"),"#VALUE!")</f>
        <v>#VALUE!</v>
      </c>
    </row>
    <row r="558" ht="15.75" customHeight="1">
      <c r="E558" s="4" t="str">
        <f>IFERROR(__xludf.DUMMYFUNCTION("GOOGLETRANSLATE(D558, ""he"", ""en"")"),"#VALUE!")</f>
        <v>#VALUE!</v>
      </c>
    </row>
    <row r="559" ht="15.75" customHeight="1">
      <c r="E559" s="4" t="str">
        <f>IFERROR(__xludf.DUMMYFUNCTION("GOOGLETRANSLATE(D559, ""he"", ""en"")"),"#VALUE!")</f>
        <v>#VALUE!</v>
      </c>
    </row>
    <row r="560" ht="15.75" customHeight="1">
      <c r="E560" s="4" t="str">
        <f>IFERROR(__xludf.DUMMYFUNCTION("GOOGLETRANSLATE(D560, ""he"", ""en"")"),"#VALUE!")</f>
        <v>#VALUE!</v>
      </c>
    </row>
    <row r="561" ht="15.75" customHeight="1">
      <c r="E561" s="4" t="str">
        <f>IFERROR(__xludf.DUMMYFUNCTION("GOOGLETRANSLATE(D561, ""he"", ""en"")"),"#VALUE!")</f>
        <v>#VALUE!</v>
      </c>
    </row>
    <row r="562" ht="15.75" customHeight="1">
      <c r="E562" s="4" t="str">
        <f>IFERROR(__xludf.DUMMYFUNCTION("GOOGLETRANSLATE(D562, ""he"", ""en"")"),"#VALUE!")</f>
        <v>#VALUE!</v>
      </c>
    </row>
    <row r="563" ht="15.75" customHeight="1">
      <c r="E563" s="4" t="str">
        <f>IFERROR(__xludf.DUMMYFUNCTION("GOOGLETRANSLATE(D563, ""he"", ""en"")"),"#VALUE!")</f>
        <v>#VALUE!</v>
      </c>
    </row>
    <row r="564" ht="15.75" customHeight="1">
      <c r="E564" s="4" t="str">
        <f>IFERROR(__xludf.DUMMYFUNCTION("GOOGLETRANSLATE(D564, ""he"", ""en"")"),"#VALUE!")</f>
        <v>#VALUE!</v>
      </c>
    </row>
    <row r="565" ht="15.75" customHeight="1">
      <c r="E565" s="4" t="str">
        <f>IFERROR(__xludf.DUMMYFUNCTION("GOOGLETRANSLATE(D565, ""he"", ""en"")"),"#VALUE!")</f>
        <v>#VALUE!</v>
      </c>
    </row>
    <row r="566" ht="15.75" customHeight="1">
      <c r="E566" s="4" t="str">
        <f>IFERROR(__xludf.DUMMYFUNCTION("GOOGLETRANSLATE(D566, ""he"", ""en"")"),"#VALUE!")</f>
        <v>#VALUE!</v>
      </c>
    </row>
    <row r="567" ht="15.75" customHeight="1">
      <c r="E567" s="4" t="str">
        <f>IFERROR(__xludf.DUMMYFUNCTION("GOOGLETRANSLATE(D567, ""he"", ""en"")"),"#VALUE!")</f>
        <v>#VALUE!</v>
      </c>
    </row>
    <row r="568" ht="15.75" customHeight="1">
      <c r="E568" s="4" t="str">
        <f>IFERROR(__xludf.DUMMYFUNCTION("GOOGLETRANSLATE(D568, ""he"", ""en"")"),"#VALUE!")</f>
        <v>#VALUE!</v>
      </c>
    </row>
    <row r="569" ht="15.75" customHeight="1">
      <c r="E569" s="4" t="str">
        <f>IFERROR(__xludf.DUMMYFUNCTION("GOOGLETRANSLATE(D569, ""he"", ""en"")"),"#VALUE!")</f>
        <v>#VALUE!</v>
      </c>
    </row>
    <row r="570" ht="15.75" customHeight="1">
      <c r="E570" s="4" t="str">
        <f>IFERROR(__xludf.DUMMYFUNCTION("GOOGLETRANSLATE(D570, ""he"", ""en"")"),"#VALUE!")</f>
        <v>#VALUE!</v>
      </c>
    </row>
    <row r="571" ht="15.75" customHeight="1">
      <c r="E571" s="4" t="str">
        <f>IFERROR(__xludf.DUMMYFUNCTION("GOOGLETRANSLATE(D571, ""he"", ""en"")"),"#VALUE!")</f>
        <v>#VALUE!</v>
      </c>
    </row>
    <row r="572" ht="15.75" customHeight="1">
      <c r="E572" s="4" t="str">
        <f>IFERROR(__xludf.DUMMYFUNCTION("GOOGLETRANSLATE(D572, ""he"", ""en"")"),"#VALUE!")</f>
        <v>#VALUE!</v>
      </c>
    </row>
    <row r="573" ht="15.75" customHeight="1">
      <c r="E573" s="4" t="str">
        <f>IFERROR(__xludf.DUMMYFUNCTION("GOOGLETRANSLATE(D573, ""he"", ""en"")"),"#VALUE!")</f>
        <v>#VALUE!</v>
      </c>
    </row>
    <row r="574" ht="15.75" customHeight="1">
      <c r="E574" s="4" t="str">
        <f>IFERROR(__xludf.DUMMYFUNCTION("GOOGLETRANSLATE(D574, ""he"", ""en"")"),"#VALUE!")</f>
        <v>#VALUE!</v>
      </c>
    </row>
    <row r="575" ht="15.75" customHeight="1">
      <c r="E575" s="4" t="str">
        <f>IFERROR(__xludf.DUMMYFUNCTION("GOOGLETRANSLATE(D575, ""he"", ""en"")"),"#VALUE!")</f>
        <v>#VALUE!</v>
      </c>
    </row>
    <row r="576" ht="15.75" customHeight="1">
      <c r="E576" s="4" t="str">
        <f>IFERROR(__xludf.DUMMYFUNCTION("GOOGLETRANSLATE(D576, ""he"", ""en"")"),"#VALUE!")</f>
        <v>#VALUE!</v>
      </c>
    </row>
    <row r="577" ht="15.75" customHeight="1">
      <c r="E577" s="4" t="str">
        <f>IFERROR(__xludf.DUMMYFUNCTION("GOOGLETRANSLATE(D577, ""he"", ""en"")"),"#VALUE!")</f>
        <v>#VALUE!</v>
      </c>
    </row>
    <row r="578" ht="15.75" customHeight="1">
      <c r="E578" s="4" t="str">
        <f>IFERROR(__xludf.DUMMYFUNCTION("GOOGLETRANSLATE(D578, ""he"", ""en"")"),"#VALUE!")</f>
        <v>#VALUE!</v>
      </c>
    </row>
    <row r="579" ht="15.75" customHeight="1">
      <c r="E579" s="4" t="str">
        <f>IFERROR(__xludf.DUMMYFUNCTION("GOOGLETRANSLATE(D579, ""he"", ""en"")"),"#VALUE!")</f>
        <v>#VALUE!</v>
      </c>
    </row>
    <row r="580" ht="15.75" customHeight="1">
      <c r="E580" s="4" t="str">
        <f>IFERROR(__xludf.DUMMYFUNCTION("GOOGLETRANSLATE(D580, ""he"", ""en"")"),"#VALUE!")</f>
        <v>#VALUE!</v>
      </c>
    </row>
    <row r="581" ht="15.75" customHeight="1">
      <c r="E581" s="4" t="str">
        <f>IFERROR(__xludf.DUMMYFUNCTION("GOOGLETRANSLATE(D581, ""he"", ""en"")"),"#VALUE!")</f>
        <v>#VALUE!</v>
      </c>
    </row>
    <row r="582" ht="15.75" customHeight="1">
      <c r="E582" s="4" t="str">
        <f>IFERROR(__xludf.DUMMYFUNCTION("GOOGLETRANSLATE(D582, ""he"", ""en"")"),"#VALUE!")</f>
        <v>#VALUE!</v>
      </c>
    </row>
    <row r="583" ht="15.75" customHeight="1">
      <c r="E583" s="4" t="str">
        <f>IFERROR(__xludf.DUMMYFUNCTION("GOOGLETRANSLATE(D583, ""he"", ""en"")"),"#VALUE!")</f>
        <v>#VALUE!</v>
      </c>
    </row>
    <row r="584" ht="15.75" customHeight="1">
      <c r="E584" s="4" t="str">
        <f>IFERROR(__xludf.DUMMYFUNCTION("GOOGLETRANSLATE(D584, ""he"", ""en"")"),"#VALUE!")</f>
        <v>#VALUE!</v>
      </c>
    </row>
    <row r="585" ht="15.75" customHeight="1">
      <c r="E585" s="4" t="str">
        <f>IFERROR(__xludf.DUMMYFUNCTION("GOOGLETRANSLATE(D585, ""he"", ""en"")"),"#VALUE!")</f>
        <v>#VALUE!</v>
      </c>
    </row>
    <row r="586" ht="15.75" customHeight="1">
      <c r="E586" s="4" t="str">
        <f>IFERROR(__xludf.DUMMYFUNCTION("GOOGLETRANSLATE(D586, ""he"", ""en"")"),"#VALUE!")</f>
        <v>#VALUE!</v>
      </c>
    </row>
    <row r="587" ht="15.75" customHeight="1">
      <c r="E587" s="4" t="str">
        <f>IFERROR(__xludf.DUMMYFUNCTION("GOOGLETRANSLATE(D587, ""he"", ""en"")"),"#VALUE!")</f>
        <v>#VALUE!</v>
      </c>
    </row>
    <row r="588" ht="15.75" customHeight="1">
      <c r="E588" s="4" t="str">
        <f>IFERROR(__xludf.DUMMYFUNCTION("GOOGLETRANSLATE(D588, ""he"", ""en"")"),"#VALUE!")</f>
        <v>#VALUE!</v>
      </c>
    </row>
    <row r="589" ht="15.75" customHeight="1">
      <c r="E589" s="4" t="str">
        <f>IFERROR(__xludf.DUMMYFUNCTION("GOOGLETRANSLATE(D589, ""he"", ""en"")"),"#VALUE!")</f>
        <v>#VALUE!</v>
      </c>
    </row>
    <row r="590" ht="15.75" customHeight="1">
      <c r="E590" s="4" t="str">
        <f>IFERROR(__xludf.DUMMYFUNCTION("GOOGLETRANSLATE(D590, ""he"", ""en"")"),"#VALUE!")</f>
        <v>#VALUE!</v>
      </c>
    </row>
    <row r="591" ht="15.75" customHeight="1">
      <c r="E591" s="4" t="str">
        <f>IFERROR(__xludf.DUMMYFUNCTION("GOOGLETRANSLATE(D591, ""he"", ""en"")"),"#VALUE!")</f>
        <v>#VALUE!</v>
      </c>
    </row>
    <row r="592" ht="15.75" customHeight="1">
      <c r="E592" s="4" t="str">
        <f>IFERROR(__xludf.DUMMYFUNCTION("GOOGLETRANSLATE(D592, ""he"", ""en"")"),"#VALUE!")</f>
        <v>#VALUE!</v>
      </c>
    </row>
    <row r="593" ht="15.75" customHeight="1">
      <c r="E593" s="4" t="str">
        <f>IFERROR(__xludf.DUMMYFUNCTION("GOOGLETRANSLATE(D593, ""he"", ""en"")"),"#VALUE!")</f>
        <v>#VALUE!</v>
      </c>
    </row>
    <row r="594" ht="15.75" customHeight="1">
      <c r="E594" s="4" t="str">
        <f>IFERROR(__xludf.DUMMYFUNCTION("GOOGLETRANSLATE(D594, ""he"", ""en"")"),"#VALUE!")</f>
        <v>#VALUE!</v>
      </c>
    </row>
    <row r="595" ht="15.75" customHeight="1">
      <c r="E595" s="4" t="str">
        <f>IFERROR(__xludf.DUMMYFUNCTION("GOOGLETRANSLATE(D595, ""he"", ""en"")"),"#VALUE!")</f>
        <v>#VALUE!</v>
      </c>
    </row>
    <row r="596" ht="15.75" customHeight="1">
      <c r="E596" s="4" t="str">
        <f>IFERROR(__xludf.DUMMYFUNCTION("GOOGLETRANSLATE(D596, ""he"", ""en"")"),"#VALUE!")</f>
        <v>#VALUE!</v>
      </c>
    </row>
    <row r="597" ht="15.75" customHeight="1">
      <c r="E597" s="4" t="str">
        <f>IFERROR(__xludf.DUMMYFUNCTION("GOOGLETRANSLATE(D597, ""he"", ""en"")"),"#VALUE!")</f>
        <v>#VALUE!</v>
      </c>
    </row>
    <row r="598" ht="15.75" customHeight="1">
      <c r="E598" s="4" t="str">
        <f>IFERROR(__xludf.DUMMYFUNCTION("GOOGLETRANSLATE(D598, ""he"", ""en"")"),"#VALUE!")</f>
        <v>#VALUE!</v>
      </c>
    </row>
    <row r="599" ht="15.75" customHeight="1">
      <c r="E599" s="4" t="str">
        <f>IFERROR(__xludf.DUMMYFUNCTION("GOOGLETRANSLATE(D599, ""he"", ""en"")"),"#VALUE!")</f>
        <v>#VALUE!</v>
      </c>
    </row>
    <row r="600" ht="15.75" customHeight="1">
      <c r="E600" s="4" t="str">
        <f>IFERROR(__xludf.DUMMYFUNCTION("GOOGLETRANSLATE(D600, ""he"", ""en"")"),"#VALUE!")</f>
        <v>#VALUE!</v>
      </c>
    </row>
    <row r="601" ht="15.75" customHeight="1">
      <c r="E601" s="4" t="str">
        <f>IFERROR(__xludf.DUMMYFUNCTION("GOOGLETRANSLATE(D601, ""he"", ""en"")"),"#VALUE!")</f>
        <v>#VALUE!</v>
      </c>
    </row>
    <row r="602" ht="15.75" customHeight="1">
      <c r="E602" s="4" t="str">
        <f>IFERROR(__xludf.DUMMYFUNCTION("GOOGLETRANSLATE(D602, ""he"", ""en"")"),"#VALUE!")</f>
        <v>#VALUE!</v>
      </c>
    </row>
    <row r="603" ht="15.75" customHeight="1">
      <c r="E603" s="4" t="str">
        <f>IFERROR(__xludf.DUMMYFUNCTION("GOOGLETRANSLATE(D603, ""he"", ""en"")"),"#VALUE!")</f>
        <v>#VALUE!</v>
      </c>
    </row>
    <row r="604" ht="15.75" customHeight="1">
      <c r="E604" s="4" t="str">
        <f>IFERROR(__xludf.DUMMYFUNCTION("GOOGLETRANSLATE(D604, ""he"", ""en"")"),"#VALUE!")</f>
        <v>#VALUE!</v>
      </c>
    </row>
    <row r="605" ht="15.75" customHeight="1">
      <c r="E605" s="4" t="str">
        <f>IFERROR(__xludf.DUMMYFUNCTION("GOOGLETRANSLATE(D605, ""he"", ""en"")"),"#VALUE!")</f>
        <v>#VALUE!</v>
      </c>
    </row>
    <row r="606" ht="15.75" customHeight="1">
      <c r="E606" s="4" t="str">
        <f>IFERROR(__xludf.DUMMYFUNCTION("GOOGLETRANSLATE(D606, ""he"", ""en"")"),"#VALUE!")</f>
        <v>#VALUE!</v>
      </c>
    </row>
    <row r="607" ht="15.75" customHeight="1">
      <c r="E607" s="4" t="str">
        <f>IFERROR(__xludf.DUMMYFUNCTION("GOOGLETRANSLATE(D607, ""he"", ""en"")"),"#VALUE!")</f>
        <v>#VALUE!</v>
      </c>
    </row>
    <row r="608" ht="15.75" customHeight="1">
      <c r="E608" s="4" t="str">
        <f>IFERROR(__xludf.DUMMYFUNCTION("GOOGLETRANSLATE(D608, ""he"", ""en"")"),"#VALUE!")</f>
        <v>#VALUE!</v>
      </c>
    </row>
    <row r="609" ht="15.75" customHeight="1">
      <c r="E609" s="4" t="str">
        <f>IFERROR(__xludf.DUMMYFUNCTION("GOOGLETRANSLATE(D609, ""he"", ""en"")"),"#VALUE!")</f>
        <v>#VALUE!</v>
      </c>
    </row>
    <row r="610" ht="15.75" customHeight="1">
      <c r="E610" s="4" t="str">
        <f>IFERROR(__xludf.DUMMYFUNCTION("GOOGLETRANSLATE(D610, ""he"", ""en"")"),"#VALUE!")</f>
        <v>#VALUE!</v>
      </c>
    </row>
    <row r="611" ht="15.75" customHeight="1">
      <c r="E611" s="4" t="str">
        <f>IFERROR(__xludf.DUMMYFUNCTION("GOOGLETRANSLATE(D611, ""he"", ""en"")"),"#VALUE!")</f>
        <v>#VALUE!</v>
      </c>
    </row>
    <row r="612" ht="15.75" customHeight="1">
      <c r="E612" s="4" t="str">
        <f>IFERROR(__xludf.DUMMYFUNCTION("GOOGLETRANSLATE(D612, ""he"", ""en"")"),"#VALUE!")</f>
        <v>#VALUE!</v>
      </c>
    </row>
    <row r="613" ht="15.75" customHeight="1">
      <c r="E613" s="4" t="str">
        <f>IFERROR(__xludf.DUMMYFUNCTION("GOOGLETRANSLATE(D613, ""he"", ""en"")"),"#VALUE!")</f>
        <v>#VALUE!</v>
      </c>
    </row>
    <row r="614" ht="15.75" customHeight="1">
      <c r="E614" s="4" t="str">
        <f>IFERROR(__xludf.DUMMYFUNCTION("GOOGLETRANSLATE(D614, ""he"", ""en"")"),"#VALUE!")</f>
        <v>#VALUE!</v>
      </c>
    </row>
    <row r="615" ht="15.75" customHeight="1">
      <c r="E615" s="4" t="str">
        <f>IFERROR(__xludf.DUMMYFUNCTION("GOOGLETRANSLATE(D615, ""he"", ""en"")"),"#VALUE!")</f>
        <v>#VALUE!</v>
      </c>
    </row>
    <row r="616" ht="15.75" customHeight="1">
      <c r="E616" s="4" t="str">
        <f>IFERROR(__xludf.DUMMYFUNCTION("GOOGLETRANSLATE(D616, ""he"", ""en"")"),"#VALUE!")</f>
        <v>#VALUE!</v>
      </c>
    </row>
    <row r="617" ht="15.75" customHeight="1">
      <c r="E617" s="4" t="str">
        <f>IFERROR(__xludf.DUMMYFUNCTION("GOOGLETRANSLATE(D617, ""he"", ""en"")"),"#VALUE!")</f>
        <v>#VALUE!</v>
      </c>
    </row>
    <row r="618" ht="15.75" customHeight="1">
      <c r="E618" s="4" t="str">
        <f>IFERROR(__xludf.DUMMYFUNCTION("GOOGLETRANSLATE(D618, ""he"", ""en"")"),"#VALUE!")</f>
        <v>#VALUE!</v>
      </c>
    </row>
    <row r="619" ht="15.75" customHeight="1">
      <c r="E619" s="4" t="str">
        <f>IFERROR(__xludf.DUMMYFUNCTION("GOOGLETRANSLATE(D619, ""he"", ""en"")"),"#VALUE!")</f>
        <v>#VALUE!</v>
      </c>
    </row>
    <row r="620" ht="15.75" customHeight="1">
      <c r="E620" s="4" t="str">
        <f>IFERROR(__xludf.DUMMYFUNCTION("GOOGLETRANSLATE(D620, ""he"", ""en"")"),"#VALUE!")</f>
        <v>#VALUE!</v>
      </c>
    </row>
    <row r="621" ht="15.75" customHeight="1">
      <c r="E621" s="4" t="str">
        <f>IFERROR(__xludf.DUMMYFUNCTION("GOOGLETRANSLATE(D621, ""he"", ""en"")"),"#VALUE!")</f>
        <v>#VALUE!</v>
      </c>
    </row>
    <row r="622" ht="15.75" customHeight="1">
      <c r="E622" s="4" t="str">
        <f>IFERROR(__xludf.DUMMYFUNCTION("GOOGLETRANSLATE(D622, ""he"", ""en"")"),"#VALUE!")</f>
        <v>#VALUE!</v>
      </c>
    </row>
    <row r="623" ht="15.75" customHeight="1">
      <c r="E623" s="4" t="str">
        <f>IFERROR(__xludf.DUMMYFUNCTION("GOOGLETRANSLATE(D623, ""he"", ""en"")"),"#VALUE!")</f>
        <v>#VALUE!</v>
      </c>
    </row>
    <row r="624" ht="15.75" customHeight="1">
      <c r="E624" s="4" t="str">
        <f>IFERROR(__xludf.DUMMYFUNCTION("GOOGLETRANSLATE(D624, ""he"", ""en"")"),"#VALUE!")</f>
        <v>#VALUE!</v>
      </c>
    </row>
    <row r="625" ht="15.75" customHeight="1">
      <c r="E625" s="4" t="str">
        <f>IFERROR(__xludf.DUMMYFUNCTION("GOOGLETRANSLATE(D625, ""he"", ""en"")"),"#VALUE!")</f>
        <v>#VALUE!</v>
      </c>
    </row>
    <row r="626" ht="15.75" customHeight="1">
      <c r="E626" s="4" t="str">
        <f>IFERROR(__xludf.DUMMYFUNCTION("GOOGLETRANSLATE(D626, ""he"", ""en"")"),"#VALUE!")</f>
        <v>#VALUE!</v>
      </c>
    </row>
    <row r="627" ht="15.75" customHeight="1">
      <c r="E627" s="4" t="str">
        <f>IFERROR(__xludf.DUMMYFUNCTION("GOOGLETRANSLATE(D627, ""he"", ""en"")"),"#VALUE!")</f>
        <v>#VALUE!</v>
      </c>
    </row>
    <row r="628" ht="15.75" customHeight="1">
      <c r="E628" s="4" t="str">
        <f>IFERROR(__xludf.DUMMYFUNCTION("GOOGLETRANSLATE(D628, ""he"", ""en"")"),"#VALUE!")</f>
        <v>#VALUE!</v>
      </c>
    </row>
    <row r="629" ht="15.75" customHeight="1">
      <c r="E629" s="4" t="str">
        <f>IFERROR(__xludf.DUMMYFUNCTION("GOOGLETRANSLATE(D629, ""he"", ""en"")"),"#VALUE!")</f>
        <v>#VALUE!</v>
      </c>
    </row>
    <row r="630" ht="15.75" customHeight="1">
      <c r="E630" s="4" t="str">
        <f>IFERROR(__xludf.DUMMYFUNCTION("GOOGLETRANSLATE(D630, ""he"", ""en"")"),"#VALUE!")</f>
        <v>#VALUE!</v>
      </c>
    </row>
    <row r="631" ht="15.75" customHeight="1">
      <c r="E631" s="4" t="str">
        <f>IFERROR(__xludf.DUMMYFUNCTION("GOOGLETRANSLATE(D631, ""he"", ""en"")"),"#VALUE!")</f>
        <v>#VALUE!</v>
      </c>
    </row>
    <row r="632" ht="15.75" customHeight="1">
      <c r="E632" s="4" t="str">
        <f>IFERROR(__xludf.DUMMYFUNCTION("GOOGLETRANSLATE(D632, ""he"", ""en"")"),"#VALUE!")</f>
        <v>#VALUE!</v>
      </c>
    </row>
    <row r="633" ht="15.75" customHeight="1">
      <c r="E633" s="4" t="str">
        <f>IFERROR(__xludf.DUMMYFUNCTION("GOOGLETRANSLATE(D633, ""he"", ""en"")"),"#VALUE!")</f>
        <v>#VALUE!</v>
      </c>
    </row>
    <row r="634" ht="15.75" customHeight="1">
      <c r="E634" s="4" t="str">
        <f>IFERROR(__xludf.DUMMYFUNCTION("GOOGLETRANSLATE(D634, ""he"", ""en"")"),"#VALUE!")</f>
        <v>#VALUE!</v>
      </c>
    </row>
    <row r="635" ht="15.75" customHeight="1">
      <c r="E635" s="4" t="str">
        <f>IFERROR(__xludf.DUMMYFUNCTION("GOOGLETRANSLATE(D635, ""he"", ""en"")"),"#VALUE!")</f>
        <v>#VALUE!</v>
      </c>
    </row>
    <row r="636" ht="15.75" customHeight="1">
      <c r="E636" s="4" t="str">
        <f>IFERROR(__xludf.DUMMYFUNCTION("GOOGLETRANSLATE(D636, ""he"", ""en"")"),"#VALUE!")</f>
        <v>#VALUE!</v>
      </c>
    </row>
    <row r="637" ht="15.75" customHeight="1">
      <c r="E637" s="4" t="str">
        <f>IFERROR(__xludf.DUMMYFUNCTION("GOOGLETRANSLATE(D637, ""he"", ""en"")"),"#VALUE!")</f>
        <v>#VALUE!</v>
      </c>
    </row>
    <row r="638" ht="15.75" customHeight="1">
      <c r="E638" s="4" t="str">
        <f>IFERROR(__xludf.DUMMYFUNCTION("GOOGLETRANSLATE(D638, ""he"", ""en"")"),"#VALUE!")</f>
        <v>#VALUE!</v>
      </c>
    </row>
    <row r="639" ht="15.75" customHeight="1">
      <c r="E639" s="4" t="str">
        <f>IFERROR(__xludf.DUMMYFUNCTION("GOOGLETRANSLATE(D639, ""he"", ""en"")"),"#VALUE!")</f>
        <v>#VALUE!</v>
      </c>
    </row>
    <row r="640" ht="15.75" customHeight="1">
      <c r="E640" s="4" t="str">
        <f>IFERROR(__xludf.DUMMYFUNCTION("GOOGLETRANSLATE(D640, ""he"", ""en"")"),"#VALUE!")</f>
        <v>#VALUE!</v>
      </c>
    </row>
    <row r="641" ht="15.75" customHeight="1">
      <c r="E641" s="4" t="str">
        <f>IFERROR(__xludf.DUMMYFUNCTION("GOOGLETRANSLATE(D641, ""he"", ""en"")"),"#VALUE!")</f>
        <v>#VALUE!</v>
      </c>
    </row>
    <row r="642" ht="15.75" customHeight="1">
      <c r="E642" s="4" t="str">
        <f>IFERROR(__xludf.DUMMYFUNCTION("GOOGLETRANSLATE(D642, ""he"", ""en"")"),"#VALUE!")</f>
        <v>#VALUE!</v>
      </c>
    </row>
    <row r="643" ht="15.75" customHeight="1">
      <c r="E643" s="4" t="str">
        <f>IFERROR(__xludf.DUMMYFUNCTION("GOOGLETRANSLATE(D643, ""he"", ""en"")"),"#VALUE!")</f>
        <v>#VALUE!</v>
      </c>
    </row>
    <row r="644" ht="15.75" customHeight="1">
      <c r="E644" s="4" t="str">
        <f>IFERROR(__xludf.DUMMYFUNCTION("GOOGLETRANSLATE(D644, ""he"", ""en"")"),"#VALUE!")</f>
        <v>#VALUE!</v>
      </c>
    </row>
    <row r="645" ht="15.75" customHeight="1">
      <c r="E645" s="4" t="str">
        <f>IFERROR(__xludf.DUMMYFUNCTION("GOOGLETRANSLATE(D645, ""he"", ""en"")"),"#VALUE!")</f>
        <v>#VALUE!</v>
      </c>
    </row>
    <row r="646" ht="15.75" customHeight="1">
      <c r="E646" s="4" t="str">
        <f>IFERROR(__xludf.DUMMYFUNCTION("GOOGLETRANSLATE(D646, ""he"", ""en"")"),"#VALUE!")</f>
        <v>#VALUE!</v>
      </c>
    </row>
    <row r="647" ht="15.75" customHeight="1">
      <c r="E647" s="4" t="str">
        <f>IFERROR(__xludf.DUMMYFUNCTION("GOOGLETRANSLATE(D647, ""he"", ""en"")"),"#VALUE!")</f>
        <v>#VALUE!</v>
      </c>
    </row>
    <row r="648" ht="15.75" customHeight="1">
      <c r="E648" s="4" t="str">
        <f>IFERROR(__xludf.DUMMYFUNCTION("GOOGLETRANSLATE(D648, ""he"", ""en"")"),"#VALUE!")</f>
        <v>#VALUE!</v>
      </c>
    </row>
    <row r="649" ht="15.75" customHeight="1">
      <c r="E649" s="4" t="str">
        <f>IFERROR(__xludf.DUMMYFUNCTION("GOOGLETRANSLATE(D649, ""he"", ""en"")"),"#VALUE!")</f>
        <v>#VALUE!</v>
      </c>
    </row>
    <row r="650" ht="15.75" customHeight="1">
      <c r="E650" s="4" t="str">
        <f>IFERROR(__xludf.DUMMYFUNCTION("GOOGLETRANSLATE(D650, ""he"", ""en"")"),"#VALUE!")</f>
        <v>#VALUE!</v>
      </c>
    </row>
    <row r="651" ht="15.75" customHeight="1">
      <c r="E651" s="4" t="str">
        <f>IFERROR(__xludf.DUMMYFUNCTION("GOOGLETRANSLATE(D651, ""he"", ""en"")"),"#VALUE!")</f>
        <v>#VALUE!</v>
      </c>
    </row>
    <row r="652" ht="15.75" customHeight="1">
      <c r="E652" s="4" t="str">
        <f>IFERROR(__xludf.DUMMYFUNCTION("GOOGLETRANSLATE(D652, ""he"", ""en"")"),"#VALUE!")</f>
        <v>#VALUE!</v>
      </c>
    </row>
    <row r="653" ht="15.75" customHeight="1">
      <c r="E653" s="4" t="str">
        <f>IFERROR(__xludf.DUMMYFUNCTION("GOOGLETRANSLATE(D653, ""he"", ""en"")"),"#VALUE!")</f>
        <v>#VALUE!</v>
      </c>
    </row>
    <row r="654" ht="15.75" customHeight="1">
      <c r="E654" s="4" t="str">
        <f>IFERROR(__xludf.DUMMYFUNCTION("GOOGLETRANSLATE(D654, ""he"", ""en"")"),"#VALUE!")</f>
        <v>#VALUE!</v>
      </c>
    </row>
    <row r="655" ht="15.75" customHeight="1">
      <c r="E655" s="4" t="str">
        <f>IFERROR(__xludf.DUMMYFUNCTION("GOOGLETRANSLATE(D655, ""he"", ""en"")"),"#VALUE!")</f>
        <v>#VALUE!</v>
      </c>
    </row>
    <row r="656" ht="15.75" customHeight="1">
      <c r="E656" s="4" t="str">
        <f>IFERROR(__xludf.DUMMYFUNCTION("GOOGLETRANSLATE(D656, ""he"", ""en"")"),"#VALUE!")</f>
        <v>#VALUE!</v>
      </c>
    </row>
    <row r="657" ht="15.75" customHeight="1">
      <c r="E657" s="4" t="str">
        <f>IFERROR(__xludf.DUMMYFUNCTION("GOOGLETRANSLATE(D657, ""he"", ""en"")"),"#VALUE!")</f>
        <v>#VALUE!</v>
      </c>
    </row>
    <row r="658" ht="15.75" customHeight="1">
      <c r="E658" s="4" t="str">
        <f>IFERROR(__xludf.DUMMYFUNCTION("GOOGLETRANSLATE(D658, ""he"", ""en"")"),"#VALUE!")</f>
        <v>#VALUE!</v>
      </c>
    </row>
    <row r="659" ht="15.75" customHeight="1">
      <c r="E659" s="4" t="str">
        <f>IFERROR(__xludf.DUMMYFUNCTION("GOOGLETRANSLATE(D659, ""he"", ""en"")"),"#VALUE!")</f>
        <v>#VALUE!</v>
      </c>
    </row>
    <row r="660" ht="15.75" customHeight="1">
      <c r="E660" s="4" t="str">
        <f>IFERROR(__xludf.DUMMYFUNCTION("GOOGLETRANSLATE(D660, ""he"", ""en"")"),"#VALUE!")</f>
        <v>#VALUE!</v>
      </c>
    </row>
    <row r="661" ht="15.75" customHeight="1">
      <c r="E661" s="4" t="str">
        <f>IFERROR(__xludf.DUMMYFUNCTION("GOOGLETRANSLATE(D661, ""he"", ""en"")"),"#VALUE!")</f>
        <v>#VALUE!</v>
      </c>
    </row>
    <row r="662" ht="15.75" customHeight="1">
      <c r="E662" s="4" t="str">
        <f>IFERROR(__xludf.DUMMYFUNCTION("GOOGLETRANSLATE(D662, ""he"", ""en"")"),"#VALUE!")</f>
        <v>#VALUE!</v>
      </c>
    </row>
    <row r="663" ht="15.75" customHeight="1">
      <c r="E663" s="4" t="str">
        <f>IFERROR(__xludf.DUMMYFUNCTION("GOOGLETRANSLATE(D663, ""he"", ""en"")"),"#VALUE!")</f>
        <v>#VALUE!</v>
      </c>
    </row>
    <row r="664" ht="15.75" customHeight="1">
      <c r="E664" s="4" t="str">
        <f>IFERROR(__xludf.DUMMYFUNCTION("GOOGLETRANSLATE(D664, ""he"", ""en"")"),"#VALUE!")</f>
        <v>#VALUE!</v>
      </c>
    </row>
    <row r="665" ht="15.75" customHeight="1">
      <c r="E665" s="4" t="str">
        <f>IFERROR(__xludf.DUMMYFUNCTION("GOOGLETRANSLATE(D665, ""he"", ""en"")"),"#VALUE!")</f>
        <v>#VALUE!</v>
      </c>
    </row>
    <row r="666" ht="15.75" customHeight="1">
      <c r="E666" s="4" t="str">
        <f>IFERROR(__xludf.DUMMYFUNCTION("GOOGLETRANSLATE(D666, ""he"", ""en"")"),"#VALUE!")</f>
        <v>#VALUE!</v>
      </c>
    </row>
    <row r="667" ht="15.75" customHeight="1">
      <c r="E667" s="4" t="str">
        <f>IFERROR(__xludf.DUMMYFUNCTION("GOOGLETRANSLATE(D667, ""he"", ""en"")"),"#VALUE!")</f>
        <v>#VALUE!</v>
      </c>
    </row>
    <row r="668" ht="15.75" customHeight="1">
      <c r="E668" s="4" t="str">
        <f>IFERROR(__xludf.DUMMYFUNCTION("GOOGLETRANSLATE(D668, ""he"", ""en"")"),"#VALUE!")</f>
        <v>#VALUE!</v>
      </c>
    </row>
    <row r="669" ht="15.75" customHeight="1">
      <c r="E669" s="4" t="str">
        <f>IFERROR(__xludf.DUMMYFUNCTION("GOOGLETRANSLATE(D669, ""he"", ""en"")"),"#VALUE!")</f>
        <v>#VALUE!</v>
      </c>
    </row>
    <row r="670" ht="15.75" customHeight="1">
      <c r="E670" s="4" t="str">
        <f>IFERROR(__xludf.DUMMYFUNCTION("GOOGLETRANSLATE(D670, ""he"", ""en"")"),"#VALUE!")</f>
        <v>#VALUE!</v>
      </c>
    </row>
    <row r="671" ht="15.75" customHeight="1">
      <c r="E671" s="4" t="str">
        <f>IFERROR(__xludf.DUMMYFUNCTION("GOOGLETRANSLATE(D671, ""he"", ""en"")"),"#VALUE!")</f>
        <v>#VALUE!</v>
      </c>
    </row>
    <row r="672" ht="15.75" customHeight="1">
      <c r="E672" s="4" t="str">
        <f>IFERROR(__xludf.DUMMYFUNCTION("GOOGLETRANSLATE(D672, ""he"", ""en"")"),"#VALUE!")</f>
        <v>#VALUE!</v>
      </c>
    </row>
    <row r="673" ht="15.75" customHeight="1">
      <c r="E673" s="4" t="str">
        <f>IFERROR(__xludf.DUMMYFUNCTION("GOOGLETRANSLATE(D673, ""he"", ""en"")"),"#VALUE!")</f>
        <v>#VALUE!</v>
      </c>
    </row>
    <row r="674" ht="15.75" customHeight="1">
      <c r="E674" s="4" t="str">
        <f>IFERROR(__xludf.DUMMYFUNCTION("GOOGLETRANSLATE(D674, ""he"", ""en"")"),"#VALUE!")</f>
        <v>#VALUE!</v>
      </c>
    </row>
    <row r="675" ht="15.75" customHeight="1">
      <c r="E675" s="4" t="str">
        <f>IFERROR(__xludf.DUMMYFUNCTION("GOOGLETRANSLATE(D675, ""he"", ""en"")"),"#VALUE!")</f>
        <v>#VALUE!</v>
      </c>
    </row>
    <row r="676" ht="15.75" customHeight="1">
      <c r="E676" s="4" t="str">
        <f>IFERROR(__xludf.DUMMYFUNCTION("GOOGLETRANSLATE(D676, ""he"", ""en"")"),"#VALUE!")</f>
        <v>#VALUE!</v>
      </c>
    </row>
    <row r="677" ht="15.75" customHeight="1">
      <c r="E677" s="4" t="str">
        <f>IFERROR(__xludf.DUMMYFUNCTION("GOOGLETRANSLATE(D677, ""he"", ""en"")"),"#VALUE!")</f>
        <v>#VALUE!</v>
      </c>
    </row>
    <row r="678" ht="15.75" customHeight="1">
      <c r="E678" s="4" t="str">
        <f>IFERROR(__xludf.DUMMYFUNCTION("GOOGLETRANSLATE(D678, ""he"", ""en"")"),"#VALUE!")</f>
        <v>#VALUE!</v>
      </c>
    </row>
    <row r="679" ht="15.75" customHeight="1">
      <c r="E679" s="4" t="str">
        <f>IFERROR(__xludf.DUMMYFUNCTION("GOOGLETRANSLATE(D679, ""he"", ""en"")"),"#VALUE!")</f>
        <v>#VALUE!</v>
      </c>
    </row>
    <row r="680" ht="15.75" customHeight="1">
      <c r="E680" s="4" t="str">
        <f>IFERROR(__xludf.DUMMYFUNCTION("GOOGLETRANSLATE(D680, ""he"", ""en"")"),"#VALUE!")</f>
        <v>#VALUE!</v>
      </c>
    </row>
    <row r="681" ht="15.75" customHeight="1">
      <c r="E681" s="4" t="str">
        <f>IFERROR(__xludf.DUMMYFUNCTION("GOOGLETRANSLATE(D681, ""he"", ""en"")"),"#VALUE!")</f>
        <v>#VALUE!</v>
      </c>
    </row>
    <row r="682" ht="15.75" customHeight="1">
      <c r="E682" s="4" t="str">
        <f>IFERROR(__xludf.DUMMYFUNCTION("GOOGLETRANSLATE(D682, ""he"", ""en"")"),"#VALUE!")</f>
        <v>#VALUE!</v>
      </c>
    </row>
    <row r="683" ht="15.75" customHeight="1">
      <c r="E683" s="4" t="str">
        <f>IFERROR(__xludf.DUMMYFUNCTION("GOOGLETRANSLATE(D683, ""he"", ""en"")"),"#VALUE!")</f>
        <v>#VALUE!</v>
      </c>
    </row>
    <row r="684" ht="15.75" customHeight="1">
      <c r="E684" s="4" t="str">
        <f>IFERROR(__xludf.DUMMYFUNCTION("GOOGLETRANSLATE(D684, ""he"", ""en"")"),"#VALUE!")</f>
        <v>#VALUE!</v>
      </c>
    </row>
    <row r="685" ht="15.75" customHeight="1">
      <c r="E685" s="4" t="str">
        <f>IFERROR(__xludf.DUMMYFUNCTION("GOOGLETRANSLATE(D685, ""he"", ""en"")"),"#VALUE!")</f>
        <v>#VALUE!</v>
      </c>
    </row>
    <row r="686" ht="15.75" customHeight="1">
      <c r="E686" s="4" t="str">
        <f>IFERROR(__xludf.DUMMYFUNCTION("GOOGLETRANSLATE(D686, ""he"", ""en"")"),"#VALUE!")</f>
        <v>#VALUE!</v>
      </c>
    </row>
    <row r="687" ht="15.75" customHeight="1">
      <c r="E687" s="4" t="str">
        <f>IFERROR(__xludf.DUMMYFUNCTION("GOOGLETRANSLATE(D687, ""he"", ""en"")"),"#VALUE!")</f>
        <v>#VALUE!</v>
      </c>
    </row>
    <row r="688" ht="15.75" customHeight="1">
      <c r="E688" s="4" t="str">
        <f>IFERROR(__xludf.DUMMYFUNCTION("GOOGLETRANSLATE(D688, ""he"", ""en"")"),"#VALUE!")</f>
        <v>#VALUE!</v>
      </c>
    </row>
    <row r="689" ht="15.75" customHeight="1">
      <c r="E689" s="4" t="str">
        <f>IFERROR(__xludf.DUMMYFUNCTION("GOOGLETRANSLATE(D689, ""he"", ""en"")"),"#VALUE!")</f>
        <v>#VALUE!</v>
      </c>
    </row>
    <row r="690" ht="15.75" customHeight="1">
      <c r="E690" s="4" t="str">
        <f>IFERROR(__xludf.DUMMYFUNCTION("GOOGLETRANSLATE(D690, ""he"", ""en"")"),"#VALUE!")</f>
        <v>#VALUE!</v>
      </c>
    </row>
    <row r="691" ht="15.75" customHeight="1">
      <c r="E691" s="4" t="str">
        <f>IFERROR(__xludf.DUMMYFUNCTION("GOOGLETRANSLATE(D691, ""he"", ""en"")"),"#VALUE!")</f>
        <v>#VALUE!</v>
      </c>
    </row>
    <row r="692" ht="15.75" customHeight="1">
      <c r="E692" s="4" t="str">
        <f>IFERROR(__xludf.DUMMYFUNCTION("GOOGLETRANSLATE(D692, ""he"", ""en"")"),"#VALUE!")</f>
        <v>#VALUE!</v>
      </c>
    </row>
    <row r="693" ht="15.75" customHeight="1">
      <c r="E693" s="4" t="str">
        <f>IFERROR(__xludf.DUMMYFUNCTION("GOOGLETRANSLATE(D693, ""he"", ""en"")"),"#VALUE!")</f>
        <v>#VALUE!</v>
      </c>
    </row>
    <row r="694" ht="15.75" customHeight="1">
      <c r="E694" s="4" t="str">
        <f>IFERROR(__xludf.DUMMYFUNCTION("GOOGLETRANSLATE(D694, ""he"", ""en"")"),"#VALUE!")</f>
        <v>#VALUE!</v>
      </c>
    </row>
    <row r="695" ht="15.75" customHeight="1">
      <c r="E695" s="4" t="str">
        <f>IFERROR(__xludf.DUMMYFUNCTION("GOOGLETRANSLATE(D695, ""he"", ""en"")"),"#VALUE!")</f>
        <v>#VALUE!</v>
      </c>
    </row>
    <row r="696" ht="15.75" customHeight="1">
      <c r="E696" s="4" t="str">
        <f>IFERROR(__xludf.DUMMYFUNCTION("GOOGLETRANSLATE(D696, ""he"", ""en"")"),"#VALUE!")</f>
        <v>#VALUE!</v>
      </c>
    </row>
    <row r="697" ht="15.75" customHeight="1">
      <c r="E697" s="4" t="str">
        <f>IFERROR(__xludf.DUMMYFUNCTION("GOOGLETRANSLATE(D697, ""he"", ""en"")"),"#VALUE!")</f>
        <v>#VALUE!</v>
      </c>
    </row>
    <row r="698" ht="15.75" customHeight="1">
      <c r="E698" s="4" t="str">
        <f>IFERROR(__xludf.DUMMYFUNCTION("GOOGLETRANSLATE(D698, ""he"", ""en"")"),"#VALUE!")</f>
        <v>#VALUE!</v>
      </c>
    </row>
    <row r="699" ht="15.75" customHeight="1">
      <c r="E699" s="4" t="str">
        <f>IFERROR(__xludf.DUMMYFUNCTION("GOOGLETRANSLATE(D699, ""he"", ""en"")"),"#VALUE!")</f>
        <v>#VALUE!</v>
      </c>
    </row>
    <row r="700" ht="15.75" customHeight="1">
      <c r="E700" s="4" t="str">
        <f>IFERROR(__xludf.DUMMYFUNCTION("GOOGLETRANSLATE(D700, ""he"", ""en"")"),"#VALUE!")</f>
        <v>#VALUE!</v>
      </c>
    </row>
    <row r="701" ht="15.75" customHeight="1">
      <c r="E701" s="4" t="str">
        <f>IFERROR(__xludf.DUMMYFUNCTION("GOOGLETRANSLATE(D701, ""he"", ""en"")"),"#VALUE!")</f>
        <v>#VALUE!</v>
      </c>
    </row>
    <row r="702" ht="15.75" customHeight="1">
      <c r="E702" s="4" t="str">
        <f>IFERROR(__xludf.DUMMYFUNCTION("GOOGLETRANSLATE(D702, ""he"", ""en"")"),"#VALUE!")</f>
        <v>#VALUE!</v>
      </c>
    </row>
    <row r="703" ht="15.75" customHeight="1">
      <c r="E703" s="4" t="str">
        <f>IFERROR(__xludf.DUMMYFUNCTION("GOOGLETRANSLATE(D703, ""he"", ""en"")"),"#VALUE!")</f>
        <v>#VALUE!</v>
      </c>
    </row>
    <row r="704" ht="15.75" customHeight="1">
      <c r="E704" s="4" t="str">
        <f>IFERROR(__xludf.DUMMYFUNCTION("GOOGLETRANSLATE(D704, ""he"", ""en"")"),"#VALUE!")</f>
        <v>#VALUE!</v>
      </c>
    </row>
    <row r="705" ht="15.75" customHeight="1">
      <c r="E705" s="4" t="str">
        <f>IFERROR(__xludf.DUMMYFUNCTION("GOOGLETRANSLATE(D705, ""he"", ""en"")"),"#VALUE!")</f>
        <v>#VALUE!</v>
      </c>
    </row>
    <row r="706" ht="15.75" customHeight="1">
      <c r="E706" s="4" t="str">
        <f>IFERROR(__xludf.DUMMYFUNCTION("GOOGLETRANSLATE(D706, ""he"", ""en"")"),"#VALUE!")</f>
        <v>#VALUE!</v>
      </c>
    </row>
    <row r="707" ht="15.75" customHeight="1">
      <c r="E707" s="4" t="str">
        <f>IFERROR(__xludf.DUMMYFUNCTION("GOOGLETRANSLATE(D707, ""he"", ""en"")"),"#VALUE!")</f>
        <v>#VALUE!</v>
      </c>
    </row>
    <row r="708" ht="15.75" customHeight="1">
      <c r="E708" s="4" t="str">
        <f>IFERROR(__xludf.DUMMYFUNCTION("GOOGLETRANSLATE(D708, ""he"", ""en"")"),"#VALUE!")</f>
        <v>#VALUE!</v>
      </c>
    </row>
    <row r="709" ht="15.75" customHeight="1">
      <c r="E709" s="4" t="str">
        <f>IFERROR(__xludf.DUMMYFUNCTION("GOOGLETRANSLATE(D709, ""he"", ""en"")"),"#VALUE!")</f>
        <v>#VALUE!</v>
      </c>
    </row>
    <row r="710" ht="15.75" customHeight="1">
      <c r="E710" s="4" t="str">
        <f>IFERROR(__xludf.DUMMYFUNCTION("GOOGLETRANSLATE(D710, ""he"", ""en"")"),"#VALUE!")</f>
        <v>#VALUE!</v>
      </c>
    </row>
    <row r="711" ht="15.75" customHeight="1">
      <c r="E711" s="4" t="str">
        <f>IFERROR(__xludf.DUMMYFUNCTION("GOOGLETRANSLATE(D711, ""he"", ""en"")"),"#VALUE!")</f>
        <v>#VALUE!</v>
      </c>
    </row>
    <row r="712" ht="15.75" customHeight="1">
      <c r="E712" s="4" t="str">
        <f>IFERROR(__xludf.DUMMYFUNCTION("GOOGLETRANSLATE(D712, ""he"", ""en"")"),"#VALUE!")</f>
        <v>#VALUE!</v>
      </c>
    </row>
    <row r="713" ht="15.75" customHeight="1">
      <c r="E713" s="4" t="str">
        <f>IFERROR(__xludf.DUMMYFUNCTION("GOOGLETRANSLATE(D713, ""he"", ""en"")"),"#VALUE!")</f>
        <v>#VALUE!</v>
      </c>
    </row>
    <row r="714" ht="15.75" customHeight="1">
      <c r="E714" s="4" t="str">
        <f>IFERROR(__xludf.DUMMYFUNCTION("GOOGLETRANSLATE(D714, ""he"", ""en"")"),"#VALUE!")</f>
        <v>#VALUE!</v>
      </c>
    </row>
    <row r="715" ht="15.75" customHeight="1">
      <c r="E715" s="4" t="str">
        <f>IFERROR(__xludf.DUMMYFUNCTION("GOOGLETRANSLATE(D715, ""he"", ""en"")"),"#VALUE!")</f>
        <v>#VALUE!</v>
      </c>
    </row>
    <row r="716" ht="15.75" customHeight="1">
      <c r="E716" s="4" t="str">
        <f>IFERROR(__xludf.DUMMYFUNCTION("GOOGLETRANSLATE(D716, ""he"", ""en"")"),"#VALUE!")</f>
        <v>#VALUE!</v>
      </c>
    </row>
    <row r="717" ht="15.75" customHeight="1">
      <c r="E717" s="4" t="str">
        <f>IFERROR(__xludf.DUMMYFUNCTION("GOOGLETRANSLATE(D717, ""he"", ""en"")"),"#VALUE!")</f>
        <v>#VALUE!</v>
      </c>
    </row>
    <row r="718" ht="15.75" customHeight="1">
      <c r="E718" s="4" t="str">
        <f>IFERROR(__xludf.DUMMYFUNCTION("GOOGLETRANSLATE(D718, ""he"", ""en"")"),"#VALUE!")</f>
        <v>#VALUE!</v>
      </c>
    </row>
    <row r="719" ht="15.75" customHeight="1">
      <c r="E719" s="4" t="str">
        <f>IFERROR(__xludf.DUMMYFUNCTION("GOOGLETRANSLATE(D719, ""he"", ""en"")"),"#VALUE!")</f>
        <v>#VALUE!</v>
      </c>
    </row>
    <row r="720" ht="15.75" customHeight="1">
      <c r="E720" s="4" t="str">
        <f>IFERROR(__xludf.DUMMYFUNCTION("GOOGLETRANSLATE(D720, ""he"", ""en"")"),"#VALUE!")</f>
        <v>#VALUE!</v>
      </c>
    </row>
    <row r="721" ht="15.75" customHeight="1">
      <c r="E721" s="4" t="str">
        <f>IFERROR(__xludf.DUMMYFUNCTION("GOOGLETRANSLATE(D721, ""he"", ""en"")"),"#VALUE!")</f>
        <v>#VALUE!</v>
      </c>
    </row>
    <row r="722" ht="15.75" customHeight="1">
      <c r="E722" s="4" t="str">
        <f>IFERROR(__xludf.DUMMYFUNCTION("GOOGLETRANSLATE(D722, ""he"", ""en"")"),"#VALUE!")</f>
        <v>#VALUE!</v>
      </c>
    </row>
    <row r="723" ht="15.75" customHeight="1">
      <c r="E723" s="4" t="str">
        <f>IFERROR(__xludf.DUMMYFUNCTION("GOOGLETRANSLATE(D723, ""he"", ""en"")"),"#VALUE!")</f>
        <v>#VALUE!</v>
      </c>
    </row>
    <row r="724" ht="15.75" customHeight="1">
      <c r="E724" s="4" t="str">
        <f>IFERROR(__xludf.DUMMYFUNCTION("GOOGLETRANSLATE(D724, ""he"", ""en"")"),"#VALUE!")</f>
        <v>#VALUE!</v>
      </c>
    </row>
    <row r="725" ht="15.75" customHeight="1">
      <c r="E725" s="4" t="str">
        <f>IFERROR(__xludf.DUMMYFUNCTION("GOOGLETRANSLATE(D725, ""he"", ""en"")"),"#VALUE!")</f>
        <v>#VALUE!</v>
      </c>
    </row>
    <row r="726" ht="15.75" customHeight="1">
      <c r="E726" s="4" t="str">
        <f>IFERROR(__xludf.DUMMYFUNCTION("GOOGLETRANSLATE(D726, ""he"", ""en"")"),"#VALUE!")</f>
        <v>#VALUE!</v>
      </c>
    </row>
    <row r="727" ht="15.75" customHeight="1">
      <c r="E727" s="4" t="str">
        <f>IFERROR(__xludf.DUMMYFUNCTION("GOOGLETRANSLATE(D727, ""he"", ""en"")"),"#VALUE!")</f>
        <v>#VALUE!</v>
      </c>
    </row>
    <row r="728" ht="15.75" customHeight="1">
      <c r="E728" s="4" t="str">
        <f>IFERROR(__xludf.DUMMYFUNCTION("GOOGLETRANSLATE(D728, ""he"", ""en"")"),"#VALUE!")</f>
        <v>#VALUE!</v>
      </c>
    </row>
    <row r="729" ht="15.75" customHeight="1">
      <c r="E729" s="4" t="str">
        <f>IFERROR(__xludf.DUMMYFUNCTION("GOOGLETRANSLATE(D729, ""he"", ""en"")"),"#VALUE!")</f>
        <v>#VALUE!</v>
      </c>
    </row>
    <row r="730" ht="15.75" customHeight="1">
      <c r="E730" s="4" t="str">
        <f>IFERROR(__xludf.DUMMYFUNCTION("GOOGLETRANSLATE(D730, ""he"", ""en"")"),"#VALUE!")</f>
        <v>#VALUE!</v>
      </c>
    </row>
    <row r="731" ht="15.75" customHeight="1">
      <c r="E731" s="4" t="str">
        <f>IFERROR(__xludf.DUMMYFUNCTION("GOOGLETRANSLATE(D731, ""he"", ""en"")"),"#VALUE!")</f>
        <v>#VALUE!</v>
      </c>
    </row>
    <row r="732" ht="15.75" customHeight="1">
      <c r="E732" s="4" t="str">
        <f>IFERROR(__xludf.DUMMYFUNCTION("GOOGLETRANSLATE(D732, ""he"", ""en"")"),"#VALUE!")</f>
        <v>#VALUE!</v>
      </c>
    </row>
    <row r="733" ht="15.75" customHeight="1">
      <c r="E733" s="4" t="str">
        <f>IFERROR(__xludf.DUMMYFUNCTION("GOOGLETRANSLATE(D733, ""he"", ""en"")"),"#VALUE!")</f>
        <v>#VALUE!</v>
      </c>
    </row>
    <row r="734" ht="15.75" customHeight="1">
      <c r="E734" s="4" t="str">
        <f>IFERROR(__xludf.DUMMYFUNCTION("GOOGLETRANSLATE(D734, ""he"", ""en"")"),"#VALUE!")</f>
        <v>#VALUE!</v>
      </c>
    </row>
    <row r="735" ht="15.75" customHeight="1">
      <c r="E735" s="4" t="str">
        <f>IFERROR(__xludf.DUMMYFUNCTION("GOOGLETRANSLATE(D735, ""he"", ""en"")"),"#VALUE!")</f>
        <v>#VALUE!</v>
      </c>
    </row>
    <row r="736" ht="15.75" customHeight="1">
      <c r="E736" s="4" t="str">
        <f>IFERROR(__xludf.DUMMYFUNCTION("GOOGLETRANSLATE(D736, ""he"", ""en"")"),"#VALUE!")</f>
        <v>#VALUE!</v>
      </c>
    </row>
    <row r="737" ht="15.75" customHeight="1">
      <c r="E737" s="4" t="str">
        <f>IFERROR(__xludf.DUMMYFUNCTION("GOOGLETRANSLATE(D737, ""he"", ""en"")"),"#VALUE!")</f>
        <v>#VALUE!</v>
      </c>
    </row>
    <row r="738" ht="15.75" customHeight="1">
      <c r="E738" s="4" t="str">
        <f>IFERROR(__xludf.DUMMYFUNCTION("GOOGLETRANSLATE(D738, ""he"", ""en"")"),"#VALUE!")</f>
        <v>#VALUE!</v>
      </c>
    </row>
    <row r="739" ht="15.75" customHeight="1">
      <c r="E739" s="4" t="str">
        <f>IFERROR(__xludf.DUMMYFUNCTION("GOOGLETRANSLATE(D739, ""he"", ""en"")"),"#VALUE!")</f>
        <v>#VALUE!</v>
      </c>
    </row>
    <row r="740" ht="15.75" customHeight="1">
      <c r="E740" s="4" t="str">
        <f>IFERROR(__xludf.DUMMYFUNCTION("GOOGLETRANSLATE(D740, ""he"", ""en"")"),"#VALUE!")</f>
        <v>#VALUE!</v>
      </c>
    </row>
    <row r="741" ht="15.75" customHeight="1">
      <c r="E741" s="4" t="str">
        <f>IFERROR(__xludf.DUMMYFUNCTION("GOOGLETRANSLATE(D741, ""he"", ""en"")"),"#VALUE!")</f>
        <v>#VALUE!</v>
      </c>
    </row>
    <row r="742" ht="15.75" customHeight="1">
      <c r="E742" s="4" t="str">
        <f>IFERROR(__xludf.DUMMYFUNCTION("GOOGLETRANSLATE(D742, ""he"", ""en"")"),"#VALUE!")</f>
        <v>#VALUE!</v>
      </c>
    </row>
    <row r="743" ht="15.75" customHeight="1">
      <c r="E743" s="4" t="str">
        <f>IFERROR(__xludf.DUMMYFUNCTION("GOOGLETRANSLATE(D743, ""he"", ""en"")"),"#VALUE!")</f>
        <v>#VALUE!</v>
      </c>
    </row>
    <row r="744" ht="15.75" customHeight="1">
      <c r="E744" s="4" t="str">
        <f>IFERROR(__xludf.DUMMYFUNCTION("GOOGLETRANSLATE(D744, ""he"", ""en"")"),"#VALUE!")</f>
        <v>#VALUE!</v>
      </c>
    </row>
    <row r="745" ht="15.75" customHeight="1">
      <c r="E745" s="4" t="str">
        <f>IFERROR(__xludf.DUMMYFUNCTION("GOOGLETRANSLATE(D745, ""he"", ""en"")"),"#VALUE!")</f>
        <v>#VALUE!</v>
      </c>
    </row>
    <row r="746" ht="15.75" customHeight="1">
      <c r="E746" s="4" t="str">
        <f>IFERROR(__xludf.DUMMYFUNCTION("GOOGLETRANSLATE(D746, ""he"", ""en"")"),"#VALUE!")</f>
        <v>#VALUE!</v>
      </c>
    </row>
    <row r="747" ht="15.75" customHeight="1">
      <c r="E747" s="4" t="str">
        <f>IFERROR(__xludf.DUMMYFUNCTION("GOOGLETRANSLATE(D747, ""he"", ""en"")"),"#VALUE!")</f>
        <v>#VALUE!</v>
      </c>
    </row>
    <row r="748" ht="15.75" customHeight="1">
      <c r="E748" s="4" t="str">
        <f>IFERROR(__xludf.DUMMYFUNCTION("GOOGLETRANSLATE(D748, ""he"", ""en"")"),"#VALUE!")</f>
        <v>#VALUE!</v>
      </c>
    </row>
    <row r="749" ht="15.75" customHeight="1">
      <c r="E749" s="4" t="str">
        <f>IFERROR(__xludf.DUMMYFUNCTION("GOOGLETRANSLATE(D749, ""he"", ""en"")"),"#VALUE!")</f>
        <v>#VALUE!</v>
      </c>
    </row>
    <row r="750" ht="15.75" customHeight="1">
      <c r="E750" s="4" t="str">
        <f>IFERROR(__xludf.DUMMYFUNCTION("GOOGLETRANSLATE(D750, ""he"", ""en"")"),"#VALUE!")</f>
        <v>#VALUE!</v>
      </c>
    </row>
    <row r="751" ht="15.75" customHeight="1">
      <c r="E751" s="4" t="str">
        <f>IFERROR(__xludf.DUMMYFUNCTION("GOOGLETRANSLATE(D751, ""he"", ""en"")"),"#VALUE!")</f>
        <v>#VALUE!</v>
      </c>
    </row>
    <row r="752" ht="15.75" customHeight="1">
      <c r="E752" s="4" t="str">
        <f>IFERROR(__xludf.DUMMYFUNCTION("GOOGLETRANSLATE(D752, ""he"", ""en"")"),"#VALUE!")</f>
        <v>#VALUE!</v>
      </c>
    </row>
    <row r="753" ht="15.75" customHeight="1">
      <c r="E753" s="4" t="str">
        <f>IFERROR(__xludf.DUMMYFUNCTION("GOOGLETRANSLATE(D753, ""he"", ""en"")"),"#VALUE!")</f>
        <v>#VALUE!</v>
      </c>
    </row>
    <row r="754" ht="15.75" customHeight="1">
      <c r="E754" s="4" t="str">
        <f>IFERROR(__xludf.DUMMYFUNCTION("GOOGLETRANSLATE(D754, ""he"", ""en"")"),"#VALUE!")</f>
        <v>#VALUE!</v>
      </c>
    </row>
    <row r="755" ht="15.75" customHeight="1">
      <c r="E755" s="4" t="str">
        <f>IFERROR(__xludf.DUMMYFUNCTION("GOOGLETRANSLATE(D755, ""he"", ""en"")"),"#VALUE!")</f>
        <v>#VALUE!</v>
      </c>
    </row>
    <row r="756" ht="15.75" customHeight="1">
      <c r="E756" s="4" t="str">
        <f>IFERROR(__xludf.DUMMYFUNCTION("GOOGLETRANSLATE(D756, ""he"", ""en"")"),"#VALUE!")</f>
        <v>#VALUE!</v>
      </c>
    </row>
    <row r="757" ht="15.75" customHeight="1">
      <c r="E757" s="4" t="str">
        <f>IFERROR(__xludf.DUMMYFUNCTION("GOOGLETRANSLATE(D757, ""he"", ""en"")"),"#VALUE!")</f>
        <v>#VALUE!</v>
      </c>
    </row>
    <row r="758" ht="15.75" customHeight="1">
      <c r="E758" s="4" t="str">
        <f>IFERROR(__xludf.DUMMYFUNCTION("GOOGLETRANSLATE(D758, ""he"", ""en"")"),"#VALUE!")</f>
        <v>#VALUE!</v>
      </c>
    </row>
    <row r="759" ht="15.75" customHeight="1">
      <c r="E759" s="4" t="str">
        <f>IFERROR(__xludf.DUMMYFUNCTION("GOOGLETRANSLATE(D759, ""he"", ""en"")"),"#VALUE!")</f>
        <v>#VALUE!</v>
      </c>
    </row>
    <row r="760" ht="15.75" customHeight="1">
      <c r="E760" s="4" t="str">
        <f>IFERROR(__xludf.DUMMYFUNCTION("GOOGLETRANSLATE(D760, ""he"", ""en"")"),"#VALUE!")</f>
        <v>#VALUE!</v>
      </c>
    </row>
    <row r="761" ht="15.75" customHeight="1">
      <c r="E761" s="4" t="str">
        <f>IFERROR(__xludf.DUMMYFUNCTION("GOOGLETRANSLATE(D761, ""he"", ""en"")"),"#VALUE!")</f>
        <v>#VALUE!</v>
      </c>
    </row>
    <row r="762" ht="15.75" customHeight="1">
      <c r="E762" s="4" t="str">
        <f>IFERROR(__xludf.DUMMYFUNCTION("GOOGLETRANSLATE(D762, ""he"", ""en"")"),"#VALUE!")</f>
        <v>#VALUE!</v>
      </c>
    </row>
    <row r="763" ht="15.75" customHeight="1">
      <c r="E763" s="4" t="str">
        <f>IFERROR(__xludf.DUMMYFUNCTION("GOOGLETRANSLATE(D763, ""he"", ""en"")"),"#VALUE!")</f>
        <v>#VALUE!</v>
      </c>
    </row>
    <row r="764" ht="15.75" customHeight="1">
      <c r="E764" s="4" t="str">
        <f>IFERROR(__xludf.DUMMYFUNCTION("GOOGLETRANSLATE(D764, ""he"", ""en"")"),"#VALUE!")</f>
        <v>#VALUE!</v>
      </c>
    </row>
    <row r="765" ht="15.75" customHeight="1">
      <c r="E765" s="4" t="str">
        <f>IFERROR(__xludf.DUMMYFUNCTION("GOOGLETRANSLATE(D765, ""he"", ""en"")"),"#VALUE!")</f>
        <v>#VALUE!</v>
      </c>
    </row>
    <row r="766" ht="15.75" customHeight="1">
      <c r="E766" s="4" t="str">
        <f>IFERROR(__xludf.DUMMYFUNCTION("GOOGLETRANSLATE(D766, ""he"", ""en"")"),"#VALUE!")</f>
        <v>#VALUE!</v>
      </c>
    </row>
    <row r="767" ht="15.75" customHeight="1">
      <c r="E767" s="4" t="str">
        <f>IFERROR(__xludf.DUMMYFUNCTION("GOOGLETRANSLATE(D767, ""he"", ""en"")"),"#VALUE!")</f>
        <v>#VALUE!</v>
      </c>
    </row>
    <row r="768" ht="15.75" customHeight="1">
      <c r="E768" s="4" t="str">
        <f>IFERROR(__xludf.DUMMYFUNCTION("GOOGLETRANSLATE(D768, ""he"", ""en"")"),"#VALUE!")</f>
        <v>#VALUE!</v>
      </c>
    </row>
    <row r="769" ht="15.75" customHeight="1">
      <c r="E769" s="4" t="str">
        <f>IFERROR(__xludf.DUMMYFUNCTION("GOOGLETRANSLATE(D769, ""he"", ""en"")"),"#VALUE!")</f>
        <v>#VALUE!</v>
      </c>
    </row>
    <row r="770" ht="15.75" customHeight="1">
      <c r="E770" s="4" t="str">
        <f>IFERROR(__xludf.DUMMYFUNCTION("GOOGLETRANSLATE(D770, ""he"", ""en"")"),"#VALUE!")</f>
        <v>#VALUE!</v>
      </c>
    </row>
    <row r="771" ht="15.75" customHeight="1">
      <c r="E771" s="4" t="str">
        <f>IFERROR(__xludf.DUMMYFUNCTION("GOOGLETRANSLATE(D771, ""he"", ""en"")"),"#VALUE!")</f>
        <v>#VALUE!</v>
      </c>
    </row>
    <row r="772" ht="15.75" customHeight="1">
      <c r="E772" s="4" t="str">
        <f>IFERROR(__xludf.DUMMYFUNCTION("GOOGLETRANSLATE(D772, ""he"", ""en"")"),"#VALUE!")</f>
        <v>#VALUE!</v>
      </c>
    </row>
    <row r="773" ht="15.75" customHeight="1">
      <c r="E773" s="4" t="str">
        <f>IFERROR(__xludf.DUMMYFUNCTION("GOOGLETRANSLATE(D773, ""he"", ""en"")"),"#VALUE!")</f>
        <v>#VALUE!</v>
      </c>
    </row>
    <row r="774" ht="15.75" customHeight="1">
      <c r="E774" s="4" t="str">
        <f>IFERROR(__xludf.DUMMYFUNCTION("GOOGLETRANSLATE(D774, ""he"", ""en"")"),"#VALUE!")</f>
        <v>#VALUE!</v>
      </c>
    </row>
    <row r="775" ht="15.75" customHeight="1">
      <c r="E775" s="4" t="str">
        <f>IFERROR(__xludf.DUMMYFUNCTION("GOOGLETRANSLATE(D775, ""he"", ""en"")"),"#VALUE!")</f>
        <v>#VALUE!</v>
      </c>
    </row>
    <row r="776" ht="15.75" customHeight="1">
      <c r="E776" s="4" t="str">
        <f>IFERROR(__xludf.DUMMYFUNCTION("GOOGLETRANSLATE(D776, ""he"", ""en"")"),"#VALUE!")</f>
        <v>#VALUE!</v>
      </c>
    </row>
    <row r="777" ht="15.75" customHeight="1">
      <c r="E777" s="4" t="str">
        <f>IFERROR(__xludf.DUMMYFUNCTION("GOOGLETRANSLATE(D777, ""he"", ""en"")"),"#VALUE!")</f>
        <v>#VALUE!</v>
      </c>
    </row>
    <row r="778" ht="15.75" customHeight="1">
      <c r="E778" s="4" t="str">
        <f>IFERROR(__xludf.DUMMYFUNCTION("GOOGLETRANSLATE(D778, ""he"", ""en"")"),"#VALUE!")</f>
        <v>#VALUE!</v>
      </c>
    </row>
    <row r="779" ht="15.75" customHeight="1">
      <c r="E779" s="4" t="str">
        <f>IFERROR(__xludf.DUMMYFUNCTION("GOOGLETRANSLATE(D779, ""he"", ""en"")"),"#VALUE!")</f>
        <v>#VALUE!</v>
      </c>
    </row>
    <row r="780" ht="15.75" customHeight="1">
      <c r="E780" s="4" t="str">
        <f>IFERROR(__xludf.DUMMYFUNCTION("GOOGLETRANSLATE(D780, ""he"", ""en"")"),"#VALUE!")</f>
        <v>#VALUE!</v>
      </c>
    </row>
    <row r="781" ht="15.75" customHeight="1">
      <c r="E781" s="4" t="str">
        <f>IFERROR(__xludf.DUMMYFUNCTION("GOOGLETRANSLATE(D781, ""he"", ""en"")"),"#VALUE!")</f>
        <v>#VALUE!</v>
      </c>
    </row>
    <row r="782" ht="15.75" customHeight="1">
      <c r="E782" s="4" t="str">
        <f>IFERROR(__xludf.DUMMYFUNCTION("GOOGLETRANSLATE(D782, ""he"", ""en"")"),"#VALUE!")</f>
        <v>#VALUE!</v>
      </c>
    </row>
    <row r="783" ht="15.75" customHeight="1">
      <c r="E783" s="4" t="str">
        <f>IFERROR(__xludf.DUMMYFUNCTION("GOOGLETRANSLATE(D783, ""he"", ""en"")"),"#VALUE!")</f>
        <v>#VALUE!</v>
      </c>
    </row>
    <row r="784" ht="15.75" customHeight="1">
      <c r="E784" s="4" t="str">
        <f>IFERROR(__xludf.DUMMYFUNCTION("GOOGLETRANSLATE(D784, ""he"", ""en"")"),"#VALUE!")</f>
        <v>#VALUE!</v>
      </c>
    </row>
    <row r="785" ht="15.75" customHeight="1">
      <c r="E785" s="4" t="str">
        <f>IFERROR(__xludf.DUMMYFUNCTION("GOOGLETRANSLATE(D785, ""he"", ""en"")"),"#VALUE!")</f>
        <v>#VALUE!</v>
      </c>
    </row>
    <row r="786" ht="15.75" customHeight="1">
      <c r="E786" s="4" t="str">
        <f>IFERROR(__xludf.DUMMYFUNCTION("GOOGLETRANSLATE(D786, ""he"", ""en"")"),"#VALUE!")</f>
        <v>#VALUE!</v>
      </c>
    </row>
    <row r="787" ht="15.75" customHeight="1">
      <c r="E787" s="4" t="str">
        <f>IFERROR(__xludf.DUMMYFUNCTION("GOOGLETRANSLATE(D787, ""he"", ""en"")"),"#VALUE!")</f>
        <v>#VALUE!</v>
      </c>
    </row>
    <row r="788" ht="15.75" customHeight="1">
      <c r="E788" s="4" t="str">
        <f>IFERROR(__xludf.DUMMYFUNCTION("GOOGLETRANSLATE(D788, ""he"", ""en"")"),"#VALUE!")</f>
        <v>#VALUE!</v>
      </c>
    </row>
    <row r="789" ht="15.75" customHeight="1">
      <c r="E789" s="4" t="str">
        <f>IFERROR(__xludf.DUMMYFUNCTION("GOOGLETRANSLATE(D789, ""he"", ""en"")"),"#VALUE!")</f>
        <v>#VALUE!</v>
      </c>
    </row>
    <row r="790" ht="15.75" customHeight="1">
      <c r="E790" s="4" t="str">
        <f>IFERROR(__xludf.DUMMYFUNCTION("GOOGLETRANSLATE(D790, ""he"", ""en"")"),"#VALUE!")</f>
        <v>#VALUE!</v>
      </c>
    </row>
    <row r="791" ht="15.75" customHeight="1">
      <c r="E791" s="4" t="str">
        <f>IFERROR(__xludf.DUMMYFUNCTION("GOOGLETRANSLATE(D791, ""he"", ""en"")"),"#VALUE!")</f>
        <v>#VALUE!</v>
      </c>
    </row>
    <row r="792" ht="15.75" customHeight="1">
      <c r="E792" s="4" t="str">
        <f>IFERROR(__xludf.DUMMYFUNCTION("GOOGLETRANSLATE(D792, ""he"", ""en"")"),"#VALUE!")</f>
        <v>#VALUE!</v>
      </c>
    </row>
    <row r="793" ht="15.75" customHeight="1">
      <c r="E793" s="4" t="str">
        <f>IFERROR(__xludf.DUMMYFUNCTION("GOOGLETRANSLATE(D793, ""he"", ""en"")"),"#VALUE!")</f>
        <v>#VALUE!</v>
      </c>
    </row>
    <row r="794" ht="15.75" customHeight="1">
      <c r="E794" s="4" t="str">
        <f>IFERROR(__xludf.DUMMYFUNCTION("GOOGLETRANSLATE(D794, ""he"", ""en"")"),"#VALUE!")</f>
        <v>#VALUE!</v>
      </c>
    </row>
    <row r="795" ht="15.75" customHeight="1">
      <c r="E795" s="4" t="str">
        <f>IFERROR(__xludf.DUMMYFUNCTION("GOOGLETRANSLATE(D795, ""he"", ""en"")"),"#VALUE!")</f>
        <v>#VALUE!</v>
      </c>
    </row>
    <row r="796" ht="15.75" customHeight="1">
      <c r="E796" s="4" t="str">
        <f>IFERROR(__xludf.DUMMYFUNCTION("GOOGLETRANSLATE(D796, ""he"", ""en"")"),"#VALUE!")</f>
        <v>#VALUE!</v>
      </c>
    </row>
    <row r="797" ht="15.75" customHeight="1">
      <c r="E797" s="4" t="str">
        <f>IFERROR(__xludf.DUMMYFUNCTION("GOOGLETRANSLATE(D797, ""he"", ""en"")"),"#VALUE!")</f>
        <v>#VALUE!</v>
      </c>
    </row>
    <row r="798" ht="15.75" customHeight="1">
      <c r="E798" s="4" t="str">
        <f>IFERROR(__xludf.DUMMYFUNCTION("GOOGLETRANSLATE(D798, ""he"", ""en"")"),"#VALUE!")</f>
        <v>#VALUE!</v>
      </c>
    </row>
    <row r="799" ht="15.75" customHeight="1">
      <c r="E799" s="4" t="str">
        <f>IFERROR(__xludf.DUMMYFUNCTION("GOOGLETRANSLATE(D799, ""he"", ""en"")"),"#VALUE!")</f>
        <v>#VALUE!</v>
      </c>
    </row>
    <row r="800" ht="15.75" customHeight="1">
      <c r="E800" s="4" t="str">
        <f>IFERROR(__xludf.DUMMYFUNCTION("GOOGLETRANSLATE(D800, ""he"", ""en"")"),"#VALUE!")</f>
        <v>#VALUE!</v>
      </c>
    </row>
    <row r="801" ht="15.75" customHeight="1">
      <c r="E801" s="4" t="str">
        <f>IFERROR(__xludf.DUMMYFUNCTION("GOOGLETRANSLATE(D801, ""he"", ""en"")"),"#VALUE!")</f>
        <v>#VALUE!</v>
      </c>
    </row>
    <row r="802" ht="15.75" customHeight="1">
      <c r="E802" s="4" t="str">
        <f>IFERROR(__xludf.DUMMYFUNCTION("GOOGLETRANSLATE(D802, ""he"", ""en"")"),"#VALUE!")</f>
        <v>#VALUE!</v>
      </c>
    </row>
    <row r="803" ht="15.75" customHeight="1">
      <c r="E803" s="4" t="str">
        <f>IFERROR(__xludf.DUMMYFUNCTION("GOOGLETRANSLATE(D803, ""he"", ""en"")"),"#VALUE!")</f>
        <v>#VALUE!</v>
      </c>
    </row>
    <row r="804" ht="15.75" customHeight="1">
      <c r="E804" s="4" t="str">
        <f>IFERROR(__xludf.DUMMYFUNCTION("GOOGLETRANSLATE(D804, ""he"", ""en"")"),"#VALUE!")</f>
        <v>#VALUE!</v>
      </c>
    </row>
    <row r="805" ht="15.75" customHeight="1">
      <c r="E805" s="4" t="str">
        <f>IFERROR(__xludf.DUMMYFUNCTION("GOOGLETRANSLATE(D805, ""he"", ""en"")"),"#VALUE!")</f>
        <v>#VALUE!</v>
      </c>
    </row>
    <row r="806" ht="15.75" customHeight="1">
      <c r="E806" s="4" t="str">
        <f>IFERROR(__xludf.DUMMYFUNCTION("GOOGLETRANSLATE(D806, ""he"", ""en"")"),"#VALUE!")</f>
        <v>#VALUE!</v>
      </c>
    </row>
    <row r="807" ht="15.75" customHeight="1">
      <c r="E807" s="4" t="str">
        <f>IFERROR(__xludf.DUMMYFUNCTION("GOOGLETRANSLATE(D807, ""he"", ""en"")"),"#VALUE!")</f>
        <v>#VALUE!</v>
      </c>
    </row>
    <row r="808" ht="15.75" customHeight="1">
      <c r="E808" s="4" t="str">
        <f>IFERROR(__xludf.DUMMYFUNCTION("GOOGLETRANSLATE(D808, ""he"", ""en"")"),"#VALUE!")</f>
        <v>#VALUE!</v>
      </c>
    </row>
    <row r="809" ht="15.75" customHeight="1">
      <c r="E809" s="4" t="str">
        <f>IFERROR(__xludf.DUMMYFUNCTION("GOOGLETRANSLATE(D809, ""he"", ""en"")"),"#VALUE!")</f>
        <v>#VALUE!</v>
      </c>
    </row>
    <row r="810" ht="15.75" customHeight="1">
      <c r="E810" s="4" t="str">
        <f>IFERROR(__xludf.DUMMYFUNCTION("GOOGLETRANSLATE(D810, ""he"", ""en"")"),"#VALUE!")</f>
        <v>#VALUE!</v>
      </c>
    </row>
    <row r="811" ht="15.75" customHeight="1">
      <c r="E811" s="4" t="str">
        <f>IFERROR(__xludf.DUMMYFUNCTION("GOOGLETRANSLATE(D811, ""he"", ""en"")"),"#VALUE!")</f>
        <v>#VALUE!</v>
      </c>
    </row>
    <row r="812" ht="15.75" customHeight="1">
      <c r="E812" s="4" t="str">
        <f>IFERROR(__xludf.DUMMYFUNCTION("GOOGLETRANSLATE(D812, ""he"", ""en"")"),"#VALUE!")</f>
        <v>#VALUE!</v>
      </c>
    </row>
    <row r="813" ht="15.75" customHeight="1">
      <c r="E813" s="4" t="str">
        <f>IFERROR(__xludf.DUMMYFUNCTION("GOOGLETRANSLATE(D813, ""he"", ""en"")"),"#VALUE!")</f>
        <v>#VALUE!</v>
      </c>
    </row>
    <row r="814" ht="15.75" customHeight="1">
      <c r="E814" s="4" t="str">
        <f>IFERROR(__xludf.DUMMYFUNCTION("GOOGLETRANSLATE(D814, ""he"", ""en"")"),"#VALUE!")</f>
        <v>#VALUE!</v>
      </c>
    </row>
    <row r="815" ht="15.75" customHeight="1">
      <c r="E815" s="4" t="str">
        <f>IFERROR(__xludf.DUMMYFUNCTION("GOOGLETRANSLATE(D815, ""he"", ""en"")"),"#VALUE!")</f>
        <v>#VALUE!</v>
      </c>
    </row>
    <row r="816" ht="15.75" customHeight="1">
      <c r="E816" s="4" t="str">
        <f>IFERROR(__xludf.DUMMYFUNCTION("GOOGLETRANSLATE(D816, ""he"", ""en"")"),"#VALUE!")</f>
        <v>#VALUE!</v>
      </c>
    </row>
    <row r="817" ht="15.75" customHeight="1">
      <c r="E817" s="4" t="str">
        <f>IFERROR(__xludf.DUMMYFUNCTION("GOOGLETRANSLATE(D817, ""he"", ""en"")"),"#VALUE!")</f>
        <v>#VALUE!</v>
      </c>
    </row>
    <row r="818" ht="15.75" customHeight="1">
      <c r="E818" s="4" t="str">
        <f>IFERROR(__xludf.DUMMYFUNCTION("GOOGLETRANSLATE(D818, ""he"", ""en"")"),"#VALUE!")</f>
        <v>#VALUE!</v>
      </c>
    </row>
    <row r="819" ht="15.75" customHeight="1">
      <c r="E819" s="4" t="str">
        <f>IFERROR(__xludf.DUMMYFUNCTION("GOOGLETRANSLATE(D819, ""he"", ""en"")"),"#VALUE!")</f>
        <v>#VALUE!</v>
      </c>
    </row>
    <row r="820" ht="15.75" customHeight="1">
      <c r="E820" s="4" t="str">
        <f>IFERROR(__xludf.DUMMYFUNCTION("GOOGLETRANSLATE(D820, ""he"", ""en"")"),"#VALUE!")</f>
        <v>#VALUE!</v>
      </c>
    </row>
    <row r="821" ht="15.75" customHeight="1">
      <c r="E821" s="4" t="str">
        <f>IFERROR(__xludf.DUMMYFUNCTION("GOOGLETRANSLATE(D821, ""he"", ""en"")"),"#VALUE!")</f>
        <v>#VALUE!</v>
      </c>
    </row>
    <row r="822" ht="15.75" customHeight="1">
      <c r="E822" s="4" t="str">
        <f>IFERROR(__xludf.DUMMYFUNCTION("GOOGLETRANSLATE(D822, ""he"", ""en"")"),"#VALUE!")</f>
        <v>#VALUE!</v>
      </c>
    </row>
    <row r="823" ht="15.75" customHeight="1">
      <c r="E823" s="4" t="str">
        <f>IFERROR(__xludf.DUMMYFUNCTION("GOOGLETRANSLATE(D823, ""he"", ""en"")"),"#VALUE!")</f>
        <v>#VALUE!</v>
      </c>
    </row>
    <row r="824" ht="15.75" customHeight="1">
      <c r="E824" s="4" t="str">
        <f>IFERROR(__xludf.DUMMYFUNCTION("GOOGLETRANSLATE(D824, ""he"", ""en"")"),"#VALUE!")</f>
        <v>#VALUE!</v>
      </c>
    </row>
    <row r="825" ht="15.75" customHeight="1">
      <c r="E825" s="4" t="str">
        <f>IFERROR(__xludf.DUMMYFUNCTION("GOOGLETRANSLATE(D825, ""he"", ""en"")"),"#VALUE!")</f>
        <v>#VALUE!</v>
      </c>
    </row>
    <row r="826" ht="15.75" customHeight="1">
      <c r="E826" s="4" t="str">
        <f>IFERROR(__xludf.DUMMYFUNCTION("GOOGLETRANSLATE(D826, ""he"", ""en"")"),"#VALUE!")</f>
        <v>#VALUE!</v>
      </c>
    </row>
    <row r="827" ht="15.75" customHeight="1">
      <c r="E827" s="4" t="str">
        <f>IFERROR(__xludf.DUMMYFUNCTION("GOOGLETRANSLATE(D827, ""he"", ""en"")"),"#VALUE!")</f>
        <v>#VALUE!</v>
      </c>
    </row>
    <row r="828" ht="15.75" customHeight="1">
      <c r="E828" s="4" t="str">
        <f>IFERROR(__xludf.DUMMYFUNCTION("GOOGLETRANSLATE(D828, ""he"", ""en"")"),"#VALUE!")</f>
        <v>#VALUE!</v>
      </c>
    </row>
    <row r="829" ht="15.75" customHeight="1">
      <c r="E829" s="4" t="str">
        <f>IFERROR(__xludf.DUMMYFUNCTION("GOOGLETRANSLATE(D829, ""he"", ""en"")"),"#VALUE!")</f>
        <v>#VALUE!</v>
      </c>
    </row>
    <row r="830" ht="15.75" customHeight="1">
      <c r="E830" s="4" t="str">
        <f>IFERROR(__xludf.DUMMYFUNCTION("GOOGLETRANSLATE(D830, ""he"", ""en"")"),"#VALUE!")</f>
        <v>#VALUE!</v>
      </c>
    </row>
    <row r="831" ht="15.75" customHeight="1">
      <c r="E831" s="4" t="str">
        <f>IFERROR(__xludf.DUMMYFUNCTION("GOOGLETRANSLATE(D831, ""he"", ""en"")"),"#VALUE!")</f>
        <v>#VALUE!</v>
      </c>
    </row>
    <row r="832" ht="15.75" customHeight="1">
      <c r="E832" s="4" t="str">
        <f>IFERROR(__xludf.DUMMYFUNCTION("GOOGLETRANSLATE(D832, ""he"", ""en"")"),"#VALUE!")</f>
        <v>#VALUE!</v>
      </c>
    </row>
    <row r="833" ht="15.75" customHeight="1">
      <c r="E833" s="4" t="str">
        <f>IFERROR(__xludf.DUMMYFUNCTION("GOOGLETRANSLATE(D833, ""he"", ""en"")"),"#VALUE!")</f>
        <v>#VALUE!</v>
      </c>
    </row>
    <row r="834" ht="15.75" customHeight="1">
      <c r="E834" s="4" t="str">
        <f>IFERROR(__xludf.DUMMYFUNCTION("GOOGLETRANSLATE(D834, ""he"", ""en"")"),"#VALUE!")</f>
        <v>#VALUE!</v>
      </c>
    </row>
    <row r="835" ht="15.75" customHeight="1">
      <c r="E835" s="4" t="str">
        <f>IFERROR(__xludf.DUMMYFUNCTION("GOOGLETRANSLATE(D835, ""he"", ""en"")"),"#VALUE!")</f>
        <v>#VALUE!</v>
      </c>
    </row>
    <row r="836" ht="15.75" customHeight="1">
      <c r="E836" s="4" t="str">
        <f>IFERROR(__xludf.DUMMYFUNCTION("GOOGLETRANSLATE(D836, ""he"", ""en"")"),"#VALUE!")</f>
        <v>#VALUE!</v>
      </c>
    </row>
    <row r="837" ht="15.75" customHeight="1">
      <c r="E837" s="4" t="str">
        <f>IFERROR(__xludf.DUMMYFUNCTION("GOOGLETRANSLATE(D837, ""he"", ""en"")"),"#VALUE!")</f>
        <v>#VALUE!</v>
      </c>
    </row>
    <row r="838" ht="15.75" customHeight="1">
      <c r="E838" s="4" t="str">
        <f>IFERROR(__xludf.DUMMYFUNCTION("GOOGLETRANSLATE(D838, ""he"", ""en"")"),"#VALUE!")</f>
        <v>#VALUE!</v>
      </c>
    </row>
    <row r="839" ht="15.75" customHeight="1">
      <c r="E839" s="4" t="str">
        <f>IFERROR(__xludf.DUMMYFUNCTION("GOOGLETRANSLATE(D839, ""he"", ""en"")"),"#VALUE!")</f>
        <v>#VALUE!</v>
      </c>
    </row>
    <row r="840" ht="15.75" customHeight="1">
      <c r="E840" s="4" t="str">
        <f>IFERROR(__xludf.DUMMYFUNCTION("GOOGLETRANSLATE(D840, ""he"", ""en"")"),"#VALUE!")</f>
        <v>#VALUE!</v>
      </c>
    </row>
    <row r="841" ht="15.75" customHeight="1">
      <c r="E841" s="4" t="str">
        <f>IFERROR(__xludf.DUMMYFUNCTION("GOOGLETRANSLATE(D841, ""he"", ""en"")"),"#VALUE!")</f>
        <v>#VALUE!</v>
      </c>
    </row>
    <row r="842" ht="15.75" customHeight="1">
      <c r="E842" s="4" t="str">
        <f>IFERROR(__xludf.DUMMYFUNCTION("GOOGLETRANSLATE(D842, ""he"", ""en"")"),"#VALUE!")</f>
        <v>#VALUE!</v>
      </c>
    </row>
    <row r="843" ht="15.75" customHeight="1">
      <c r="E843" s="4" t="str">
        <f>IFERROR(__xludf.DUMMYFUNCTION("GOOGLETRANSLATE(D843, ""he"", ""en"")"),"#VALUE!")</f>
        <v>#VALUE!</v>
      </c>
    </row>
    <row r="844" ht="15.75" customHeight="1">
      <c r="E844" s="4" t="str">
        <f>IFERROR(__xludf.DUMMYFUNCTION("GOOGLETRANSLATE(D844, ""he"", ""en"")"),"#VALUE!")</f>
        <v>#VALUE!</v>
      </c>
    </row>
    <row r="845" ht="15.75" customHeight="1">
      <c r="E845" s="4" t="str">
        <f>IFERROR(__xludf.DUMMYFUNCTION("GOOGLETRANSLATE(D845, ""he"", ""en"")"),"#VALUE!")</f>
        <v>#VALUE!</v>
      </c>
    </row>
    <row r="846" ht="15.75" customHeight="1">
      <c r="E846" s="4" t="str">
        <f>IFERROR(__xludf.DUMMYFUNCTION("GOOGLETRANSLATE(D846, ""he"", ""en"")"),"#VALUE!")</f>
        <v>#VALUE!</v>
      </c>
    </row>
    <row r="847" ht="15.75" customHeight="1">
      <c r="E847" s="4" t="str">
        <f>IFERROR(__xludf.DUMMYFUNCTION("GOOGLETRANSLATE(D847, ""he"", ""en"")"),"#VALUE!")</f>
        <v>#VALUE!</v>
      </c>
    </row>
    <row r="848" ht="15.75" customHeight="1">
      <c r="E848" s="4" t="str">
        <f>IFERROR(__xludf.DUMMYFUNCTION("GOOGLETRANSLATE(D848, ""he"", ""en"")"),"#VALUE!")</f>
        <v>#VALUE!</v>
      </c>
    </row>
    <row r="849" ht="15.75" customHeight="1">
      <c r="E849" s="4" t="str">
        <f>IFERROR(__xludf.DUMMYFUNCTION("GOOGLETRANSLATE(D849, ""he"", ""en"")"),"#VALUE!")</f>
        <v>#VALUE!</v>
      </c>
    </row>
    <row r="850" ht="15.75" customHeight="1">
      <c r="E850" s="4" t="str">
        <f>IFERROR(__xludf.DUMMYFUNCTION("GOOGLETRANSLATE(D850, ""he"", ""en"")"),"#VALUE!")</f>
        <v>#VALUE!</v>
      </c>
    </row>
    <row r="851" ht="15.75" customHeight="1">
      <c r="E851" s="4" t="str">
        <f>IFERROR(__xludf.DUMMYFUNCTION("GOOGLETRANSLATE(D851, ""he"", ""en"")"),"#VALUE!")</f>
        <v>#VALUE!</v>
      </c>
    </row>
    <row r="852" ht="15.75" customHeight="1">
      <c r="E852" s="4" t="str">
        <f>IFERROR(__xludf.DUMMYFUNCTION("GOOGLETRANSLATE(D852, ""he"", ""en"")"),"#VALUE!")</f>
        <v>#VALUE!</v>
      </c>
    </row>
    <row r="853" ht="15.75" customHeight="1">
      <c r="E853" s="4" t="str">
        <f>IFERROR(__xludf.DUMMYFUNCTION("GOOGLETRANSLATE(D853, ""he"", ""en"")"),"#VALUE!")</f>
        <v>#VALUE!</v>
      </c>
    </row>
    <row r="854" ht="15.75" customHeight="1">
      <c r="E854" s="4" t="str">
        <f>IFERROR(__xludf.DUMMYFUNCTION("GOOGLETRANSLATE(D854, ""he"", ""en"")"),"#VALUE!")</f>
        <v>#VALUE!</v>
      </c>
    </row>
    <row r="855" ht="15.75" customHeight="1">
      <c r="E855" s="4" t="str">
        <f>IFERROR(__xludf.DUMMYFUNCTION("GOOGLETRANSLATE(D855, ""he"", ""en"")"),"#VALUE!")</f>
        <v>#VALUE!</v>
      </c>
    </row>
    <row r="856" ht="15.75" customHeight="1">
      <c r="E856" s="4" t="str">
        <f>IFERROR(__xludf.DUMMYFUNCTION("GOOGLETRANSLATE(D856, ""he"", ""en"")"),"#VALUE!")</f>
        <v>#VALUE!</v>
      </c>
    </row>
    <row r="857" ht="15.75" customHeight="1">
      <c r="E857" s="4" t="str">
        <f>IFERROR(__xludf.DUMMYFUNCTION("GOOGLETRANSLATE(D857, ""he"", ""en"")"),"#VALUE!")</f>
        <v>#VALUE!</v>
      </c>
    </row>
    <row r="858" ht="15.75" customHeight="1">
      <c r="E858" s="4" t="str">
        <f>IFERROR(__xludf.DUMMYFUNCTION("GOOGLETRANSLATE(D858, ""he"", ""en"")"),"#VALUE!")</f>
        <v>#VALUE!</v>
      </c>
    </row>
    <row r="859" ht="15.75" customHeight="1">
      <c r="E859" s="4" t="str">
        <f>IFERROR(__xludf.DUMMYFUNCTION("GOOGLETRANSLATE(D859, ""he"", ""en"")"),"#VALUE!")</f>
        <v>#VALUE!</v>
      </c>
    </row>
    <row r="860" ht="15.75" customHeight="1">
      <c r="E860" s="4" t="str">
        <f>IFERROR(__xludf.DUMMYFUNCTION("GOOGLETRANSLATE(D860, ""he"", ""en"")"),"#VALUE!")</f>
        <v>#VALUE!</v>
      </c>
    </row>
    <row r="861" ht="15.75" customHeight="1">
      <c r="E861" s="4" t="str">
        <f>IFERROR(__xludf.DUMMYFUNCTION("GOOGLETRANSLATE(D861, ""he"", ""en"")"),"#VALUE!")</f>
        <v>#VALUE!</v>
      </c>
    </row>
    <row r="862" ht="15.75" customHeight="1">
      <c r="E862" s="4" t="str">
        <f>IFERROR(__xludf.DUMMYFUNCTION("GOOGLETRANSLATE(D862, ""he"", ""en"")"),"#VALUE!")</f>
        <v>#VALUE!</v>
      </c>
    </row>
    <row r="863" ht="15.75" customHeight="1">
      <c r="E863" s="4" t="str">
        <f>IFERROR(__xludf.DUMMYFUNCTION("GOOGLETRANSLATE(D863, ""he"", ""en"")"),"#VALUE!")</f>
        <v>#VALUE!</v>
      </c>
    </row>
    <row r="864" ht="15.75" customHeight="1">
      <c r="E864" s="4" t="str">
        <f>IFERROR(__xludf.DUMMYFUNCTION("GOOGLETRANSLATE(D864, ""he"", ""en"")"),"#VALUE!")</f>
        <v>#VALUE!</v>
      </c>
    </row>
    <row r="865" ht="15.75" customHeight="1">
      <c r="E865" s="4" t="str">
        <f>IFERROR(__xludf.DUMMYFUNCTION("GOOGLETRANSLATE(D865, ""he"", ""en"")"),"#VALUE!")</f>
        <v>#VALUE!</v>
      </c>
    </row>
    <row r="866" ht="15.75" customHeight="1">
      <c r="E866" s="4" t="str">
        <f>IFERROR(__xludf.DUMMYFUNCTION("GOOGLETRANSLATE(D866, ""he"", ""en"")"),"#VALUE!")</f>
        <v>#VALUE!</v>
      </c>
    </row>
    <row r="867" ht="15.75" customHeight="1">
      <c r="E867" s="4" t="str">
        <f>IFERROR(__xludf.DUMMYFUNCTION("GOOGLETRANSLATE(D867, ""he"", ""en"")"),"#VALUE!")</f>
        <v>#VALUE!</v>
      </c>
    </row>
    <row r="868" ht="15.75" customHeight="1">
      <c r="E868" s="4" t="str">
        <f>IFERROR(__xludf.DUMMYFUNCTION("GOOGLETRANSLATE(D868, ""he"", ""en"")"),"#VALUE!")</f>
        <v>#VALUE!</v>
      </c>
    </row>
    <row r="869" ht="15.75" customHeight="1">
      <c r="E869" s="4" t="str">
        <f>IFERROR(__xludf.DUMMYFUNCTION("GOOGLETRANSLATE(D869, ""he"", ""en"")"),"#VALUE!")</f>
        <v>#VALUE!</v>
      </c>
    </row>
    <row r="870" ht="15.75" customHeight="1">
      <c r="E870" s="4" t="str">
        <f>IFERROR(__xludf.DUMMYFUNCTION("GOOGLETRANSLATE(D870, ""he"", ""en"")"),"#VALUE!")</f>
        <v>#VALUE!</v>
      </c>
    </row>
    <row r="871" ht="15.75" customHeight="1">
      <c r="E871" s="4" t="str">
        <f>IFERROR(__xludf.DUMMYFUNCTION("GOOGLETRANSLATE(D871, ""he"", ""en"")"),"#VALUE!")</f>
        <v>#VALUE!</v>
      </c>
    </row>
    <row r="872" ht="15.75" customHeight="1">
      <c r="E872" s="4" t="str">
        <f>IFERROR(__xludf.DUMMYFUNCTION("GOOGLETRANSLATE(D872, ""he"", ""en"")"),"#VALUE!")</f>
        <v>#VALUE!</v>
      </c>
    </row>
    <row r="873" ht="15.75" customHeight="1">
      <c r="E873" s="4" t="str">
        <f>IFERROR(__xludf.DUMMYFUNCTION("GOOGLETRANSLATE(D873, ""he"", ""en"")"),"#VALUE!")</f>
        <v>#VALUE!</v>
      </c>
    </row>
    <row r="874" ht="15.75" customHeight="1">
      <c r="E874" s="4" t="str">
        <f>IFERROR(__xludf.DUMMYFUNCTION("GOOGLETRANSLATE(D874, ""he"", ""en"")"),"#VALUE!")</f>
        <v>#VALUE!</v>
      </c>
    </row>
    <row r="875" ht="15.75" customHeight="1">
      <c r="E875" s="4" t="str">
        <f>IFERROR(__xludf.DUMMYFUNCTION("GOOGLETRANSLATE(D875, ""he"", ""en"")"),"#VALUE!")</f>
        <v>#VALUE!</v>
      </c>
    </row>
    <row r="876" ht="15.75" customHeight="1">
      <c r="E876" s="4" t="str">
        <f>IFERROR(__xludf.DUMMYFUNCTION("GOOGLETRANSLATE(D876, ""he"", ""en"")"),"#VALUE!")</f>
        <v>#VALUE!</v>
      </c>
    </row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1.0" footer="0.0" header="0.0" left="0.75" right="0.75" top="1.0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4" width="12.63"/>
    <col customWidth="1" min="5" max="5" width="20.13"/>
    <col customWidth="1" min="6" max="26" width="8.63"/>
  </cols>
  <sheetData>
    <row r="1" ht="15.75" customHeight="1">
      <c r="A1" s="1" t="s">
        <v>0</v>
      </c>
      <c r="B1" s="1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</row>
    <row r="2" ht="15.75" customHeight="1">
      <c r="A2" s="3" t="s">
        <v>8</v>
      </c>
      <c r="B2" s="1">
        <v>1.0</v>
      </c>
      <c r="C2" s="4">
        <v>1.0</v>
      </c>
      <c r="D2" s="5" t="s">
        <v>9</v>
      </c>
      <c r="E2" s="4" t="s">
        <v>238</v>
      </c>
      <c r="F2" s="4"/>
      <c r="G2" s="4"/>
      <c r="H2" s="4"/>
    </row>
    <row r="3" ht="15.75" customHeight="1">
      <c r="A3" s="6" t="s">
        <v>10</v>
      </c>
      <c r="B3" s="7" t="s">
        <v>11</v>
      </c>
      <c r="C3" s="4">
        <v>2.0</v>
      </c>
      <c r="D3" s="5" t="s">
        <v>12</v>
      </c>
      <c r="E3" s="4" t="s">
        <v>239</v>
      </c>
      <c r="F3" s="4"/>
      <c r="G3" s="4"/>
      <c r="H3" s="4"/>
    </row>
    <row r="4" ht="15.75" customHeight="1">
      <c r="A4" s="6" t="s">
        <v>533</v>
      </c>
      <c r="B4" s="7" t="s">
        <v>534</v>
      </c>
      <c r="C4" s="4">
        <v>3.0</v>
      </c>
      <c r="D4" s="5" t="s">
        <v>533</v>
      </c>
      <c r="E4" s="4" t="s">
        <v>535</v>
      </c>
      <c r="F4" s="4"/>
      <c r="G4" s="4"/>
      <c r="H4" s="4"/>
    </row>
    <row r="5" ht="15.75" customHeight="1">
      <c r="A5" s="6" t="s">
        <v>536</v>
      </c>
      <c r="B5" s="7" t="s">
        <v>537</v>
      </c>
      <c r="C5" s="4">
        <v>4.0</v>
      </c>
      <c r="D5" s="5" t="s">
        <v>538</v>
      </c>
      <c r="E5" s="4" t="s">
        <v>539</v>
      </c>
      <c r="F5" s="4"/>
      <c r="G5" s="4"/>
      <c r="H5" s="4"/>
    </row>
    <row r="6" ht="15.75" customHeight="1">
      <c r="A6" s="6" t="s">
        <v>20</v>
      </c>
      <c r="B6" s="7" t="s">
        <v>21</v>
      </c>
      <c r="C6" s="4">
        <v>5.0</v>
      </c>
      <c r="D6" s="5" t="s">
        <v>536</v>
      </c>
      <c r="E6" s="4" t="s">
        <v>540</v>
      </c>
      <c r="F6" s="4"/>
      <c r="G6" s="4"/>
      <c r="H6" s="4"/>
    </row>
    <row r="7" ht="15.75" customHeight="1">
      <c r="A7" s="6" t="s">
        <v>18</v>
      </c>
      <c r="B7" s="7" t="s">
        <v>19</v>
      </c>
      <c r="C7" s="4">
        <v>6.0</v>
      </c>
      <c r="D7" s="5" t="s">
        <v>20</v>
      </c>
      <c r="E7" s="4" t="s">
        <v>245</v>
      </c>
      <c r="F7" s="4"/>
      <c r="G7" s="4"/>
      <c r="H7" s="4"/>
    </row>
    <row r="8" ht="15.75" customHeight="1">
      <c r="A8" s="8" t="s">
        <v>25</v>
      </c>
      <c r="B8" s="1">
        <v>2.0</v>
      </c>
      <c r="C8" s="4">
        <v>7.0</v>
      </c>
      <c r="D8" s="5" t="s">
        <v>541</v>
      </c>
      <c r="E8" s="4" t="s">
        <v>542</v>
      </c>
      <c r="F8" s="4"/>
      <c r="G8" s="4"/>
      <c r="H8" s="4"/>
    </row>
    <row r="9" ht="15.75" customHeight="1">
      <c r="A9" s="6" t="s">
        <v>543</v>
      </c>
      <c r="B9" s="7" t="s">
        <v>544</v>
      </c>
      <c r="C9" s="4">
        <v>8.0</v>
      </c>
      <c r="D9" s="5" t="s">
        <v>26</v>
      </c>
      <c r="E9" s="4" t="s">
        <v>247</v>
      </c>
      <c r="F9" s="4"/>
      <c r="G9" s="4"/>
      <c r="H9" s="4"/>
    </row>
    <row r="10" ht="15.75" customHeight="1">
      <c r="A10" s="6" t="s">
        <v>545</v>
      </c>
      <c r="B10" s="7" t="s">
        <v>546</v>
      </c>
      <c r="C10" s="4">
        <v>9.0</v>
      </c>
      <c r="D10" s="5" t="s">
        <v>543</v>
      </c>
      <c r="E10" s="4" t="s">
        <v>547</v>
      </c>
      <c r="F10" s="4"/>
      <c r="G10" s="4"/>
      <c r="H10" s="4"/>
    </row>
    <row r="11" ht="15.75" customHeight="1">
      <c r="A11" s="6" t="s">
        <v>35</v>
      </c>
      <c r="B11" s="7" t="s">
        <v>548</v>
      </c>
      <c r="C11" s="4">
        <v>10.0</v>
      </c>
      <c r="D11" s="5" t="s">
        <v>545</v>
      </c>
      <c r="E11" s="4" t="s">
        <v>549</v>
      </c>
      <c r="F11" s="4"/>
      <c r="G11" s="4"/>
      <c r="H11" s="4"/>
    </row>
    <row r="12" ht="15.75" customHeight="1">
      <c r="A12" s="6" t="s">
        <v>550</v>
      </c>
      <c r="B12" s="7" t="s">
        <v>551</v>
      </c>
      <c r="C12" s="4">
        <v>11.0</v>
      </c>
      <c r="D12" s="5" t="s">
        <v>35</v>
      </c>
      <c r="E12" s="4" t="s">
        <v>255</v>
      </c>
      <c r="F12" s="4"/>
      <c r="G12" s="4"/>
      <c r="H12" s="4"/>
    </row>
    <row r="13" ht="15.75" customHeight="1">
      <c r="A13" s="6" t="s">
        <v>543</v>
      </c>
      <c r="B13" s="7" t="s">
        <v>544</v>
      </c>
      <c r="C13" s="4">
        <v>12.0</v>
      </c>
      <c r="D13" s="5" t="s">
        <v>552</v>
      </c>
      <c r="E13" s="4" t="s">
        <v>553</v>
      </c>
      <c r="F13" s="4"/>
      <c r="G13" s="4"/>
      <c r="H13" s="4"/>
    </row>
    <row r="14" ht="15.75" customHeight="1">
      <c r="A14" s="6" t="s">
        <v>554</v>
      </c>
      <c r="B14" s="7" t="s">
        <v>555</v>
      </c>
      <c r="C14" s="4">
        <v>13.0</v>
      </c>
      <c r="D14" s="5" t="s">
        <v>543</v>
      </c>
      <c r="E14" s="4" t="s">
        <v>547</v>
      </c>
      <c r="F14" s="4"/>
      <c r="G14" s="4"/>
      <c r="H14" s="4"/>
    </row>
    <row r="15" ht="15.75" customHeight="1">
      <c r="A15" s="6" t="s">
        <v>556</v>
      </c>
      <c r="B15" s="7" t="s">
        <v>557</v>
      </c>
      <c r="C15" s="4">
        <v>14.0</v>
      </c>
      <c r="D15" s="5" t="s">
        <v>545</v>
      </c>
      <c r="E15" s="4" t="s">
        <v>549</v>
      </c>
      <c r="F15" s="4"/>
      <c r="G15" s="4"/>
      <c r="H15" s="4"/>
    </row>
    <row r="16" ht="15.75" customHeight="1">
      <c r="A16" s="6" t="s">
        <v>558</v>
      </c>
      <c r="B16" s="7" t="s">
        <v>559</v>
      </c>
      <c r="C16" s="4">
        <v>15.0</v>
      </c>
      <c r="D16" s="5" t="s">
        <v>35</v>
      </c>
      <c r="E16" s="4" t="s">
        <v>255</v>
      </c>
      <c r="F16" s="4"/>
      <c r="G16" s="4"/>
      <c r="H16" s="4"/>
    </row>
    <row r="17" ht="15.75" customHeight="1">
      <c r="A17" s="8" t="s">
        <v>49</v>
      </c>
      <c r="B17" s="1">
        <v>3.0</v>
      </c>
      <c r="C17" s="4">
        <v>16.0</v>
      </c>
      <c r="D17" s="5" t="s">
        <v>556</v>
      </c>
      <c r="E17" s="4" t="s">
        <v>560</v>
      </c>
      <c r="F17" s="4"/>
      <c r="G17" s="4"/>
      <c r="H17" s="4"/>
    </row>
    <row r="18" ht="15.75" customHeight="1">
      <c r="A18" s="6" t="s">
        <v>561</v>
      </c>
      <c r="B18" s="7" t="s">
        <v>562</v>
      </c>
      <c r="C18" s="4">
        <v>17.0</v>
      </c>
      <c r="D18" s="5" t="s">
        <v>563</v>
      </c>
      <c r="E18" s="4" t="s">
        <v>564</v>
      </c>
      <c r="F18" s="4"/>
      <c r="G18" s="4"/>
      <c r="H18" s="4"/>
    </row>
    <row r="19" ht="15.75" customHeight="1">
      <c r="A19" s="6" t="s">
        <v>565</v>
      </c>
      <c r="B19" s="7" t="s">
        <v>566</v>
      </c>
      <c r="C19" s="4">
        <v>18.0</v>
      </c>
      <c r="D19" s="5" t="s">
        <v>50</v>
      </c>
      <c r="E19" s="4" t="s">
        <v>268</v>
      </c>
      <c r="F19" s="4"/>
      <c r="G19" s="4"/>
      <c r="H19" s="4"/>
    </row>
    <row r="20" ht="15.75" customHeight="1">
      <c r="A20" s="6" t="s">
        <v>567</v>
      </c>
      <c r="B20" s="7" t="s">
        <v>568</v>
      </c>
      <c r="C20" s="4">
        <v>19.0</v>
      </c>
      <c r="D20" s="5" t="s">
        <v>569</v>
      </c>
      <c r="E20" s="4" t="s">
        <v>570</v>
      </c>
      <c r="F20" s="4"/>
      <c r="G20" s="4"/>
      <c r="H20" s="4"/>
    </row>
    <row r="21" ht="15.75" customHeight="1">
      <c r="A21" s="6" t="s">
        <v>571</v>
      </c>
      <c r="B21" s="7" t="s">
        <v>572</v>
      </c>
      <c r="C21" s="4">
        <v>20.0</v>
      </c>
      <c r="D21" s="5" t="s">
        <v>565</v>
      </c>
      <c r="E21" s="4" t="s">
        <v>573</v>
      </c>
      <c r="F21" s="4"/>
      <c r="G21" s="4"/>
      <c r="H21" s="4"/>
    </row>
    <row r="22" ht="15.75" customHeight="1">
      <c r="A22" s="6" t="s">
        <v>574</v>
      </c>
      <c r="B22" s="7" t="s">
        <v>575</v>
      </c>
      <c r="C22" s="4">
        <v>21.0</v>
      </c>
      <c r="D22" s="5" t="s">
        <v>567</v>
      </c>
      <c r="E22" s="4" t="s">
        <v>576</v>
      </c>
      <c r="F22" s="4"/>
      <c r="G22" s="4"/>
      <c r="H22" s="4"/>
    </row>
    <row r="23" ht="15.75" customHeight="1">
      <c r="A23" s="6" t="s">
        <v>577</v>
      </c>
      <c r="B23" s="7" t="s">
        <v>578</v>
      </c>
      <c r="C23" s="4">
        <v>22.0</v>
      </c>
      <c r="D23" s="5" t="s">
        <v>579</v>
      </c>
      <c r="E23" s="4" t="s">
        <v>580</v>
      </c>
      <c r="F23" s="4"/>
      <c r="G23" s="4"/>
      <c r="H23" s="4"/>
    </row>
    <row r="24" ht="15.75" customHeight="1">
      <c r="A24" s="6" t="s">
        <v>581</v>
      </c>
      <c r="B24" s="7" t="s">
        <v>582</v>
      </c>
      <c r="C24" s="4">
        <v>23.0</v>
      </c>
      <c r="D24" s="5" t="s">
        <v>574</v>
      </c>
      <c r="E24" s="4" t="s">
        <v>583</v>
      </c>
      <c r="F24" s="4"/>
      <c r="G24" s="4"/>
      <c r="H24" s="4"/>
    </row>
    <row r="25" ht="15.75" customHeight="1">
      <c r="A25" s="6" t="s">
        <v>144</v>
      </c>
      <c r="B25" s="7" t="s">
        <v>137</v>
      </c>
      <c r="C25" s="4">
        <v>24.0</v>
      </c>
      <c r="D25" s="5" t="s">
        <v>577</v>
      </c>
      <c r="E25" s="4" t="s">
        <v>584</v>
      </c>
      <c r="F25" s="4"/>
      <c r="G25" s="4"/>
      <c r="H25" s="4"/>
    </row>
    <row r="26" ht="15.75" customHeight="1">
      <c r="A26" s="6" t="s">
        <v>585</v>
      </c>
      <c r="B26" s="7" t="s">
        <v>586</v>
      </c>
      <c r="C26" s="4">
        <v>25.0</v>
      </c>
      <c r="D26" s="5" t="s">
        <v>587</v>
      </c>
      <c r="E26" s="4" t="s">
        <v>588</v>
      </c>
      <c r="F26" s="4"/>
      <c r="G26" s="4"/>
      <c r="H26" s="4"/>
    </row>
    <row r="27" ht="15.75" customHeight="1">
      <c r="A27" s="6" t="s">
        <v>589</v>
      </c>
      <c r="B27" s="7" t="s">
        <v>590</v>
      </c>
      <c r="C27" s="4">
        <v>26.0</v>
      </c>
      <c r="D27" s="5" t="s">
        <v>144</v>
      </c>
      <c r="E27" s="4" t="s">
        <v>354</v>
      </c>
      <c r="F27" s="4"/>
      <c r="G27" s="4"/>
      <c r="H27" s="4"/>
    </row>
    <row r="28" ht="15.75" customHeight="1">
      <c r="A28" s="6" t="s">
        <v>591</v>
      </c>
      <c r="B28" s="7" t="s">
        <v>592</v>
      </c>
      <c r="C28" s="4">
        <v>27.0</v>
      </c>
      <c r="D28" s="5" t="s">
        <v>593</v>
      </c>
      <c r="E28" s="4" t="s">
        <v>594</v>
      </c>
      <c r="F28" s="4"/>
      <c r="G28" s="4"/>
      <c r="H28" s="4"/>
    </row>
    <row r="29" ht="15.75" customHeight="1">
      <c r="A29" s="6" t="s">
        <v>595</v>
      </c>
      <c r="B29" s="7" t="s">
        <v>596</v>
      </c>
      <c r="C29" s="4">
        <v>28.0</v>
      </c>
      <c r="D29" s="5" t="s">
        <v>597</v>
      </c>
      <c r="E29" s="4" t="s">
        <v>598</v>
      </c>
      <c r="F29" s="4"/>
      <c r="G29" s="4"/>
      <c r="H29" s="4"/>
    </row>
    <row r="30" ht="15.75" customHeight="1">
      <c r="A30" s="8" t="s">
        <v>69</v>
      </c>
      <c r="B30" s="1">
        <v>4.0</v>
      </c>
      <c r="C30" s="4">
        <v>29.0</v>
      </c>
      <c r="D30" s="5" t="s">
        <v>599</v>
      </c>
      <c r="E30" s="4" t="s">
        <v>600</v>
      </c>
      <c r="F30" s="4"/>
      <c r="G30" s="4"/>
      <c r="H30" s="4"/>
    </row>
    <row r="31" ht="15.75" customHeight="1">
      <c r="A31" s="6" t="s">
        <v>601</v>
      </c>
      <c r="B31" s="7" t="s">
        <v>602</v>
      </c>
      <c r="C31" s="4">
        <v>30.0</v>
      </c>
      <c r="D31" s="5" t="s">
        <v>603</v>
      </c>
      <c r="E31" s="4" t="s">
        <v>604</v>
      </c>
      <c r="F31" s="4"/>
      <c r="G31" s="4"/>
      <c r="H31" s="4"/>
    </row>
    <row r="32" ht="15.75" customHeight="1">
      <c r="A32" s="6" t="s">
        <v>35</v>
      </c>
      <c r="B32" s="7" t="s">
        <v>210</v>
      </c>
      <c r="C32" s="4">
        <v>31.0</v>
      </c>
      <c r="D32" s="5" t="s">
        <v>70</v>
      </c>
      <c r="E32" s="4" t="s">
        <v>287</v>
      </c>
      <c r="F32" s="4"/>
      <c r="G32" s="4"/>
      <c r="H32" s="4"/>
    </row>
    <row r="33" ht="15.75" customHeight="1">
      <c r="A33" s="6" t="s">
        <v>605</v>
      </c>
      <c r="B33" s="7" t="s">
        <v>606</v>
      </c>
      <c r="C33" s="4">
        <v>32.0</v>
      </c>
      <c r="D33" s="5" t="s">
        <v>607</v>
      </c>
      <c r="E33" s="4" t="s">
        <v>608</v>
      </c>
      <c r="F33" s="4"/>
      <c r="G33" s="4"/>
      <c r="H33" s="4"/>
    </row>
    <row r="34" ht="15.75" customHeight="1">
      <c r="A34" s="6" t="s">
        <v>609</v>
      </c>
      <c r="B34" s="7" t="s">
        <v>610</v>
      </c>
      <c r="C34" s="4">
        <v>33.0</v>
      </c>
      <c r="D34" s="5" t="s">
        <v>35</v>
      </c>
      <c r="E34" s="4" t="s">
        <v>255</v>
      </c>
      <c r="F34" s="4"/>
      <c r="G34" s="4"/>
      <c r="H34" s="4"/>
    </row>
    <row r="35" ht="15.75" customHeight="1">
      <c r="A35" s="6" t="s">
        <v>611</v>
      </c>
      <c r="B35" s="7" t="s">
        <v>612</v>
      </c>
      <c r="C35" s="4">
        <v>34.0</v>
      </c>
      <c r="D35" s="5" t="s">
        <v>613</v>
      </c>
      <c r="E35" s="4" t="s">
        <v>614</v>
      </c>
      <c r="F35" s="4"/>
      <c r="G35" s="4"/>
      <c r="H35" s="4"/>
    </row>
    <row r="36" ht="15.75" customHeight="1">
      <c r="A36" s="6" t="s">
        <v>615</v>
      </c>
      <c r="B36" s="7" t="s">
        <v>616</v>
      </c>
      <c r="C36" s="4">
        <v>35.0</v>
      </c>
      <c r="D36" s="5" t="s">
        <v>617</v>
      </c>
      <c r="E36" s="4" t="s">
        <v>618</v>
      </c>
      <c r="F36" s="4"/>
      <c r="G36" s="4"/>
      <c r="H36" s="4"/>
    </row>
    <row r="37" ht="15.75" customHeight="1">
      <c r="A37" s="6" t="s">
        <v>313</v>
      </c>
      <c r="B37" s="7" t="s">
        <v>92</v>
      </c>
      <c r="C37" s="4">
        <v>36.0</v>
      </c>
      <c r="D37" s="5" t="s">
        <v>619</v>
      </c>
      <c r="E37" s="4" t="s">
        <v>620</v>
      </c>
      <c r="F37" s="4"/>
      <c r="G37" s="4"/>
      <c r="H37" s="4"/>
    </row>
    <row r="38" ht="15.75" customHeight="1">
      <c r="A38" s="8" t="s">
        <v>94</v>
      </c>
      <c r="B38" s="1">
        <v>5.0</v>
      </c>
      <c r="C38" s="4">
        <v>37.0</v>
      </c>
      <c r="D38" s="5" t="s">
        <v>615</v>
      </c>
      <c r="E38" s="4" t="s">
        <v>621</v>
      </c>
      <c r="F38" s="4"/>
      <c r="G38" s="4"/>
      <c r="H38" s="4"/>
    </row>
    <row r="39" ht="15.75" customHeight="1">
      <c r="A39" s="8" t="s">
        <v>622</v>
      </c>
      <c r="B39" s="1" t="s">
        <v>623</v>
      </c>
      <c r="C39" s="4">
        <v>38.0</v>
      </c>
      <c r="D39" s="5" t="s">
        <v>315</v>
      </c>
      <c r="E39" s="4" t="s">
        <v>316</v>
      </c>
      <c r="F39" s="4"/>
      <c r="G39" s="4"/>
      <c r="H39" s="4"/>
    </row>
    <row r="40" ht="15.75" customHeight="1">
      <c r="A40" s="8" t="s">
        <v>624</v>
      </c>
      <c r="B40" s="1" t="s">
        <v>625</v>
      </c>
      <c r="C40" s="4">
        <v>39.0</v>
      </c>
      <c r="D40" s="5" t="s">
        <v>95</v>
      </c>
      <c r="E40" s="4" t="s">
        <v>317</v>
      </c>
      <c r="F40" s="4"/>
      <c r="G40" s="4"/>
      <c r="H40" s="4"/>
    </row>
    <row r="41" ht="15.75" customHeight="1">
      <c r="A41" s="8" t="s">
        <v>626</v>
      </c>
      <c r="B41" s="1" t="s">
        <v>627</v>
      </c>
      <c r="C41" s="4">
        <v>40.0</v>
      </c>
      <c r="D41" s="5" t="s">
        <v>628</v>
      </c>
      <c r="E41" s="4" t="s">
        <v>629</v>
      </c>
      <c r="F41" s="4"/>
      <c r="G41" s="4"/>
      <c r="H41" s="4"/>
    </row>
    <row r="42" ht="15.75" customHeight="1">
      <c r="A42" s="6" t="s">
        <v>630</v>
      </c>
      <c r="B42" s="7" t="s">
        <v>631</v>
      </c>
      <c r="C42" s="4">
        <v>41.0</v>
      </c>
      <c r="D42" s="5" t="s">
        <v>632</v>
      </c>
      <c r="E42" s="4" t="s">
        <v>633</v>
      </c>
      <c r="F42" s="4"/>
      <c r="G42" s="4"/>
      <c r="H42" s="4"/>
    </row>
    <row r="43" ht="15.75" customHeight="1">
      <c r="A43" s="6" t="s">
        <v>144</v>
      </c>
      <c r="B43" s="7" t="s">
        <v>137</v>
      </c>
      <c r="C43" s="4">
        <v>42.0</v>
      </c>
      <c r="D43" s="5" t="s">
        <v>634</v>
      </c>
      <c r="E43" s="4" t="s">
        <v>635</v>
      </c>
      <c r="F43" s="4"/>
      <c r="G43" s="4"/>
      <c r="H43" s="4"/>
    </row>
    <row r="44" ht="15.75" customHeight="1">
      <c r="A44" s="6" t="s">
        <v>636</v>
      </c>
      <c r="B44" s="7" t="s">
        <v>97</v>
      </c>
      <c r="C44" s="4">
        <v>43.0</v>
      </c>
      <c r="D44" s="5" t="s">
        <v>637</v>
      </c>
      <c r="E44" s="4" t="s">
        <v>638</v>
      </c>
      <c r="F44" s="4"/>
      <c r="G44" s="4"/>
      <c r="H44" s="4"/>
    </row>
    <row r="45" ht="15.75" customHeight="1">
      <c r="A45" s="8" t="s">
        <v>112</v>
      </c>
      <c r="B45" s="1">
        <v>6.0</v>
      </c>
      <c r="C45" s="4">
        <v>44.0</v>
      </c>
      <c r="D45" s="5" t="s">
        <v>144</v>
      </c>
      <c r="E45" s="4" t="s">
        <v>354</v>
      </c>
      <c r="F45" s="4"/>
      <c r="G45" s="4"/>
      <c r="H45" s="4"/>
    </row>
    <row r="46" ht="15.75" customHeight="1">
      <c r="A46" s="6" t="s">
        <v>639</v>
      </c>
      <c r="B46" s="7" t="s">
        <v>640</v>
      </c>
      <c r="C46" s="4">
        <v>45.0</v>
      </c>
      <c r="D46" s="5" t="s">
        <v>641</v>
      </c>
      <c r="E46" s="4" t="s">
        <v>642</v>
      </c>
      <c r="F46" s="4"/>
      <c r="G46" s="4"/>
      <c r="H46" s="4"/>
    </row>
    <row r="47" ht="15.75" customHeight="1">
      <c r="A47" s="6" t="s">
        <v>643</v>
      </c>
      <c r="B47" s="7" t="s">
        <v>644</v>
      </c>
      <c r="C47" s="4">
        <v>46.0</v>
      </c>
      <c r="D47" s="5" t="s">
        <v>114</v>
      </c>
      <c r="E47" s="4" t="s">
        <v>335</v>
      </c>
      <c r="F47" s="4"/>
      <c r="G47" s="4"/>
      <c r="H47" s="4"/>
    </row>
    <row r="48" ht="15.75" customHeight="1">
      <c r="A48" s="6" t="s">
        <v>645</v>
      </c>
      <c r="B48" s="7" t="s">
        <v>646</v>
      </c>
      <c r="C48" s="4">
        <v>47.0</v>
      </c>
      <c r="D48" s="5" t="s">
        <v>647</v>
      </c>
      <c r="E48" s="4" t="s">
        <v>648</v>
      </c>
      <c r="F48" s="4"/>
      <c r="G48" s="4"/>
      <c r="H48" s="4"/>
    </row>
    <row r="49" ht="15.75" customHeight="1">
      <c r="A49" s="6" t="s">
        <v>649</v>
      </c>
      <c r="B49" s="7" t="s">
        <v>650</v>
      </c>
      <c r="C49" s="4">
        <v>48.0</v>
      </c>
      <c r="D49" s="5" t="s">
        <v>643</v>
      </c>
      <c r="E49" s="4" t="s">
        <v>651</v>
      </c>
      <c r="F49" s="4"/>
      <c r="G49" s="4"/>
      <c r="H49" s="4"/>
    </row>
    <row r="50" ht="15.75" customHeight="1">
      <c r="A50" s="6" t="s">
        <v>652</v>
      </c>
      <c r="B50" s="7" t="s">
        <v>653</v>
      </c>
      <c r="C50" s="4">
        <v>49.0</v>
      </c>
      <c r="D50" s="5" t="s">
        <v>654</v>
      </c>
      <c r="E50" s="4" t="s">
        <v>655</v>
      </c>
      <c r="F50" s="4"/>
      <c r="G50" s="4"/>
      <c r="H50" s="4"/>
    </row>
    <row r="51" ht="15.75" customHeight="1">
      <c r="A51" s="8" t="s">
        <v>127</v>
      </c>
      <c r="B51" s="1">
        <v>7.0</v>
      </c>
      <c r="C51" s="4">
        <v>50.0</v>
      </c>
      <c r="D51" s="5" t="s">
        <v>656</v>
      </c>
      <c r="E51" s="4" t="s">
        <v>657</v>
      </c>
      <c r="F51" s="4"/>
      <c r="G51" s="4"/>
      <c r="H51" s="4"/>
    </row>
    <row r="52" ht="15.75" customHeight="1">
      <c r="A52" s="6" t="s">
        <v>601</v>
      </c>
      <c r="B52" s="7" t="s">
        <v>658</v>
      </c>
      <c r="C52" s="4">
        <v>51.0</v>
      </c>
      <c r="D52" s="5" t="s">
        <v>659</v>
      </c>
      <c r="E52" s="4" t="s">
        <v>660</v>
      </c>
      <c r="F52" s="4"/>
      <c r="G52" s="4"/>
      <c r="H52" s="4"/>
    </row>
    <row r="53" ht="15.75" customHeight="1">
      <c r="A53" s="6" t="s">
        <v>661</v>
      </c>
      <c r="B53" s="7" t="s">
        <v>662</v>
      </c>
      <c r="C53" s="4">
        <v>52.0</v>
      </c>
      <c r="D53" s="5" t="s">
        <v>133</v>
      </c>
      <c r="E53" s="4" t="s">
        <v>373</v>
      </c>
      <c r="F53" s="4"/>
      <c r="G53" s="4"/>
      <c r="H53" s="4"/>
    </row>
    <row r="54" ht="15.75" customHeight="1">
      <c r="A54" s="6" t="s">
        <v>663</v>
      </c>
      <c r="B54" s="7" t="s">
        <v>578</v>
      </c>
      <c r="C54" s="4">
        <v>53.0</v>
      </c>
      <c r="D54" s="5" t="s">
        <v>607</v>
      </c>
      <c r="E54" s="4" t="s">
        <v>608</v>
      </c>
      <c r="F54" s="4"/>
      <c r="G54" s="4"/>
      <c r="H54" s="4"/>
    </row>
    <row r="55" ht="15.75" customHeight="1">
      <c r="A55" s="6" t="s">
        <v>664</v>
      </c>
      <c r="B55" s="7" t="s">
        <v>665</v>
      </c>
      <c r="C55" s="4">
        <v>54.0</v>
      </c>
      <c r="D55" s="5" t="s">
        <v>661</v>
      </c>
      <c r="E55" s="4" t="s">
        <v>666</v>
      </c>
      <c r="F55" s="4"/>
      <c r="G55" s="4"/>
      <c r="H55" s="4"/>
    </row>
    <row r="56" ht="15.75" customHeight="1">
      <c r="A56" s="6" t="s">
        <v>609</v>
      </c>
      <c r="B56" s="7" t="s">
        <v>667</v>
      </c>
      <c r="C56" s="4">
        <v>55.0</v>
      </c>
      <c r="D56" s="5" t="s">
        <v>668</v>
      </c>
      <c r="E56" s="4" t="s">
        <v>669</v>
      </c>
      <c r="F56" s="4"/>
      <c r="G56" s="4"/>
      <c r="H56" s="4"/>
    </row>
    <row r="57" ht="15.75" customHeight="1">
      <c r="A57" s="6" t="s">
        <v>670</v>
      </c>
      <c r="B57" s="7" t="s">
        <v>671</v>
      </c>
      <c r="C57" s="4">
        <v>56.0</v>
      </c>
      <c r="D57" s="5" t="s">
        <v>672</v>
      </c>
      <c r="E57" s="4" t="s">
        <v>673</v>
      </c>
      <c r="F57" s="4"/>
      <c r="G57" s="4"/>
      <c r="H57" s="4"/>
    </row>
    <row r="58" ht="15.75" customHeight="1">
      <c r="A58" s="6" t="s">
        <v>615</v>
      </c>
      <c r="B58" s="7" t="s">
        <v>616</v>
      </c>
      <c r="C58" s="4">
        <v>57.0</v>
      </c>
      <c r="D58" s="5" t="s">
        <v>674</v>
      </c>
      <c r="E58" s="4" t="s">
        <v>675</v>
      </c>
      <c r="F58" s="4"/>
      <c r="G58" s="4"/>
      <c r="H58" s="4"/>
    </row>
    <row r="59" ht="15.75" customHeight="1">
      <c r="A59" s="8" t="s">
        <v>143</v>
      </c>
      <c r="B59" s="1">
        <v>8.0</v>
      </c>
      <c r="C59" s="4">
        <v>58.0</v>
      </c>
      <c r="D59" s="5" t="s">
        <v>617</v>
      </c>
      <c r="E59" s="4" t="s">
        <v>618</v>
      </c>
      <c r="F59" s="4"/>
      <c r="G59" s="4"/>
      <c r="H59" s="4"/>
    </row>
    <row r="60" ht="15.75" customHeight="1">
      <c r="A60" s="6" t="s">
        <v>676</v>
      </c>
      <c r="B60" s="7" t="s">
        <v>677</v>
      </c>
      <c r="C60" s="4">
        <v>59.0</v>
      </c>
      <c r="D60" s="5" t="s">
        <v>678</v>
      </c>
      <c r="E60" s="4" t="s">
        <v>679</v>
      </c>
      <c r="F60" s="4"/>
      <c r="G60" s="4"/>
      <c r="H60" s="4"/>
    </row>
    <row r="61" ht="15.75" customHeight="1">
      <c r="A61" s="6" t="s">
        <v>680</v>
      </c>
      <c r="B61" s="7" t="s">
        <v>681</v>
      </c>
      <c r="C61" s="4">
        <v>60.0</v>
      </c>
      <c r="D61" s="5" t="s">
        <v>682</v>
      </c>
      <c r="E61" s="4" t="s">
        <v>683</v>
      </c>
      <c r="F61" s="4"/>
      <c r="G61" s="4"/>
      <c r="H61" s="4"/>
    </row>
    <row r="62" ht="15.75" customHeight="1">
      <c r="A62" s="6" t="s">
        <v>567</v>
      </c>
      <c r="B62" s="7" t="s">
        <v>684</v>
      </c>
      <c r="C62" s="4">
        <v>61.0</v>
      </c>
      <c r="D62" s="5" t="s">
        <v>152</v>
      </c>
      <c r="E62" s="4" t="s">
        <v>392</v>
      </c>
      <c r="F62" s="4"/>
      <c r="G62" s="4"/>
      <c r="H62" s="4"/>
    </row>
    <row r="63" ht="15.75" customHeight="1">
      <c r="A63" s="6" t="s">
        <v>685</v>
      </c>
      <c r="B63" s="7" t="s">
        <v>686</v>
      </c>
      <c r="C63" s="4">
        <v>62.0</v>
      </c>
      <c r="D63" s="5" t="s">
        <v>687</v>
      </c>
      <c r="E63" s="4" t="s">
        <v>688</v>
      </c>
      <c r="F63" s="4"/>
      <c r="G63" s="4"/>
      <c r="H63" s="4"/>
    </row>
    <row r="64" ht="15.75" customHeight="1">
      <c r="A64" s="6" t="s">
        <v>689</v>
      </c>
      <c r="B64" s="7" t="s">
        <v>690</v>
      </c>
      <c r="C64" s="4">
        <v>63.0</v>
      </c>
      <c r="D64" s="5" t="s">
        <v>680</v>
      </c>
      <c r="E64" s="4" t="s">
        <v>691</v>
      </c>
      <c r="F64" s="4"/>
      <c r="G64" s="4"/>
      <c r="H64" s="4"/>
    </row>
    <row r="65" ht="15.75" customHeight="1">
      <c r="A65" s="6" t="s">
        <v>692</v>
      </c>
      <c r="B65" s="7" t="s">
        <v>693</v>
      </c>
      <c r="C65" s="4">
        <v>64.0</v>
      </c>
      <c r="D65" s="5" t="s">
        <v>567</v>
      </c>
      <c r="E65" s="4" t="s">
        <v>576</v>
      </c>
      <c r="F65" s="4"/>
      <c r="G65" s="4"/>
      <c r="H65" s="4"/>
    </row>
    <row r="66" ht="15.75" customHeight="1">
      <c r="A66" s="8" t="s">
        <v>162</v>
      </c>
      <c r="B66" s="1">
        <v>9.0</v>
      </c>
      <c r="C66" s="4">
        <v>65.0</v>
      </c>
      <c r="D66" s="5" t="s">
        <v>144</v>
      </c>
      <c r="E66" s="4" t="s">
        <v>354</v>
      </c>
      <c r="F66" s="4"/>
      <c r="G66" s="4"/>
      <c r="H66" s="4"/>
    </row>
    <row r="67" ht="15.75" customHeight="1">
      <c r="A67" s="6" t="s">
        <v>694</v>
      </c>
      <c r="B67" s="7" t="s">
        <v>681</v>
      </c>
      <c r="C67" s="4">
        <v>66.0</v>
      </c>
      <c r="D67" s="5" t="s">
        <v>695</v>
      </c>
      <c r="E67" s="4" t="s">
        <v>696</v>
      </c>
      <c r="F67" s="4"/>
      <c r="G67" s="4"/>
      <c r="H67" s="4"/>
    </row>
    <row r="68" ht="15.75" customHeight="1">
      <c r="A68" s="6" t="s">
        <v>697</v>
      </c>
      <c r="B68" s="7" t="s">
        <v>677</v>
      </c>
      <c r="C68" s="4">
        <v>67.0</v>
      </c>
      <c r="D68" s="5" t="s">
        <v>689</v>
      </c>
      <c r="E68" s="4" t="s">
        <v>698</v>
      </c>
      <c r="F68" s="4"/>
      <c r="G68" s="4"/>
      <c r="H68" s="4"/>
    </row>
    <row r="69" ht="15.75" customHeight="1">
      <c r="A69" s="6" t="s">
        <v>699</v>
      </c>
      <c r="B69" s="7" t="s">
        <v>700</v>
      </c>
      <c r="C69" s="4">
        <v>68.0</v>
      </c>
      <c r="D69" s="5" t="s">
        <v>701</v>
      </c>
      <c r="E69" s="4" t="s">
        <v>702</v>
      </c>
      <c r="F69" s="4"/>
      <c r="G69" s="4"/>
      <c r="H69" s="4"/>
    </row>
    <row r="70" ht="15.75" customHeight="1">
      <c r="A70" s="6" t="s">
        <v>703</v>
      </c>
      <c r="B70" s="7" t="s">
        <v>704</v>
      </c>
      <c r="C70" s="4">
        <v>69.0</v>
      </c>
      <c r="D70" s="5" t="s">
        <v>170</v>
      </c>
      <c r="E70" s="4" t="s">
        <v>412</v>
      </c>
      <c r="F70" s="4"/>
      <c r="G70" s="4"/>
      <c r="H70" s="4"/>
    </row>
    <row r="71" ht="15.75" customHeight="1">
      <c r="A71" s="6" t="s">
        <v>705</v>
      </c>
      <c r="B71" s="7" t="s">
        <v>706</v>
      </c>
      <c r="C71" s="4">
        <v>70.0</v>
      </c>
      <c r="D71" s="5" t="s">
        <v>694</v>
      </c>
      <c r="E71" s="4" t="s">
        <v>707</v>
      </c>
      <c r="F71" s="4"/>
      <c r="G71" s="4"/>
      <c r="H71" s="4"/>
    </row>
    <row r="72" ht="15.75" customHeight="1">
      <c r="A72" s="6" t="s">
        <v>708</v>
      </c>
      <c r="B72" s="7" t="s">
        <v>709</v>
      </c>
      <c r="C72" s="4">
        <v>71.0</v>
      </c>
      <c r="D72" s="5" t="s">
        <v>697</v>
      </c>
      <c r="E72" s="4" t="s">
        <v>710</v>
      </c>
      <c r="F72" s="4"/>
      <c r="G72" s="4"/>
      <c r="H72" s="4"/>
    </row>
    <row r="73" ht="15.75" customHeight="1">
      <c r="A73" s="6" t="s">
        <v>711</v>
      </c>
      <c r="B73" s="7" t="s">
        <v>712</v>
      </c>
      <c r="C73" s="4">
        <v>72.0</v>
      </c>
      <c r="D73" s="5" t="s">
        <v>699</v>
      </c>
      <c r="E73" s="4" t="s">
        <v>713</v>
      </c>
      <c r="F73" s="4"/>
      <c r="G73" s="4"/>
      <c r="H73" s="4"/>
    </row>
    <row r="74" ht="15.75" customHeight="1">
      <c r="A74" s="8" t="s">
        <v>197</v>
      </c>
      <c r="B74" s="1">
        <v>10.0</v>
      </c>
      <c r="C74" s="4">
        <v>73.0</v>
      </c>
      <c r="D74" s="5" t="s">
        <v>714</v>
      </c>
      <c r="E74" s="4" t="s">
        <v>715</v>
      </c>
      <c r="F74" s="4"/>
      <c r="G74" s="4"/>
      <c r="H74" s="4"/>
    </row>
    <row r="75" ht="15.75" customHeight="1">
      <c r="A75" s="6" t="s">
        <v>716</v>
      </c>
      <c r="B75" s="7" t="s">
        <v>717</v>
      </c>
      <c r="C75" s="4">
        <v>74.0</v>
      </c>
      <c r="D75" s="5" t="s">
        <v>705</v>
      </c>
      <c r="E75" s="4" t="s">
        <v>718</v>
      </c>
      <c r="F75" s="4"/>
      <c r="G75" s="4"/>
      <c r="H75" s="4"/>
    </row>
    <row r="76" ht="15.75" customHeight="1">
      <c r="A76" s="6" t="s">
        <v>719</v>
      </c>
      <c r="B76" s="7" t="s">
        <v>720</v>
      </c>
      <c r="C76" s="4">
        <v>75.0</v>
      </c>
      <c r="D76" s="5" t="s">
        <v>721</v>
      </c>
      <c r="E76" s="4" t="s">
        <v>722</v>
      </c>
      <c r="F76" s="4"/>
      <c r="G76" s="4"/>
      <c r="H76" s="4"/>
    </row>
    <row r="77" ht="15.75" customHeight="1">
      <c r="A77" s="6" t="s">
        <v>723</v>
      </c>
      <c r="B77" s="7" t="s">
        <v>34</v>
      </c>
      <c r="C77" s="4">
        <v>76.0</v>
      </c>
      <c r="D77" s="5" t="s">
        <v>724</v>
      </c>
      <c r="E77" s="4" t="s">
        <v>725</v>
      </c>
      <c r="F77" s="4"/>
      <c r="G77" s="4"/>
      <c r="H77" s="4"/>
    </row>
    <row r="78" ht="15.75" customHeight="1">
      <c r="A78" s="6" t="s">
        <v>726</v>
      </c>
      <c r="B78" s="7" t="s">
        <v>727</v>
      </c>
      <c r="C78" s="4">
        <v>77.0</v>
      </c>
      <c r="D78" s="5" t="s">
        <v>216</v>
      </c>
      <c r="E78" s="4" t="s">
        <v>433</v>
      </c>
      <c r="F78" s="4"/>
      <c r="G78" s="4"/>
      <c r="H78" s="4"/>
    </row>
    <row r="79" ht="15.75" customHeight="1">
      <c r="A79" s="6" t="s">
        <v>728</v>
      </c>
      <c r="B79" s="7" t="s">
        <v>729</v>
      </c>
      <c r="C79" s="4">
        <v>78.0</v>
      </c>
      <c r="D79" s="5" t="s">
        <v>730</v>
      </c>
      <c r="E79" s="4" t="s">
        <v>731</v>
      </c>
      <c r="F79" s="4"/>
      <c r="G79" s="4"/>
      <c r="H79" s="4"/>
    </row>
    <row r="80" ht="15.75" customHeight="1">
      <c r="A80" s="6" t="s">
        <v>732</v>
      </c>
      <c r="B80" s="7" t="s">
        <v>733</v>
      </c>
      <c r="C80" s="4">
        <v>79.0</v>
      </c>
      <c r="D80" s="5" t="s">
        <v>719</v>
      </c>
      <c r="E80" s="4" t="s">
        <v>734</v>
      </c>
      <c r="F80" s="4"/>
      <c r="G80" s="4"/>
      <c r="H80" s="4"/>
    </row>
    <row r="81" ht="15.75" customHeight="1">
      <c r="A81" s="6" t="s">
        <v>735</v>
      </c>
      <c r="B81" s="7" t="s">
        <v>736</v>
      </c>
      <c r="C81" s="4">
        <v>80.0</v>
      </c>
      <c r="D81" s="5" t="s">
        <v>723</v>
      </c>
      <c r="E81" s="4" t="s">
        <v>549</v>
      </c>
      <c r="F81" s="4"/>
      <c r="G81" s="4"/>
      <c r="H81" s="4"/>
    </row>
    <row r="82" ht="15.75" customHeight="1">
      <c r="A82" s="6" t="s">
        <v>313</v>
      </c>
      <c r="B82" s="7" t="s">
        <v>92</v>
      </c>
      <c r="C82" s="4">
        <v>81.0</v>
      </c>
      <c r="D82" s="5" t="s">
        <v>726</v>
      </c>
      <c r="E82" s="4" t="s">
        <v>737</v>
      </c>
      <c r="F82" s="4"/>
      <c r="G82" s="4"/>
      <c r="H82" s="4"/>
    </row>
    <row r="83" ht="15.75" customHeight="1">
      <c r="A83" s="8" t="s">
        <v>215</v>
      </c>
      <c r="B83" s="1">
        <v>11.0</v>
      </c>
      <c r="C83" s="4">
        <v>82.0</v>
      </c>
      <c r="D83" s="5" t="s">
        <v>728</v>
      </c>
      <c r="E83" s="4" t="s">
        <v>738</v>
      </c>
      <c r="F83" s="4"/>
      <c r="G83" s="4"/>
      <c r="H83" s="4"/>
    </row>
    <row r="84" ht="15.75" customHeight="1">
      <c r="A84" s="6" t="s">
        <v>739</v>
      </c>
      <c r="B84" s="7" t="s">
        <v>740</v>
      </c>
      <c r="C84" s="4">
        <v>83.0</v>
      </c>
      <c r="D84" s="5" t="s">
        <v>741</v>
      </c>
      <c r="E84" s="4" t="s">
        <v>742</v>
      </c>
      <c r="F84" s="4"/>
      <c r="G84" s="4"/>
      <c r="H84" s="4"/>
    </row>
    <row r="85" ht="15.75" customHeight="1">
      <c r="A85" s="6" t="s">
        <v>743</v>
      </c>
      <c r="B85" s="7" t="s">
        <v>744</v>
      </c>
      <c r="C85" s="4">
        <v>84.0</v>
      </c>
      <c r="D85" s="5" t="s">
        <v>735</v>
      </c>
      <c r="E85" s="4" t="s">
        <v>745</v>
      </c>
      <c r="F85" s="4"/>
      <c r="G85" s="4"/>
      <c r="H85" s="4"/>
    </row>
    <row r="86" ht="15.75" customHeight="1">
      <c r="A86" s="6" t="s">
        <v>746</v>
      </c>
      <c r="B86" s="7" t="s">
        <v>747</v>
      </c>
      <c r="C86" s="4">
        <v>85.0</v>
      </c>
      <c r="D86" s="5" t="s">
        <v>315</v>
      </c>
      <c r="E86" s="4" t="s">
        <v>316</v>
      </c>
      <c r="F86" s="4"/>
      <c r="G86" s="4"/>
      <c r="H86" s="4"/>
    </row>
    <row r="87" ht="15.75" customHeight="1">
      <c r="A87" s="6" t="s">
        <v>649</v>
      </c>
      <c r="B87" s="7" t="s">
        <v>748</v>
      </c>
      <c r="C87" s="4">
        <v>86.0</v>
      </c>
      <c r="D87" s="5" t="s">
        <v>233</v>
      </c>
      <c r="E87" s="4" t="s">
        <v>433</v>
      </c>
      <c r="F87" s="4"/>
      <c r="G87" s="4"/>
      <c r="H87" s="4"/>
    </row>
    <row r="88" ht="15.75" customHeight="1">
      <c r="A88" s="6" t="s">
        <v>749</v>
      </c>
      <c r="B88" s="7" t="s">
        <v>748</v>
      </c>
      <c r="C88" s="4">
        <v>87.0</v>
      </c>
      <c r="D88" s="5" t="s">
        <v>739</v>
      </c>
      <c r="E88" s="4" t="s">
        <v>750</v>
      </c>
      <c r="F88" s="4"/>
      <c r="G88" s="4"/>
      <c r="H88" s="4"/>
    </row>
    <row r="89" ht="15.75" customHeight="1">
      <c r="A89" s="6" t="s">
        <v>751</v>
      </c>
      <c r="B89" s="7" t="s">
        <v>752</v>
      </c>
      <c r="C89" s="4">
        <v>88.0</v>
      </c>
      <c r="D89" s="5" t="s">
        <v>746</v>
      </c>
      <c r="E89" s="4" t="s">
        <v>753</v>
      </c>
      <c r="F89" s="4"/>
      <c r="G89" s="4"/>
      <c r="H89" s="4"/>
    </row>
    <row r="90" ht="15.75" customHeight="1">
      <c r="A90" s="8" t="s">
        <v>472</v>
      </c>
      <c r="B90" s="1">
        <v>12.0</v>
      </c>
      <c r="C90" s="4">
        <v>89.0</v>
      </c>
      <c r="D90" s="5" t="s">
        <v>754</v>
      </c>
      <c r="E90" s="4" t="s">
        <v>755</v>
      </c>
      <c r="F90" s="4"/>
      <c r="G90" s="4"/>
      <c r="H90" s="4"/>
    </row>
    <row r="91" ht="15.75" customHeight="1">
      <c r="A91" s="6" t="s">
        <v>756</v>
      </c>
      <c r="B91" s="7" t="s">
        <v>757</v>
      </c>
      <c r="C91" s="4">
        <v>90.0</v>
      </c>
      <c r="D91" s="5" t="s">
        <v>656</v>
      </c>
      <c r="E91" s="4" t="s">
        <v>657</v>
      </c>
      <c r="F91" s="4"/>
      <c r="G91" s="4"/>
      <c r="H91" s="4"/>
    </row>
    <row r="92" ht="15.75" customHeight="1">
      <c r="A92" s="6" t="s">
        <v>758</v>
      </c>
      <c r="B92" s="7" t="s">
        <v>759</v>
      </c>
      <c r="C92" s="4">
        <v>91.0</v>
      </c>
      <c r="D92" s="5" t="s">
        <v>749</v>
      </c>
      <c r="E92" s="4" t="s">
        <v>760</v>
      </c>
      <c r="F92" s="4"/>
      <c r="G92" s="4"/>
      <c r="H92" s="4"/>
    </row>
    <row r="93" ht="15.75" customHeight="1">
      <c r="A93" s="6" t="s">
        <v>761</v>
      </c>
      <c r="B93" s="7" t="s">
        <v>210</v>
      </c>
      <c r="C93" s="4">
        <v>92.0</v>
      </c>
      <c r="D93" s="5" t="s">
        <v>762</v>
      </c>
      <c r="E93" s="4" t="s">
        <v>763</v>
      </c>
      <c r="F93" s="4"/>
      <c r="G93" s="4"/>
      <c r="H93" s="4"/>
    </row>
    <row r="94" ht="15.75" customHeight="1">
      <c r="A94" s="6" t="s">
        <v>129</v>
      </c>
      <c r="B94" s="7" t="s">
        <v>130</v>
      </c>
      <c r="C94" s="4">
        <v>93.0</v>
      </c>
      <c r="D94" s="5" t="s">
        <v>477</v>
      </c>
      <c r="E94" s="4" t="s">
        <v>478</v>
      </c>
      <c r="F94" s="4"/>
      <c r="G94" s="4"/>
      <c r="H94" s="4"/>
    </row>
    <row r="95" ht="15.75" customHeight="1">
      <c r="A95" s="6" t="s">
        <v>601</v>
      </c>
      <c r="B95" s="7" t="s">
        <v>602</v>
      </c>
      <c r="C95" s="4">
        <v>94.0</v>
      </c>
      <c r="D95" s="5" t="s">
        <v>764</v>
      </c>
      <c r="E95" s="4" t="s">
        <v>765</v>
      </c>
      <c r="F95" s="4"/>
      <c r="G95" s="4"/>
      <c r="H95" s="4"/>
    </row>
    <row r="96" ht="15.75" customHeight="1">
      <c r="A96" s="6" t="s">
        <v>645</v>
      </c>
      <c r="B96" s="7" t="s">
        <v>766</v>
      </c>
      <c r="C96" s="4">
        <v>95.0</v>
      </c>
      <c r="D96" s="5" t="s">
        <v>767</v>
      </c>
      <c r="E96" s="4" t="s">
        <v>768</v>
      </c>
      <c r="F96" s="4"/>
      <c r="G96" s="4"/>
      <c r="H96" s="4"/>
    </row>
    <row r="97" ht="15.75" customHeight="1">
      <c r="A97" s="6" t="s">
        <v>769</v>
      </c>
      <c r="B97" s="7" t="s">
        <v>770</v>
      </c>
      <c r="C97" s="4">
        <v>96.0</v>
      </c>
      <c r="D97" s="5" t="s">
        <v>758</v>
      </c>
      <c r="E97" s="4" t="s">
        <v>771</v>
      </c>
      <c r="F97" s="4"/>
      <c r="G97" s="4"/>
      <c r="H97" s="4"/>
    </row>
    <row r="98" ht="15.75" customHeight="1">
      <c r="A98" s="8" t="s">
        <v>508</v>
      </c>
      <c r="B98" s="1">
        <v>13.0</v>
      </c>
      <c r="C98" s="4">
        <v>97.0</v>
      </c>
      <c r="D98" s="5" t="s">
        <v>761</v>
      </c>
      <c r="E98" s="4" t="s">
        <v>755</v>
      </c>
      <c r="F98" s="4"/>
      <c r="G98" s="4"/>
      <c r="H98" s="4"/>
    </row>
    <row r="99" ht="15.75" customHeight="1">
      <c r="A99" s="8" t="s">
        <v>772</v>
      </c>
      <c r="B99" s="1" t="s">
        <v>773</v>
      </c>
      <c r="C99" s="4">
        <v>98.0</v>
      </c>
      <c r="D99" s="5" t="s">
        <v>53</v>
      </c>
      <c r="E99" s="4" t="s">
        <v>454</v>
      </c>
      <c r="F99" s="4"/>
      <c r="G99" s="4"/>
      <c r="H99" s="4"/>
    </row>
    <row r="100" ht="15.75" customHeight="1">
      <c r="A100" s="8" t="s">
        <v>774</v>
      </c>
      <c r="B100" s="1" t="s">
        <v>775</v>
      </c>
      <c r="C100" s="4">
        <v>99.0</v>
      </c>
      <c r="D100" s="5" t="s">
        <v>607</v>
      </c>
      <c r="E100" s="4" t="s">
        <v>608</v>
      </c>
      <c r="F100" s="4"/>
      <c r="G100" s="4"/>
      <c r="H100" s="4"/>
    </row>
    <row r="101" ht="15.75" customHeight="1">
      <c r="A101" s="8" t="s">
        <v>776</v>
      </c>
      <c r="B101" s="1" t="s">
        <v>777</v>
      </c>
      <c r="C101" s="4">
        <v>100.0</v>
      </c>
      <c r="D101" s="5" t="s">
        <v>654</v>
      </c>
      <c r="E101" s="4" t="s">
        <v>655</v>
      </c>
      <c r="F101" s="4"/>
      <c r="G101" s="4"/>
      <c r="H101" s="4"/>
    </row>
    <row r="102" ht="15.75" customHeight="1">
      <c r="A102" s="8" t="s">
        <v>778</v>
      </c>
      <c r="B102" s="1" t="s">
        <v>779</v>
      </c>
      <c r="C102" s="4">
        <v>101.0</v>
      </c>
      <c r="D102" s="5" t="s">
        <v>780</v>
      </c>
      <c r="E102" s="4" t="s">
        <v>781</v>
      </c>
      <c r="F102" s="4"/>
      <c r="G102" s="4"/>
      <c r="H102" s="4"/>
    </row>
    <row r="103" ht="15.75" customHeight="1">
      <c r="A103" s="8" t="s">
        <v>782</v>
      </c>
      <c r="B103" s="1" t="s">
        <v>783</v>
      </c>
      <c r="C103" s="4">
        <v>102.0</v>
      </c>
      <c r="D103" s="5" t="s">
        <v>513</v>
      </c>
      <c r="E103" s="4" t="s">
        <v>514</v>
      </c>
      <c r="F103" s="4"/>
      <c r="G103" s="4"/>
      <c r="H103" s="4"/>
    </row>
    <row r="104" ht="15.75" customHeight="1">
      <c r="A104" s="8" t="s">
        <v>784</v>
      </c>
      <c r="B104" s="1">
        <v>14.0</v>
      </c>
      <c r="C104" s="4">
        <v>103.0</v>
      </c>
      <c r="D104" s="5" t="s">
        <v>785</v>
      </c>
      <c r="E104" s="4" t="s">
        <v>786</v>
      </c>
      <c r="F104" s="4"/>
      <c r="G104" s="4"/>
      <c r="H104" s="4"/>
    </row>
    <row r="105" ht="15.75" customHeight="1">
      <c r="A105" s="6" t="s">
        <v>35</v>
      </c>
      <c r="B105" s="7" t="s">
        <v>34</v>
      </c>
      <c r="C105" s="4">
        <v>104.0</v>
      </c>
      <c r="D105" s="5" t="s">
        <v>787</v>
      </c>
      <c r="E105" s="4" t="s">
        <v>788</v>
      </c>
      <c r="F105" s="4"/>
      <c r="G105" s="4"/>
      <c r="H105" s="4"/>
    </row>
    <row r="106" ht="15.75" customHeight="1">
      <c r="A106" s="6" t="s">
        <v>789</v>
      </c>
      <c r="B106" s="7" t="s">
        <v>790</v>
      </c>
      <c r="C106" s="4">
        <v>105.0</v>
      </c>
      <c r="D106" s="5" t="s">
        <v>791</v>
      </c>
      <c r="E106" s="4" t="s">
        <v>792</v>
      </c>
      <c r="F106" s="4"/>
      <c r="G106" s="4"/>
      <c r="H106" s="4"/>
    </row>
    <row r="107" ht="15.75" customHeight="1">
      <c r="A107" s="6" t="s">
        <v>793</v>
      </c>
      <c r="B107" s="7" t="s">
        <v>794</v>
      </c>
      <c r="C107" s="4">
        <v>106.0</v>
      </c>
      <c r="D107" s="5" t="s">
        <v>795</v>
      </c>
      <c r="E107" s="4" t="s">
        <v>796</v>
      </c>
      <c r="F107" s="4"/>
      <c r="G107" s="4"/>
      <c r="H107" s="4"/>
    </row>
    <row r="108" ht="15.75" customHeight="1">
      <c r="A108" s="6" t="s">
        <v>797</v>
      </c>
      <c r="B108" s="7" t="s">
        <v>798</v>
      </c>
      <c r="C108" s="4">
        <v>107.0</v>
      </c>
      <c r="D108" s="5" t="s">
        <v>799</v>
      </c>
      <c r="E108" s="4" t="s">
        <v>800</v>
      </c>
      <c r="F108" s="4"/>
      <c r="G108" s="4"/>
      <c r="H108" s="4"/>
    </row>
    <row r="109" ht="15.75" customHeight="1">
      <c r="A109" s="6" t="s">
        <v>723</v>
      </c>
      <c r="B109" s="7" t="s">
        <v>34</v>
      </c>
      <c r="C109" s="4">
        <v>108.0</v>
      </c>
      <c r="D109" s="5" t="s">
        <v>801</v>
      </c>
      <c r="E109" s="4" t="s">
        <v>802</v>
      </c>
      <c r="F109" s="4"/>
      <c r="G109" s="4"/>
      <c r="H109" s="4"/>
    </row>
    <row r="110" ht="15.75" customHeight="1">
      <c r="A110" s="6" t="s">
        <v>260</v>
      </c>
      <c r="B110" s="7" t="s">
        <v>803</v>
      </c>
      <c r="C110" s="4">
        <v>109.0</v>
      </c>
      <c r="D110" s="5" t="s">
        <v>35</v>
      </c>
      <c r="E110" s="4" t="s">
        <v>255</v>
      </c>
      <c r="F110" s="4"/>
      <c r="G110" s="4"/>
      <c r="H110" s="4"/>
    </row>
    <row r="111" ht="15.75" customHeight="1">
      <c r="A111" s="6" t="s">
        <v>804</v>
      </c>
      <c r="B111" s="7" t="s">
        <v>805</v>
      </c>
      <c r="C111" s="4">
        <v>110.0</v>
      </c>
      <c r="D111" s="5" t="s">
        <v>806</v>
      </c>
      <c r="E111" s="4" t="s">
        <v>807</v>
      </c>
      <c r="F111" s="4"/>
      <c r="G111" s="4"/>
      <c r="H111" s="4"/>
    </row>
    <row r="112" ht="15.75" customHeight="1">
      <c r="A112" s="8" t="s">
        <v>808</v>
      </c>
      <c r="B112" s="1">
        <v>15.0</v>
      </c>
      <c r="C112" s="4">
        <v>111.0</v>
      </c>
      <c r="D112" s="5" t="s">
        <v>809</v>
      </c>
      <c r="E112" s="4" t="s">
        <v>810</v>
      </c>
      <c r="F112" s="4"/>
      <c r="G112" s="4"/>
      <c r="H112" s="4"/>
    </row>
    <row r="113" ht="15.75" customHeight="1">
      <c r="A113" s="6" t="s">
        <v>321</v>
      </c>
      <c r="B113" s="7" t="s">
        <v>319</v>
      </c>
      <c r="C113" s="4">
        <v>112.0</v>
      </c>
      <c r="D113" s="5" t="s">
        <v>797</v>
      </c>
      <c r="E113" s="4" t="s">
        <v>811</v>
      </c>
      <c r="F113" s="4"/>
      <c r="G113" s="4"/>
      <c r="H113" s="4"/>
    </row>
    <row r="114" ht="15.75" customHeight="1">
      <c r="A114" s="6" t="s">
        <v>812</v>
      </c>
      <c r="B114" s="7" t="s">
        <v>34</v>
      </c>
      <c r="C114" s="4">
        <v>113.0</v>
      </c>
      <c r="D114" s="5" t="s">
        <v>723</v>
      </c>
      <c r="E114" s="4" t="s">
        <v>549</v>
      </c>
      <c r="F114" s="4"/>
      <c r="G114" s="4"/>
      <c r="H114" s="4"/>
    </row>
    <row r="115" ht="15.75" customHeight="1">
      <c r="A115" s="6" t="s">
        <v>813</v>
      </c>
      <c r="B115" s="7" t="s">
        <v>814</v>
      </c>
      <c r="C115" s="4">
        <v>114.0</v>
      </c>
      <c r="D115" s="5" t="s">
        <v>262</v>
      </c>
      <c r="E115" s="4" t="s">
        <v>263</v>
      </c>
      <c r="F115" s="4"/>
      <c r="G115" s="4"/>
      <c r="H115" s="4"/>
    </row>
    <row r="116" ht="15.75" customHeight="1">
      <c r="A116" s="6" t="s">
        <v>815</v>
      </c>
      <c r="B116" s="7" t="s">
        <v>816</v>
      </c>
      <c r="C116" s="4">
        <v>115.0</v>
      </c>
      <c r="D116" s="5" t="s">
        <v>817</v>
      </c>
      <c r="E116" s="4" t="s">
        <v>818</v>
      </c>
      <c r="F116" s="4"/>
      <c r="G116" s="4"/>
      <c r="H116" s="4"/>
    </row>
    <row r="117" ht="15.75" customHeight="1">
      <c r="A117" s="6" t="s">
        <v>819</v>
      </c>
      <c r="B117" s="7" t="s">
        <v>820</v>
      </c>
      <c r="C117" s="4">
        <v>116.0</v>
      </c>
      <c r="D117" s="5" t="s">
        <v>821</v>
      </c>
      <c r="E117" s="4" t="s">
        <v>822</v>
      </c>
      <c r="F117" s="4"/>
      <c r="G117" s="4"/>
      <c r="H117" s="4"/>
    </row>
    <row r="118" ht="15.75" customHeight="1">
      <c r="A118" s="6" t="s">
        <v>823</v>
      </c>
      <c r="B118" s="7" t="s">
        <v>824</v>
      </c>
      <c r="C118" s="4">
        <v>117.0</v>
      </c>
      <c r="D118" s="5" t="s">
        <v>322</v>
      </c>
      <c r="E118" s="4" t="s">
        <v>323</v>
      </c>
      <c r="F118" s="4"/>
      <c r="G118" s="4"/>
      <c r="H118" s="4"/>
    </row>
    <row r="119" ht="15.75" customHeight="1">
      <c r="A119" s="6" t="s">
        <v>825</v>
      </c>
      <c r="B119" s="7" t="s">
        <v>826</v>
      </c>
      <c r="C119" s="4">
        <v>118.0</v>
      </c>
      <c r="D119" s="5" t="s">
        <v>812</v>
      </c>
      <c r="E119" s="4" t="s">
        <v>827</v>
      </c>
      <c r="F119" s="4"/>
      <c r="G119" s="4"/>
      <c r="H119" s="4"/>
    </row>
    <row r="120" ht="15.75" customHeight="1">
      <c r="A120" s="8" t="s">
        <v>828</v>
      </c>
      <c r="B120" s="1">
        <v>16.0</v>
      </c>
      <c r="C120" s="4">
        <v>119.0</v>
      </c>
      <c r="D120" s="5" t="s">
        <v>829</v>
      </c>
      <c r="E120" s="4" t="s">
        <v>830</v>
      </c>
      <c r="F120" s="4"/>
      <c r="G120" s="4"/>
      <c r="H120" s="4"/>
    </row>
    <row r="121" ht="15.75" customHeight="1">
      <c r="A121" s="6" t="s">
        <v>831</v>
      </c>
      <c r="B121" s="7" t="s">
        <v>832</v>
      </c>
      <c r="C121" s="4">
        <v>120.0</v>
      </c>
      <c r="D121" s="5" t="s">
        <v>815</v>
      </c>
      <c r="E121" s="4" t="s">
        <v>833</v>
      </c>
      <c r="F121" s="4"/>
      <c r="G121" s="4"/>
      <c r="H121" s="4"/>
    </row>
    <row r="122" ht="15.75" customHeight="1">
      <c r="A122" s="6" t="s">
        <v>834</v>
      </c>
      <c r="B122" s="7" t="s">
        <v>835</v>
      </c>
      <c r="C122" s="4">
        <v>121.0</v>
      </c>
      <c r="D122" s="5" t="s">
        <v>836</v>
      </c>
      <c r="E122" s="4" t="s">
        <v>837</v>
      </c>
      <c r="F122" s="4"/>
      <c r="G122" s="4"/>
      <c r="H122" s="4"/>
    </row>
    <row r="123" ht="15.75" customHeight="1">
      <c r="A123" s="8" t="s">
        <v>838</v>
      </c>
      <c r="B123" s="1" t="s">
        <v>839</v>
      </c>
      <c r="C123" s="4">
        <v>122.0</v>
      </c>
      <c r="D123" s="5" t="s">
        <v>840</v>
      </c>
      <c r="E123" s="4" t="s">
        <v>841</v>
      </c>
      <c r="F123" s="4"/>
      <c r="G123" s="4"/>
      <c r="H123" s="4"/>
    </row>
    <row r="124" ht="15.75" customHeight="1">
      <c r="A124" s="8" t="s">
        <v>842</v>
      </c>
      <c r="B124" s="1" t="s">
        <v>843</v>
      </c>
      <c r="C124" s="4">
        <v>123.0</v>
      </c>
      <c r="D124" s="5" t="s">
        <v>844</v>
      </c>
      <c r="E124" s="4" t="s">
        <v>845</v>
      </c>
      <c r="F124" s="4"/>
      <c r="G124" s="4"/>
      <c r="H124" s="4"/>
    </row>
    <row r="125" ht="15.75" customHeight="1">
      <c r="A125" s="8" t="s">
        <v>846</v>
      </c>
      <c r="B125" s="1" t="s">
        <v>847</v>
      </c>
      <c r="C125" s="4">
        <v>124.0</v>
      </c>
      <c r="D125" s="5" t="s">
        <v>848</v>
      </c>
      <c r="E125" s="4" t="s">
        <v>849</v>
      </c>
      <c r="F125" s="4"/>
      <c r="G125" s="4"/>
      <c r="H125" s="4"/>
    </row>
    <row r="126" ht="15.75" customHeight="1">
      <c r="A126" s="8" t="s">
        <v>850</v>
      </c>
      <c r="B126" s="1" t="s">
        <v>851</v>
      </c>
      <c r="C126" s="4">
        <v>125.0</v>
      </c>
      <c r="D126" s="5" t="s">
        <v>852</v>
      </c>
      <c r="E126" s="4" t="s">
        <v>853</v>
      </c>
      <c r="F126" s="4"/>
      <c r="G126" s="4"/>
      <c r="H126" s="4"/>
    </row>
    <row r="127" ht="15.75" customHeight="1">
      <c r="A127" s="8" t="s">
        <v>91</v>
      </c>
      <c r="B127" s="1" t="s">
        <v>92</v>
      </c>
      <c r="C127" s="4">
        <v>126.0</v>
      </c>
      <c r="D127" s="5" t="s">
        <v>854</v>
      </c>
      <c r="E127" s="4" t="s">
        <v>855</v>
      </c>
      <c r="F127" s="4"/>
      <c r="G127" s="4"/>
      <c r="H127" s="4"/>
    </row>
    <row r="128" ht="15.75" customHeight="1">
      <c r="A128" s="8" t="s">
        <v>856</v>
      </c>
      <c r="B128" s="1">
        <v>17.0</v>
      </c>
      <c r="C128" s="4">
        <v>127.0</v>
      </c>
      <c r="D128" s="5" t="s">
        <v>857</v>
      </c>
      <c r="E128" s="4" t="s">
        <v>858</v>
      </c>
      <c r="F128" s="4"/>
      <c r="G128" s="4"/>
      <c r="H128" s="4"/>
    </row>
    <row r="129" ht="15.75" customHeight="1">
      <c r="A129" s="6" t="s">
        <v>859</v>
      </c>
      <c r="B129" s="7" t="s">
        <v>860</v>
      </c>
      <c r="C129" s="4">
        <v>128.0</v>
      </c>
      <c r="D129" s="5" t="s">
        <v>861</v>
      </c>
      <c r="E129" s="4" t="s">
        <v>862</v>
      </c>
      <c r="F129" s="4"/>
      <c r="G129" s="4"/>
      <c r="H129" s="4"/>
    </row>
    <row r="130" ht="15.75" customHeight="1">
      <c r="A130" s="6" t="s">
        <v>863</v>
      </c>
      <c r="B130" s="7" t="s">
        <v>864</v>
      </c>
      <c r="C130" s="4">
        <v>129.0</v>
      </c>
      <c r="D130" s="5" t="s">
        <v>212</v>
      </c>
      <c r="E130" s="4" t="s">
        <v>380</v>
      </c>
      <c r="F130" s="4"/>
      <c r="G130" s="4"/>
      <c r="H130" s="4"/>
    </row>
    <row r="131" ht="15.75" customHeight="1">
      <c r="A131" s="6" t="s">
        <v>35</v>
      </c>
      <c r="B131" s="7" t="s">
        <v>34</v>
      </c>
      <c r="C131" s="4">
        <v>130.0</v>
      </c>
      <c r="D131" s="5" t="s">
        <v>865</v>
      </c>
      <c r="E131" s="4" t="s">
        <v>866</v>
      </c>
      <c r="F131" s="4"/>
      <c r="G131" s="4"/>
      <c r="H131" s="4"/>
    </row>
    <row r="132" ht="15.75" customHeight="1">
      <c r="A132" s="6" t="s">
        <v>859</v>
      </c>
      <c r="B132" s="7" t="s">
        <v>860</v>
      </c>
      <c r="C132" s="4">
        <v>131.0</v>
      </c>
      <c r="D132" s="5" t="s">
        <v>315</v>
      </c>
      <c r="E132" s="4" t="s">
        <v>316</v>
      </c>
      <c r="F132" s="4"/>
      <c r="G132" s="4"/>
      <c r="H132" s="4"/>
    </row>
    <row r="133" ht="15.75" customHeight="1">
      <c r="A133" s="6" t="s">
        <v>863</v>
      </c>
      <c r="B133" s="7" t="s">
        <v>864</v>
      </c>
      <c r="C133" s="4">
        <v>132.0</v>
      </c>
      <c r="D133" s="5" t="s">
        <v>867</v>
      </c>
      <c r="E133" s="4" t="s">
        <v>868</v>
      </c>
      <c r="F133" s="4"/>
      <c r="G133" s="4"/>
      <c r="H133" s="4"/>
    </row>
    <row r="134" ht="15.75" customHeight="1">
      <c r="A134" s="6" t="s">
        <v>869</v>
      </c>
      <c r="B134" s="7" t="s">
        <v>870</v>
      </c>
      <c r="C134" s="4">
        <v>133.0</v>
      </c>
      <c r="D134" s="5" t="s">
        <v>859</v>
      </c>
      <c r="E134" s="4" t="s">
        <v>871</v>
      </c>
      <c r="F134" s="4"/>
      <c r="G134" s="4"/>
      <c r="H134" s="4"/>
    </row>
    <row r="135" ht="15.75" customHeight="1">
      <c r="A135" s="6" t="s">
        <v>872</v>
      </c>
      <c r="B135" s="7" t="s">
        <v>873</v>
      </c>
      <c r="C135" s="4">
        <v>134.0</v>
      </c>
      <c r="D135" s="5" t="s">
        <v>874</v>
      </c>
      <c r="E135" s="4" t="s">
        <v>875</v>
      </c>
      <c r="F135" s="4"/>
      <c r="G135" s="4"/>
      <c r="H135" s="4"/>
    </row>
    <row r="136" ht="15.75" customHeight="1">
      <c r="A136" s="6" t="s">
        <v>876</v>
      </c>
      <c r="B136" s="7" t="s">
        <v>877</v>
      </c>
      <c r="C136" s="4">
        <v>135.0</v>
      </c>
      <c r="D136" s="5" t="s">
        <v>35</v>
      </c>
      <c r="E136" s="4" t="s">
        <v>255</v>
      </c>
      <c r="F136" s="4"/>
      <c r="G136" s="4"/>
      <c r="H136" s="4"/>
    </row>
    <row r="137" ht="15.75" customHeight="1">
      <c r="A137" s="6" t="s">
        <v>878</v>
      </c>
      <c r="B137" s="7" t="s">
        <v>879</v>
      </c>
      <c r="C137" s="4">
        <v>136.0</v>
      </c>
      <c r="D137" s="5" t="s">
        <v>859</v>
      </c>
      <c r="E137" s="4" t="s">
        <v>871</v>
      </c>
      <c r="F137" s="4"/>
      <c r="G137" s="4"/>
      <c r="H137" s="4"/>
    </row>
    <row r="138" ht="15.75" customHeight="1">
      <c r="A138" s="8" t="s">
        <v>880</v>
      </c>
      <c r="B138" s="1">
        <v>18.0</v>
      </c>
      <c r="C138" s="4">
        <v>137.0</v>
      </c>
      <c r="D138" s="5" t="s">
        <v>874</v>
      </c>
      <c r="E138" s="4" t="s">
        <v>875</v>
      </c>
      <c r="F138" s="4"/>
      <c r="G138" s="4"/>
      <c r="H138" s="4"/>
    </row>
    <row r="139" ht="15.75" customHeight="1">
      <c r="A139" s="6" t="s">
        <v>881</v>
      </c>
      <c r="B139" s="7" t="s">
        <v>882</v>
      </c>
      <c r="C139" s="4">
        <v>138.0</v>
      </c>
      <c r="D139" s="5" t="s">
        <v>883</v>
      </c>
      <c r="E139" s="4" t="s">
        <v>884</v>
      </c>
      <c r="F139" s="4"/>
      <c r="G139" s="4"/>
      <c r="H139" s="4"/>
    </row>
    <row r="140" ht="15.75" customHeight="1">
      <c r="A140" s="6" t="s">
        <v>863</v>
      </c>
      <c r="B140" s="7" t="s">
        <v>885</v>
      </c>
      <c r="C140" s="4">
        <v>139.0</v>
      </c>
      <c r="D140" s="5" t="s">
        <v>872</v>
      </c>
      <c r="E140" s="4" t="s">
        <v>886</v>
      </c>
      <c r="F140" s="4"/>
      <c r="G140" s="4"/>
      <c r="H140" s="4"/>
    </row>
    <row r="141" ht="15.75" customHeight="1">
      <c r="A141" s="6" t="s">
        <v>887</v>
      </c>
      <c r="B141" s="7" t="s">
        <v>888</v>
      </c>
      <c r="C141" s="4">
        <v>140.0</v>
      </c>
      <c r="D141" s="5" t="s">
        <v>889</v>
      </c>
      <c r="E141" s="4" t="s">
        <v>890</v>
      </c>
      <c r="F141" s="4"/>
      <c r="G141" s="4"/>
      <c r="H141" s="4"/>
    </row>
    <row r="142" ht="15.75" customHeight="1">
      <c r="A142" s="6" t="s">
        <v>891</v>
      </c>
      <c r="B142" s="7" t="s">
        <v>892</v>
      </c>
      <c r="C142" s="4">
        <v>141.0</v>
      </c>
      <c r="D142" s="5" t="s">
        <v>893</v>
      </c>
      <c r="E142" s="4" t="s">
        <v>894</v>
      </c>
      <c r="F142" s="4"/>
      <c r="G142" s="4"/>
      <c r="H142" s="4"/>
    </row>
    <row r="143" ht="15.75" customHeight="1">
      <c r="A143" s="6" t="s">
        <v>895</v>
      </c>
      <c r="B143" s="7" t="s">
        <v>896</v>
      </c>
      <c r="C143" s="4">
        <v>142.0</v>
      </c>
      <c r="D143" s="5" t="s">
        <v>897</v>
      </c>
      <c r="E143" s="4" t="s">
        <v>898</v>
      </c>
      <c r="F143" s="4"/>
      <c r="G143" s="4"/>
      <c r="H143" s="4"/>
    </row>
    <row r="144" ht="15.75" customHeight="1">
      <c r="A144" s="8" t="s">
        <v>899</v>
      </c>
      <c r="B144" s="1" t="s">
        <v>900</v>
      </c>
      <c r="C144" s="4">
        <v>143.0</v>
      </c>
      <c r="D144" s="5" t="s">
        <v>881</v>
      </c>
      <c r="E144" s="4" t="s">
        <v>901</v>
      </c>
      <c r="F144" s="4"/>
      <c r="G144" s="4"/>
      <c r="H144" s="4"/>
    </row>
    <row r="145" ht="15.75" customHeight="1">
      <c r="A145" s="8" t="s">
        <v>902</v>
      </c>
      <c r="B145" s="1" t="s">
        <v>873</v>
      </c>
      <c r="C145" s="4">
        <v>144.0</v>
      </c>
      <c r="D145" s="5" t="s">
        <v>863</v>
      </c>
      <c r="E145" s="4" t="s">
        <v>875</v>
      </c>
      <c r="F145" s="4"/>
      <c r="G145" s="4"/>
      <c r="H145" s="4"/>
    </row>
    <row r="146" ht="15.75" customHeight="1">
      <c r="A146" s="8" t="s">
        <v>903</v>
      </c>
      <c r="B146" s="1" t="s">
        <v>904</v>
      </c>
      <c r="C146" s="4">
        <v>145.0</v>
      </c>
      <c r="D146" s="5" t="s">
        <v>887</v>
      </c>
      <c r="E146" s="4" t="s">
        <v>905</v>
      </c>
      <c r="F146" s="4"/>
      <c r="G146" s="4"/>
      <c r="H146" s="4"/>
    </row>
    <row r="147" ht="15.75" customHeight="1">
      <c r="A147" s="8" t="s">
        <v>906</v>
      </c>
      <c r="B147" s="1" t="s">
        <v>907</v>
      </c>
      <c r="C147" s="4">
        <v>146.0</v>
      </c>
      <c r="D147" s="5" t="s">
        <v>891</v>
      </c>
      <c r="E147" s="4" t="s">
        <v>908</v>
      </c>
      <c r="F147" s="4"/>
      <c r="G147" s="4"/>
      <c r="H147" s="4"/>
    </row>
    <row r="148" ht="15.75" customHeight="1">
      <c r="A148" s="8" t="s">
        <v>909</v>
      </c>
      <c r="B148" s="1">
        <v>19.0</v>
      </c>
      <c r="C148" s="4">
        <v>147.0</v>
      </c>
      <c r="D148" s="5" t="s">
        <v>895</v>
      </c>
      <c r="E148" s="4" t="s">
        <v>910</v>
      </c>
      <c r="F148" s="4"/>
      <c r="G148" s="4"/>
      <c r="H148" s="4"/>
    </row>
    <row r="149" ht="15.75" customHeight="1">
      <c r="A149" s="6" t="s">
        <v>891</v>
      </c>
      <c r="B149" s="7" t="s">
        <v>892</v>
      </c>
      <c r="C149" s="4">
        <v>148.0</v>
      </c>
      <c r="D149" s="5" t="s">
        <v>911</v>
      </c>
      <c r="E149" s="4" t="s">
        <v>912</v>
      </c>
      <c r="F149" s="4"/>
      <c r="G149" s="4"/>
      <c r="H149" s="4"/>
    </row>
    <row r="150" ht="15.75" customHeight="1">
      <c r="A150" s="6" t="s">
        <v>913</v>
      </c>
      <c r="B150" s="7" t="s">
        <v>914</v>
      </c>
      <c r="C150" s="4">
        <v>149.0</v>
      </c>
      <c r="D150" s="5" t="s">
        <v>872</v>
      </c>
      <c r="E150" s="4" t="s">
        <v>886</v>
      </c>
      <c r="F150" s="4"/>
      <c r="G150" s="4"/>
      <c r="H150" s="4"/>
    </row>
    <row r="151" ht="15.75" customHeight="1">
      <c r="A151" s="6" t="s">
        <v>915</v>
      </c>
      <c r="B151" s="7" t="s">
        <v>916</v>
      </c>
      <c r="C151" s="4">
        <v>150.0</v>
      </c>
      <c r="D151" s="5" t="s">
        <v>917</v>
      </c>
      <c r="E151" s="4" t="s">
        <v>918</v>
      </c>
      <c r="F151" s="4"/>
      <c r="G151" s="4"/>
      <c r="H151" s="4"/>
    </row>
    <row r="152" ht="15.75" customHeight="1">
      <c r="A152" s="6" t="s">
        <v>919</v>
      </c>
      <c r="B152" s="7" t="s">
        <v>920</v>
      </c>
      <c r="C152" s="4">
        <v>151.0</v>
      </c>
      <c r="D152" s="5" t="s">
        <v>921</v>
      </c>
      <c r="E152" s="4" t="s">
        <v>922</v>
      </c>
      <c r="F152" s="4"/>
      <c r="G152" s="4"/>
      <c r="H152" s="4"/>
    </row>
    <row r="153" ht="15.75" customHeight="1">
      <c r="A153" s="6" t="s">
        <v>923</v>
      </c>
      <c r="B153" s="7" t="s">
        <v>924</v>
      </c>
      <c r="C153" s="4">
        <v>152.0</v>
      </c>
      <c r="D153" s="5" t="s">
        <v>925</v>
      </c>
      <c r="E153" s="4" t="s">
        <v>926</v>
      </c>
      <c r="F153" s="4"/>
      <c r="G153" s="4"/>
      <c r="H153" s="4"/>
    </row>
    <row r="154" ht="15.75" customHeight="1">
      <c r="A154" s="6" t="s">
        <v>927</v>
      </c>
      <c r="B154" s="7" t="s">
        <v>75</v>
      </c>
      <c r="C154" s="4">
        <v>153.0</v>
      </c>
      <c r="D154" s="5" t="s">
        <v>891</v>
      </c>
      <c r="E154" s="4" t="s">
        <v>908</v>
      </c>
      <c r="F154" s="4"/>
      <c r="G154" s="4"/>
      <c r="H154" s="4"/>
    </row>
    <row r="155" ht="15.75" customHeight="1">
      <c r="A155" s="6" t="s">
        <v>928</v>
      </c>
      <c r="B155" s="7" t="s">
        <v>929</v>
      </c>
      <c r="C155" s="4">
        <v>154.0</v>
      </c>
      <c r="D155" s="5" t="s">
        <v>913</v>
      </c>
      <c r="E155" s="4" t="s">
        <v>930</v>
      </c>
      <c r="F155" s="4"/>
      <c r="G155" s="4"/>
      <c r="H155" s="4"/>
    </row>
    <row r="156" ht="15.75" customHeight="1">
      <c r="A156" s="6" t="s">
        <v>931</v>
      </c>
      <c r="B156" s="7" t="s">
        <v>932</v>
      </c>
      <c r="C156" s="4">
        <v>155.0</v>
      </c>
      <c r="D156" s="5" t="s">
        <v>933</v>
      </c>
      <c r="E156" s="4" t="s">
        <v>934</v>
      </c>
      <c r="F156" s="4"/>
      <c r="G156" s="4"/>
      <c r="H156" s="4"/>
    </row>
    <row r="157" ht="15.75" customHeight="1">
      <c r="A157" s="6" t="s">
        <v>935</v>
      </c>
      <c r="B157" s="7" t="s">
        <v>936</v>
      </c>
      <c r="C157" s="4">
        <v>156.0</v>
      </c>
      <c r="D157" s="5" t="s">
        <v>919</v>
      </c>
      <c r="E157" s="4" t="s">
        <v>937</v>
      </c>
      <c r="F157" s="4"/>
      <c r="G157" s="4"/>
      <c r="H157" s="4"/>
    </row>
    <row r="158" ht="15.75" customHeight="1">
      <c r="A158" s="8" t="s">
        <v>938</v>
      </c>
      <c r="B158" s="1">
        <v>20.0</v>
      </c>
      <c r="C158" s="4">
        <v>157.0</v>
      </c>
      <c r="D158" s="5" t="s">
        <v>939</v>
      </c>
      <c r="E158" s="4" t="s">
        <v>940</v>
      </c>
      <c r="F158" s="4"/>
      <c r="G158" s="4"/>
      <c r="H158" s="4"/>
    </row>
    <row r="159" ht="15.75" customHeight="1">
      <c r="A159" s="6" t="s">
        <v>941</v>
      </c>
      <c r="B159" s="7" t="s">
        <v>942</v>
      </c>
      <c r="C159" s="4">
        <v>158.0</v>
      </c>
      <c r="D159" s="5" t="s">
        <v>943</v>
      </c>
      <c r="E159" s="4" t="s">
        <v>944</v>
      </c>
      <c r="F159" s="4"/>
      <c r="G159" s="4"/>
      <c r="H159" s="4"/>
    </row>
    <row r="160" ht="15.75" customHeight="1">
      <c r="A160" s="6" t="s">
        <v>793</v>
      </c>
      <c r="B160" s="7" t="s">
        <v>794</v>
      </c>
      <c r="C160" s="4">
        <v>159.0</v>
      </c>
      <c r="D160" s="5" t="s">
        <v>928</v>
      </c>
      <c r="E160" s="4" t="s">
        <v>945</v>
      </c>
      <c r="F160" s="4"/>
      <c r="G160" s="4"/>
      <c r="H160" s="4"/>
    </row>
    <row r="161" ht="15.75" customHeight="1">
      <c r="A161" s="6" t="s">
        <v>946</v>
      </c>
      <c r="B161" s="7" t="s">
        <v>947</v>
      </c>
      <c r="C161" s="4">
        <v>160.0</v>
      </c>
      <c r="D161" s="5" t="s">
        <v>948</v>
      </c>
      <c r="E161" s="4" t="s">
        <v>949</v>
      </c>
      <c r="F161" s="4"/>
      <c r="G161" s="4"/>
      <c r="H161" s="4"/>
    </row>
    <row r="162" ht="15.75" customHeight="1">
      <c r="A162" s="6" t="s">
        <v>950</v>
      </c>
      <c r="B162" s="7" t="s">
        <v>951</v>
      </c>
      <c r="C162" s="4">
        <v>161.0</v>
      </c>
      <c r="D162" s="5" t="s">
        <v>952</v>
      </c>
      <c r="E162" s="4" t="s">
        <v>953</v>
      </c>
      <c r="F162" s="4"/>
      <c r="G162" s="4"/>
      <c r="H162" s="4"/>
    </row>
    <row r="163" ht="15.75" customHeight="1">
      <c r="A163" s="6" t="s">
        <v>954</v>
      </c>
      <c r="B163" s="7" t="s">
        <v>955</v>
      </c>
      <c r="C163" s="4">
        <v>162.0</v>
      </c>
      <c r="D163" s="5" t="s">
        <v>956</v>
      </c>
      <c r="E163" s="4" t="s">
        <v>957</v>
      </c>
      <c r="F163" s="4"/>
      <c r="G163" s="4"/>
      <c r="H163" s="4"/>
    </row>
    <row r="164" ht="15.75" customHeight="1">
      <c r="A164" s="6" t="s">
        <v>958</v>
      </c>
      <c r="B164" s="7" t="s">
        <v>959</v>
      </c>
      <c r="C164" s="4">
        <v>163.0</v>
      </c>
      <c r="D164" s="5" t="s">
        <v>960</v>
      </c>
      <c r="E164" s="4" t="s">
        <v>961</v>
      </c>
      <c r="F164" s="4"/>
      <c r="G164" s="4"/>
      <c r="H164" s="4"/>
    </row>
    <row r="165" ht="15.75" customHeight="1">
      <c r="A165" s="8" t="s">
        <v>962</v>
      </c>
      <c r="B165" s="1">
        <v>21.0</v>
      </c>
      <c r="C165" s="4">
        <v>164.0</v>
      </c>
      <c r="D165" s="5" t="s">
        <v>809</v>
      </c>
      <c r="E165" s="4" t="s">
        <v>810</v>
      </c>
      <c r="F165" s="4"/>
      <c r="G165" s="4"/>
      <c r="H165" s="4"/>
    </row>
    <row r="166" ht="15.75" customHeight="1">
      <c r="A166" s="6" t="s">
        <v>963</v>
      </c>
      <c r="B166" s="7" t="s">
        <v>964</v>
      </c>
      <c r="C166" s="4">
        <v>165.0</v>
      </c>
      <c r="D166" s="5" t="s">
        <v>965</v>
      </c>
      <c r="E166" s="4" t="s">
        <v>966</v>
      </c>
      <c r="F166" s="4"/>
      <c r="G166" s="4"/>
      <c r="H166" s="4"/>
    </row>
    <row r="167" ht="15.75" customHeight="1">
      <c r="A167" s="6" t="s">
        <v>967</v>
      </c>
      <c r="B167" s="7" t="s">
        <v>968</v>
      </c>
      <c r="C167" s="4">
        <v>166.0</v>
      </c>
      <c r="D167" s="5" t="s">
        <v>969</v>
      </c>
      <c r="E167" s="4" t="s">
        <v>970</v>
      </c>
      <c r="F167" s="4"/>
      <c r="G167" s="4"/>
      <c r="H167" s="4"/>
    </row>
    <row r="168" ht="15.75" customHeight="1">
      <c r="A168" s="6" t="s">
        <v>971</v>
      </c>
      <c r="B168" s="7" t="s">
        <v>972</v>
      </c>
      <c r="C168" s="4">
        <v>167.0</v>
      </c>
      <c r="D168" s="5" t="s">
        <v>973</v>
      </c>
      <c r="E168" s="4" t="s">
        <v>974</v>
      </c>
      <c r="F168" s="4"/>
      <c r="G168" s="4"/>
      <c r="H168" s="4"/>
    </row>
    <row r="169" ht="15.75" customHeight="1">
      <c r="A169" s="6" t="s">
        <v>975</v>
      </c>
      <c r="B169" s="7" t="s">
        <v>976</v>
      </c>
      <c r="C169" s="4">
        <v>168.0</v>
      </c>
      <c r="D169" s="5" t="s">
        <v>977</v>
      </c>
      <c r="E169" s="4" t="s">
        <v>978</v>
      </c>
      <c r="F169" s="4"/>
      <c r="G169" s="4"/>
      <c r="H169" s="4"/>
    </row>
    <row r="170" ht="15.75" customHeight="1">
      <c r="A170" s="6" t="s">
        <v>979</v>
      </c>
      <c r="B170" s="7" t="s">
        <v>980</v>
      </c>
      <c r="C170" s="4">
        <v>169.0</v>
      </c>
      <c r="D170" s="5" t="s">
        <v>981</v>
      </c>
      <c r="E170" s="4" t="s">
        <v>982</v>
      </c>
      <c r="F170" s="4"/>
      <c r="G170" s="4"/>
      <c r="H170" s="4"/>
    </row>
    <row r="171" ht="15.75" customHeight="1">
      <c r="A171" s="6" t="s">
        <v>983</v>
      </c>
      <c r="B171" s="7" t="s">
        <v>984</v>
      </c>
      <c r="C171" s="4">
        <v>170.0</v>
      </c>
      <c r="D171" s="5" t="s">
        <v>132</v>
      </c>
      <c r="E171" s="4" t="s">
        <v>985</v>
      </c>
      <c r="F171" s="4"/>
      <c r="G171" s="4"/>
      <c r="H171" s="4"/>
    </row>
    <row r="172" ht="15.75" customHeight="1">
      <c r="A172" s="1"/>
      <c r="B172" s="1"/>
      <c r="C172" s="4">
        <v>171.0</v>
      </c>
      <c r="D172" s="5" t="s">
        <v>986</v>
      </c>
      <c r="E172" s="4" t="s">
        <v>987</v>
      </c>
      <c r="F172" s="4"/>
      <c r="G172" s="4"/>
      <c r="H172" s="4"/>
    </row>
    <row r="173" ht="15.75" customHeight="1">
      <c r="C173" s="4">
        <v>172.0</v>
      </c>
      <c r="D173" s="5" t="s">
        <v>988</v>
      </c>
      <c r="E173" s="4" t="s">
        <v>989</v>
      </c>
      <c r="F173" s="4"/>
      <c r="G173" s="4"/>
      <c r="H173" s="4"/>
    </row>
    <row r="174" ht="15.75" customHeight="1">
      <c r="C174" s="4">
        <v>173.0</v>
      </c>
      <c r="D174" s="5" t="s">
        <v>963</v>
      </c>
      <c r="E174" s="4" t="s">
        <v>990</v>
      </c>
      <c r="F174" s="4"/>
      <c r="G174" s="4"/>
      <c r="H174" s="4"/>
    </row>
    <row r="175" ht="15.75" customHeight="1">
      <c r="C175" s="4">
        <v>174.0</v>
      </c>
      <c r="D175" s="5" t="s">
        <v>991</v>
      </c>
      <c r="E175" s="4" t="s">
        <v>992</v>
      </c>
      <c r="F175" s="4"/>
      <c r="G175" s="4"/>
      <c r="H175" s="4"/>
    </row>
    <row r="176" ht="15.75" customHeight="1">
      <c r="C176" s="4">
        <v>175.0</v>
      </c>
      <c r="D176" s="5" t="s">
        <v>857</v>
      </c>
      <c r="E176" s="4" t="s">
        <v>858</v>
      </c>
      <c r="F176" s="4"/>
      <c r="G176" s="4"/>
      <c r="H176" s="4"/>
    </row>
    <row r="177" ht="15.75" customHeight="1">
      <c r="C177" s="4">
        <v>176.0</v>
      </c>
      <c r="D177" s="5" t="s">
        <v>177</v>
      </c>
      <c r="E177" s="4" t="s">
        <v>993</v>
      </c>
      <c r="F177" s="4"/>
      <c r="G177" s="4"/>
      <c r="H177" s="4"/>
    </row>
    <row r="178" ht="15.75" customHeight="1">
      <c r="C178" s="4">
        <v>177.0</v>
      </c>
      <c r="D178" s="5" t="s">
        <v>994</v>
      </c>
      <c r="E178" s="4" t="s">
        <v>995</v>
      </c>
      <c r="F178" s="4"/>
      <c r="G178" s="4"/>
      <c r="H178" s="4"/>
    </row>
    <row r="179" ht="15.75" customHeight="1">
      <c r="C179" s="4">
        <v>178.0</v>
      </c>
      <c r="D179" s="5" t="s">
        <v>996</v>
      </c>
      <c r="E179" s="4" t="s">
        <v>997</v>
      </c>
      <c r="F179" s="4"/>
      <c r="G179" s="4"/>
      <c r="H179" s="4"/>
    </row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orientation="landscape"/>
  <drawing r:id="rId1"/>
</worksheet>
</file>

<file path=xl/worksheets/sheet3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5" width="12.63"/>
    <col customWidth="1" min="6" max="26" width="8.63"/>
  </cols>
  <sheetData>
    <row r="1" ht="15.75" customHeight="1">
      <c r="A1" s="1" t="s">
        <v>0</v>
      </c>
      <c r="B1" s="1" t="s">
        <v>1</v>
      </c>
      <c r="C1" s="2" t="s">
        <v>2</v>
      </c>
      <c r="D1" s="2" t="s">
        <v>3</v>
      </c>
      <c r="E1" s="18" t="s">
        <v>4</v>
      </c>
      <c r="F1" s="2" t="s">
        <v>5</v>
      </c>
      <c r="G1" s="2" t="s">
        <v>6</v>
      </c>
      <c r="H1" s="2" t="s">
        <v>7</v>
      </c>
    </row>
    <row r="2" ht="15.75" customHeight="1">
      <c r="A2" s="24" t="s">
        <v>8</v>
      </c>
      <c r="B2" s="25">
        <v>1.0</v>
      </c>
      <c r="C2" s="4">
        <v>1.0</v>
      </c>
      <c r="D2" s="5" t="s">
        <v>3234</v>
      </c>
      <c r="E2" s="4" t="str">
        <f>IFERROR(__xludf.DUMMYFUNCTION("GOOGLETRANSLATE(D2, ""he"", ""en"")"),"A}")</f>
        <v>A}</v>
      </c>
      <c r="F2" s="4"/>
      <c r="G2" s="4"/>
      <c r="H2" s="4"/>
    </row>
    <row r="3" ht="15.75" customHeight="1">
      <c r="A3" s="3" t="s">
        <v>22</v>
      </c>
      <c r="B3" s="1" t="s">
        <v>2899</v>
      </c>
      <c r="C3" s="4">
        <v>2.0</v>
      </c>
      <c r="D3" s="5" t="s">
        <v>3236</v>
      </c>
      <c r="E3" s="4" t="str">
        <f>IFERROR(__xludf.DUMMYFUNCTION("GOOGLETRANSLATE(D3, ""he"", ""en"")"),"song")</f>
        <v>song</v>
      </c>
      <c r="F3" s="4"/>
      <c r="G3" s="4"/>
      <c r="H3" s="4"/>
    </row>
    <row r="4" ht="15.75" customHeight="1">
      <c r="A4" s="3" t="s">
        <v>7662</v>
      </c>
      <c r="B4" s="1" t="s">
        <v>7663</v>
      </c>
      <c r="C4" s="4">
        <v>3.0</v>
      </c>
      <c r="D4" s="5" t="s">
        <v>7664</v>
      </c>
      <c r="E4" s="4" t="str">
        <f>IFERROR(__xludf.DUMMYFUNCTION("GOOGLETRANSLATE(D4, ""he"", ""en"")"),"the virtues")</f>
        <v>the virtues</v>
      </c>
      <c r="F4" s="4"/>
      <c r="G4" s="4"/>
      <c r="H4" s="4"/>
    </row>
    <row r="5" ht="15.75" customHeight="1">
      <c r="A5" s="3" t="s">
        <v>8504</v>
      </c>
      <c r="B5" s="1" t="s">
        <v>8505</v>
      </c>
      <c r="C5" s="4">
        <v>4.0</v>
      </c>
      <c r="D5" s="5" t="s">
        <v>8506</v>
      </c>
      <c r="E5" s="4" t="str">
        <f>IFERROR(__xludf.DUMMYFUNCTION("GOOGLETRANSLATE(D5, ""he"", ""en"")"),"remembered")</f>
        <v>remembered</v>
      </c>
      <c r="F5" s="4"/>
      <c r="G5" s="4"/>
      <c r="H5" s="4"/>
    </row>
    <row r="6" ht="15.75" customHeight="1">
      <c r="A6" s="3" t="s">
        <v>3949</v>
      </c>
      <c r="B6" s="1" t="s">
        <v>3948</v>
      </c>
      <c r="C6" s="4">
        <v>5.0</v>
      </c>
      <c r="D6" s="5" t="s">
        <v>180</v>
      </c>
      <c r="E6" s="4" t="str">
        <f>IFERROR(__xludf.DUMMYFUNCTION("GOOGLETRANSLATE(D6, ""he"", ""en"")"),"Jehovah")</f>
        <v>Jehovah</v>
      </c>
      <c r="F6" s="4"/>
      <c r="G6" s="4"/>
      <c r="H6" s="4"/>
    </row>
    <row r="7" ht="15.75" customHeight="1">
      <c r="A7" s="3" t="s">
        <v>3443</v>
      </c>
      <c r="B7" s="1" t="s">
        <v>190</v>
      </c>
      <c r="C7" s="4">
        <v>6.0</v>
      </c>
      <c r="D7" s="5" t="s">
        <v>3949</v>
      </c>
      <c r="E7" s="4" t="str">
        <f>IFERROR(__xludf.DUMMYFUNCTION("GOOGLETRANSLATE(D7, ""he"", ""en"")"),"David")</f>
        <v>David</v>
      </c>
      <c r="F7" s="4"/>
      <c r="G7" s="4"/>
      <c r="H7" s="4"/>
    </row>
    <row r="8" ht="15.75" customHeight="1">
      <c r="A8" s="3" t="s">
        <v>8507</v>
      </c>
      <c r="B8" s="1" t="s">
        <v>8508</v>
      </c>
      <c r="C8" s="4">
        <v>7.0</v>
      </c>
      <c r="D8" s="5" t="s">
        <v>3443</v>
      </c>
      <c r="E8" s="4" t="str">
        <f>IFERROR(__xludf.DUMMYFUNCTION("GOOGLETRANSLATE(D8, ""he"", ""en"")"),"you")</f>
        <v>you</v>
      </c>
      <c r="F8" s="4"/>
      <c r="G8" s="4"/>
      <c r="H8" s="4"/>
    </row>
    <row r="9" ht="15.75" customHeight="1">
      <c r="A9" s="24" t="s">
        <v>25</v>
      </c>
      <c r="B9" s="25">
        <v>2.0</v>
      </c>
      <c r="C9" s="4">
        <v>8.0</v>
      </c>
      <c r="D9" s="5" t="s">
        <v>448</v>
      </c>
      <c r="E9" s="4" t="str">
        <f>IFERROR(__xludf.DUMMYFUNCTION("GOOGLETRANSLATE(D9, ""he"", ""en"")"),"all")</f>
        <v>all</v>
      </c>
      <c r="F9" s="4"/>
      <c r="G9" s="4"/>
      <c r="H9" s="4"/>
    </row>
    <row r="10" ht="15.75" customHeight="1">
      <c r="A10" s="3" t="s">
        <v>1035</v>
      </c>
      <c r="B10" s="1" t="s">
        <v>798</v>
      </c>
      <c r="C10" s="4">
        <v>9.0</v>
      </c>
      <c r="D10" s="5" t="s">
        <v>8509</v>
      </c>
      <c r="E10" s="4" t="str">
        <f>IFERROR(__xludf.DUMMYFUNCTION("GOOGLETRANSLATE(D10, ""he"", ""en"")"),"His answer:")</f>
        <v>His answer:</v>
      </c>
      <c r="F10" s="4"/>
      <c r="G10" s="4"/>
      <c r="H10" s="4"/>
    </row>
    <row r="11" ht="15.75" customHeight="1">
      <c r="A11" s="3" t="s">
        <v>8510</v>
      </c>
      <c r="B11" s="1" t="s">
        <v>4618</v>
      </c>
      <c r="C11" s="4">
        <v>10.0</v>
      </c>
      <c r="D11" s="5" t="s">
        <v>26</v>
      </c>
      <c r="E11" s="4" t="str">
        <f>IFERROR(__xludf.DUMMYFUNCTION("GOOGLETRANSLATE(D11, ""he"", ""en"")"),"{on}")</f>
        <v>{on}</v>
      </c>
      <c r="F11" s="4"/>
      <c r="G11" s="4"/>
      <c r="H11" s="4"/>
    </row>
    <row r="12" ht="15.75" customHeight="1">
      <c r="A12" s="3" t="s">
        <v>489</v>
      </c>
      <c r="B12" s="1" t="s">
        <v>484</v>
      </c>
      <c r="C12" s="4">
        <v>11.0</v>
      </c>
      <c r="D12" s="5" t="s">
        <v>1039</v>
      </c>
      <c r="E12" s="4" t="str">
        <f>IFERROR(__xludf.DUMMYFUNCTION("GOOGLETRANSLATE(D12, ""he"", ""en"")"),"which")</f>
        <v>which</v>
      </c>
      <c r="F12" s="4"/>
      <c r="G12" s="4"/>
      <c r="H12" s="4"/>
    </row>
    <row r="13" ht="15.75" customHeight="1">
      <c r="A13" s="3" t="s">
        <v>8511</v>
      </c>
      <c r="B13" s="1" t="s">
        <v>8512</v>
      </c>
      <c r="C13" s="4">
        <v>12.0</v>
      </c>
      <c r="D13" s="5" t="s">
        <v>8513</v>
      </c>
      <c r="E13" s="4" t="str">
        <f>IFERROR(__xludf.DUMMYFUNCTION("GOOGLETRANSLATE(D13, ""he"", ""en"")"),"I swear")</f>
        <v>I swear</v>
      </c>
      <c r="F13" s="4"/>
      <c r="G13" s="4"/>
      <c r="H13" s="4"/>
    </row>
    <row r="14" ht="15.75" customHeight="1">
      <c r="A14" s="3" t="s">
        <v>8514</v>
      </c>
      <c r="B14" s="1" t="s">
        <v>8515</v>
      </c>
      <c r="C14" s="4">
        <v>13.0</v>
      </c>
      <c r="D14" s="5" t="s">
        <v>489</v>
      </c>
      <c r="E14" s="4" t="str">
        <f>IFERROR(__xludf.DUMMYFUNCTION("GOOGLETRANSLATE(D14, ""he"", ""en"")"),"to Jehovah")</f>
        <v>to Jehovah</v>
      </c>
      <c r="F14" s="4"/>
      <c r="G14" s="4"/>
      <c r="H14" s="4"/>
    </row>
    <row r="15" ht="15.75" customHeight="1">
      <c r="A15" s="3" t="s">
        <v>212</v>
      </c>
      <c r="B15" s="1" t="s">
        <v>847</v>
      </c>
      <c r="C15" s="4">
        <v>14.0</v>
      </c>
      <c r="D15" s="5" t="s">
        <v>8511</v>
      </c>
      <c r="E15" s="4" t="str">
        <f>IFERROR(__xludf.DUMMYFUNCTION("GOOGLETRANSLATE(D15, ""he"", ""en"")"),"vow")</f>
        <v>vow</v>
      </c>
      <c r="F15" s="4"/>
      <c r="G15" s="4"/>
      <c r="H15" s="4"/>
    </row>
    <row r="16" ht="15.75" customHeight="1">
      <c r="A16" s="24" t="s">
        <v>49</v>
      </c>
      <c r="B16" s="25">
        <v>3.0</v>
      </c>
      <c r="C16" s="4">
        <v>15.0</v>
      </c>
      <c r="D16" s="5" t="s">
        <v>8514</v>
      </c>
      <c r="E16" s="4" t="str">
        <f>IFERROR(__xludf.DUMMYFUNCTION("GOOGLETRANSLATE(D16, ""he"", ""en"")"),"to the knight")</f>
        <v>to the knight</v>
      </c>
      <c r="F16" s="4"/>
      <c r="G16" s="4"/>
      <c r="H16" s="4"/>
    </row>
    <row r="17" ht="15.75" customHeight="1">
      <c r="A17" s="3" t="s">
        <v>8516</v>
      </c>
      <c r="B17" s="1" t="s">
        <v>8517</v>
      </c>
      <c r="C17" s="4">
        <v>16.0</v>
      </c>
      <c r="D17" s="5" t="s">
        <v>230</v>
      </c>
      <c r="E17" s="4" t="str">
        <f>IFERROR(__xludf.DUMMYFUNCTION("GOOGLETRANSLATE(D17, ""he"", ""en"")"),"Jacob:")</f>
        <v>Jacob:</v>
      </c>
      <c r="F17" s="4"/>
      <c r="G17" s="4"/>
      <c r="H17" s="4"/>
    </row>
    <row r="18" ht="15.75" customHeight="1">
      <c r="A18" s="3" t="s">
        <v>2241</v>
      </c>
      <c r="B18" s="1" t="s">
        <v>2242</v>
      </c>
      <c r="C18" s="4">
        <v>17.0</v>
      </c>
      <c r="D18" s="5" t="s">
        <v>50</v>
      </c>
      <c r="E18" s="4" t="str">
        <f>IFERROR(__xludf.DUMMYFUNCTION("GOOGLETRANSLATE(D18, ""he"", ""en"")"),"{third}")</f>
        <v>{third}</v>
      </c>
      <c r="F18" s="4"/>
      <c r="G18" s="4"/>
      <c r="H18" s="4"/>
    </row>
    <row r="19" ht="15.75" customHeight="1">
      <c r="A19" s="3" t="s">
        <v>8518</v>
      </c>
      <c r="B19" s="1" t="s">
        <v>8519</v>
      </c>
      <c r="C19" s="4">
        <v>18.0</v>
      </c>
      <c r="D19" s="5" t="s">
        <v>726</v>
      </c>
      <c r="E19" s="4" t="str">
        <f>IFERROR(__xludf.DUMMYFUNCTION("GOOGLETRANSLATE(D19, ""he"", ""en"")"),"if")</f>
        <v>if</v>
      </c>
      <c r="F19" s="4"/>
      <c r="G19" s="4"/>
      <c r="H19" s="4"/>
    </row>
    <row r="20" ht="15.75" customHeight="1">
      <c r="A20" s="3" t="s">
        <v>8520</v>
      </c>
      <c r="B20" s="1" t="s">
        <v>8521</v>
      </c>
      <c r="C20" s="4">
        <v>19.0</v>
      </c>
      <c r="D20" s="5" t="s">
        <v>8522</v>
      </c>
      <c r="E20" s="4" t="str">
        <f>IFERROR(__xludf.DUMMYFUNCTION("GOOGLETRANSLATE(D20, ""he"", ""en"")"),"father")</f>
        <v>father</v>
      </c>
      <c r="F20" s="4"/>
      <c r="G20" s="4"/>
      <c r="H20" s="4"/>
    </row>
    <row r="21" ht="15.75" customHeight="1">
      <c r="A21" s="3" t="s">
        <v>8523</v>
      </c>
      <c r="B21" s="1" t="s">
        <v>8524</v>
      </c>
      <c r="C21" s="4">
        <v>20.0</v>
      </c>
      <c r="D21" s="5" t="s">
        <v>2284</v>
      </c>
      <c r="E21" s="4" t="str">
        <f>IFERROR(__xludf.DUMMYFUNCTION("GOOGLETRANSLATE(D21, ""he"", ""en"")"),"in a tent")</f>
        <v>in a tent</v>
      </c>
      <c r="F21" s="4"/>
      <c r="G21" s="4"/>
      <c r="H21" s="4"/>
    </row>
    <row r="22" ht="15.75" customHeight="1">
      <c r="A22" s="3" t="s">
        <v>8525</v>
      </c>
      <c r="B22" s="1" t="s">
        <v>8526</v>
      </c>
      <c r="C22" s="4">
        <v>21.0</v>
      </c>
      <c r="D22" s="5" t="s">
        <v>8527</v>
      </c>
      <c r="E22" s="4" t="str">
        <f>IFERROR(__xludf.DUMMYFUNCTION("GOOGLETRANSLATE(D22, ""he"", ""en"")"),"domestic")</f>
        <v>domestic</v>
      </c>
      <c r="F22" s="4"/>
      <c r="G22" s="4"/>
      <c r="H22" s="4"/>
    </row>
    <row r="23" ht="15.75" customHeight="1">
      <c r="A23" s="8" t="s">
        <v>69</v>
      </c>
      <c r="B23" s="17">
        <v>4.0</v>
      </c>
      <c r="C23" s="4">
        <v>22.0</v>
      </c>
      <c r="D23" s="5" t="s">
        <v>726</v>
      </c>
      <c r="E23" s="4" t="str">
        <f>IFERROR(__xludf.DUMMYFUNCTION("GOOGLETRANSLATE(D23, ""he"", ""en"")"),"if")</f>
        <v>if</v>
      </c>
      <c r="F23" s="4"/>
      <c r="G23" s="4"/>
      <c r="H23" s="4"/>
    </row>
    <row r="24" ht="15.75" customHeight="1">
      <c r="A24" s="3" t="s">
        <v>8528</v>
      </c>
      <c r="B24" s="1" t="s">
        <v>8529</v>
      </c>
      <c r="C24" s="4">
        <v>23.0</v>
      </c>
      <c r="D24" s="5" t="s">
        <v>8530</v>
      </c>
      <c r="E24" s="4" t="str">
        <f>IFERROR(__xludf.DUMMYFUNCTION("GOOGLETRANSLATE(D24, ""he"", ""en"")"),"I will come up")</f>
        <v>I will come up</v>
      </c>
      <c r="F24" s="4"/>
      <c r="G24" s="4"/>
      <c r="H24" s="4"/>
    </row>
    <row r="25" ht="15.75" customHeight="1">
      <c r="A25" s="3" t="s">
        <v>8531</v>
      </c>
      <c r="B25" s="1" t="s">
        <v>8532</v>
      </c>
      <c r="C25" s="4">
        <v>24.0</v>
      </c>
      <c r="D25" s="5" t="s">
        <v>533</v>
      </c>
      <c r="E25" s="4" t="str">
        <f>IFERROR(__xludf.DUMMYFUNCTION("GOOGLETRANSLATE(D25, ""he"", ""en"")"),"on")</f>
        <v>on</v>
      </c>
      <c r="F25" s="4"/>
      <c r="G25" s="4"/>
      <c r="H25" s="4"/>
    </row>
    <row r="26" ht="15.75" customHeight="1">
      <c r="A26" s="3" t="s">
        <v>8533</v>
      </c>
      <c r="B26" s="1" t="s">
        <v>8534</v>
      </c>
      <c r="C26" s="4">
        <v>25.0</v>
      </c>
      <c r="D26" s="5" t="s">
        <v>8535</v>
      </c>
      <c r="E26" s="4" t="str">
        <f>IFERROR(__xludf.DUMMYFUNCTION("GOOGLETRANSLATE(D26, ""he"", ""en"")"),"cradle")</f>
        <v>cradle</v>
      </c>
      <c r="F26" s="4"/>
      <c r="G26" s="4"/>
      <c r="H26" s="4"/>
    </row>
    <row r="27" ht="15.75" customHeight="1">
      <c r="A27" s="3" t="s">
        <v>8536</v>
      </c>
      <c r="B27" s="1" t="s">
        <v>8537</v>
      </c>
      <c r="C27" s="4">
        <v>26.0</v>
      </c>
      <c r="D27" s="5" t="s">
        <v>8538</v>
      </c>
      <c r="E27" s="4" t="str">
        <f>IFERROR(__xludf.DUMMYFUNCTION("GOOGLETRANSLATE(D27, ""he"", ""en"")"),"Executive:")</f>
        <v>Executive:</v>
      </c>
      <c r="F27" s="4"/>
      <c r="G27" s="4"/>
      <c r="H27" s="4"/>
    </row>
    <row r="28" ht="15.75" customHeight="1">
      <c r="A28" s="3" t="s">
        <v>8539</v>
      </c>
      <c r="B28" s="1" t="s">
        <v>8540</v>
      </c>
      <c r="C28" s="4">
        <v>27.0</v>
      </c>
      <c r="D28" s="5" t="s">
        <v>70</v>
      </c>
      <c r="E28" s="4" t="str">
        <f>IFERROR(__xludf.DUMMYFUNCTION("GOOGLETRANSLATE(D28, ""he"", ""en"")"),"{d}")</f>
        <v>{d}</v>
      </c>
      <c r="F28" s="4"/>
      <c r="G28" s="4"/>
      <c r="H28" s="4"/>
    </row>
    <row r="29" ht="15.75" customHeight="1">
      <c r="A29" s="8" t="s">
        <v>94</v>
      </c>
      <c r="B29" s="17">
        <v>5.0</v>
      </c>
      <c r="C29" s="4">
        <v>28.0</v>
      </c>
      <c r="D29" s="5" t="s">
        <v>726</v>
      </c>
      <c r="E29" s="4" t="str">
        <f>IFERROR(__xludf.DUMMYFUNCTION("GOOGLETRANSLATE(D29, ""he"", ""en"")"),"if")</f>
        <v>if</v>
      </c>
      <c r="F29" s="4"/>
      <c r="G29" s="4"/>
      <c r="H29" s="4"/>
    </row>
    <row r="30" ht="15.75" customHeight="1">
      <c r="A30" s="3" t="s">
        <v>8541</v>
      </c>
      <c r="B30" s="1" t="s">
        <v>8542</v>
      </c>
      <c r="C30" s="4">
        <v>29.0</v>
      </c>
      <c r="D30" s="5" t="s">
        <v>8543</v>
      </c>
      <c r="E30" s="4" t="str">
        <f>IFERROR(__xludf.DUMMYFUNCTION("GOOGLETRANSLATE(D30, ""he"", ""en"")"),"you")</f>
        <v>you</v>
      </c>
      <c r="F30" s="4"/>
      <c r="G30" s="4"/>
      <c r="H30" s="4"/>
    </row>
    <row r="31" ht="15.75" customHeight="1">
      <c r="A31" s="3" t="s">
        <v>8544</v>
      </c>
      <c r="B31" s="1" t="s">
        <v>8545</v>
      </c>
      <c r="C31" s="4">
        <v>30.0</v>
      </c>
      <c r="D31" s="5" t="s">
        <v>8546</v>
      </c>
      <c r="E31" s="4" t="str">
        <f>IFERROR(__xludf.DUMMYFUNCTION("GOOGLETRANSLATE(D31, ""he"", ""en"")"),"a year")</f>
        <v>a year</v>
      </c>
      <c r="F31" s="4"/>
      <c r="G31" s="4"/>
      <c r="H31" s="4"/>
    </row>
    <row r="32" ht="15.75" customHeight="1">
      <c r="A32" s="3" t="s">
        <v>489</v>
      </c>
      <c r="B32" s="1" t="s">
        <v>484</v>
      </c>
      <c r="C32" s="4">
        <v>31.0</v>
      </c>
      <c r="D32" s="5" t="s">
        <v>8533</v>
      </c>
      <c r="E32" s="4" t="str">
        <f>IFERROR(__xludf.DUMMYFUNCTION("GOOGLETRANSLATE(D32, ""he"", ""en"")"),"to my eyes")</f>
        <v>to my eyes</v>
      </c>
      <c r="F32" s="4"/>
      <c r="G32" s="4"/>
      <c r="H32" s="4"/>
    </row>
    <row r="33" ht="15.75" customHeight="1">
      <c r="A33" s="3" t="s">
        <v>8547</v>
      </c>
      <c r="B33" s="1" t="s">
        <v>2138</v>
      </c>
      <c r="C33" s="4">
        <v>32.0</v>
      </c>
      <c r="D33" s="5" t="s">
        <v>8548</v>
      </c>
      <c r="E33" s="4" t="str">
        <f>IFERROR(__xludf.DUMMYFUNCTION("GOOGLETRANSLATE(D33, ""he"", ""en"")"),"to my eyelids")</f>
        <v>to my eyelids</v>
      </c>
      <c r="F33" s="4"/>
      <c r="G33" s="4"/>
      <c r="H33" s="4"/>
    </row>
    <row r="34" ht="15.75" customHeight="1">
      <c r="A34" s="3" t="s">
        <v>8514</v>
      </c>
      <c r="B34" s="1" t="s">
        <v>8515</v>
      </c>
      <c r="C34" s="4">
        <v>33.0</v>
      </c>
      <c r="D34" s="5" t="s">
        <v>8549</v>
      </c>
      <c r="E34" s="4" t="str">
        <f>IFERROR(__xludf.DUMMYFUNCTION("GOOGLETRANSLATE(D34, ""he"", ""en"")"),"nap:")</f>
        <v>nap:</v>
      </c>
      <c r="F34" s="4"/>
      <c r="G34" s="4"/>
      <c r="H34" s="4"/>
    </row>
    <row r="35" ht="15.75" customHeight="1">
      <c r="A35" s="3" t="s">
        <v>212</v>
      </c>
      <c r="B35" s="1" t="s">
        <v>847</v>
      </c>
      <c r="C35" s="4">
        <v>34.0</v>
      </c>
      <c r="D35" s="5" t="s">
        <v>95</v>
      </c>
      <c r="E35" s="4" t="str">
        <f>IFERROR(__xludf.DUMMYFUNCTION("GOOGLETRANSLATE(D35, ""he"", ""en"")"),"{the}")</f>
        <v>{the}</v>
      </c>
      <c r="F35" s="4"/>
      <c r="G35" s="4"/>
      <c r="H35" s="4"/>
    </row>
    <row r="36" ht="15.75" customHeight="1">
      <c r="A36" s="8" t="s">
        <v>112</v>
      </c>
      <c r="B36" s="17">
        <v>6.0</v>
      </c>
      <c r="C36" s="4">
        <v>35.0</v>
      </c>
      <c r="D36" s="5" t="s">
        <v>2434</v>
      </c>
      <c r="E36" s="4" t="str">
        <f>IFERROR(__xludf.DUMMYFUNCTION("GOOGLETRANSLATE(D36, ""he"", ""en"")"),"to")</f>
        <v>to</v>
      </c>
      <c r="F36" s="4"/>
      <c r="G36" s="4"/>
      <c r="H36" s="4"/>
    </row>
    <row r="37" ht="15.75" customHeight="1">
      <c r="A37" s="3" t="s">
        <v>8550</v>
      </c>
      <c r="B37" s="1" t="s">
        <v>8551</v>
      </c>
      <c r="C37" s="4">
        <v>36.0</v>
      </c>
      <c r="D37" s="5" t="s">
        <v>8552</v>
      </c>
      <c r="E37" s="4" t="str">
        <f>IFERROR(__xludf.DUMMYFUNCTION("GOOGLETRANSLATE(D37, ""he"", ""en"")"),"i will find")</f>
        <v>i will find</v>
      </c>
      <c r="F37" s="4"/>
      <c r="G37" s="4"/>
      <c r="H37" s="4"/>
    </row>
    <row r="38" ht="15.75" customHeight="1">
      <c r="A38" s="3" t="s">
        <v>8553</v>
      </c>
      <c r="B38" s="1" t="s">
        <v>8554</v>
      </c>
      <c r="C38" s="4">
        <v>37.0</v>
      </c>
      <c r="D38" s="5" t="s">
        <v>8544</v>
      </c>
      <c r="E38" s="4" t="str">
        <f>IFERROR(__xludf.DUMMYFUNCTION("GOOGLETRANSLATE(D38, ""he"", ""en"")"),"place")</f>
        <v>place</v>
      </c>
      <c r="F38" s="4"/>
      <c r="G38" s="4"/>
      <c r="H38" s="4"/>
    </row>
    <row r="39" ht="15.75" customHeight="1">
      <c r="A39" s="3" t="s">
        <v>8555</v>
      </c>
      <c r="B39" s="1" t="s">
        <v>8556</v>
      </c>
      <c r="C39" s="4">
        <v>38.0</v>
      </c>
      <c r="D39" s="5" t="s">
        <v>489</v>
      </c>
      <c r="E39" s="4" t="str">
        <f>IFERROR(__xludf.DUMMYFUNCTION("GOOGLETRANSLATE(D39, ""he"", ""en"")"),"to Jehovah")</f>
        <v>to Jehovah</v>
      </c>
      <c r="F39" s="4"/>
      <c r="G39" s="4"/>
      <c r="H39" s="4"/>
    </row>
    <row r="40" ht="15.75" customHeight="1">
      <c r="A40" s="3" t="s">
        <v>8557</v>
      </c>
      <c r="B40" s="1" t="s">
        <v>8558</v>
      </c>
      <c r="C40" s="4">
        <v>39.0</v>
      </c>
      <c r="D40" s="5" t="s">
        <v>8559</v>
      </c>
      <c r="E40" s="4" t="str">
        <f>IFERROR(__xludf.DUMMYFUNCTION("GOOGLETRANSLATE(D40, ""he"", ""en"")"),"mortgages")</f>
        <v>mortgages</v>
      </c>
      <c r="F40" s="4"/>
      <c r="G40" s="4"/>
      <c r="H40" s="4"/>
    </row>
    <row r="41" ht="15.75" customHeight="1">
      <c r="A41" s="8" t="s">
        <v>127</v>
      </c>
      <c r="B41" s="17">
        <v>7.0</v>
      </c>
      <c r="C41" s="4">
        <v>40.0</v>
      </c>
      <c r="D41" s="5" t="s">
        <v>8514</v>
      </c>
      <c r="E41" s="4" t="str">
        <f>IFERROR(__xludf.DUMMYFUNCTION("GOOGLETRANSLATE(D41, ""he"", ""en"")"),"to the knight")</f>
        <v>to the knight</v>
      </c>
      <c r="F41" s="4"/>
      <c r="G41" s="4"/>
      <c r="H41" s="4"/>
    </row>
    <row r="42" ht="15.75" customHeight="1">
      <c r="A42" s="3" t="s">
        <v>8560</v>
      </c>
      <c r="B42" s="1" t="s">
        <v>8561</v>
      </c>
      <c r="C42" s="4">
        <v>41.0</v>
      </c>
      <c r="D42" s="5" t="s">
        <v>230</v>
      </c>
      <c r="E42" s="4" t="str">
        <f>IFERROR(__xludf.DUMMYFUNCTION("GOOGLETRANSLATE(D42, ""he"", ""en"")"),"Jacob:")</f>
        <v>Jacob:</v>
      </c>
      <c r="F42" s="4"/>
      <c r="G42" s="4"/>
      <c r="H42" s="4"/>
    </row>
    <row r="43" ht="15.75" customHeight="1">
      <c r="A43" s="3" t="s">
        <v>8562</v>
      </c>
      <c r="B43" s="1" t="s">
        <v>8563</v>
      </c>
      <c r="C43" s="4">
        <v>42.0</v>
      </c>
      <c r="D43" s="5" t="s">
        <v>114</v>
      </c>
      <c r="E43" s="4" t="str">
        <f>IFERROR(__xludf.DUMMYFUNCTION("GOOGLETRANSLATE(D43, ""he"", ""en"")"),"{and}")</f>
        <v>{and}</v>
      </c>
      <c r="F43" s="4"/>
      <c r="G43" s="4"/>
      <c r="H43" s="4"/>
    </row>
    <row r="44" ht="15.75" customHeight="1">
      <c r="A44" s="3" t="s">
        <v>8564</v>
      </c>
      <c r="B44" s="1" t="s">
        <v>8565</v>
      </c>
      <c r="C44" s="4">
        <v>43.0</v>
      </c>
      <c r="D44" s="5" t="s">
        <v>3256</v>
      </c>
      <c r="E44" s="4" t="str">
        <f>IFERROR(__xludf.DUMMYFUNCTION("GOOGLETRANSLATE(D44, ""he"", ""en"")"),"here")</f>
        <v>here</v>
      </c>
      <c r="F44" s="4"/>
      <c r="G44" s="4"/>
      <c r="H44" s="4"/>
    </row>
    <row r="45" ht="15.75" customHeight="1">
      <c r="A45" s="3" t="s">
        <v>8566</v>
      </c>
      <c r="B45" s="1" t="s">
        <v>8567</v>
      </c>
      <c r="C45" s="4">
        <v>44.0</v>
      </c>
      <c r="D45" s="5" t="s">
        <v>8568</v>
      </c>
      <c r="E45" s="4" t="str">
        <f>IFERROR(__xludf.DUMMYFUNCTION("GOOGLETRANSLATE(D45, ""he"", ""en"")"),"We are listening")</f>
        <v>We are listening</v>
      </c>
      <c r="F45" s="4"/>
      <c r="G45" s="4"/>
      <c r="H45" s="4"/>
    </row>
    <row r="46" ht="15.75" customHeight="1">
      <c r="A46" s="3" t="s">
        <v>8569</v>
      </c>
      <c r="B46" s="1" t="s">
        <v>8570</v>
      </c>
      <c r="C46" s="4">
        <v>45.0</v>
      </c>
      <c r="D46" s="5" t="s">
        <v>8571</v>
      </c>
      <c r="E46" s="4" t="str">
        <f>IFERROR(__xludf.DUMMYFUNCTION("GOOGLETRANSLATE(D46, ""he"", ""en"")"),"in Euphrates")</f>
        <v>in Euphrates</v>
      </c>
      <c r="F46" s="4"/>
      <c r="G46" s="4"/>
      <c r="H46" s="4"/>
    </row>
    <row r="47" ht="15.75" customHeight="1">
      <c r="A47" s="8" t="s">
        <v>143</v>
      </c>
      <c r="B47" s="17">
        <v>8.0</v>
      </c>
      <c r="C47" s="4">
        <v>46.0</v>
      </c>
      <c r="D47" s="5" t="s">
        <v>8555</v>
      </c>
      <c r="E47" s="4" t="str">
        <f>IFERROR(__xludf.DUMMYFUNCTION("GOOGLETRANSLATE(D47, ""he"", ""en"")"),"Mtsnuha")</f>
        <v>Mtsnuha</v>
      </c>
      <c r="F47" s="4"/>
      <c r="G47" s="4"/>
      <c r="H47" s="4"/>
    </row>
    <row r="48" ht="15.75" customHeight="1">
      <c r="A48" s="3" t="s">
        <v>3222</v>
      </c>
      <c r="B48" s="1" t="s">
        <v>8572</v>
      </c>
      <c r="C48" s="4">
        <v>47.0</v>
      </c>
      <c r="D48" s="5" t="s">
        <v>8573</v>
      </c>
      <c r="E48" s="4" t="str">
        <f>IFERROR(__xludf.DUMMYFUNCTION("GOOGLETRANSLATE(D48, ""he"", ""en"")"),"in my breasts")</f>
        <v>in my breasts</v>
      </c>
      <c r="F48" s="4"/>
      <c r="G48" s="4"/>
      <c r="H48" s="4"/>
    </row>
    <row r="49" ht="15.75" customHeight="1">
      <c r="A49" s="3" t="s">
        <v>180</v>
      </c>
      <c r="B49" s="1" t="s">
        <v>2580</v>
      </c>
      <c r="C49" s="4">
        <v>48.0</v>
      </c>
      <c r="D49" s="5" t="s">
        <v>8574</v>
      </c>
      <c r="E49" s="4" t="str">
        <f>IFERROR(__xludf.DUMMYFUNCTION("GOOGLETRANSLATE(D49, ""he"", ""en"")"),"forest:")</f>
        <v>forest:</v>
      </c>
      <c r="F49" s="4"/>
      <c r="G49" s="4"/>
      <c r="H49" s="4"/>
    </row>
    <row r="50" ht="15.75" customHeight="1">
      <c r="A50" s="3" t="s">
        <v>8575</v>
      </c>
      <c r="B50" s="1" t="s">
        <v>8576</v>
      </c>
      <c r="C50" s="4">
        <v>49.0</v>
      </c>
      <c r="D50" s="5" t="s">
        <v>133</v>
      </c>
      <c r="E50" s="4" t="str">
        <f>IFERROR(__xludf.DUMMYFUNCTION("GOOGLETRANSLATE(D50, ""he"", ""en"")"),"{g}")</f>
        <v>{g}</v>
      </c>
      <c r="F50" s="4"/>
      <c r="G50" s="4"/>
      <c r="H50" s="4"/>
    </row>
    <row r="51" ht="15.75" customHeight="1">
      <c r="A51" s="3" t="s">
        <v>321</v>
      </c>
      <c r="B51" s="1" t="s">
        <v>3526</v>
      </c>
      <c r="C51" s="4">
        <v>50.0</v>
      </c>
      <c r="D51" s="5" t="s">
        <v>8560</v>
      </c>
      <c r="E51" s="4" t="str">
        <f>IFERROR(__xludf.DUMMYFUNCTION("GOOGLETRANSLATE(D51, ""he"", ""en"")"),"prophecy")</f>
        <v>prophecy</v>
      </c>
      <c r="F51" s="4"/>
      <c r="G51" s="4"/>
      <c r="H51" s="4"/>
    </row>
    <row r="52" ht="15.75" customHeight="1">
      <c r="A52" s="3" t="s">
        <v>8577</v>
      </c>
      <c r="B52" s="1" t="s">
        <v>8578</v>
      </c>
      <c r="C52" s="4">
        <v>51.0</v>
      </c>
      <c r="D52" s="5" t="s">
        <v>8579</v>
      </c>
      <c r="E52" s="4" t="str">
        <f>IFERROR(__xludf.DUMMYFUNCTION("GOOGLETRANSLATE(D52, ""he"", ""en"")"),"to his residences")</f>
        <v>to his residences</v>
      </c>
      <c r="F52" s="4"/>
      <c r="G52" s="4"/>
      <c r="H52" s="4"/>
    </row>
    <row r="53" ht="15.75" customHeight="1">
      <c r="A53" s="3" t="s">
        <v>825</v>
      </c>
      <c r="B53" s="1" t="s">
        <v>8580</v>
      </c>
      <c r="C53" s="4">
        <v>52.0</v>
      </c>
      <c r="D53" s="5" t="s">
        <v>8581</v>
      </c>
      <c r="E53" s="4" t="str">
        <f>IFERROR(__xludf.DUMMYFUNCTION("GOOGLETRANSLATE(D53, ""he"", ""en"")"),"We will bow down")</f>
        <v>We will bow down</v>
      </c>
      <c r="F53" s="4"/>
      <c r="G53" s="4"/>
      <c r="H53" s="4"/>
    </row>
    <row r="54" ht="15.75" customHeight="1">
      <c r="A54" s="8" t="s">
        <v>162</v>
      </c>
      <c r="B54" s="17">
        <v>9.0</v>
      </c>
      <c r="C54" s="4">
        <v>53.0</v>
      </c>
      <c r="D54" s="5" t="s">
        <v>8566</v>
      </c>
      <c r="E54" s="4" t="str">
        <f>IFERROR(__xludf.DUMMYFUNCTION("GOOGLETRANSLATE(D54, ""he"", ""en"")"),"to bleed")</f>
        <v>to bleed</v>
      </c>
      <c r="F54" s="4"/>
      <c r="G54" s="4"/>
      <c r="H54" s="4"/>
    </row>
    <row r="55" ht="15.75" customHeight="1">
      <c r="A55" s="3" t="s">
        <v>8582</v>
      </c>
      <c r="B55" s="1" t="s">
        <v>8583</v>
      </c>
      <c r="C55" s="4">
        <v>54.0</v>
      </c>
      <c r="D55" s="5" t="s">
        <v>8584</v>
      </c>
      <c r="E55" s="4" t="str">
        <f>IFERROR(__xludf.DUMMYFUNCTION("GOOGLETRANSLATE(D55, ""he"", ""en"")"),"his legs:")</f>
        <v>his legs:</v>
      </c>
      <c r="F55" s="4"/>
      <c r="G55" s="4"/>
      <c r="H55" s="4"/>
    </row>
    <row r="56" ht="15.75" customHeight="1">
      <c r="A56" s="3" t="s">
        <v>8585</v>
      </c>
      <c r="B56" s="1" t="s">
        <v>8586</v>
      </c>
      <c r="C56" s="4">
        <v>55.0</v>
      </c>
      <c r="D56" s="5" t="s">
        <v>152</v>
      </c>
      <c r="E56" s="4" t="str">
        <f>IFERROR(__xludf.DUMMYFUNCTION("GOOGLETRANSLATE(D56, ""he"", ""en"")"),"{h}")</f>
        <v>{h}</v>
      </c>
      <c r="F56" s="4"/>
      <c r="G56" s="4"/>
      <c r="H56" s="4"/>
    </row>
    <row r="57" ht="15.75" customHeight="1">
      <c r="A57" s="3" t="s">
        <v>8587</v>
      </c>
      <c r="B57" s="1" t="s">
        <v>8588</v>
      </c>
      <c r="C57" s="4">
        <v>56.0</v>
      </c>
      <c r="D57" s="5" t="s">
        <v>3222</v>
      </c>
      <c r="E57" s="4" t="str">
        <f>IFERROR(__xludf.DUMMYFUNCTION("GOOGLETRANSLATE(D57, ""he"", ""en"")"),"floor")</f>
        <v>floor</v>
      </c>
      <c r="F57" s="4"/>
      <c r="G57" s="4"/>
      <c r="H57" s="4"/>
    </row>
    <row r="58" ht="15.75" customHeight="1">
      <c r="A58" s="3" t="s">
        <v>4739</v>
      </c>
      <c r="B58" s="1" t="s">
        <v>8589</v>
      </c>
      <c r="C58" s="4">
        <v>57.0</v>
      </c>
      <c r="D58" s="5" t="s">
        <v>180</v>
      </c>
      <c r="E58" s="4" t="str">
        <f>IFERROR(__xludf.DUMMYFUNCTION("GOOGLETRANSLATE(D58, ""he"", ""en"")"),"Jehovah")</f>
        <v>Jehovah</v>
      </c>
      <c r="F58" s="4"/>
      <c r="G58" s="4"/>
      <c r="H58" s="4"/>
    </row>
    <row r="59" ht="15.75" customHeight="1">
      <c r="A59" s="8" t="s">
        <v>197</v>
      </c>
      <c r="B59" s="17">
        <v>10.0</v>
      </c>
      <c r="C59" s="4">
        <v>58.0</v>
      </c>
      <c r="D59" s="5" t="s">
        <v>8590</v>
      </c>
      <c r="E59" s="4" t="str">
        <f>IFERROR(__xludf.DUMMYFUNCTION("GOOGLETRANSLATE(D59, ""he"", ""en"")"),"for your rest")</f>
        <v>for your rest</v>
      </c>
      <c r="F59" s="4"/>
      <c r="G59" s="4"/>
      <c r="H59" s="4"/>
    </row>
    <row r="60" ht="15.75" customHeight="1">
      <c r="A60" s="3" t="s">
        <v>8591</v>
      </c>
      <c r="B60" s="1" t="s">
        <v>1104</v>
      </c>
      <c r="C60" s="4">
        <v>59.0</v>
      </c>
      <c r="D60" s="5" t="s">
        <v>322</v>
      </c>
      <c r="E60" s="4" t="str">
        <f>IFERROR(__xludf.DUMMYFUNCTION("GOOGLETRANSLATE(D60, ""he"", ""en"")"),"you")</f>
        <v>you</v>
      </c>
      <c r="F60" s="4"/>
      <c r="G60" s="4"/>
      <c r="H60" s="4"/>
    </row>
    <row r="61" ht="15.75" customHeight="1">
      <c r="A61" s="3" t="s">
        <v>7799</v>
      </c>
      <c r="B61" s="1" t="s">
        <v>3948</v>
      </c>
      <c r="C61" s="4">
        <v>60.0</v>
      </c>
      <c r="D61" s="5" t="s">
        <v>8577</v>
      </c>
      <c r="E61" s="4" t="str">
        <f>IFERROR(__xludf.DUMMYFUNCTION("GOOGLETRANSLATE(D61, ""he"", ""en"")"),"and a closet")</f>
        <v>and a closet</v>
      </c>
      <c r="F61" s="4"/>
      <c r="G61" s="4"/>
      <c r="H61" s="4"/>
    </row>
    <row r="62" ht="15.75" customHeight="1">
      <c r="A62" s="3" t="s">
        <v>3999</v>
      </c>
      <c r="B62" s="1" t="s">
        <v>3979</v>
      </c>
      <c r="C62" s="4">
        <v>61.0</v>
      </c>
      <c r="D62" s="5" t="s">
        <v>844</v>
      </c>
      <c r="E62" s="4" t="str">
        <f>IFERROR(__xludf.DUMMYFUNCTION("GOOGLETRANSLATE(D62, ""he"", ""en"")"),"your strength:")</f>
        <v>your strength:</v>
      </c>
      <c r="F62" s="4"/>
      <c r="G62" s="4"/>
      <c r="H62" s="4"/>
    </row>
    <row r="63" ht="15.75" customHeight="1">
      <c r="A63" s="3" t="s">
        <v>8592</v>
      </c>
      <c r="B63" s="1" t="s">
        <v>8593</v>
      </c>
      <c r="C63" s="4">
        <v>62.0</v>
      </c>
      <c r="D63" s="5" t="s">
        <v>170</v>
      </c>
      <c r="E63" s="4" t="str">
        <f>IFERROR(__xludf.DUMMYFUNCTION("GOOGLETRANSLATE(D63, ""he"", ""en"")"),"{ninth}")</f>
        <v>{ninth}</v>
      </c>
      <c r="F63" s="4"/>
      <c r="G63" s="4"/>
      <c r="H63" s="4"/>
    </row>
    <row r="64" ht="15.75" customHeight="1">
      <c r="A64" s="3" t="s">
        <v>8594</v>
      </c>
      <c r="B64" s="1" t="s">
        <v>8595</v>
      </c>
      <c r="C64" s="4">
        <v>63.0</v>
      </c>
      <c r="D64" s="5" t="s">
        <v>8596</v>
      </c>
      <c r="E64" s="4" t="str">
        <f>IFERROR(__xludf.DUMMYFUNCTION("GOOGLETRANSLATE(D64, ""he"", ""en"")"),"Your priests")</f>
        <v>Your priests</v>
      </c>
      <c r="F64" s="4"/>
      <c r="G64" s="4"/>
      <c r="H64" s="4"/>
    </row>
    <row r="65" ht="15.75" customHeight="1">
      <c r="A65" s="3" t="s">
        <v>5048</v>
      </c>
      <c r="B65" s="1" t="s">
        <v>3711</v>
      </c>
      <c r="C65" s="4">
        <v>64.0</v>
      </c>
      <c r="D65" s="5" t="s">
        <v>8597</v>
      </c>
      <c r="E65" s="4" t="str">
        <f>IFERROR(__xludf.DUMMYFUNCTION("GOOGLETRANSLATE(D65, ""he"", ""en"")"),"will dress")</f>
        <v>will dress</v>
      </c>
      <c r="F65" s="4"/>
      <c r="G65" s="4"/>
      <c r="H65" s="4"/>
    </row>
    <row r="66" ht="15.75" customHeight="1">
      <c r="A66" s="8" t="s">
        <v>215</v>
      </c>
      <c r="B66" s="17">
        <v>11.0</v>
      </c>
      <c r="C66" s="4">
        <v>65.0</v>
      </c>
      <c r="D66" s="5" t="s">
        <v>3900</v>
      </c>
      <c r="E66" s="4" t="str">
        <f>IFERROR(__xludf.DUMMYFUNCTION("GOOGLETRANSLATE(D66, ""he"", ""en"")"),"justice")</f>
        <v>justice</v>
      </c>
      <c r="F66" s="4"/>
      <c r="G66" s="4"/>
      <c r="H66" s="4"/>
    </row>
    <row r="67" ht="15.75" customHeight="1">
      <c r="A67" s="3" t="s">
        <v>8510</v>
      </c>
      <c r="B67" s="1" t="s">
        <v>4618</v>
      </c>
      <c r="C67" s="4">
        <v>66.0</v>
      </c>
      <c r="D67" s="5" t="s">
        <v>8587</v>
      </c>
      <c r="E67" s="4" t="str">
        <f>IFERROR(__xludf.DUMMYFUNCTION("GOOGLETRANSLATE(D67, ""he"", ""en"")"),"and your followers")</f>
        <v>and your followers</v>
      </c>
      <c r="F67" s="4"/>
      <c r="G67" s="4"/>
      <c r="H67" s="4"/>
    </row>
    <row r="68" ht="15.75" customHeight="1">
      <c r="A68" s="3" t="s">
        <v>180</v>
      </c>
      <c r="B68" s="1" t="s">
        <v>1380</v>
      </c>
      <c r="C68" s="4">
        <v>67.0</v>
      </c>
      <c r="D68" s="5" t="s">
        <v>4747</v>
      </c>
      <c r="E68" s="4" t="str">
        <f>IFERROR(__xludf.DUMMYFUNCTION("GOOGLETRANSLATE(D68, ""he"", ""en"")"),"We will say:")</f>
        <v>We will say:</v>
      </c>
      <c r="F68" s="4"/>
      <c r="G68" s="4"/>
      <c r="H68" s="4"/>
    </row>
    <row r="69" ht="15.75" customHeight="1">
      <c r="A69" s="3" t="s">
        <v>3949</v>
      </c>
      <c r="B69" s="1" t="s">
        <v>4619</v>
      </c>
      <c r="C69" s="4">
        <v>68.0</v>
      </c>
      <c r="D69" s="5" t="s">
        <v>216</v>
      </c>
      <c r="E69" s="4" t="str">
        <f>IFERROR(__xludf.DUMMYFUNCTION("GOOGLETRANSLATE(D69, ""he"", ""en"")"),"{y}")</f>
        <v>{y}</v>
      </c>
      <c r="F69" s="4"/>
      <c r="G69" s="4"/>
      <c r="H69" s="4"/>
    </row>
    <row r="70" ht="15.75" customHeight="1">
      <c r="A70" s="3" t="s">
        <v>3909</v>
      </c>
      <c r="B70" s="1" t="s">
        <v>8598</v>
      </c>
      <c r="C70" s="4">
        <v>69.0</v>
      </c>
      <c r="D70" s="5" t="s">
        <v>8599</v>
      </c>
      <c r="E70" s="4" t="str">
        <f>IFERROR(__xludf.DUMMYFUNCTION("GOOGLETRANSLATE(D70, ""he"", ""en"")"),"in the past")</f>
        <v>in the past</v>
      </c>
      <c r="F70" s="4"/>
      <c r="G70" s="4"/>
      <c r="H70" s="4"/>
    </row>
    <row r="71" ht="15.75" customHeight="1">
      <c r="A71" s="3" t="s">
        <v>8600</v>
      </c>
      <c r="B71" s="1" t="s">
        <v>8601</v>
      </c>
      <c r="C71" s="4">
        <v>70.0</v>
      </c>
      <c r="D71" s="5" t="s">
        <v>4852</v>
      </c>
      <c r="E71" s="4" t="str">
        <f>IFERROR(__xludf.DUMMYFUNCTION("GOOGLETRANSLATE(D71, ""he"", ""en"")"),"uncle")</f>
        <v>uncle</v>
      </c>
      <c r="F71" s="4"/>
      <c r="G71" s="4"/>
      <c r="H71" s="4"/>
    </row>
    <row r="72" ht="15.75" customHeight="1">
      <c r="A72" s="3" t="s">
        <v>8602</v>
      </c>
      <c r="B72" s="1" t="s">
        <v>8603</v>
      </c>
      <c r="C72" s="4">
        <v>71.0</v>
      </c>
      <c r="D72" s="5" t="s">
        <v>4000</v>
      </c>
      <c r="E72" s="4" t="str">
        <f>IFERROR(__xludf.DUMMYFUNCTION("GOOGLETRANSLATE(D72, ""he"", ""en"")"),"your servant")</f>
        <v>your servant</v>
      </c>
      <c r="F72" s="4"/>
      <c r="G72" s="4"/>
      <c r="H72" s="4"/>
    </row>
    <row r="73" ht="15.75" customHeight="1">
      <c r="A73" s="3" t="s">
        <v>8604</v>
      </c>
      <c r="B73" s="1" t="s">
        <v>8605</v>
      </c>
      <c r="C73" s="4">
        <v>72.0</v>
      </c>
      <c r="D73" s="5" t="s">
        <v>13</v>
      </c>
      <c r="E73" s="4" t="str">
        <f>IFERROR(__xludf.DUMMYFUNCTION("GOOGLETRANSLATE(D73, ""he"", ""en"")"),"to")</f>
        <v>to</v>
      </c>
      <c r="F73" s="4"/>
      <c r="G73" s="4"/>
      <c r="H73" s="4"/>
    </row>
    <row r="74" ht="15.75" customHeight="1">
      <c r="A74" s="3" t="s">
        <v>8606</v>
      </c>
      <c r="B74" s="1" t="s">
        <v>8607</v>
      </c>
      <c r="C74" s="4">
        <v>73.0</v>
      </c>
      <c r="D74" s="5" t="s">
        <v>5257</v>
      </c>
      <c r="E74" s="4" t="str">
        <f>IFERROR(__xludf.DUMMYFUNCTION("GOOGLETRANSLATE(D74, ""he"", ""en"")"),"sit down")</f>
        <v>sit down</v>
      </c>
      <c r="F74" s="4"/>
      <c r="G74" s="4"/>
      <c r="H74" s="4"/>
    </row>
    <row r="75" ht="15.75" customHeight="1">
      <c r="A75" s="3" t="s">
        <v>8608</v>
      </c>
      <c r="B75" s="1" t="s">
        <v>8609</v>
      </c>
      <c r="C75" s="4">
        <v>74.0</v>
      </c>
      <c r="D75" s="5" t="s">
        <v>3706</v>
      </c>
      <c r="E75" s="4" t="str">
        <f>IFERROR(__xludf.DUMMYFUNCTION("GOOGLETRANSLATE(D75, ""he"", ""en"")"),"penny")</f>
        <v>penny</v>
      </c>
      <c r="F75" s="4"/>
      <c r="G75" s="4"/>
      <c r="H75" s="4"/>
    </row>
    <row r="76" ht="15.75" customHeight="1">
      <c r="A76" s="3" t="s">
        <v>8610</v>
      </c>
      <c r="B76" s="1" t="s">
        <v>8611</v>
      </c>
      <c r="C76" s="4">
        <v>75.0</v>
      </c>
      <c r="D76" s="5" t="s">
        <v>3709</v>
      </c>
      <c r="E76" s="4" t="str">
        <f>IFERROR(__xludf.DUMMYFUNCTION("GOOGLETRANSLATE(D76, ""he"", ""en"")"),"Christ:")</f>
        <v>Christ:</v>
      </c>
      <c r="F76" s="4"/>
      <c r="G76" s="4"/>
      <c r="H76" s="4"/>
    </row>
    <row r="77" ht="15.75" customHeight="1">
      <c r="A77" s="8" t="s">
        <v>472</v>
      </c>
      <c r="B77" s="17">
        <v>12.0</v>
      </c>
      <c r="C77" s="4">
        <v>76.0</v>
      </c>
      <c r="D77" s="5" t="s">
        <v>233</v>
      </c>
      <c r="E77" s="4" t="str">
        <f>IFERROR(__xludf.DUMMYFUNCTION("GOOGLETRANSLATE(D77, ""he"", ""en"")"),"{y}")</f>
        <v>{y}</v>
      </c>
      <c r="F77" s="4"/>
      <c r="G77" s="4"/>
      <c r="H77" s="4"/>
    </row>
    <row r="78" ht="15.75" customHeight="1">
      <c r="A78" s="3" t="s">
        <v>8612</v>
      </c>
      <c r="B78" s="1" t="s">
        <v>8613</v>
      </c>
      <c r="C78" s="4">
        <v>77.0</v>
      </c>
      <c r="D78" s="5" t="s">
        <v>8513</v>
      </c>
      <c r="E78" s="4" t="str">
        <f>IFERROR(__xludf.DUMMYFUNCTION("GOOGLETRANSLATE(D78, ""he"", ""en"")"),"I swear")</f>
        <v>I swear</v>
      </c>
      <c r="F78" s="4"/>
      <c r="G78" s="4"/>
      <c r="H78" s="4"/>
    </row>
    <row r="79" ht="15.75" customHeight="1">
      <c r="A79" s="3" t="s">
        <v>8614</v>
      </c>
      <c r="B79" s="1" t="s">
        <v>8615</v>
      </c>
      <c r="C79" s="4">
        <v>78.0</v>
      </c>
      <c r="D79" s="5" t="s">
        <v>180</v>
      </c>
      <c r="E79" s="4" t="str">
        <f>IFERROR(__xludf.DUMMYFUNCTION("GOOGLETRANSLATE(D79, ""he"", ""en"")"),"Jehovah")</f>
        <v>Jehovah</v>
      </c>
      <c r="F79" s="4"/>
      <c r="G79" s="4"/>
      <c r="H79" s="4"/>
    </row>
    <row r="80" ht="15.75" customHeight="1">
      <c r="A80" s="3" t="s">
        <v>5001</v>
      </c>
      <c r="B80" s="1" t="s">
        <v>8616</v>
      </c>
      <c r="C80" s="4">
        <v>79.0</v>
      </c>
      <c r="D80" s="5" t="s">
        <v>3949</v>
      </c>
      <c r="E80" s="4" t="str">
        <f>IFERROR(__xludf.DUMMYFUNCTION("GOOGLETRANSLATE(D80, ""he"", ""en"")"),"David")</f>
        <v>David</v>
      </c>
      <c r="F80" s="4"/>
      <c r="G80" s="4"/>
      <c r="H80" s="4"/>
    </row>
    <row r="81" ht="15.75" customHeight="1">
      <c r="A81" s="3" t="s">
        <v>8617</v>
      </c>
      <c r="B81" s="1" t="s">
        <v>8618</v>
      </c>
      <c r="C81" s="4">
        <v>80.0</v>
      </c>
      <c r="D81" s="5" t="s">
        <v>3909</v>
      </c>
      <c r="E81" s="4" t="str">
        <f>IFERROR(__xludf.DUMMYFUNCTION("GOOGLETRANSLATE(D81, ""he"", ""en"")"),"truth")</f>
        <v>truth</v>
      </c>
      <c r="F81" s="4"/>
      <c r="G81" s="4"/>
      <c r="H81" s="4"/>
    </row>
    <row r="82" ht="15.75" customHeight="1">
      <c r="A82" s="3" t="s">
        <v>8619</v>
      </c>
      <c r="B82" s="1" t="s">
        <v>8620</v>
      </c>
      <c r="C82" s="4">
        <v>81.0</v>
      </c>
      <c r="D82" s="5" t="s">
        <v>132</v>
      </c>
      <c r="E82" s="4" t="str">
        <f>IFERROR(__xludf.DUMMYFUNCTION("GOOGLETRANSLATE(D82, ""he"", ""en"")"),"not")</f>
        <v>not</v>
      </c>
      <c r="F82" s="4"/>
      <c r="G82" s="4"/>
      <c r="H82" s="4"/>
    </row>
    <row r="83" ht="15.75" customHeight="1">
      <c r="A83" s="3" t="s">
        <v>8621</v>
      </c>
      <c r="B83" s="1" t="s">
        <v>8622</v>
      </c>
      <c r="C83" s="4">
        <v>82.0</v>
      </c>
      <c r="D83" s="5" t="s">
        <v>8623</v>
      </c>
      <c r="E83" s="4" t="str">
        <f>IFERROR(__xludf.DUMMYFUNCTION("GOOGLETRANSLATE(D83, ""he"", ""en"")"),"settlement")</f>
        <v>settlement</v>
      </c>
      <c r="F83" s="4"/>
      <c r="G83" s="4"/>
      <c r="H83" s="4"/>
    </row>
    <row r="84" ht="15.75" customHeight="1">
      <c r="A84" s="3" t="s">
        <v>8624</v>
      </c>
      <c r="B84" s="1" t="s">
        <v>8625</v>
      </c>
      <c r="C84" s="4">
        <v>83.0</v>
      </c>
      <c r="D84" s="5" t="s">
        <v>8626</v>
      </c>
      <c r="E84" s="4" t="str">
        <f>IFERROR(__xludf.DUMMYFUNCTION("GOOGLETRANSLATE(D84, ""he"", ""en"")"),"from her")</f>
        <v>from her</v>
      </c>
      <c r="F84" s="4"/>
      <c r="G84" s="4"/>
      <c r="H84" s="4"/>
    </row>
    <row r="85" ht="15.75" customHeight="1">
      <c r="A85" s="3" t="s">
        <v>8627</v>
      </c>
      <c r="B85" s="1" t="s">
        <v>6096</v>
      </c>
      <c r="C85" s="4">
        <v>84.0</v>
      </c>
      <c r="D85" s="5" t="s">
        <v>8628</v>
      </c>
      <c r="E85" s="4" t="str">
        <f>IFERROR(__xludf.DUMMYFUNCTION("GOOGLETRANSLATE(D85, ""he"", ""en"")"),"From fruit")</f>
        <v>From fruit</v>
      </c>
      <c r="F85" s="4"/>
      <c r="G85" s="4"/>
      <c r="H85" s="4"/>
    </row>
    <row r="86" ht="15.75" customHeight="1">
      <c r="A86" s="3" t="s">
        <v>8629</v>
      </c>
      <c r="B86" s="1" t="s">
        <v>8630</v>
      </c>
      <c r="C86" s="4">
        <v>85.0</v>
      </c>
      <c r="D86" s="5" t="s">
        <v>8606</v>
      </c>
      <c r="E86" s="4" t="str">
        <f>IFERROR(__xludf.DUMMYFUNCTION("GOOGLETRANSLATE(D86, ""he"", ""en"")"),"your stomach")</f>
        <v>your stomach</v>
      </c>
      <c r="F86" s="4"/>
      <c r="G86" s="4"/>
      <c r="H86" s="4"/>
    </row>
    <row r="87" ht="15.75" customHeight="1">
      <c r="A87" s="3" t="s">
        <v>8631</v>
      </c>
      <c r="B87" s="1" t="s">
        <v>8632</v>
      </c>
      <c r="C87" s="4">
        <v>86.0</v>
      </c>
      <c r="D87" s="5" t="s">
        <v>8633</v>
      </c>
      <c r="E87" s="4" t="str">
        <f>IFERROR(__xludf.DUMMYFUNCTION("GOOGLETRANSLATE(D87, ""he"", ""en"")"),"chair")</f>
        <v>chair</v>
      </c>
      <c r="F87" s="4"/>
      <c r="G87" s="4"/>
      <c r="H87" s="4"/>
    </row>
    <row r="88" ht="15.75" customHeight="1">
      <c r="A88" s="3" t="s">
        <v>2835</v>
      </c>
      <c r="B88" s="1" t="s">
        <v>8240</v>
      </c>
      <c r="C88" s="4">
        <v>87.0</v>
      </c>
      <c r="D88" s="5" t="s">
        <v>8634</v>
      </c>
      <c r="E88" s="4" t="str">
        <f>IFERROR(__xludf.DUMMYFUNCTION("GOOGLETRANSLATE(D88, ""he"", ""en"")"),"to the throne")</f>
        <v>to the throne</v>
      </c>
      <c r="F88" s="4"/>
      <c r="G88" s="4"/>
      <c r="H88" s="4"/>
    </row>
    <row r="89" ht="15.75" customHeight="1">
      <c r="A89" s="8" t="s">
        <v>508</v>
      </c>
      <c r="B89" s="17">
        <v>13.0</v>
      </c>
      <c r="C89" s="4">
        <v>88.0</v>
      </c>
      <c r="D89" s="5" t="s">
        <v>5779</v>
      </c>
      <c r="E89" s="4" t="str">
        <f>IFERROR(__xludf.DUMMYFUNCTION("GOOGLETRANSLATE(D89, ""he"", ""en"")"),"to you:")</f>
        <v>to you:</v>
      </c>
      <c r="F89" s="4"/>
      <c r="G89" s="4"/>
      <c r="H89" s="4"/>
    </row>
    <row r="90" ht="15.75" customHeight="1">
      <c r="A90" s="3" t="s">
        <v>129</v>
      </c>
      <c r="B90" s="1" t="s">
        <v>130</v>
      </c>
      <c r="C90" s="4">
        <v>89.0</v>
      </c>
      <c r="D90" s="5" t="s">
        <v>477</v>
      </c>
      <c r="E90" s="4" t="str">
        <f>IFERROR(__xludf.DUMMYFUNCTION("GOOGLETRANSLATE(D90, ""he"", ""en"")"),"{12}")</f>
        <v>{12}</v>
      </c>
      <c r="F90" s="4"/>
      <c r="G90" s="4"/>
      <c r="H90" s="4"/>
    </row>
    <row r="91" ht="15.75" customHeight="1">
      <c r="A91" s="3" t="s">
        <v>8635</v>
      </c>
      <c r="B91" s="1" t="s">
        <v>2252</v>
      </c>
      <c r="C91" s="4">
        <v>90.0</v>
      </c>
      <c r="D91" s="5" t="s">
        <v>726</v>
      </c>
      <c r="E91" s="4" t="str">
        <f>IFERROR(__xludf.DUMMYFUNCTION("GOOGLETRANSLATE(D91, ""he"", ""en"")"),"if")</f>
        <v>if</v>
      </c>
      <c r="F91" s="4"/>
      <c r="G91" s="4"/>
      <c r="H91" s="4"/>
    </row>
    <row r="92" ht="15.75" customHeight="1">
      <c r="A92" s="3" t="s">
        <v>180</v>
      </c>
      <c r="B92" s="1" t="s">
        <v>1380</v>
      </c>
      <c r="C92" s="4">
        <v>91.0</v>
      </c>
      <c r="D92" s="5" t="s">
        <v>8636</v>
      </c>
      <c r="E92" s="4" t="str">
        <f>IFERROR(__xludf.DUMMYFUNCTION("GOOGLETRANSLATE(D92, ""he"", ""en"")"),"will keep")</f>
        <v>will keep</v>
      </c>
      <c r="F92" s="4"/>
      <c r="G92" s="4"/>
      <c r="H92" s="4"/>
    </row>
    <row r="93" ht="15.75" customHeight="1">
      <c r="A93" s="3" t="s">
        <v>283</v>
      </c>
      <c r="B93" s="1" t="s">
        <v>8314</v>
      </c>
      <c r="C93" s="4">
        <v>92.0</v>
      </c>
      <c r="D93" s="5" t="s">
        <v>8614</v>
      </c>
      <c r="E93" s="4" t="str">
        <f>IFERROR(__xludf.DUMMYFUNCTION("GOOGLETRANSLATE(D93, ""he"", ""en"")"),"your sons")</f>
        <v>your sons</v>
      </c>
      <c r="F93" s="4"/>
      <c r="G93" s="4"/>
      <c r="H93" s="4"/>
    </row>
    <row r="94" ht="15.75" customHeight="1">
      <c r="A94" s="3" t="s">
        <v>8637</v>
      </c>
      <c r="B94" s="1" t="s">
        <v>8638</v>
      </c>
      <c r="C94" s="4">
        <v>93.0</v>
      </c>
      <c r="D94" s="5" t="s">
        <v>5027</v>
      </c>
      <c r="E94" s="4" t="str">
        <f>IFERROR(__xludf.DUMMYFUNCTION("GOOGLETRANSLATE(D94, ""he"", ""en"")"),"alliance")</f>
        <v>alliance</v>
      </c>
      <c r="F94" s="4"/>
      <c r="G94" s="4"/>
      <c r="H94" s="4"/>
    </row>
    <row r="95" ht="15.75" customHeight="1">
      <c r="A95" s="3" t="s">
        <v>8639</v>
      </c>
      <c r="B95" s="1" t="s">
        <v>4864</v>
      </c>
      <c r="C95" s="4">
        <v>94.0</v>
      </c>
      <c r="D95" s="5" t="s">
        <v>8617</v>
      </c>
      <c r="E95" s="4" t="str">
        <f>IFERROR(__xludf.DUMMYFUNCTION("GOOGLETRANSLATE(D95, ""he"", ""en"")"),"and my witness")</f>
        <v>and my witness</v>
      </c>
      <c r="F95" s="4"/>
      <c r="G95" s="4"/>
      <c r="H95" s="4"/>
    </row>
    <row r="96" ht="15.75" customHeight="1">
      <c r="A96" s="3" t="s">
        <v>1317</v>
      </c>
      <c r="B96" s="1" t="s">
        <v>8640</v>
      </c>
      <c r="C96" s="4">
        <v>95.0</v>
      </c>
      <c r="D96" s="5" t="s">
        <v>8619</v>
      </c>
      <c r="E96" s="4" t="str">
        <f>IFERROR(__xludf.DUMMYFUNCTION("GOOGLETRANSLATE(D96, ""he"", ""en"")"),"this")</f>
        <v>this</v>
      </c>
      <c r="F96" s="4"/>
      <c r="G96" s="4"/>
      <c r="H96" s="4"/>
    </row>
    <row r="97" ht="15.75" customHeight="1">
      <c r="A97" s="8" t="s">
        <v>784</v>
      </c>
      <c r="B97" s="17">
        <v>14.0</v>
      </c>
      <c r="C97" s="4">
        <v>96.0</v>
      </c>
      <c r="D97" s="5" t="s">
        <v>8641</v>
      </c>
      <c r="E97" s="4" t="str">
        <f>IFERROR(__xludf.DUMMYFUNCTION("GOOGLETRANSLATE(D97, ""he"", ""en"")"),"I will not die")</f>
        <v>I will not die</v>
      </c>
      <c r="F97" s="4"/>
      <c r="G97" s="4"/>
      <c r="H97" s="4"/>
    </row>
    <row r="98" ht="15.75" customHeight="1">
      <c r="A98" s="3" t="s">
        <v>743</v>
      </c>
      <c r="B98" s="1" t="s">
        <v>744</v>
      </c>
      <c r="C98" s="4">
        <v>97.0</v>
      </c>
      <c r="D98" s="5" t="s">
        <v>3354</v>
      </c>
      <c r="E98" s="4" t="str">
        <f>IFERROR(__xludf.DUMMYFUNCTION("GOOGLETRANSLATE(D98, ""he"", ""en"")"),"also")</f>
        <v>also</v>
      </c>
      <c r="F98" s="4"/>
      <c r="G98" s="4"/>
      <c r="H98" s="4"/>
    </row>
    <row r="99" ht="15.75" customHeight="1">
      <c r="A99" s="3" t="s">
        <v>8642</v>
      </c>
      <c r="B99" s="1" t="s">
        <v>8643</v>
      </c>
      <c r="C99" s="4">
        <v>98.0</v>
      </c>
      <c r="D99" s="5" t="s">
        <v>8644</v>
      </c>
      <c r="E99" s="4" t="str">
        <f>IFERROR(__xludf.DUMMYFUNCTION("GOOGLETRANSLATE(D99, ""he"", ""en"")"),"their sons")</f>
        <v>their sons</v>
      </c>
      <c r="F99" s="4"/>
      <c r="G99" s="4"/>
      <c r="H99" s="4"/>
    </row>
    <row r="100" ht="15.75" customHeight="1">
      <c r="A100" s="3" t="s">
        <v>8627</v>
      </c>
      <c r="B100" s="1" t="s">
        <v>6096</v>
      </c>
      <c r="C100" s="4">
        <v>99.0</v>
      </c>
      <c r="D100" s="5" t="s">
        <v>3518</v>
      </c>
      <c r="E100" s="4" t="str">
        <f>IFERROR(__xludf.DUMMYFUNCTION("GOOGLETRANSLATE(D100, ""he"", ""en"")"),"jewel")</f>
        <v>jewel</v>
      </c>
      <c r="F100" s="4"/>
      <c r="G100" s="4"/>
      <c r="H100" s="4"/>
    </row>
    <row r="101" ht="15.75" customHeight="1">
      <c r="A101" s="3" t="s">
        <v>8645</v>
      </c>
      <c r="B101" s="1" t="s">
        <v>8646</v>
      </c>
      <c r="C101" s="4">
        <v>100.0</v>
      </c>
      <c r="D101" s="5" t="s">
        <v>2434</v>
      </c>
      <c r="E101" s="4" t="str">
        <f>IFERROR(__xludf.DUMMYFUNCTION("GOOGLETRANSLATE(D101, ""he"", ""en"")"),"to")</f>
        <v>to</v>
      </c>
      <c r="F101" s="4"/>
      <c r="G101" s="4"/>
      <c r="H101" s="4"/>
    </row>
    <row r="102" ht="15.75" customHeight="1">
      <c r="A102" s="3" t="s">
        <v>8647</v>
      </c>
      <c r="B102" s="1" t="s">
        <v>8648</v>
      </c>
      <c r="C102" s="4">
        <v>101.0</v>
      </c>
      <c r="D102" s="5" t="s">
        <v>8649</v>
      </c>
      <c r="E102" s="4" t="str">
        <f>IFERROR(__xludf.DUMMYFUNCTION("GOOGLETRANSLATE(D102, ""he"", ""en"")"),"sit down")</f>
        <v>sit down</v>
      </c>
      <c r="F102" s="4"/>
      <c r="G102" s="4"/>
      <c r="H102" s="4"/>
    </row>
    <row r="103" ht="15.75" customHeight="1">
      <c r="A103" s="8" t="s">
        <v>808</v>
      </c>
      <c r="B103" s="17">
        <v>15.0</v>
      </c>
      <c r="C103" s="4">
        <v>102.0</v>
      </c>
      <c r="D103" s="5" t="s">
        <v>8634</v>
      </c>
      <c r="E103" s="4" t="str">
        <f>IFERROR(__xludf.DUMMYFUNCTION("GOOGLETRANSLATE(D103, ""he"", ""en"")"),"to the throne")</f>
        <v>to the throne</v>
      </c>
      <c r="F103" s="4"/>
      <c r="G103" s="4"/>
      <c r="H103" s="4"/>
    </row>
    <row r="104" ht="15.75" customHeight="1">
      <c r="A104" s="3" t="s">
        <v>8650</v>
      </c>
      <c r="B104" s="1" t="s">
        <v>8651</v>
      </c>
      <c r="C104" s="4">
        <v>103.0</v>
      </c>
      <c r="D104" s="5" t="s">
        <v>5779</v>
      </c>
      <c r="E104" s="4" t="str">
        <f>IFERROR(__xludf.DUMMYFUNCTION("GOOGLETRANSLATE(D104, ""he"", ""en"")"),"to you:")</f>
        <v>to you:</v>
      </c>
      <c r="F104" s="4"/>
      <c r="G104" s="4"/>
      <c r="H104" s="4"/>
    </row>
    <row r="105" ht="15.75" customHeight="1">
      <c r="A105" s="3" t="s">
        <v>8652</v>
      </c>
      <c r="B105" s="1" t="s">
        <v>8653</v>
      </c>
      <c r="C105" s="4">
        <v>104.0</v>
      </c>
      <c r="D105" s="5" t="s">
        <v>513</v>
      </c>
      <c r="E105" s="4" t="str">
        <f>IFERROR(__xludf.DUMMYFUNCTION("GOOGLETRANSLATE(D105, ""he"", ""en"")"),"{13}")</f>
        <v>{13}</v>
      </c>
      <c r="F105" s="4"/>
      <c r="G105" s="4"/>
      <c r="H105" s="4"/>
    </row>
    <row r="106" ht="15.75" customHeight="1">
      <c r="A106" s="3" t="s">
        <v>8654</v>
      </c>
      <c r="B106" s="1" t="s">
        <v>8655</v>
      </c>
      <c r="C106" s="4">
        <v>105.0</v>
      </c>
      <c r="D106" s="5" t="s">
        <v>53</v>
      </c>
      <c r="E106" s="4" t="str">
        <f>IFERROR(__xludf.DUMMYFUNCTION("GOOGLETRANSLATE(D106, ""he"", ""en"")"),"that")</f>
        <v>that</v>
      </c>
      <c r="F106" s="4"/>
      <c r="G106" s="4"/>
      <c r="H106" s="4"/>
    </row>
    <row r="107" ht="15.75" customHeight="1">
      <c r="A107" s="3" t="s">
        <v>8656</v>
      </c>
      <c r="B107" s="1" t="s">
        <v>8657</v>
      </c>
      <c r="C107" s="4">
        <v>106.0</v>
      </c>
      <c r="D107" s="5" t="s">
        <v>8635</v>
      </c>
      <c r="E107" s="4" t="str">
        <f>IFERROR(__xludf.DUMMYFUNCTION("GOOGLETRANSLATE(D107, ""he"", ""en"")"),"choose")</f>
        <v>choose</v>
      </c>
      <c r="F107" s="4"/>
      <c r="G107" s="4"/>
      <c r="H107" s="4"/>
    </row>
    <row r="108" ht="15.75" customHeight="1">
      <c r="A108" s="3" t="s">
        <v>8658</v>
      </c>
      <c r="B108" s="1" t="s">
        <v>8659</v>
      </c>
      <c r="C108" s="4">
        <v>107.0</v>
      </c>
      <c r="D108" s="5" t="s">
        <v>180</v>
      </c>
      <c r="E108" s="4" t="str">
        <f>IFERROR(__xludf.DUMMYFUNCTION("GOOGLETRANSLATE(D108, ""he"", ""en"")"),"Jehovah")</f>
        <v>Jehovah</v>
      </c>
      <c r="F108" s="4"/>
      <c r="G108" s="4"/>
      <c r="H108" s="4"/>
    </row>
    <row r="109" ht="15.75" customHeight="1">
      <c r="A109" s="3" t="s">
        <v>8660</v>
      </c>
      <c r="B109" s="1" t="s">
        <v>2685</v>
      </c>
      <c r="C109" s="4">
        <v>108.0</v>
      </c>
      <c r="D109" s="5" t="s">
        <v>8661</v>
      </c>
      <c r="E109" s="4" t="str">
        <f>IFERROR(__xludf.DUMMYFUNCTION("GOOGLETRANSLATE(D109, ""he"", ""en"")"),"in grade")</f>
        <v>in grade</v>
      </c>
      <c r="F109" s="4"/>
      <c r="G109" s="4"/>
      <c r="H109" s="4"/>
    </row>
    <row r="110" ht="15.75" customHeight="1">
      <c r="A110" s="8" t="s">
        <v>828</v>
      </c>
      <c r="B110" s="17">
        <v>16.0</v>
      </c>
      <c r="C110" s="4">
        <v>109.0</v>
      </c>
      <c r="D110" s="5" t="s">
        <v>8662</v>
      </c>
      <c r="E110" s="4" t="str">
        <f>IFERROR(__xludf.DUMMYFUNCTION("GOOGLETRANSLATE(D110, ""he"", ""en"")"),"oh")</f>
        <v>oh</v>
      </c>
      <c r="F110" s="4"/>
      <c r="G110" s="4"/>
      <c r="H110" s="4"/>
    </row>
    <row r="111" ht="15.75" customHeight="1">
      <c r="A111" s="3" t="s">
        <v>8663</v>
      </c>
      <c r="B111" s="1" t="s">
        <v>8664</v>
      </c>
      <c r="C111" s="4">
        <v>110.0</v>
      </c>
      <c r="D111" s="5" t="s">
        <v>8665</v>
      </c>
      <c r="E111" s="4" t="str">
        <f>IFERROR(__xludf.DUMMYFUNCTION("GOOGLETRANSLATE(D111, ""he"", ""en"")"),"for a seat")</f>
        <v>for a seat</v>
      </c>
      <c r="F111" s="4"/>
      <c r="G111" s="4"/>
      <c r="H111" s="4"/>
    </row>
    <row r="112" ht="15.75" customHeight="1">
      <c r="A112" s="3" t="s">
        <v>8666</v>
      </c>
      <c r="B112" s="1" t="s">
        <v>8667</v>
      </c>
      <c r="C112" s="4">
        <v>111.0</v>
      </c>
      <c r="D112" s="5" t="s">
        <v>1711</v>
      </c>
      <c r="E112" s="4" t="str">
        <f>IFERROR(__xludf.DUMMYFUNCTION("GOOGLETRANSLATE(D112, ""he"", ""en"")"),"him:")</f>
        <v>him:</v>
      </c>
      <c r="F112" s="4"/>
      <c r="G112" s="4"/>
      <c r="H112" s="4"/>
    </row>
    <row r="113" ht="15.75" customHeight="1">
      <c r="A113" s="3" t="s">
        <v>8668</v>
      </c>
      <c r="B113" s="1" t="s">
        <v>8669</v>
      </c>
      <c r="C113" s="4">
        <v>112.0</v>
      </c>
      <c r="D113" s="5" t="s">
        <v>801</v>
      </c>
      <c r="E113" s="4" t="str">
        <f>IFERROR(__xludf.DUMMYFUNCTION("GOOGLETRANSLATE(D113, ""he"", ""en"")"),"{hand}")</f>
        <v>{hand}</v>
      </c>
      <c r="F113" s="4"/>
      <c r="G113" s="4"/>
      <c r="H113" s="4"/>
    </row>
    <row r="114" ht="15.75" customHeight="1">
      <c r="A114" s="3" t="s">
        <v>8670</v>
      </c>
      <c r="B114" s="1" t="s">
        <v>8671</v>
      </c>
      <c r="C114" s="4">
        <v>113.0</v>
      </c>
      <c r="D114" s="5" t="s">
        <v>743</v>
      </c>
      <c r="E114" s="4" t="str">
        <f>IFERROR(__xludf.DUMMYFUNCTION("GOOGLETRANSLATE(D114, ""he"", ""en"")"),"this")</f>
        <v>this</v>
      </c>
      <c r="F114" s="4"/>
      <c r="G114" s="4"/>
      <c r="H114" s="4"/>
    </row>
    <row r="115" ht="15.75" customHeight="1">
      <c r="A115" s="3" t="s">
        <v>8672</v>
      </c>
      <c r="B115" s="1" t="s">
        <v>8589</v>
      </c>
      <c r="C115" s="4">
        <v>114.0</v>
      </c>
      <c r="D115" s="5" t="s">
        <v>8642</v>
      </c>
      <c r="E115" s="4" t="str">
        <f>IFERROR(__xludf.DUMMYFUNCTION("GOOGLETRANSLATE(D115, ""he"", ""en"")"),"restful")</f>
        <v>restful</v>
      </c>
      <c r="F115" s="4"/>
      <c r="G115" s="4"/>
      <c r="H115" s="4"/>
    </row>
    <row r="116" ht="15.75" customHeight="1">
      <c r="A116" s="3" t="s">
        <v>4739</v>
      </c>
      <c r="B116" s="1" t="s">
        <v>8673</v>
      </c>
      <c r="C116" s="4">
        <v>115.0</v>
      </c>
      <c r="D116" s="5" t="s">
        <v>3518</v>
      </c>
      <c r="E116" s="4" t="str">
        <f>IFERROR(__xludf.DUMMYFUNCTION("GOOGLETRANSLATE(D116, ""he"", ""en"")"),"jewel")</f>
        <v>jewel</v>
      </c>
      <c r="F116" s="4"/>
      <c r="G116" s="4"/>
      <c r="H116" s="4"/>
    </row>
    <row r="117" ht="15.75" customHeight="1">
      <c r="A117" s="8" t="s">
        <v>856</v>
      </c>
      <c r="B117" s="17">
        <v>17.0</v>
      </c>
      <c r="C117" s="4">
        <v>116.0</v>
      </c>
      <c r="D117" s="5" t="s">
        <v>2434</v>
      </c>
      <c r="E117" s="4" t="str">
        <f>IFERROR(__xludf.DUMMYFUNCTION("GOOGLETRANSLATE(D117, ""he"", ""en"")"),"to")</f>
        <v>to</v>
      </c>
      <c r="F117" s="4"/>
      <c r="G117" s="4"/>
      <c r="H117" s="4"/>
    </row>
    <row r="118" ht="15.75" customHeight="1">
      <c r="A118" s="3" t="s">
        <v>8674</v>
      </c>
      <c r="B118" s="1" t="s">
        <v>289</v>
      </c>
      <c r="C118" s="4">
        <v>117.0</v>
      </c>
      <c r="D118" s="5" t="s">
        <v>8675</v>
      </c>
      <c r="E118" s="4" t="str">
        <f>IFERROR(__xludf.DUMMYFUNCTION("GOOGLETRANSLATE(D118, ""he"", ""en"")"),"here")</f>
        <v>here</v>
      </c>
      <c r="F118" s="4"/>
      <c r="G118" s="4"/>
      <c r="H118" s="4"/>
    </row>
    <row r="119" ht="15.75" customHeight="1">
      <c r="A119" s="3" t="s">
        <v>8676</v>
      </c>
      <c r="B119" s="1" t="s">
        <v>8677</v>
      </c>
      <c r="C119" s="4">
        <v>118.0</v>
      </c>
      <c r="D119" s="5" t="s">
        <v>8678</v>
      </c>
      <c r="E119" s="4" t="str">
        <f>IFERROR(__xludf.DUMMYFUNCTION("GOOGLETRANSLATE(D119, ""he"", ""en"")"),"sit down")</f>
        <v>sit down</v>
      </c>
      <c r="F119" s="4"/>
      <c r="G119" s="4"/>
      <c r="H119" s="4"/>
    </row>
    <row r="120" ht="15.75" customHeight="1">
      <c r="A120" s="3" t="s">
        <v>8679</v>
      </c>
      <c r="B120" s="1" t="s">
        <v>8680</v>
      </c>
      <c r="C120" s="4">
        <v>119.0</v>
      </c>
      <c r="D120" s="5" t="s">
        <v>53</v>
      </c>
      <c r="E120" s="4" t="str">
        <f>IFERROR(__xludf.DUMMYFUNCTION("GOOGLETRANSLATE(D120, ""he"", ""en"")"),"that")</f>
        <v>that</v>
      </c>
      <c r="F120" s="4"/>
      <c r="G120" s="4"/>
      <c r="H120" s="4"/>
    </row>
    <row r="121" ht="15.75" customHeight="1">
      <c r="A121" s="3" t="s">
        <v>3949</v>
      </c>
      <c r="B121" s="1" t="s">
        <v>4619</v>
      </c>
      <c r="C121" s="4">
        <v>120.0</v>
      </c>
      <c r="D121" s="5" t="s">
        <v>8681</v>
      </c>
      <c r="E121" s="4" t="str">
        <f>IFERROR(__xludf.DUMMYFUNCTION("GOOGLETRANSLATE(D121, ""he"", ""en"")"),"with her:")</f>
        <v>with her:</v>
      </c>
      <c r="F121" s="4"/>
      <c r="G121" s="4"/>
      <c r="H121" s="4"/>
    </row>
    <row r="122" ht="15.75" customHeight="1">
      <c r="A122" s="3" t="s">
        <v>8682</v>
      </c>
      <c r="B122" s="1" t="s">
        <v>8683</v>
      </c>
      <c r="C122" s="4">
        <v>121.0</v>
      </c>
      <c r="D122" s="5" t="s">
        <v>821</v>
      </c>
      <c r="E122" s="4" t="str">
        <f>IFERROR(__xludf.DUMMYFUNCTION("GOOGLETRANSLATE(D122, ""he"", ""en"")"),"{to}")</f>
        <v>{to}</v>
      </c>
      <c r="F122" s="4"/>
      <c r="G122" s="4"/>
      <c r="H122" s="4"/>
    </row>
    <row r="123" ht="15.75" customHeight="1">
      <c r="A123" s="3" t="s">
        <v>6915</v>
      </c>
      <c r="B123" s="1" t="s">
        <v>8684</v>
      </c>
      <c r="C123" s="4">
        <v>122.0</v>
      </c>
      <c r="D123" s="5" t="s">
        <v>8650</v>
      </c>
      <c r="E123" s="4" t="str">
        <f>IFERROR(__xludf.DUMMYFUNCTION("GOOGLETRANSLATE(D123, ""he"", ""en"")"),"provisions")</f>
        <v>provisions</v>
      </c>
      <c r="F123" s="4"/>
      <c r="G123" s="4"/>
      <c r="H123" s="4"/>
    </row>
    <row r="124" ht="15.75" customHeight="1">
      <c r="A124" s="3" t="s">
        <v>8685</v>
      </c>
      <c r="B124" s="1" t="s">
        <v>8686</v>
      </c>
      <c r="C124" s="4">
        <v>123.0</v>
      </c>
      <c r="D124" s="5" t="s">
        <v>8687</v>
      </c>
      <c r="E124" s="4" t="str">
        <f>IFERROR(__xludf.DUMMYFUNCTION("GOOGLETRANSLATE(D124, ""he"", ""en"")"),"knee")</f>
        <v>knee</v>
      </c>
      <c r="F124" s="4"/>
      <c r="G124" s="4"/>
      <c r="H124" s="4"/>
    </row>
    <row r="125" ht="15.75" customHeight="1">
      <c r="A125" s="8" t="s">
        <v>880</v>
      </c>
      <c r="B125" s="17">
        <v>18.0</v>
      </c>
      <c r="C125" s="4">
        <v>124.0</v>
      </c>
      <c r="D125" s="5" t="s">
        <v>8654</v>
      </c>
      <c r="E125" s="4" t="str">
        <f>IFERROR(__xludf.DUMMYFUNCTION("GOOGLETRANSLATE(D125, ""he"", ""en"")"),"Yeshiva student")</f>
        <v>Yeshiva student</v>
      </c>
      <c r="F125" s="4"/>
      <c r="G125" s="4"/>
      <c r="H125" s="4"/>
    </row>
    <row r="126" ht="15.75" customHeight="1">
      <c r="A126" s="3" t="s">
        <v>8688</v>
      </c>
      <c r="B126" s="1" t="s">
        <v>5093</v>
      </c>
      <c r="C126" s="4">
        <v>125.0</v>
      </c>
      <c r="D126" s="5" t="s">
        <v>8656</v>
      </c>
      <c r="E126" s="4" t="str">
        <f>IFERROR(__xludf.DUMMYFUNCTION("GOOGLETRANSLATE(D126, ""he"", ""en"")"),"Ebionya")</f>
        <v>Ebionya</v>
      </c>
      <c r="F126" s="4"/>
      <c r="G126" s="4"/>
      <c r="H126" s="4"/>
    </row>
    <row r="127" ht="15.75" customHeight="1">
      <c r="A127" s="3" t="s">
        <v>8689</v>
      </c>
      <c r="B127" s="1" t="s">
        <v>8667</v>
      </c>
      <c r="C127" s="4">
        <v>126.0</v>
      </c>
      <c r="D127" s="5" t="s">
        <v>8690</v>
      </c>
      <c r="E127" s="4" t="str">
        <f>IFERROR(__xludf.DUMMYFUNCTION("GOOGLETRANSLATE(D127, ""he"", ""en"")"),"I will satisfy")</f>
        <v>I will satisfy</v>
      </c>
      <c r="F127" s="4"/>
      <c r="G127" s="4"/>
      <c r="H127" s="4"/>
    </row>
    <row r="128" ht="15.75" customHeight="1">
      <c r="A128" s="3" t="s">
        <v>8691</v>
      </c>
      <c r="B128" s="1" t="s">
        <v>8692</v>
      </c>
      <c r="C128" s="4">
        <v>127.0</v>
      </c>
      <c r="D128" s="5" t="s">
        <v>8693</v>
      </c>
      <c r="E128" s="4" t="str">
        <f>IFERROR(__xludf.DUMMYFUNCTION("GOOGLETRANSLATE(D128, ""he"", ""en"")"),"bread:")</f>
        <v>bread:</v>
      </c>
      <c r="F128" s="4"/>
      <c r="G128" s="4"/>
      <c r="H128" s="4"/>
    </row>
    <row r="129" ht="15.75" customHeight="1">
      <c r="A129" s="3" t="s">
        <v>8694</v>
      </c>
      <c r="B129" s="1" t="s">
        <v>8695</v>
      </c>
      <c r="C129" s="4">
        <v>128.0</v>
      </c>
      <c r="D129" s="5" t="s">
        <v>848</v>
      </c>
      <c r="E129" s="4" t="str">
        <f>IFERROR(__xludf.DUMMYFUNCTION("GOOGLETRANSLATE(D129, ""he"", ""en"")"),"{16}")</f>
        <v>{16}</v>
      </c>
      <c r="F129" s="4"/>
      <c r="G129" s="4"/>
      <c r="H129" s="4"/>
    </row>
    <row r="130" ht="15.75" customHeight="1">
      <c r="A130" s="3" t="s">
        <v>8696</v>
      </c>
      <c r="B130" s="1" t="s">
        <v>8697</v>
      </c>
      <c r="C130" s="4">
        <v>129.0</v>
      </c>
      <c r="D130" s="5" t="s">
        <v>8663</v>
      </c>
      <c r="E130" s="4" t="str">
        <f>IFERROR(__xludf.DUMMYFUNCTION("GOOGLETRANSLATE(D130, ""he"", ""en"")"),"and her priests")</f>
        <v>and her priests</v>
      </c>
      <c r="F130" s="4"/>
      <c r="G130" s="4"/>
      <c r="H130" s="4"/>
    </row>
    <row r="131" ht="15.75" customHeight="1">
      <c r="A131" s="3" t="s">
        <v>5059</v>
      </c>
      <c r="B131" s="1" t="s">
        <v>8698</v>
      </c>
      <c r="C131" s="4">
        <v>130.0</v>
      </c>
      <c r="D131" s="5" t="s">
        <v>8699</v>
      </c>
      <c r="E131" s="4" t="str">
        <f>IFERROR(__xludf.DUMMYFUNCTION("GOOGLETRANSLATE(D131, ""he"", ""en"")"),"unclothed")</f>
        <v>unclothed</v>
      </c>
      <c r="F131" s="4"/>
      <c r="G131" s="4"/>
      <c r="H131" s="4"/>
    </row>
    <row r="132" ht="15.75" customHeight="1">
      <c r="A132" s="9"/>
      <c r="C132" s="4">
        <v>131.0</v>
      </c>
      <c r="D132" s="5" t="s">
        <v>8700</v>
      </c>
      <c r="E132" s="4" t="str">
        <f>IFERROR(__xludf.DUMMYFUNCTION("GOOGLETRANSLATE(D132, ""he"", ""en"")"),"salvation")</f>
        <v>salvation</v>
      </c>
      <c r="F132" s="4"/>
      <c r="G132" s="4"/>
      <c r="H132" s="4"/>
    </row>
    <row r="133" ht="15.75" customHeight="1">
      <c r="A133" s="9"/>
      <c r="C133" s="4">
        <v>132.0</v>
      </c>
      <c r="D133" s="5" t="s">
        <v>8670</v>
      </c>
      <c r="E133" s="4" t="str">
        <f>IFERROR(__xludf.DUMMYFUNCTION("GOOGLETRANSLATE(D133, ""he"", ""en"")"),"and her followers")</f>
        <v>and her followers</v>
      </c>
      <c r="F133" s="4"/>
      <c r="G133" s="4"/>
      <c r="H133" s="4"/>
    </row>
    <row r="134" ht="15.75" customHeight="1">
      <c r="A134" s="9"/>
      <c r="C134" s="4">
        <v>133.0</v>
      </c>
      <c r="D134" s="5" t="s">
        <v>8701</v>
      </c>
      <c r="E134" s="4" t="str">
        <f>IFERROR(__xludf.DUMMYFUNCTION("GOOGLETRANSLATE(D134, ""he"", ""en"")"),"rang out")</f>
        <v>rang out</v>
      </c>
      <c r="F134" s="4"/>
      <c r="G134" s="4"/>
      <c r="H134" s="4"/>
    </row>
    <row r="135" ht="15.75" customHeight="1">
      <c r="A135" s="9"/>
      <c r="C135" s="4">
        <v>134.0</v>
      </c>
      <c r="D135" s="5" t="s">
        <v>4747</v>
      </c>
      <c r="E135" s="4" t="str">
        <f>IFERROR(__xludf.DUMMYFUNCTION("GOOGLETRANSLATE(D135, ""he"", ""en"")"),"We will say:")</f>
        <v>We will say:</v>
      </c>
      <c r="F135" s="4"/>
      <c r="G135" s="4"/>
      <c r="H135" s="4"/>
    </row>
    <row r="136" ht="15.75" customHeight="1">
      <c r="A136" s="9"/>
      <c r="C136" s="4">
        <v>135.0</v>
      </c>
      <c r="D136" s="5" t="s">
        <v>867</v>
      </c>
      <c r="E136" s="4" t="str">
        <f>IFERROR(__xludf.DUMMYFUNCTION("GOOGLETRANSLATE(D136, ""he"", ""en"")"),"{17}")</f>
        <v>{17}</v>
      </c>
      <c r="F136" s="4"/>
      <c r="G136" s="4"/>
      <c r="H136" s="4"/>
    </row>
    <row r="137" ht="15.75" customHeight="1">
      <c r="A137" s="9"/>
      <c r="C137" s="4">
        <v>136.0</v>
      </c>
      <c r="D137" s="5" t="s">
        <v>4271</v>
      </c>
      <c r="E137" s="4" t="str">
        <f>IFERROR(__xludf.DUMMYFUNCTION("GOOGLETRANSLATE(D137, ""he"", ""en"")"),"name")</f>
        <v>name</v>
      </c>
      <c r="F137" s="4"/>
      <c r="G137" s="4"/>
      <c r="H137" s="4"/>
    </row>
    <row r="138" ht="15.75" customHeight="1">
      <c r="A138" s="9"/>
      <c r="C138" s="4">
        <v>137.0</v>
      </c>
      <c r="D138" s="5" t="s">
        <v>8676</v>
      </c>
      <c r="E138" s="4" t="str">
        <f>IFERROR(__xludf.DUMMYFUNCTION("GOOGLETRANSLATE(D138, ""he"", ""en"")"),"will grow")</f>
        <v>will grow</v>
      </c>
      <c r="F138" s="4"/>
      <c r="G138" s="4"/>
      <c r="H138" s="4"/>
    </row>
    <row r="139" ht="15.75" customHeight="1">
      <c r="A139" s="9"/>
      <c r="C139" s="4">
        <v>138.0</v>
      </c>
      <c r="D139" s="5" t="s">
        <v>8679</v>
      </c>
      <c r="E139" s="4" t="str">
        <f>IFERROR(__xludf.DUMMYFUNCTION("GOOGLETRANSLATE(D139, ""he"", ""en"")"),"fund")</f>
        <v>fund</v>
      </c>
      <c r="F139" s="4"/>
      <c r="G139" s="4"/>
      <c r="H139" s="4"/>
    </row>
    <row r="140" ht="15.75" customHeight="1">
      <c r="A140" s="9"/>
      <c r="C140" s="4">
        <v>139.0</v>
      </c>
      <c r="D140" s="5" t="s">
        <v>3949</v>
      </c>
      <c r="E140" s="4" t="str">
        <f>IFERROR(__xludf.DUMMYFUNCTION("GOOGLETRANSLATE(D140, ""he"", ""en"")"),"David")</f>
        <v>David</v>
      </c>
      <c r="F140" s="4"/>
      <c r="G140" s="4"/>
      <c r="H140" s="4"/>
    </row>
    <row r="141" ht="15.75" customHeight="1">
      <c r="A141" s="9"/>
      <c r="C141" s="4">
        <v>140.0</v>
      </c>
      <c r="D141" s="5" t="s">
        <v>8702</v>
      </c>
      <c r="E141" s="4" t="str">
        <f>IFERROR(__xludf.DUMMYFUNCTION("GOOGLETRANSLATE(D141, ""he"", ""en"")"),"I edited")</f>
        <v>I edited</v>
      </c>
      <c r="F141" s="4"/>
      <c r="G141" s="4"/>
      <c r="H141" s="4"/>
    </row>
    <row r="142" ht="15.75" customHeight="1">
      <c r="A142" s="9"/>
      <c r="C142" s="4">
        <v>141.0</v>
      </c>
      <c r="D142" s="5" t="s">
        <v>6915</v>
      </c>
      <c r="E142" s="4" t="str">
        <f>IFERROR(__xludf.DUMMYFUNCTION("GOOGLETRANSLATE(D142, ""he"", ""en"")"),"candle")</f>
        <v>candle</v>
      </c>
      <c r="F142" s="4"/>
      <c r="G142" s="4"/>
      <c r="H142" s="4"/>
    </row>
    <row r="143" ht="15.75" customHeight="1">
      <c r="A143" s="9"/>
      <c r="C143" s="4">
        <v>142.0</v>
      </c>
      <c r="D143" s="5" t="s">
        <v>8703</v>
      </c>
      <c r="E143" s="4" t="str">
        <f>IFERROR(__xludf.DUMMYFUNCTION("GOOGLETRANSLATE(D143, ""he"", ""en"")"),"To the Christian:")</f>
        <v>To the Christian:</v>
      </c>
      <c r="F143" s="4"/>
      <c r="G143" s="4"/>
      <c r="H143" s="4"/>
    </row>
    <row r="144" ht="15.75" customHeight="1">
      <c r="A144" s="9"/>
      <c r="C144" s="4">
        <v>143.0</v>
      </c>
      <c r="D144" s="5" t="s">
        <v>897</v>
      </c>
      <c r="E144" s="4" t="str">
        <f>IFERROR(__xludf.DUMMYFUNCTION("GOOGLETRANSLATE(D144, ""he"", ""en"")"),"{noun}")</f>
        <v>{noun}</v>
      </c>
      <c r="F144" s="4"/>
      <c r="G144" s="4"/>
      <c r="H144" s="4"/>
    </row>
    <row r="145" ht="15.75" customHeight="1">
      <c r="A145" s="9"/>
      <c r="C145" s="4">
        <v>144.0</v>
      </c>
      <c r="D145" s="5" t="s">
        <v>8688</v>
      </c>
      <c r="E145" s="4" t="str">
        <f>IFERROR(__xludf.DUMMYFUNCTION("GOOGLETRANSLATE(D145, ""he"", ""en"")"),"his enemies")</f>
        <v>his enemies</v>
      </c>
      <c r="F145" s="4"/>
      <c r="G145" s="4"/>
      <c r="H145" s="4"/>
    </row>
    <row r="146" ht="15.75" customHeight="1">
      <c r="A146" s="9"/>
      <c r="C146" s="4">
        <v>145.0</v>
      </c>
      <c r="D146" s="5" t="s">
        <v>8699</v>
      </c>
      <c r="E146" s="4" t="str">
        <f>IFERROR(__xludf.DUMMYFUNCTION("GOOGLETRANSLATE(D146, ""he"", ""en"")"),"unclothed")</f>
        <v>unclothed</v>
      </c>
      <c r="F146" s="4"/>
      <c r="G146" s="4"/>
      <c r="H146" s="4"/>
    </row>
    <row r="147" ht="15.75" customHeight="1">
      <c r="A147" s="9"/>
      <c r="C147" s="4">
        <v>146.0</v>
      </c>
      <c r="D147" s="5" t="s">
        <v>8704</v>
      </c>
      <c r="E147" s="4" t="str">
        <f>IFERROR(__xludf.DUMMYFUNCTION("GOOGLETRANSLATE(D147, ""he"", ""en"")"),"in shame")</f>
        <v>in shame</v>
      </c>
      <c r="F147" s="4"/>
      <c r="G147" s="4"/>
      <c r="H147" s="4"/>
    </row>
    <row r="148" ht="15.75" customHeight="1">
      <c r="A148" s="9"/>
      <c r="C148" s="4">
        <v>147.0</v>
      </c>
      <c r="D148" s="5" t="s">
        <v>8694</v>
      </c>
      <c r="E148" s="4" t="str">
        <f>IFERROR(__xludf.DUMMYFUNCTION("GOOGLETRANSLATE(D148, ""he"", ""en"")"),"and on it")</f>
        <v>and on it</v>
      </c>
      <c r="F148" s="4"/>
      <c r="G148" s="4"/>
      <c r="H148" s="4"/>
    </row>
    <row r="149" ht="15.75" customHeight="1">
      <c r="A149" s="9"/>
      <c r="C149" s="4">
        <v>148.0</v>
      </c>
      <c r="D149" s="5" t="s">
        <v>5302</v>
      </c>
      <c r="E149" s="4" t="str">
        <f>IFERROR(__xludf.DUMMYFUNCTION("GOOGLETRANSLATE(D149, ""he"", ""en"")"),"peeked")</f>
        <v>peeked</v>
      </c>
      <c r="F149" s="4"/>
      <c r="G149" s="4"/>
      <c r="H149" s="4"/>
    </row>
    <row r="150" ht="15.75" customHeight="1">
      <c r="A150" s="9"/>
      <c r="C150" s="4">
        <v>149.0</v>
      </c>
      <c r="D150" s="5" t="s">
        <v>5091</v>
      </c>
      <c r="E150" s="4" t="str">
        <f>IFERROR(__xludf.DUMMYFUNCTION("GOOGLETRANSLATE(D150, ""he"", ""en"")"),"Nezro:")</f>
        <v>Nezro:</v>
      </c>
      <c r="F150" s="4"/>
      <c r="G150" s="4"/>
      <c r="H150" s="4"/>
    </row>
    <row r="151" ht="15.75" customHeight="1">
      <c r="E151" s="4" t="str">
        <f>IFERROR(__xludf.DUMMYFUNCTION("GOOGLETRANSLATE(D151, ""he"", ""en"")"),"#VALUE!")</f>
        <v>#VALUE!</v>
      </c>
    </row>
    <row r="152" ht="15.75" customHeight="1">
      <c r="E152" s="4" t="str">
        <f>IFERROR(__xludf.DUMMYFUNCTION("GOOGLETRANSLATE(D152, ""he"", ""en"")"),"#VALUE!")</f>
        <v>#VALUE!</v>
      </c>
    </row>
    <row r="153" ht="15.75" customHeight="1">
      <c r="E153" s="4" t="str">
        <f>IFERROR(__xludf.DUMMYFUNCTION("GOOGLETRANSLATE(D153, ""he"", ""en"")"),"#VALUE!")</f>
        <v>#VALUE!</v>
      </c>
    </row>
    <row r="154" ht="15.75" customHeight="1">
      <c r="E154" s="4" t="str">
        <f>IFERROR(__xludf.DUMMYFUNCTION("GOOGLETRANSLATE(D154, ""he"", ""en"")"),"#VALUE!")</f>
        <v>#VALUE!</v>
      </c>
    </row>
    <row r="155" ht="15.75" customHeight="1">
      <c r="E155" s="4" t="str">
        <f>IFERROR(__xludf.DUMMYFUNCTION("GOOGLETRANSLATE(D155, ""he"", ""en"")"),"#VALUE!")</f>
        <v>#VALUE!</v>
      </c>
    </row>
    <row r="156" ht="15.75" customHeight="1">
      <c r="E156" s="4" t="str">
        <f>IFERROR(__xludf.DUMMYFUNCTION("GOOGLETRANSLATE(D156, ""he"", ""en"")"),"#VALUE!")</f>
        <v>#VALUE!</v>
      </c>
    </row>
    <row r="157" ht="15.75" customHeight="1">
      <c r="E157" s="4" t="str">
        <f>IFERROR(__xludf.DUMMYFUNCTION("GOOGLETRANSLATE(D157, ""he"", ""en"")"),"#VALUE!")</f>
        <v>#VALUE!</v>
      </c>
    </row>
    <row r="158" ht="15.75" customHeight="1">
      <c r="E158" s="4" t="str">
        <f>IFERROR(__xludf.DUMMYFUNCTION("GOOGLETRANSLATE(D158, ""he"", ""en"")"),"#VALUE!")</f>
        <v>#VALUE!</v>
      </c>
    </row>
    <row r="159" ht="15.75" customHeight="1">
      <c r="E159" s="4" t="str">
        <f>IFERROR(__xludf.DUMMYFUNCTION("GOOGLETRANSLATE(D159, ""he"", ""en"")"),"#VALUE!")</f>
        <v>#VALUE!</v>
      </c>
    </row>
    <row r="160" ht="15.75" customHeight="1">
      <c r="E160" s="4" t="str">
        <f>IFERROR(__xludf.DUMMYFUNCTION("GOOGLETRANSLATE(D160, ""he"", ""en"")"),"#VALUE!")</f>
        <v>#VALUE!</v>
      </c>
    </row>
    <row r="161" ht="15.75" customHeight="1">
      <c r="E161" s="4" t="str">
        <f>IFERROR(__xludf.DUMMYFUNCTION("GOOGLETRANSLATE(D161, ""he"", ""en"")"),"#VALUE!")</f>
        <v>#VALUE!</v>
      </c>
    </row>
    <row r="162" ht="15.75" customHeight="1">
      <c r="E162" s="4" t="str">
        <f>IFERROR(__xludf.DUMMYFUNCTION("GOOGLETRANSLATE(D162, ""he"", ""en"")"),"#VALUE!")</f>
        <v>#VALUE!</v>
      </c>
    </row>
    <row r="163" ht="15.75" customHeight="1">
      <c r="E163" s="4" t="str">
        <f>IFERROR(__xludf.DUMMYFUNCTION("GOOGLETRANSLATE(D163, ""he"", ""en"")"),"#VALUE!")</f>
        <v>#VALUE!</v>
      </c>
    </row>
    <row r="164" ht="15.75" customHeight="1">
      <c r="E164" s="4" t="str">
        <f>IFERROR(__xludf.DUMMYFUNCTION("GOOGLETRANSLATE(D164, ""he"", ""en"")"),"#VALUE!")</f>
        <v>#VALUE!</v>
      </c>
    </row>
    <row r="165" ht="15.75" customHeight="1">
      <c r="E165" s="4" t="str">
        <f>IFERROR(__xludf.DUMMYFUNCTION("GOOGLETRANSLATE(D165, ""he"", ""en"")"),"#VALUE!")</f>
        <v>#VALUE!</v>
      </c>
    </row>
    <row r="166" ht="15.75" customHeight="1">
      <c r="E166" s="4" t="str">
        <f>IFERROR(__xludf.DUMMYFUNCTION("GOOGLETRANSLATE(D166, ""he"", ""en"")"),"#VALUE!")</f>
        <v>#VALUE!</v>
      </c>
    </row>
    <row r="167" ht="15.75" customHeight="1">
      <c r="E167" s="4" t="str">
        <f>IFERROR(__xludf.DUMMYFUNCTION("GOOGLETRANSLATE(D167, ""he"", ""en"")"),"#VALUE!")</f>
        <v>#VALUE!</v>
      </c>
    </row>
    <row r="168" ht="15.75" customHeight="1">
      <c r="E168" s="4" t="str">
        <f>IFERROR(__xludf.DUMMYFUNCTION("GOOGLETRANSLATE(D168, ""he"", ""en"")"),"#VALUE!")</f>
        <v>#VALUE!</v>
      </c>
    </row>
    <row r="169" ht="15.75" customHeight="1">
      <c r="E169" s="4" t="str">
        <f>IFERROR(__xludf.DUMMYFUNCTION("GOOGLETRANSLATE(D169, ""he"", ""en"")"),"#VALUE!")</f>
        <v>#VALUE!</v>
      </c>
    </row>
    <row r="170" ht="15.75" customHeight="1">
      <c r="E170" s="4" t="str">
        <f>IFERROR(__xludf.DUMMYFUNCTION("GOOGLETRANSLATE(D170, ""he"", ""en"")"),"#VALUE!")</f>
        <v>#VALUE!</v>
      </c>
    </row>
    <row r="171" ht="15.75" customHeight="1">
      <c r="E171" s="4" t="str">
        <f>IFERROR(__xludf.DUMMYFUNCTION("GOOGLETRANSLATE(D171, ""he"", ""en"")"),"#VALUE!")</f>
        <v>#VALUE!</v>
      </c>
    </row>
    <row r="172" ht="15.75" customHeight="1">
      <c r="E172" s="4" t="str">
        <f>IFERROR(__xludf.DUMMYFUNCTION("GOOGLETRANSLATE(D172, ""he"", ""en"")"),"#VALUE!")</f>
        <v>#VALUE!</v>
      </c>
    </row>
    <row r="173" ht="15.75" customHeight="1">
      <c r="E173" s="4" t="str">
        <f>IFERROR(__xludf.DUMMYFUNCTION("GOOGLETRANSLATE(D173, ""he"", ""en"")"),"#VALUE!")</f>
        <v>#VALUE!</v>
      </c>
    </row>
    <row r="174" ht="15.75" customHeight="1">
      <c r="E174" s="4" t="str">
        <f>IFERROR(__xludf.DUMMYFUNCTION("GOOGLETRANSLATE(D174, ""he"", ""en"")"),"#VALUE!")</f>
        <v>#VALUE!</v>
      </c>
    </row>
    <row r="175" ht="15.75" customHeight="1">
      <c r="E175" s="4" t="str">
        <f>IFERROR(__xludf.DUMMYFUNCTION("GOOGLETRANSLATE(D175, ""he"", ""en"")"),"#VALUE!")</f>
        <v>#VALUE!</v>
      </c>
    </row>
    <row r="176" ht="15.75" customHeight="1">
      <c r="E176" s="4" t="str">
        <f>IFERROR(__xludf.DUMMYFUNCTION("GOOGLETRANSLATE(D176, ""he"", ""en"")"),"#VALUE!")</f>
        <v>#VALUE!</v>
      </c>
    </row>
    <row r="177" ht="15.75" customHeight="1">
      <c r="E177" s="4" t="str">
        <f>IFERROR(__xludf.DUMMYFUNCTION("GOOGLETRANSLATE(D177, ""he"", ""en"")"),"#VALUE!")</f>
        <v>#VALUE!</v>
      </c>
    </row>
    <row r="178" ht="15.75" customHeight="1">
      <c r="E178" s="4" t="str">
        <f>IFERROR(__xludf.DUMMYFUNCTION("GOOGLETRANSLATE(D178, ""he"", ""en"")"),"#VALUE!")</f>
        <v>#VALUE!</v>
      </c>
    </row>
    <row r="179" ht="15.75" customHeight="1">
      <c r="E179" s="4" t="str">
        <f>IFERROR(__xludf.DUMMYFUNCTION("GOOGLETRANSLATE(D179, ""he"", ""en"")"),"#VALUE!")</f>
        <v>#VALUE!</v>
      </c>
    </row>
    <row r="180" ht="15.75" customHeight="1">
      <c r="E180" s="4" t="str">
        <f>IFERROR(__xludf.DUMMYFUNCTION("GOOGLETRANSLATE(D180, ""he"", ""en"")"),"#VALUE!")</f>
        <v>#VALUE!</v>
      </c>
    </row>
    <row r="181" ht="15.75" customHeight="1">
      <c r="E181" s="4" t="str">
        <f>IFERROR(__xludf.DUMMYFUNCTION("GOOGLETRANSLATE(D181, ""he"", ""en"")"),"#VALUE!")</f>
        <v>#VALUE!</v>
      </c>
    </row>
    <row r="182" ht="15.75" customHeight="1">
      <c r="E182" s="4" t="str">
        <f>IFERROR(__xludf.DUMMYFUNCTION("GOOGLETRANSLATE(D182, ""he"", ""en"")"),"#VALUE!")</f>
        <v>#VALUE!</v>
      </c>
    </row>
    <row r="183" ht="15.75" customHeight="1">
      <c r="E183" s="4" t="str">
        <f>IFERROR(__xludf.DUMMYFUNCTION("GOOGLETRANSLATE(D183, ""he"", ""en"")"),"#VALUE!")</f>
        <v>#VALUE!</v>
      </c>
    </row>
    <row r="184" ht="15.75" customHeight="1">
      <c r="E184" s="4" t="str">
        <f>IFERROR(__xludf.DUMMYFUNCTION("GOOGLETRANSLATE(D184, ""he"", ""en"")"),"#VALUE!")</f>
        <v>#VALUE!</v>
      </c>
    </row>
    <row r="185" ht="15.75" customHeight="1">
      <c r="E185" s="4" t="str">
        <f>IFERROR(__xludf.DUMMYFUNCTION("GOOGLETRANSLATE(D185, ""he"", ""en"")"),"#VALUE!")</f>
        <v>#VALUE!</v>
      </c>
    </row>
    <row r="186" ht="15.75" customHeight="1">
      <c r="E186" s="4" t="str">
        <f>IFERROR(__xludf.DUMMYFUNCTION("GOOGLETRANSLATE(D186, ""he"", ""en"")"),"#VALUE!")</f>
        <v>#VALUE!</v>
      </c>
    </row>
    <row r="187" ht="15.75" customHeight="1">
      <c r="E187" s="4" t="str">
        <f>IFERROR(__xludf.DUMMYFUNCTION("GOOGLETRANSLATE(D187, ""he"", ""en"")"),"#VALUE!")</f>
        <v>#VALUE!</v>
      </c>
    </row>
    <row r="188" ht="15.75" customHeight="1">
      <c r="E188" s="4" t="str">
        <f>IFERROR(__xludf.DUMMYFUNCTION("GOOGLETRANSLATE(D188, ""he"", ""en"")"),"#VALUE!")</f>
        <v>#VALUE!</v>
      </c>
    </row>
    <row r="189" ht="15.75" customHeight="1">
      <c r="E189" s="4" t="str">
        <f>IFERROR(__xludf.DUMMYFUNCTION("GOOGLETRANSLATE(D189, ""he"", ""en"")"),"#VALUE!")</f>
        <v>#VALUE!</v>
      </c>
    </row>
    <row r="190" ht="15.75" customHeight="1">
      <c r="E190" s="4" t="str">
        <f>IFERROR(__xludf.DUMMYFUNCTION("GOOGLETRANSLATE(D190, ""he"", ""en"")"),"#VALUE!")</f>
        <v>#VALUE!</v>
      </c>
    </row>
    <row r="191" ht="15.75" customHeight="1">
      <c r="E191" s="4" t="str">
        <f>IFERROR(__xludf.DUMMYFUNCTION("GOOGLETRANSLATE(D191, ""he"", ""en"")"),"#VALUE!")</f>
        <v>#VALUE!</v>
      </c>
    </row>
    <row r="192" ht="15.75" customHeight="1">
      <c r="E192" s="4" t="str">
        <f>IFERROR(__xludf.DUMMYFUNCTION("GOOGLETRANSLATE(D192, ""he"", ""en"")"),"#VALUE!")</f>
        <v>#VALUE!</v>
      </c>
    </row>
    <row r="193" ht="15.75" customHeight="1">
      <c r="E193" s="4" t="str">
        <f>IFERROR(__xludf.DUMMYFUNCTION("GOOGLETRANSLATE(D193, ""he"", ""en"")"),"#VALUE!")</f>
        <v>#VALUE!</v>
      </c>
    </row>
    <row r="194" ht="15.75" customHeight="1">
      <c r="E194" s="4" t="str">
        <f>IFERROR(__xludf.DUMMYFUNCTION("GOOGLETRANSLATE(D194, ""he"", ""en"")"),"#VALUE!")</f>
        <v>#VALUE!</v>
      </c>
    </row>
    <row r="195" ht="15.75" customHeight="1">
      <c r="E195" s="4" t="str">
        <f>IFERROR(__xludf.DUMMYFUNCTION("GOOGLETRANSLATE(D195, ""he"", ""en"")"),"#VALUE!")</f>
        <v>#VALUE!</v>
      </c>
    </row>
    <row r="196" ht="15.75" customHeight="1">
      <c r="E196" s="4" t="str">
        <f>IFERROR(__xludf.DUMMYFUNCTION("GOOGLETRANSLATE(D196, ""he"", ""en"")"),"#VALUE!")</f>
        <v>#VALUE!</v>
      </c>
    </row>
    <row r="197" ht="15.75" customHeight="1">
      <c r="E197" s="4" t="str">
        <f>IFERROR(__xludf.DUMMYFUNCTION("GOOGLETRANSLATE(D197, ""he"", ""en"")"),"#VALUE!")</f>
        <v>#VALUE!</v>
      </c>
    </row>
    <row r="198" ht="15.75" customHeight="1">
      <c r="E198" s="4" t="str">
        <f>IFERROR(__xludf.DUMMYFUNCTION("GOOGLETRANSLATE(D198, ""he"", ""en"")"),"#VALUE!")</f>
        <v>#VALUE!</v>
      </c>
    </row>
    <row r="199" ht="15.75" customHeight="1">
      <c r="E199" s="4" t="str">
        <f>IFERROR(__xludf.DUMMYFUNCTION("GOOGLETRANSLATE(D199, ""he"", ""en"")"),"#VALUE!")</f>
        <v>#VALUE!</v>
      </c>
    </row>
    <row r="200" ht="15.75" customHeight="1">
      <c r="E200" s="4" t="str">
        <f>IFERROR(__xludf.DUMMYFUNCTION("GOOGLETRANSLATE(D200, ""he"", ""en"")"),"#VALUE!")</f>
        <v>#VALUE!</v>
      </c>
    </row>
    <row r="201" ht="15.75" customHeight="1">
      <c r="E201" s="4" t="str">
        <f>IFERROR(__xludf.DUMMYFUNCTION("GOOGLETRANSLATE(D201, ""he"", ""en"")"),"#VALUE!")</f>
        <v>#VALUE!</v>
      </c>
    </row>
    <row r="202" ht="15.75" customHeight="1">
      <c r="E202" s="4" t="str">
        <f>IFERROR(__xludf.DUMMYFUNCTION("GOOGLETRANSLATE(D202, ""he"", ""en"")"),"#VALUE!")</f>
        <v>#VALUE!</v>
      </c>
    </row>
    <row r="203" ht="15.75" customHeight="1">
      <c r="E203" s="4" t="str">
        <f>IFERROR(__xludf.DUMMYFUNCTION("GOOGLETRANSLATE(D203, ""he"", ""en"")"),"#VALUE!")</f>
        <v>#VALUE!</v>
      </c>
    </row>
    <row r="204" ht="15.75" customHeight="1">
      <c r="E204" s="4" t="str">
        <f>IFERROR(__xludf.DUMMYFUNCTION("GOOGLETRANSLATE(D204, ""he"", ""en"")"),"#VALUE!")</f>
        <v>#VALUE!</v>
      </c>
    </row>
    <row r="205" ht="15.75" customHeight="1">
      <c r="E205" s="4" t="str">
        <f>IFERROR(__xludf.DUMMYFUNCTION("GOOGLETRANSLATE(D205, ""he"", ""en"")"),"#VALUE!")</f>
        <v>#VALUE!</v>
      </c>
    </row>
    <row r="206" ht="15.75" customHeight="1">
      <c r="E206" s="4" t="str">
        <f>IFERROR(__xludf.DUMMYFUNCTION("GOOGLETRANSLATE(D206, ""he"", ""en"")"),"#VALUE!")</f>
        <v>#VALUE!</v>
      </c>
    </row>
    <row r="207" ht="15.75" customHeight="1">
      <c r="E207" s="4" t="str">
        <f>IFERROR(__xludf.DUMMYFUNCTION("GOOGLETRANSLATE(D207, ""he"", ""en"")"),"#VALUE!")</f>
        <v>#VALUE!</v>
      </c>
    </row>
    <row r="208" ht="15.75" customHeight="1">
      <c r="E208" s="4" t="str">
        <f>IFERROR(__xludf.DUMMYFUNCTION("GOOGLETRANSLATE(D208, ""he"", ""en"")"),"#VALUE!")</f>
        <v>#VALUE!</v>
      </c>
    </row>
    <row r="209" ht="15.75" customHeight="1">
      <c r="E209" s="4" t="str">
        <f>IFERROR(__xludf.DUMMYFUNCTION("GOOGLETRANSLATE(D209, ""he"", ""en"")"),"#VALUE!")</f>
        <v>#VALUE!</v>
      </c>
    </row>
    <row r="210" ht="15.75" customHeight="1">
      <c r="E210" s="4" t="str">
        <f>IFERROR(__xludf.DUMMYFUNCTION("GOOGLETRANSLATE(D210, ""he"", ""en"")"),"#VALUE!")</f>
        <v>#VALUE!</v>
      </c>
    </row>
    <row r="211" ht="15.75" customHeight="1">
      <c r="E211" s="4" t="str">
        <f>IFERROR(__xludf.DUMMYFUNCTION("GOOGLETRANSLATE(D211, ""he"", ""en"")"),"#VALUE!")</f>
        <v>#VALUE!</v>
      </c>
    </row>
    <row r="212" ht="15.75" customHeight="1">
      <c r="E212" s="4" t="str">
        <f>IFERROR(__xludf.DUMMYFUNCTION("GOOGLETRANSLATE(D212, ""he"", ""en"")"),"#VALUE!")</f>
        <v>#VALUE!</v>
      </c>
    </row>
    <row r="213" ht="15.75" customHeight="1">
      <c r="E213" s="4" t="str">
        <f>IFERROR(__xludf.DUMMYFUNCTION("GOOGLETRANSLATE(D213, ""he"", ""en"")"),"#VALUE!")</f>
        <v>#VALUE!</v>
      </c>
    </row>
    <row r="214" ht="15.75" customHeight="1">
      <c r="E214" s="4" t="str">
        <f>IFERROR(__xludf.DUMMYFUNCTION("GOOGLETRANSLATE(D214, ""he"", ""en"")"),"#VALUE!")</f>
        <v>#VALUE!</v>
      </c>
    </row>
    <row r="215" ht="15.75" customHeight="1">
      <c r="E215" s="4" t="str">
        <f>IFERROR(__xludf.DUMMYFUNCTION("GOOGLETRANSLATE(D215, ""he"", ""en"")"),"#VALUE!")</f>
        <v>#VALUE!</v>
      </c>
    </row>
    <row r="216" ht="15.75" customHeight="1">
      <c r="E216" s="4" t="str">
        <f>IFERROR(__xludf.DUMMYFUNCTION("GOOGLETRANSLATE(D216, ""he"", ""en"")"),"#VALUE!")</f>
        <v>#VALUE!</v>
      </c>
    </row>
    <row r="217" ht="15.75" customHeight="1">
      <c r="E217" s="4" t="str">
        <f>IFERROR(__xludf.DUMMYFUNCTION("GOOGLETRANSLATE(D217, ""he"", ""en"")"),"#VALUE!")</f>
        <v>#VALUE!</v>
      </c>
    </row>
    <row r="218" ht="15.75" customHeight="1">
      <c r="E218" s="4" t="str">
        <f>IFERROR(__xludf.DUMMYFUNCTION("GOOGLETRANSLATE(D218, ""he"", ""en"")"),"#VALUE!")</f>
        <v>#VALUE!</v>
      </c>
    </row>
    <row r="219" ht="15.75" customHeight="1">
      <c r="E219" s="4" t="str">
        <f>IFERROR(__xludf.DUMMYFUNCTION("GOOGLETRANSLATE(D219, ""he"", ""en"")"),"#VALUE!")</f>
        <v>#VALUE!</v>
      </c>
    </row>
    <row r="220" ht="15.75" customHeight="1">
      <c r="E220" s="4" t="str">
        <f>IFERROR(__xludf.DUMMYFUNCTION("GOOGLETRANSLATE(D220, ""he"", ""en"")"),"#VALUE!")</f>
        <v>#VALUE!</v>
      </c>
    </row>
    <row r="221" ht="15.75" customHeight="1">
      <c r="E221" s="4" t="str">
        <f>IFERROR(__xludf.DUMMYFUNCTION("GOOGLETRANSLATE(D221, ""he"", ""en"")"),"#VALUE!")</f>
        <v>#VALUE!</v>
      </c>
    </row>
    <row r="222" ht="15.75" customHeight="1">
      <c r="E222" s="4" t="str">
        <f>IFERROR(__xludf.DUMMYFUNCTION("GOOGLETRANSLATE(D222, ""he"", ""en"")"),"#VALUE!")</f>
        <v>#VALUE!</v>
      </c>
    </row>
    <row r="223" ht="15.75" customHeight="1">
      <c r="E223" s="4" t="str">
        <f>IFERROR(__xludf.DUMMYFUNCTION("GOOGLETRANSLATE(D223, ""he"", ""en"")"),"#VALUE!")</f>
        <v>#VALUE!</v>
      </c>
    </row>
    <row r="224" ht="15.75" customHeight="1">
      <c r="E224" s="4" t="str">
        <f>IFERROR(__xludf.DUMMYFUNCTION("GOOGLETRANSLATE(D224, ""he"", ""en"")"),"#VALUE!")</f>
        <v>#VALUE!</v>
      </c>
    </row>
    <row r="225" ht="15.75" customHeight="1">
      <c r="E225" s="4" t="str">
        <f>IFERROR(__xludf.DUMMYFUNCTION("GOOGLETRANSLATE(D225, ""he"", ""en"")"),"#VALUE!")</f>
        <v>#VALUE!</v>
      </c>
    </row>
    <row r="226" ht="15.75" customHeight="1">
      <c r="E226" s="4" t="str">
        <f>IFERROR(__xludf.DUMMYFUNCTION("GOOGLETRANSLATE(D226, ""he"", ""en"")"),"#VALUE!")</f>
        <v>#VALUE!</v>
      </c>
    </row>
    <row r="227" ht="15.75" customHeight="1">
      <c r="E227" s="4" t="str">
        <f>IFERROR(__xludf.DUMMYFUNCTION("GOOGLETRANSLATE(D227, ""he"", ""en"")"),"#VALUE!")</f>
        <v>#VALUE!</v>
      </c>
    </row>
    <row r="228" ht="15.75" customHeight="1">
      <c r="E228" s="4" t="str">
        <f>IFERROR(__xludf.DUMMYFUNCTION("GOOGLETRANSLATE(D228, ""he"", ""en"")"),"#VALUE!")</f>
        <v>#VALUE!</v>
      </c>
    </row>
    <row r="229" ht="15.75" customHeight="1">
      <c r="E229" s="4" t="str">
        <f>IFERROR(__xludf.DUMMYFUNCTION("GOOGLETRANSLATE(D229, ""he"", ""en"")"),"#VALUE!")</f>
        <v>#VALUE!</v>
      </c>
    </row>
    <row r="230" ht="15.75" customHeight="1">
      <c r="E230" s="4" t="str">
        <f>IFERROR(__xludf.DUMMYFUNCTION("GOOGLETRANSLATE(D230, ""he"", ""en"")"),"#VALUE!")</f>
        <v>#VALUE!</v>
      </c>
    </row>
    <row r="231" ht="15.75" customHeight="1">
      <c r="E231" s="4" t="str">
        <f>IFERROR(__xludf.DUMMYFUNCTION("GOOGLETRANSLATE(D231, ""he"", ""en"")"),"#VALUE!")</f>
        <v>#VALUE!</v>
      </c>
    </row>
    <row r="232" ht="15.75" customHeight="1">
      <c r="E232" s="4" t="str">
        <f>IFERROR(__xludf.DUMMYFUNCTION("GOOGLETRANSLATE(D232, ""he"", ""en"")"),"#VALUE!")</f>
        <v>#VALUE!</v>
      </c>
    </row>
    <row r="233" ht="15.75" customHeight="1">
      <c r="E233" s="4" t="str">
        <f>IFERROR(__xludf.DUMMYFUNCTION("GOOGLETRANSLATE(D233, ""he"", ""en"")"),"#VALUE!")</f>
        <v>#VALUE!</v>
      </c>
    </row>
    <row r="234" ht="15.75" customHeight="1">
      <c r="E234" s="4" t="str">
        <f>IFERROR(__xludf.DUMMYFUNCTION("GOOGLETRANSLATE(D234, ""he"", ""en"")"),"#VALUE!")</f>
        <v>#VALUE!</v>
      </c>
    </row>
    <row r="235" ht="15.75" customHeight="1">
      <c r="E235" s="4" t="str">
        <f>IFERROR(__xludf.DUMMYFUNCTION("GOOGLETRANSLATE(D235, ""he"", ""en"")"),"#VALUE!")</f>
        <v>#VALUE!</v>
      </c>
    </row>
    <row r="236" ht="15.75" customHeight="1">
      <c r="E236" s="4" t="str">
        <f>IFERROR(__xludf.DUMMYFUNCTION("GOOGLETRANSLATE(D236, ""he"", ""en"")"),"#VALUE!")</f>
        <v>#VALUE!</v>
      </c>
    </row>
    <row r="237" ht="15.75" customHeight="1">
      <c r="E237" s="4" t="str">
        <f>IFERROR(__xludf.DUMMYFUNCTION("GOOGLETRANSLATE(D237, ""he"", ""en"")"),"#VALUE!")</f>
        <v>#VALUE!</v>
      </c>
    </row>
    <row r="238" ht="15.75" customHeight="1">
      <c r="E238" s="4" t="str">
        <f>IFERROR(__xludf.DUMMYFUNCTION("GOOGLETRANSLATE(D238, ""he"", ""en"")"),"#VALUE!")</f>
        <v>#VALUE!</v>
      </c>
    </row>
    <row r="239" ht="15.75" customHeight="1">
      <c r="E239" s="4" t="str">
        <f>IFERROR(__xludf.DUMMYFUNCTION("GOOGLETRANSLATE(D239, ""he"", ""en"")"),"#VALUE!")</f>
        <v>#VALUE!</v>
      </c>
    </row>
    <row r="240" ht="15.75" customHeight="1">
      <c r="E240" s="4" t="str">
        <f>IFERROR(__xludf.DUMMYFUNCTION("GOOGLETRANSLATE(D240, ""he"", ""en"")"),"#VALUE!")</f>
        <v>#VALUE!</v>
      </c>
    </row>
    <row r="241" ht="15.75" customHeight="1">
      <c r="E241" s="4" t="str">
        <f>IFERROR(__xludf.DUMMYFUNCTION("GOOGLETRANSLATE(D241, ""he"", ""en"")"),"#VALUE!")</f>
        <v>#VALUE!</v>
      </c>
    </row>
    <row r="242" ht="15.75" customHeight="1">
      <c r="E242" s="4" t="str">
        <f>IFERROR(__xludf.DUMMYFUNCTION("GOOGLETRANSLATE(D242, ""he"", ""en"")"),"#VALUE!")</f>
        <v>#VALUE!</v>
      </c>
    </row>
    <row r="243" ht="15.75" customHeight="1">
      <c r="E243" s="4" t="str">
        <f>IFERROR(__xludf.DUMMYFUNCTION("GOOGLETRANSLATE(D243, ""he"", ""en"")"),"#VALUE!")</f>
        <v>#VALUE!</v>
      </c>
    </row>
    <row r="244" ht="15.75" customHeight="1">
      <c r="E244" s="4" t="str">
        <f>IFERROR(__xludf.DUMMYFUNCTION("GOOGLETRANSLATE(D244, ""he"", ""en"")"),"#VALUE!")</f>
        <v>#VALUE!</v>
      </c>
    </row>
    <row r="245" ht="15.75" customHeight="1">
      <c r="E245" s="4" t="str">
        <f>IFERROR(__xludf.DUMMYFUNCTION("GOOGLETRANSLATE(D245, ""he"", ""en"")"),"#VALUE!")</f>
        <v>#VALUE!</v>
      </c>
    </row>
    <row r="246" ht="15.75" customHeight="1">
      <c r="E246" s="4" t="str">
        <f>IFERROR(__xludf.DUMMYFUNCTION("GOOGLETRANSLATE(D246, ""he"", ""en"")"),"#VALUE!")</f>
        <v>#VALUE!</v>
      </c>
    </row>
    <row r="247" ht="15.75" customHeight="1">
      <c r="E247" s="4" t="str">
        <f>IFERROR(__xludf.DUMMYFUNCTION("GOOGLETRANSLATE(D247, ""he"", ""en"")"),"#VALUE!")</f>
        <v>#VALUE!</v>
      </c>
    </row>
    <row r="248" ht="15.75" customHeight="1">
      <c r="E248" s="4" t="str">
        <f>IFERROR(__xludf.DUMMYFUNCTION("GOOGLETRANSLATE(D248, ""he"", ""en"")"),"#VALUE!")</f>
        <v>#VALUE!</v>
      </c>
    </row>
    <row r="249" ht="15.75" customHeight="1">
      <c r="E249" s="4" t="str">
        <f>IFERROR(__xludf.DUMMYFUNCTION("GOOGLETRANSLATE(D249, ""he"", ""en"")"),"#VALUE!")</f>
        <v>#VALUE!</v>
      </c>
    </row>
    <row r="250" ht="15.75" customHeight="1">
      <c r="E250" s="4" t="str">
        <f>IFERROR(__xludf.DUMMYFUNCTION("GOOGLETRANSLATE(D250, ""he"", ""en"")"),"#VALUE!")</f>
        <v>#VALUE!</v>
      </c>
    </row>
    <row r="251" ht="15.75" customHeight="1">
      <c r="E251" s="4" t="str">
        <f>IFERROR(__xludf.DUMMYFUNCTION("GOOGLETRANSLATE(D251, ""he"", ""en"")"),"#VALUE!")</f>
        <v>#VALUE!</v>
      </c>
    </row>
    <row r="252" ht="15.75" customHeight="1">
      <c r="E252" s="4" t="str">
        <f>IFERROR(__xludf.DUMMYFUNCTION("GOOGLETRANSLATE(D252, ""he"", ""en"")"),"#VALUE!")</f>
        <v>#VALUE!</v>
      </c>
    </row>
    <row r="253" ht="15.75" customHeight="1">
      <c r="E253" s="4" t="str">
        <f>IFERROR(__xludf.DUMMYFUNCTION("GOOGLETRANSLATE(D253, ""he"", ""en"")"),"#VALUE!")</f>
        <v>#VALUE!</v>
      </c>
    </row>
    <row r="254" ht="15.75" customHeight="1">
      <c r="E254" s="4" t="str">
        <f>IFERROR(__xludf.DUMMYFUNCTION("GOOGLETRANSLATE(D254, ""he"", ""en"")"),"#VALUE!")</f>
        <v>#VALUE!</v>
      </c>
    </row>
    <row r="255" ht="15.75" customHeight="1">
      <c r="E255" s="4" t="str">
        <f>IFERROR(__xludf.DUMMYFUNCTION("GOOGLETRANSLATE(D255, ""he"", ""en"")"),"#VALUE!")</f>
        <v>#VALUE!</v>
      </c>
    </row>
    <row r="256" ht="15.75" customHeight="1">
      <c r="E256" s="4" t="str">
        <f>IFERROR(__xludf.DUMMYFUNCTION("GOOGLETRANSLATE(D256, ""he"", ""en"")"),"#VALUE!")</f>
        <v>#VALUE!</v>
      </c>
    </row>
    <row r="257" ht="15.75" customHeight="1">
      <c r="E257" s="4" t="str">
        <f>IFERROR(__xludf.DUMMYFUNCTION("GOOGLETRANSLATE(D257, ""he"", ""en"")"),"#VALUE!")</f>
        <v>#VALUE!</v>
      </c>
    </row>
    <row r="258" ht="15.75" customHeight="1">
      <c r="E258" s="4" t="str">
        <f>IFERROR(__xludf.DUMMYFUNCTION("GOOGLETRANSLATE(D258, ""he"", ""en"")"),"#VALUE!")</f>
        <v>#VALUE!</v>
      </c>
    </row>
    <row r="259" ht="15.75" customHeight="1">
      <c r="E259" s="4" t="str">
        <f>IFERROR(__xludf.DUMMYFUNCTION("GOOGLETRANSLATE(D259, ""he"", ""en"")"),"#VALUE!")</f>
        <v>#VALUE!</v>
      </c>
    </row>
    <row r="260" ht="15.75" customHeight="1">
      <c r="E260" s="4" t="str">
        <f>IFERROR(__xludf.DUMMYFUNCTION("GOOGLETRANSLATE(D260, ""he"", ""en"")"),"#VALUE!")</f>
        <v>#VALUE!</v>
      </c>
    </row>
    <row r="261" ht="15.75" customHeight="1">
      <c r="E261" s="4" t="str">
        <f>IFERROR(__xludf.DUMMYFUNCTION("GOOGLETRANSLATE(D261, ""he"", ""en"")"),"#VALUE!")</f>
        <v>#VALUE!</v>
      </c>
    </row>
    <row r="262" ht="15.75" customHeight="1">
      <c r="E262" s="4" t="str">
        <f>IFERROR(__xludf.DUMMYFUNCTION("GOOGLETRANSLATE(D262, ""he"", ""en"")"),"#VALUE!")</f>
        <v>#VALUE!</v>
      </c>
    </row>
    <row r="263" ht="15.75" customHeight="1">
      <c r="E263" s="4" t="str">
        <f>IFERROR(__xludf.DUMMYFUNCTION("GOOGLETRANSLATE(D263, ""he"", ""en"")"),"#VALUE!")</f>
        <v>#VALUE!</v>
      </c>
    </row>
    <row r="264" ht="15.75" customHeight="1">
      <c r="E264" s="4" t="str">
        <f>IFERROR(__xludf.DUMMYFUNCTION("GOOGLETRANSLATE(D264, ""he"", ""en"")"),"#VALUE!")</f>
        <v>#VALUE!</v>
      </c>
    </row>
    <row r="265" ht="15.75" customHeight="1">
      <c r="E265" s="4" t="str">
        <f>IFERROR(__xludf.DUMMYFUNCTION("GOOGLETRANSLATE(D265, ""he"", ""en"")"),"#VALUE!")</f>
        <v>#VALUE!</v>
      </c>
    </row>
    <row r="266" ht="15.75" customHeight="1">
      <c r="E266" s="4" t="str">
        <f>IFERROR(__xludf.DUMMYFUNCTION("GOOGLETRANSLATE(D266, ""he"", ""en"")"),"#VALUE!")</f>
        <v>#VALUE!</v>
      </c>
    </row>
    <row r="267" ht="15.75" customHeight="1">
      <c r="E267" s="4" t="str">
        <f>IFERROR(__xludf.DUMMYFUNCTION("GOOGLETRANSLATE(D267, ""he"", ""en"")"),"#VALUE!")</f>
        <v>#VALUE!</v>
      </c>
    </row>
    <row r="268" ht="15.75" customHeight="1">
      <c r="E268" s="4" t="str">
        <f>IFERROR(__xludf.DUMMYFUNCTION("GOOGLETRANSLATE(D268, ""he"", ""en"")"),"#VALUE!")</f>
        <v>#VALUE!</v>
      </c>
    </row>
    <row r="269" ht="15.75" customHeight="1">
      <c r="E269" s="4" t="str">
        <f>IFERROR(__xludf.DUMMYFUNCTION("GOOGLETRANSLATE(D269, ""he"", ""en"")"),"#VALUE!")</f>
        <v>#VALUE!</v>
      </c>
    </row>
    <row r="270" ht="15.75" customHeight="1">
      <c r="E270" s="4" t="str">
        <f>IFERROR(__xludf.DUMMYFUNCTION("GOOGLETRANSLATE(D270, ""he"", ""en"")"),"#VALUE!")</f>
        <v>#VALUE!</v>
      </c>
    </row>
    <row r="271" ht="15.75" customHeight="1">
      <c r="E271" s="4" t="str">
        <f>IFERROR(__xludf.DUMMYFUNCTION("GOOGLETRANSLATE(D271, ""he"", ""en"")"),"#VALUE!")</f>
        <v>#VALUE!</v>
      </c>
    </row>
    <row r="272" ht="15.75" customHeight="1">
      <c r="E272" s="4" t="str">
        <f>IFERROR(__xludf.DUMMYFUNCTION("GOOGLETRANSLATE(D272, ""he"", ""en"")"),"#VALUE!")</f>
        <v>#VALUE!</v>
      </c>
    </row>
    <row r="273" ht="15.75" customHeight="1">
      <c r="E273" s="4" t="str">
        <f>IFERROR(__xludf.DUMMYFUNCTION("GOOGLETRANSLATE(D273, ""he"", ""en"")"),"#VALUE!")</f>
        <v>#VALUE!</v>
      </c>
    </row>
    <row r="274" ht="15.75" customHeight="1">
      <c r="E274" s="4" t="str">
        <f>IFERROR(__xludf.DUMMYFUNCTION("GOOGLETRANSLATE(D274, ""he"", ""en"")"),"#VALUE!")</f>
        <v>#VALUE!</v>
      </c>
    </row>
    <row r="275" ht="15.75" customHeight="1">
      <c r="E275" s="4" t="str">
        <f>IFERROR(__xludf.DUMMYFUNCTION("GOOGLETRANSLATE(D275, ""he"", ""en"")"),"#VALUE!")</f>
        <v>#VALUE!</v>
      </c>
    </row>
    <row r="276" ht="15.75" customHeight="1">
      <c r="E276" s="4" t="str">
        <f>IFERROR(__xludf.DUMMYFUNCTION("GOOGLETRANSLATE(D276, ""he"", ""en"")"),"#VALUE!")</f>
        <v>#VALUE!</v>
      </c>
    </row>
    <row r="277" ht="15.75" customHeight="1">
      <c r="E277" s="4" t="str">
        <f>IFERROR(__xludf.DUMMYFUNCTION("GOOGLETRANSLATE(D277, ""he"", ""en"")"),"#VALUE!")</f>
        <v>#VALUE!</v>
      </c>
    </row>
    <row r="278" ht="15.75" customHeight="1">
      <c r="E278" s="4" t="str">
        <f>IFERROR(__xludf.DUMMYFUNCTION("GOOGLETRANSLATE(D278, ""he"", ""en"")"),"#VALUE!")</f>
        <v>#VALUE!</v>
      </c>
    </row>
    <row r="279" ht="15.75" customHeight="1">
      <c r="E279" s="4" t="str">
        <f>IFERROR(__xludf.DUMMYFUNCTION("GOOGLETRANSLATE(D279, ""he"", ""en"")"),"#VALUE!")</f>
        <v>#VALUE!</v>
      </c>
    </row>
    <row r="280" ht="15.75" customHeight="1">
      <c r="E280" s="4" t="str">
        <f>IFERROR(__xludf.DUMMYFUNCTION("GOOGLETRANSLATE(D280, ""he"", ""en"")"),"#VALUE!")</f>
        <v>#VALUE!</v>
      </c>
    </row>
    <row r="281" ht="15.75" customHeight="1">
      <c r="E281" s="4" t="str">
        <f>IFERROR(__xludf.DUMMYFUNCTION("GOOGLETRANSLATE(D281, ""he"", ""en"")"),"#VALUE!")</f>
        <v>#VALUE!</v>
      </c>
    </row>
    <row r="282" ht="15.75" customHeight="1">
      <c r="E282" s="4" t="str">
        <f>IFERROR(__xludf.DUMMYFUNCTION("GOOGLETRANSLATE(D282, ""he"", ""en"")"),"#VALUE!")</f>
        <v>#VALUE!</v>
      </c>
    </row>
    <row r="283" ht="15.75" customHeight="1">
      <c r="E283" s="4" t="str">
        <f>IFERROR(__xludf.DUMMYFUNCTION("GOOGLETRANSLATE(D283, ""he"", ""en"")"),"#VALUE!")</f>
        <v>#VALUE!</v>
      </c>
    </row>
    <row r="284" ht="15.75" customHeight="1">
      <c r="E284" s="4" t="str">
        <f>IFERROR(__xludf.DUMMYFUNCTION("GOOGLETRANSLATE(D284, ""he"", ""en"")"),"#VALUE!")</f>
        <v>#VALUE!</v>
      </c>
    </row>
    <row r="285" ht="15.75" customHeight="1">
      <c r="E285" s="4" t="str">
        <f>IFERROR(__xludf.DUMMYFUNCTION("GOOGLETRANSLATE(D285, ""he"", ""en"")"),"#VALUE!")</f>
        <v>#VALUE!</v>
      </c>
    </row>
    <row r="286" ht="15.75" customHeight="1">
      <c r="E286" s="4" t="str">
        <f>IFERROR(__xludf.DUMMYFUNCTION("GOOGLETRANSLATE(D286, ""he"", ""en"")"),"#VALUE!")</f>
        <v>#VALUE!</v>
      </c>
    </row>
    <row r="287" ht="15.75" customHeight="1">
      <c r="E287" s="4" t="str">
        <f>IFERROR(__xludf.DUMMYFUNCTION("GOOGLETRANSLATE(D287, ""he"", ""en"")"),"#VALUE!")</f>
        <v>#VALUE!</v>
      </c>
    </row>
    <row r="288" ht="15.75" customHeight="1">
      <c r="E288" s="4" t="str">
        <f>IFERROR(__xludf.DUMMYFUNCTION("GOOGLETRANSLATE(D288, ""he"", ""en"")"),"#VALUE!")</f>
        <v>#VALUE!</v>
      </c>
    </row>
    <row r="289" ht="15.75" customHeight="1">
      <c r="E289" s="4" t="str">
        <f>IFERROR(__xludf.DUMMYFUNCTION("GOOGLETRANSLATE(D289, ""he"", ""en"")"),"#VALUE!")</f>
        <v>#VALUE!</v>
      </c>
    </row>
    <row r="290" ht="15.75" customHeight="1">
      <c r="E290" s="4" t="str">
        <f>IFERROR(__xludf.DUMMYFUNCTION("GOOGLETRANSLATE(D290, ""he"", ""en"")"),"#VALUE!")</f>
        <v>#VALUE!</v>
      </c>
    </row>
    <row r="291" ht="15.75" customHeight="1">
      <c r="E291" s="4" t="str">
        <f>IFERROR(__xludf.DUMMYFUNCTION("GOOGLETRANSLATE(D291, ""he"", ""en"")"),"#VALUE!")</f>
        <v>#VALUE!</v>
      </c>
    </row>
    <row r="292" ht="15.75" customHeight="1">
      <c r="E292" s="4" t="str">
        <f>IFERROR(__xludf.DUMMYFUNCTION("GOOGLETRANSLATE(D292, ""he"", ""en"")"),"#VALUE!")</f>
        <v>#VALUE!</v>
      </c>
    </row>
    <row r="293" ht="15.75" customHeight="1">
      <c r="E293" s="4" t="str">
        <f>IFERROR(__xludf.DUMMYFUNCTION("GOOGLETRANSLATE(D293, ""he"", ""en"")"),"#VALUE!")</f>
        <v>#VALUE!</v>
      </c>
    </row>
    <row r="294" ht="15.75" customHeight="1">
      <c r="E294" s="4" t="str">
        <f>IFERROR(__xludf.DUMMYFUNCTION("GOOGLETRANSLATE(D294, ""he"", ""en"")"),"#VALUE!")</f>
        <v>#VALUE!</v>
      </c>
    </row>
    <row r="295" ht="15.75" customHeight="1">
      <c r="E295" s="4" t="str">
        <f>IFERROR(__xludf.DUMMYFUNCTION("GOOGLETRANSLATE(D295, ""he"", ""en"")"),"#VALUE!")</f>
        <v>#VALUE!</v>
      </c>
    </row>
    <row r="296" ht="15.75" customHeight="1">
      <c r="E296" s="4" t="str">
        <f>IFERROR(__xludf.DUMMYFUNCTION("GOOGLETRANSLATE(D296, ""he"", ""en"")"),"#VALUE!")</f>
        <v>#VALUE!</v>
      </c>
    </row>
    <row r="297" ht="15.75" customHeight="1">
      <c r="E297" s="4" t="str">
        <f>IFERROR(__xludf.DUMMYFUNCTION("GOOGLETRANSLATE(D297, ""he"", ""en"")"),"#VALUE!")</f>
        <v>#VALUE!</v>
      </c>
    </row>
    <row r="298" ht="15.75" customHeight="1">
      <c r="E298" s="4" t="str">
        <f>IFERROR(__xludf.DUMMYFUNCTION("GOOGLETRANSLATE(D298, ""he"", ""en"")"),"#VALUE!")</f>
        <v>#VALUE!</v>
      </c>
    </row>
    <row r="299" ht="15.75" customHeight="1">
      <c r="E299" s="4" t="str">
        <f>IFERROR(__xludf.DUMMYFUNCTION("GOOGLETRANSLATE(D299, ""he"", ""en"")"),"#VALUE!")</f>
        <v>#VALUE!</v>
      </c>
    </row>
    <row r="300" ht="15.75" customHeight="1">
      <c r="E300" s="4" t="str">
        <f>IFERROR(__xludf.DUMMYFUNCTION("GOOGLETRANSLATE(D300, ""he"", ""en"")"),"#VALUE!")</f>
        <v>#VALUE!</v>
      </c>
    </row>
    <row r="301" ht="15.75" customHeight="1">
      <c r="E301" s="4" t="str">
        <f>IFERROR(__xludf.DUMMYFUNCTION("GOOGLETRANSLATE(D301, ""he"", ""en"")"),"#VALUE!")</f>
        <v>#VALUE!</v>
      </c>
    </row>
    <row r="302" ht="15.75" customHeight="1">
      <c r="E302" s="4" t="str">
        <f>IFERROR(__xludf.DUMMYFUNCTION("GOOGLETRANSLATE(D302, ""he"", ""en"")"),"#VALUE!")</f>
        <v>#VALUE!</v>
      </c>
    </row>
    <row r="303" ht="15.75" customHeight="1">
      <c r="E303" s="4" t="str">
        <f>IFERROR(__xludf.DUMMYFUNCTION("GOOGLETRANSLATE(D303, ""he"", ""en"")"),"#VALUE!")</f>
        <v>#VALUE!</v>
      </c>
    </row>
    <row r="304" ht="15.75" customHeight="1">
      <c r="E304" s="4" t="str">
        <f>IFERROR(__xludf.DUMMYFUNCTION("GOOGLETRANSLATE(D304, ""he"", ""en"")"),"#VALUE!")</f>
        <v>#VALUE!</v>
      </c>
    </row>
    <row r="305" ht="15.75" customHeight="1">
      <c r="E305" s="4" t="str">
        <f>IFERROR(__xludf.DUMMYFUNCTION("GOOGLETRANSLATE(D305, ""he"", ""en"")"),"#VALUE!")</f>
        <v>#VALUE!</v>
      </c>
    </row>
    <row r="306" ht="15.75" customHeight="1">
      <c r="E306" s="4" t="str">
        <f>IFERROR(__xludf.DUMMYFUNCTION("GOOGLETRANSLATE(D306, ""he"", ""en"")"),"#VALUE!")</f>
        <v>#VALUE!</v>
      </c>
    </row>
    <row r="307" ht="15.75" customHeight="1">
      <c r="E307" s="4" t="str">
        <f>IFERROR(__xludf.DUMMYFUNCTION("GOOGLETRANSLATE(D307, ""he"", ""en"")"),"#VALUE!")</f>
        <v>#VALUE!</v>
      </c>
    </row>
    <row r="308" ht="15.75" customHeight="1">
      <c r="E308" s="4" t="str">
        <f>IFERROR(__xludf.DUMMYFUNCTION("GOOGLETRANSLATE(D308, ""he"", ""en"")"),"#VALUE!")</f>
        <v>#VALUE!</v>
      </c>
    </row>
    <row r="309" ht="15.75" customHeight="1">
      <c r="E309" s="4" t="str">
        <f>IFERROR(__xludf.DUMMYFUNCTION("GOOGLETRANSLATE(D309, ""he"", ""en"")"),"#VALUE!")</f>
        <v>#VALUE!</v>
      </c>
    </row>
    <row r="310" ht="15.75" customHeight="1">
      <c r="E310" s="4" t="str">
        <f>IFERROR(__xludf.DUMMYFUNCTION("GOOGLETRANSLATE(D310, ""he"", ""en"")"),"#VALUE!")</f>
        <v>#VALUE!</v>
      </c>
    </row>
    <row r="311" ht="15.75" customHeight="1">
      <c r="E311" s="4" t="str">
        <f>IFERROR(__xludf.DUMMYFUNCTION("GOOGLETRANSLATE(D311, ""he"", ""en"")"),"#VALUE!")</f>
        <v>#VALUE!</v>
      </c>
    </row>
    <row r="312" ht="15.75" customHeight="1">
      <c r="E312" s="4" t="str">
        <f>IFERROR(__xludf.DUMMYFUNCTION("GOOGLETRANSLATE(D312, ""he"", ""en"")"),"#VALUE!")</f>
        <v>#VALUE!</v>
      </c>
    </row>
    <row r="313" ht="15.75" customHeight="1">
      <c r="E313" s="4" t="str">
        <f>IFERROR(__xludf.DUMMYFUNCTION("GOOGLETRANSLATE(D313, ""he"", ""en"")"),"#VALUE!")</f>
        <v>#VALUE!</v>
      </c>
    </row>
    <row r="314" ht="15.75" customHeight="1">
      <c r="E314" s="4" t="str">
        <f>IFERROR(__xludf.DUMMYFUNCTION("GOOGLETRANSLATE(D314, ""he"", ""en"")"),"#VALUE!")</f>
        <v>#VALUE!</v>
      </c>
    </row>
    <row r="315" ht="15.75" customHeight="1">
      <c r="E315" s="4" t="str">
        <f>IFERROR(__xludf.DUMMYFUNCTION("GOOGLETRANSLATE(D315, ""he"", ""en"")"),"#VALUE!")</f>
        <v>#VALUE!</v>
      </c>
    </row>
    <row r="316" ht="15.75" customHeight="1">
      <c r="E316" s="4" t="str">
        <f>IFERROR(__xludf.DUMMYFUNCTION("GOOGLETRANSLATE(D316, ""he"", ""en"")"),"#VALUE!")</f>
        <v>#VALUE!</v>
      </c>
    </row>
    <row r="317" ht="15.75" customHeight="1">
      <c r="E317" s="4" t="str">
        <f>IFERROR(__xludf.DUMMYFUNCTION("GOOGLETRANSLATE(D317, ""he"", ""en"")"),"#VALUE!")</f>
        <v>#VALUE!</v>
      </c>
    </row>
    <row r="318" ht="15.75" customHeight="1">
      <c r="E318" s="4" t="str">
        <f>IFERROR(__xludf.DUMMYFUNCTION("GOOGLETRANSLATE(D318, ""he"", ""en"")"),"#VALUE!")</f>
        <v>#VALUE!</v>
      </c>
    </row>
    <row r="319" ht="15.75" customHeight="1">
      <c r="E319" s="4" t="str">
        <f>IFERROR(__xludf.DUMMYFUNCTION("GOOGLETRANSLATE(D319, ""he"", ""en"")"),"#VALUE!")</f>
        <v>#VALUE!</v>
      </c>
    </row>
    <row r="320" ht="15.75" customHeight="1">
      <c r="E320" s="4" t="str">
        <f>IFERROR(__xludf.DUMMYFUNCTION("GOOGLETRANSLATE(D320, ""he"", ""en"")"),"#VALUE!")</f>
        <v>#VALUE!</v>
      </c>
    </row>
    <row r="321" ht="15.75" customHeight="1">
      <c r="E321" s="4" t="str">
        <f>IFERROR(__xludf.DUMMYFUNCTION("GOOGLETRANSLATE(D321, ""he"", ""en"")"),"#VALUE!")</f>
        <v>#VALUE!</v>
      </c>
    </row>
    <row r="322" ht="15.75" customHeight="1">
      <c r="E322" s="4" t="str">
        <f>IFERROR(__xludf.DUMMYFUNCTION("GOOGLETRANSLATE(D322, ""he"", ""en"")"),"#VALUE!")</f>
        <v>#VALUE!</v>
      </c>
    </row>
    <row r="323" ht="15.75" customHeight="1">
      <c r="E323" s="4" t="str">
        <f>IFERROR(__xludf.DUMMYFUNCTION("GOOGLETRANSLATE(D323, ""he"", ""en"")"),"#VALUE!")</f>
        <v>#VALUE!</v>
      </c>
    </row>
    <row r="324" ht="15.75" customHeight="1">
      <c r="E324" s="4" t="str">
        <f>IFERROR(__xludf.DUMMYFUNCTION("GOOGLETRANSLATE(D324, ""he"", ""en"")"),"#VALUE!")</f>
        <v>#VALUE!</v>
      </c>
    </row>
    <row r="325" ht="15.75" customHeight="1">
      <c r="E325" s="4" t="str">
        <f>IFERROR(__xludf.DUMMYFUNCTION("GOOGLETRANSLATE(D325, ""he"", ""en"")"),"#VALUE!")</f>
        <v>#VALUE!</v>
      </c>
    </row>
    <row r="326" ht="15.75" customHeight="1">
      <c r="E326" s="4" t="str">
        <f>IFERROR(__xludf.DUMMYFUNCTION("GOOGLETRANSLATE(D326, ""he"", ""en"")"),"#VALUE!")</f>
        <v>#VALUE!</v>
      </c>
    </row>
    <row r="327" ht="15.75" customHeight="1">
      <c r="E327" s="4" t="str">
        <f>IFERROR(__xludf.DUMMYFUNCTION("GOOGLETRANSLATE(D327, ""he"", ""en"")"),"#VALUE!")</f>
        <v>#VALUE!</v>
      </c>
    </row>
    <row r="328" ht="15.75" customHeight="1">
      <c r="E328" s="4" t="str">
        <f>IFERROR(__xludf.DUMMYFUNCTION("GOOGLETRANSLATE(D328, ""he"", ""en"")"),"#VALUE!")</f>
        <v>#VALUE!</v>
      </c>
    </row>
    <row r="329" ht="15.75" customHeight="1">
      <c r="E329" s="4" t="str">
        <f>IFERROR(__xludf.DUMMYFUNCTION("GOOGLETRANSLATE(D329, ""he"", ""en"")"),"#VALUE!")</f>
        <v>#VALUE!</v>
      </c>
    </row>
    <row r="330" ht="15.75" customHeight="1">
      <c r="E330" s="4" t="str">
        <f>IFERROR(__xludf.DUMMYFUNCTION("GOOGLETRANSLATE(D330, ""he"", ""en"")"),"#VALUE!")</f>
        <v>#VALUE!</v>
      </c>
    </row>
    <row r="331" ht="15.75" customHeight="1">
      <c r="E331" s="4" t="str">
        <f>IFERROR(__xludf.DUMMYFUNCTION("GOOGLETRANSLATE(D331, ""he"", ""en"")"),"#VALUE!")</f>
        <v>#VALUE!</v>
      </c>
    </row>
    <row r="332" ht="15.75" customHeight="1">
      <c r="E332" s="4" t="str">
        <f>IFERROR(__xludf.DUMMYFUNCTION("GOOGLETRANSLATE(D332, ""he"", ""en"")"),"#VALUE!")</f>
        <v>#VALUE!</v>
      </c>
    </row>
    <row r="333" ht="15.75" customHeight="1">
      <c r="E333" s="4" t="str">
        <f>IFERROR(__xludf.DUMMYFUNCTION("GOOGLETRANSLATE(D333, ""he"", ""en"")"),"#VALUE!")</f>
        <v>#VALUE!</v>
      </c>
    </row>
    <row r="334" ht="15.75" customHeight="1">
      <c r="E334" s="4" t="str">
        <f>IFERROR(__xludf.DUMMYFUNCTION("GOOGLETRANSLATE(D334, ""he"", ""en"")"),"#VALUE!")</f>
        <v>#VALUE!</v>
      </c>
    </row>
    <row r="335" ht="15.75" customHeight="1">
      <c r="E335" s="4" t="str">
        <f>IFERROR(__xludf.DUMMYFUNCTION("GOOGLETRANSLATE(D335, ""he"", ""en"")"),"#VALUE!")</f>
        <v>#VALUE!</v>
      </c>
    </row>
    <row r="336" ht="15.75" customHeight="1">
      <c r="E336" s="4" t="str">
        <f>IFERROR(__xludf.DUMMYFUNCTION("GOOGLETRANSLATE(D336, ""he"", ""en"")"),"#VALUE!")</f>
        <v>#VALUE!</v>
      </c>
    </row>
    <row r="337" ht="15.75" customHeight="1">
      <c r="E337" s="4" t="str">
        <f>IFERROR(__xludf.DUMMYFUNCTION("GOOGLETRANSLATE(D337, ""he"", ""en"")"),"#VALUE!")</f>
        <v>#VALUE!</v>
      </c>
    </row>
    <row r="338" ht="15.75" customHeight="1">
      <c r="E338" s="4" t="str">
        <f>IFERROR(__xludf.DUMMYFUNCTION("GOOGLETRANSLATE(D338, ""he"", ""en"")"),"#VALUE!")</f>
        <v>#VALUE!</v>
      </c>
    </row>
    <row r="339" ht="15.75" customHeight="1">
      <c r="E339" s="4" t="str">
        <f>IFERROR(__xludf.DUMMYFUNCTION("GOOGLETRANSLATE(D339, ""he"", ""en"")"),"#VALUE!")</f>
        <v>#VALUE!</v>
      </c>
    </row>
    <row r="340" ht="15.75" customHeight="1">
      <c r="E340" s="4" t="str">
        <f>IFERROR(__xludf.DUMMYFUNCTION("GOOGLETRANSLATE(D340, ""he"", ""en"")"),"#VALUE!")</f>
        <v>#VALUE!</v>
      </c>
    </row>
    <row r="341" ht="15.75" customHeight="1">
      <c r="E341" s="4" t="str">
        <f>IFERROR(__xludf.DUMMYFUNCTION("GOOGLETRANSLATE(D341, ""he"", ""en"")"),"#VALUE!")</f>
        <v>#VALUE!</v>
      </c>
    </row>
    <row r="342" ht="15.75" customHeight="1">
      <c r="E342" s="4" t="str">
        <f>IFERROR(__xludf.DUMMYFUNCTION("GOOGLETRANSLATE(D342, ""he"", ""en"")"),"#VALUE!")</f>
        <v>#VALUE!</v>
      </c>
    </row>
    <row r="343" ht="15.75" customHeight="1">
      <c r="E343" s="4" t="str">
        <f>IFERROR(__xludf.DUMMYFUNCTION("GOOGLETRANSLATE(D343, ""he"", ""en"")"),"#VALUE!")</f>
        <v>#VALUE!</v>
      </c>
    </row>
    <row r="344" ht="15.75" customHeight="1">
      <c r="E344" s="4" t="str">
        <f>IFERROR(__xludf.DUMMYFUNCTION("GOOGLETRANSLATE(D344, ""he"", ""en"")"),"#VALUE!")</f>
        <v>#VALUE!</v>
      </c>
    </row>
    <row r="345" ht="15.75" customHeight="1">
      <c r="E345" s="4" t="str">
        <f>IFERROR(__xludf.DUMMYFUNCTION("GOOGLETRANSLATE(D345, ""he"", ""en"")"),"#VALUE!")</f>
        <v>#VALUE!</v>
      </c>
    </row>
    <row r="346" ht="15.75" customHeight="1">
      <c r="E346" s="4" t="str">
        <f>IFERROR(__xludf.DUMMYFUNCTION("GOOGLETRANSLATE(D346, ""he"", ""en"")"),"#VALUE!")</f>
        <v>#VALUE!</v>
      </c>
    </row>
    <row r="347" ht="15.75" customHeight="1">
      <c r="E347" s="4" t="str">
        <f>IFERROR(__xludf.DUMMYFUNCTION("GOOGLETRANSLATE(D347, ""he"", ""en"")"),"#VALUE!")</f>
        <v>#VALUE!</v>
      </c>
    </row>
    <row r="348" ht="15.75" customHeight="1">
      <c r="E348" s="4" t="str">
        <f>IFERROR(__xludf.DUMMYFUNCTION("GOOGLETRANSLATE(D348, ""he"", ""en"")"),"#VALUE!")</f>
        <v>#VALUE!</v>
      </c>
    </row>
    <row r="349" ht="15.75" customHeight="1">
      <c r="E349" s="4" t="str">
        <f>IFERROR(__xludf.DUMMYFUNCTION("GOOGLETRANSLATE(D349, ""he"", ""en"")"),"#VALUE!")</f>
        <v>#VALUE!</v>
      </c>
    </row>
    <row r="350" ht="15.75" customHeight="1">
      <c r="E350" s="4" t="str">
        <f>IFERROR(__xludf.DUMMYFUNCTION("GOOGLETRANSLATE(D350, ""he"", ""en"")"),"#VALUE!")</f>
        <v>#VALUE!</v>
      </c>
    </row>
    <row r="351" ht="15.75" customHeight="1">
      <c r="E351" s="4" t="str">
        <f>IFERROR(__xludf.DUMMYFUNCTION("GOOGLETRANSLATE(D351, ""he"", ""en"")"),"#VALUE!")</f>
        <v>#VALUE!</v>
      </c>
    </row>
    <row r="352" ht="15.75" customHeight="1">
      <c r="E352" s="4" t="str">
        <f>IFERROR(__xludf.DUMMYFUNCTION("GOOGLETRANSLATE(D352, ""he"", ""en"")"),"#VALUE!")</f>
        <v>#VALUE!</v>
      </c>
    </row>
    <row r="353" ht="15.75" customHeight="1">
      <c r="E353" s="4" t="str">
        <f>IFERROR(__xludf.DUMMYFUNCTION("GOOGLETRANSLATE(D353, ""he"", ""en"")"),"#VALUE!")</f>
        <v>#VALUE!</v>
      </c>
    </row>
    <row r="354" ht="15.75" customHeight="1">
      <c r="E354" s="4" t="str">
        <f>IFERROR(__xludf.DUMMYFUNCTION("GOOGLETRANSLATE(D354, ""he"", ""en"")"),"#VALUE!")</f>
        <v>#VALUE!</v>
      </c>
    </row>
    <row r="355" ht="15.75" customHeight="1">
      <c r="E355" s="4" t="str">
        <f>IFERROR(__xludf.DUMMYFUNCTION("GOOGLETRANSLATE(D355, ""he"", ""en"")"),"#VALUE!")</f>
        <v>#VALUE!</v>
      </c>
    </row>
    <row r="356" ht="15.75" customHeight="1">
      <c r="E356" s="4" t="str">
        <f>IFERROR(__xludf.DUMMYFUNCTION("GOOGLETRANSLATE(D356, ""he"", ""en"")"),"#VALUE!")</f>
        <v>#VALUE!</v>
      </c>
    </row>
    <row r="357" ht="15.75" customHeight="1">
      <c r="E357" s="4" t="str">
        <f>IFERROR(__xludf.DUMMYFUNCTION("GOOGLETRANSLATE(D357, ""he"", ""en"")"),"#VALUE!")</f>
        <v>#VALUE!</v>
      </c>
    </row>
    <row r="358" ht="15.75" customHeight="1">
      <c r="E358" s="4" t="str">
        <f>IFERROR(__xludf.DUMMYFUNCTION("GOOGLETRANSLATE(D358, ""he"", ""en"")"),"#VALUE!")</f>
        <v>#VALUE!</v>
      </c>
    </row>
    <row r="359" ht="15.75" customHeight="1">
      <c r="E359" s="4" t="str">
        <f>IFERROR(__xludf.DUMMYFUNCTION("GOOGLETRANSLATE(D359, ""he"", ""en"")"),"#VALUE!")</f>
        <v>#VALUE!</v>
      </c>
    </row>
    <row r="360" ht="15.75" customHeight="1">
      <c r="E360" s="4" t="str">
        <f>IFERROR(__xludf.DUMMYFUNCTION("GOOGLETRANSLATE(D360, ""he"", ""en"")"),"#VALUE!")</f>
        <v>#VALUE!</v>
      </c>
    </row>
    <row r="361" ht="15.75" customHeight="1">
      <c r="E361" s="4" t="str">
        <f>IFERROR(__xludf.DUMMYFUNCTION("GOOGLETRANSLATE(D361, ""he"", ""en"")"),"#VALUE!")</f>
        <v>#VALUE!</v>
      </c>
    </row>
    <row r="362" ht="15.75" customHeight="1">
      <c r="E362" s="4" t="str">
        <f>IFERROR(__xludf.DUMMYFUNCTION("GOOGLETRANSLATE(D362, ""he"", ""en"")"),"#VALUE!")</f>
        <v>#VALUE!</v>
      </c>
    </row>
    <row r="363" ht="15.75" customHeight="1">
      <c r="E363" s="4" t="str">
        <f>IFERROR(__xludf.DUMMYFUNCTION("GOOGLETRANSLATE(D363, ""he"", ""en"")"),"#VALUE!")</f>
        <v>#VALUE!</v>
      </c>
    </row>
    <row r="364" ht="15.75" customHeight="1">
      <c r="E364" s="4" t="str">
        <f>IFERROR(__xludf.DUMMYFUNCTION("GOOGLETRANSLATE(D364, ""he"", ""en"")"),"#VALUE!")</f>
        <v>#VALUE!</v>
      </c>
    </row>
    <row r="365" ht="15.75" customHeight="1">
      <c r="E365" s="4" t="str">
        <f>IFERROR(__xludf.DUMMYFUNCTION("GOOGLETRANSLATE(D365, ""he"", ""en"")"),"#VALUE!")</f>
        <v>#VALUE!</v>
      </c>
    </row>
    <row r="366" ht="15.75" customHeight="1">
      <c r="E366" s="4" t="str">
        <f>IFERROR(__xludf.DUMMYFUNCTION("GOOGLETRANSLATE(D366, ""he"", ""en"")"),"#VALUE!")</f>
        <v>#VALUE!</v>
      </c>
    </row>
    <row r="367" ht="15.75" customHeight="1">
      <c r="E367" s="4" t="str">
        <f>IFERROR(__xludf.DUMMYFUNCTION("GOOGLETRANSLATE(D367, ""he"", ""en"")"),"#VALUE!")</f>
        <v>#VALUE!</v>
      </c>
    </row>
    <row r="368" ht="15.75" customHeight="1">
      <c r="E368" s="4" t="str">
        <f>IFERROR(__xludf.DUMMYFUNCTION("GOOGLETRANSLATE(D368, ""he"", ""en"")"),"#VALUE!")</f>
        <v>#VALUE!</v>
      </c>
    </row>
    <row r="369" ht="15.75" customHeight="1">
      <c r="E369" s="4" t="str">
        <f>IFERROR(__xludf.DUMMYFUNCTION("GOOGLETRANSLATE(D369, ""he"", ""en"")"),"#VALUE!")</f>
        <v>#VALUE!</v>
      </c>
    </row>
    <row r="370" ht="15.75" customHeight="1">
      <c r="E370" s="4" t="str">
        <f>IFERROR(__xludf.DUMMYFUNCTION("GOOGLETRANSLATE(D370, ""he"", ""en"")"),"#VALUE!")</f>
        <v>#VALUE!</v>
      </c>
    </row>
    <row r="371" ht="15.75" customHeight="1">
      <c r="E371" s="4" t="str">
        <f>IFERROR(__xludf.DUMMYFUNCTION("GOOGLETRANSLATE(D371, ""he"", ""en"")"),"#VALUE!")</f>
        <v>#VALUE!</v>
      </c>
    </row>
    <row r="372" ht="15.75" customHeight="1">
      <c r="E372" s="4" t="str">
        <f>IFERROR(__xludf.DUMMYFUNCTION("GOOGLETRANSLATE(D372, ""he"", ""en"")"),"#VALUE!")</f>
        <v>#VALUE!</v>
      </c>
    </row>
    <row r="373" ht="15.75" customHeight="1">
      <c r="E373" s="4" t="str">
        <f>IFERROR(__xludf.DUMMYFUNCTION("GOOGLETRANSLATE(D373, ""he"", ""en"")"),"#VALUE!")</f>
        <v>#VALUE!</v>
      </c>
    </row>
    <row r="374" ht="15.75" customHeight="1">
      <c r="E374" s="4" t="str">
        <f>IFERROR(__xludf.DUMMYFUNCTION("GOOGLETRANSLATE(D374, ""he"", ""en"")"),"#VALUE!")</f>
        <v>#VALUE!</v>
      </c>
    </row>
    <row r="375" ht="15.75" customHeight="1">
      <c r="E375" s="4" t="str">
        <f>IFERROR(__xludf.DUMMYFUNCTION("GOOGLETRANSLATE(D375, ""he"", ""en"")"),"#VALUE!")</f>
        <v>#VALUE!</v>
      </c>
    </row>
    <row r="376" ht="15.75" customHeight="1">
      <c r="E376" s="4" t="str">
        <f>IFERROR(__xludf.DUMMYFUNCTION("GOOGLETRANSLATE(D376, ""he"", ""en"")"),"#VALUE!")</f>
        <v>#VALUE!</v>
      </c>
    </row>
    <row r="377" ht="15.75" customHeight="1">
      <c r="E377" s="4" t="str">
        <f>IFERROR(__xludf.DUMMYFUNCTION("GOOGLETRANSLATE(D377, ""he"", ""en"")"),"#VALUE!")</f>
        <v>#VALUE!</v>
      </c>
    </row>
    <row r="378" ht="15.75" customHeight="1">
      <c r="E378" s="4" t="str">
        <f>IFERROR(__xludf.DUMMYFUNCTION("GOOGLETRANSLATE(D378, ""he"", ""en"")"),"#VALUE!")</f>
        <v>#VALUE!</v>
      </c>
    </row>
    <row r="379" ht="15.75" customHeight="1">
      <c r="E379" s="4" t="str">
        <f>IFERROR(__xludf.DUMMYFUNCTION("GOOGLETRANSLATE(D379, ""he"", ""en"")"),"#VALUE!")</f>
        <v>#VALUE!</v>
      </c>
    </row>
    <row r="380" ht="15.75" customHeight="1">
      <c r="E380" s="4" t="str">
        <f>IFERROR(__xludf.DUMMYFUNCTION("GOOGLETRANSLATE(D380, ""he"", ""en"")"),"#VALUE!")</f>
        <v>#VALUE!</v>
      </c>
    </row>
    <row r="381" ht="15.75" customHeight="1">
      <c r="E381" s="4" t="str">
        <f>IFERROR(__xludf.DUMMYFUNCTION("GOOGLETRANSLATE(D381, ""he"", ""en"")"),"#VALUE!")</f>
        <v>#VALUE!</v>
      </c>
    </row>
    <row r="382" ht="15.75" customHeight="1">
      <c r="E382" s="4" t="str">
        <f>IFERROR(__xludf.DUMMYFUNCTION("GOOGLETRANSLATE(D382, ""he"", ""en"")"),"#VALUE!")</f>
        <v>#VALUE!</v>
      </c>
    </row>
    <row r="383" ht="15.75" customHeight="1">
      <c r="E383" s="4" t="str">
        <f>IFERROR(__xludf.DUMMYFUNCTION("GOOGLETRANSLATE(D383, ""he"", ""en"")"),"#VALUE!")</f>
        <v>#VALUE!</v>
      </c>
    </row>
    <row r="384" ht="15.75" customHeight="1">
      <c r="E384" s="4" t="str">
        <f>IFERROR(__xludf.DUMMYFUNCTION("GOOGLETRANSLATE(D384, ""he"", ""en"")"),"#VALUE!")</f>
        <v>#VALUE!</v>
      </c>
    </row>
    <row r="385" ht="15.75" customHeight="1">
      <c r="E385" s="4" t="str">
        <f>IFERROR(__xludf.DUMMYFUNCTION("GOOGLETRANSLATE(D385, ""he"", ""en"")"),"#VALUE!")</f>
        <v>#VALUE!</v>
      </c>
    </row>
    <row r="386" ht="15.75" customHeight="1">
      <c r="E386" s="4" t="str">
        <f>IFERROR(__xludf.DUMMYFUNCTION("GOOGLETRANSLATE(D386, ""he"", ""en"")"),"#VALUE!")</f>
        <v>#VALUE!</v>
      </c>
    </row>
    <row r="387" ht="15.75" customHeight="1">
      <c r="E387" s="4" t="str">
        <f>IFERROR(__xludf.DUMMYFUNCTION("GOOGLETRANSLATE(D387, ""he"", ""en"")"),"#VALUE!")</f>
        <v>#VALUE!</v>
      </c>
    </row>
    <row r="388" ht="15.75" customHeight="1">
      <c r="E388" s="4" t="str">
        <f>IFERROR(__xludf.DUMMYFUNCTION("GOOGLETRANSLATE(D388, ""he"", ""en"")"),"#VALUE!")</f>
        <v>#VALUE!</v>
      </c>
    </row>
    <row r="389" ht="15.75" customHeight="1">
      <c r="E389" s="4" t="str">
        <f>IFERROR(__xludf.DUMMYFUNCTION("GOOGLETRANSLATE(D389, ""he"", ""en"")"),"#VALUE!")</f>
        <v>#VALUE!</v>
      </c>
    </row>
    <row r="390" ht="15.75" customHeight="1">
      <c r="E390" s="4" t="str">
        <f>IFERROR(__xludf.DUMMYFUNCTION("GOOGLETRANSLATE(D390, ""he"", ""en"")"),"#VALUE!")</f>
        <v>#VALUE!</v>
      </c>
    </row>
    <row r="391" ht="15.75" customHeight="1">
      <c r="E391" s="4" t="str">
        <f>IFERROR(__xludf.DUMMYFUNCTION("GOOGLETRANSLATE(D391, ""he"", ""en"")"),"#VALUE!")</f>
        <v>#VALUE!</v>
      </c>
    </row>
    <row r="392" ht="15.75" customHeight="1">
      <c r="E392" s="4" t="str">
        <f>IFERROR(__xludf.DUMMYFUNCTION("GOOGLETRANSLATE(D392, ""he"", ""en"")"),"#VALUE!")</f>
        <v>#VALUE!</v>
      </c>
    </row>
    <row r="393" ht="15.75" customHeight="1">
      <c r="E393" s="4" t="str">
        <f>IFERROR(__xludf.DUMMYFUNCTION("GOOGLETRANSLATE(D393, ""he"", ""en"")"),"#VALUE!")</f>
        <v>#VALUE!</v>
      </c>
    </row>
    <row r="394" ht="15.75" customHeight="1">
      <c r="E394" s="4" t="str">
        <f>IFERROR(__xludf.DUMMYFUNCTION("GOOGLETRANSLATE(D394, ""he"", ""en"")"),"#VALUE!")</f>
        <v>#VALUE!</v>
      </c>
    </row>
    <row r="395" ht="15.75" customHeight="1">
      <c r="E395" s="4" t="str">
        <f>IFERROR(__xludf.DUMMYFUNCTION("GOOGLETRANSLATE(D395, ""he"", ""en"")"),"#VALUE!")</f>
        <v>#VALUE!</v>
      </c>
    </row>
    <row r="396" ht="15.75" customHeight="1">
      <c r="E396" s="4" t="str">
        <f>IFERROR(__xludf.DUMMYFUNCTION("GOOGLETRANSLATE(D396, ""he"", ""en"")"),"#VALUE!")</f>
        <v>#VALUE!</v>
      </c>
    </row>
    <row r="397" ht="15.75" customHeight="1">
      <c r="E397" s="4" t="str">
        <f>IFERROR(__xludf.DUMMYFUNCTION("GOOGLETRANSLATE(D397, ""he"", ""en"")"),"#VALUE!")</f>
        <v>#VALUE!</v>
      </c>
    </row>
    <row r="398" ht="15.75" customHeight="1">
      <c r="E398" s="4" t="str">
        <f>IFERROR(__xludf.DUMMYFUNCTION("GOOGLETRANSLATE(D398, ""he"", ""en"")"),"#VALUE!")</f>
        <v>#VALUE!</v>
      </c>
    </row>
    <row r="399" ht="15.75" customHeight="1">
      <c r="E399" s="4" t="str">
        <f>IFERROR(__xludf.DUMMYFUNCTION("GOOGLETRANSLATE(D399, ""he"", ""en"")"),"#VALUE!")</f>
        <v>#VALUE!</v>
      </c>
    </row>
    <row r="400" ht="15.75" customHeight="1">
      <c r="E400" s="4" t="str">
        <f>IFERROR(__xludf.DUMMYFUNCTION("GOOGLETRANSLATE(D400, ""he"", ""en"")"),"#VALUE!")</f>
        <v>#VALUE!</v>
      </c>
    </row>
    <row r="401" ht="15.75" customHeight="1">
      <c r="E401" s="4" t="str">
        <f>IFERROR(__xludf.DUMMYFUNCTION("GOOGLETRANSLATE(D401, ""he"", ""en"")"),"#VALUE!")</f>
        <v>#VALUE!</v>
      </c>
    </row>
    <row r="402" ht="15.75" customHeight="1">
      <c r="E402" s="4" t="str">
        <f>IFERROR(__xludf.DUMMYFUNCTION("GOOGLETRANSLATE(D402, ""he"", ""en"")"),"#VALUE!")</f>
        <v>#VALUE!</v>
      </c>
    </row>
    <row r="403" ht="15.75" customHeight="1">
      <c r="E403" s="4" t="str">
        <f>IFERROR(__xludf.DUMMYFUNCTION("GOOGLETRANSLATE(D403, ""he"", ""en"")"),"#VALUE!")</f>
        <v>#VALUE!</v>
      </c>
    </row>
    <row r="404" ht="15.75" customHeight="1">
      <c r="E404" s="4" t="str">
        <f>IFERROR(__xludf.DUMMYFUNCTION("GOOGLETRANSLATE(D404, ""he"", ""en"")"),"#VALUE!")</f>
        <v>#VALUE!</v>
      </c>
    </row>
    <row r="405" ht="15.75" customHeight="1">
      <c r="E405" s="4" t="str">
        <f>IFERROR(__xludf.DUMMYFUNCTION("GOOGLETRANSLATE(D405, ""he"", ""en"")"),"#VALUE!")</f>
        <v>#VALUE!</v>
      </c>
    </row>
    <row r="406" ht="15.75" customHeight="1">
      <c r="E406" s="4" t="str">
        <f>IFERROR(__xludf.DUMMYFUNCTION("GOOGLETRANSLATE(D406, ""he"", ""en"")"),"#VALUE!")</f>
        <v>#VALUE!</v>
      </c>
    </row>
    <row r="407" ht="15.75" customHeight="1">
      <c r="E407" s="4" t="str">
        <f>IFERROR(__xludf.DUMMYFUNCTION("GOOGLETRANSLATE(D407, ""he"", ""en"")"),"#VALUE!")</f>
        <v>#VALUE!</v>
      </c>
    </row>
    <row r="408" ht="15.75" customHeight="1">
      <c r="E408" s="4" t="str">
        <f>IFERROR(__xludf.DUMMYFUNCTION("GOOGLETRANSLATE(D408, ""he"", ""en"")"),"#VALUE!")</f>
        <v>#VALUE!</v>
      </c>
    </row>
    <row r="409" ht="15.75" customHeight="1">
      <c r="E409" s="4" t="str">
        <f>IFERROR(__xludf.DUMMYFUNCTION("GOOGLETRANSLATE(D409, ""he"", ""en"")"),"#VALUE!")</f>
        <v>#VALUE!</v>
      </c>
    </row>
    <row r="410" ht="15.75" customHeight="1">
      <c r="E410" s="4" t="str">
        <f>IFERROR(__xludf.DUMMYFUNCTION("GOOGLETRANSLATE(D410, ""he"", ""en"")"),"#VALUE!")</f>
        <v>#VALUE!</v>
      </c>
    </row>
    <row r="411" ht="15.75" customHeight="1">
      <c r="E411" s="4" t="str">
        <f>IFERROR(__xludf.DUMMYFUNCTION("GOOGLETRANSLATE(D411, ""he"", ""en"")"),"#VALUE!")</f>
        <v>#VALUE!</v>
      </c>
    </row>
    <row r="412" ht="15.75" customHeight="1">
      <c r="E412" s="4" t="str">
        <f>IFERROR(__xludf.DUMMYFUNCTION("GOOGLETRANSLATE(D412, ""he"", ""en"")"),"#VALUE!")</f>
        <v>#VALUE!</v>
      </c>
    </row>
    <row r="413" ht="15.75" customHeight="1">
      <c r="E413" s="4" t="str">
        <f>IFERROR(__xludf.DUMMYFUNCTION("GOOGLETRANSLATE(D413, ""he"", ""en"")"),"#VALUE!")</f>
        <v>#VALUE!</v>
      </c>
    </row>
    <row r="414" ht="15.75" customHeight="1">
      <c r="E414" s="4" t="str">
        <f>IFERROR(__xludf.DUMMYFUNCTION("GOOGLETRANSLATE(D414, ""he"", ""en"")"),"#VALUE!")</f>
        <v>#VALUE!</v>
      </c>
    </row>
    <row r="415" ht="15.75" customHeight="1">
      <c r="E415" s="4" t="str">
        <f>IFERROR(__xludf.DUMMYFUNCTION("GOOGLETRANSLATE(D415, ""he"", ""en"")"),"#VALUE!")</f>
        <v>#VALUE!</v>
      </c>
    </row>
    <row r="416" ht="15.75" customHeight="1">
      <c r="E416" s="4" t="str">
        <f>IFERROR(__xludf.DUMMYFUNCTION("GOOGLETRANSLATE(D416, ""he"", ""en"")"),"#VALUE!")</f>
        <v>#VALUE!</v>
      </c>
    </row>
    <row r="417" ht="15.75" customHeight="1">
      <c r="E417" s="4" t="str">
        <f>IFERROR(__xludf.DUMMYFUNCTION("GOOGLETRANSLATE(D417, ""he"", ""en"")"),"#VALUE!")</f>
        <v>#VALUE!</v>
      </c>
    </row>
    <row r="418" ht="15.75" customHeight="1">
      <c r="E418" s="4" t="str">
        <f>IFERROR(__xludf.DUMMYFUNCTION("GOOGLETRANSLATE(D418, ""he"", ""en"")"),"#VALUE!")</f>
        <v>#VALUE!</v>
      </c>
    </row>
    <row r="419" ht="15.75" customHeight="1">
      <c r="E419" s="4" t="str">
        <f>IFERROR(__xludf.DUMMYFUNCTION("GOOGLETRANSLATE(D419, ""he"", ""en"")"),"#VALUE!")</f>
        <v>#VALUE!</v>
      </c>
    </row>
    <row r="420" ht="15.75" customHeight="1">
      <c r="E420" s="4" t="str">
        <f>IFERROR(__xludf.DUMMYFUNCTION("GOOGLETRANSLATE(D420, ""he"", ""en"")"),"#VALUE!")</f>
        <v>#VALUE!</v>
      </c>
    </row>
    <row r="421" ht="15.75" customHeight="1">
      <c r="E421" s="4" t="str">
        <f>IFERROR(__xludf.DUMMYFUNCTION("GOOGLETRANSLATE(D421, ""he"", ""en"")"),"#VALUE!")</f>
        <v>#VALUE!</v>
      </c>
    </row>
    <row r="422" ht="15.75" customHeight="1">
      <c r="E422" s="4" t="str">
        <f>IFERROR(__xludf.DUMMYFUNCTION("GOOGLETRANSLATE(D422, ""he"", ""en"")"),"#VALUE!")</f>
        <v>#VALUE!</v>
      </c>
    </row>
    <row r="423" ht="15.75" customHeight="1">
      <c r="E423" s="4" t="str">
        <f>IFERROR(__xludf.DUMMYFUNCTION("GOOGLETRANSLATE(D423, ""he"", ""en"")"),"#VALUE!")</f>
        <v>#VALUE!</v>
      </c>
    </row>
    <row r="424" ht="15.75" customHeight="1">
      <c r="E424" s="4" t="str">
        <f>IFERROR(__xludf.DUMMYFUNCTION("GOOGLETRANSLATE(D424, ""he"", ""en"")"),"#VALUE!")</f>
        <v>#VALUE!</v>
      </c>
    </row>
    <row r="425" ht="15.75" customHeight="1">
      <c r="E425" s="4" t="str">
        <f>IFERROR(__xludf.DUMMYFUNCTION("GOOGLETRANSLATE(D425, ""he"", ""en"")"),"#VALUE!")</f>
        <v>#VALUE!</v>
      </c>
    </row>
    <row r="426" ht="15.75" customHeight="1">
      <c r="E426" s="4" t="str">
        <f>IFERROR(__xludf.DUMMYFUNCTION("GOOGLETRANSLATE(D426, ""he"", ""en"")"),"#VALUE!")</f>
        <v>#VALUE!</v>
      </c>
    </row>
    <row r="427" ht="15.75" customHeight="1">
      <c r="E427" s="4" t="str">
        <f>IFERROR(__xludf.DUMMYFUNCTION("GOOGLETRANSLATE(D427, ""he"", ""en"")"),"#VALUE!")</f>
        <v>#VALUE!</v>
      </c>
    </row>
    <row r="428" ht="15.75" customHeight="1">
      <c r="E428" s="4" t="str">
        <f>IFERROR(__xludf.DUMMYFUNCTION("GOOGLETRANSLATE(D428, ""he"", ""en"")"),"#VALUE!")</f>
        <v>#VALUE!</v>
      </c>
    </row>
    <row r="429" ht="15.75" customHeight="1">
      <c r="E429" s="4" t="str">
        <f>IFERROR(__xludf.DUMMYFUNCTION("GOOGLETRANSLATE(D429, ""he"", ""en"")"),"#VALUE!")</f>
        <v>#VALUE!</v>
      </c>
    </row>
    <row r="430" ht="15.75" customHeight="1">
      <c r="E430" s="4" t="str">
        <f>IFERROR(__xludf.DUMMYFUNCTION("GOOGLETRANSLATE(D430, ""he"", ""en"")"),"#VALUE!")</f>
        <v>#VALUE!</v>
      </c>
    </row>
    <row r="431" ht="15.75" customHeight="1">
      <c r="E431" s="4" t="str">
        <f>IFERROR(__xludf.DUMMYFUNCTION("GOOGLETRANSLATE(D431, ""he"", ""en"")"),"#VALUE!")</f>
        <v>#VALUE!</v>
      </c>
    </row>
    <row r="432" ht="15.75" customHeight="1">
      <c r="E432" s="4" t="str">
        <f>IFERROR(__xludf.DUMMYFUNCTION("GOOGLETRANSLATE(D432, ""he"", ""en"")"),"#VALUE!")</f>
        <v>#VALUE!</v>
      </c>
    </row>
    <row r="433" ht="15.75" customHeight="1">
      <c r="E433" s="4" t="str">
        <f>IFERROR(__xludf.DUMMYFUNCTION("GOOGLETRANSLATE(D433, ""he"", ""en"")"),"#VALUE!")</f>
        <v>#VALUE!</v>
      </c>
    </row>
    <row r="434" ht="15.75" customHeight="1">
      <c r="E434" s="4" t="str">
        <f>IFERROR(__xludf.DUMMYFUNCTION("GOOGLETRANSLATE(D434, ""he"", ""en"")"),"#VALUE!")</f>
        <v>#VALUE!</v>
      </c>
    </row>
    <row r="435" ht="15.75" customHeight="1">
      <c r="E435" s="4" t="str">
        <f>IFERROR(__xludf.DUMMYFUNCTION("GOOGLETRANSLATE(D435, ""he"", ""en"")"),"#VALUE!")</f>
        <v>#VALUE!</v>
      </c>
    </row>
    <row r="436" ht="15.75" customHeight="1">
      <c r="E436" s="4" t="str">
        <f>IFERROR(__xludf.DUMMYFUNCTION("GOOGLETRANSLATE(D436, ""he"", ""en"")"),"#VALUE!")</f>
        <v>#VALUE!</v>
      </c>
    </row>
    <row r="437" ht="15.75" customHeight="1">
      <c r="E437" s="4" t="str">
        <f>IFERROR(__xludf.DUMMYFUNCTION("GOOGLETRANSLATE(D437, ""he"", ""en"")"),"#VALUE!")</f>
        <v>#VALUE!</v>
      </c>
    </row>
    <row r="438" ht="15.75" customHeight="1">
      <c r="E438" s="4" t="str">
        <f>IFERROR(__xludf.DUMMYFUNCTION("GOOGLETRANSLATE(D438, ""he"", ""en"")"),"#VALUE!")</f>
        <v>#VALUE!</v>
      </c>
    </row>
    <row r="439" ht="15.75" customHeight="1">
      <c r="E439" s="4" t="str">
        <f>IFERROR(__xludf.DUMMYFUNCTION("GOOGLETRANSLATE(D439, ""he"", ""en"")"),"#VALUE!")</f>
        <v>#VALUE!</v>
      </c>
    </row>
    <row r="440" ht="15.75" customHeight="1">
      <c r="E440" s="4" t="str">
        <f>IFERROR(__xludf.DUMMYFUNCTION("GOOGLETRANSLATE(D440, ""he"", ""en"")"),"#VALUE!")</f>
        <v>#VALUE!</v>
      </c>
    </row>
    <row r="441" ht="15.75" customHeight="1">
      <c r="E441" s="4" t="str">
        <f>IFERROR(__xludf.DUMMYFUNCTION("GOOGLETRANSLATE(D441, ""he"", ""en"")"),"#VALUE!")</f>
        <v>#VALUE!</v>
      </c>
    </row>
    <row r="442" ht="15.75" customHeight="1">
      <c r="E442" s="4" t="str">
        <f>IFERROR(__xludf.DUMMYFUNCTION("GOOGLETRANSLATE(D442, ""he"", ""en"")"),"#VALUE!")</f>
        <v>#VALUE!</v>
      </c>
    </row>
    <row r="443" ht="15.75" customHeight="1">
      <c r="E443" s="4" t="str">
        <f>IFERROR(__xludf.DUMMYFUNCTION("GOOGLETRANSLATE(D443, ""he"", ""en"")"),"#VALUE!")</f>
        <v>#VALUE!</v>
      </c>
    </row>
    <row r="444" ht="15.75" customHeight="1">
      <c r="E444" s="4" t="str">
        <f>IFERROR(__xludf.DUMMYFUNCTION("GOOGLETRANSLATE(D444, ""he"", ""en"")"),"#VALUE!")</f>
        <v>#VALUE!</v>
      </c>
    </row>
    <row r="445" ht="15.75" customHeight="1">
      <c r="E445" s="4" t="str">
        <f>IFERROR(__xludf.DUMMYFUNCTION("GOOGLETRANSLATE(D445, ""he"", ""en"")"),"#VALUE!")</f>
        <v>#VALUE!</v>
      </c>
    </row>
    <row r="446" ht="15.75" customHeight="1">
      <c r="E446" s="4" t="str">
        <f>IFERROR(__xludf.DUMMYFUNCTION("GOOGLETRANSLATE(D446, ""he"", ""en"")"),"#VALUE!")</f>
        <v>#VALUE!</v>
      </c>
    </row>
    <row r="447" ht="15.75" customHeight="1">
      <c r="E447" s="4" t="str">
        <f>IFERROR(__xludf.DUMMYFUNCTION("GOOGLETRANSLATE(D447, ""he"", ""en"")"),"#VALUE!")</f>
        <v>#VALUE!</v>
      </c>
    </row>
    <row r="448" ht="15.75" customHeight="1">
      <c r="E448" s="4" t="str">
        <f>IFERROR(__xludf.DUMMYFUNCTION("GOOGLETRANSLATE(D448, ""he"", ""en"")"),"#VALUE!")</f>
        <v>#VALUE!</v>
      </c>
    </row>
    <row r="449" ht="15.75" customHeight="1">
      <c r="E449" s="4" t="str">
        <f>IFERROR(__xludf.DUMMYFUNCTION("GOOGLETRANSLATE(D449, ""he"", ""en"")"),"#VALUE!")</f>
        <v>#VALUE!</v>
      </c>
    </row>
    <row r="450" ht="15.75" customHeight="1">
      <c r="E450" s="4" t="str">
        <f>IFERROR(__xludf.DUMMYFUNCTION("GOOGLETRANSLATE(D450, ""he"", ""en"")"),"#VALUE!")</f>
        <v>#VALUE!</v>
      </c>
    </row>
    <row r="451" ht="15.75" customHeight="1">
      <c r="E451" s="4" t="str">
        <f>IFERROR(__xludf.DUMMYFUNCTION("GOOGLETRANSLATE(D451, ""he"", ""en"")"),"#VALUE!")</f>
        <v>#VALUE!</v>
      </c>
    </row>
    <row r="452" ht="15.75" customHeight="1">
      <c r="E452" s="4" t="str">
        <f>IFERROR(__xludf.DUMMYFUNCTION("GOOGLETRANSLATE(D452, ""he"", ""en"")"),"#VALUE!")</f>
        <v>#VALUE!</v>
      </c>
    </row>
    <row r="453" ht="15.75" customHeight="1">
      <c r="E453" s="4" t="str">
        <f>IFERROR(__xludf.DUMMYFUNCTION("GOOGLETRANSLATE(D453, ""he"", ""en"")"),"#VALUE!")</f>
        <v>#VALUE!</v>
      </c>
    </row>
    <row r="454" ht="15.75" customHeight="1">
      <c r="E454" s="4" t="str">
        <f>IFERROR(__xludf.DUMMYFUNCTION("GOOGLETRANSLATE(D454, ""he"", ""en"")"),"#VALUE!")</f>
        <v>#VALUE!</v>
      </c>
    </row>
    <row r="455" ht="15.75" customHeight="1">
      <c r="E455" s="4" t="str">
        <f>IFERROR(__xludf.DUMMYFUNCTION("GOOGLETRANSLATE(D455, ""he"", ""en"")"),"#VALUE!")</f>
        <v>#VALUE!</v>
      </c>
    </row>
    <row r="456" ht="15.75" customHeight="1">
      <c r="E456" s="4" t="str">
        <f>IFERROR(__xludf.DUMMYFUNCTION("GOOGLETRANSLATE(D456, ""he"", ""en"")"),"#VALUE!")</f>
        <v>#VALUE!</v>
      </c>
    </row>
    <row r="457" ht="15.75" customHeight="1">
      <c r="E457" s="4" t="str">
        <f>IFERROR(__xludf.DUMMYFUNCTION("GOOGLETRANSLATE(D457, ""he"", ""en"")"),"#VALUE!")</f>
        <v>#VALUE!</v>
      </c>
    </row>
    <row r="458" ht="15.75" customHeight="1">
      <c r="E458" s="4" t="str">
        <f>IFERROR(__xludf.DUMMYFUNCTION("GOOGLETRANSLATE(D458, ""he"", ""en"")"),"#VALUE!")</f>
        <v>#VALUE!</v>
      </c>
    </row>
    <row r="459" ht="15.75" customHeight="1">
      <c r="E459" s="4" t="str">
        <f>IFERROR(__xludf.DUMMYFUNCTION("GOOGLETRANSLATE(D459, ""he"", ""en"")"),"#VALUE!")</f>
        <v>#VALUE!</v>
      </c>
    </row>
    <row r="460" ht="15.75" customHeight="1">
      <c r="E460" s="4" t="str">
        <f>IFERROR(__xludf.DUMMYFUNCTION("GOOGLETRANSLATE(D460, ""he"", ""en"")"),"#VALUE!")</f>
        <v>#VALUE!</v>
      </c>
    </row>
    <row r="461" ht="15.75" customHeight="1">
      <c r="E461" s="4" t="str">
        <f>IFERROR(__xludf.DUMMYFUNCTION("GOOGLETRANSLATE(D461, ""he"", ""en"")"),"#VALUE!")</f>
        <v>#VALUE!</v>
      </c>
    </row>
    <row r="462" ht="15.75" customHeight="1">
      <c r="E462" s="4" t="str">
        <f>IFERROR(__xludf.DUMMYFUNCTION("GOOGLETRANSLATE(D462, ""he"", ""en"")"),"#VALUE!")</f>
        <v>#VALUE!</v>
      </c>
    </row>
    <row r="463" ht="15.75" customHeight="1">
      <c r="E463" s="4" t="str">
        <f>IFERROR(__xludf.DUMMYFUNCTION("GOOGLETRANSLATE(D463, ""he"", ""en"")"),"#VALUE!")</f>
        <v>#VALUE!</v>
      </c>
    </row>
    <row r="464" ht="15.75" customHeight="1">
      <c r="E464" s="4" t="str">
        <f>IFERROR(__xludf.DUMMYFUNCTION("GOOGLETRANSLATE(D464, ""he"", ""en"")"),"#VALUE!")</f>
        <v>#VALUE!</v>
      </c>
    </row>
    <row r="465" ht="15.75" customHeight="1">
      <c r="E465" s="4" t="str">
        <f>IFERROR(__xludf.DUMMYFUNCTION("GOOGLETRANSLATE(D465, ""he"", ""en"")"),"#VALUE!")</f>
        <v>#VALUE!</v>
      </c>
    </row>
    <row r="466" ht="15.75" customHeight="1">
      <c r="E466" s="4" t="str">
        <f>IFERROR(__xludf.DUMMYFUNCTION("GOOGLETRANSLATE(D466, ""he"", ""en"")"),"#VALUE!")</f>
        <v>#VALUE!</v>
      </c>
    </row>
    <row r="467" ht="15.75" customHeight="1">
      <c r="E467" s="4" t="str">
        <f>IFERROR(__xludf.DUMMYFUNCTION("GOOGLETRANSLATE(D467, ""he"", ""en"")"),"#VALUE!")</f>
        <v>#VALUE!</v>
      </c>
    </row>
    <row r="468" ht="15.75" customHeight="1">
      <c r="E468" s="4" t="str">
        <f>IFERROR(__xludf.DUMMYFUNCTION("GOOGLETRANSLATE(D468, ""he"", ""en"")"),"#VALUE!")</f>
        <v>#VALUE!</v>
      </c>
    </row>
    <row r="469" ht="15.75" customHeight="1">
      <c r="E469" s="4" t="str">
        <f>IFERROR(__xludf.DUMMYFUNCTION("GOOGLETRANSLATE(D469, ""he"", ""en"")"),"#VALUE!")</f>
        <v>#VALUE!</v>
      </c>
    </row>
    <row r="470" ht="15.75" customHeight="1">
      <c r="E470" s="4" t="str">
        <f>IFERROR(__xludf.DUMMYFUNCTION("GOOGLETRANSLATE(D470, ""he"", ""en"")"),"#VALUE!")</f>
        <v>#VALUE!</v>
      </c>
    </row>
    <row r="471" ht="15.75" customHeight="1">
      <c r="E471" s="4" t="str">
        <f>IFERROR(__xludf.DUMMYFUNCTION("GOOGLETRANSLATE(D471, ""he"", ""en"")"),"#VALUE!")</f>
        <v>#VALUE!</v>
      </c>
    </row>
    <row r="472" ht="15.75" customHeight="1">
      <c r="E472" s="4" t="str">
        <f>IFERROR(__xludf.DUMMYFUNCTION("GOOGLETRANSLATE(D472, ""he"", ""en"")"),"#VALUE!")</f>
        <v>#VALUE!</v>
      </c>
    </row>
    <row r="473" ht="15.75" customHeight="1">
      <c r="E473" s="4" t="str">
        <f>IFERROR(__xludf.DUMMYFUNCTION("GOOGLETRANSLATE(D473, ""he"", ""en"")"),"#VALUE!")</f>
        <v>#VALUE!</v>
      </c>
    </row>
    <row r="474" ht="15.75" customHeight="1">
      <c r="E474" s="4" t="str">
        <f>IFERROR(__xludf.DUMMYFUNCTION("GOOGLETRANSLATE(D474, ""he"", ""en"")"),"#VALUE!")</f>
        <v>#VALUE!</v>
      </c>
    </row>
    <row r="475" ht="15.75" customHeight="1">
      <c r="E475" s="4" t="str">
        <f>IFERROR(__xludf.DUMMYFUNCTION("GOOGLETRANSLATE(D475, ""he"", ""en"")"),"#VALUE!")</f>
        <v>#VALUE!</v>
      </c>
    </row>
    <row r="476" ht="15.75" customHeight="1">
      <c r="E476" s="4" t="str">
        <f>IFERROR(__xludf.DUMMYFUNCTION("GOOGLETRANSLATE(D476, ""he"", ""en"")"),"#VALUE!")</f>
        <v>#VALUE!</v>
      </c>
    </row>
    <row r="477" ht="15.75" customHeight="1">
      <c r="E477" s="4" t="str">
        <f>IFERROR(__xludf.DUMMYFUNCTION("GOOGLETRANSLATE(D477, ""he"", ""en"")"),"#VALUE!")</f>
        <v>#VALUE!</v>
      </c>
    </row>
    <row r="478" ht="15.75" customHeight="1">
      <c r="E478" s="4" t="str">
        <f>IFERROR(__xludf.DUMMYFUNCTION("GOOGLETRANSLATE(D478, ""he"", ""en"")"),"#VALUE!")</f>
        <v>#VALUE!</v>
      </c>
    </row>
    <row r="479" ht="15.75" customHeight="1">
      <c r="E479" s="4" t="str">
        <f>IFERROR(__xludf.DUMMYFUNCTION("GOOGLETRANSLATE(D479, ""he"", ""en"")"),"#VALUE!")</f>
        <v>#VALUE!</v>
      </c>
    </row>
    <row r="480" ht="15.75" customHeight="1">
      <c r="E480" s="4" t="str">
        <f>IFERROR(__xludf.DUMMYFUNCTION("GOOGLETRANSLATE(D480, ""he"", ""en"")"),"#VALUE!")</f>
        <v>#VALUE!</v>
      </c>
    </row>
    <row r="481" ht="15.75" customHeight="1">
      <c r="E481" s="4" t="str">
        <f>IFERROR(__xludf.DUMMYFUNCTION("GOOGLETRANSLATE(D481, ""he"", ""en"")"),"#VALUE!")</f>
        <v>#VALUE!</v>
      </c>
    </row>
    <row r="482" ht="15.75" customHeight="1">
      <c r="E482" s="4" t="str">
        <f>IFERROR(__xludf.DUMMYFUNCTION("GOOGLETRANSLATE(D482, ""he"", ""en"")"),"#VALUE!")</f>
        <v>#VALUE!</v>
      </c>
    </row>
    <row r="483" ht="15.75" customHeight="1">
      <c r="E483" s="4" t="str">
        <f>IFERROR(__xludf.DUMMYFUNCTION("GOOGLETRANSLATE(D483, ""he"", ""en"")"),"#VALUE!")</f>
        <v>#VALUE!</v>
      </c>
    </row>
    <row r="484" ht="15.75" customHeight="1">
      <c r="E484" s="4" t="str">
        <f>IFERROR(__xludf.DUMMYFUNCTION("GOOGLETRANSLATE(D484, ""he"", ""en"")"),"#VALUE!")</f>
        <v>#VALUE!</v>
      </c>
    </row>
    <row r="485" ht="15.75" customHeight="1">
      <c r="E485" s="4" t="str">
        <f>IFERROR(__xludf.DUMMYFUNCTION("GOOGLETRANSLATE(D485, ""he"", ""en"")"),"#VALUE!")</f>
        <v>#VALUE!</v>
      </c>
    </row>
    <row r="486" ht="15.75" customHeight="1">
      <c r="E486" s="4" t="str">
        <f>IFERROR(__xludf.DUMMYFUNCTION("GOOGLETRANSLATE(D486, ""he"", ""en"")"),"#VALUE!")</f>
        <v>#VALUE!</v>
      </c>
    </row>
    <row r="487" ht="15.75" customHeight="1">
      <c r="E487" s="4" t="str">
        <f>IFERROR(__xludf.DUMMYFUNCTION("GOOGLETRANSLATE(D487, ""he"", ""en"")"),"#VALUE!")</f>
        <v>#VALUE!</v>
      </c>
    </row>
    <row r="488" ht="15.75" customHeight="1">
      <c r="E488" s="4" t="str">
        <f>IFERROR(__xludf.DUMMYFUNCTION("GOOGLETRANSLATE(D488, ""he"", ""en"")"),"#VALUE!")</f>
        <v>#VALUE!</v>
      </c>
    </row>
    <row r="489" ht="15.75" customHeight="1">
      <c r="E489" s="4" t="str">
        <f>IFERROR(__xludf.DUMMYFUNCTION("GOOGLETRANSLATE(D489, ""he"", ""en"")"),"#VALUE!")</f>
        <v>#VALUE!</v>
      </c>
    </row>
    <row r="490" ht="15.75" customHeight="1">
      <c r="E490" s="4" t="str">
        <f>IFERROR(__xludf.DUMMYFUNCTION("GOOGLETRANSLATE(D490, ""he"", ""en"")"),"#VALUE!")</f>
        <v>#VALUE!</v>
      </c>
    </row>
    <row r="491" ht="15.75" customHeight="1">
      <c r="E491" s="4" t="str">
        <f>IFERROR(__xludf.DUMMYFUNCTION("GOOGLETRANSLATE(D491, ""he"", ""en"")"),"#VALUE!")</f>
        <v>#VALUE!</v>
      </c>
    </row>
    <row r="492" ht="15.75" customHeight="1">
      <c r="E492" s="4" t="str">
        <f>IFERROR(__xludf.DUMMYFUNCTION("GOOGLETRANSLATE(D492, ""he"", ""en"")"),"#VALUE!")</f>
        <v>#VALUE!</v>
      </c>
    </row>
    <row r="493" ht="15.75" customHeight="1">
      <c r="E493" s="4" t="str">
        <f>IFERROR(__xludf.DUMMYFUNCTION("GOOGLETRANSLATE(D493, ""he"", ""en"")"),"#VALUE!")</f>
        <v>#VALUE!</v>
      </c>
    </row>
    <row r="494" ht="15.75" customHeight="1">
      <c r="E494" s="4" t="str">
        <f>IFERROR(__xludf.DUMMYFUNCTION("GOOGLETRANSLATE(D494, ""he"", ""en"")"),"#VALUE!")</f>
        <v>#VALUE!</v>
      </c>
    </row>
    <row r="495" ht="15.75" customHeight="1">
      <c r="E495" s="4" t="str">
        <f>IFERROR(__xludf.DUMMYFUNCTION("GOOGLETRANSLATE(D495, ""he"", ""en"")"),"#VALUE!")</f>
        <v>#VALUE!</v>
      </c>
    </row>
    <row r="496" ht="15.75" customHeight="1">
      <c r="E496" s="4" t="str">
        <f>IFERROR(__xludf.DUMMYFUNCTION("GOOGLETRANSLATE(D496, ""he"", ""en"")"),"#VALUE!")</f>
        <v>#VALUE!</v>
      </c>
    </row>
    <row r="497" ht="15.75" customHeight="1">
      <c r="E497" s="4" t="str">
        <f>IFERROR(__xludf.DUMMYFUNCTION("GOOGLETRANSLATE(D497, ""he"", ""en"")"),"#VALUE!")</f>
        <v>#VALUE!</v>
      </c>
    </row>
    <row r="498" ht="15.75" customHeight="1">
      <c r="E498" s="4" t="str">
        <f>IFERROR(__xludf.DUMMYFUNCTION("GOOGLETRANSLATE(D498, ""he"", ""en"")"),"#VALUE!")</f>
        <v>#VALUE!</v>
      </c>
    </row>
    <row r="499" ht="15.75" customHeight="1">
      <c r="E499" s="4" t="str">
        <f>IFERROR(__xludf.DUMMYFUNCTION("GOOGLETRANSLATE(D499, ""he"", ""en"")"),"#VALUE!")</f>
        <v>#VALUE!</v>
      </c>
    </row>
    <row r="500" ht="15.75" customHeight="1">
      <c r="E500" s="4" t="str">
        <f>IFERROR(__xludf.DUMMYFUNCTION("GOOGLETRANSLATE(D500, ""he"", ""en"")"),"#VALUE!")</f>
        <v>#VALUE!</v>
      </c>
    </row>
    <row r="501" ht="15.75" customHeight="1">
      <c r="E501" s="4" t="str">
        <f>IFERROR(__xludf.DUMMYFUNCTION("GOOGLETRANSLATE(D501, ""he"", ""en"")"),"#VALUE!")</f>
        <v>#VALUE!</v>
      </c>
    </row>
    <row r="502" ht="15.75" customHeight="1">
      <c r="E502" s="4" t="str">
        <f>IFERROR(__xludf.DUMMYFUNCTION("GOOGLETRANSLATE(D502, ""he"", ""en"")"),"#VALUE!")</f>
        <v>#VALUE!</v>
      </c>
    </row>
    <row r="503" ht="15.75" customHeight="1">
      <c r="E503" s="4" t="str">
        <f>IFERROR(__xludf.DUMMYFUNCTION("GOOGLETRANSLATE(D503, ""he"", ""en"")"),"#VALUE!")</f>
        <v>#VALUE!</v>
      </c>
    </row>
    <row r="504" ht="15.75" customHeight="1">
      <c r="E504" s="4" t="str">
        <f>IFERROR(__xludf.DUMMYFUNCTION("GOOGLETRANSLATE(D504, ""he"", ""en"")"),"#VALUE!")</f>
        <v>#VALUE!</v>
      </c>
    </row>
    <row r="505" ht="15.75" customHeight="1">
      <c r="E505" s="4" t="str">
        <f>IFERROR(__xludf.DUMMYFUNCTION("GOOGLETRANSLATE(D505, ""he"", ""en"")"),"#VALUE!")</f>
        <v>#VALUE!</v>
      </c>
    </row>
    <row r="506" ht="15.75" customHeight="1">
      <c r="E506" s="4" t="str">
        <f>IFERROR(__xludf.DUMMYFUNCTION("GOOGLETRANSLATE(D506, ""he"", ""en"")"),"#VALUE!")</f>
        <v>#VALUE!</v>
      </c>
    </row>
    <row r="507" ht="15.75" customHeight="1">
      <c r="E507" s="4" t="str">
        <f>IFERROR(__xludf.DUMMYFUNCTION("GOOGLETRANSLATE(D507, ""he"", ""en"")"),"#VALUE!")</f>
        <v>#VALUE!</v>
      </c>
    </row>
    <row r="508" ht="15.75" customHeight="1">
      <c r="E508" s="4" t="str">
        <f>IFERROR(__xludf.DUMMYFUNCTION("GOOGLETRANSLATE(D508, ""he"", ""en"")"),"#VALUE!")</f>
        <v>#VALUE!</v>
      </c>
    </row>
    <row r="509" ht="15.75" customHeight="1">
      <c r="E509" s="4" t="str">
        <f>IFERROR(__xludf.DUMMYFUNCTION("GOOGLETRANSLATE(D509, ""he"", ""en"")"),"#VALUE!")</f>
        <v>#VALUE!</v>
      </c>
    </row>
    <row r="510" ht="15.75" customHeight="1">
      <c r="E510" s="4" t="str">
        <f>IFERROR(__xludf.DUMMYFUNCTION("GOOGLETRANSLATE(D510, ""he"", ""en"")"),"#VALUE!")</f>
        <v>#VALUE!</v>
      </c>
    </row>
    <row r="511" ht="15.75" customHeight="1">
      <c r="E511" s="4" t="str">
        <f>IFERROR(__xludf.DUMMYFUNCTION("GOOGLETRANSLATE(D511, ""he"", ""en"")"),"#VALUE!")</f>
        <v>#VALUE!</v>
      </c>
    </row>
    <row r="512" ht="15.75" customHeight="1">
      <c r="E512" s="4" t="str">
        <f>IFERROR(__xludf.DUMMYFUNCTION("GOOGLETRANSLATE(D512, ""he"", ""en"")"),"#VALUE!")</f>
        <v>#VALUE!</v>
      </c>
    </row>
    <row r="513" ht="15.75" customHeight="1">
      <c r="E513" s="4" t="str">
        <f>IFERROR(__xludf.DUMMYFUNCTION("GOOGLETRANSLATE(D513, ""he"", ""en"")"),"#VALUE!")</f>
        <v>#VALUE!</v>
      </c>
    </row>
    <row r="514" ht="15.75" customHeight="1">
      <c r="E514" s="4" t="str">
        <f>IFERROR(__xludf.DUMMYFUNCTION("GOOGLETRANSLATE(D514, ""he"", ""en"")"),"#VALUE!")</f>
        <v>#VALUE!</v>
      </c>
    </row>
    <row r="515" ht="15.75" customHeight="1">
      <c r="E515" s="4" t="str">
        <f>IFERROR(__xludf.DUMMYFUNCTION("GOOGLETRANSLATE(D515, ""he"", ""en"")"),"#VALUE!")</f>
        <v>#VALUE!</v>
      </c>
    </row>
    <row r="516" ht="15.75" customHeight="1">
      <c r="E516" s="4" t="str">
        <f>IFERROR(__xludf.DUMMYFUNCTION("GOOGLETRANSLATE(D516, ""he"", ""en"")"),"#VALUE!")</f>
        <v>#VALUE!</v>
      </c>
    </row>
    <row r="517" ht="15.75" customHeight="1">
      <c r="E517" s="4" t="str">
        <f>IFERROR(__xludf.DUMMYFUNCTION("GOOGLETRANSLATE(D517, ""he"", ""en"")"),"#VALUE!")</f>
        <v>#VALUE!</v>
      </c>
    </row>
    <row r="518" ht="15.75" customHeight="1">
      <c r="E518" s="4" t="str">
        <f>IFERROR(__xludf.DUMMYFUNCTION("GOOGLETRANSLATE(D518, ""he"", ""en"")"),"#VALUE!")</f>
        <v>#VALUE!</v>
      </c>
    </row>
    <row r="519" ht="15.75" customHeight="1">
      <c r="E519" s="4" t="str">
        <f>IFERROR(__xludf.DUMMYFUNCTION("GOOGLETRANSLATE(D519, ""he"", ""en"")"),"#VALUE!")</f>
        <v>#VALUE!</v>
      </c>
    </row>
    <row r="520" ht="15.75" customHeight="1">
      <c r="E520" s="4" t="str">
        <f>IFERROR(__xludf.DUMMYFUNCTION("GOOGLETRANSLATE(D520, ""he"", ""en"")"),"#VALUE!")</f>
        <v>#VALUE!</v>
      </c>
    </row>
    <row r="521" ht="15.75" customHeight="1">
      <c r="E521" s="4" t="str">
        <f>IFERROR(__xludf.DUMMYFUNCTION("GOOGLETRANSLATE(D521, ""he"", ""en"")"),"#VALUE!")</f>
        <v>#VALUE!</v>
      </c>
    </row>
    <row r="522" ht="15.75" customHeight="1">
      <c r="E522" s="4" t="str">
        <f>IFERROR(__xludf.DUMMYFUNCTION("GOOGLETRANSLATE(D522, ""he"", ""en"")"),"#VALUE!")</f>
        <v>#VALUE!</v>
      </c>
    </row>
    <row r="523" ht="15.75" customHeight="1">
      <c r="E523" s="4" t="str">
        <f>IFERROR(__xludf.DUMMYFUNCTION("GOOGLETRANSLATE(D523, ""he"", ""en"")"),"#VALUE!")</f>
        <v>#VALUE!</v>
      </c>
    </row>
    <row r="524" ht="15.75" customHeight="1">
      <c r="E524" s="4" t="str">
        <f>IFERROR(__xludf.DUMMYFUNCTION("GOOGLETRANSLATE(D524, ""he"", ""en"")"),"#VALUE!")</f>
        <v>#VALUE!</v>
      </c>
    </row>
    <row r="525" ht="15.75" customHeight="1">
      <c r="E525" s="4" t="str">
        <f>IFERROR(__xludf.DUMMYFUNCTION("GOOGLETRANSLATE(D525, ""he"", ""en"")"),"#VALUE!")</f>
        <v>#VALUE!</v>
      </c>
    </row>
    <row r="526" ht="15.75" customHeight="1">
      <c r="E526" s="4" t="str">
        <f>IFERROR(__xludf.DUMMYFUNCTION("GOOGLETRANSLATE(D526, ""he"", ""en"")"),"#VALUE!")</f>
        <v>#VALUE!</v>
      </c>
    </row>
    <row r="527" ht="15.75" customHeight="1">
      <c r="E527" s="4" t="str">
        <f>IFERROR(__xludf.DUMMYFUNCTION("GOOGLETRANSLATE(D527, ""he"", ""en"")"),"#VALUE!")</f>
        <v>#VALUE!</v>
      </c>
    </row>
    <row r="528" ht="15.75" customHeight="1">
      <c r="E528" s="4" t="str">
        <f>IFERROR(__xludf.DUMMYFUNCTION("GOOGLETRANSLATE(D528, ""he"", ""en"")"),"#VALUE!")</f>
        <v>#VALUE!</v>
      </c>
    </row>
    <row r="529" ht="15.75" customHeight="1">
      <c r="E529" s="4" t="str">
        <f>IFERROR(__xludf.DUMMYFUNCTION("GOOGLETRANSLATE(D529, ""he"", ""en"")"),"#VALUE!")</f>
        <v>#VALUE!</v>
      </c>
    </row>
    <row r="530" ht="15.75" customHeight="1">
      <c r="E530" s="4" t="str">
        <f>IFERROR(__xludf.DUMMYFUNCTION("GOOGLETRANSLATE(D530, ""he"", ""en"")"),"#VALUE!")</f>
        <v>#VALUE!</v>
      </c>
    </row>
    <row r="531" ht="15.75" customHeight="1">
      <c r="E531" s="4" t="str">
        <f>IFERROR(__xludf.DUMMYFUNCTION("GOOGLETRANSLATE(D531, ""he"", ""en"")"),"#VALUE!")</f>
        <v>#VALUE!</v>
      </c>
    </row>
    <row r="532" ht="15.75" customHeight="1">
      <c r="E532" s="4" t="str">
        <f>IFERROR(__xludf.DUMMYFUNCTION("GOOGLETRANSLATE(D532, ""he"", ""en"")"),"#VALUE!")</f>
        <v>#VALUE!</v>
      </c>
    </row>
    <row r="533" ht="15.75" customHeight="1">
      <c r="E533" s="4" t="str">
        <f>IFERROR(__xludf.DUMMYFUNCTION("GOOGLETRANSLATE(D533, ""he"", ""en"")"),"#VALUE!")</f>
        <v>#VALUE!</v>
      </c>
    </row>
    <row r="534" ht="15.75" customHeight="1">
      <c r="E534" s="4" t="str">
        <f>IFERROR(__xludf.DUMMYFUNCTION("GOOGLETRANSLATE(D534, ""he"", ""en"")"),"#VALUE!")</f>
        <v>#VALUE!</v>
      </c>
    </row>
    <row r="535" ht="15.75" customHeight="1">
      <c r="E535" s="4" t="str">
        <f>IFERROR(__xludf.DUMMYFUNCTION("GOOGLETRANSLATE(D535, ""he"", ""en"")"),"#VALUE!")</f>
        <v>#VALUE!</v>
      </c>
    </row>
    <row r="536" ht="15.75" customHeight="1">
      <c r="E536" s="4" t="str">
        <f>IFERROR(__xludf.DUMMYFUNCTION("GOOGLETRANSLATE(D536, ""he"", ""en"")"),"#VALUE!")</f>
        <v>#VALUE!</v>
      </c>
    </row>
    <row r="537" ht="15.75" customHeight="1">
      <c r="E537" s="4" t="str">
        <f>IFERROR(__xludf.DUMMYFUNCTION("GOOGLETRANSLATE(D537, ""he"", ""en"")"),"#VALUE!")</f>
        <v>#VALUE!</v>
      </c>
    </row>
    <row r="538" ht="15.75" customHeight="1">
      <c r="E538" s="4" t="str">
        <f>IFERROR(__xludf.DUMMYFUNCTION("GOOGLETRANSLATE(D538, ""he"", ""en"")"),"#VALUE!")</f>
        <v>#VALUE!</v>
      </c>
    </row>
    <row r="539" ht="15.75" customHeight="1">
      <c r="E539" s="4" t="str">
        <f>IFERROR(__xludf.DUMMYFUNCTION("GOOGLETRANSLATE(D539, ""he"", ""en"")"),"#VALUE!")</f>
        <v>#VALUE!</v>
      </c>
    </row>
    <row r="540" ht="15.75" customHeight="1">
      <c r="E540" s="4" t="str">
        <f>IFERROR(__xludf.DUMMYFUNCTION("GOOGLETRANSLATE(D540, ""he"", ""en"")"),"#VALUE!")</f>
        <v>#VALUE!</v>
      </c>
    </row>
    <row r="541" ht="15.75" customHeight="1">
      <c r="E541" s="4" t="str">
        <f>IFERROR(__xludf.DUMMYFUNCTION("GOOGLETRANSLATE(D541, ""he"", ""en"")"),"#VALUE!")</f>
        <v>#VALUE!</v>
      </c>
    </row>
    <row r="542" ht="15.75" customHeight="1">
      <c r="E542" s="4" t="str">
        <f>IFERROR(__xludf.DUMMYFUNCTION("GOOGLETRANSLATE(D542, ""he"", ""en"")"),"#VALUE!")</f>
        <v>#VALUE!</v>
      </c>
    </row>
    <row r="543" ht="15.75" customHeight="1">
      <c r="E543" s="4" t="str">
        <f>IFERROR(__xludf.DUMMYFUNCTION("GOOGLETRANSLATE(D543, ""he"", ""en"")"),"#VALUE!")</f>
        <v>#VALUE!</v>
      </c>
    </row>
    <row r="544" ht="15.75" customHeight="1">
      <c r="E544" s="4" t="str">
        <f>IFERROR(__xludf.DUMMYFUNCTION("GOOGLETRANSLATE(D544, ""he"", ""en"")"),"#VALUE!")</f>
        <v>#VALUE!</v>
      </c>
    </row>
    <row r="545" ht="15.75" customHeight="1">
      <c r="E545" s="4" t="str">
        <f>IFERROR(__xludf.DUMMYFUNCTION("GOOGLETRANSLATE(D545, ""he"", ""en"")"),"#VALUE!")</f>
        <v>#VALUE!</v>
      </c>
    </row>
    <row r="546" ht="15.75" customHeight="1">
      <c r="E546" s="4" t="str">
        <f>IFERROR(__xludf.DUMMYFUNCTION("GOOGLETRANSLATE(D546, ""he"", ""en"")"),"#VALUE!")</f>
        <v>#VALUE!</v>
      </c>
    </row>
    <row r="547" ht="15.75" customHeight="1">
      <c r="E547" s="4" t="str">
        <f>IFERROR(__xludf.DUMMYFUNCTION("GOOGLETRANSLATE(D547, ""he"", ""en"")"),"#VALUE!")</f>
        <v>#VALUE!</v>
      </c>
    </row>
    <row r="548" ht="15.75" customHeight="1">
      <c r="E548" s="4" t="str">
        <f>IFERROR(__xludf.DUMMYFUNCTION("GOOGLETRANSLATE(D548, ""he"", ""en"")"),"#VALUE!")</f>
        <v>#VALUE!</v>
      </c>
    </row>
    <row r="549" ht="15.75" customHeight="1">
      <c r="E549" s="4" t="str">
        <f>IFERROR(__xludf.DUMMYFUNCTION("GOOGLETRANSLATE(D549, ""he"", ""en"")"),"#VALUE!")</f>
        <v>#VALUE!</v>
      </c>
    </row>
    <row r="550" ht="15.75" customHeight="1">
      <c r="E550" s="4" t="str">
        <f>IFERROR(__xludf.DUMMYFUNCTION("GOOGLETRANSLATE(D550, ""he"", ""en"")"),"#VALUE!")</f>
        <v>#VALUE!</v>
      </c>
    </row>
    <row r="551" ht="15.75" customHeight="1">
      <c r="E551" s="4" t="str">
        <f>IFERROR(__xludf.DUMMYFUNCTION("GOOGLETRANSLATE(D551, ""he"", ""en"")"),"#VALUE!")</f>
        <v>#VALUE!</v>
      </c>
    </row>
    <row r="552" ht="15.75" customHeight="1">
      <c r="E552" s="4" t="str">
        <f>IFERROR(__xludf.DUMMYFUNCTION("GOOGLETRANSLATE(D552, ""he"", ""en"")"),"#VALUE!")</f>
        <v>#VALUE!</v>
      </c>
    </row>
    <row r="553" ht="15.75" customHeight="1">
      <c r="E553" s="4" t="str">
        <f>IFERROR(__xludf.DUMMYFUNCTION("GOOGLETRANSLATE(D553, ""he"", ""en"")"),"#VALUE!")</f>
        <v>#VALUE!</v>
      </c>
    </row>
    <row r="554" ht="15.75" customHeight="1">
      <c r="E554" s="4" t="str">
        <f>IFERROR(__xludf.DUMMYFUNCTION("GOOGLETRANSLATE(D554, ""he"", ""en"")"),"#VALUE!")</f>
        <v>#VALUE!</v>
      </c>
    </row>
    <row r="555" ht="15.75" customHeight="1">
      <c r="E555" s="4" t="str">
        <f>IFERROR(__xludf.DUMMYFUNCTION("GOOGLETRANSLATE(D555, ""he"", ""en"")"),"#VALUE!")</f>
        <v>#VALUE!</v>
      </c>
    </row>
    <row r="556" ht="15.75" customHeight="1">
      <c r="E556" s="4" t="str">
        <f>IFERROR(__xludf.DUMMYFUNCTION("GOOGLETRANSLATE(D556, ""he"", ""en"")"),"#VALUE!")</f>
        <v>#VALUE!</v>
      </c>
    </row>
    <row r="557" ht="15.75" customHeight="1">
      <c r="E557" s="4" t="str">
        <f>IFERROR(__xludf.DUMMYFUNCTION("GOOGLETRANSLATE(D557, ""he"", ""en"")"),"#VALUE!")</f>
        <v>#VALUE!</v>
      </c>
    </row>
    <row r="558" ht="15.75" customHeight="1">
      <c r="E558" s="4" t="str">
        <f>IFERROR(__xludf.DUMMYFUNCTION("GOOGLETRANSLATE(D558, ""he"", ""en"")"),"#VALUE!")</f>
        <v>#VALUE!</v>
      </c>
    </row>
    <row r="559" ht="15.75" customHeight="1">
      <c r="E559" s="4" t="str">
        <f>IFERROR(__xludf.DUMMYFUNCTION("GOOGLETRANSLATE(D559, ""he"", ""en"")"),"#VALUE!")</f>
        <v>#VALUE!</v>
      </c>
    </row>
    <row r="560" ht="15.75" customHeight="1">
      <c r="E560" s="4" t="str">
        <f>IFERROR(__xludf.DUMMYFUNCTION("GOOGLETRANSLATE(D560, ""he"", ""en"")"),"#VALUE!")</f>
        <v>#VALUE!</v>
      </c>
    </row>
    <row r="561" ht="15.75" customHeight="1">
      <c r="E561" s="4" t="str">
        <f>IFERROR(__xludf.DUMMYFUNCTION("GOOGLETRANSLATE(D561, ""he"", ""en"")"),"#VALUE!")</f>
        <v>#VALUE!</v>
      </c>
    </row>
    <row r="562" ht="15.75" customHeight="1">
      <c r="E562" s="4" t="str">
        <f>IFERROR(__xludf.DUMMYFUNCTION("GOOGLETRANSLATE(D562, ""he"", ""en"")"),"#VALUE!")</f>
        <v>#VALUE!</v>
      </c>
    </row>
    <row r="563" ht="15.75" customHeight="1">
      <c r="E563" s="4" t="str">
        <f>IFERROR(__xludf.DUMMYFUNCTION("GOOGLETRANSLATE(D563, ""he"", ""en"")"),"#VALUE!")</f>
        <v>#VALUE!</v>
      </c>
    </row>
    <row r="564" ht="15.75" customHeight="1">
      <c r="E564" s="4" t="str">
        <f>IFERROR(__xludf.DUMMYFUNCTION("GOOGLETRANSLATE(D564, ""he"", ""en"")"),"#VALUE!")</f>
        <v>#VALUE!</v>
      </c>
    </row>
    <row r="565" ht="15.75" customHeight="1">
      <c r="E565" s="4" t="str">
        <f>IFERROR(__xludf.DUMMYFUNCTION("GOOGLETRANSLATE(D565, ""he"", ""en"")"),"#VALUE!")</f>
        <v>#VALUE!</v>
      </c>
    </row>
    <row r="566" ht="15.75" customHeight="1">
      <c r="E566" s="4" t="str">
        <f>IFERROR(__xludf.DUMMYFUNCTION("GOOGLETRANSLATE(D566, ""he"", ""en"")"),"#VALUE!")</f>
        <v>#VALUE!</v>
      </c>
    </row>
    <row r="567" ht="15.75" customHeight="1">
      <c r="E567" s="4" t="str">
        <f>IFERROR(__xludf.DUMMYFUNCTION("GOOGLETRANSLATE(D567, ""he"", ""en"")"),"#VALUE!")</f>
        <v>#VALUE!</v>
      </c>
    </row>
    <row r="568" ht="15.75" customHeight="1">
      <c r="E568" s="4" t="str">
        <f>IFERROR(__xludf.DUMMYFUNCTION("GOOGLETRANSLATE(D568, ""he"", ""en"")"),"#VALUE!")</f>
        <v>#VALUE!</v>
      </c>
    </row>
    <row r="569" ht="15.75" customHeight="1">
      <c r="E569" s="4" t="str">
        <f>IFERROR(__xludf.DUMMYFUNCTION("GOOGLETRANSLATE(D569, ""he"", ""en"")"),"#VALUE!")</f>
        <v>#VALUE!</v>
      </c>
    </row>
    <row r="570" ht="15.75" customHeight="1">
      <c r="E570" s="4" t="str">
        <f>IFERROR(__xludf.DUMMYFUNCTION("GOOGLETRANSLATE(D570, ""he"", ""en"")"),"#VALUE!")</f>
        <v>#VALUE!</v>
      </c>
    </row>
    <row r="571" ht="15.75" customHeight="1">
      <c r="E571" s="4" t="str">
        <f>IFERROR(__xludf.DUMMYFUNCTION("GOOGLETRANSLATE(D571, ""he"", ""en"")"),"#VALUE!")</f>
        <v>#VALUE!</v>
      </c>
    </row>
    <row r="572" ht="15.75" customHeight="1">
      <c r="E572" s="4" t="str">
        <f>IFERROR(__xludf.DUMMYFUNCTION("GOOGLETRANSLATE(D572, ""he"", ""en"")"),"#VALUE!")</f>
        <v>#VALUE!</v>
      </c>
    </row>
    <row r="573" ht="15.75" customHeight="1">
      <c r="E573" s="4" t="str">
        <f>IFERROR(__xludf.DUMMYFUNCTION("GOOGLETRANSLATE(D573, ""he"", ""en"")"),"#VALUE!")</f>
        <v>#VALUE!</v>
      </c>
    </row>
    <row r="574" ht="15.75" customHeight="1">
      <c r="E574" s="4" t="str">
        <f>IFERROR(__xludf.DUMMYFUNCTION("GOOGLETRANSLATE(D574, ""he"", ""en"")"),"#VALUE!")</f>
        <v>#VALUE!</v>
      </c>
    </row>
    <row r="575" ht="15.75" customHeight="1">
      <c r="E575" s="4" t="str">
        <f>IFERROR(__xludf.DUMMYFUNCTION("GOOGLETRANSLATE(D575, ""he"", ""en"")"),"#VALUE!")</f>
        <v>#VALUE!</v>
      </c>
    </row>
    <row r="576" ht="15.75" customHeight="1">
      <c r="E576" s="4" t="str">
        <f>IFERROR(__xludf.DUMMYFUNCTION("GOOGLETRANSLATE(D576, ""he"", ""en"")"),"#VALUE!")</f>
        <v>#VALUE!</v>
      </c>
    </row>
    <row r="577" ht="15.75" customHeight="1">
      <c r="E577" s="4" t="str">
        <f>IFERROR(__xludf.DUMMYFUNCTION("GOOGLETRANSLATE(D577, ""he"", ""en"")"),"#VALUE!")</f>
        <v>#VALUE!</v>
      </c>
    </row>
    <row r="578" ht="15.75" customHeight="1">
      <c r="E578" s="4" t="str">
        <f>IFERROR(__xludf.DUMMYFUNCTION("GOOGLETRANSLATE(D578, ""he"", ""en"")"),"#VALUE!")</f>
        <v>#VALUE!</v>
      </c>
    </row>
    <row r="579" ht="15.75" customHeight="1">
      <c r="E579" s="4" t="str">
        <f>IFERROR(__xludf.DUMMYFUNCTION("GOOGLETRANSLATE(D579, ""he"", ""en"")"),"#VALUE!")</f>
        <v>#VALUE!</v>
      </c>
    </row>
    <row r="580" ht="15.75" customHeight="1">
      <c r="E580" s="4" t="str">
        <f>IFERROR(__xludf.DUMMYFUNCTION("GOOGLETRANSLATE(D580, ""he"", ""en"")"),"#VALUE!")</f>
        <v>#VALUE!</v>
      </c>
    </row>
    <row r="581" ht="15.75" customHeight="1">
      <c r="E581" s="4" t="str">
        <f>IFERROR(__xludf.DUMMYFUNCTION("GOOGLETRANSLATE(D581, ""he"", ""en"")"),"#VALUE!")</f>
        <v>#VALUE!</v>
      </c>
    </row>
    <row r="582" ht="15.75" customHeight="1">
      <c r="E582" s="4" t="str">
        <f>IFERROR(__xludf.DUMMYFUNCTION("GOOGLETRANSLATE(D582, ""he"", ""en"")"),"#VALUE!")</f>
        <v>#VALUE!</v>
      </c>
    </row>
    <row r="583" ht="15.75" customHeight="1">
      <c r="E583" s="4" t="str">
        <f>IFERROR(__xludf.DUMMYFUNCTION("GOOGLETRANSLATE(D583, ""he"", ""en"")"),"#VALUE!")</f>
        <v>#VALUE!</v>
      </c>
    </row>
    <row r="584" ht="15.75" customHeight="1">
      <c r="E584" s="4" t="str">
        <f>IFERROR(__xludf.DUMMYFUNCTION("GOOGLETRANSLATE(D584, ""he"", ""en"")"),"#VALUE!")</f>
        <v>#VALUE!</v>
      </c>
    </row>
    <row r="585" ht="15.75" customHeight="1">
      <c r="E585" s="4" t="str">
        <f>IFERROR(__xludf.DUMMYFUNCTION("GOOGLETRANSLATE(D585, ""he"", ""en"")"),"#VALUE!")</f>
        <v>#VALUE!</v>
      </c>
    </row>
    <row r="586" ht="15.75" customHeight="1">
      <c r="E586" s="4" t="str">
        <f>IFERROR(__xludf.DUMMYFUNCTION("GOOGLETRANSLATE(D586, ""he"", ""en"")"),"#VALUE!")</f>
        <v>#VALUE!</v>
      </c>
    </row>
    <row r="587" ht="15.75" customHeight="1">
      <c r="E587" s="4" t="str">
        <f>IFERROR(__xludf.DUMMYFUNCTION("GOOGLETRANSLATE(D587, ""he"", ""en"")"),"#VALUE!")</f>
        <v>#VALUE!</v>
      </c>
    </row>
    <row r="588" ht="15.75" customHeight="1">
      <c r="E588" s="4" t="str">
        <f>IFERROR(__xludf.DUMMYFUNCTION("GOOGLETRANSLATE(D588, ""he"", ""en"")"),"#VALUE!")</f>
        <v>#VALUE!</v>
      </c>
    </row>
    <row r="589" ht="15.75" customHeight="1">
      <c r="E589" s="4" t="str">
        <f>IFERROR(__xludf.DUMMYFUNCTION("GOOGLETRANSLATE(D589, ""he"", ""en"")"),"#VALUE!")</f>
        <v>#VALUE!</v>
      </c>
    </row>
    <row r="590" ht="15.75" customHeight="1">
      <c r="E590" s="4" t="str">
        <f>IFERROR(__xludf.DUMMYFUNCTION("GOOGLETRANSLATE(D590, ""he"", ""en"")"),"#VALUE!")</f>
        <v>#VALUE!</v>
      </c>
    </row>
    <row r="591" ht="15.75" customHeight="1">
      <c r="E591" s="4" t="str">
        <f>IFERROR(__xludf.DUMMYFUNCTION("GOOGLETRANSLATE(D591, ""he"", ""en"")"),"#VALUE!")</f>
        <v>#VALUE!</v>
      </c>
    </row>
    <row r="592" ht="15.75" customHeight="1">
      <c r="E592" s="4" t="str">
        <f>IFERROR(__xludf.DUMMYFUNCTION("GOOGLETRANSLATE(D592, ""he"", ""en"")"),"#VALUE!")</f>
        <v>#VALUE!</v>
      </c>
    </row>
    <row r="593" ht="15.75" customHeight="1">
      <c r="E593" s="4" t="str">
        <f>IFERROR(__xludf.DUMMYFUNCTION("GOOGLETRANSLATE(D593, ""he"", ""en"")"),"#VALUE!")</f>
        <v>#VALUE!</v>
      </c>
    </row>
    <row r="594" ht="15.75" customHeight="1">
      <c r="E594" s="4" t="str">
        <f>IFERROR(__xludf.DUMMYFUNCTION("GOOGLETRANSLATE(D594, ""he"", ""en"")"),"#VALUE!")</f>
        <v>#VALUE!</v>
      </c>
    </row>
    <row r="595" ht="15.75" customHeight="1">
      <c r="E595" s="4" t="str">
        <f>IFERROR(__xludf.DUMMYFUNCTION("GOOGLETRANSLATE(D595, ""he"", ""en"")"),"#VALUE!")</f>
        <v>#VALUE!</v>
      </c>
    </row>
    <row r="596" ht="15.75" customHeight="1">
      <c r="E596" s="4" t="str">
        <f>IFERROR(__xludf.DUMMYFUNCTION("GOOGLETRANSLATE(D596, ""he"", ""en"")"),"#VALUE!")</f>
        <v>#VALUE!</v>
      </c>
    </row>
    <row r="597" ht="15.75" customHeight="1">
      <c r="E597" s="4" t="str">
        <f>IFERROR(__xludf.DUMMYFUNCTION("GOOGLETRANSLATE(D597, ""he"", ""en"")"),"#VALUE!")</f>
        <v>#VALUE!</v>
      </c>
    </row>
    <row r="598" ht="15.75" customHeight="1">
      <c r="E598" s="4" t="str">
        <f>IFERROR(__xludf.DUMMYFUNCTION("GOOGLETRANSLATE(D598, ""he"", ""en"")"),"#VALUE!")</f>
        <v>#VALUE!</v>
      </c>
    </row>
    <row r="599" ht="15.75" customHeight="1">
      <c r="E599" s="4" t="str">
        <f>IFERROR(__xludf.DUMMYFUNCTION("GOOGLETRANSLATE(D599, ""he"", ""en"")"),"#VALUE!")</f>
        <v>#VALUE!</v>
      </c>
    </row>
    <row r="600" ht="15.75" customHeight="1">
      <c r="E600" s="4" t="str">
        <f>IFERROR(__xludf.DUMMYFUNCTION("GOOGLETRANSLATE(D600, ""he"", ""en"")"),"#VALUE!")</f>
        <v>#VALUE!</v>
      </c>
    </row>
    <row r="601" ht="15.75" customHeight="1">
      <c r="E601" s="4" t="str">
        <f>IFERROR(__xludf.DUMMYFUNCTION("GOOGLETRANSLATE(D601, ""he"", ""en"")"),"#VALUE!")</f>
        <v>#VALUE!</v>
      </c>
    </row>
    <row r="602" ht="15.75" customHeight="1">
      <c r="E602" s="4" t="str">
        <f>IFERROR(__xludf.DUMMYFUNCTION("GOOGLETRANSLATE(D602, ""he"", ""en"")"),"#VALUE!")</f>
        <v>#VALUE!</v>
      </c>
    </row>
    <row r="603" ht="15.75" customHeight="1">
      <c r="E603" s="4" t="str">
        <f>IFERROR(__xludf.DUMMYFUNCTION("GOOGLETRANSLATE(D603, ""he"", ""en"")"),"#VALUE!")</f>
        <v>#VALUE!</v>
      </c>
    </row>
    <row r="604" ht="15.75" customHeight="1">
      <c r="E604" s="4" t="str">
        <f>IFERROR(__xludf.DUMMYFUNCTION("GOOGLETRANSLATE(D604, ""he"", ""en"")"),"#VALUE!")</f>
        <v>#VALUE!</v>
      </c>
    </row>
    <row r="605" ht="15.75" customHeight="1">
      <c r="E605" s="4" t="str">
        <f>IFERROR(__xludf.DUMMYFUNCTION("GOOGLETRANSLATE(D605, ""he"", ""en"")"),"#VALUE!")</f>
        <v>#VALUE!</v>
      </c>
    </row>
    <row r="606" ht="15.75" customHeight="1">
      <c r="E606" s="4" t="str">
        <f>IFERROR(__xludf.DUMMYFUNCTION("GOOGLETRANSLATE(D606, ""he"", ""en"")"),"#VALUE!")</f>
        <v>#VALUE!</v>
      </c>
    </row>
    <row r="607" ht="15.75" customHeight="1">
      <c r="E607" s="4" t="str">
        <f>IFERROR(__xludf.DUMMYFUNCTION("GOOGLETRANSLATE(D607, ""he"", ""en"")"),"#VALUE!")</f>
        <v>#VALUE!</v>
      </c>
    </row>
    <row r="608" ht="15.75" customHeight="1">
      <c r="E608" s="4" t="str">
        <f>IFERROR(__xludf.DUMMYFUNCTION("GOOGLETRANSLATE(D608, ""he"", ""en"")"),"#VALUE!")</f>
        <v>#VALUE!</v>
      </c>
    </row>
    <row r="609" ht="15.75" customHeight="1">
      <c r="E609" s="4" t="str">
        <f>IFERROR(__xludf.DUMMYFUNCTION("GOOGLETRANSLATE(D609, ""he"", ""en"")"),"#VALUE!")</f>
        <v>#VALUE!</v>
      </c>
    </row>
    <row r="610" ht="15.75" customHeight="1">
      <c r="E610" s="4" t="str">
        <f>IFERROR(__xludf.DUMMYFUNCTION("GOOGLETRANSLATE(D610, ""he"", ""en"")"),"#VALUE!")</f>
        <v>#VALUE!</v>
      </c>
    </row>
    <row r="611" ht="15.75" customHeight="1">
      <c r="E611" s="4" t="str">
        <f>IFERROR(__xludf.DUMMYFUNCTION("GOOGLETRANSLATE(D611, ""he"", ""en"")"),"#VALUE!")</f>
        <v>#VALUE!</v>
      </c>
    </row>
    <row r="612" ht="15.75" customHeight="1">
      <c r="E612" s="4" t="str">
        <f>IFERROR(__xludf.DUMMYFUNCTION("GOOGLETRANSLATE(D612, ""he"", ""en"")"),"#VALUE!")</f>
        <v>#VALUE!</v>
      </c>
    </row>
    <row r="613" ht="15.75" customHeight="1">
      <c r="E613" s="4" t="str">
        <f>IFERROR(__xludf.DUMMYFUNCTION("GOOGLETRANSLATE(D613, ""he"", ""en"")"),"#VALUE!")</f>
        <v>#VALUE!</v>
      </c>
    </row>
    <row r="614" ht="15.75" customHeight="1">
      <c r="E614" s="4" t="str">
        <f>IFERROR(__xludf.DUMMYFUNCTION("GOOGLETRANSLATE(D614, ""he"", ""en"")"),"#VALUE!")</f>
        <v>#VALUE!</v>
      </c>
    </row>
    <row r="615" ht="15.75" customHeight="1">
      <c r="E615" s="4" t="str">
        <f>IFERROR(__xludf.DUMMYFUNCTION("GOOGLETRANSLATE(D615, ""he"", ""en"")"),"#VALUE!")</f>
        <v>#VALUE!</v>
      </c>
    </row>
    <row r="616" ht="15.75" customHeight="1">
      <c r="E616" s="4" t="str">
        <f>IFERROR(__xludf.DUMMYFUNCTION("GOOGLETRANSLATE(D616, ""he"", ""en"")"),"#VALUE!")</f>
        <v>#VALUE!</v>
      </c>
    </row>
    <row r="617" ht="15.75" customHeight="1">
      <c r="E617" s="4" t="str">
        <f>IFERROR(__xludf.DUMMYFUNCTION("GOOGLETRANSLATE(D617, ""he"", ""en"")"),"#VALUE!")</f>
        <v>#VALUE!</v>
      </c>
    </row>
    <row r="618" ht="15.75" customHeight="1">
      <c r="E618" s="4" t="str">
        <f>IFERROR(__xludf.DUMMYFUNCTION("GOOGLETRANSLATE(D618, ""he"", ""en"")"),"#VALUE!")</f>
        <v>#VALUE!</v>
      </c>
    </row>
    <row r="619" ht="15.75" customHeight="1">
      <c r="E619" s="4" t="str">
        <f>IFERROR(__xludf.DUMMYFUNCTION("GOOGLETRANSLATE(D619, ""he"", ""en"")"),"#VALUE!")</f>
        <v>#VALUE!</v>
      </c>
    </row>
    <row r="620" ht="15.75" customHeight="1">
      <c r="E620" s="4" t="str">
        <f>IFERROR(__xludf.DUMMYFUNCTION("GOOGLETRANSLATE(D620, ""he"", ""en"")"),"#VALUE!")</f>
        <v>#VALUE!</v>
      </c>
    </row>
    <row r="621" ht="15.75" customHeight="1">
      <c r="E621" s="4" t="str">
        <f>IFERROR(__xludf.DUMMYFUNCTION("GOOGLETRANSLATE(D621, ""he"", ""en"")"),"#VALUE!")</f>
        <v>#VALUE!</v>
      </c>
    </row>
    <row r="622" ht="15.75" customHeight="1">
      <c r="E622" s="4" t="str">
        <f>IFERROR(__xludf.DUMMYFUNCTION("GOOGLETRANSLATE(D622, ""he"", ""en"")"),"#VALUE!")</f>
        <v>#VALUE!</v>
      </c>
    </row>
    <row r="623" ht="15.75" customHeight="1">
      <c r="E623" s="4" t="str">
        <f>IFERROR(__xludf.DUMMYFUNCTION("GOOGLETRANSLATE(D623, ""he"", ""en"")"),"#VALUE!")</f>
        <v>#VALUE!</v>
      </c>
    </row>
    <row r="624" ht="15.75" customHeight="1">
      <c r="E624" s="4" t="str">
        <f>IFERROR(__xludf.DUMMYFUNCTION("GOOGLETRANSLATE(D624, ""he"", ""en"")"),"#VALUE!")</f>
        <v>#VALUE!</v>
      </c>
    </row>
    <row r="625" ht="15.75" customHeight="1">
      <c r="E625" s="4" t="str">
        <f>IFERROR(__xludf.DUMMYFUNCTION("GOOGLETRANSLATE(D625, ""he"", ""en"")"),"#VALUE!")</f>
        <v>#VALUE!</v>
      </c>
    </row>
    <row r="626" ht="15.75" customHeight="1">
      <c r="E626" s="4" t="str">
        <f>IFERROR(__xludf.DUMMYFUNCTION("GOOGLETRANSLATE(D626, ""he"", ""en"")"),"#VALUE!")</f>
        <v>#VALUE!</v>
      </c>
    </row>
    <row r="627" ht="15.75" customHeight="1">
      <c r="E627" s="4" t="str">
        <f>IFERROR(__xludf.DUMMYFUNCTION("GOOGLETRANSLATE(D627, ""he"", ""en"")"),"#VALUE!")</f>
        <v>#VALUE!</v>
      </c>
    </row>
    <row r="628" ht="15.75" customHeight="1">
      <c r="E628" s="4" t="str">
        <f>IFERROR(__xludf.DUMMYFUNCTION("GOOGLETRANSLATE(D628, ""he"", ""en"")"),"#VALUE!")</f>
        <v>#VALUE!</v>
      </c>
    </row>
    <row r="629" ht="15.75" customHeight="1">
      <c r="E629" s="4" t="str">
        <f>IFERROR(__xludf.DUMMYFUNCTION("GOOGLETRANSLATE(D629, ""he"", ""en"")"),"#VALUE!")</f>
        <v>#VALUE!</v>
      </c>
    </row>
    <row r="630" ht="15.75" customHeight="1">
      <c r="E630" s="4" t="str">
        <f>IFERROR(__xludf.DUMMYFUNCTION("GOOGLETRANSLATE(D630, ""he"", ""en"")"),"#VALUE!")</f>
        <v>#VALUE!</v>
      </c>
    </row>
    <row r="631" ht="15.75" customHeight="1">
      <c r="E631" s="4" t="str">
        <f>IFERROR(__xludf.DUMMYFUNCTION("GOOGLETRANSLATE(D631, ""he"", ""en"")"),"#VALUE!")</f>
        <v>#VALUE!</v>
      </c>
    </row>
    <row r="632" ht="15.75" customHeight="1">
      <c r="E632" s="4" t="str">
        <f>IFERROR(__xludf.DUMMYFUNCTION("GOOGLETRANSLATE(D632, ""he"", ""en"")"),"#VALUE!")</f>
        <v>#VALUE!</v>
      </c>
    </row>
    <row r="633" ht="15.75" customHeight="1">
      <c r="E633" s="4" t="str">
        <f>IFERROR(__xludf.DUMMYFUNCTION("GOOGLETRANSLATE(D633, ""he"", ""en"")"),"#VALUE!")</f>
        <v>#VALUE!</v>
      </c>
    </row>
    <row r="634" ht="15.75" customHeight="1">
      <c r="E634" s="4" t="str">
        <f>IFERROR(__xludf.DUMMYFUNCTION("GOOGLETRANSLATE(D634, ""he"", ""en"")"),"#VALUE!")</f>
        <v>#VALUE!</v>
      </c>
    </row>
    <row r="635" ht="15.75" customHeight="1">
      <c r="E635" s="4" t="str">
        <f>IFERROR(__xludf.DUMMYFUNCTION("GOOGLETRANSLATE(D635, ""he"", ""en"")"),"#VALUE!")</f>
        <v>#VALUE!</v>
      </c>
    </row>
    <row r="636" ht="15.75" customHeight="1">
      <c r="E636" s="4" t="str">
        <f>IFERROR(__xludf.DUMMYFUNCTION("GOOGLETRANSLATE(D636, ""he"", ""en"")"),"#VALUE!")</f>
        <v>#VALUE!</v>
      </c>
    </row>
    <row r="637" ht="15.75" customHeight="1">
      <c r="E637" s="4" t="str">
        <f>IFERROR(__xludf.DUMMYFUNCTION("GOOGLETRANSLATE(D637, ""he"", ""en"")"),"#VALUE!")</f>
        <v>#VALUE!</v>
      </c>
    </row>
    <row r="638" ht="15.75" customHeight="1">
      <c r="E638" s="4" t="str">
        <f>IFERROR(__xludf.DUMMYFUNCTION("GOOGLETRANSLATE(D638, ""he"", ""en"")"),"#VALUE!")</f>
        <v>#VALUE!</v>
      </c>
    </row>
    <row r="639" ht="15.75" customHeight="1">
      <c r="E639" s="4" t="str">
        <f>IFERROR(__xludf.DUMMYFUNCTION("GOOGLETRANSLATE(D639, ""he"", ""en"")"),"#VALUE!")</f>
        <v>#VALUE!</v>
      </c>
    </row>
    <row r="640" ht="15.75" customHeight="1">
      <c r="E640" s="4" t="str">
        <f>IFERROR(__xludf.DUMMYFUNCTION("GOOGLETRANSLATE(D640, ""he"", ""en"")"),"#VALUE!")</f>
        <v>#VALUE!</v>
      </c>
    </row>
    <row r="641" ht="15.75" customHeight="1">
      <c r="E641" s="4" t="str">
        <f>IFERROR(__xludf.DUMMYFUNCTION("GOOGLETRANSLATE(D641, ""he"", ""en"")"),"#VALUE!")</f>
        <v>#VALUE!</v>
      </c>
    </row>
    <row r="642" ht="15.75" customHeight="1">
      <c r="E642" s="4" t="str">
        <f>IFERROR(__xludf.DUMMYFUNCTION("GOOGLETRANSLATE(D642, ""he"", ""en"")"),"#VALUE!")</f>
        <v>#VALUE!</v>
      </c>
    </row>
    <row r="643" ht="15.75" customHeight="1">
      <c r="E643" s="4" t="str">
        <f>IFERROR(__xludf.DUMMYFUNCTION("GOOGLETRANSLATE(D643, ""he"", ""en"")"),"#VALUE!")</f>
        <v>#VALUE!</v>
      </c>
    </row>
    <row r="644" ht="15.75" customHeight="1">
      <c r="E644" s="4" t="str">
        <f>IFERROR(__xludf.DUMMYFUNCTION("GOOGLETRANSLATE(D644, ""he"", ""en"")"),"#VALUE!")</f>
        <v>#VALUE!</v>
      </c>
    </row>
    <row r="645" ht="15.75" customHeight="1">
      <c r="E645" s="4" t="str">
        <f>IFERROR(__xludf.DUMMYFUNCTION("GOOGLETRANSLATE(D645, ""he"", ""en"")"),"#VALUE!")</f>
        <v>#VALUE!</v>
      </c>
    </row>
    <row r="646" ht="15.75" customHeight="1">
      <c r="E646" s="4" t="str">
        <f>IFERROR(__xludf.DUMMYFUNCTION("GOOGLETRANSLATE(D646, ""he"", ""en"")"),"#VALUE!")</f>
        <v>#VALUE!</v>
      </c>
    </row>
    <row r="647" ht="15.75" customHeight="1">
      <c r="E647" s="4" t="str">
        <f>IFERROR(__xludf.DUMMYFUNCTION("GOOGLETRANSLATE(D647, ""he"", ""en"")"),"#VALUE!")</f>
        <v>#VALUE!</v>
      </c>
    </row>
    <row r="648" ht="15.75" customHeight="1">
      <c r="E648" s="4" t="str">
        <f>IFERROR(__xludf.DUMMYFUNCTION("GOOGLETRANSLATE(D648, ""he"", ""en"")"),"#VALUE!")</f>
        <v>#VALUE!</v>
      </c>
    </row>
    <row r="649" ht="15.75" customHeight="1">
      <c r="E649" s="4" t="str">
        <f>IFERROR(__xludf.DUMMYFUNCTION("GOOGLETRANSLATE(D649, ""he"", ""en"")"),"#VALUE!")</f>
        <v>#VALUE!</v>
      </c>
    </row>
    <row r="650" ht="15.75" customHeight="1">
      <c r="E650" s="4" t="str">
        <f>IFERROR(__xludf.DUMMYFUNCTION("GOOGLETRANSLATE(D650, ""he"", ""en"")"),"#VALUE!")</f>
        <v>#VALUE!</v>
      </c>
    </row>
    <row r="651" ht="15.75" customHeight="1">
      <c r="E651" s="4" t="str">
        <f>IFERROR(__xludf.DUMMYFUNCTION("GOOGLETRANSLATE(D651, ""he"", ""en"")"),"#VALUE!")</f>
        <v>#VALUE!</v>
      </c>
    </row>
    <row r="652" ht="15.75" customHeight="1">
      <c r="E652" s="4" t="str">
        <f>IFERROR(__xludf.DUMMYFUNCTION("GOOGLETRANSLATE(D652, ""he"", ""en"")"),"#VALUE!")</f>
        <v>#VALUE!</v>
      </c>
    </row>
    <row r="653" ht="15.75" customHeight="1">
      <c r="E653" s="4" t="str">
        <f>IFERROR(__xludf.DUMMYFUNCTION("GOOGLETRANSLATE(D653, ""he"", ""en"")"),"#VALUE!")</f>
        <v>#VALUE!</v>
      </c>
    </row>
    <row r="654" ht="15.75" customHeight="1">
      <c r="E654" s="4" t="str">
        <f>IFERROR(__xludf.DUMMYFUNCTION("GOOGLETRANSLATE(D654, ""he"", ""en"")"),"#VALUE!")</f>
        <v>#VALUE!</v>
      </c>
    </row>
    <row r="655" ht="15.75" customHeight="1">
      <c r="E655" s="4" t="str">
        <f>IFERROR(__xludf.DUMMYFUNCTION("GOOGLETRANSLATE(D655, ""he"", ""en"")"),"#VALUE!")</f>
        <v>#VALUE!</v>
      </c>
    </row>
    <row r="656" ht="15.75" customHeight="1">
      <c r="E656" s="4" t="str">
        <f>IFERROR(__xludf.DUMMYFUNCTION("GOOGLETRANSLATE(D656, ""he"", ""en"")"),"#VALUE!")</f>
        <v>#VALUE!</v>
      </c>
    </row>
    <row r="657" ht="15.75" customHeight="1">
      <c r="E657" s="4" t="str">
        <f>IFERROR(__xludf.DUMMYFUNCTION("GOOGLETRANSLATE(D657, ""he"", ""en"")"),"#VALUE!")</f>
        <v>#VALUE!</v>
      </c>
    </row>
    <row r="658" ht="15.75" customHeight="1">
      <c r="E658" s="4" t="str">
        <f>IFERROR(__xludf.DUMMYFUNCTION("GOOGLETRANSLATE(D658, ""he"", ""en"")"),"#VALUE!")</f>
        <v>#VALUE!</v>
      </c>
    </row>
    <row r="659" ht="15.75" customHeight="1">
      <c r="E659" s="4" t="str">
        <f>IFERROR(__xludf.DUMMYFUNCTION("GOOGLETRANSLATE(D659, ""he"", ""en"")"),"#VALUE!")</f>
        <v>#VALUE!</v>
      </c>
    </row>
    <row r="660" ht="15.75" customHeight="1">
      <c r="E660" s="4" t="str">
        <f>IFERROR(__xludf.DUMMYFUNCTION("GOOGLETRANSLATE(D660, ""he"", ""en"")"),"#VALUE!")</f>
        <v>#VALUE!</v>
      </c>
    </row>
    <row r="661" ht="15.75" customHeight="1">
      <c r="E661" s="4" t="str">
        <f>IFERROR(__xludf.DUMMYFUNCTION("GOOGLETRANSLATE(D661, ""he"", ""en"")"),"#VALUE!")</f>
        <v>#VALUE!</v>
      </c>
    </row>
    <row r="662" ht="15.75" customHeight="1">
      <c r="E662" s="4" t="str">
        <f>IFERROR(__xludf.DUMMYFUNCTION("GOOGLETRANSLATE(D662, ""he"", ""en"")"),"#VALUE!")</f>
        <v>#VALUE!</v>
      </c>
    </row>
    <row r="663" ht="15.75" customHeight="1">
      <c r="E663" s="4" t="str">
        <f>IFERROR(__xludf.DUMMYFUNCTION("GOOGLETRANSLATE(D663, ""he"", ""en"")"),"#VALUE!")</f>
        <v>#VALUE!</v>
      </c>
    </row>
    <row r="664" ht="15.75" customHeight="1">
      <c r="E664" s="4" t="str">
        <f>IFERROR(__xludf.DUMMYFUNCTION("GOOGLETRANSLATE(D664, ""he"", ""en"")"),"#VALUE!")</f>
        <v>#VALUE!</v>
      </c>
    </row>
    <row r="665" ht="15.75" customHeight="1">
      <c r="E665" s="4" t="str">
        <f>IFERROR(__xludf.DUMMYFUNCTION("GOOGLETRANSLATE(D665, ""he"", ""en"")"),"#VALUE!")</f>
        <v>#VALUE!</v>
      </c>
    </row>
    <row r="666" ht="15.75" customHeight="1">
      <c r="E666" s="4" t="str">
        <f>IFERROR(__xludf.DUMMYFUNCTION("GOOGLETRANSLATE(D666, ""he"", ""en"")"),"#VALUE!")</f>
        <v>#VALUE!</v>
      </c>
    </row>
    <row r="667" ht="15.75" customHeight="1">
      <c r="E667" s="4" t="str">
        <f>IFERROR(__xludf.DUMMYFUNCTION("GOOGLETRANSLATE(D667, ""he"", ""en"")"),"#VALUE!")</f>
        <v>#VALUE!</v>
      </c>
    </row>
    <row r="668" ht="15.75" customHeight="1">
      <c r="E668" s="4" t="str">
        <f>IFERROR(__xludf.DUMMYFUNCTION("GOOGLETRANSLATE(D668, ""he"", ""en"")"),"#VALUE!")</f>
        <v>#VALUE!</v>
      </c>
    </row>
    <row r="669" ht="15.75" customHeight="1">
      <c r="E669" s="4" t="str">
        <f>IFERROR(__xludf.DUMMYFUNCTION("GOOGLETRANSLATE(D669, ""he"", ""en"")"),"#VALUE!")</f>
        <v>#VALUE!</v>
      </c>
    </row>
    <row r="670" ht="15.75" customHeight="1">
      <c r="E670" s="4" t="str">
        <f>IFERROR(__xludf.DUMMYFUNCTION("GOOGLETRANSLATE(D670, ""he"", ""en"")"),"#VALUE!")</f>
        <v>#VALUE!</v>
      </c>
    </row>
    <row r="671" ht="15.75" customHeight="1">
      <c r="E671" s="4" t="str">
        <f>IFERROR(__xludf.DUMMYFUNCTION("GOOGLETRANSLATE(D671, ""he"", ""en"")"),"#VALUE!")</f>
        <v>#VALUE!</v>
      </c>
    </row>
    <row r="672" ht="15.75" customHeight="1">
      <c r="E672" s="4" t="str">
        <f>IFERROR(__xludf.DUMMYFUNCTION("GOOGLETRANSLATE(D672, ""he"", ""en"")"),"#VALUE!")</f>
        <v>#VALUE!</v>
      </c>
    </row>
    <row r="673" ht="15.75" customHeight="1">
      <c r="E673" s="4" t="str">
        <f>IFERROR(__xludf.DUMMYFUNCTION("GOOGLETRANSLATE(D673, ""he"", ""en"")"),"#VALUE!")</f>
        <v>#VALUE!</v>
      </c>
    </row>
    <row r="674" ht="15.75" customHeight="1">
      <c r="E674" s="4" t="str">
        <f>IFERROR(__xludf.DUMMYFUNCTION("GOOGLETRANSLATE(D674, ""he"", ""en"")"),"#VALUE!")</f>
        <v>#VALUE!</v>
      </c>
    </row>
    <row r="675" ht="15.75" customHeight="1">
      <c r="E675" s="4" t="str">
        <f>IFERROR(__xludf.DUMMYFUNCTION("GOOGLETRANSLATE(D675, ""he"", ""en"")"),"#VALUE!")</f>
        <v>#VALUE!</v>
      </c>
    </row>
    <row r="676" ht="15.75" customHeight="1">
      <c r="E676" s="4" t="str">
        <f>IFERROR(__xludf.DUMMYFUNCTION("GOOGLETRANSLATE(D676, ""he"", ""en"")"),"#VALUE!")</f>
        <v>#VALUE!</v>
      </c>
    </row>
    <row r="677" ht="15.75" customHeight="1">
      <c r="E677" s="4" t="str">
        <f>IFERROR(__xludf.DUMMYFUNCTION("GOOGLETRANSLATE(D677, ""he"", ""en"")"),"#VALUE!")</f>
        <v>#VALUE!</v>
      </c>
    </row>
    <row r="678" ht="15.75" customHeight="1">
      <c r="E678" s="4" t="str">
        <f>IFERROR(__xludf.DUMMYFUNCTION("GOOGLETRANSLATE(D678, ""he"", ""en"")"),"#VALUE!")</f>
        <v>#VALUE!</v>
      </c>
    </row>
    <row r="679" ht="15.75" customHeight="1">
      <c r="E679" s="4" t="str">
        <f>IFERROR(__xludf.DUMMYFUNCTION("GOOGLETRANSLATE(D679, ""he"", ""en"")"),"#VALUE!")</f>
        <v>#VALUE!</v>
      </c>
    </row>
    <row r="680" ht="15.75" customHeight="1">
      <c r="E680" s="4" t="str">
        <f>IFERROR(__xludf.DUMMYFUNCTION("GOOGLETRANSLATE(D680, ""he"", ""en"")"),"#VALUE!")</f>
        <v>#VALUE!</v>
      </c>
    </row>
    <row r="681" ht="15.75" customHeight="1">
      <c r="E681" s="4" t="str">
        <f>IFERROR(__xludf.DUMMYFUNCTION("GOOGLETRANSLATE(D681, ""he"", ""en"")"),"#VALUE!")</f>
        <v>#VALUE!</v>
      </c>
    </row>
    <row r="682" ht="15.75" customHeight="1">
      <c r="E682" s="4" t="str">
        <f>IFERROR(__xludf.DUMMYFUNCTION("GOOGLETRANSLATE(D682, ""he"", ""en"")"),"#VALUE!")</f>
        <v>#VALUE!</v>
      </c>
    </row>
    <row r="683" ht="15.75" customHeight="1">
      <c r="E683" s="4" t="str">
        <f>IFERROR(__xludf.DUMMYFUNCTION("GOOGLETRANSLATE(D683, ""he"", ""en"")"),"#VALUE!")</f>
        <v>#VALUE!</v>
      </c>
    </row>
    <row r="684" ht="15.75" customHeight="1">
      <c r="E684" s="4" t="str">
        <f>IFERROR(__xludf.DUMMYFUNCTION("GOOGLETRANSLATE(D684, ""he"", ""en"")"),"#VALUE!")</f>
        <v>#VALUE!</v>
      </c>
    </row>
    <row r="685" ht="15.75" customHeight="1">
      <c r="E685" s="4" t="str">
        <f>IFERROR(__xludf.DUMMYFUNCTION("GOOGLETRANSLATE(D685, ""he"", ""en"")"),"#VALUE!")</f>
        <v>#VALUE!</v>
      </c>
    </row>
    <row r="686" ht="15.75" customHeight="1">
      <c r="E686" s="4" t="str">
        <f>IFERROR(__xludf.DUMMYFUNCTION("GOOGLETRANSLATE(D686, ""he"", ""en"")"),"#VALUE!")</f>
        <v>#VALUE!</v>
      </c>
    </row>
    <row r="687" ht="15.75" customHeight="1">
      <c r="E687" s="4" t="str">
        <f>IFERROR(__xludf.DUMMYFUNCTION("GOOGLETRANSLATE(D687, ""he"", ""en"")"),"#VALUE!")</f>
        <v>#VALUE!</v>
      </c>
    </row>
    <row r="688" ht="15.75" customHeight="1">
      <c r="E688" s="4" t="str">
        <f>IFERROR(__xludf.DUMMYFUNCTION("GOOGLETRANSLATE(D688, ""he"", ""en"")"),"#VALUE!")</f>
        <v>#VALUE!</v>
      </c>
    </row>
    <row r="689" ht="15.75" customHeight="1">
      <c r="E689" s="4" t="str">
        <f>IFERROR(__xludf.DUMMYFUNCTION("GOOGLETRANSLATE(D689, ""he"", ""en"")"),"#VALUE!")</f>
        <v>#VALUE!</v>
      </c>
    </row>
    <row r="690" ht="15.75" customHeight="1">
      <c r="E690" s="4" t="str">
        <f>IFERROR(__xludf.DUMMYFUNCTION("GOOGLETRANSLATE(D690, ""he"", ""en"")"),"#VALUE!")</f>
        <v>#VALUE!</v>
      </c>
    </row>
    <row r="691" ht="15.75" customHeight="1">
      <c r="E691" s="4" t="str">
        <f>IFERROR(__xludf.DUMMYFUNCTION("GOOGLETRANSLATE(D691, ""he"", ""en"")"),"#VALUE!")</f>
        <v>#VALUE!</v>
      </c>
    </row>
    <row r="692" ht="15.75" customHeight="1">
      <c r="E692" s="4" t="str">
        <f>IFERROR(__xludf.DUMMYFUNCTION("GOOGLETRANSLATE(D692, ""he"", ""en"")"),"#VALUE!")</f>
        <v>#VALUE!</v>
      </c>
    </row>
    <row r="693" ht="15.75" customHeight="1">
      <c r="E693" s="4" t="str">
        <f>IFERROR(__xludf.DUMMYFUNCTION("GOOGLETRANSLATE(D693, ""he"", ""en"")"),"#VALUE!")</f>
        <v>#VALUE!</v>
      </c>
    </row>
    <row r="694" ht="15.75" customHeight="1">
      <c r="E694" s="4" t="str">
        <f>IFERROR(__xludf.DUMMYFUNCTION("GOOGLETRANSLATE(D694, ""he"", ""en"")"),"#VALUE!")</f>
        <v>#VALUE!</v>
      </c>
    </row>
    <row r="695" ht="15.75" customHeight="1">
      <c r="E695" s="4" t="str">
        <f>IFERROR(__xludf.DUMMYFUNCTION("GOOGLETRANSLATE(D695, ""he"", ""en"")"),"#VALUE!")</f>
        <v>#VALUE!</v>
      </c>
    </row>
    <row r="696" ht="15.75" customHeight="1">
      <c r="E696" s="4" t="str">
        <f>IFERROR(__xludf.DUMMYFUNCTION("GOOGLETRANSLATE(D696, ""he"", ""en"")"),"#VALUE!")</f>
        <v>#VALUE!</v>
      </c>
    </row>
    <row r="697" ht="15.75" customHeight="1">
      <c r="E697" s="4" t="str">
        <f>IFERROR(__xludf.DUMMYFUNCTION("GOOGLETRANSLATE(D697, ""he"", ""en"")"),"#VALUE!")</f>
        <v>#VALUE!</v>
      </c>
    </row>
    <row r="698" ht="15.75" customHeight="1">
      <c r="E698" s="4" t="str">
        <f>IFERROR(__xludf.DUMMYFUNCTION("GOOGLETRANSLATE(D698, ""he"", ""en"")"),"#VALUE!")</f>
        <v>#VALUE!</v>
      </c>
    </row>
    <row r="699" ht="15.75" customHeight="1">
      <c r="E699" s="4" t="str">
        <f>IFERROR(__xludf.DUMMYFUNCTION("GOOGLETRANSLATE(D699, ""he"", ""en"")"),"#VALUE!")</f>
        <v>#VALUE!</v>
      </c>
    </row>
    <row r="700" ht="15.75" customHeight="1">
      <c r="E700" s="4" t="str">
        <f>IFERROR(__xludf.DUMMYFUNCTION("GOOGLETRANSLATE(D700, ""he"", ""en"")"),"#VALUE!")</f>
        <v>#VALUE!</v>
      </c>
    </row>
    <row r="701" ht="15.75" customHeight="1">
      <c r="E701" s="4" t="str">
        <f>IFERROR(__xludf.DUMMYFUNCTION("GOOGLETRANSLATE(D701, ""he"", ""en"")"),"#VALUE!")</f>
        <v>#VALUE!</v>
      </c>
    </row>
    <row r="702" ht="15.75" customHeight="1">
      <c r="E702" s="4" t="str">
        <f>IFERROR(__xludf.DUMMYFUNCTION("GOOGLETRANSLATE(D702, ""he"", ""en"")"),"#VALUE!")</f>
        <v>#VALUE!</v>
      </c>
    </row>
    <row r="703" ht="15.75" customHeight="1">
      <c r="E703" s="4" t="str">
        <f>IFERROR(__xludf.DUMMYFUNCTION("GOOGLETRANSLATE(D703, ""he"", ""en"")"),"#VALUE!")</f>
        <v>#VALUE!</v>
      </c>
    </row>
    <row r="704" ht="15.75" customHeight="1">
      <c r="E704" s="4" t="str">
        <f>IFERROR(__xludf.DUMMYFUNCTION("GOOGLETRANSLATE(D704, ""he"", ""en"")"),"#VALUE!")</f>
        <v>#VALUE!</v>
      </c>
    </row>
    <row r="705" ht="15.75" customHeight="1">
      <c r="E705" s="4" t="str">
        <f>IFERROR(__xludf.DUMMYFUNCTION("GOOGLETRANSLATE(D705, ""he"", ""en"")"),"#VALUE!")</f>
        <v>#VALUE!</v>
      </c>
    </row>
    <row r="706" ht="15.75" customHeight="1">
      <c r="E706" s="4" t="str">
        <f>IFERROR(__xludf.DUMMYFUNCTION("GOOGLETRANSLATE(D706, ""he"", ""en"")"),"#VALUE!")</f>
        <v>#VALUE!</v>
      </c>
    </row>
    <row r="707" ht="15.75" customHeight="1">
      <c r="E707" s="4" t="str">
        <f>IFERROR(__xludf.DUMMYFUNCTION("GOOGLETRANSLATE(D707, ""he"", ""en"")"),"#VALUE!")</f>
        <v>#VALUE!</v>
      </c>
    </row>
    <row r="708" ht="15.75" customHeight="1">
      <c r="E708" s="4" t="str">
        <f>IFERROR(__xludf.DUMMYFUNCTION("GOOGLETRANSLATE(D708, ""he"", ""en"")"),"#VALUE!")</f>
        <v>#VALUE!</v>
      </c>
    </row>
    <row r="709" ht="15.75" customHeight="1">
      <c r="E709" s="4" t="str">
        <f>IFERROR(__xludf.DUMMYFUNCTION("GOOGLETRANSLATE(D709, ""he"", ""en"")"),"#VALUE!")</f>
        <v>#VALUE!</v>
      </c>
    </row>
    <row r="710" ht="15.75" customHeight="1">
      <c r="E710" s="4" t="str">
        <f>IFERROR(__xludf.DUMMYFUNCTION("GOOGLETRANSLATE(D710, ""he"", ""en"")"),"#VALUE!")</f>
        <v>#VALUE!</v>
      </c>
    </row>
    <row r="711" ht="15.75" customHeight="1">
      <c r="E711" s="4" t="str">
        <f>IFERROR(__xludf.DUMMYFUNCTION("GOOGLETRANSLATE(D711, ""he"", ""en"")"),"#VALUE!")</f>
        <v>#VALUE!</v>
      </c>
    </row>
    <row r="712" ht="15.75" customHeight="1">
      <c r="E712" s="4" t="str">
        <f>IFERROR(__xludf.DUMMYFUNCTION("GOOGLETRANSLATE(D712, ""he"", ""en"")"),"#VALUE!")</f>
        <v>#VALUE!</v>
      </c>
    </row>
    <row r="713" ht="15.75" customHeight="1">
      <c r="E713" s="4" t="str">
        <f>IFERROR(__xludf.DUMMYFUNCTION("GOOGLETRANSLATE(D713, ""he"", ""en"")"),"#VALUE!")</f>
        <v>#VALUE!</v>
      </c>
    </row>
    <row r="714" ht="15.75" customHeight="1">
      <c r="E714" s="4" t="str">
        <f>IFERROR(__xludf.DUMMYFUNCTION("GOOGLETRANSLATE(D714, ""he"", ""en"")"),"#VALUE!")</f>
        <v>#VALUE!</v>
      </c>
    </row>
    <row r="715" ht="15.75" customHeight="1">
      <c r="E715" s="4" t="str">
        <f>IFERROR(__xludf.DUMMYFUNCTION("GOOGLETRANSLATE(D715, ""he"", ""en"")"),"#VALUE!")</f>
        <v>#VALUE!</v>
      </c>
    </row>
    <row r="716" ht="15.75" customHeight="1">
      <c r="E716" s="4" t="str">
        <f>IFERROR(__xludf.DUMMYFUNCTION("GOOGLETRANSLATE(D716, ""he"", ""en"")"),"#VALUE!")</f>
        <v>#VALUE!</v>
      </c>
    </row>
    <row r="717" ht="15.75" customHeight="1">
      <c r="E717" s="4" t="str">
        <f>IFERROR(__xludf.DUMMYFUNCTION("GOOGLETRANSLATE(D717, ""he"", ""en"")"),"#VALUE!")</f>
        <v>#VALUE!</v>
      </c>
    </row>
    <row r="718" ht="15.75" customHeight="1">
      <c r="E718" s="4" t="str">
        <f>IFERROR(__xludf.DUMMYFUNCTION("GOOGLETRANSLATE(D718, ""he"", ""en"")"),"#VALUE!")</f>
        <v>#VALUE!</v>
      </c>
    </row>
    <row r="719" ht="15.75" customHeight="1">
      <c r="E719" s="4" t="str">
        <f>IFERROR(__xludf.DUMMYFUNCTION("GOOGLETRANSLATE(D719, ""he"", ""en"")"),"#VALUE!")</f>
        <v>#VALUE!</v>
      </c>
    </row>
    <row r="720" ht="15.75" customHeight="1">
      <c r="E720" s="4" t="str">
        <f>IFERROR(__xludf.DUMMYFUNCTION("GOOGLETRANSLATE(D720, ""he"", ""en"")"),"#VALUE!")</f>
        <v>#VALUE!</v>
      </c>
    </row>
    <row r="721" ht="15.75" customHeight="1">
      <c r="E721" s="4" t="str">
        <f>IFERROR(__xludf.DUMMYFUNCTION("GOOGLETRANSLATE(D721, ""he"", ""en"")"),"#VALUE!")</f>
        <v>#VALUE!</v>
      </c>
    </row>
    <row r="722" ht="15.75" customHeight="1">
      <c r="E722" s="4" t="str">
        <f>IFERROR(__xludf.DUMMYFUNCTION("GOOGLETRANSLATE(D722, ""he"", ""en"")"),"#VALUE!")</f>
        <v>#VALUE!</v>
      </c>
    </row>
    <row r="723" ht="15.75" customHeight="1">
      <c r="E723" s="4" t="str">
        <f>IFERROR(__xludf.DUMMYFUNCTION("GOOGLETRANSLATE(D723, ""he"", ""en"")"),"#VALUE!")</f>
        <v>#VALUE!</v>
      </c>
    </row>
    <row r="724" ht="15.75" customHeight="1">
      <c r="E724" s="4" t="str">
        <f>IFERROR(__xludf.DUMMYFUNCTION("GOOGLETRANSLATE(D724, ""he"", ""en"")"),"#VALUE!")</f>
        <v>#VALUE!</v>
      </c>
    </row>
    <row r="725" ht="15.75" customHeight="1">
      <c r="E725" s="4" t="str">
        <f>IFERROR(__xludf.DUMMYFUNCTION("GOOGLETRANSLATE(D725, ""he"", ""en"")"),"#VALUE!")</f>
        <v>#VALUE!</v>
      </c>
    </row>
    <row r="726" ht="15.75" customHeight="1">
      <c r="E726" s="4" t="str">
        <f>IFERROR(__xludf.DUMMYFUNCTION("GOOGLETRANSLATE(D726, ""he"", ""en"")"),"#VALUE!")</f>
        <v>#VALUE!</v>
      </c>
    </row>
    <row r="727" ht="15.75" customHeight="1">
      <c r="E727" s="4" t="str">
        <f>IFERROR(__xludf.DUMMYFUNCTION("GOOGLETRANSLATE(D727, ""he"", ""en"")"),"#VALUE!")</f>
        <v>#VALUE!</v>
      </c>
    </row>
    <row r="728" ht="15.75" customHeight="1">
      <c r="E728" s="4" t="str">
        <f>IFERROR(__xludf.DUMMYFUNCTION("GOOGLETRANSLATE(D728, ""he"", ""en"")"),"#VALUE!")</f>
        <v>#VALUE!</v>
      </c>
    </row>
    <row r="729" ht="15.75" customHeight="1">
      <c r="E729" s="4" t="str">
        <f>IFERROR(__xludf.DUMMYFUNCTION("GOOGLETRANSLATE(D729, ""he"", ""en"")"),"#VALUE!")</f>
        <v>#VALUE!</v>
      </c>
    </row>
    <row r="730" ht="15.75" customHeight="1">
      <c r="E730" s="4" t="str">
        <f>IFERROR(__xludf.DUMMYFUNCTION("GOOGLETRANSLATE(D730, ""he"", ""en"")"),"#VALUE!")</f>
        <v>#VALUE!</v>
      </c>
    </row>
    <row r="731" ht="15.75" customHeight="1">
      <c r="E731" s="4" t="str">
        <f>IFERROR(__xludf.DUMMYFUNCTION("GOOGLETRANSLATE(D731, ""he"", ""en"")"),"#VALUE!")</f>
        <v>#VALUE!</v>
      </c>
    </row>
    <row r="732" ht="15.75" customHeight="1">
      <c r="E732" s="4" t="str">
        <f>IFERROR(__xludf.DUMMYFUNCTION("GOOGLETRANSLATE(D732, ""he"", ""en"")"),"#VALUE!")</f>
        <v>#VALUE!</v>
      </c>
    </row>
    <row r="733" ht="15.75" customHeight="1">
      <c r="E733" s="4" t="str">
        <f>IFERROR(__xludf.DUMMYFUNCTION("GOOGLETRANSLATE(D733, ""he"", ""en"")"),"#VALUE!")</f>
        <v>#VALUE!</v>
      </c>
    </row>
    <row r="734" ht="15.75" customHeight="1">
      <c r="E734" s="4" t="str">
        <f>IFERROR(__xludf.DUMMYFUNCTION("GOOGLETRANSLATE(D734, ""he"", ""en"")"),"#VALUE!")</f>
        <v>#VALUE!</v>
      </c>
    </row>
    <row r="735" ht="15.75" customHeight="1">
      <c r="E735" s="4" t="str">
        <f>IFERROR(__xludf.DUMMYFUNCTION("GOOGLETRANSLATE(D735, ""he"", ""en"")"),"#VALUE!")</f>
        <v>#VALUE!</v>
      </c>
    </row>
    <row r="736" ht="15.75" customHeight="1">
      <c r="E736" s="4" t="str">
        <f>IFERROR(__xludf.DUMMYFUNCTION("GOOGLETRANSLATE(D736, ""he"", ""en"")"),"#VALUE!")</f>
        <v>#VALUE!</v>
      </c>
    </row>
    <row r="737" ht="15.75" customHeight="1">
      <c r="E737" s="4" t="str">
        <f>IFERROR(__xludf.DUMMYFUNCTION("GOOGLETRANSLATE(D737, ""he"", ""en"")"),"#VALUE!")</f>
        <v>#VALUE!</v>
      </c>
    </row>
    <row r="738" ht="15.75" customHeight="1">
      <c r="E738" s="4" t="str">
        <f>IFERROR(__xludf.DUMMYFUNCTION("GOOGLETRANSLATE(D738, ""he"", ""en"")"),"#VALUE!")</f>
        <v>#VALUE!</v>
      </c>
    </row>
    <row r="739" ht="15.75" customHeight="1">
      <c r="E739" s="4" t="str">
        <f>IFERROR(__xludf.DUMMYFUNCTION("GOOGLETRANSLATE(D739, ""he"", ""en"")"),"#VALUE!")</f>
        <v>#VALUE!</v>
      </c>
    </row>
    <row r="740" ht="15.75" customHeight="1">
      <c r="E740" s="4" t="str">
        <f>IFERROR(__xludf.DUMMYFUNCTION("GOOGLETRANSLATE(D740, ""he"", ""en"")"),"#VALUE!")</f>
        <v>#VALUE!</v>
      </c>
    </row>
    <row r="741" ht="15.75" customHeight="1">
      <c r="E741" s="4" t="str">
        <f>IFERROR(__xludf.DUMMYFUNCTION("GOOGLETRANSLATE(D741, ""he"", ""en"")"),"#VALUE!")</f>
        <v>#VALUE!</v>
      </c>
    </row>
    <row r="742" ht="15.75" customHeight="1">
      <c r="E742" s="4" t="str">
        <f>IFERROR(__xludf.DUMMYFUNCTION("GOOGLETRANSLATE(D742, ""he"", ""en"")"),"#VALUE!")</f>
        <v>#VALUE!</v>
      </c>
    </row>
    <row r="743" ht="15.75" customHeight="1">
      <c r="E743" s="4" t="str">
        <f>IFERROR(__xludf.DUMMYFUNCTION("GOOGLETRANSLATE(D743, ""he"", ""en"")"),"#VALUE!")</f>
        <v>#VALUE!</v>
      </c>
    </row>
    <row r="744" ht="15.75" customHeight="1">
      <c r="E744" s="4" t="str">
        <f>IFERROR(__xludf.DUMMYFUNCTION("GOOGLETRANSLATE(D744, ""he"", ""en"")"),"#VALUE!")</f>
        <v>#VALUE!</v>
      </c>
    </row>
    <row r="745" ht="15.75" customHeight="1">
      <c r="E745" s="4" t="str">
        <f>IFERROR(__xludf.DUMMYFUNCTION("GOOGLETRANSLATE(D745, ""he"", ""en"")"),"#VALUE!")</f>
        <v>#VALUE!</v>
      </c>
    </row>
    <row r="746" ht="15.75" customHeight="1">
      <c r="E746" s="4" t="str">
        <f>IFERROR(__xludf.DUMMYFUNCTION("GOOGLETRANSLATE(D746, ""he"", ""en"")"),"#VALUE!")</f>
        <v>#VALUE!</v>
      </c>
    </row>
    <row r="747" ht="15.75" customHeight="1">
      <c r="E747" s="4" t="str">
        <f>IFERROR(__xludf.DUMMYFUNCTION("GOOGLETRANSLATE(D747, ""he"", ""en"")"),"#VALUE!")</f>
        <v>#VALUE!</v>
      </c>
    </row>
    <row r="748" ht="15.75" customHeight="1">
      <c r="E748" s="4" t="str">
        <f>IFERROR(__xludf.DUMMYFUNCTION("GOOGLETRANSLATE(D748, ""he"", ""en"")"),"#VALUE!")</f>
        <v>#VALUE!</v>
      </c>
    </row>
    <row r="749" ht="15.75" customHeight="1">
      <c r="E749" s="4" t="str">
        <f>IFERROR(__xludf.DUMMYFUNCTION("GOOGLETRANSLATE(D749, ""he"", ""en"")"),"#VALUE!")</f>
        <v>#VALUE!</v>
      </c>
    </row>
    <row r="750" ht="15.75" customHeight="1">
      <c r="E750" s="4" t="str">
        <f>IFERROR(__xludf.DUMMYFUNCTION("GOOGLETRANSLATE(D750, ""he"", ""en"")"),"#VALUE!")</f>
        <v>#VALUE!</v>
      </c>
    </row>
    <row r="751" ht="15.75" customHeight="1">
      <c r="E751" s="4" t="str">
        <f>IFERROR(__xludf.DUMMYFUNCTION("GOOGLETRANSLATE(D751, ""he"", ""en"")"),"#VALUE!")</f>
        <v>#VALUE!</v>
      </c>
    </row>
    <row r="752" ht="15.75" customHeight="1">
      <c r="E752" s="4" t="str">
        <f>IFERROR(__xludf.DUMMYFUNCTION("GOOGLETRANSLATE(D752, ""he"", ""en"")"),"#VALUE!")</f>
        <v>#VALUE!</v>
      </c>
    </row>
    <row r="753" ht="15.75" customHeight="1">
      <c r="E753" s="4" t="str">
        <f>IFERROR(__xludf.DUMMYFUNCTION("GOOGLETRANSLATE(D753, ""he"", ""en"")"),"#VALUE!")</f>
        <v>#VALUE!</v>
      </c>
    </row>
    <row r="754" ht="15.75" customHeight="1">
      <c r="E754" s="4" t="str">
        <f>IFERROR(__xludf.DUMMYFUNCTION("GOOGLETRANSLATE(D754, ""he"", ""en"")"),"#VALUE!")</f>
        <v>#VALUE!</v>
      </c>
    </row>
    <row r="755" ht="15.75" customHeight="1">
      <c r="E755" s="4" t="str">
        <f>IFERROR(__xludf.DUMMYFUNCTION("GOOGLETRANSLATE(D755, ""he"", ""en"")"),"#VALUE!")</f>
        <v>#VALUE!</v>
      </c>
    </row>
    <row r="756" ht="15.75" customHeight="1">
      <c r="E756" s="4" t="str">
        <f>IFERROR(__xludf.DUMMYFUNCTION("GOOGLETRANSLATE(D756, ""he"", ""en"")"),"#VALUE!")</f>
        <v>#VALUE!</v>
      </c>
    </row>
    <row r="757" ht="15.75" customHeight="1">
      <c r="E757" s="4" t="str">
        <f>IFERROR(__xludf.DUMMYFUNCTION("GOOGLETRANSLATE(D757, ""he"", ""en"")"),"#VALUE!")</f>
        <v>#VALUE!</v>
      </c>
    </row>
    <row r="758" ht="15.75" customHeight="1">
      <c r="E758" s="4" t="str">
        <f>IFERROR(__xludf.DUMMYFUNCTION("GOOGLETRANSLATE(D758, ""he"", ""en"")"),"#VALUE!")</f>
        <v>#VALUE!</v>
      </c>
    </row>
    <row r="759" ht="15.75" customHeight="1">
      <c r="E759" s="4" t="str">
        <f>IFERROR(__xludf.DUMMYFUNCTION("GOOGLETRANSLATE(D759, ""he"", ""en"")"),"#VALUE!")</f>
        <v>#VALUE!</v>
      </c>
    </row>
    <row r="760" ht="15.75" customHeight="1">
      <c r="E760" s="4" t="str">
        <f>IFERROR(__xludf.DUMMYFUNCTION("GOOGLETRANSLATE(D760, ""he"", ""en"")"),"#VALUE!")</f>
        <v>#VALUE!</v>
      </c>
    </row>
    <row r="761" ht="15.75" customHeight="1">
      <c r="E761" s="4" t="str">
        <f>IFERROR(__xludf.DUMMYFUNCTION("GOOGLETRANSLATE(D761, ""he"", ""en"")"),"#VALUE!")</f>
        <v>#VALUE!</v>
      </c>
    </row>
    <row r="762" ht="15.75" customHeight="1">
      <c r="E762" s="4" t="str">
        <f>IFERROR(__xludf.DUMMYFUNCTION("GOOGLETRANSLATE(D762, ""he"", ""en"")"),"#VALUE!")</f>
        <v>#VALUE!</v>
      </c>
    </row>
    <row r="763" ht="15.75" customHeight="1">
      <c r="E763" s="4" t="str">
        <f>IFERROR(__xludf.DUMMYFUNCTION("GOOGLETRANSLATE(D763, ""he"", ""en"")"),"#VALUE!")</f>
        <v>#VALUE!</v>
      </c>
    </row>
    <row r="764" ht="15.75" customHeight="1">
      <c r="E764" s="4" t="str">
        <f>IFERROR(__xludf.DUMMYFUNCTION("GOOGLETRANSLATE(D764, ""he"", ""en"")"),"#VALUE!")</f>
        <v>#VALUE!</v>
      </c>
    </row>
    <row r="765" ht="15.75" customHeight="1">
      <c r="E765" s="4" t="str">
        <f>IFERROR(__xludf.DUMMYFUNCTION("GOOGLETRANSLATE(D765, ""he"", ""en"")"),"#VALUE!")</f>
        <v>#VALUE!</v>
      </c>
    </row>
    <row r="766" ht="15.75" customHeight="1">
      <c r="E766" s="4" t="str">
        <f>IFERROR(__xludf.DUMMYFUNCTION("GOOGLETRANSLATE(D766, ""he"", ""en"")"),"#VALUE!")</f>
        <v>#VALUE!</v>
      </c>
    </row>
    <row r="767" ht="15.75" customHeight="1">
      <c r="E767" s="4" t="str">
        <f>IFERROR(__xludf.DUMMYFUNCTION("GOOGLETRANSLATE(D767, ""he"", ""en"")"),"#VALUE!")</f>
        <v>#VALUE!</v>
      </c>
    </row>
    <row r="768" ht="15.75" customHeight="1">
      <c r="E768" s="4" t="str">
        <f>IFERROR(__xludf.DUMMYFUNCTION("GOOGLETRANSLATE(D768, ""he"", ""en"")"),"#VALUE!")</f>
        <v>#VALUE!</v>
      </c>
    </row>
    <row r="769" ht="15.75" customHeight="1">
      <c r="E769" s="4" t="str">
        <f>IFERROR(__xludf.DUMMYFUNCTION("GOOGLETRANSLATE(D769, ""he"", ""en"")"),"#VALUE!")</f>
        <v>#VALUE!</v>
      </c>
    </row>
    <row r="770" ht="15.75" customHeight="1">
      <c r="E770" s="4" t="str">
        <f>IFERROR(__xludf.DUMMYFUNCTION("GOOGLETRANSLATE(D770, ""he"", ""en"")"),"#VALUE!")</f>
        <v>#VALUE!</v>
      </c>
    </row>
    <row r="771" ht="15.75" customHeight="1">
      <c r="E771" s="4" t="str">
        <f>IFERROR(__xludf.DUMMYFUNCTION("GOOGLETRANSLATE(D771, ""he"", ""en"")"),"#VALUE!")</f>
        <v>#VALUE!</v>
      </c>
    </row>
    <row r="772" ht="15.75" customHeight="1">
      <c r="E772" s="4" t="str">
        <f>IFERROR(__xludf.DUMMYFUNCTION("GOOGLETRANSLATE(D772, ""he"", ""en"")"),"#VALUE!")</f>
        <v>#VALUE!</v>
      </c>
    </row>
    <row r="773" ht="15.75" customHeight="1">
      <c r="E773" s="4" t="str">
        <f>IFERROR(__xludf.DUMMYFUNCTION("GOOGLETRANSLATE(D773, ""he"", ""en"")"),"#VALUE!")</f>
        <v>#VALUE!</v>
      </c>
    </row>
    <row r="774" ht="15.75" customHeight="1">
      <c r="E774" s="4" t="str">
        <f>IFERROR(__xludf.DUMMYFUNCTION("GOOGLETRANSLATE(D774, ""he"", ""en"")"),"#VALUE!")</f>
        <v>#VALUE!</v>
      </c>
    </row>
    <row r="775" ht="15.75" customHeight="1">
      <c r="E775" s="4" t="str">
        <f>IFERROR(__xludf.DUMMYFUNCTION("GOOGLETRANSLATE(D775, ""he"", ""en"")"),"#VALUE!")</f>
        <v>#VALUE!</v>
      </c>
    </row>
    <row r="776" ht="15.75" customHeight="1">
      <c r="E776" s="4" t="str">
        <f>IFERROR(__xludf.DUMMYFUNCTION("GOOGLETRANSLATE(D776, ""he"", ""en"")"),"#VALUE!")</f>
        <v>#VALUE!</v>
      </c>
    </row>
    <row r="777" ht="15.75" customHeight="1">
      <c r="E777" s="4" t="str">
        <f>IFERROR(__xludf.DUMMYFUNCTION("GOOGLETRANSLATE(D777, ""he"", ""en"")"),"#VALUE!")</f>
        <v>#VALUE!</v>
      </c>
    </row>
    <row r="778" ht="15.75" customHeight="1">
      <c r="E778" s="4" t="str">
        <f>IFERROR(__xludf.DUMMYFUNCTION("GOOGLETRANSLATE(D778, ""he"", ""en"")"),"#VALUE!")</f>
        <v>#VALUE!</v>
      </c>
    </row>
    <row r="779" ht="15.75" customHeight="1">
      <c r="E779" s="4" t="str">
        <f>IFERROR(__xludf.DUMMYFUNCTION("GOOGLETRANSLATE(D779, ""he"", ""en"")"),"#VALUE!")</f>
        <v>#VALUE!</v>
      </c>
    </row>
    <row r="780" ht="15.75" customHeight="1">
      <c r="E780" s="4" t="str">
        <f>IFERROR(__xludf.DUMMYFUNCTION("GOOGLETRANSLATE(D780, ""he"", ""en"")"),"#VALUE!")</f>
        <v>#VALUE!</v>
      </c>
    </row>
    <row r="781" ht="15.75" customHeight="1">
      <c r="E781" s="4" t="str">
        <f>IFERROR(__xludf.DUMMYFUNCTION("GOOGLETRANSLATE(D781, ""he"", ""en"")"),"#VALUE!")</f>
        <v>#VALUE!</v>
      </c>
    </row>
    <row r="782" ht="15.75" customHeight="1">
      <c r="E782" s="4" t="str">
        <f>IFERROR(__xludf.DUMMYFUNCTION("GOOGLETRANSLATE(D782, ""he"", ""en"")"),"#VALUE!")</f>
        <v>#VALUE!</v>
      </c>
    </row>
    <row r="783" ht="15.75" customHeight="1">
      <c r="E783" s="4" t="str">
        <f>IFERROR(__xludf.DUMMYFUNCTION("GOOGLETRANSLATE(D783, ""he"", ""en"")"),"#VALUE!")</f>
        <v>#VALUE!</v>
      </c>
    </row>
    <row r="784" ht="15.75" customHeight="1">
      <c r="E784" s="4" t="str">
        <f>IFERROR(__xludf.DUMMYFUNCTION("GOOGLETRANSLATE(D784, ""he"", ""en"")"),"#VALUE!")</f>
        <v>#VALUE!</v>
      </c>
    </row>
    <row r="785" ht="15.75" customHeight="1">
      <c r="E785" s="4" t="str">
        <f>IFERROR(__xludf.DUMMYFUNCTION("GOOGLETRANSLATE(D785, ""he"", ""en"")"),"#VALUE!")</f>
        <v>#VALUE!</v>
      </c>
    </row>
    <row r="786" ht="15.75" customHeight="1">
      <c r="E786" s="4" t="str">
        <f>IFERROR(__xludf.DUMMYFUNCTION("GOOGLETRANSLATE(D786, ""he"", ""en"")"),"#VALUE!")</f>
        <v>#VALUE!</v>
      </c>
    </row>
    <row r="787" ht="15.75" customHeight="1">
      <c r="E787" s="4" t="str">
        <f>IFERROR(__xludf.DUMMYFUNCTION("GOOGLETRANSLATE(D787, ""he"", ""en"")"),"#VALUE!")</f>
        <v>#VALUE!</v>
      </c>
    </row>
    <row r="788" ht="15.75" customHeight="1">
      <c r="E788" s="4" t="str">
        <f>IFERROR(__xludf.DUMMYFUNCTION("GOOGLETRANSLATE(D788, ""he"", ""en"")"),"#VALUE!")</f>
        <v>#VALUE!</v>
      </c>
    </row>
    <row r="789" ht="15.75" customHeight="1">
      <c r="E789" s="4" t="str">
        <f>IFERROR(__xludf.DUMMYFUNCTION("GOOGLETRANSLATE(D789, ""he"", ""en"")"),"#VALUE!")</f>
        <v>#VALUE!</v>
      </c>
    </row>
    <row r="790" ht="15.75" customHeight="1">
      <c r="E790" s="4" t="str">
        <f>IFERROR(__xludf.DUMMYFUNCTION("GOOGLETRANSLATE(D790, ""he"", ""en"")"),"#VALUE!")</f>
        <v>#VALUE!</v>
      </c>
    </row>
    <row r="791" ht="15.75" customHeight="1">
      <c r="E791" s="4" t="str">
        <f>IFERROR(__xludf.DUMMYFUNCTION("GOOGLETRANSLATE(D791, ""he"", ""en"")"),"#VALUE!")</f>
        <v>#VALUE!</v>
      </c>
    </row>
    <row r="792" ht="15.75" customHeight="1">
      <c r="E792" s="4" t="str">
        <f>IFERROR(__xludf.DUMMYFUNCTION("GOOGLETRANSLATE(D792, ""he"", ""en"")"),"#VALUE!")</f>
        <v>#VALUE!</v>
      </c>
    </row>
    <row r="793" ht="15.75" customHeight="1">
      <c r="E793" s="4" t="str">
        <f>IFERROR(__xludf.DUMMYFUNCTION("GOOGLETRANSLATE(D793, ""he"", ""en"")"),"#VALUE!")</f>
        <v>#VALUE!</v>
      </c>
    </row>
    <row r="794" ht="15.75" customHeight="1">
      <c r="E794" s="4" t="str">
        <f>IFERROR(__xludf.DUMMYFUNCTION("GOOGLETRANSLATE(D794, ""he"", ""en"")"),"#VALUE!")</f>
        <v>#VALUE!</v>
      </c>
    </row>
    <row r="795" ht="15.75" customHeight="1">
      <c r="E795" s="4" t="str">
        <f>IFERROR(__xludf.DUMMYFUNCTION("GOOGLETRANSLATE(D795, ""he"", ""en"")"),"#VALUE!")</f>
        <v>#VALUE!</v>
      </c>
    </row>
    <row r="796" ht="15.75" customHeight="1">
      <c r="E796" s="4" t="str">
        <f>IFERROR(__xludf.DUMMYFUNCTION("GOOGLETRANSLATE(D796, ""he"", ""en"")"),"#VALUE!")</f>
        <v>#VALUE!</v>
      </c>
    </row>
    <row r="797" ht="15.75" customHeight="1">
      <c r="E797" s="4" t="str">
        <f>IFERROR(__xludf.DUMMYFUNCTION("GOOGLETRANSLATE(D797, ""he"", ""en"")"),"#VALUE!")</f>
        <v>#VALUE!</v>
      </c>
    </row>
    <row r="798" ht="15.75" customHeight="1">
      <c r="E798" s="4" t="str">
        <f>IFERROR(__xludf.DUMMYFUNCTION("GOOGLETRANSLATE(D798, ""he"", ""en"")"),"#VALUE!")</f>
        <v>#VALUE!</v>
      </c>
    </row>
    <row r="799" ht="15.75" customHeight="1">
      <c r="E799" s="4" t="str">
        <f>IFERROR(__xludf.DUMMYFUNCTION("GOOGLETRANSLATE(D799, ""he"", ""en"")"),"#VALUE!")</f>
        <v>#VALUE!</v>
      </c>
    </row>
    <row r="800" ht="15.75" customHeight="1">
      <c r="E800" s="4" t="str">
        <f>IFERROR(__xludf.DUMMYFUNCTION("GOOGLETRANSLATE(D800, ""he"", ""en"")"),"#VALUE!")</f>
        <v>#VALUE!</v>
      </c>
    </row>
    <row r="801" ht="15.75" customHeight="1">
      <c r="E801" s="4" t="str">
        <f>IFERROR(__xludf.DUMMYFUNCTION("GOOGLETRANSLATE(D801, ""he"", ""en"")"),"#VALUE!")</f>
        <v>#VALUE!</v>
      </c>
    </row>
    <row r="802" ht="15.75" customHeight="1">
      <c r="E802" s="4" t="str">
        <f>IFERROR(__xludf.DUMMYFUNCTION("GOOGLETRANSLATE(D802, ""he"", ""en"")"),"#VALUE!")</f>
        <v>#VALUE!</v>
      </c>
    </row>
    <row r="803" ht="15.75" customHeight="1">
      <c r="E803" s="4" t="str">
        <f>IFERROR(__xludf.DUMMYFUNCTION("GOOGLETRANSLATE(D803, ""he"", ""en"")"),"#VALUE!")</f>
        <v>#VALUE!</v>
      </c>
    </row>
    <row r="804" ht="15.75" customHeight="1">
      <c r="E804" s="4" t="str">
        <f>IFERROR(__xludf.DUMMYFUNCTION("GOOGLETRANSLATE(D804, ""he"", ""en"")"),"#VALUE!")</f>
        <v>#VALUE!</v>
      </c>
    </row>
    <row r="805" ht="15.75" customHeight="1">
      <c r="E805" s="4" t="str">
        <f>IFERROR(__xludf.DUMMYFUNCTION("GOOGLETRANSLATE(D805, ""he"", ""en"")"),"#VALUE!")</f>
        <v>#VALUE!</v>
      </c>
    </row>
    <row r="806" ht="15.75" customHeight="1">
      <c r="E806" s="4" t="str">
        <f>IFERROR(__xludf.DUMMYFUNCTION("GOOGLETRANSLATE(D806, ""he"", ""en"")"),"#VALUE!")</f>
        <v>#VALUE!</v>
      </c>
    </row>
    <row r="807" ht="15.75" customHeight="1">
      <c r="E807" s="4" t="str">
        <f>IFERROR(__xludf.DUMMYFUNCTION("GOOGLETRANSLATE(D807, ""he"", ""en"")"),"#VALUE!")</f>
        <v>#VALUE!</v>
      </c>
    </row>
    <row r="808" ht="15.75" customHeight="1">
      <c r="E808" s="4" t="str">
        <f>IFERROR(__xludf.DUMMYFUNCTION("GOOGLETRANSLATE(D808, ""he"", ""en"")"),"#VALUE!")</f>
        <v>#VALUE!</v>
      </c>
    </row>
    <row r="809" ht="15.75" customHeight="1">
      <c r="E809" s="4" t="str">
        <f>IFERROR(__xludf.DUMMYFUNCTION("GOOGLETRANSLATE(D809, ""he"", ""en"")"),"#VALUE!")</f>
        <v>#VALUE!</v>
      </c>
    </row>
    <row r="810" ht="15.75" customHeight="1">
      <c r="E810" s="4" t="str">
        <f>IFERROR(__xludf.DUMMYFUNCTION("GOOGLETRANSLATE(D810, ""he"", ""en"")"),"#VALUE!")</f>
        <v>#VALUE!</v>
      </c>
    </row>
    <row r="811" ht="15.75" customHeight="1">
      <c r="E811" s="4" t="str">
        <f>IFERROR(__xludf.DUMMYFUNCTION("GOOGLETRANSLATE(D811, ""he"", ""en"")"),"#VALUE!")</f>
        <v>#VALUE!</v>
      </c>
    </row>
    <row r="812" ht="15.75" customHeight="1">
      <c r="E812" s="4" t="str">
        <f>IFERROR(__xludf.DUMMYFUNCTION("GOOGLETRANSLATE(D812, ""he"", ""en"")"),"#VALUE!")</f>
        <v>#VALUE!</v>
      </c>
    </row>
    <row r="813" ht="15.75" customHeight="1">
      <c r="E813" s="4" t="str">
        <f>IFERROR(__xludf.DUMMYFUNCTION("GOOGLETRANSLATE(D813, ""he"", ""en"")"),"#VALUE!")</f>
        <v>#VALUE!</v>
      </c>
    </row>
    <row r="814" ht="15.75" customHeight="1">
      <c r="E814" s="4" t="str">
        <f>IFERROR(__xludf.DUMMYFUNCTION("GOOGLETRANSLATE(D814, ""he"", ""en"")"),"#VALUE!")</f>
        <v>#VALUE!</v>
      </c>
    </row>
    <row r="815" ht="15.75" customHeight="1">
      <c r="E815" s="4" t="str">
        <f>IFERROR(__xludf.DUMMYFUNCTION("GOOGLETRANSLATE(D815, ""he"", ""en"")"),"#VALUE!")</f>
        <v>#VALUE!</v>
      </c>
    </row>
    <row r="816" ht="15.75" customHeight="1">
      <c r="E816" s="4" t="str">
        <f>IFERROR(__xludf.DUMMYFUNCTION("GOOGLETRANSLATE(D816, ""he"", ""en"")"),"#VALUE!")</f>
        <v>#VALUE!</v>
      </c>
    </row>
    <row r="817" ht="15.75" customHeight="1">
      <c r="E817" s="4" t="str">
        <f>IFERROR(__xludf.DUMMYFUNCTION("GOOGLETRANSLATE(D817, ""he"", ""en"")"),"#VALUE!")</f>
        <v>#VALUE!</v>
      </c>
    </row>
    <row r="818" ht="15.75" customHeight="1">
      <c r="E818" s="4" t="str">
        <f>IFERROR(__xludf.DUMMYFUNCTION("GOOGLETRANSLATE(D818, ""he"", ""en"")"),"#VALUE!")</f>
        <v>#VALUE!</v>
      </c>
    </row>
    <row r="819" ht="15.75" customHeight="1">
      <c r="E819" s="4" t="str">
        <f>IFERROR(__xludf.DUMMYFUNCTION("GOOGLETRANSLATE(D819, ""he"", ""en"")"),"#VALUE!")</f>
        <v>#VALUE!</v>
      </c>
    </row>
    <row r="820" ht="15.75" customHeight="1">
      <c r="E820" s="4" t="str">
        <f>IFERROR(__xludf.DUMMYFUNCTION("GOOGLETRANSLATE(D820, ""he"", ""en"")"),"#VALUE!")</f>
        <v>#VALUE!</v>
      </c>
    </row>
    <row r="821" ht="15.75" customHeight="1">
      <c r="E821" s="4" t="str">
        <f>IFERROR(__xludf.DUMMYFUNCTION("GOOGLETRANSLATE(D821, ""he"", ""en"")"),"#VALUE!")</f>
        <v>#VALUE!</v>
      </c>
    </row>
    <row r="822" ht="15.75" customHeight="1">
      <c r="E822" s="4" t="str">
        <f>IFERROR(__xludf.DUMMYFUNCTION("GOOGLETRANSLATE(D822, ""he"", ""en"")"),"#VALUE!")</f>
        <v>#VALUE!</v>
      </c>
    </row>
    <row r="823" ht="15.75" customHeight="1">
      <c r="E823" s="4" t="str">
        <f>IFERROR(__xludf.DUMMYFUNCTION("GOOGLETRANSLATE(D823, ""he"", ""en"")"),"#VALUE!")</f>
        <v>#VALUE!</v>
      </c>
    </row>
    <row r="824" ht="15.75" customHeight="1">
      <c r="E824" s="4" t="str">
        <f>IFERROR(__xludf.DUMMYFUNCTION("GOOGLETRANSLATE(D824, ""he"", ""en"")"),"#VALUE!")</f>
        <v>#VALUE!</v>
      </c>
    </row>
    <row r="825" ht="15.75" customHeight="1">
      <c r="E825" s="4" t="str">
        <f>IFERROR(__xludf.DUMMYFUNCTION("GOOGLETRANSLATE(D825, ""he"", ""en"")"),"#VALUE!")</f>
        <v>#VALUE!</v>
      </c>
    </row>
    <row r="826" ht="15.75" customHeight="1">
      <c r="E826" s="4" t="str">
        <f>IFERROR(__xludf.DUMMYFUNCTION("GOOGLETRANSLATE(D826, ""he"", ""en"")"),"#VALUE!")</f>
        <v>#VALUE!</v>
      </c>
    </row>
    <row r="827" ht="15.75" customHeight="1">
      <c r="E827" s="4" t="str">
        <f>IFERROR(__xludf.DUMMYFUNCTION("GOOGLETRANSLATE(D827, ""he"", ""en"")"),"#VALUE!")</f>
        <v>#VALUE!</v>
      </c>
    </row>
    <row r="828" ht="15.75" customHeight="1">
      <c r="E828" s="4" t="str">
        <f>IFERROR(__xludf.DUMMYFUNCTION("GOOGLETRANSLATE(D828, ""he"", ""en"")"),"#VALUE!")</f>
        <v>#VALUE!</v>
      </c>
    </row>
    <row r="829" ht="15.75" customHeight="1">
      <c r="E829" s="4" t="str">
        <f>IFERROR(__xludf.DUMMYFUNCTION("GOOGLETRANSLATE(D829, ""he"", ""en"")"),"#VALUE!")</f>
        <v>#VALUE!</v>
      </c>
    </row>
    <row r="830" ht="15.75" customHeight="1">
      <c r="E830" s="4" t="str">
        <f>IFERROR(__xludf.DUMMYFUNCTION("GOOGLETRANSLATE(D830, ""he"", ""en"")"),"#VALUE!")</f>
        <v>#VALUE!</v>
      </c>
    </row>
    <row r="831" ht="15.75" customHeight="1">
      <c r="E831" s="4" t="str">
        <f>IFERROR(__xludf.DUMMYFUNCTION("GOOGLETRANSLATE(D831, ""he"", ""en"")"),"#VALUE!")</f>
        <v>#VALUE!</v>
      </c>
    </row>
    <row r="832" ht="15.75" customHeight="1">
      <c r="E832" s="4" t="str">
        <f>IFERROR(__xludf.DUMMYFUNCTION("GOOGLETRANSLATE(D832, ""he"", ""en"")"),"#VALUE!")</f>
        <v>#VALUE!</v>
      </c>
    </row>
    <row r="833" ht="15.75" customHeight="1">
      <c r="E833" s="4" t="str">
        <f>IFERROR(__xludf.DUMMYFUNCTION("GOOGLETRANSLATE(D833, ""he"", ""en"")"),"#VALUE!")</f>
        <v>#VALUE!</v>
      </c>
    </row>
    <row r="834" ht="15.75" customHeight="1">
      <c r="E834" s="4" t="str">
        <f>IFERROR(__xludf.DUMMYFUNCTION("GOOGLETRANSLATE(D834, ""he"", ""en"")"),"#VALUE!")</f>
        <v>#VALUE!</v>
      </c>
    </row>
    <row r="835" ht="15.75" customHeight="1">
      <c r="E835" s="4" t="str">
        <f>IFERROR(__xludf.DUMMYFUNCTION("GOOGLETRANSLATE(D835, ""he"", ""en"")"),"#VALUE!")</f>
        <v>#VALUE!</v>
      </c>
    </row>
    <row r="836" ht="15.75" customHeight="1">
      <c r="E836" s="4" t="str">
        <f>IFERROR(__xludf.DUMMYFUNCTION("GOOGLETRANSLATE(D836, ""he"", ""en"")"),"#VALUE!")</f>
        <v>#VALUE!</v>
      </c>
    </row>
    <row r="837" ht="15.75" customHeight="1">
      <c r="E837" s="4" t="str">
        <f>IFERROR(__xludf.DUMMYFUNCTION("GOOGLETRANSLATE(D837, ""he"", ""en"")"),"#VALUE!")</f>
        <v>#VALUE!</v>
      </c>
    </row>
    <row r="838" ht="15.75" customHeight="1">
      <c r="E838" s="4" t="str">
        <f>IFERROR(__xludf.DUMMYFUNCTION("GOOGLETRANSLATE(D838, ""he"", ""en"")"),"#VALUE!")</f>
        <v>#VALUE!</v>
      </c>
    </row>
    <row r="839" ht="15.75" customHeight="1">
      <c r="E839" s="4" t="str">
        <f>IFERROR(__xludf.DUMMYFUNCTION("GOOGLETRANSLATE(D839, ""he"", ""en"")"),"#VALUE!")</f>
        <v>#VALUE!</v>
      </c>
    </row>
    <row r="840" ht="15.75" customHeight="1">
      <c r="E840" s="4" t="str">
        <f>IFERROR(__xludf.DUMMYFUNCTION("GOOGLETRANSLATE(D840, ""he"", ""en"")"),"#VALUE!")</f>
        <v>#VALUE!</v>
      </c>
    </row>
    <row r="841" ht="15.75" customHeight="1">
      <c r="E841" s="4" t="str">
        <f>IFERROR(__xludf.DUMMYFUNCTION("GOOGLETRANSLATE(D841, ""he"", ""en"")"),"#VALUE!")</f>
        <v>#VALUE!</v>
      </c>
    </row>
    <row r="842" ht="15.75" customHeight="1">
      <c r="E842" s="4" t="str">
        <f>IFERROR(__xludf.DUMMYFUNCTION("GOOGLETRANSLATE(D842, ""he"", ""en"")"),"#VALUE!")</f>
        <v>#VALUE!</v>
      </c>
    </row>
    <row r="843" ht="15.75" customHeight="1">
      <c r="E843" s="4" t="str">
        <f>IFERROR(__xludf.DUMMYFUNCTION("GOOGLETRANSLATE(D843, ""he"", ""en"")"),"#VALUE!")</f>
        <v>#VALUE!</v>
      </c>
    </row>
    <row r="844" ht="15.75" customHeight="1">
      <c r="E844" s="4" t="str">
        <f>IFERROR(__xludf.DUMMYFUNCTION("GOOGLETRANSLATE(D844, ""he"", ""en"")"),"#VALUE!")</f>
        <v>#VALUE!</v>
      </c>
    </row>
    <row r="845" ht="15.75" customHeight="1">
      <c r="E845" s="4" t="str">
        <f>IFERROR(__xludf.DUMMYFUNCTION("GOOGLETRANSLATE(D845, ""he"", ""en"")"),"#VALUE!")</f>
        <v>#VALUE!</v>
      </c>
    </row>
    <row r="846" ht="15.75" customHeight="1">
      <c r="E846" s="4" t="str">
        <f>IFERROR(__xludf.DUMMYFUNCTION("GOOGLETRANSLATE(D846, ""he"", ""en"")"),"#VALUE!")</f>
        <v>#VALUE!</v>
      </c>
    </row>
    <row r="847" ht="15.75" customHeight="1">
      <c r="E847" s="4" t="str">
        <f>IFERROR(__xludf.DUMMYFUNCTION("GOOGLETRANSLATE(D847, ""he"", ""en"")"),"#VALUE!")</f>
        <v>#VALUE!</v>
      </c>
    </row>
    <row r="848" ht="15.75" customHeight="1">
      <c r="E848" s="4" t="str">
        <f>IFERROR(__xludf.DUMMYFUNCTION("GOOGLETRANSLATE(D848, ""he"", ""en"")"),"#VALUE!")</f>
        <v>#VALUE!</v>
      </c>
    </row>
    <row r="849" ht="15.75" customHeight="1">
      <c r="E849" s="4" t="str">
        <f>IFERROR(__xludf.DUMMYFUNCTION("GOOGLETRANSLATE(D849, ""he"", ""en"")"),"#VALUE!")</f>
        <v>#VALUE!</v>
      </c>
    </row>
    <row r="850" ht="15.75" customHeight="1">
      <c r="E850" s="4" t="str">
        <f>IFERROR(__xludf.DUMMYFUNCTION("GOOGLETRANSLATE(D850, ""he"", ""en"")"),"#VALUE!")</f>
        <v>#VALUE!</v>
      </c>
    </row>
    <row r="851" ht="15.75" customHeight="1">
      <c r="E851" s="4" t="str">
        <f>IFERROR(__xludf.DUMMYFUNCTION("GOOGLETRANSLATE(D851, ""he"", ""en"")"),"#VALUE!")</f>
        <v>#VALUE!</v>
      </c>
    </row>
    <row r="852" ht="15.75" customHeight="1">
      <c r="E852" s="4" t="str">
        <f>IFERROR(__xludf.DUMMYFUNCTION("GOOGLETRANSLATE(D852, ""he"", ""en"")"),"#VALUE!")</f>
        <v>#VALUE!</v>
      </c>
    </row>
    <row r="853" ht="15.75" customHeight="1">
      <c r="E853" s="4" t="str">
        <f>IFERROR(__xludf.DUMMYFUNCTION("GOOGLETRANSLATE(D853, ""he"", ""en"")"),"#VALUE!")</f>
        <v>#VALUE!</v>
      </c>
    </row>
    <row r="854" ht="15.75" customHeight="1">
      <c r="E854" s="4" t="str">
        <f>IFERROR(__xludf.DUMMYFUNCTION("GOOGLETRANSLATE(D854, ""he"", ""en"")"),"#VALUE!")</f>
        <v>#VALUE!</v>
      </c>
    </row>
    <row r="855" ht="15.75" customHeight="1">
      <c r="E855" s="4" t="str">
        <f>IFERROR(__xludf.DUMMYFUNCTION("GOOGLETRANSLATE(D855, ""he"", ""en"")"),"#VALUE!")</f>
        <v>#VALUE!</v>
      </c>
    </row>
    <row r="856" ht="15.75" customHeight="1">
      <c r="E856" s="4" t="str">
        <f>IFERROR(__xludf.DUMMYFUNCTION("GOOGLETRANSLATE(D856, ""he"", ""en"")"),"#VALUE!")</f>
        <v>#VALUE!</v>
      </c>
    </row>
    <row r="857" ht="15.75" customHeight="1">
      <c r="E857" s="4" t="str">
        <f>IFERROR(__xludf.DUMMYFUNCTION("GOOGLETRANSLATE(D857, ""he"", ""en"")"),"#VALUE!")</f>
        <v>#VALUE!</v>
      </c>
    </row>
    <row r="858" ht="15.75" customHeight="1">
      <c r="E858" s="4" t="str">
        <f>IFERROR(__xludf.DUMMYFUNCTION("GOOGLETRANSLATE(D858, ""he"", ""en"")"),"#VALUE!")</f>
        <v>#VALUE!</v>
      </c>
    </row>
    <row r="859" ht="15.75" customHeight="1">
      <c r="E859" s="4" t="str">
        <f>IFERROR(__xludf.DUMMYFUNCTION("GOOGLETRANSLATE(D859, ""he"", ""en"")"),"#VALUE!")</f>
        <v>#VALUE!</v>
      </c>
    </row>
    <row r="860" ht="15.75" customHeight="1">
      <c r="E860" s="4" t="str">
        <f>IFERROR(__xludf.DUMMYFUNCTION("GOOGLETRANSLATE(D860, ""he"", ""en"")"),"#VALUE!")</f>
        <v>#VALUE!</v>
      </c>
    </row>
    <row r="861" ht="15.75" customHeight="1">
      <c r="E861" s="4" t="str">
        <f>IFERROR(__xludf.DUMMYFUNCTION("GOOGLETRANSLATE(D861, ""he"", ""en"")"),"#VALUE!")</f>
        <v>#VALUE!</v>
      </c>
    </row>
    <row r="862" ht="15.75" customHeight="1">
      <c r="E862" s="4" t="str">
        <f>IFERROR(__xludf.DUMMYFUNCTION("GOOGLETRANSLATE(D862, ""he"", ""en"")"),"#VALUE!")</f>
        <v>#VALUE!</v>
      </c>
    </row>
    <row r="863" ht="15.75" customHeight="1">
      <c r="E863" s="4" t="str">
        <f>IFERROR(__xludf.DUMMYFUNCTION("GOOGLETRANSLATE(D863, ""he"", ""en"")"),"#VALUE!")</f>
        <v>#VALUE!</v>
      </c>
    </row>
    <row r="864" ht="15.75" customHeight="1">
      <c r="E864" s="4" t="str">
        <f>IFERROR(__xludf.DUMMYFUNCTION("GOOGLETRANSLATE(D864, ""he"", ""en"")"),"#VALUE!")</f>
        <v>#VALUE!</v>
      </c>
    </row>
    <row r="865" ht="15.75" customHeight="1">
      <c r="E865" s="4" t="str">
        <f>IFERROR(__xludf.DUMMYFUNCTION("GOOGLETRANSLATE(D865, ""he"", ""en"")"),"#VALUE!")</f>
        <v>#VALUE!</v>
      </c>
    </row>
    <row r="866" ht="15.75" customHeight="1">
      <c r="E866" s="4" t="str">
        <f>IFERROR(__xludf.DUMMYFUNCTION("GOOGLETRANSLATE(D866, ""he"", ""en"")"),"#VALUE!")</f>
        <v>#VALUE!</v>
      </c>
    </row>
    <row r="867" ht="15.75" customHeight="1">
      <c r="E867" s="4" t="str">
        <f>IFERROR(__xludf.DUMMYFUNCTION("GOOGLETRANSLATE(D867, ""he"", ""en"")"),"#VALUE!")</f>
        <v>#VALUE!</v>
      </c>
    </row>
    <row r="868" ht="15.75" customHeight="1">
      <c r="E868" s="4" t="str">
        <f>IFERROR(__xludf.DUMMYFUNCTION("GOOGLETRANSLATE(D868, ""he"", ""en"")"),"#VALUE!")</f>
        <v>#VALUE!</v>
      </c>
    </row>
    <row r="869" ht="15.75" customHeight="1">
      <c r="E869" s="4" t="str">
        <f>IFERROR(__xludf.DUMMYFUNCTION("GOOGLETRANSLATE(D869, ""he"", ""en"")"),"#VALUE!")</f>
        <v>#VALUE!</v>
      </c>
    </row>
    <row r="870" ht="15.75" customHeight="1">
      <c r="E870" s="4" t="str">
        <f>IFERROR(__xludf.DUMMYFUNCTION("GOOGLETRANSLATE(D870, ""he"", ""en"")"),"#VALUE!")</f>
        <v>#VALUE!</v>
      </c>
    </row>
    <row r="871" ht="15.75" customHeight="1">
      <c r="E871" s="4" t="str">
        <f>IFERROR(__xludf.DUMMYFUNCTION("GOOGLETRANSLATE(D871, ""he"", ""en"")"),"#VALUE!")</f>
        <v>#VALUE!</v>
      </c>
    </row>
    <row r="872" ht="15.75" customHeight="1">
      <c r="E872" s="4" t="str">
        <f>IFERROR(__xludf.DUMMYFUNCTION("GOOGLETRANSLATE(D872, ""he"", ""en"")"),"#VALUE!")</f>
        <v>#VALUE!</v>
      </c>
    </row>
    <row r="873" ht="15.75" customHeight="1">
      <c r="E873" s="4" t="str">
        <f>IFERROR(__xludf.DUMMYFUNCTION("GOOGLETRANSLATE(D873, ""he"", ""en"")"),"#VALUE!")</f>
        <v>#VALUE!</v>
      </c>
    </row>
    <row r="874" ht="15.75" customHeight="1">
      <c r="E874" s="4" t="str">
        <f>IFERROR(__xludf.DUMMYFUNCTION("GOOGLETRANSLATE(D874, ""he"", ""en"")"),"#VALUE!")</f>
        <v>#VALUE!</v>
      </c>
    </row>
    <row r="875" ht="15.75" customHeight="1">
      <c r="E875" s="4" t="str">
        <f>IFERROR(__xludf.DUMMYFUNCTION("GOOGLETRANSLATE(D875, ""he"", ""en"")"),"#VALUE!")</f>
        <v>#VALUE!</v>
      </c>
    </row>
    <row r="876" ht="15.75" customHeight="1">
      <c r="E876" s="4" t="str">
        <f>IFERROR(__xludf.DUMMYFUNCTION("GOOGLETRANSLATE(D876, ""he"", ""en"")"),"#VALUE!")</f>
        <v>#VALUE!</v>
      </c>
    </row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1.0" footer="0.0" header="0.0" left="0.75" right="0.75" top="1.0"/>
  <pageSetup orientation="landscape"/>
  <drawing r:id="rId1"/>
</worksheet>
</file>

<file path=xl/worksheets/sheet3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5" width="12.63"/>
    <col customWidth="1" min="6" max="26" width="8.63"/>
  </cols>
  <sheetData>
    <row r="1" ht="15.75" customHeight="1">
      <c r="A1" s="1" t="s">
        <v>0</v>
      </c>
      <c r="B1" s="1" t="s">
        <v>1</v>
      </c>
      <c r="C1" s="2" t="s">
        <v>2</v>
      </c>
      <c r="D1" s="2" t="s">
        <v>3</v>
      </c>
      <c r="E1" s="18" t="s">
        <v>4</v>
      </c>
      <c r="F1" s="2" t="s">
        <v>5</v>
      </c>
      <c r="G1" s="2" t="s">
        <v>6</v>
      </c>
      <c r="H1" s="2" t="s">
        <v>7</v>
      </c>
    </row>
    <row r="2" ht="15.75" customHeight="1">
      <c r="A2" s="24" t="s">
        <v>8</v>
      </c>
      <c r="B2" s="25">
        <v>1.0</v>
      </c>
      <c r="C2" s="4">
        <v>1.0</v>
      </c>
      <c r="D2" s="5" t="s">
        <v>9</v>
      </c>
      <c r="E2" s="4" t="str">
        <f>IFERROR(__xludf.DUMMYFUNCTION("GOOGLETRANSLATE(D2, ""he"", ""en"")"),"{A}")</f>
        <v>{A}</v>
      </c>
      <c r="F2" s="4"/>
      <c r="G2" s="4"/>
      <c r="H2" s="4"/>
    </row>
    <row r="3" ht="15.75" customHeight="1">
      <c r="A3" s="3" t="s">
        <v>22</v>
      </c>
      <c r="B3" s="1" t="s">
        <v>2899</v>
      </c>
      <c r="C3" s="4">
        <v>2.0</v>
      </c>
      <c r="D3" s="5" t="s">
        <v>3236</v>
      </c>
      <c r="E3" s="4" t="str">
        <f>IFERROR(__xludf.DUMMYFUNCTION("GOOGLETRANSLATE(D3, ""he"", ""en"")"),"song")</f>
        <v>song</v>
      </c>
      <c r="F3" s="4"/>
      <c r="G3" s="4"/>
      <c r="H3" s="4"/>
    </row>
    <row r="4" ht="15.75" customHeight="1">
      <c r="A4" s="3" t="s">
        <v>7662</v>
      </c>
      <c r="B4" s="1" t="s">
        <v>7663</v>
      </c>
      <c r="C4" s="4">
        <v>3.0</v>
      </c>
      <c r="D4" s="5" t="s">
        <v>7664</v>
      </c>
      <c r="E4" s="4" t="str">
        <f>IFERROR(__xludf.DUMMYFUNCTION("GOOGLETRANSLATE(D4, ""he"", ""en"")"),"the virtues")</f>
        <v>the virtues</v>
      </c>
      <c r="F4" s="4"/>
      <c r="G4" s="4"/>
      <c r="H4" s="4"/>
    </row>
    <row r="5" ht="15.75" customHeight="1">
      <c r="A5" s="3" t="s">
        <v>3949</v>
      </c>
      <c r="B5" s="1" t="s">
        <v>3948</v>
      </c>
      <c r="C5" s="4">
        <v>4.0</v>
      </c>
      <c r="D5" s="5" t="s">
        <v>3949</v>
      </c>
      <c r="E5" s="4" t="str">
        <f>IFERROR(__xludf.DUMMYFUNCTION("GOOGLETRANSLATE(D5, ""he"", ""en"")"),"David")</f>
        <v>David</v>
      </c>
      <c r="F5" s="4"/>
      <c r="G5" s="4"/>
      <c r="H5" s="4"/>
    </row>
    <row r="6" ht="15.75" customHeight="1">
      <c r="A6" s="3" t="s">
        <v>4228</v>
      </c>
      <c r="B6" s="1" t="s">
        <v>3255</v>
      </c>
      <c r="C6" s="4">
        <v>5.0</v>
      </c>
      <c r="D6" s="5" t="s">
        <v>3256</v>
      </c>
      <c r="E6" s="4" t="str">
        <f>IFERROR(__xludf.DUMMYFUNCTION("GOOGLETRANSLATE(D6, ""he"", ""en"")"),"here")</f>
        <v>here</v>
      </c>
      <c r="F6" s="4"/>
      <c r="G6" s="4"/>
      <c r="H6" s="4"/>
    </row>
    <row r="7" ht="15.75" customHeight="1">
      <c r="A7" s="3" t="s">
        <v>8705</v>
      </c>
      <c r="B7" s="1" t="s">
        <v>8706</v>
      </c>
      <c r="C7" s="4">
        <v>6.0</v>
      </c>
      <c r="D7" s="5" t="s">
        <v>3545</v>
      </c>
      <c r="E7" s="4" t="str">
        <f>IFERROR(__xludf.DUMMYFUNCTION("GOOGLETRANSLATE(D7, ""he"", ""en"")"),"what")</f>
        <v>what</v>
      </c>
      <c r="F7" s="4"/>
      <c r="G7" s="4"/>
      <c r="H7" s="4"/>
    </row>
    <row r="8" ht="15.75" customHeight="1">
      <c r="A8" s="3" t="s">
        <v>8707</v>
      </c>
      <c r="B8" s="1" t="s">
        <v>8708</v>
      </c>
      <c r="C8" s="4">
        <v>7.0</v>
      </c>
      <c r="D8" s="5" t="s">
        <v>8709</v>
      </c>
      <c r="E8" s="4" t="str">
        <f>IFERROR(__xludf.DUMMYFUNCTION("GOOGLETRANSLATE(D8, ""he"", ""en"")"),"good")</f>
        <v>good</v>
      </c>
      <c r="F8" s="4"/>
      <c r="G8" s="4"/>
      <c r="H8" s="4"/>
    </row>
    <row r="9" ht="15.75" customHeight="1">
      <c r="A9" s="3" t="s">
        <v>8710</v>
      </c>
      <c r="B9" s="1" t="s">
        <v>8711</v>
      </c>
      <c r="C9" s="4">
        <v>8.0</v>
      </c>
      <c r="D9" s="5" t="s">
        <v>7694</v>
      </c>
      <c r="E9" s="4" t="str">
        <f>IFERROR(__xludf.DUMMYFUNCTION("GOOGLETRANSLATE(D9, ""he"", ""en"")"),"And what")</f>
        <v>And what</v>
      </c>
      <c r="F9" s="4"/>
      <c r="G9" s="4"/>
      <c r="H9" s="4"/>
    </row>
    <row r="10" ht="15.75" customHeight="1">
      <c r="A10" s="3" t="s">
        <v>8712</v>
      </c>
      <c r="B10" s="1" t="s">
        <v>8713</v>
      </c>
      <c r="C10" s="4">
        <v>9.0</v>
      </c>
      <c r="D10" s="5" t="s">
        <v>8714</v>
      </c>
      <c r="E10" s="4" t="str">
        <f>IFERROR(__xludf.DUMMYFUNCTION("GOOGLETRANSLATE(D10, ""he"", ""en"")"),"pleasant")</f>
        <v>pleasant</v>
      </c>
      <c r="F10" s="4"/>
      <c r="G10" s="4"/>
      <c r="H10" s="4"/>
    </row>
    <row r="11" ht="15.75" customHeight="1">
      <c r="A11" s="3" t="s">
        <v>8715</v>
      </c>
      <c r="B11" s="1" t="s">
        <v>3308</v>
      </c>
      <c r="C11" s="4">
        <v>10.0</v>
      </c>
      <c r="D11" s="5" t="s">
        <v>8161</v>
      </c>
      <c r="E11" s="4" t="str">
        <f>IFERROR(__xludf.DUMMYFUNCTION("GOOGLETRANSLATE(D11, ""he"", ""en"")"),"Sabbath")</f>
        <v>Sabbath</v>
      </c>
      <c r="F11" s="4"/>
      <c r="G11" s="4"/>
      <c r="H11" s="4"/>
    </row>
    <row r="12" ht="15.75" customHeight="1">
      <c r="A12" s="24" t="s">
        <v>25</v>
      </c>
      <c r="B12" s="25">
        <v>2.0</v>
      </c>
      <c r="C12" s="4">
        <v>11.0</v>
      </c>
      <c r="D12" s="5" t="s">
        <v>8712</v>
      </c>
      <c r="E12" s="4" t="str">
        <f>IFERROR(__xludf.DUMMYFUNCTION("GOOGLETRANSLATE(D12, ""he"", ""en"")"),"brothers")</f>
        <v>brothers</v>
      </c>
      <c r="F12" s="4"/>
      <c r="G12" s="4"/>
      <c r="H12" s="4"/>
    </row>
    <row r="13" ht="15.75" customHeight="1">
      <c r="A13" s="3" t="s">
        <v>8716</v>
      </c>
      <c r="B13" s="1" t="s">
        <v>8717</v>
      </c>
      <c r="C13" s="4">
        <v>12.0</v>
      </c>
      <c r="D13" s="5" t="s">
        <v>3354</v>
      </c>
      <c r="E13" s="4" t="str">
        <f>IFERROR(__xludf.DUMMYFUNCTION("GOOGLETRANSLATE(D13, ""he"", ""en"")"),"also")</f>
        <v>also</v>
      </c>
      <c r="F13" s="4"/>
      <c r="G13" s="4"/>
      <c r="H13" s="4"/>
    </row>
    <row r="14" ht="15.75" customHeight="1">
      <c r="A14" s="3" t="s">
        <v>3922</v>
      </c>
      <c r="B14" s="1" t="s">
        <v>8718</v>
      </c>
      <c r="C14" s="4">
        <v>13.0</v>
      </c>
      <c r="D14" s="5" t="s">
        <v>4572</v>
      </c>
      <c r="E14" s="4" t="str">
        <f>IFERROR(__xludf.DUMMYFUNCTION("GOOGLETRANSLATE(D14, ""he"", ""en"")"),"together:")</f>
        <v>together:</v>
      </c>
      <c r="F14" s="4"/>
      <c r="G14" s="4"/>
      <c r="H14" s="4"/>
    </row>
    <row r="15" ht="15.75" customHeight="1">
      <c r="A15" s="3" t="s">
        <v>8719</v>
      </c>
      <c r="B15" s="1" t="s">
        <v>8720</v>
      </c>
      <c r="C15" s="4">
        <v>14.0</v>
      </c>
      <c r="D15" s="5" t="s">
        <v>26</v>
      </c>
      <c r="E15" s="4" t="str">
        <f>IFERROR(__xludf.DUMMYFUNCTION("GOOGLETRANSLATE(D15, ""he"", ""en"")"),"{on}")</f>
        <v>{on}</v>
      </c>
      <c r="F15" s="4"/>
      <c r="G15" s="4"/>
      <c r="H15" s="4"/>
    </row>
    <row r="16" ht="15.75" customHeight="1">
      <c r="A16" s="3" t="s">
        <v>8721</v>
      </c>
      <c r="B16" s="1" t="s">
        <v>8722</v>
      </c>
      <c r="C16" s="4">
        <v>15.0</v>
      </c>
      <c r="D16" s="5" t="s">
        <v>8723</v>
      </c>
      <c r="E16" s="4" t="str">
        <f>IFERROR(__xludf.DUMMYFUNCTION("GOOGLETRANSLATE(D16, ""he"", ""en"")"),"as oil")</f>
        <v>as oil</v>
      </c>
      <c r="F16" s="4"/>
      <c r="G16" s="4"/>
      <c r="H16" s="4"/>
    </row>
    <row r="17" ht="15.75" customHeight="1">
      <c r="A17" s="3" t="s">
        <v>8724</v>
      </c>
      <c r="B17" s="1" t="s">
        <v>8725</v>
      </c>
      <c r="C17" s="4">
        <v>16.0</v>
      </c>
      <c r="D17" s="5" t="s">
        <v>3922</v>
      </c>
      <c r="E17" s="4" t="str">
        <f>IFERROR(__xludf.DUMMYFUNCTION("GOOGLETRANSLATE(D17, ""he"", ""en"")"),"the best")</f>
        <v>the best</v>
      </c>
      <c r="F17" s="4"/>
      <c r="G17" s="4"/>
      <c r="H17" s="4"/>
    </row>
    <row r="18" ht="15.75" customHeight="1">
      <c r="A18" s="3" t="s">
        <v>8726</v>
      </c>
      <c r="B18" s="1" t="s">
        <v>8727</v>
      </c>
      <c r="C18" s="4">
        <v>17.0</v>
      </c>
      <c r="D18" s="5" t="s">
        <v>533</v>
      </c>
      <c r="E18" s="4" t="str">
        <f>IFERROR(__xludf.DUMMYFUNCTION("GOOGLETRANSLATE(D18, ""he"", ""en"")"),"on")</f>
        <v>on</v>
      </c>
      <c r="F18" s="4"/>
      <c r="G18" s="4"/>
      <c r="H18" s="4"/>
    </row>
    <row r="19" ht="15.75" customHeight="1">
      <c r="A19" s="3" t="s">
        <v>8728</v>
      </c>
      <c r="B19" s="1" t="s">
        <v>8722</v>
      </c>
      <c r="C19" s="4">
        <v>18.0</v>
      </c>
      <c r="D19" s="5" t="s">
        <v>8729</v>
      </c>
      <c r="E19" s="4" t="str">
        <f>IFERROR(__xludf.DUMMYFUNCTION("GOOGLETRANSLATE(D19, ""he"", ""en"")"),"the head")</f>
        <v>the head</v>
      </c>
      <c r="F19" s="4"/>
      <c r="G19" s="4"/>
      <c r="H19" s="4"/>
    </row>
    <row r="20" ht="15.75" customHeight="1">
      <c r="A20" s="3" t="s">
        <v>8730</v>
      </c>
      <c r="B20" s="1" t="s">
        <v>8731</v>
      </c>
      <c r="C20" s="4">
        <v>19.0</v>
      </c>
      <c r="D20" s="5" t="s">
        <v>8721</v>
      </c>
      <c r="E20" s="4" t="str">
        <f>IFERROR(__xludf.DUMMYFUNCTION("GOOGLETRANSLATE(D20, ""he"", ""en"")"),"coming down")</f>
        <v>coming down</v>
      </c>
      <c r="F20" s="4"/>
      <c r="G20" s="4"/>
      <c r="H20" s="4"/>
    </row>
    <row r="21" ht="15.75" customHeight="1">
      <c r="A21" s="3" t="s">
        <v>8732</v>
      </c>
      <c r="B21" s="1" t="s">
        <v>8733</v>
      </c>
      <c r="C21" s="4">
        <v>20.0</v>
      </c>
      <c r="D21" s="5" t="s">
        <v>533</v>
      </c>
      <c r="E21" s="4" t="str">
        <f>IFERROR(__xludf.DUMMYFUNCTION("GOOGLETRANSLATE(D21, ""he"", ""en"")"),"on")</f>
        <v>on</v>
      </c>
      <c r="F21" s="4"/>
      <c r="G21" s="4"/>
      <c r="H21" s="4"/>
    </row>
    <row r="22" ht="15.75" customHeight="1">
      <c r="A22" s="24" t="s">
        <v>49</v>
      </c>
      <c r="B22" s="25">
        <v>3.0</v>
      </c>
      <c r="C22" s="4">
        <v>21.0</v>
      </c>
      <c r="D22" s="5" t="s">
        <v>8734</v>
      </c>
      <c r="E22" s="4" t="str">
        <f>IFERROR(__xludf.DUMMYFUNCTION("GOOGLETRANSLATE(D22, ""he"", ""en"")"),"the old man")</f>
        <v>the old man</v>
      </c>
      <c r="F22" s="4"/>
      <c r="G22" s="4"/>
      <c r="H22" s="4"/>
    </row>
    <row r="23" ht="15.75" customHeight="1">
      <c r="A23" s="3" t="s">
        <v>8735</v>
      </c>
      <c r="B23" s="1" t="s">
        <v>8736</v>
      </c>
      <c r="C23" s="4">
        <v>22.0</v>
      </c>
      <c r="D23" s="5" t="s">
        <v>8737</v>
      </c>
      <c r="E23" s="4" t="str">
        <f>IFERROR(__xludf.DUMMYFUNCTION("GOOGLETRANSLATE(D23, ""he"", ""en"")"),"old")</f>
        <v>old</v>
      </c>
      <c r="F23" s="4"/>
      <c r="G23" s="4"/>
      <c r="H23" s="4"/>
    </row>
    <row r="24" ht="15.75" customHeight="1">
      <c r="A24" s="3" t="s">
        <v>8728</v>
      </c>
      <c r="B24" s="1" t="s">
        <v>8738</v>
      </c>
      <c r="C24" s="4">
        <v>23.0</v>
      </c>
      <c r="D24" s="5" t="s">
        <v>8475</v>
      </c>
      <c r="E24" s="4" t="str">
        <f>IFERROR(__xludf.DUMMYFUNCTION("GOOGLETRANSLATE(D24, ""he"", ""en"")"),"Aaron")</f>
        <v>Aaron</v>
      </c>
      <c r="F24" s="4"/>
      <c r="G24" s="4"/>
      <c r="H24" s="4"/>
    </row>
    <row r="25" ht="15.75" customHeight="1">
      <c r="A25" s="3" t="s">
        <v>8739</v>
      </c>
      <c r="B25" s="1" t="s">
        <v>8740</v>
      </c>
      <c r="C25" s="4">
        <v>24.0</v>
      </c>
      <c r="D25" s="5" t="s">
        <v>8741</v>
      </c>
      <c r="E25" s="4" t="str">
        <f>IFERROR(__xludf.DUMMYFUNCTION("GOOGLETRANSLATE(D25, ""he"", ""en"")"),"that came down")</f>
        <v>that came down</v>
      </c>
      <c r="F25" s="4"/>
      <c r="G25" s="4"/>
      <c r="H25" s="4"/>
    </row>
    <row r="26" ht="15.75" customHeight="1">
      <c r="A26" s="3" t="s">
        <v>2311</v>
      </c>
      <c r="B26" s="1" t="s">
        <v>4203</v>
      </c>
      <c r="C26" s="4">
        <v>25.0</v>
      </c>
      <c r="D26" s="5" t="s">
        <v>533</v>
      </c>
      <c r="E26" s="4" t="str">
        <f>IFERROR(__xludf.DUMMYFUNCTION("GOOGLETRANSLATE(D26, ""he"", ""en"")"),"on")</f>
        <v>on</v>
      </c>
      <c r="F26" s="4"/>
      <c r="G26" s="4"/>
      <c r="H26" s="4"/>
    </row>
    <row r="27" ht="15.75" customHeight="1">
      <c r="A27" s="3" t="s">
        <v>129</v>
      </c>
      <c r="B27" s="1" t="s">
        <v>130</v>
      </c>
      <c r="C27" s="4">
        <v>26.0</v>
      </c>
      <c r="D27" s="5" t="s">
        <v>1025</v>
      </c>
      <c r="E27" s="4" t="str">
        <f>IFERROR(__xludf.DUMMYFUNCTION("GOOGLETRANSLATE(D27, ""he"", ""en"")"),"times")</f>
        <v>times</v>
      </c>
      <c r="F27" s="4"/>
      <c r="G27" s="4"/>
      <c r="H27" s="4"/>
    </row>
    <row r="28" ht="15.75" customHeight="1">
      <c r="A28" s="3" t="s">
        <v>8674</v>
      </c>
      <c r="B28" s="1" t="s">
        <v>289</v>
      </c>
      <c r="C28" s="4">
        <v>27.0</v>
      </c>
      <c r="D28" s="5" t="s">
        <v>8742</v>
      </c>
      <c r="E28" s="4" t="str">
        <f>IFERROR(__xludf.DUMMYFUNCTION("GOOGLETRANSLATE(D28, ""he"", ""en"")"),"His measurements:")</f>
        <v>His measurements:</v>
      </c>
      <c r="F28" s="4"/>
      <c r="G28" s="4"/>
      <c r="H28" s="4"/>
    </row>
    <row r="29" ht="15.75" customHeight="1">
      <c r="A29" s="3" t="s">
        <v>1092</v>
      </c>
      <c r="B29" s="1" t="s">
        <v>5677</v>
      </c>
      <c r="C29" s="4">
        <v>28.0</v>
      </c>
      <c r="D29" s="5" t="s">
        <v>50</v>
      </c>
      <c r="E29" s="4" t="str">
        <f>IFERROR(__xludf.DUMMYFUNCTION("GOOGLETRANSLATE(D29, ""he"", ""en"")"),"{third}")</f>
        <v>{third}</v>
      </c>
      <c r="F29" s="4"/>
      <c r="G29" s="4"/>
      <c r="H29" s="4"/>
    </row>
    <row r="30" ht="15.75" customHeight="1">
      <c r="A30" s="3" t="s">
        <v>180</v>
      </c>
      <c r="B30" s="1" t="s">
        <v>1380</v>
      </c>
      <c r="C30" s="4">
        <v>29.0</v>
      </c>
      <c r="D30" s="5" t="s">
        <v>8743</v>
      </c>
      <c r="E30" s="4" t="str">
        <f>IFERROR(__xludf.DUMMYFUNCTION("GOOGLETRANSLATE(D30, ""he"", ""en"")"),"as a mass")</f>
        <v>as a mass</v>
      </c>
      <c r="F30" s="4"/>
      <c r="G30" s="4"/>
      <c r="H30" s="4"/>
    </row>
    <row r="31" ht="15.75" customHeight="1">
      <c r="A31" s="3" t="s">
        <v>8744</v>
      </c>
      <c r="B31" s="1" t="s">
        <v>8343</v>
      </c>
      <c r="C31" s="4">
        <v>30.0</v>
      </c>
      <c r="D31" s="5" t="s">
        <v>8745</v>
      </c>
      <c r="E31" s="4" t="str">
        <f>IFERROR(__xludf.DUMMYFUNCTION("GOOGLETRANSLATE(D31, ""he"", ""en"")"),"Hormonal")</f>
        <v>Hormonal</v>
      </c>
      <c r="F31" s="4"/>
      <c r="G31" s="4"/>
      <c r="H31" s="4"/>
    </row>
    <row r="32" ht="15.75" customHeight="1">
      <c r="A32" s="3" t="s">
        <v>7902</v>
      </c>
      <c r="B32" s="1" t="s">
        <v>5141</v>
      </c>
      <c r="C32" s="4">
        <v>31.0</v>
      </c>
      <c r="D32" s="5" t="s">
        <v>8741</v>
      </c>
      <c r="E32" s="4" t="str">
        <f>IFERROR(__xludf.DUMMYFUNCTION("GOOGLETRANSLATE(D32, ""he"", ""en"")"),"that came down")</f>
        <v>that came down</v>
      </c>
      <c r="F32" s="4"/>
      <c r="G32" s="4"/>
      <c r="H32" s="4"/>
    </row>
    <row r="33" ht="15.75" customHeight="1">
      <c r="A33" s="3" t="s">
        <v>8746</v>
      </c>
      <c r="B33" s="1" t="s">
        <v>3104</v>
      </c>
      <c r="C33" s="4">
        <v>32.0</v>
      </c>
      <c r="D33" s="5" t="s">
        <v>533</v>
      </c>
      <c r="E33" s="4" t="str">
        <f>IFERROR(__xludf.DUMMYFUNCTION("GOOGLETRANSLATE(D33, ""he"", ""en"")"),"on")</f>
        <v>on</v>
      </c>
      <c r="F33" s="4"/>
      <c r="G33" s="4"/>
      <c r="H33" s="4"/>
    </row>
    <row r="34" ht="15.75" customHeight="1">
      <c r="A34" s="1"/>
      <c r="B34" s="1"/>
      <c r="C34" s="4">
        <v>33.0</v>
      </c>
      <c r="D34" s="5" t="s">
        <v>8747</v>
      </c>
      <c r="E34" s="4" t="str">
        <f>IFERROR(__xludf.DUMMYFUNCTION("GOOGLETRANSLATE(D34, ""he"", ""en"")"),"mountainous")</f>
        <v>mountainous</v>
      </c>
      <c r="F34" s="4"/>
      <c r="G34" s="4"/>
      <c r="H34" s="4"/>
    </row>
    <row r="35" ht="15.75" customHeight="1">
      <c r="A35" s="1"/>
      <c r="B35" s="1"/>
      <c r="C35" s="4">
        <v>34.0</v>
      </c>
      <c r="D35" s="5" t="s">
        <v>2311</v>
      </c>
      <c r="E35" s="4" t="str">
        <f>IFERROR(__xludf.DUMMYFUNCTION("GOOGLETRANSLATE(D35, ""he"", ""en"")"),"score")</f>
        <v>score</v>
      </c>
      <c r="F35" s="4"/>
      <c r="G35" s="4"/>
      <c r="H35" s="4"/>
    </row>
    <row r="36" ht="15.75" customHeight="1">
      <c r="A36" s="1"/>
      <c r="B36" s="1"/>
      <c r="C36" s="4">
        <v>35.0</v>
      </c>
      <c r="D36" s="5" t="s">
        <v>53</v>
      </c>
      <c r="E36" s="4" t="str">
        <f>IFERROR(__xludf.DUMMYFUNCTION("GOOGLETRANSLATE(D36, ""he"", ""en"")"),"that")</f>
        <v>that</v>
      </c>
      <c r="F36" s="4"/>
      <c r="G36" s="4"/>
      <c r="H36" s="4"/>
    </row>
    <row r="37" ht="15.75" customHeight="1">
      <c r="A37" s="1"/>
      <c r="B37" s="1"/>
      <c r="C37" s="4">
        <v>36.0</v>
      </c>
      <c r="D37" s="5" t="s">
        <v>4271</v>
      </c>
      <c r="E37" s="4" t="str">
        <f>IFERROR(__xludf.DUMMYFUNCTION("GOOGLETRANSLATE(D37, ""he"", ""en"")"),"name")</f>
        <v>name</v>
      </c>
      <c r="F37" s="4"/>
      <c r="G37" s="4"/>
      <c r="H37" s="4"/>
    </row>
    <row r="38" ht="15.75" customHeight="1">
      <c r="A38" s="1"/>
      <c r="B38" s="1"/>
      <c r="C38" s="4">
        <v>37.0</v>
      </c>
      <c r="D38" s="5" t="s">
        <v>1096</v>
      </c>
      <c r="E38" s="4" t="str">
        <f>IFERROR(__xludf.DUMMYFUNCTION("GOOGLETRANSLATE(D38, ""he"", ""en"")"),"commandment")</f>
        <v>commandment</v>
      </c>
      <c r="F38" s="4"/>
      <c r="G38" s="4"/>
      <c r="H38" s="4"/>
    </row>
    <row r="39" ht="15.75" customHeight="1">
      <c r="A39" s="1"/>
      <c r="B39" s="1"/>
      <c r="C39" s="4">
        <v>38.0</v>
      </c>
      <c r="D39" s="5" t="s">
        <v>180</v>
      </c>
      <c r="E39" s="4" t="str">
        <f>IFERROR(__xludf.DUMMYFUNCTION("GOOGLETRANSLATE(D39, ""he"", ""en"")"),"Jehovah")</f>
        <v>Jehovah</v>
      </c>
      <c r="F39" s="4"/>
      <c r="G39" s="4"/>
      <c r="H39" s="4"/>
    </row>
    <row r="40" ht="15.75" customHeight="1">
      <c r="A40" s="1"/>
      <c r="B40" s="1"/>
      <c r="C40" s="4">
        <v>39.0</v>
      </c>
      <c r="D40" s="5" t="s">
        <v>1099</v>
      </c>
      <c r="E40" s="4" t="str">
        <f>IFERROR(__xludf.DUMMYFUNCTION("GOOGLETRANSLATE(D40, ""he"", ""en"")"),"you")</f>
        <v>you</v>
      </c>
      <c r="F40" s="4"/>
      <c r="G40" s="4"/>
      <c r="H40" s="4"/>
    </row>
    <row r="41" ht="15.75" customHeight="1">
      <c r="A41" s="1"/>
      <c r="B41" s="1"/>
      <c r="C41" s="4">
        <v>40.0</v>
      </c>
      <c r="D41" s="5" t="s">
        <v>8748</v>
      </c>
      <c r="E41" s="4" t="str">
        <f>IFERROR(__xludf.DUMMYFUNCTION("GOOGLETRANSLATE(D41, ""he"", ""en"")"),"the blessing")</f>
        <v>the blessing</v>
      </c>
      <c r="F41" s="4"/>
      <c r="G41" s="4"/>
      <c r="H41" s="4"/>
    </row>
    <row r="42" ht="15.75" customHeight="1">
      <c r="A42" s="1"/>
      <c r="B42" s="1"/>
      <c r="C42" s="4">
        <v>41.0</v>
      </c>
      <c r="D42" s="5" t="s">
        <v>7904</v>
      </c>
      <c r="E42" s="4" t="str">
        <f>IFERROR(__xludf.DUMMYFUNCTION("GOOGLETRANSLATE(D42, ""he"", ""en"")"),"life")</f>
        <v>life</v>
      </c>
      <c r="F42" s="4"/>
      <c r="G42" s="4"/>
      <c r="H42" s="4"/>
    </row>
    <row r="43" ht="15.75" customHeight="1">
      <c r="A43" s="1"/>
      <c r="B43" s="1"/>
      <c r="C43" s="4">
        <v>42.0</v>
      </c>
      <c r="D43" s="5" t="s">
        <v>2434</v>
      </c>
      <c r="E43" s="4" t="str">
        <f>IFERROR(__xludf.DUMMYFUNCTION("GOOGLETRANSLATE(D43, ""he"", ""en"")"),"to")</f>
        <v>to</v>
      </c>
      <c r="F43" s="4"/>
      <c r="G43" s="4"/>
      <c r="H43" s="4"/>
    </row>
    <row r="44" ht="15.75" customHeight="1">
      <c r="A44" s="1"/>
      <c r="B44" s="1"/>
      <c r="C44" s="4">
        <v>43.0</v>
      </c>
      <c r="D44" s="5" t="s">
        <v>8749</v>
      </c>
      <c r="E44" s="4" t="str">
        <f>IFERROR(__xludf.DUMMYFUNCTION("GOOGLETRANSLATE(D44, ""he"", ""en"")"),"the world:")</f>
        <v>the world:</v>
      </c>
      <c r="F44" s="4"/>
      <c r="G44" s="4"/>
      <c r="H44" s="4"/>
    </row>
    <row r="45" ht="15.75" customHeight="1">
      <c r="E45" s="4" t="str">
        <f>IFERROR(__xludf.DUMMYFUNCTION("GOOGLETRANSLATE(D45, ""he"", ""en"")"),"#VALUE!")</f>
        <v>#VALUE!</v>
      </c>
    </row>
    <row r="46" ht="15.75" customHeight="1">
      <c r="E46" s="4" t="str">
        <f>IFERROR(__xludf.DUMMYFUNCTION("GOOGLETRANSLATE(D46, ""he"", ""en"")"),"#VALUE!")</f>
        <v>#VALUE!</v>
      </c>
    </row>
    <row r="47" ht="15.75" customHeight="1">
      <c r="E47" s="4" t="str">
        <f>IFERROR(__xludf.DUMMYFUNCTION("GOOGLETRANSLATE(D47, ""he"", ""en"")"),"#VALUE!")</f>
        <v>#VALUE!</v>
      </c>
    </row>
    <row r="48" ht="15.75" customHeight="1">
      <c r="E48" s="4" t="str">
        <f>IFERROR(__xludf.DUMMYFUNCTION("GOOGLETRANSLATE(D48, ""he"", ""en"")"),"#VALUE!")</f>
        <v>#VALUE!</v>
      </c>
    </row>
    <row r="49" ht="15.75" customHeight="1">
      <c r="E49" s="4" t="str">
        <f>IFERROR(__xludf.DUMMYFUNCTION("GOOGLETRANSLATE(D49, ""he"", ""en"")"),"#VALUE!")</f>
        <v>#VALUE!</v>
      </c>
    </row>
    <row r="50" ht="15.75" customHeight="1">
      <c r="E50" s="4" t="str">
        <f>IFERROR(__xludf.DUMMYFUNCTION("GOOGLETRANSLATE(D50, ""he"", ""en"")"),"#VALUE!")</f>
        <v>#VALUE!</v>
      </c>
    </row>
    <row r="51" ht="15.75" customHeight="1">
      <c r="E51" s="4" t="str">
        <f>IFERROR(__xludf.DUMMYFUNCTION("GOOGLETRANSLATE(D51, ""he"", ""en"")"),"#VALUE!")</f>
        <v>#VALUE!</v>
      </c>
    </row>
    <row r="52" ht="15.75" customHeight="1">
      <c r="E52" s="4" t="str">
        <f>IFERROR(__xludf.DUMMYFUNCTION("GOOGLETRANSLATE(D52, ""he"", ""en"")"),"#VALUE!")</f>
        <v>#VALUE!</v>
      </c>
    </row>
    <row r="53" ht="15.75" customHeight="1">
      <c r="E53" s="4" t="str">
        <f>IFERROR(__xludf.DUMMYFUNCTION("GOOGLETRANSLATE(D53, ""he"", ""en"")"),"#VALUE!")</f>
        <v>#VALUE!</v>
      </c>
    </row>
    <row r="54" ht="15.75" customHeight="1">
      <c r="E54" s="4" t="str">
        <f>IFERROR(__xludf.DUMMYFUNCTION("GOOGLETRANSLATE(D54, ""he"", ""en"")"),"#VALUE!")</f>
        <v>#VALUE!</v>
      </c>
    </row>
    <row r="55" ht="15.75" customHeight="1">
      <c r="E55" s="4" t="str">
        <f>IFERROR(__xludf.DUMMYFUNCTION("GOOGLETRANSLATE(D55, ""he"", ""en"")"),"#VALUE!")</f>
        <v>#VALUE!</v>
      </c>
    </row>
    <row r="56" ht="15.75" customHeight="1">
      <c r="E56" s="4" t="str">
        <f>IFERROR(__xludf.DUMMYFUNCTION("GOOGLETRANSLATE(D56, ""he"", ""en"")"),"#VALUE!")</f>
        <v>#VALUE!</v>
      </c>
    </row>
    <row r="57" ht="15.75" customHeight="1">
      <c r="E57" s="4" t="str">
        <f>IFERROR(__xludf.DUMMYFUNCTION("GOOGLETRANSLATE(D57, ""he"", ""en"")"),"#VALUE!")</f>
        <v>#VALUE!</v>
      </c>
    </row>
    <row r="58" ht="15.75" customHeight="1">
      <c r="E58" s="4" t="str">
        <f>IFERROR(__xludf.DUMMYFUNCTION("GOOGLETRANSLATE(D58, ""he"", ""en"")"),"#VALUE!")</f>
        <v>#VALUE!</v>
      </c>
    </row>
    <row r="59" ht="15.75" customHeight="1">
      <c r="E59" s="4" t="str">
        <f>IFERROR(__xludf.DUMMYFUNCTION("GOOGLETRANSLATE(D59, ""he"", ""en"")"),"#VALUE!")</f>
        <v>#VALUE!</v>
      </c>
    </row>
    <row r="60" ht="15.75" customHeight="1">
      <c r="E60" s="4" t="str">
        <f>IFERROR(__xludf.DUMMYFUNCTION("GOOGLETRANSLATE(D60, ""he"", ""en"")"),"#VALUE!")</f>
        <v>#VALUE!</v>
      </c>
    </row>
    <row r="61" ht="15.75" customHeight="1">
      <c r="E61" s="4" t="str">
        <f>IFERROR(__xludf.DUMMYFUNCTION("GOOGLETRANSLATE(D61, ""he"", ""en"")"),"#VALUE!")</f>
        <v>#VALUE!</v>
      </c>
    </row>
    <row r="62" ht="15.75" customHeight="1">
      <c r="E62" s="4" t="str">
        <f>IFERROR(__xludf.DUMMYFUNCTION("GOOGLETRANSLATE(D62, ""he"", ""en"")"),"#VALUE!")</f>
        <v>#VALUE!</v>
      </c>
    </row>
    <row r="63" ht="15.75" customHeight="1">
      <c r="E63" s="4" t="str">
        <f>IFERROR(__xludf.DUMMYFUNCTION("GOOGLETRANSLATE(D63, ""he"", ""en"")"),"#VALUE!")</f>
        <v>#VALUE!</v>
      </c>
    </row>
    <row r="64" ht="15.75" customHeight="1">
      <c r="E64" s="4" t="str">
        <f>IFERROR(__xludf.DUMMYFUNCTION("GOOGLETRANSLATE(D64, ""he"", ""en"")"),"#VALUE!")</f>
        <v>#VALUE!</v>
      </c>
    </row>
    <row r="65" ht="15.75" customHeight="1">
      <c r="E65" s="4" t="str">
        <f>IFERROR(__xludf.DUMMYFUNCTION("GOOGLETRANSLATE(D65, ""he"", ""en"")"),"#VALUE!")</f>
        <v>#VALUE!</v>
      </c>
    </row>
    <row r="66" ht="15.75" customHeight="1">
      <c r="E66" s="4" t="str">
        <f>IFERROR(__xludf.DUMMYFUNCTION("GOOGLETRANSLATE(D66, ""he"", ""en"")"),"#VALUE!")</f>
        <v>#VALUE!</v>
      </c>
    </row>
    <row r="67" ht="15.75" customHeight="1">
      <c r="E67" s="4" t="str">
        <f>IFERROR(__xludf.DUMMYFUNCTION("GOOGLETRANSLATE(D67, ""he"", ""en"")"),"#VALUE!")</f>
        <v>#VALUE!</v>
      </c>
    </row>
    <row r="68" ht="15.75" customHeight="1">
      <c r="E68" s="4" t="str">
        <f>IFERROR(__xludf.DUMMYFUNCTION("GOOGLETRANSLATE(D68, ""he"", ""en"")"),"#VALUE!")</f>
        <v>#VALUE!</v>
      </c>
    </row>
    <row r="69" ht="15.75" customHeight="1">
      <c r="E69" s="4" t="str">
        <f>IFERROR(__xludf.DUMMYFUNCTION("GOOGLETRANSLATE(D69, ""he"", ""en"")"),"#VALUE!")</f>
        <v>#VALUE!</v>
      </c>
    </row>
    <row r="70" ht="15.75" customHeight="1">
      <c r="E70" s="4" t="str">
        <f>IFERROR(__xludf.DUMMYFUNCTION("GOOGLETRANSLATE(D70, ""he"", ""en"")"),"#VALUE!")</f>
        <v>#VALUE!</v>
      </c>
    </row>
    <row r="71" ht="15.75" customHeight="1">
      <c r="E71" s="4" t="str">
        <f>IFERROR(__xludf.DUMMYFUNCTION("GOOGLETRANSLATE(D71, ""he"", ""en"")"),"#VALUE!")</f>
        <v>#VALUE!</v>
      </c>
    </row>
    <row r="72" ht="15.75" customHeight="1">
      <c r="E72" s="4" t="str">
        <f>IFERROR(__xludf.DUMMYFUNCTION("GOOGLETRANSLATE(D72, ""he"", ""en"")"),"#VALUE!")</f>
        <v>#VALUE!</v>
      </c>
    </row>
    <row r="73" ht="15.75" customHeight="1">
      <c r="E73" s="4" t="str">
        <f>IFERROR(__xludf.DUMMYFUNCTION("GOOGLETRANSLATE(D73, ""he"", ""en"")"),"#VALUE!")</f>
        <v>#VALUE!</v>
      </c>
    </row>
    <row r="74" ht="15.75" customHeight="1">
      <c r="E74" s="4" t="str">
        <f>IFERROR(__xludf.DUMMYFUNCTION("GOOGLETRANSLATE(D74, ""he"", ""en"")"),"#VALUE!")</f>
        <v>#VALUE!</v>
      </c>
    </row>
    <row r="75" ht="15.75" customHeight="1">
      <c r="E75" s="4" t="str">
        <f>IFERROR(__xludf.DUMMYFUNCTION("GOOGLETRANSLATE(D75, ""he"", ""en"")"),"#VALUE!")</f>
        <v>#VALUE!</v>
      </c>
    </row>
    <row r="76" ht="15.75" customHeight="1">
      <c r="E76" s="4" t="str">
        <f>IFERROR(__xludf.DUMMYFUNCTION("GOOGLETRANSLATE(D76, ""he"", ""en"")"),"#VALUE!")</f>
        <v>#VALUE!</v>
      </c>
    </row>
    <row r="77" ht="15.75" customHeight="1">
      <c r="E77" s="4" t="str">
        <f>IFERROR(__xludf.DUMMYFUNCTION("GOOGLETRANSLATE(D77, ""he"", ""en"")"),"#VALUE!")</f>
        <v>#VALUE!</v>
      </c>
    </row>
    <row r="78" ht="15.75" customHeight="1">
      <c r="E78" s="4" t="str">
        <f>IFERROR(__xludf.DUMMYFUNCTION("GOOGLETRANSLATE(D78, ""he"", ""en"")"),"#VALUE!")</f>
        <v>#VALUE!</v>
      </c>
    </row>
    <row r="79" ht="15.75" customHeight="1">
      <c r="E79" s="4" t="str">
        <f>IFERROR(__xludf.DUMMYFUNCTION("GOOGLETRANSLATE(D79, ""he"", ""en"")"),"#VALUE!")</f>
        <v>#VALUE!</v>
      </c>
    </row>
    <row r="80" ht="15.75" customHeight="1">
      <c r="E80" s="4" t="str">
        <f>IFERROR(__xludf.DUMMYFUNCTION("GOOGLETRANSLATE(D80, ""he"", ""en"")"),"#VALUE!")</f>
        <v>#VALUE!</v>
      </c>
    </row>
    <row r="81" ht="15.75" customHeight="1">
      <c r="E81" s="4" t="str">
        <f>IFERROR(__xludf.DUMMYFUNCTION("GOOGLETRANSLATE(D81, ""he"", ""en"")"),"#VALUE!")</f>
        <v>#VALUE!</v>
      </c>
    </row>
    <row r="82" ht="15.75" customHeight="1">
      <c r="E82" s="4" t="str">
        <f>IFERROR(__xludf.DUMMYFUNCTION("GOOGLETRANSLATE(D82, ""he"", ""en"")"),"#VALUE!")</f>
        <v>#VALUE!</v>
      </c>
    </row>
    <row r="83" ht="15.75" customHeight="1">
      <c r="E83" s="4" t="str">
        <f>IFERROR(__xludf.DUMMYFUNCTION("GOOGLETRANSLATE(D83, ""he"", ""en"")"),"#VALUE!")</f>
        <v>#VALUE!</v>
      </c>
    </row>
    <row r="84" ht="15.75" customHeight="1">
      <c r="E84" s="4" t="str">
        <f>IFERROR(__xludf.DUMMYFUNCTION("GOOGLETRANSLATE(D84, ""he"", ""en"")"),"#VALUE!")</f>
        <v>#VALUE!</v>
      </c>
    </row>
    <row r="85" ht="15.75" customHeight="1">
      <c r="E85" s="4" t="str">
        <f>IFERROR(__xludf.DUMMYFUNCTION("GOOGLETRANSLATE(D85, ""he"", ""en"")"),"#VALUE!")</f>
        <v>#VALUE!</v>
      </c>
    </row>
    <row r="86" ht="15.75" customHeight="1">
      <c r="E86" s="4" t="str">
        <f>IFERROR(__xludf.DUMMYFUNCTION("GOOGLETRANSLATE(D86, ""he"", ""en"")"),"#VALUE!")</f>
        <v>#VALUE!</v>
      </c>
    </row>
    <row r="87" ht="15.75" customHeight="1">
      <c r="E87" s="4" t="str">
        <f>IFERROR(__xludf.DUMMYFUNCTION("GOOGLETRANSLATE(D87, ""he"", ""en"")"),"#VALUE!")</f>
        <v>#VALUE!</v>
      </c>
    </row>
    <row r="88" ht="15.75" customHeight="1">
      <c r="E88" s="4" t="str">
        <f>IFERROR(__xludf.DUMMYFUNCTION("GOOGLETRANSLATE(D88, ""he"", ""en"")"),"#VALUE!")</f>
        <v>#VALUE!</v>
      </c>
    </row>
    <row r="89" ht="15.75" customHeight="1">
      <c r="E89" s="4" t="str">
        <f>IFERROR(__xludf.DUMMYFUNCTION("GOOGLETRANSLATE(D89, ""he"", ""en"")"),"#VALUE!")</f>
        <v>#VALUE!</v>
      </c>
    </row>
    <row r="90" ht="15.75" customHeight="1">
      <c r="E90" s="4" t="str">
        <f>IFERROR(__xludf.DUMMYFUNCTION("GOOGLETRANSLATE(D90, ""he"", ""en"")"),"#VALUE!")</f>
        <v>#VALUE!</v>
      </c>
    </row>
    <row r="91" ht="15.75" customHeight="1">
      <c r="E91" s="4" t="str">
        <f>IFERROR(__xludf.DUMMYFUNCTION("GOOGLETRANSLATE(D91, ""he"", ""en"")"),"#VALUE!")</f>
        <v>#VALUE!</v>
      </c>
    </row>
    <row r="92" ht="15.75" customHeight="1">
      <c r="E92" s="4" t="str">
        <f>IFERROR(__xludf.DUMMYFUNCTION("GOOGLETRANSLATE(D92, ""he"", ""en"")"),"#VALUE!")</f>
        <v>#VALUE!</v>
      </c>
    </row>
    <row r="93" ht="15.75" customHeight="1">
      <c r="E93" s="4" t="str">
        <f>IFERROR(__xludf.DUMMYFUNCTION("GOOGLETRANSLATE(D93, ""he"", ""en"")"),"#VALUE!")</f>
        <v>#VALUE!</v>
      </c>
    </row>
    <row r="94" ht="15.75" customHeight="1">
      <c r="E94" s="4" t="str">
        <f>IFERROR(__xludf.DUMMYFUNCTION("GOOGLETRANSLATE(D94, ""he"", ""en"")"),"#VALUE!")</f>
        <v>#VALUE!</v>
      </c>
    </row>
    <row r="95" ht="15.75" customHeight="1">
      <c r="E95" s="4" t="str">
        <f>IFERROR(__xludf.DUMMYFUNCTION("GOOGLETRANSLATE(D95, ""he"", ""en"")"),"#VALUE!")</f>
        <v>#VALUE!</v>
      </c>
    </row>
    <row r="96" ht="15.75" customHeight="1">
      <c r="E96" s="4" t="str">
        <f>IFERROR(__xludf.DUMMYFUNCTION("GOOGLETRANSLATE(D96, ""he"", ""en"")"),"#VALUE!")</f>
        <v>#VALUE!</v>
      </c>
    </row>
    <row r="97" ht="15.75" customHeight="1">
      <c r="E97" s="4" t="str">
        <f>IFERROR(__xludf.DUMMYFUNCTION("GOOGLETRANSLATE(D97, ""he"", ""en"")"),"#VALUE!")</f>
        <v>#VALUE!</v>
      </c>
    </row>
    <row r="98" ht="15.75" customHeight="1">
      <c r="E98" s="4" t="str">
        <f>IFERROR(__xludf.DUMMYFUNCTION("GOOGLETRANSLATE(D98, ""he"", ""en"")"),"#VALUE!")</f>
        <v>#VALUE!</v>
      </c>
    </row>
    <row r="99" ht="15.75" customHeight="1">
      <c r="E99" s="4" t="str">
        <f>IFERROR(__xludf.DUMMYFUNCTION("GOOGLETRANSLATE(D99, ""he"", ""en"")"),"#VALUE!")</f>
        <v>#VALUE!</v>
      </c>
    </row>
    <row r="100" ht="15.75" customHeight="1">
      <c r="E100" s="4" t="str">
        <f>IFERROR(__xludf.DUMMYFUNCTION("GOOGLETRANSLATE(D100, ""he"", ""en"")"),"#VALUE!")</f>
        <v>#VALUE!</v>
      </c>
    </row>
    <row r="101" ht="15.75" customHeight="1">
      <c r="E101" s="4" t="str">
        <f>IFERROR(__xludf.DUMMYFUNCTION("GOOGLETRANSLATE(D101, ""he"", ""en"")"),"#VALUE!")</f>
        <v>#VALUE!</v>
      </c>
    </row>
    <row r="102" ht="15.75" customHeight="1">
      <c r="E102" s="4" t="str">
        <f>IFERROR(__xludf.DUMMYFUNCTION("GOOGLETRANSLATE(D102, ""he"", ""en"")"),"#VALUE!")</f>
        <v>#VALUE!</v>
      </c>
    </row>
    <row r="103" ht="15.75" customHeight="1">
      <c r="E103" s="4" t="str">
        <f>IFERROR(__xludf.DUMMYFUNCTION("GOOGLETRANSLATE(D103, ""he"", ""en"")"),"#VALUE!")</f>
        <v>#VALUE!</v>
      </c>
    </row>
    <row r="104" ht="15.75" customHeight="1">
      <c r="E104" s="4" t="str">
        <f>IFERROR(__xludf.DUMMYFUNCTION("GOOGLETRANSLATE(D104, ""he"", ""en"")"),"#VALUE!")</f>
        <v>#VALUE!</v>
      </c>
    </row>
    <row r="105" ht="15.75" customHeight="1">
      <c r="E105" s="4" t="str">
        <f>IFERROR(__xludf.DUMMYFUNCTION("GOOGLETRANSLATE(D105, ""he"", ""en"")"),"#VALUE!")</f>
        <v>#VALUE!</v>
      </c>
    </row>
    <row r="106" ht="15.75" customHeight="1">
      <c r="E106" s="4" t="str">
        <f>IFERROR(__xludf.DUMMYFUNCTION("GOOGLETRANSLATE(D106, ""he"", ""en"")"),"#VALUE!")</f>
        <v>#VALUE!</v>
      </c>
    </row>
    <row r="107" ht="15.75" customHeight="1">
      <c r="E107" s="4" t="str">
        <f>IFERROR(__xludf.DUMMYFUNCTION("GOOGLETRANSLATE(D107, ""he"", ""en"")"),"#VALUE!")</f>
        <v>#VALUE!</v>
      </c>
    </row>
    <row r="108" ht="15.75" customHeight="1">
      <c r="E108" s="4" t="str">
        <f>IFERROR(__xludf.DUMMYFUNCTION("GOOGLETRANSLATE(D108, ""he"", ""en"")"),"#VALUE!")</f>
        <v>#VALUE!</v>
      </c>
    </row>
    <row r="109" ht="15.75" customHeight="1">
      <c r="E109" s="4" t="str">
        <f>IFERROR(__xludf.DUMMYFUNCTION("GOOGLETRANSLATE(D109, ""he"", ""en"")"),"#VALUE!")</f>
        <v>#VALUE!</v>
      </c>
    </row>
    <row r="110" ht="15.75" customHeight="1">
      <c r="E110" s="4" t="str">
        <f>IFERROR(__xludf.DUMMYFUNCTION("GOOGLETRANSLATE(D110, ""he"", ""en"")"),"#VALUE!")</f>
        <v>#VALUE!</v>
      </c>
    </row>
    <row r="111" ht="15.75" customHeight="1">
      <c r="E111" s="4" t="str">
        <f>IFERROR(__xludf.DUMMYFUNCTION("GOOGLETRANSLATE(D111, ""he"", ""en"")"),"#VALUE!")</f>
        <v>#VALUE!</v>
      </c>
    </row>
    <row r="112" ht="15.75" customHeight="1">
      <c r="E112" s="4" t="str">
        <f>IFERROR(__xludf.DUMMYFUNCTION("GOOGLETRANSLATE(D112, ""he"", ""en"")"),"#VALUE!")</f>
        <v>#VALUE!</v>
      </c>
    </row>
    <row r="113" ht="15.75" customHeight="1">
      <c r="E113" s="4" t="str">
        <f>IFERROR(__xludf.DUMMYFUNCTION("GOOGLETRANSLATE(D113, ""he"", ""en"")"),"#VALUE!")</f>
        <v>#VALUE!</v>
      </c>
    </row>
    <row r="114" ht="15.75" customHeight="1">
      <c r="E114" s="4" t="str">
        <f>IFERROR(__xludf.DUMMYFUNCTION("GOOGLETRANSLATE(D114, ""he"", ""en"")"),"#VALUE!")</f>
        <v>#VALUE!</v>
      </c>
    </row>
    <row r="115" ht="15.75" customHeight="1">
      <c r="E115" s="4" t="str">
        <f>IFERROR(__xludf.DUMMYFUNCTION("GOOGLETRANSLATE(D115, ""he"", ""en"")"),"#VALUE!")</f>
        <v>#VALUE!</v>
      </c>
    </row>
    <row r="116" ht="15.75" customHeight="1">
      <c r="E116" s="4" t="str">
        <f>IFERROR(__xludf.DUMMYFUNCTION("GOOGLETRANSLATE(D116, ""he"", ""en"")"),"#VALUE!")</f>
        <v>#VALUE!</v>
      </c>
    </row>
    <row r="117" ht="15.75" customHeight="1">
      <c r="E117" s="4" t="str">
        <f>IFERROR(__xludf.DUMMYFUNCTION("GOOGLETRANSLATE(D117, ""he"", ""en"")"),"#VALUE!")</f>
        <v>#VALUE!</v>
      </c>
    </row>
    <row r="118" ht="15.75" customHeight="1">
      <c r="E118" s="4" t="str">
        <f>IFERROR(__xludf.DUMMYFUNCTION("GOOGLETRANSLATE(D118, ""he"", ""en"")"),"#VALUE!")</f>
        <v>#VALUE!</v>
      </c>
    </row>
    <row r="119" ht="15.75" customHeight="1">
      <c r="E119" s="4" t="str">
        <f>IFERROR(__xludf.DUMMYFUNCTION("GOOGLETRANSLATE(D119, ""he"", ""en"")"),"#VALUE!")</f>
        <v>#VALUE!</v>
      </c>
    </row>
    <row r="120" ht="15.75" customHeight="1">
      <c r="E120" s="4" t="str">
        <f>IFERROR(__xludf.DUMMYFUNCTION("GOOGLETRANSLATE(D120, ""he"", ""en"")"),"#VALUE!")</f>
        <v>#VALUE!</v>
      </c>
    </row>
    <row r="121" ht="15.75" customHeight="1">
      <c r="E121" s="4" t="str">
        <f>IFERROR(__xludf.DUMMYFUNCTION("GOOGLETRANSLATE(D121, ""he"", ""en"")"),"#VALUE!")</f>
        <v>#VALUE!</v>
      </c>
    </row>
    <row r="122" ht="15.75" customHeight="1">
      <c r="E122" s="4" t="str">
        <f>IFERROR(__xludf.DUMMYFUNCTION("GOOGLETRANSLATE(D122, ""he"", ""en"")"),"#VALUE!")</f>
        <v>#VALUE!</v>
      </c>
    </row>
    <row r="123" ht="15.75" customHeight="1">
      <c r="E123" s="4" t="str">
        <f>IFERROR(__xludf.DUMMYFUNCTION("GOOGLETRANSLATE(D123, ""he"", ""en"")"),"#VALUE!")</f>
        <v>#VALUE!</v>
      </c>
    </row>
    <row r="124" ht="15.75" customHeight="1">
      <c r="E124" s="4" t="str">
        <f>IFERROR(__xludf.DUMMYFUNCTION("GOOGLETRANSLATE(D124, ""he"", ""en"")"),"#VALUE!")</f>
        <v>#VALUE!</v>
      </c>
    </row>
    <row r="125" ht="15.75" customHeight="1">
      <c r="E125" s="4" t="str">
        <f>IFERROR(__xludf.DUMMYFUNCTION("GOOGLETRANSLATE(D125, ""he"", ""en"")"),"#VALUE!")</f>
        <v>#VALUE!</v>
      </c>
    </row>
    <row r="126" ht="15.75" customHeight="1">
      <c r="E126" s="4" t="str">
        <f>IFERROR(__xludf.DUMMYFUNCTION("GOOGLETRANSLATE(D126, ""he"", ""en"")"),"#VALUE!")</f>
        <v>#VALUE!</v>
      </c>
    </row>
    <row r="127" ht="15.75" customHeight="1">
      <c r="E127" s="4" t="str">
        <f>IFERROR(__xludf.DUMMYFUNCTION("GOOGLETRANSLATE(D127, ""he"", ""en"")"),"#VALUE!")</f>
        <v>#VALUE!</v>
      </c>
    </row>
    <row r="128" ht="15.75" customHeight="1">
      <c r="E128" s="4" t="str">
        <f>IFERROR(__xludf.DUMMYFUNCTION("GOOGLETRANSLATE(D128, ""he"", ""en"")"),"#VALUE!")</f>
        <v>#VALUE!</v>
      </c>
    </row>
    <row r="129" ht="15.75" customHeight="1">
      <c r="E129" s="4" t="str">
        <f>IFERROR(__xludf.DUMMYFUNCTION("GOOGLETRANSLATE(D129, ""he"", ""en"")"),"#VALUE!")</f>
        <v>#VALUE!</v>
      </c>
    </row>
    <row r="130" ht="15.75" customHeight="1">
      <c r="E130" s="4" t="str">
        <f>IFERROR(__xludf.DUMMYFUNCTION("GOOGLETRANSLATE(D130, ""he"", ""en"")"),"#VALUE!")</f>
        <v>#VALUE!</v>
      </c>
    </row>
    <row r="131" ht="15.75" customHeight="1">
      <c r="E131" s="4" t="str">
        <f>IFERROR(__xludf.DUMMYFUNCTION("GOOGLETRANSLATE(D131, ""he"", ""en"")"),"#VALUE!")</f>
        <v>#VALUE!</v>
      </c>
    </row>
    <row r="132" ht="15.75" customHeight="1">
      <c r="E132" s="4" t="str">
        <f>IFERROR(__xludf.DUMMYFUNCTION("GOOGLETRANSLATE(D132, ""he"", ""en"")"),"#VALUE!")</f>
        <v>#VALUE!</v>
      </c>
    </row>
    <row r="133" ht="15.75" customHeight="1">
      <c r="E133" s="4" t="str">
        <f>IFERROR(__xludf.DUMMYFUNCTION("GOOGLETRANSLATE(D133, ""he"", ""en"")"),"#VALUE!")</f>
        <v>#VALUE!</v>
      </c>
    </row>
    <row r="134" ht="15.75" customHeight="1">
      <c r="E134" s="4" t="str">
        <f>IFERROR(__xludf.DUMMYFUNCTION("GOOGLETRANSLATE(D134, ""he"", ""en"")"),"#VALUE!")</f>
        <v>#VALUE!</v>
      </c>
    </row>
    <row r="135" ht="15.75" customHeight="1">
      <c r="E135" s="4" t="str">
        <f>IFERROR(__xludf.DUMMYFUNCTION("GOOGLETRANSLATE(D135, ""he"", ""en"")"),"#VALUE!")</f>
        <v>#VALUE!</v>
      </c>
    </row>
    <row r="136" ht="15.75" customHeight="1">
      <c r="E136" s="4" t="str">
        <f>IFERROR(__xludf.DUMMYFUNCTION("GOOGLETRANSLATE(D136, ""he"", ""en"")"),"#VALUE!")</f>
        <v>#VALUE!</v>
      </c>
    </row>
    <row r="137" ht="15.75" customHeight="1">
      <c r="E137" s="4" t="str">
        <f>IFERROR(__xludf.DUMMYFUNCTION("GOOGLETRANSLATE(D137, ""he"", ""en"")"),"#VALUE!")</f>
        <v>#VALUE!</v>
      </c>
    </row>
    <row r="138" ht="15.75" customHeight="1">
      <c r="E138" s="4" t="str">
        <f>IFERROR(__xludf.DUMMYFUNCTION("GOOGLETRANSLATE(D138, ""he"", ""en"")"),"#VALUE!")</f>
        <v>#VALUE!</v>
      </c>
    </row>
    <row r="139" ht="15.75" customHeight="1">
      <c r="E139" s="4" t="str">
        <f>IFERROR(__xludf.DUMMYFUNCTION("GOOGLETRANSLATE(D139, ""he"", ""en"")"),"#VALUE!")</f>
        <v>#VALUE!</v>
      </c>
    </row>
    <row r="140" ht="15.75" customHeight="1">
      <c r="E140" s="4" t="str">
        <f>IFERROR(__xludf.DUMMYFUNCTION("GOOGLETRANSLATE(D140, ""he"", ""en"")"),"#VALUE!")</f>
        <v>#VALUE!</v>
      </c>
    </row>
    <row r="141" ht="15.75" customHeight="1">
      <c r="E141" s="4" t="str">
        <f>IFERROR(__xludf.DUMMYFUNCTION("GOOGLETRANSLATE(D141, ""he"", ""en"")"),"#VALUE!")</f>
        <v>#VALUE!</v>
      </c>
    </row>
    <row r="142" ht="15.75" customHeight="1">
      <c r="E142" s="4" t="str">
        <f>IFERROR(__xludf.DUMMYFUNCTION("GOOGLETRANSLATE(D142, ""he"", ""en"")"),"#VALUE!")</f>
        <v>#VALUE!</v>
      </c>
    </row>
    <row r="143" ht="15.75" customHeight="1">
      <c r="E143" s="4" t="str">
        <f>IFERROR(__xludf.DUMMYFUNCTION("GOOGLETRANSLATE(D143, ""he"", ""en"")"),"#VALUE!")</f>
        <v>#VALUE!</v>
      </c>
    </row>
    <row r="144" ht="15.75" customHeight="1">
      <c r="E144" s="4" t="str">
        <f>IFERROR(__xludf.DUMMYFUNCTION("GOOGLETRANSLATE(D144, ""he"", ""en"")"),"#VALUE!")</f>
        <v>#VALUE!</v>
      </c>
    </row>
    <row r="145" ht="15.75" customHeight="1">
      <c r="E145" s="4" t="str">
        <f>IFERROR(__xludf.DUMMYFUNCTION("GOOGLETRANSLATE(D145, ""he"", ""en"")"),"#VALUE!")</f>
        <v>#VALUE!</v>
      </c>
    </row>
    <row r="146" ht="15.75" customHeight="1">
      <c r="E146" s="4" t="str">
        <f>IFERROR(__xludf.DUMMYFUNCTION("GOOGLETRANSLATE(D146, ""he"", ""en"")"),"#VALUE!")</f>
        <v>#VALUE!</v>
      </c>
    </row>
    <row r="147" ht="15.75" customHeight="1">
      <c r="E147" s="4" t="str">
        <f>IFERROR(__xludf.DUMMYFUNCTION("GOOGLETRANSLATE(D147, ""he"", ""en"")"),"#VALUE!")</f>
        <v>#VALUE!</v>
      </c>
    </row>
    <row r="148" ht="15.75" customHeight="1">
      <c r="E148" s="4" t="str">
        <f>IFERROR(__xludf.DUMMYFUNCTION("GOOGLETRANSLATE(D148, ""he"", ""en"")"),"#VALUE!")</f>
        <v>#VALUE!</v>
      </c>
    </row>
    <row r="149" ht="15.75" customHeight="1">
      <c r="E149" s="4" t="str">
        <f>IFERROR(__xludf.DUMMYFUNCTION("GOOGLETRANSLATE(D149, ""he"", ""en"")"),"#VALUE!")</f>
        <v>#VALUE!</v>
      </c>
    </row>
    <row r="150" ht="15.75" customHeight="1">
      <c r="E150" s="4" t="str">
        <f>IFERROR(__xludf.DUMMYFUNCTION("GOOGLETRANSLATE(D150, ""he"", ""en"")"),"#VALUE!")</f>
        <v>#VALUE!</v>
      </c>
    </row>
    <row r="151" ht="15.75" customHeight="1">
      <c r="E151" s="4" t="str">
        <f>IFERROR(__xludf.DUMMYFUNCTION("GOOGLETRANSLATE(D151, ""he"", ""en"")"),"#VALUE!")</f>
        <v>#VALUE!</v>
      </c>
    </row>
    <row r="152" ht="15.75" customHeight="1">
      <c r="E152" s="4" t="str">
        <f>IFERROR(__xludf.DUMMYFUNCTION("GOOGLETRANSLATE(D152, ""he"", ""en"")"),"#VALUE!")</f>
        <v>#VALUE!</v>
      </c>
    </row>
    <row r="153" ht="15.75" customHeight="1">
      <c r="E153" s="4" t="str">
        <f>IFERROR(__xludf.DUMMYFUNCTION("GOOGLETRANSLATE(D153, ""he"", ""en"")"),"#VALUE!")</f>
        <v>#VALUE!</v>
      </c>
    </row>
    <row r="154" ht="15.75" customHeight="1">
      <c r="E154" s="4" t="str">
        <f>IFERROR(__xludf.DUMMYFUNCTION("GOOGLETRANSLATE(D154, ""he"", ""en"")"),"#VALUE!")</f>
        <v>#VALUE!</v>
      </c>
    </row>
    <row r="155" ht="15.75" customHeight="1">
      <c r="E155" s="4" t="str">
        <f>IFERROR(__xludf.DUMMYFUNCTION("GOOGLETRANSLATE(D155, ""he"", ""en"")"),"#VALUE!")</f>
        <v>#VALUE!</v>
      </c>
    </row>
    <row r="156" ht="15.75" customHeight="1">
      <c r="E156" s="4" t="str">
        <f>IFERROR(__xludf.DUMMYFUNCTION("GOOGLETRANSLATE(D156, ""he"", ""en"")"),"#VALUE!")</f>
        <v>#VALUE!</v>
      </c>
    </row>
    <row r="157" ht="15.75" customHeight="1">
      <c r="E157" s="4" t="str">
        <f>IFERROR(__xludf.DUMMYFUNCTION("GOOGLETRANSLATE(D157, ""he"", ""en"")"),"#VALUE!")</f>
        <v>#VALUE!</v>
      </c>
    </row>
    <row r="158" ht="15.75" customHeight="1">
      <c r="E158" s="4" t="str">
        <f>IFERROR(__xludf.DUMMYFUNCTION("GOOGLETRANSLATE(D158, ""he"", ""en"")"),"#VALUE!")</f>
        <v>#VALUE!</v>
      </c>
    </row>
    <row r="159" ht="15.75" customHeight="1">
      <c r="E159" s="4" t="str">
        <f>IFERROR(__xludf.DUMMYFUNCTION("GOOGLETRANSLATE(D159, ""he"", ""en"")"),"#VALUE!")</f>
        <v>#VALUE!</v>
      </c>
    </row>
    <row r="160" ht="15.75" customHeight="1">
      <c r="E160" s="4" t="str">
        <f>IFERROR(__xludf.DUMMYFUNCTION("GOOGLETRANSLATE(D160, ""he"", ""en"")"),"#VALUE!")</f>
        <v>#VALUE!</v>
      </c>
    </row>
    <row r="161" ht="15.75" customHeight="1">
      <c r="E161" s="4" t="str">
        <f>IFERROR(__xludf.DUMMYFUNCTION("GOOGLETRANSLATE(D161, ""he"", ""en"")"),"#VALUE!")</f>
        <v>#VALUE!</v>
      </c>
    </row>
    <row r="162" ht="15.75" customHeight="1">
      <c r="E162" s="4" t="str">
        <f>IFERROR(__xludf.DUMMYFUNCTION("GOOGLETRANSLATE(D162, ""he"", ""en"")"),"#VALUE!")</f>
        <v>#VALUE!</v>
      </c>
    </row>
    <row r="163" ht="15.75" customHeight="1">
      <c r="E163" s="4" t="str">
        <f>IFERROR(__xludf.DUMMYFUNCTION("GOOGLETRANSLATE(D163, ""he"", ""en"")"),"#VALUE!")</f>
        <v>#VALUE!</v>
      </c>
    </row>
    <row r="164" ht="15.75" customHeight="1">
      <c r="E164" s="4" t="str">
        <f>IFERROR(__xludf.DUMMYFUNCTION("GOOGLETRANSLATE(D164, ""he"", ""en"")"),"#VALUE!")</f>
        <v>#VALUE!</v>
      </c>
    </row>
    <row r="165" ht="15.75" customHeight="1">
      <c r="E165" s="4" t="str">
        <f>IFERROR(__xludf.DUMMYFUNCTION("GOOGLETRANSLATE(D165, ""he"", ""en"")"),"#VALUE!")</f>
        <v>#VALUE!</v>
      </c>
    </row>
    <row r="166" ht="15.75" customHeight="1">
      <c r="E166" s="4" t="str">
        <f>IFERROR(__xludf.DUMMYFUNCTION("GOOGLETRANSLATE(D166, ""he"", ""en"")"),"#VALUE!")</f>
        <v>#VALUE!</v>
      </c>
    </row>
    <row r="167" ht="15.75" customHeight="1">
      <c r="E167" s="4" t="str">
        <f>IFERROR(__xludf.DUMMYFUNCTION("GOOGLETRANSLATE(D167, ""he"", ""en"")"),"#VALUE!")</f>
        <v>#VALUE!</v>
      </c>
    </row>
    <row r="168" ht="15.75" customHeight="1">
      <c r="E168" s="4" t="str">
        <f>IFERROR(__xludf.DUMMYFUNCTION("GOOGLETRANSLATE(D168, ""he"", ""en"")"),"#VALUE!")</f>
        <v>#VALUE!</v>
      </c>
    </row>
    <row r="169" ht="15.75" customHeight="1">
      <c r="E169" s="4" t="str">
        <f>IFERROR(__xludf.DUMMYFUNCTION("GOOGLETRANSLATE(D169, ""he"", ""en"")"),"#VALUE!")</f>
        <v>#VALUE!</v>
      </c>
    </row>
    <row r="170" ht="15.75" customHeight="1">
      <c r="E170" s="4" t="str">
        <f>IFERROR(__xludf.DUMMYFUNCTION("GOOGLETRANSLATE(D170, ""he"", ""en"")"),"#VALUE!")</f>
        <v>#VALUE!</v>
      </c>
    </row>
    <row r="171" ht="15.75" customHeight="1">
      <c r="E171" s="4" t="str">
        <f>IFERROR(__xludf.DUMMYFUNCTION("GOOGLETRANSLATE(D171, ""he"", ""en"")"),"#VALUE!")</f>
        <v>#VALUE!</v>
      </c>
    </row>
    <row r="172" ht="15.75" customHeight="1">
      <c r="E172" s="4" t="str">
        <f>IFERROR(__xludf.DUMMYFUNCTION("GOOGLETRANSLATE(D172, ""he"", ""en"")"),"#VALUE!")</f>
        <v>#VALUE!</v>
      </c>
    </row>
    <row r="173" ht="15.75" customHeight="1">
      <c r="E173" s="4" t="str">
        <f>IFERROR(__xludf.DUMMYFUNCTION("GOOGLETRANSLATE(D173, ""he"", ""en"")"),"#VALUE!")</f>
        <v>#VALUE!</v>
      </c>
    </row>
    <row r="174" ht="15.75" customHeight="1">
      <c r="E174" s="4" t="str">
        <f>IFERROR(__xludf.DUMMYFUNCTION("GOOGLETRANSLATE(D174, ""he"", ""en"")"),"#VALUE!")</f>
        <v>#VALUE!</v>
      </c>
    </row>
    <row r="175" ht="15.75" customHeight="1">
      <c r="E175" s="4" t="str">
        <f>IFERROR(__xludf.DUMMYFUNCTION("GOOGLETRANSLATE(D175, ""he"", ""en"")"),"#VALUE!")</f>
        <v>#VALUE!</v>
      </c>
    </row>
    <row r="176" ht="15.75" customHeight="1">
      <c r="E176" s="4" t="str">
        <f>IFERROR(__xludf.DUMMYFUNCTION("GOOGLETRANSLATE(D176, ""he"", ""en"")"),"#VALUE!")</f>
        <v>#VALUE!</v>
      </c>
    </row>
    <row r="177" ht="15.75" customHeight="1">
      <c r="E177" s="4" t="str">
        <f>IFERROR(__xludf.DUMMYFUNCTION("GOOGLETRANSLATE(D177, ""he"", ""en"")"),"#VALUE!")</f>
        <v>#VALUE!</v>
      </c>
    </row>
    <row r="178" ht="15.75" customHeight="1">
      <c r="E178" s="4" t="str">
        <f>IFERROR(__xludf.DUMMYFUNCTION("GOOGLETRANSLATE(D178, ""he"", ""en"")"),"#VALUE!")</f>
        <v>#VALUE!</v>
      </c>
    </row>
    <row r="179" ht="15.75" customHeight="1">
      <c r="E179" s="4" t="str">
        <f>IFERROR(__xludf.DUMMYFUNCTION("GOOGLETRANSLATE(D179, ""he"", ""en"")"),"#VALUE!")</f>
        <v>#VALUE!</v>
      </c>
    </row>
    <row r="180" ht="15.75" customHeight="1">
      <c r="E180" s="4" t="str">
        <f>IFERROR(__xludf.DUMMYFUNCTION("GOOGLETRANSLATE(D180, ""he"", ""en"")"),"#VALUE!")</f>
        <v>#VALUE!</v>
      </c>
    </row>
    <row r="181" ht="15.75" customHeight="1">
      <c r="E181" s="4" t="str">
        <f>IFERROR(__xludf.DUMMYFUNCTION("GOOGLETRANSLATE(D181, ""he"", ""en"")"),"#VALUE!")</f>
        <v>#VALUE!</v>
      </c>
    </row>
    <row r="182" ht="15.75" customHeight="1">
      <c r="E182" s="4" t="str">
        <f>IFERROR(__xludf.DUMMYFUNCTION("GOOGLETRANSLATE(D182, ""he"", ""en"")"),"#VALUE!")</f>
        <v>#VALUE!</v>
      </c>
    </row>
    <row r="183" ht="15.75" customHeight="1">
      <c r="E183" s="4" t="str">
        <f>IFERROR(__xludf.DUMMYFUNCTION("GOOGLETRANSLATE(D183, ""he"", ""en"")"),"#VALUE!")</f>
        <v>#VALUE!</v>
      </c>
    </row>
    <row r="184" ht="15.75" customHeight="1">
      <c r="E184" s="4" t="str">
        <f>IFERROR(__xludf.DUMMYFUNCTION("GOOGLETRANSLATE(D184, ""he"", ""en"")"),"#VALUE!")</f>
        <v>#VALUE!</v>
      </c>
    </row>
    <row r="185" ht="15.75" customHeight="1">
      <c r="E185" s="4" t="str">
        <f>IFERROR(__xludf.DUMMYFUNCTION("GOOGLETRANSLATE(D185, ""he"", ""en"")"),"#VALUE!")</f>
        <v>#VALUE!</v>
      </c>
    </row>
    <row r="186" ht="15.75" customHeight="1">
      <c r="E186" s="4" t="str">
        <f>IFERROR(__xludf.DUMMYFUNCTION("GOOGLETRANSLATE(D186, ""he"", ""en"")"),"#VALUE!")</f>
        <v>#VALUE!</v>
      </c>
    </row>
    <row r="187" ht="15.75" customHeight="1">
      <c r="E187" s="4" t="str">
        <f>IFERROR(__xludf.DUMMYFUNCTION("GOOGLETRANSLATE(D187, ""he"", ""en"")"),"#VALUE!")</f>
        <v>#VALUE!</v>
      </c>
    </row>
    <row r="188" ht="15.75" customHeight="1">
      <c r="E188" s="4" t="str">
        <f>IFERROR(__xludf.DUMMYFUNCTION("GOOGLETRANSLATE(D188, ""he"", ""en"")"),"#VALUE!")</f>
        <v>#VALUE!</v>
      </c>
    </row>
    <row r="189" ht="15.75" customHeight="1">
      <c r="E189" s="4" t="str">
        <f>IFERROR(__xludf.DUMMYFUNCTION("GOOGLETRANSLATE(D189, ""he"", ""en"")"),"#VALUE!")</f>
        <v>#VALUE!</v>
      </c>
    </row>
    <row r="190" ht="15.75" customHeight="1">
      <c r="E190" s="4" t="str">
        <f>IFERROR(__xludf.DUMMYFUNCTION("GOOGLETRANSLATE(D190, ""he"", ""en"")"),"#VALUE!")</f>
        <v>#VALUE!</v>
      </c>
    </row>
    <row r="191" ht="15.75" customHeight="1">
      <c r="E191" s="4" t="str">
        <f>IFERROR(__xludf.DUMMYFUNCTION("GOOGLETRANSLATE(D191, ""he"", ""en"")"),"#VALUE!")</f>
        <v>#VALUE!</v>
      </c>
    </row>
    <row r="192" ht="15.75" customHeight="1">
      <c r="E192" s="4" t="str">
        <f>IFERROR(__xludf.DUMMYFUNCTION("GOOGLETRANSLATE(D192, ""he"", ""en"")"),"#VALUE!")</f>
        <v>#VALUE!</v>
      </c>
    </row>
    <row r="193" ht="15.75" customHeight="1">
      <c r="E193" s="4" t="str">
        <f>IFERROR(__xludf.DUMMYFUNCTION("GOOGLETRANSLATE(D193, ""he"", ""en"")"),"#VALUE!")</f>
        <v>#VALUE!</v>
      </c>
    </row>
    <row r="194" ht="15.75" customHeight="1">
      <c r="E194" s="4" t="str">
        <f>IFERROR(__xludf.DUMMYFUNCTION("GOOGLETRANSLATE(D194, ""he"", ""en"")"),"#VALUE!")</f>
        <v>#VALUE!</v>
      </c>
    </row>
    <row r="195" ht="15.75" customHeight="1">
      <c r="E195" s="4" t="str">
        <f>IFERROR(__xludf.DUMMYFUNCTION("GOOGLETRANSLATE(D195, ""he"", ""en"")"),"#VALUE!")</f>
        <v>#VALUE!</v>
      </c>
    </row>
    <row r="196" ht="15.75" customHeight="1">
      <c r="E196" s="4" t="str">
        <f>IFERROR(__xludf.DUMMYFUNCTION("GOOGLETRANSLATE(D196, ""he"", ""en"")"),"#VALUE!")</f>
        <v>#VALUE!</v>
      </c>
    </row>
    <row r="197" ht="15.75" customHeight="1">
      <c r="E197" s="4" t="str">
        <f>IFERROR(__xludf.DUMMYFUNCTION("GOOGLETRANSLATE(D197, ""he"", ""en"")"),"#VALUE!")</f>
        <v>#VALUE!</v>
      </c>
    </row>
    <row r="198" ht="15.75" customHeight="1">
      <c r="E198" s="4" t="str">
        <f>IFERROR(__xludf.DUMMYFUNCTION("GOOGLETRANSLATE(D198, ""he"", ""en"")"),"#VALUE!")</f>
        <v>#VALUE!</v>
      </c>
    </row>
    <row r="199" ht="15.75" customHeight="1">
      <c r="E199" s="4" t="str">
        <f>IFERROR(__xludf.DUMMYFUNCTION("GOOGLETRANSLATE(D199, ""he"", ""en"")"),"#VALUE!")</f>
        <v>#VALUE!</v>
      </c>
    </row>
    <row r="200" ht="15.75" customHeight="1">
      <c r="E200" s="4" t="str">
        <f>IFERROR(__xludf.DUMMYFUNCTION("GOOGLETRANSLATE(D200, ""he"", ""en"")"),"#VALUE!")</f>
        <v>#VALUE!</v>
      </c>
    </row>
    <row r="201" ht="15.75" customHeight="1">
      <c r="E201" s="4" t="str">
        <f>IFERROR(__xludf.DUMMYFUNCTION("GOOGLETRANSLATE(D201, ""he"", ""en"")"),"#VALUE!")</f>
        <v>#VALUE!</v>
      </c>
    </row>
    <row r="202" ht="15.75" customHeight="1">
      <c r="E202" s="4" t="str">
        <f>IFERROR(__xludf.DUMMYFUNCTION("GOOGLETRANSLATE(D202, ""he"", ""en"")"),"#VALUE!")</f>
        <v>#VALUE!</v>
      </c>
    </row>
    <row r="203" ht="15.75" customHeight="1">
      <c r="E203" s="4" t="str">
        <f>IFERROR(__xludf.DUMMYFUNCTION("GOOGLETRANSLATE(D203, ""he"", ""en"")"),"#VALUE!")</f>
        <v>#VALUE!</v>
      </c>
    </row>
    <row r="204" ht="15.75" customHeight="1">
      <c r="E204" s="4" t="str">
        <f>IFERROR(__xludf.DUMMYFUNCTION("GOOGLETRANSLATE(D204, ""he"", ""en"")"),"#VALUE!")</f>
        <v>#VALUE!</v>
      </c>
    </row>
    <row r="205" ht="15.75" customHeight="1">
      <c r="E205" s="4" t="str">
        <f>IFERROR(__xludf.DUMMYFUNCTION("GOOGLETRANSLATE(D205, ""he"", ""en"")"),"#VALUE!")</f>
        <v>#VALUE!</v>
      </c>
    </row>
    <row r="206" ht="15.75" customHeight="1">
      <c r="E206" s="4" t="str">
        <f>IFERROR(__xludf.DUMMYFUNCTION("GOOGLETRANSLATE(D206, ""he"", ""en"")"),"#VALUE!")</f>
        <v>#VALUE!</v>
      </c>
    </row>
    <row r="207" ht="15.75" customHeight="1">
      <c r="E207" s="4" t="str">
        <f>IFERROR(__xludf.DUMMYFUNCTION("GOOGLETRANSLATE(D207, ""he"", ""en"")"),"#VALUE!")</f>
        <v>#VALUE!</v>
      </c>
    </row>
    <row r="208" ht="15.75" customHeight="1">
      <c r="E208" s="4" t="str">
        <f>IFERROR(__xludf.DUMMYFUNCTION("GOOGLETRANSLATE(D208, ""he"", ""en"")"),"#VALUE!")</f>
        <v>#VALUE!</v>
      </c>
    </row>
    <row r="209" ht="15.75" customHeight="1">
      <c r="E209" s="4" t="str">
        <f>IFERROR(__xludf.DUMMYFUNCTION("GOOGLETRANSLATE(D209, ""he"", ""en"")"),"#VALUE!")</f>
        <v>#VALUE!</v>
      </c>
    </row>
    <row r="210" ht="15.75" customHeight="1">
      <c r="E210" s="4" t="str">
        <f>IFERROR(__xludf.DUMMYFUNCTION("GOOGLETRANSLATE(D210, ""he"", ""en"")"),"#VALUE!")</f>
        <v>#VALUE!</v>
      </c>
    </row>
    <row r="211" ht="15.75" customHeight="1">
      <c r="E211" s="4" t="str">
        <f>IFERROR(__xludf.DUMMYFUNCTION("GOOGLETRANSLATE(D211, ""he"", ""en"")"),"#VALUE!")</f>
        <v>#VALUE!</v>
      </c>
    </row>
    <row r="212" ht="15.75" customHeight="1">
      <c r="E212" s="4" t="str">
        <f>IFERROR(__xludf.DUMMYFUNCTION("GOOGLETRANSLATE(D212, ""he"", ""en"")"),"#VALUE!")</f>
        <v>#VALUE!</v>
      </c>
    </row>
    <row r="213" ht="15.75" customHeight="1">
      <c r="E213" s="4" t="str">
        <f>IFERROR(__xludf.DUMMYFUNCTION("GOOGLETRANSLATE(D213, ""he"", ""en"")"),"#VALUE!")</f>
        <v>#VALUE!</v>
      </c>
    </row>
    <row r="214" ht="15.75" customHeight="1">
      <c r="E214" s="4" t="str">
        <f>IFERROR(__xludf.DUMMYFUNCTION("GOOGLETRANSLATE(D214, ""he"", ""en"")"),"#VALUE!")</f>
        <v>#VALUE!</v>
      </c>
    </row>
    <row r="215" ht="15.75" customHeight="1">
      <c r="E215" s="4" t="str">
        <f>IFERROR(__xludf.DUMMYFUNCTION("GOOGLETRANSLATE(D215, ""he"", ""en"")"),"#VALUE!")</f>
        <v>#VALUE!</v>
      </c>
    </row>
    <row r="216" ht="15.75" customHeight="1">
      <c r="E216" s="4" t="str">
        <f>IFERROR(__xludf.DUMMYFUNCTION("GOOGLETRANSLATE(D216, ""he"", ""en"")"),"#VALUE!")</f>
        <v>#VALUE!</v>
      </c>
    </row>
    <row r="217" ht="15.75" customHeight="1">
      <c r="E217" s="4" t="str">
        <f>IFERROR(__xludf.DUMMYFUNCTION("GOOGLETRANSLATE(D217, ""he"", ""en"")"),"#VALUE!")</f>
        <v>#VALUE!</v>
      </c>
    </row>
    <row r="218" ht="15.75" customHeight="1">
      <c r="E218" s="4" t="str">
        <f>IFERROR(__xludf.DUMMYFUNCTION("GOOGLETRANSLATE(D218, ""he"", ""en"")"),"#VALUE!")</f>
        <v>#VALUE!</v>
      </c>
    </row>
    <row r="219" ht="15.75" customHeight="1">
      <c r="E219" s="4" t="str">
        <f>IFERROR(__xludf.DUMMYFUNCTION("GOOGLETRANSLATE(D219, ""he"", ""en"")"),"#VALUE!")</f>
        <v>#VALUE!</v>
      </c>
    </row>
    <row r="220" ht="15.75" customHeight="1">
      <c r="E220" s="4" t="str">
        <f>IFERROR(__xludf.DUMMYFUNCTION("GOOGLETRANSLATE(D220, ""he"", ""en"")"),"#VALUE!")</f>
        <v>#VALUE!</v>
      </c>
    </row>
    <row r="221" ht="15.75" customHeight="1">
      <c r="E221" s="4" t="str">
        <f>IFERROR(__xludf.DUMMYFUNCTION("GOOGLETRANSLATE(D221, ""he"", ""en"")"),"#VALUE!")</f>
        <v>#VALUE!</v>
      </c>
    </row>
    <row r="222" ht="15.75" customHeight="1">
      <c r="E222" s="4" t="str">
        <f>IFERROR(__xludf.DUMMYFUNCTION("GOOGLETRANSLATE(D222, ""he"", ""en"")"),"#VALUE!")</f>
        <v>#VALUE!</v>
      </c>
    </row>
    <row r="223" ht="15.75" customHeight="1">
      <c r="E223" s="4" t="str">
        <f>IFERROR(__xludf.DUMMYFUNCTION("GOOGLETRANSLATE(D223, ""he"", ""en"")"),"#VALUE!")</f>
        <v>#VALUE!</v>
      </c>
    </row>
    <row r="224" ht="15.75" customHeight="1">
      <c r="E224" s="4" t="str">
        <f>IFERROR(__xludf.DUMMYFUNCTION("GOOGLETRANSLATE(D224, ""he"", ""en"")"),"#VALUE!")</f>
        <v>#VALUE!</v>
      </c>
    </row>
    <row r="225" ht="15.75" customHeight="1">
      <c r="E225" s="4" t="str">
        <f>IFERROR(__xludf.DUMMYFUNCTION("GOOGLETRANSLATE(D225, ""he"", ""en"")"),"#VALUE!")</f>
        <v>#VALUE!</v>
      </c>
    </row>
    <row r="226" ht="15.75" customHeight="1">
      <c r="E226" s="4" t="str">
        <f>IFERROR(__xludf.DUMMYFUNCTION("GOOGLETRANSLATE(D226, ""he"", ""en"")"),"#VALUE!")</f>
        <v>#VALUE!</v>
      </c>
    </row>
    <row r="227" ht="15.75" customHeight="1">
      <c r="E227" s="4" t="str">
        <f>IFERROR(__xludf.DUMMYFUNCTION("GOOGLETRANSLATE(D227, ""he"", ""en"")"),"#VALUE!")</f>
        <v>#VALUE!</v>
      </c>
    </row>
    <row r="228" ht="15.75" customHeight="1">
      <c r="E228" s="4" t="str">
        <f>IFERROR(__xludf.DUMMYFUNCTION("GOOGLETRANSLATE(D228, ""he"", ""en"")"),"#VALUE!")</f>
        <v>#VALUE!</v>
      </c>
    </row>
    <row r="229" ht="15.75" customHeight="1">
      <c r="E229" s="4" t="str">
        <f>IFERROR(__xludf.DUMMYFUNCTION("GOOGLETRANSLATE(D229, ""he"", ""en"")"),"#VALUE!")</f>
        <v>#VALUE!</v>
      </c>
    </row>
    <row r="230" ht="15.75" customHeight="1">
      <c r="E230" s="4" t="str">
        <f>IFERROR(__xludf.DUMMYFUNCTION("GOOGLETRANSLATE(D230, ""he"", ""en"")"),"#VALUE!")</f>
        <v>#VALUE!</v>
      </c>
    </row>
    <row r="231" ht="15.75" customHeight="1">
      <c r="E231" s="4" t="str">
        <f>IFERROR(__xludf.DUMMYFUNCTION("GOOGLETRANSLATE(D231, ""he"", ""en"")"),"#VALUE!")</f>
        <v>#VALUE!</v>
      </c>
    </row>
    <row r="232" ht="15.75" customHeight="1">
      <c r="E232" s="4" t="str">
        <f>IFERROR(__xludf.DUMMYFUNCTION("GOOGLETRANSLATE(D232, ""he"", ""en"")"),"#VALUE!")</f>
        <v>#VALUE!</v>
      </c>
    </row>
    <row r="233" ht="15.75" customHeight="1">
      <c r="E233" s="4" t="str">
        <f>IFERROR(__xludf.DUMMYFUNCTION("GOOGLETRANSLATE(D233, ""he"", ""en"")"),"#VALUE!")</f>
        <v>#VALUE!</v>
      </c>
    </row>
    <row r="234" ht="15.75" customHeight="1">
      <c r="E234" s="4" t="str">
        <f>IFERROR(__xludf.DUMMYFUNCTION("GOOGLETRANSLATE(D234, ""he"", ""en"")"),"#VALUE!")</f>
        <v>#VALUE!</v>
      </c>
    </row>
    <row r="235" ht="15.75" customHeight="1">
      <c r="E235" s="4" t="str">
        <f>IFERROR(__xludf.DUMMYFUNCTION("GOOGLETRANSLATE(D235, ""he"", ""en"")"),"#VALUE!")</f>
        <v>#VALUE!</v>
      </c>
    </row>
    <row r="236" ht="15.75" customHeight="1">
      <c r="E236" s="4" t="str">
        <f>IFERROR(__xludf.DUMMYFUNCTION("GOOGLETRANSLATE(D236, ""he"", ""en"")"),"#VALUE!")</f>
        <v>#VALUE!</v>
      </c>
    </row>
    <row r="237" ht="15.75" customHeight="1">
      <c r="E237" s="4" t="str">
        <f>IFERROR(__xludf.DUMMYFUNCTION("GOOGLETRANSLATE(D237, ""he"", ""en"")"),"#VALUE!")</f>
        <v>#VALUE!</v>
      </c>
    </row>
    <row r="238" ht="15.75" customHeight="1">
      <c r="E238" s="4" t="str">
        <f>IFERROR(__xludf.DUMMYFUNCTION("GOOGLETRANSLATE(D238, ""he"", ""en"")"),"#VALUE!")</f>
        <v>#VALUE!</v>
      </c>
    </row>
    <row r="239" ht="15.75" customHeight="1">
      <c r="E239" s="4" t="str">
        <f>IFERROR(__xludf.DUMMYFUNCTION("GOOGLETRANSLATE(D239, ""he"", ""en"")"),"#VALUE!")</f>
        <v>#VALUE!</v>
      </c>
    </row>
    <row r="240" ht="15.75" customHeight="1">
      <c r="E240" s="4" t="str">
        <f>IFERROR(__xludf.DUMMYFUNCTION("GOOGLETRANSLATE(D240, ""he"", ""en"")"),"#VALUE!")</f>
        <v>#VALUE!</v>
      </c>
    </row>
    <row r="241" ht="15.75" customHeight="1">
      <c r="E241" s="4" t="str">
        <f>IFERROR(__xludf.DUMMYFUNCTION("GOOGLETRANSLATE(D241, ""he"", ""en"")"),"#VALUE!")</f>
        <v>#VALUE!</v>
      </c>
    </row>
    <row r="242" ht="15.75" customHeight="1">
      <c r="E242" s="4" t="str">
        <f>IFERROR(__xludf.DUMMYFUNCTION("GOOGLETRANSLATE(D242, ""he"", ""en"")"),"#VALUE!")</f>
        <v>#VALUE!</v>
      </c>
    </row>
    <row r="243" ht="15.75" customHeight="1">
      <c r="E243" s="4" t="str">
        <f>IFERROR(__xludf.DUMMYFUNCTION("GOOGLETRANSLATE(D243, ""he"", ""en"")"),"#VALUE!")</f>
        <v>#VALUE!</v>
      </c>
    </row>
    <row r="244" ht="15.75" customHeight="1">
      <c r="E244" s="4" t="str">
        <f>IFERROR(__xludf.DUMMYFUNCTION("GOOGLETRANSLATE(D244, ""he"", ""en"")"),"#VALUE!")</f>
        <v>#VALUE!</v>
      </c>
    </row>
    <row r="245" ht="15.75" customHeight="1">
      <c r="E245" s="4" t="str">
        <f>IFERROR(__xludf.DUMMYFUNCTION("GOOGLETRANSLATE(D245, ""he"", ""en"")"),"#VALUE!")</f>
        <v>#VALUE!</v>
      </c>
    </row>
    <row r="246" ht="15.75" customHeight="1">
      <c r="E246" s="4" t="str">
        <f>IFERROR(__xludf.DUMMYFUNCTION("GOOGLETRANSLATE(D246, ""he"", ""en"")"),"#VALUE!")</f>
        <v>#VALUE!</v>
      </c>
    </row>
    <row r="247" ht="15.75" customHeight="1">
      <c r="E247" s="4" t="str">
        <f>IFERROR(__xludf.DUMMYFUNCTION("GOOGLETRANSLATE(D247, ""he"", ""en"")"),"#VALUE!")</f>
        <v>#VALUE!</v>
      </c>
    </row>
    <row r="248" ht="15.75" customHeight="1">
      <c r="E248" s="4" t="str">
        <f>IFERROR(__xludf.DUMMYFUNCTION("GOOGLETRANSLATE(D248, ""he"", ""en"")"),"#VALUE!")</f>
        <v>#VALUE!</v>
      </c>
    </row>
    <row r="249" ht="15.75" customHeight="1">
      <c r="E249" s="4" t="str">
        <f>IFERROR(__xludf.DUMMYFUNCTION("GOOGLETRANSLATE(D249, ""he"", ""en"")"),"#VALUE!")</f>
        <v>#VALUE!</v>
      </c>
    </row>
    <row r="250" ht="15.75" customHeight="1">
      <c r="E250" s="4" t="str">
        <f>IFERROR(__xludf.DUMMYFUNCTION("GOOGLETRANSLATE(D250, ""he"", ""en"")"),"#VALUE!")</f>
        <v>#VALUE!</v>
      </c>
    </row>
    <row r="251" ht="15.75" customHeight="1">
      <c r="E251" s="4" t="str">
        <f>IFERROR(__xludf.DUMMYFUNCTION("GOOGLETRANSLATE(D251, ""he"", ""en"")"),"#VALUE!")</f>
        <v>#VALUE!</v>
      </c>
    </row>
    <row r="252" ht="15.75" customHeight="1">
      <c r="E252" s="4" t="str">
        <f>IFERROR(__xludf.DUMMYFUNCTION("GOOGLETRANSLATE(D252, ""he"", ""en"")"),"#VALUE!")</f>
        <v>#VALUE!</v>
      </c>
    </row>
    <row r="253" ht="15.75" customHeight="1">
      <c r="E253" s="4" t="str">
        <f>IFERROR(__xludf.DUMMYFUNCTION("GOOGLETRANSLATE(D253, ""he"", ""en"")"),"#VALUE!")</f>
        <v>#VALUE!</v>
      </c>
    </row>
    <row r="254" ht="15.75" customHeight="1">
      <c r="E254" s="4" t="str">
        <f>IFERROR(__xludf.DUMMYFUNCTION("GOOGLETRANSLATE(D254, ""he"", ""en"")"),"#VALUE!")</f>
        <v>#VALUE!</v>
      </c>
    </row>
    <row r="255" ht="15.75" customHeight="1">
      <c r="E255" s="4" t="str">
        <f>IFERROR(__xludf.DUMMYFUNCTION("GOOGLETRANSLATE(D255, ""he"", ""en"")"),"#VALUE!")</f>
        <v>#VALUE!</v>
      </c>
    </row>
    <row r="256" ht="15.75" customHeight="1">
      <c r="E256" s="4" t="str">
        <f>IFERROR(__xludf.DUMMYFUNCTION("GOOGLETRANSLATE(D256, ""he"", ""en"")"),"#VALUE!")</f>
        <v>#VALUE!</v>
      </c>
    </row>
    <row r="257" ht="15.75" customHeight="1">
      <c r="E257" s="4" t="str">
        <f>IFERROR(__xludf.DUMMYFUNCTION("GOOGLETRANSLATE(D257, ""he"", ""en"")"),"#VALUE!")</f>
        <v>#VALUE!</v>
      </c>
    </row>
    <row r="258" ht="15.75" customHeight="1">
      <c r="E258" s="4" t="str">
        <f>IFERROR(__xludf.DUMMYFUNCTION("GOOGLETRANSLATE(D258, ""he"", ""en"")"),"#VALUE!")</f>
        <v>#VALUE!</v>
      </c>
    </row>
    <row r="259" ht="15.75" customHeight="1">
      <c r="E259" s="4" t="str">
        <f>IFERROR(__xludf.DUMMYFUNCTION("GOOGLETRANSLATE(D259, ""he"", ""en"")"),"#VALUE!")</f>
        <v>#VALUE!</v>
      </c>
    </row>
    <row r="260" ht="15.75" customHeight="1">
      <c r="E260" s="4" t="str">
        <f>IFERROR(__xludf.DUMMYFUNCTION("GOOGLETRANSLATE(D260, ""he"", ""en"")"),"#VALUE!")</f>
        <v>#VALUE!</v>
      </c>
    </row>
    <row r="261" ht="15.75" customHeight="1">
      <c r="E261" s="4" t="str">
        <f>IFERROR(__xludf.DUMMYFUNCTION("GOOGLETRANSLATE(D261, ""he"", ""en"")"),"#VALUE!")</f>
        <v>#VALUE!</v>
      </c>
    </row>
    <row r="262" ht="15.75" customHeight="1">
      <c r="E262" s="4" t="str">
        <f>IFERROR(__xludf.DUMMYFUNCTION("GOOGLETRANSLATE(D262, ""he"", ""en"")"),"#VALUE!")</f>
        <v>#VALUE!</v>
      </c>
    </row>
    <row r="263" ht="15.75" customHeight="1">
      <c r="E263" s="4" t="str">
        <f>IFERROR(__xludf.DUMMYFUNCTION("GOOGLETRANSLATE(D263, ""he"", ""en"")"),"#VALUE!")</f>
        <v>#VALUE!</v>
      </c>
    </row>
    <row r="264" ht="15.75" customHeight="1">
      <c r="E264" s="4" t="str">
        <f>IFERROR(__xludf.DUMMYFUNCTION("GOOGLETRANSLATE(D264, ""he"", ""en"")"),"#VALUE!")</f>
        <v>#VALUE!</v>
      </c>
    </row>
    <row r="265" ht="15.75" customHeight="1">
      <c r="E265" s="4" t="str">
        <f>IFERROR(__xludf.DUMMYFUNCTION("GOOGLETRANSLATE(D265, ""he"", ""en"")"),"#VALUE!")</f>
        <v>#VALUE!</v>
      </c>
    </row>
    <row r="266" ht="15.75" customHeight="1">
      <c r="E266" s="4" t="str">
        <f>IFERROR(__xludf.DUMMYFUNCTION("GOOGLETRANSLATE(D266, ""he"", ""en"")"),"#VALUE!")</f>
        <v>#VALUE!</v>
      </c>
    </row>
    <row r="267" ht="15.75" customHeight="1">
      <c r="E267" s="4" t="str">
        <f>IFERROR(__xludf.DUMMYFUNCTION("GOOGLETRANSLATE(D267, ""he"", ""en"")"),"#VALUE!")</f>
        <v>#VALUE!</v>
      </c>
    </row>
    <row r="268" ht="15.75" customHeight="1">
      <c r="E268" s="4" t="str">
        <f>IFERROR(__xludf.DUMMYFUNCTION("GOOGLETRANSLATE(D268, ""he"", ""en"")"),"#VALUE!")</f>
        <v>#VALUE!</v>
      </c>
    </row>
    <row r="269" ht="15.75" customHeight="1">
      <c r="E269" s="4" t="str">
        <f>IFERROR(__xludf.DUMMYFUNCTION("GOOGLETRANSLATE(D269, ""he"", ""en"")"),"#VALUE!")</f>
        <v>#VALUE!</v>
      </c>
    </row>
    <row r="270" ht="15.75" customHeight="1">
      <c r="E270" s="4" t="str">
        <f>IFERROR(__xludf.DUMMYFUNCTION("GOOGLETRANSLATE(D270, ""he"", ""en"")"),"#VALUE!")</f>
        <v>#VALUE!</v>
      </c>
    </row>
    <row r="271" ht="15.75" customHeight="1">
      <c r="E271" s="4" t="str">
        <f>IFERROR(__xludf.DUMMYFUNCTION("GOOGLETRANSLATE(D271, ""he"", ""en"")"),"#VALUE!")</f>
        <v>#VALUE!</v>
      </c>
    </row>
    <row r="272" ht="15.75" customHeight="1">
      <c r="E272" s="4" t="str">
        <f>IFERROR(__xludf.DUMMYFUNCTION("GOOGLETRANSLATE(D272, ""he"", ""en"")"),"#VALUE!")</f>
        <v>#VALUE!</v>
      </c>
    </row>
    <row r="273" ht="15.75" customHeight="1">
      <c r="E273" s="4" t="str">
        <f>IFERROR(__xludf.DUMMYFUNCTION("GOOGLETRANSLATE(D273, ""he"", ""en"")"),"#VALUE!")</f>
        <v>#VALUE!</v>
      </c>
    </row>
    <row r="274" ht="15.75" customHeight="1">
      <c r="E274" s="4" t="str">
        <f>IFERROR(__xludf.DUMMYFUNCTION("GOOGLETRANSLATE(D274, ""he"", ""en"")"),"#VALUE!")</f>
        <v>#VALUE!</v>
      </c>
    </row>
    <row r="275" ht="15.75" customHeight="1">
      <c r="E275" s="4" t="str">
        <f>IFERROR(__xludf.DUMMYFUNCTION("GOOGLETRANSLATE(D275, ""he"", ""en"")"),"#VALUE!")</f>
        <v>#VALUE!</v>
      </c>
    </row>
    <row r="276" ht="15.75" customHeight="1">
      <c r="E276" s="4" t="str">
        <f>IFERROR(__xludf.DUMMYFUNCTION("GOOGLETRANSLATE(D276, ""he"", ""en"")"),"#VALUE!")</f>
        <v>#VALUE!</v>
      </c>
    </row>
    <row r="277" ht="15.75" customHeight="1">
      <c r="E277" s="4" t="str">
        <f>IFERROR(__xludf.DUMMYFUNCTION("GOOGLETRANSLATE(D277, ""he"", ""en"")"),"#VALUE!")</f>
        <v>#VALUE!</v>
      </c>
    </row>
    <row r="278" ht="15.75" customHeight="1">
      <c r="E278" s="4" t="str">
        <f>IFERROR(__xludf.DUMMYFUNCTION("GOOGLETRANSLATE(D278, ""he"", ""en"")"),"#VALUE!")</f>
        <v>#VALUE!</v>
      </c>
    </row>
    <row r="279" ht="15.75" customHeight="1">
      <c r="E279" s="4" t="str">
        <f>IFERROR(__xludf.DUMMYFUNCTION("GOOGLETRANSLATE(D279, ""he"", ""en"")"),"#VALUE!")</f>
        <v>#VALUE!</v>
      </c>
    </row>
    <row r="280" ht="15.75" customHeight="1">
      <c r="E280" s="4" t="str">
        <f>IFERROR(__xludf.DUMMYFUNCTION("GOOGLETRANSLATE(D280, ""he"", ""en"")"),"#VALUE!")</f>
        <v>#VALUE!</v>
      </c>
    </row>
    <row r="281" ht="15.75" customHeight="1">
      <c r="E281" s="4" t="str">
        <f>IFERROR(__xludf.DUMMYFUNCTION("GOOGLETRANSLATE(D281, ""he"", ""en"")"),"#VALUE!")</f>
        <v>#VALUE!</v>
      </c>
    </row>
    <row r="282" ht="15.75" customHeight="1">
      <c r="E282" s="4" t="str">
        <f>IFERROR(__xludf.DUMMYFUNCTION("GOOGLETRANSLATE(D282, ""he"", ""en"")"),"#VALUE!")</f>
        <v>#VALUE!</v>
      </c>
    </row>
    <row r="283" ht="15.75" customHeight="1">
      <c r="E283" s="4" t="str">
        <f>IFERROR(__xludf.DUMMYFUNCTION("GOOGLETRANSLATE(D283, ""he"", ""en"")"),"#VALUE!")</f>
        <v>#VALUE!</v>
      </c>
    </row>
    <row r="284" ht="15.75" customHeight="1">
      <c r="E284" s="4" t="str">
        <f>IFERROR(__xludf.DUMMYFUNCTION("GOOGLETRANSLATE(D284, ""he"", ""en"")"),"#VALUE!")</f>
        <v>#VALUE!</v>
      </c>
    </row>
    <row r="285" ht="15.75" customHeight="1">
      <c r="E285" s="4" t="str">
        <f>IFERROR(__xludf.DUMMYFUNCTION("GOOGLETRANSLATE(D285, ""he"", ""en"")"),"#VALUE!")</f>
        <v>#VALUE!</v>
      </c>
    </row>
    <row r="286" ht="15.75" customHeight="1">
      <c r="E286" s="4" t="str">
        <f>IFERROR(__xludf.DUMMYFUNCTION("GOOGLETRANSLATE(D286, ""he"", ""en"")"),"#VALUE!")</f>
        <v>#VALUE!</v>
      </c>
    </row>
    <row r="287" ht="15.75" customHeight="1">
      <c r="E287" s="4" t="str">
        <f>IFERROR(__xludf.DUMMYFUNCTION("GOOGLETRANSLATE(D287, ""he"", ""en"")"),"#VALUE!")</f>
        <v>#VALUE!</v>
      </c>
    </row>
    <row r="288" ht="15.75" customHeight="1">
      <c r="E288" s="4" t="str">
        <f>IFERROR(__xludf.DUMMYFUNCTION("GOOGLETRANSLATE(D288, ""he"", ""en"")"),"#VALUE!")</f>
        <v>#VALUE!</v>
      </c>
    </row>
    <row r="289" ht="15.75" customHeight="1">
      <c r="E289" s="4" t="str">
        <f>IFERROR(__xludf.DUMMYFUNCTION("GOOGLETRANSLATE(D289, ""he"", ""en"")"),"#VALUE!")</f>
        <v>#VALUE!</v>
      </c>
    </row>
    <row r="290" ht="15.75" customHeight="1">
      <c r="E290" s="4" t="str">
        <f>IFERROR(__xludf.DUMMYFUNCTION("GOOGLETRANSLATE(D290, ""he"", ""en"")"),"#VALUE!")</f>
        <v>#VALUE!</v>
      </c>
    </row>
    <row r="291" ht="15.75" customHeight="1">
      <c r="E291" s="4" t="str">
        <f>IFERROR(__xludf.DUMMYFUNCTION("GOOGLETRANSLATE(D291, ""he"", ""en"")"),"#VALUE!")</f>
        <v>#VALUE!</v>
      </c>
    </row>
    <row r="292" ht="15.75" customHeight="1">
      <c r="E292" s="4" t="str">
        <f>IFERROR(__xludf.DUMMYFUNCTION("GOOGLETRANSLATE(D292, ""he"", ""en"")"),"#VALUE!")</f>
        <v>#VALUE!</v>
      </c>
    </row>
    <row r="293" ht="15.75" customHeight="1">
      <c r="E293" s="4" t="str">
        <f>IFERROR(__xludf.DUMMYFUNCTION("GOOGLETRANSLATE(D293, ""he"", ""en"")"),"#VALUE!")</f>
        <v>#VALUE!</v>
      </c>
    </row>
    <row r="294" ht="15.75" customHeight="1">
      <c r="E294" s="4" t="str">
        <f>IFERROR(__xludf.DUMMYFUNCTION("GOOGLETRANSLATE(D294, ""he"", ""en"")"),"#VALUE!")</f>
        <v>#VALUE!</v>
      </c>
    </row>
    <row r="295" ht="15.75" customHeight="1">
      <c r="E295" s="4" t="str">
        <f>IFERROR(__xludf.DUMMYFUNCTION("GOOGLETRANSLATE(D295, ""he"", ""en"")"),"#VALUE!")</f>
        <v>#VALUE!</v>
      </c>
    </row>
    <row r="296" ht="15.75" customHeight="1">
      <c r="E296" s="4" t="str">
        <f>IFERROR(__xludf.DUMMYFUNCTION("GOOGLETRANSLATE(D296, ""he"", ""en"")"),"#VALUE!")</f>
        <v>#VALUE!</v>
      </c>
    </row>
    <row r="297" ht="15.75" customHeight="1">
      <c r="E297" s="4" t="str">
        <f>IFERROR(__xludf.DUMMYFUNCTION("GOOGLETRANSLATE(D297, ""he"", ""en"")"),"#VALUE!")</f>
        <v>#VALUE!</v>
      </c>
    </row>
    <row r="298" ht="15.75" customHeight="1">
      <c r="E298" s="4" t="str">
        <f>IFERROR(__xludf.DUMMYFUNCTION("GOOGLETRANSLATE(D298, ""he"", ""en"")"),"#VALUE!")</f>
        <v>#VALUE!</v>
      </c>
    </row>
    <row r="299" ht="15.75" customHeight="1">
      <c r="E299" s="4" t="str">
        <f>IFERROR(__xludf.DUMMYFUNCTION("GOOGLETRANSLATE(D299, ""he"", ""en"")"),"#VALUE!")</f>
        <v>#VALUE!</v>
      </c>
    </row>
    <row r="300" ht="15.75" customHeight="1">
      <c r="E300" s="4" t="str">
        <f>IFERROR(__xludf.DUMMYFUNCTION("GOOGLETRANSLATE(D300, ""he"", ""en"")"),"#VALUE!")</f>
        <v>#VALUE!</v>
      </c>
    </row>
    <row r="301" ht="15.75" customHeight="1">
      <c r="E301" s="4" t="str">
        <f>IFERROR(__xludf.DUMMYFUNCTION("GOOGLETRANSLATE(D301, ""he"", ""en"")"),"#VALUE!")</f>
        <v>#VALUE!</v>
      </c>
    </row>
    <row r="302" ht="15.75" customHeight="1">
      <c r="E302" s="4" t="str">
        <f>IFERROR(__xludf.DUMMYFUNCTION("GOOGLETRANSLATE(D302, ""he"", ""en"")"),"#VALUE!")</f>
        <v>#VALUE!</v>
      </c>
    </row>
    <row r="303" ht="15.75" customHeight="1">
      <c r="E303" s="4" t="str">
        <f>IFERROR(__xludf.DUMMYFUNCTION("GOOGLETRANSLATE(D303, ""he"", ""en"")"),"#VALUE!")</f>
        <v>#VALUE!</v>
      </c>
    </row>
    <row r="304" ht="15.75" customHeight="1">
      <c r="E304" s="4" t="str">
        <f>IFERROR(__xludf.DUMMYFUNCTION("GOOGLETRANSLATE(D304, ""he"", ""en"")"),"#VALUE!")</f>
        <v>#VALUE!</v>
      </c>
    </row>
    <row r="305" ht="15.75" customHeight="1">
      <c r="E305" s="4" t="str">
        <f>IFERROR(__xludf.DUMMYFUNCTION("GOOGLETRANSLATE(D305, ""he"", ""en"")"),"#VALUE!")</f>
        <v>#VALUE!</v>
      </c>
    </row>
    <row r="306" ht="15.75" customHeight="1">
      <c r="E306" s="4" t="str">
        <f>IFERROR(__xludf.DUMMYFUNCTION("GOOGLETRANSLATE(D306, ""he"", ""en"")"),"#VALUE!")</f>
        <v>#VALUE!</v>
      </c>
    </row>
    <row r="307" ht="15.75" customHeight="1">
      <c r="E307" s="4" t="str">
        <f>IFERROR(__xludf.DUMMYFUNCTION("GOOGLETRANSLATE(D307, ""he"", ""en"")"),"#VALUE!")</f>
        <v>#VALUE!</v>
      </c>
    </row>
    <row r="308" ht="15.75" customHeight="1">
      <c r="E308" s="4" t="str">
        <f>IFERROR(__xludf.DUMMYFUNCTION("GOOGLETRANSLATE(D308, ""he"", ""en"")"),"#VALUE!")</f>
        <v>#VALUE!</v>
      </c>
    </row>
    <row r="309" ht="15.75" customHeight="1">
      <c r="E309" s="4" t="str">
        <f>IFERROR(__xludf.DUMMYFUNCTION("GOOGLETRANSLATE(D309, ""he"", ""en"")"),"#VALUE!")</f>
        <v>#VALUE!</v>
      </c>
    </row>
    <row r="310" ht="15.75" customHeight="1">
      <c r="E310" s="4" t="str">
        <f>IFERROR(__xludf.DUMMYFUNCTION("GOOGLETRANSLATE(D310, ""he"", ""en"")"),"#VALUE!")</f>
        <v>#VALUE!</v>
      </c>
    </row>
    <row r="311" ht="15.75" customHeight="1">
      <c r="E311" s="4" t="str">
        <f>IFERROR(__xludf.DUMMYFUNCTION("GOOGLETRANSLATE(D311, ""he"", ""en"")"),"#VALUE!")</f>
        <v>#VALUE!</v>
      </c>
    </row>
    <row r="312" ht="15.75" customHeight="1">
      <c r="E312" s="4" t="str">
        <f>IFERROR(__xludf.DUMMYFUNCTION("GOOGLETRANSLATE(D312, ""he"", ""en"")"),"#VALUE!")</f>
        <v>#VALUE!</v>
      </c>
    </row>
    <row r="313" ht="15.75" customHeight="1">
      <c r="E313" s="4" t="str">
        <f>IFERROR(__xludf.DUMMYFUNCTION("GOOGLETRANSLATE(D313, ""he"", ""en"")"),"#VALUE!")</f>
        <v>#VALUE!</v>
      </c>
    </row>
    <row r="314" ht="15.75" customHeight="1">
      <c r="E314" s="4" t="str">
        <f>IFERROR(__xludf.DUMMYFUNCTION("GOOGLETRANSLATE(D314, ""he"", ""en"")"),"#VALUE!")</f>
        <v>#VALUE!</v>
      </c>
    </row>
    <row r="315" ht="15.75" customHeight="1">
      <c r="E315" s="4" t="str">
        <f>IFERROR(__xludf.DUMMYFUNCTION("GOOGLETRANSLATE(D315, ""he"", ""en"")"),"#VALUE!")</f>
        <v>#VALUE!</v>
      </c>
    </row>
    <row r="316" ht="15.75" customHeight="1">
      <c r="E316" s="4" t="str">
        <f>IFERROR(__xludf.DUMMYFUNCTION("GOOGLETRANSLATE(D316, ""he"", ""en"")"),"#VALUE!")</f>
        <v>#VALUE!</v>
      </c>
    </row>
    <row r="317" ht="15.75" customHeight="1">
      <c r="E317" s="4" t="str">
        <f>IFERROR(__xludf.DUMMYFUNCTION("GOOGLETRANSLATE(D317, ""he"", ""en"")"),"#VALUE!")</f>
        <v>#VALUE!</v>
      </c>
    </row>
    <row r="318" ht="15.75" customHeight="1">
      <c r="E318" s="4" t="str">
        <f>IFERROR(__xludf.DUMMYFUNCTION("GOOGLETRANSLATE(D318, ""he"", ""en"")"),"#VALUE!")</f>
        <v>#VALUE!</v>
      </c>
    </row>
    <row r="319" ht="15.75" customHeight="1">
      <c r="E319" s="4" t="str">
        <f>IFERROR(__xludf.DUMMYFUNCTION("GOOGLETRANSLATE(D319, ""he"", ""en"")"),"#VALUE!")</f>
        <v>#VALUE!</v>
      </c>
    </row>
    <row r="320" ht="15.75" customHeight="1">
      <c r="E320" s="4" t="str">
        <f>IFERROR(__xludf.DUMMYFUNCTION("GOOGLETRANSLATE(D320, ""he"", ""en"")"),"#VALUE!")</f>
        <v>#VALUE!</v>
      </c>
    </row>
    <row r="321" ht="15.75" customHeight="1">
      <c r="E321" s="4" t="str">
        <f>IFERROR(__xludf.DUMMYFUNCTION("GOOGLETRANSLATE(D321, ""he"", ""en"")"),"#VALUE!")</f>
        <v>#VALUE!</v>
      </c>
    </row>
    <row r="322" ht="15.75" customHeight="1">
      <c r="E322" s="4" t="str">
        <f>IFERROR(__xludf.DUMMYFUNCTION("GOOGLETRANSLATE(D322, ""he"", ""en"")"),"#VALUE!")</f>
        <v>#VALUE!</v>
      </c>
    </row>
    <row r="323" ht="15.75" customHeight="1">
      <c r="E323" s="4" t="str">
        <f>IFERROR(__xludf.DUMMYFUNCTION("GOOGLETRANSLATE(D323, ""he"", ""en"")"),"#VALUE!")</f>
        <v>#VALUE!</v>
      </c>
    </row>
    <row r="324" ht="15.75" customHeight="1">
      <c r="E324" s="4" t="str">
        <f>IFERROR(__xludf.DUMMYFUNCTION("GOOGLETRANSLATE(D324, ""he"", ""en"")"),"#VALUE!")</f>
        <v>#VALUE!</v>
      </c>
    </row>
    <row r="325" ht="15.75" customHeight="1">
      <c r="E325" s="4" t="str">
        <f>IFERROR(__xludf.DUMMYFUNCTION("GOOGLETRANSLATE(D325, ""he"", ""en"")"),"#VALUE!")</f>
        <v>#VALUE!</v>
      </c>
    </row>
    <row r="326" ht="15.75" customHeight="1">
      <c r="E326" s="4" t="str">
        <f>IFERROR(__xludf.DUMMYFUNCTION("GOOGLETRANSLATE(D326, ""he"", ""en"")"),"#VALUE!")</f>
        <v>#VALUE!</v>
      </c>
    </row>
    <row r="327" ht="15.75" customHeight="1">
      <c r="E327" s="4" t="str">
        <f>IFERROR(__xludf.DUMMYFUNCTION("GOOGLETRANSLATE(D327, ""he"", ""en"")"),"#VALUE!")</f>
        <v>#VALUE!</v>
      </c>
    </row>
    <row r="328" ht="15.75" customHeight="1">
      <c r="E328" s="4" t="str">
        <f>IFERROR(__xludf.DUMMYFUNCTION("GOOGLETRANSLATE(D328, ""he"", ""en"")"),"#VALUE!")</f>
        <v>#VALUE!</v>
      </c>
    </row>
    <row r="329" ht="15.75" customHeight="1">
      <c r="E329" s="4" t="str">
        <f>IFERROR(__xludf.DUMMYFUNCTION("GOOGLETRANSLATE(D329, ""he"", ""en"")"),"#VALUE!")</f>
        <v>#VALUE!</v>
      </c>
    </row>
    <row r="330" ht="15.75" customHeight="1">
      <c r="E330" s="4" t="str">
        <f>IFERROR(__xludf.DUMMYFUNCTION("GOOGLETRANSLATE(D330, ""he"", ""en"")"),"#VALUE!")</f>
        <v>#VALUE!</v>
      </c>
    </row>
    <row r="331" ht="15.75" customHeight="1">
      <c r="E331" s="4" t="str">
        <f>IFERROR(__xludf.DUMMYFUNCTION("GOOGLETRANSLATE(D331, ""he"", ""en"")"),"#VALUE!")</f>
        <v>#VALUE!</v>
      </c>
    </row>
    <row r="332" ht="15.75" customHeight="1">
      <c r="E332" s="4" t="str">
        <f>IFERROR(__xludf.DUMMYFUNCTION("GOOGLETRANSLATE(D332, ""he"", ""en"")"),"#VALUE!")</f>
        <v>#VALUE!</v>
      </c>
    </row>
    <row r="333" ht="15.75" customHeight="1">
      <c r="E333" s="4" t="str">
        <f>IFERROR(__xludf.DUMMYFUNCTION("GOOGLETRANSLATE(D333, ""he"", ""en"")"),"#VALUE!")</f>
        <v>#VALUE!</v>
      </c>
    </row>
    <row r="334" ht="15.75" customHeight="1">
      <c r="E334" s="4" t="str">
        <f>IFERROR(__xludf.DUMMYFUNCTION("GOOGLETRANSLATE(D334, ""he"", ""en"")"),"#VALUE!")</f>
        <v>#VALUE!</v>
      </c>
    </row>
    <row r="335" ht="15.75" customHeight="1">
      <c r="E335" s="4" t="str">
        <f>IFERROR(__xludf.DUMMYFUNCTION("GOOGLETRANSLATE(D335, ""he"", ""en"")"),"#VALUE!")</f>
        <v>#VALUE!</v>
      </c>
    </row>
    <row r="336" ht="15.75" customHeight="1">
      <c r="E336" s="4" t="str">
        <f>IFERROR(__xludf.DUMMYFUNCTION("GOOGLETRANSLATE(D336, ""he"", ""en"")"),"#VALUE!")</f>
        <v>#VALUE!</v>
      </c>
    </row>
    <row r="337" ht="15.75" customHeight="1">
      <c r="E337" s="4" t="str">
        <f>IFERROR(__xludf.DUMMYFUNCTION("GOOGLETRANSLATE(D337, ""he"", ""en"")"),"#VALUE!")</f>
        <v>#VALUE!</v>
      </c>
    </row>
    <row r="338" ht="15.75" customHeight="1">
      <c r="E338" s="4" t="str">
        <f>IFERROR(__xludf.DUMMYFUNCTION("GOOGLETRANSLATE(D338, ""he"", ""en"")"),"#VALUE!")</f>
        <v>#VALUE!</v>
      </c>
    </row>
    <row r="339" ht="15.75" customHeight="1">
      <c r="E339" s="4" t="str">
        <f>IFERROR(__xludf.DUMMYFUNCTION("GOOGLETRANSLATE(D339, ""he"", ""en"")"),"#VALUE!")</f>
        <v>#VALUE!</v>
      </c>
    </row>
    <row r="340" ht="15.75" customHeight="1">
      <c r="E340" s="4" t="str">
        <f>IFERROR(__xludf.DUMMYFUNCTION("GOOGLETRANSLATE(D340, ""he"", ""en"")"),"#VALUE!")</f>
        <v>#VALUE!</v>
      </c>
    </row>
    <row r="341" ht="15.75" customHeight="1">
      <c r="E341" s="4" t="str">
        <f>IFERROR(__xludf.DUMMYFUNCTION("GOOGLETRANSLATE(D341, ""he"", ""en"")"),"#VALUE!")</f>
        <v>#VALUE!</v>
      </c>
    </row>
    <row r="342" ht="15.75" customHeight="1">
      <c r="E342" s="4" t="str">
        <f>IFERROR(__xludf.DUMMYFUNCTION("GOOGLETRANSLATE(D342, ""he"", ""en"")"),"#VALUE!")</f>
        <v>#VALUE!</v>
      </c>
    </row>
    <row r="343" ht="15.75" customHeight="1">
      <c r="E343" s="4" t="str">
        <f>IFERROR(__xludf.DUMMYFUNCTION("GOOGLETRANSLATE(D343, ""he"", ""en"")"),"#VALUE!")</f>
        <v>#VALUE!</v>
      </c>
    </row>
    <row r="344" ht="15.75" customHeight="1">
      <c r="E344" s="4" t="str">
        <f>IFERROR(__xludf.DUMMYFUNCTION("GOOGLETRANSLATE(D344, ""he"", ""en"")"),"#VALUE!")</f>
        <v>#VALUE!</v>
      </c>
    </row>
    <row r="345" ht="15.75" customHeight="1">
      <c r="E345" s="4" t="str">
        <f>IFERROR(__xludf.DUMMYFUNCTION("GOOGLETRANSLATE(D345, ""he"", ""en"")"),"#VALUE!")</f>
        <v>#VALUE!</v>
      </c>
    </row>
    <row r="346" ht="15.75" customHeight="1">
      <c r="E346" s="4" t="str">
        <f>IFERROR(__xludf.DUMMYFUNCTION("GOOGLETRANSLATE(D346, ""he"", ""en"")"),"#VALUE!")</f>
        <v>#VALUE!</v>
      </c>
    </row>
    <row r="347" ht="15.75" customHeight="1">
      <c r="E347" s="4" t="str">
        <f>IFERROR(__xludf.DUMMYFUNCTION("GOOGLETRANSLATE(D347, ""he"", ""en"")"),"#VALUE!")</f>
        <v>#VALUE!</v>
      </c>
    </row>
    <row r="348" ht="15.75" customHeight="1">
      <c r="E348" s="4" t="str">
        <f>IFERROR(__xludf.DUMMYFUNCTION("GOOGLETRANSLATE(D348, ""he"", ""en"")"),"#VALUE!")</f>
        <v>#VALUE!</v>
      </c>
    </row>
    <row r="349" ht="15.75" customHeight="1">
      <c r="E349" s="4" t="str">
        <f>IFERROR(__xludf.DUMMYFUNCTION("GOOGLETRANSLATE(D349, ""he"", ""en"")"),"#VALUE!")</f>
        <v>#VALUE!</v>
      </c>
    </row>
    <row r="350" ht="15.75" customHeight="1">
      <c r="E350" s="4" t="str">
        <f>IFERROR(__xludf.DUMMYFUNCTION("GOOGLETRANSLATE(D350, ""he"", ""en"")"),"#VALUE!")</f>
        <v>#VALUE!</v>
      </c>
    </row>
    <row r="351" ht="15.75" customHeight="1">
      <c r="E351" s="4" t="str">
        <f>IFERROR(__xludf.DUMMYFUNCTION("GOOGLETRANSLATE(D351, ""he"", ""en"")"),"#VALUE!")</f>
        <v>#VALUE!</v>
      </c>
    </row>
    <row r="352" ht="15.75" customHeight="1">
      <c r="E352" s="4" t="str">
        <f>IFERROR(__xludf.DUMMYFUNCTION("GOOGLETRANSLATE(D352, ""he"", ""en"")"),"#VALUE!")</f>
        <v>#VALUE!</v>
      </c>
    </row>
    <row r="353" ht="15.75" customHeight="1">
      <c r="E353" s="4" t="str">
        <f>IFERROR(__xludf.DUMMYFUNCTION("GOOGLETRANSLATE(D353, ""he"", ""en"")"),"#VALUE!")</f>
        <v>#VALUE!</v>
      </c>
    </row>
    <row r="354" ht="15.75" customHeight="1">
      <c r="E354" s="4" t="str">
        <f>IFERROR(__xludf.DUMMYFUNCTION("GOOGLETRANSLATE(D354, ""he"", ""en"")"),"#VALUE!")</f>
        <v>#VALUE!</v>
      </c>
    </row>
    <row r="355" ht="15.75" customHeight="1">
      <c r="E355" s="4" t="str">
        <f>IFERROR(__xludf.DUMMYFUNCTION("GOOGLETRANSLATE(D355, ""he"", ""en"")"),"#VALUE!")</f>
        <v>#VALUE!</v>
      </c>
    </row>
    <row r="356" ht="15.75" customHeight="1">
      <c r="E356" s="4" t="str">
        <f>IFERROR(__xludf.DUMMYFUNCTION("GOOGLETRANSLATE(D356, ""he"", ""en"")"),"#VALUE!")</f>
        <v>#VALUE!</v>
      </c>
    </row>
    <row r="357" ht="15.75" customHeight="1">
      <c r="E357" s="4" t="str">
        <f>IFERROR(__xludf.DUMMYFUNCTION("GOOGLETRANSLATE(D357, ""he"", ""en"")"),"#VALUE!")</f>
        <v>#VALUE!</v>
      </c>
    </row>
    <row r="358" ht="15.75" customHeight="1">
      <c r="E358" s="4" t="str">
        <f>IFERROR(__xludf.DUMMYFUNCTION("GOOGLETRANSLATE(D358, ""he"", ""en"")"),"#VALUE!")</f>
        <v>#VALUE!</v>
      </c>
    </row>
    <row r="359" ht="15.75" customHeight="1">
      <c r="E359" s="4" t="str">
        <f>IFERROR(__xludf.DUMMYFUNCTION("GOOGLETRANSLATE(D359, ""he"", ""en"")"),"#VALUE!")</f>
        <v>#VALUE!</v>
      </c>
    </row>
    <row r="360" ht="15.75" customHeight="1">
      <c r="E360" s="4" t="str">
        <f>IFERROR(__xludf.DUMMYFUNCTION("GOOGLETRANSLATE(D360, ""he"", ""en"")"),"#VALUE!")</f>
        <v>#VALUE!</v>
      </c>
    </row>
    <row r="361" ht="15.75" customHeight="1">
      <c r="E361" s="4" t="str">
        <f>IFERROR(__xludf.DUMMYFUNCTION("GOOGLETRANSLATE(D361, ""he"", ""en"")"),"#VALUE!")</f>
        <v>#VALUE!</v>
      </c>
    </row>
    <row r="362" ht="15.75" customHeight="1">
      <c r="E362" s="4" t="str">
        <f>IFERROR(__xludf.DUMMYFUNCTION("GOOGLETRANSLATE(D362, ""he"", ""en"")"),"#VALUE!")</f>
        <v>#VALUE!</v>
      </c>
    </row>
    <row r="363" ht="15.75" customHeight="1">
      <c r="E363" s="4" t="str">
        <f>IFERROR(__xludf.DUMMYFUNCTION("GOOGLETRANSLATE(D363, ""he"", ""en"")"),"#VALUE!")</f>
        <v>#VALUE!</v>
      </c>
    </row>
    <row r="364" ht="15.75" customHeight="1">
      <c r="E364" s="4" t="str">
        <f>IFERROR(__xludf.DUMMYFUNCTION("GOOGLETRANSLATE(D364, ""he"", ""en"")"),"#VALUE!")</f>
        <v>#VALUE!</v>
      </c>
    </row>
    <row r="365" ht="15.75" customHeight="1">
      <c r="E365" s="4" t="str">
        <f>IFERROR(__xludf.DUMMYFUNCTION("GOOGLETRANSLATE(D365, ""he"", ""en"")"),"#VALUE!")</f>
        <v>#VALUE!</v>
      </c>
    </row>
    <row r="366" ht="15.75" customHeight="1">
      <c r="E366" s="4" t="str">
        <f>IFERROR(__xludf.DUMMYFUNCTION("GOOGLETRANSLATE(D366, ""he"", ""en"")"),"#VALUE!")</f>
        <v>#VALUE!</v>
      </c>
    </row>
    <row r="367" ht="15.75" customHeight="1">
      <c r="E367" s="4" t="str">
        <f>IFERROR(__xludf.DUMMYFUNCTION("GOOGLETRANSLATE(D367, ""he"", ""en"")"),"#VALUE!")</f>
        <v>#VALUE!</v>
      </c>
    </row>
    <row r="368" ht="15.75" customHeight="1">
      <c r="E368" s="4" t="str">
        <f>IFERROR(__xludf.DUMMYFUNCTION("GOOGLETRANSLATE(D368, ""he"", ""en"")"),"#VALUE!")</f>
        <v>#VALUE!</v>
      </c>
    </row>
    <row r="369" ht="15.75" customHeight="1">
      <c r="E369" s="4" t="str">
        <f>IFERROR(__xludf.DUMMYFUNCTION("GOOGLETRANSLATE(D369, ""he"", ""en"")"),"#VALUE!")</f>
        <v>#VALUE!</v>
      </c>
    </row>
    <row r="370" ht="15.75" customHeight="1">
      <c r="E370" s="4" t="str">
        <f>IFERROR(__xludf.DUMMYFUNCTION("GOOGLETRANSLATE(D370, ""he"", ""en"")"),"#VALUE!")</f>
        <v>#VALUE!</v>
      </c>
    </row>
    <row r="371" ht="15.75" customHeight="1">
      <c r="E371" s="4" t="str">
        <f>IFERROR(__xludf.DUMMYFUNCTION("GOOGLETRANSLATE(D371, ""he"", ""en"")"),"#VALUE!")</f>
        <v>#VALUE!</v>
      </c>
    </row>
    <row r="372" ht="15.75" customHeight="1">
      <c r="E372" s="4" t="str">
        <f>IFERROR(__xludf.DUMMYFUNCTION("GOOGLETRANSLATE(D372, ""he"", ""en"")"),"#VALUE!")</f>
        <v>#VALUE!</v>
      </c>
    </row>
    <row r="373" ht="15.75" customHeight="1">
      <c r="E373" s="4" t="str">
        <f>IFERROR(__xludf.DUMMYFUNCTION("GOOGLETRANSLATE(D373, ""he"", ""en"")"),"#VALUE!")</f>
        <v>#VALUE!</v>
      </c>
    </row>
    <row r="374" ht="15.75" customHeight="1">
      <c r="E374" s="4" t="str">
        <f>IFERROR(__xludf.DUMMYFUNCTION("GOOGLETRANSLATE(D374, ""he"", ""en"")"),"#VALUE!")</f>
        <v>#VALUE!</v>
      </c>
    </row>
    <row r="375" ht="15.75" customHeight="1">
      <c r="E375" s="4" t="str">
        <f>IFERROR(__xludf.DUMMYFUNCTION("GOOGLETRANSLATE(D375, ""he"", ""en"")"),"#VALUE!")</f>
        <v>#VALUE!</v>
      </c>
    </row>
    <row r="376" ht="15.75" customHeight="1">
      <c r="E376" s="4" t="str">
        <f>IFERROR(__xludf.DUMMYFUNCTION("GOOGLETRANSLATE(D376, ""he"", ""en"")"),"#VALUE!")</f>
        <v>#VALUE!</v>
      </c>
    </row>
    <row r="377" ht="15.75" customHeight="1">
      <c r="E377" s="4" t="str">
        <f>IFERROR(__xludf.DUMMYFUNCTION("GOOGLETRANSLATE(D377, ""he"", ""en"")"),"#VALUE!")</f>
        <v>#VALUE!</v>
      </c>
    </row>
    <row r="378" ht="15.75" customHeight="1">
      <c r="E378" s="4" t="str">
        <f>IFERROR(__xludf.DUMMYFUNCTION("GOOGLETRANSLATE(D378, ""he"", ""en"")"),"#VALUE!")</f>
        <v>#VALUE!</v>
      </c>
    </row>
    <row r="379" ht="15.75" customHeight="1">
      <c r="E379" s="4" t="str">
        <f>IFERROR(__xludf.DUMMYFUNCTION("GOOGLETRANSLATE(D379, ""he"", ""en"")"),"#VALUE!")</f>
        <v>#VALUE!</v>
      </c>
    </row>
    <row r="380" ht="15.75" customHeight="1">
      <c r="E380" s="4" t="str">
        <f>IFERROR(__xludf.DUMMYFUNCTION("GOOGLETRANSLATE(D380, ""he"", ""en"")"),"#VALUE!")</f>
        <v>#VALUE!</v>
      </c>
    </row>
    <row r="381" ht="15.75" customHeight="1">
      <c r="E381" s="4" t="str">
        <f>IFERROR(__xludf.DUMMYFUNCTION("GOOGLETRANSLATE(D381, ""he"", ""en"")"),"#VALUE!")</f>
        <v>#VALUE!</v>
      </c>
    </row>
    <row r="382" ht="15.75" customHeight="1">
      <c r="E382" s="4" t="str">
        <f>IFERROR(__xludf.DUMMYFUNCTION("GOOGLETRANSLATE(D382, ""he"", ""en"")"),"#VALUE!")</f>
        <v>#VALUE!</v>
      </c>
    </row>
    <row r="383" ht="15.75" customHeight="1">
      <c r="E383" s="4" t="str">
        <f>IFERROR(__xludf.DUMMYFUNCTION("GOOGLETRANSLATE(D383, ""he"", ""en"")"),"#VALUE!")</f>
        <v>#VALUE!</v>
      </c>
    </row>
    <row r="384" ht="15.75" customHeight="1">
      <c r="E384" s="4" t="str">
        <f>IFERROR(__xludf.DUMMYFUNCTION("GOOGLETRANSLATE(D384, ""he"", ""en"")"),"#VALUE!")</f>
        <v>#VALUE!</v>
      </c>
    </row>
    <row r="385" ht="15.75" customHeight="1">
      <c r="E385" s="4" t="str">
        <f>IFERROR(__xludf.DUMMYFUNCTION("GOOGLETRANSLATE(D385, ""he"", ""en"")"),"#VALUE!")</f>
        <v>#VALUE!</v>
      </c>
    </row>
    <row r="386" ht="15.75" customHeight="1">
      <c r="E386" s="4" t="str">
        <f>IFERROR(__xludf.DUMMYFUNCTION("GOOGLETRANSLATE(D386, ""he"", ""en"")"),"#VALUE!")</f>
        <v>#VALUE!</v>
      </c>
    </row>
    <row r="387" ht="15.75" customHeight="1">
      <c r="E387" s="4" t="str">
        <f>IFERROR(__xludf.DUMMYFUNCTION("GOOGLETRANSLATE(D387, ""he"", ""en"")"),"#VALUE!")</f>
        <v>#VALUE!</v>
      </c>
    </row>
    <row r="388" ht="15.75" customHeight="1">
      <c r="E388" s="4" t="str">
        <f>IFERROR(__xludf.DUMMYFUNCTION("GOOGLETRANSLATE(D388, ""he"", ""en"")"),"#VALUE!")</f>
        <v>#VALUE!</v>
      </c>
    </row>
    <row r="389" ht="15.75" customHeight="1">
      <c r="E389" s="4" t="str">
        <f>IFERROR(__xludf.DUMMYFUNCTION("GOOGLETRANSLATE(D389, ""he"", ""en"")"),"#VALUE!")</f>
        <v>#VALUE!</v>
      </c>
    </row>
    <row r="390" ht="15.75" customHeight="1">
      <c r="E390" s="4" t="str">
        <f>IFERROR(__xludf.DUMMYFUNCTION("GOOGLETRANSLATE(D390, ""he"", ""en"")"),"#VALUE!")</f>
        <v>#VALUE!</v>
      </c>
    </row>
    <row r="391" ht="15.75" customHeight="1">
      <c r="E391" s="4" t="str">
        <f>IFERROR(__xludf.DUMMYFUNCTION("GOOGLETRANSLATE(D391, ""he"", ""en"")"),"#VALUE!")</f>
        <v>#VALUE!</v>
      </c>
    </row>
    <row r="392" ht="15.75" customHeight="1">
      <c r="E392" s="4" t="str">
        <f>IFERROR(__xludf.DUMMYFUNCTION("GOOGLETRANSLATE(D392, ""he"", ""en"")"),"#VALUE!")</f>
        <v>#VALUE!</v>
      </c>
    </row>
    <row r="393" ht="15.75" customHeight="1">
      <c r="E393" s="4" t="str">
        <f>IFERROR(__xludf.DUMMYFUNCTION("GOOGLETRANSLATE(D393, ""he"", ""en"")"),"#VALUE!")</f>
        <v>#VALUE!</v>
      </c>
    </row>
    <row r="394" ht="15.75" customHeight="1">
      <c r="E394" s="4" t="str">
        <f>IFERROR(__xludf.DUMMYFUNCTION("GOOGLETRANSLATE(D394, ""he"", ""en"")"),"#VALUE!")</f>
        <v>#VALUE!</v>
      </c>
    </row>
    <row r="395" ht="15.75" customHeight="1">
      <c r="E395" s="4" t="str">
        <f>IFERROR(__xludf.DUMMYFUNCTION("GOOGLETRANSLATE(D395, ""he"", ""en"")"),"#VALUE!")</f>
        <v>#VALUE!</v>
      </c>
    </row>
    <row r="396" ht="15.75" customHeight="1">
      <c r="E396" s="4" t="str">
        <f>IFERROR(__xludf.DUMMYFUNCTION("GOOGLETRANSLATE(D396, ""he"", ""en"")"),"#VALUE!")</f>
        <v>#VALUE!</v>
      </c>
    </row>
    <row r="397" ht="15.75" customHeight="1">
      <c r="E397" s="4" t="str">
        <f>IFERROR(__xludf.DUMMYFUNCTION("GOOGLETRANSLATE(D397, ""he"", ""en"")"),"#VALUE!")</f>
        <v>#VALUE!</v>
      </c>
    </row>
    <row r="398" ht="15.75" customHeight="1">
      <c r="E398" s="4" t="str">
        <f>IFERROR(__xludf.DUMMYFUNCTION("GOOGLETRANSLATE(D398, ""he"", ""en"")"),"#VALUE!")</f>
        <v>#VALUE!</v>
      </c>
    </row>
    <row r="399" ht="15.75" customHeight="1">
      <c r="E399" s="4" t="str">
        <f>IFERROR(__xludf.DUMMYFUNCTION("GOOGLETRANSLATE(D399, ""he"", ""en"")"),"#VALUE!")</f>
        <v>#VALUE!</v>
      </c>
    </row>
    <row r="400" ht="15.75" customHeight="1">
      <c r="E400" s="4" t="str">
        <f>IFERROR(__xludf.DUMMYFUNCTION("GOOGLETRANSLATE(D400, ""he"", ""en"")"),"#VALUE!")</f>
        <v>#VALUE!</v>
      </c>
    </row>
    <row r="401" ht="15.75" customHeight="1">
      <c r="E401" s="4" t="str">
        <f>IFERROR(__xludf.DUMMYFUNCTION("GOOGLETRANSLATE(D401, ""he"", ""en"")"),"#VALUE!")</f>
        <v>#VALUE!</v>
      </c>
    </row>
    <row r="402" ht="15.75" customHeight="1">
      <c r="E402" s="4" t="str">
        <f>IFERROR(__xludf.DUMMYFUNCTION("GOOGLETRANSLATE(D402, ""he"", ""en"")"),"#VALUE!")</f>
        <v>#VALUE!</v>
      </c>
    </row>
    <row r="403" ht="15.75" customHeight="1">
      <c r="E403" s="4" t="str">
        <f>IFERROR(__xludf.DUMMYFUNCTION("GOOGLETRANSLATE(D403, ""he"", ""en"")"),"#VALUE!")</f>
        <v>#VALUE!</v>
      </c>
    </row>
    <row r="404" ht="15.75" customHeight="1">
      <c r="E404" s="4" t="str">
        <f>IFERROR(__xludf.DUMMYFUNCTION("GOOGLETRANSLATE(D404, ""he"", ""en"")"),"#VALUE!")</f>
        <v>#VALUE!</v>
      </c>
    </row>
    <row r="405" ht="15.75" customHeight="1">
      <c r="E405" s="4" t="str">
        <f>IFERROR(__xludf.DUMMYFUNCTION("GOOGLETRANSLATE(D405, ""he"", ""en"")"),"#VALUE!")</f>
        <v>#VALUE!</v>
      </c>
    </row>
    <row r="406" ht="15.75" customHeight="1">
      <c r="E406" s="4" t="str">
        <f>IFERROR(__xludf.DUMMYFUNCTION("GOOGLETRANSLATE(D406, ""he"", ""en"")"),"#VALUE!")</f>
        <v>#VALUE!</v>
      </c>
    </row>
    <row r="407" ht="15.75" customHeight="1">
      <c r="E407" s="4" t="str">
        <f>IFERROR(__xludf.DUMMYFUNCTION("GOOGLETRANSLATE(D407, ""he"", ""en"")"),"#VALUE!")</f>
        <v>#VALUE!</v>
      </c>
    </row>
    <row r="408" ht="15.75" customHeight="1">
      <c r="E408" s="4" t="str">
        <f>IFERROR(__xludf.DUMMYFUNCTION("GOOGLETRANSLATE(D408, ""he"", ""en"")"),"#VALUE!")</f>
        <v>#VALUE!</v>
      </c>
    </row>
    <row r="409" ht="15.75" customHeight="1">
      <c r="E409" s="4" t="str">
        <f>IFERROR(__xludf.DUMMYFUNCTION("GOOGLETRANSLATE(D409, ""he"", ""en"")"),"#VALUE!")</f>
        <v>#VALUE!</v>
      </c>
    </row>
    <row r="410" ht="15.75" customHeight="1">
      <c r="E410" s="4" t="str">
        <f>IFERROR(__xludf.DUMMYFUNCTION("GOOGLETRANSLATE(D410, ""he"", ""en"")"),"#VALUE!")</f>
        <v>#VALUE!</v>
      </c>
    </row>
    <row r="411" ht="15.75" customHeight="1">
      <c r="E411" s="4" t="str">
        <f>IFERROR(__xludf.DUMMYFUNCTION("GOOGLETRANSLATE(D411, ""he"", ""en"")"),"#VALUE!")</f>
        <v>#VALUE!</v>
      </c>
    </row>
    <row r="412" ht="15.75" customHeight="1">
      <c r="E412" s="4" t="str">
        <f>IFERROR(__xludf.DUMMYFUNCTION("GOOGLETRANSLATE(D412, ""he"", ""en"")"),"#VALUE!")</f>
        <v>#VALUE!</v>
      </c>
    </row>
    <row r="413" ht="15.75" customHeight="1">
      <c r="E413" s="4" t="str">
        <f>IFERROR(__xludf.DUMMYFUNCTION("GOOGLETRANSLATE(D413, ""he"", ""en"")"),"#VALUE!")</f>
        <v>#VALUE!</v>
      </c>
    </row>
    <row r="414" ht="15.75" customHeight="1">
      <c r="E414" s="4" t="str">
        <f>IFERROR(__xludf.DUMMYFUNCTION("GOOGLETRANSLATE(D414, ""he"", ""en"")"),"#VALUE!")</f>
        <v>#VALUE!</v>
      </c>
    </row>
    <row r="415" ht="15.75" customHeight="1">
      <c r="E415" s="4" t="str">
        <f>IFERROR(__xludf.DUMMYFUNCTION("GOOGLETRANSLATE(D415, ""he"", ""en"")"),"#VALUE!")</f>
        <v>#VALUE!</v>
      </c>
    </row>
    <row r="416" ht="15.75" customHeight="1">
      <c r="E416" s="4" t="str">
        <f>IFERROR(__xludf.DUMMYFUNCTION("GOOGLETRANSLATE(D416, ""he"", ""en"")"),"#VALUE!")</f>
        <v>#VALUE!</v>
      </c>
    </row>
    <row r="417" ht="15.75" customHeight="1">
      <c r="E417" s="4" t="str">
        <f>IFERROR(__xludf.DUMMYFUNCTION("GOOGLETRANSLATE(D417, ""he"", ""en"")"),"#VALUE!")</f>
        <v>#VALUE!</v>
      </c>
    </row>
    <row r="418" ht="15.75" customHeight="1">
      <c r="E418" s="4" t="str">
        <f>IFERROR(__xludf.DUMMYFUNCTION("GOOGLETRANSLATE(D418, ""he"", ""en"")"),"#VALUE!")</f>
        <v>#VALUE!</v>
      </c>
    </row>
    <row r="419" ht="15.75" customHeight="1">
      <c r="E419" s="4" t="str">
        <f>IFERROR(__xludf.DUMMYFUNCTION("GOOGLETRANSLATE(D419, ""he"", ""en"")"),"#VALUE!")</f>
        <v>#VALUE!</v>
      </c>
    </row>
    <row r="420" ht="15.75" customHeight="1">
      <c r="E420" s="4" t="str">
        <f>IFERROR(__xludf.DUMMYFUNCTION("GOOGLETRANSLATE(D420, ""he"", ""en"")"),"#VALUE!")</f>
        <v>#VALUE!</v>
      </c>
    </row>
    <row r="421" ht="15.75" customHeight="1">
      <c r="E421" s="4" t="str">
        <f>IFERROR(__xludf.DUMMYFUNCTION("GOOGLETRANSLATE(D421, ""he"", ""en"")"),"#VALUE!")</f>
        <v>#VALUE!</v>
      </c>
    </row>
    <row r="422" ht="15.75" customHeight="1">
      <c r="E422" s="4" t="str">
        <f>IFERROR(__xludf.DUMMYFUNCTION("GOOGLETRANSLATE(D422, ""he"", ""en"")"),"#VALUE!")</f>
        <v>#VALUE!</v>
      </c>
    </row>
    <row r="423" ht="15.75" customHeight="1">
      <c r="E423" s="4" t="str">
        <f>IFERROR(__xludf.DUMMYFUNCTION("GOOGLETRANSLATE(D423, ""he"", ""en"")"),"#VALUE!")</f>
        <v>#VALUE!</v>
      </c>
    </row>
    <row r="424" ht="15.75" customHeight="1">
      <c r="E424" s="4" t="str">
        <f>IFERROR(__xludf.DUMMYFUNCTION("GOOGLETRANSLATE(D424, ""he"", ""en"")"),"#VALUE!")</f>
        <v>#VALUE!</v>
      </c>
    </row>
    <row r="425" ht="15.75" customHeight="1">
      <c r="E425" s="4" t="str">
        <f>IFERROR(__xludf.DUMMYFUNCTION("GOOGLETRANSLATE(D425, ""he"", ""en"")"),"#VALUE!")</f>
        <v>#VALUE!</v>
      </c>
    </row>
    <row r="426" ht="15.75" customHeight="1">
      <c r="E426" s="4" t="str">
        <f>IFERROR(__xludf.DUMMYFUNCTION("GOOGLETRANSLATE(D426, ""he"", ""en"")"),"#VALUE!")</f>
        <v>#VALUE!</v>
      </c>
    </row>
    <row r="427" ht="15.75" customHeight="1">
      <c r="E427" s="4" t="str">
        <f>IFERROR(__xludf.DUMMYFUNCTION("GOOGLETRANSLATE(D427, ""he"", ""en"")"),"#VALUE!")</f>
        <v>#VALUE!</v>
      </c>
    </row>
    <row r="428" ht="15.75" customHeight="1">
      <c r="E428" s="4" t="str">
        <f>IFERROR(__xludf.DUMMYFUNCTION("GOOGLETRANSLATE(D428, ""he"", ""en"")"),"#VALUE!")</f>
        <v>#VALUE!</v>
      </c>
    </row>
    <row r="429" ht="15.75" customHeight="1">
      <c r="E429" s="4" t="str">
        <f>IFERROR(__xludf.DUMMYFUNCTION("GOOGLETRANSLATE(D429, ""he"", ""en"")"),"#VALUE!")</f>
        <v>#VALUE!</v>
      </c>
    </row>
    <row r="430" ht="15.75" customHeight="1">
      <c r="E430" s="4" t="str">
        <f>IFERROR(__xludf.DUMMYFUNCTION("GOOGLETRANSLATE(D430, ""he"", ""en"")"),"#VALUE!")</f>
        <v>#VALUE!</v>
      </c>
    </row>
    <row r="431" ht="15.75" customHeight="1">
      <c r="E431" s="4" t="str">
        <f>IFERROR(__xludf.DUMMYFUNCTION("GOOGLETRANSLATE(D431, ""he"", ""en"")"),"#VALUE!")</f>
        <v>#VALUE!</v>
      </c>
    </row>
    <row r="432" ht="15.75" customHeight="1">
      <c r="E432" s="4" t="str">
        <f>IFERROR(__xludf.DUMMYFUNCTION("GOOGLETRANSLATE(D432, ""he"", ""en"")"),"#VALUE!")</f>
        <v>#VALUE!</v>
      </c>
    </row>
    <row r="433" ht="15.75" customHeight="1">
      <c r="E433" s="4" t="str">
        <f>IFERROR(__xludf.DUMMYFUNCTION("GOOGLETRANSLATE(D433, ""he"", ""en"")"),"#VALUE!")</f>
        <v>#VALUE!</v>
      </c>
    </row>
    <row r="434" ht="15.75" customHeight="1">
      <c r="E434" s="4" t="str">
        <f>IFERROR(__xludf.DUMMYFUNCTION("GOOGLETRANSLATE(D434, ""he"", ""en"")"),"#VALUE!")</f>
        <v>#VALUE!</v>
      </c>
    </row>
    <row r="435" ht="15.75" customHeight="1">
      <c r="E435" s="4" t="str">
        <f>IFERROR(__xludf.DUMMYFUNCTION("GOOGLETRANSLATE(D435, ""he"", ""en"")"),"#VALUE!")</f>
        <v>#VALUE!</v>
      </c>
    </row>
    <row r="436" ht="15.75" customHeight="1">
      <c r="E436" s="4" t="str">
        <f>IFERROR(__xludf.DUMMYFUNCTION("GOOGLETRANSLATE(D436, ""he"", ""en"")"),"#VALUE!")</f>
        <v>#VALUE!</v>
      </c>
    </row>
    <row r="437" ht="15.75" customHeight="1">
      <c r="E437" s="4" t="str">
        <f>IFERROR(__xludf.DUMMYFUNCTION("GOOGLETRANSLATE(D437, ""he"", ""en"")"),"#VALUE!")</f>
        <v>#VALUE!</v>
      </c>
    </row>
    <row r="438" ht="15.75" customHeight="1">
      <c r="E438" s="4" t="str">
        <f>IFERROR(__xludf.DUMMYFUNCTION("GOOGLETRANSLATE(D438, ""he"", ""en"")"),"#VALUE!")</f>
        <v>#VALUE!</v>
      </c>
    </row>
    <row r="439" ht="15.75" customHeight="1">
      <c r="E439" s="4" t="str">
        <f>IFERROR(__xludf.DUMMYFUNCTION("GOOGLETRANSLATE(D439, ""he"", ""en"")"),"#VALUE!")</f>
        <v>#VALUE!</v>
      </c>
    </row>
    <row r="440" ht="15.75" customHeight="1">
      <c r="E440" s="4" t="str">
        <f>IFERROR(__xludf.DUMMYFUNCTION("GOOGLETRANSLATE(D440, ""he"", ""en"")"),"#VALUE!")</f>
        <v>#VALUE!</v>
      </c>
    </row>
    <row r="441" ht="15.75" customHeight="1">
      <c r="E441" s="4" t="str">
        <f>IFERROR(__xludf.DUMMYFUNCTION("GOOGLETRANSLATE(D441, ""he"", ""en"")"),"#VALUE!")</f>
        <v>#VALUE!</v>
      </c>
    </row>
    <row r="442" ht="15.75" customHeight="1">
      <c r="E442" s="4" t="str">
        <f>IFERROR(__xludf.DUMMYFUNCTION("GOOGLETRANSLATE(D442, ""he"", ""en"")"),"#VALUE!")</f>
        <v>#VALUE!</v>
      </c>
    </row>
    <row r="443" ht="15.75" customHeight="1">
      <c r="E443" s="4" t="str">
        <f>IFERROR(__xludf.DUMMYFUNCTION("GOOGLETRANSLATE(D443, ""he"", ""en"")"),"#VALUE!")</f>
        <v>#VALUE!</v>
      </c>
    </row>
    <row r="444" ht="15.75" customHeight="1">
      <c r="E444" s="4" t="str">
        <f>IFERROR(__xludf.DUMMYFUNCTION("GOOGLETRANSLATE(D444, ""he"", ""en"")"),"#VALUE!")</f>
        <v>#VALUE!</v>
      </c>
    </row>
    <row r="445" ht="15.75" customHeight="1">
      <c r="E445" s="4" t="str">
        <f>IFERROR(__xludf.DUMMYFUNCTION("GOOGLETRANSLATE(D445, ""he"", ""en"")"),"#VALUE!")</f>
        <v>#VALUE!</v>
      </c>
    </row>
    <row r="446" ht="15.75" customHeight="1">
      <c r="E446" s="4" t="str">
        <f>IFERROR(__xludf.DUMMYFUNCTION("GOOGLETRANSLATE(D446, ""he"", ""en"")"),"#VALUE!")</f>
        <v>#VALUE!</v>
      </c>
    </row>
    <row r="447" ht="15.75" customHeight="1">
      <c r="E447" s="4" t="str">
        <f>IFERROR(__xludf.DUMMYFUNCTION("GOOGLETRANSLATE(D447, ""he"", ""en"")"),"#VALUE!")</f>
        <v>#VALUE!</v>
      </c>
    </row>
    <row r="448" ht="15.75" customHeight="1">
      <c r="E448" s="4" t="str">
        <f>IFERROR(__xludf.DUMMYFUNCTION("GOOGLETRANSLATE(D448, ""he"", ""en"")"),"#VALUE!")</f>
        <v>#VALUE!</v>
      </c>
    </row>
    <row r="449" ht="15.75" customHeight="1">
      <c r="E449" s="4" t="str">
        <f>IFERROR(__xludf.DUMMYFUNCTION("GOOGLETRANSLATE(D449, ""he"", ""en"")"),"#VALUE!")</f>
        <v>#VALUE!</v>
      </c>
    </row>
    <row r="450" ht="15.75" customHeight="1">
      <c r="E450" s="4" t="str">
        <f>IFERROR(__xludf.DUMMYFUNCTION("GOOGLETRANSLATE(D450, ""he"", ""en"")"),"#VALUE!")</f>
        <v>#VALUE!</v>
      </c>
    </row>
    <row r="451" ht="15.75" customHeight="1">
      <c r="E451" s="4" t="str">
        <f>IFERROR(__xludf.DUMMYFUNCTION("GOOGLETRANSLATE(D451, ""he"", ""en"")"),"#VALUE!")</f>
        <v>#VALUE!</v>
      </c>
    </row>
    <row r="452" ht="15.75" customHeight="1">
      <c r="E452" s="4" t="str">
        <f>IFERROR(__xludf.DUMMYFUNCTION("GOOGLETRANSLATE(D452, ""he"", ""en"")"),"#VALUE!")</f>
        <v>#VALUE!</v>
      </c>
    </row>
    <row r="453" ht="15.75" customHeight="1">
      <c r="E453" s="4" t="str">
        <f>IFERROR(__xludf.DUMMYFUNCTION("GOOGLETRANSLATE(D453, ""he"", ""en"")"),"#VALUE!")</f>
        <v>#VALUE!</v>
      </c>
    </row>
    <row r="454" ht="15.75" customHeight="1">
      <c r="E454" s="4" t="str">
        <f>IFERROR(__xludf.DUMMYFUNCTION("GOOGLETRANSLATE(D454, ""he"", ""en"")"),"#VALUE!")</f>
        <v>#VALUE!</v>
      </c>
    </row>
    <row r="455" ht="15.75" customHeight="1">
      <c r="E455" s="4" t="str">
        <f>IFERROR(__xludf.DUMMYFUNCTION("GOOGLETRANSLATE(D455, ""he"", ""en"")"),"#VALUE!")</f>
        <v>#VALUE!</v>
      </c>
    </row>
    <row r="456" ht="15.75" customHeight="1">
      <c r="E456" s="4" t="str">
        <f>IFERROR(__xludf.DUMMYFUNCTION("GOOGLETRANSLATE(D456, ""he"", ""en"")"),"#VALUE!")</f>
        <v>#VALUE!</v>
      </c>
    </row>
    <row r="457" ht="15.75" customHeight="1">
      <c r="E457" s="4" t="str">
        <f>IFERROR(__xludf.DUMMYFUNCTION("GOOGLETRANSLATE(D457, ""he"", ""en"")"),"#VALUE!")</f>
        <v>#VALUE!</v>
      </c>
    </row>
    <row r="458" ht="15.75" customHeight="1">
      <c r="E458" s="4" t="str">
        <f>IFERROR(__xludf.DUMMYFUNCTION("GOOGLETRANSLATE(D458, ""he"", ""en"")"),"#VALUE!")</f>
        <v>#VALUE!</v>
      </c>
    </row>
    <row r="459" ht="15.75" customHeight="1">
      <c r="E459" s="4" t="str">
        <f>IFERROR(__xludf.DUMMYFUNCTION("GOOGLETRANSLATE(D459, ""he"", ""en"")"),"#VALUE!")</f>
        <v>#VALUE!</v>
      </c>
    </row>
    <row r="460" ht="15.75" customHeight="1">
      <c r="E460" s="4" t="str">
        <f>IFERROR(__xludf.DUMMYFUNCTION("GOOGLETRANSLATE(D460, ""he"", ""en"")"),"#VALUE!")</f>
        <v>#VALUE!</v>
      </c>
    </row>
    <row r="461" ht="15.75" customHeight="1">
      <c r="E461" s="4" t="str">
        <f>IFERROR(__xludf.DUMMYFUNCTION("GOOGLETRANSLATE(D461, ""he"", ""en"")"),"#VALUE!")</f>
        <v>#VALUE!</v>
      </c>
    </row>
    <row r="462" ht="15.75" customHeight="1">
      <c r="E462" s="4" t="str">
        <f>IFERROR(__xludf.DUMMYFUNCTION("GOOGLETRANSLATE(D462, ""he"", ""en"")"),"#VALUE!")</f>
        <v>#VALUE!</v>
      </c>
    </row>
    <row r="463" ht="15.75" customHeight="1">
      <c r="E463" s="4" t="str">
        <f>IFERROR(__xludf.DUMMYFUNCTION("GOOGLETRANSLATE(D463, ""he"", ""en"")"),"#VALUE!")</f>
        <v>#VALUE!</v>
      </c>
    </row>
    <row r="464" ht="15.75" customHeight="1">
      <c r="E464" s="4" t="str">
        <f>IFERROR(__xludf.DUMMYFUNCTION("GOOGLETRANSLATE(D464, ""he"", ""en"")"),"#VALUE!")</f>
        <v>#VALUE!</v>
      </c>
    </row>
    <row r="465" ht="15.75" customHeight="1">
      <c r="E465" s="4" t="str">
        <f>IFERROR(__xludf.DUMMYFUNCTION("GOOGLETRANSLATE(D465, ""he"", ""en"")"),"#VALUE!")</f>
        <v>#VALUE!</v>
      </c>
    </row>
    <row r="466" ht="15.75" customHeight="1">
      <c r="E466" s="4" t="str">
        <f>IFERROR(__xludf.DUMMYFUNCTION("GOOGLETRANSLATE(D466, ""he"", ""en"")"),"#VALUE!")</f>
        <v>#VALUE!</v>
      </c>
    </row>
    <row r="467" ht="15.75" customHeight="1">
      <c r="E467" s="4" t="str">
        <f>IFERROR(__xludf.DUMMYFUNCTION("GOOGLETRANSLATE(D467, ""he"", ""en"")"),"#VALUE!")</f>
        <v>#VALUE!</v>
      </c>
    </row>
    <row r="468" ht="15.75" customHeight="1">
      <c r="E468" s="4" t="str">
        <f>IFERROR(__xludf.DUMMYFUNCTION("GOOGLETRANSLATE(D468, ""he"", ""en"")"),"#VALUE!")</f>
        <v>#VALUE!</v>
      </c>
    </row>
    <row r="469" ht="15.75" customHeight="1">
      <c r="E469" s="4" t="str">
        <f>IFERROR(__xludf.DUMMYFUNCTION("GOOGLETRANSLATE(D469, ""he"", ""en"")"),"#VALUE!")</f>
        <v>#VALUE!</v>
      </c>
    </row>
    <row r="470" ht="15.75" customHeight="1">
      <c r="E470" s="4" t="str">
        <f>IFERROR(__xludf.DUMMYFUNCTION("GOOGLETRANSLATE(D470, ""he"", ""en"")"),"#VALUE!")</f>
        <v>#VALUE!</v>
      </c>
    </row>
    <row r="471" ht="15.75" customHeight="1">
      <c r="E471" s="4" t="str">
        <f>IFERROR(__xludf.DUMMYFUNCTION("GOOGLETRANSLATE(D471, ""he"", ""en"")"),"#VALUE!")</f>
        <v>#VALUE!</v>
      </c>
    </row>
    <row r="472" ht="15.75" customHeight="1">
      <c r="E472" s="4" t="str">
        <f>IFERROR(__xludf.DUMMYFUNCTION("GOOGLETRANSLATE(D472, ""he"", ""en"")"),"#VALUE!")</f>
        <v>#VALUE!</v>
      </c>
    </row>
    <row r="473" ht="15.75" customHeight="1">
      <c r="E473" s="4" t="str">
        <f>IFERROR(__xludf.DUMMYFUNCTION("GOOGLETRANSLATE(D473, ""he"", ""en"")"),"#VALUE!")</f>
        <v>#VALUE!</v>
      </c>
    </row>
    <row r="474" ht="15.75" customHeight="1">
      <c r="E474" s="4" t="str">
        <f>IFERROR(__xludf.DUMMYFUNCTION("GOOGLETRANSLATE(D474, ""he"", ""en"")"),"#VALUE!")</f>
        <v>#VALUE!</v>
      </c>
    </row>
    <row r="475" ht="15.75" customHeight="1">
      <c r="E475" s="4" t="str">
        <f>IFERROR(__xludf.DUMMYFUNCTION("GOOGLETRANSLATE(D475, ""he"", ""en"")"),"#VALUE!")</f>
        <v>#VALUE!</v>
      </c>
    </row>
    <row r="476" ht="15.75" customHeight="1">
      <c r="E476" s="4" t="str">
        <f>IFERROR(__xludf.DUMMYFUNCTION("GOOGLETRANSLATE(D476, ""he"", ""en"")"),"#VALUE!")</f>
        <v>#VALUE!</v>
      </c>
    </row>
    <row r="477" ht="15.75" customHeight="1">
      <c r="E477" s="4" t="str">
        <f>IFERROR(__xludf.DUMMYFUNCTION("GOOGLETRANSLATE(D477, ""he"", ""en"")"),"#VALUE!")</f>
        <v>#VALUE!</v>
      </c>
    </row>
    <row r="478" ht="15.75" customHeight="1">
      <c r="E478" s="4" t="str">
        <f>IFERROR(__xludf.DUMMYFUNCTION("GOOGLETRANSLATE(D478, ""he"", ""en"")"),"#VALUE!")</f>
        <v>#VALUE!</v>
      </c>
    </row>
    <row r="479" ht="15.75" customHeight="1">
      <c r="E479" s="4" t="str">
        <f>IFERROR(__xludf.DUMMYFUNCTION("GOOGLETRANSLATE(D479, ""he"", ""en"")"),"#VALUE!")</f>
        <v>#VALUE!</v>
      </c>
    </row>
    <row r="480" ht="15.75" customHeight="1">
      <c r="E480" s="4" t="str">
        <f>IFERROR(__xludf.DUMMYFUNCTION("GOOGLETRANSLATE(D480, ""he"", ""en"")"),"#VALUE!")</f>
        <v>#VALUE!</v>
      </c>
    </row>
    <row r="481" ht="15.75" customHeight="1">
      <c r="E481" s="4" t="str">
        <f>IFERROR(__xludf.DUMMYFUNCTION("GOOGLETRANSLATE(D481, ""he"", ""en"")"),"#VALUE!")</f>
        <v>#VALUE!</v>
      </c>
    </row>
    <row r="482" ht="15.75" customHeight="1">
      <c r="E482" s="4" t="str">
        <f>IFERROR(__xludf.DUMMYFUNCTION("GOOGLETRANSLATE(D482, ""he"", ""en"")"),"#VALUE!")</f>
        <v>#VALUE!</v>
      </c>
    </row>
    <row r="483" ht="15.75" customHeight="1">
      <c r="E483" s="4" t="str">
        <f>IFERROR(__xludf.DUMMYFUNCTION("GOOGLETRANSLATE(D483, ""he"", ""en"")"),"#VALUE!")</f>
        <v>#VALUE!</v>
      </c>
    </row>
    <row r="484" ht="15.75" customHeight="1">
      <c r="E484" s="4" t="str">
        <f>IFERROR(__xludf.DUMMYFUNCTION("GOOGLETRANSLATE(D484, ""he"", ""en"")"),"#VALUE!")</f>
        <v>#VALUE!</v>
      </c>
    </row>
    <row r="485" ht="15.75" customHeight="1">
      <c r="E485" s="4" t="str">
        <f>IFERROR(__xludf.DUMMYFUNCTION("GOOGLETRANSLATE(D485, ""he"", ""en"")"),"#VALUE!")</f>
        <v>#VALUE!</v>
      </c>
    </row>
    <row r="486" ht="15.75" customHeight="1">
      <c r="E486" s="4" t="str">
        <f>IFERROR(__xludf.DUMMYFUNCTION("GOOGLETRANSLATE(D486, ""he"", ""en"")"),"#VALUE!")</f>
        <v>#VALUE!</v>
      </c>
    </row>
    <row r="487" ht="15.75" customHeight="1">
      <c r="E487" s="4" t="str">
        <f>IFERROR(__xludf.DUMMYFUNCTION("GOOGLETRANSLATE(D487, ""he"", ""en"")"),"#VALUE!")</f>
        <v>#VALUE!</v>
      </c>
    </row>
    <row r="488" ht="15.75" customHeight="1">
      <c r="E488" s="4" t="str">
        <f>IFERROR(__xludf.DUMMYFUNCTION("GOOGLETRANSLATE(D488, ""he"", ""en"")"),"#VALUE!")</f>
        <v>#VALUE!</v>
      </c>
    </row>
    <row r="489" ht="15.75" customHeight="1">
      <c r="E489" s="4" t="str">
        <f>IFERROR(__xludf.DUMMYFUNCTION("GOOGLETRANSLATE(D489, ""he"", ""en"")"),"#VALUE!")</f>
        <v>#VALUE!</v>
      </c>
    </row>
    <row r="490" ht="15.75" customHeight="1">
      <c r="E490" s="4" t="str">
        <f>IFERROR(__xludf.DUMMYFUNCTION("GOOGLETRANSLATE(D490, ""he"", ""en"")"),"#VALUE!")</f>
        <v>#VALUE!</v>
      </c>
    </row>
    <row r="491" ht="15.75" customHeight="1">
      <c r="E491" s="4" t="str">
        <f>IFERROR(__xludf.DUMMYFUNCTION("GOOGLETRANSLATE(D491, ""he"", ""en"")"),"#VALUE!")</f>
        <v>#VALUE!</v>
      </c>
    </row>
    <row r="492" ht="15.75" customHeight="1">
      <c r="E492" s="4" t="str">
        <f>IFERROR(__xludf.DUMMYFUNCTION("GOOGLETRANSLATE(D492, ""he"", ""en"")"),"#VALUE!")</f>
        <v>#VALUE!</v>
      </c>
    </row>
    <row r="493" ht="15.75" customHeight="1">
      <c r="E493" s="4" t="str">
        <f>IFERROR(__xludf.DUMMYFUNCTION("GOOGLETRANSLATE(D493, ""he"", ""en"")"),"#VALUE!")</f>
        <v>#VALUE!</v>
      </c>
    </row>
    <row r="494" ht="15.75" customHeight="1">
      <c r="E494" s="4" t="str">
        <f>IFERROR(__xludf.DUMMYFUNCTION("GOOGLETRANSLATE(D494, ""he"", ""en"")"),"#VALUE!")</f>
        <v>#VALUE!</v>
      </c>
    </row>
    <row r="495" ht="15.75" customHeight="1">
      <c r="E495" s="4" t="str">
        <f>IFERROR(__xludf.DUMMYFUNCTION("GOOGLETRANSLATE(D495, ""he"", ""en"")"),"#VALUE!")</f>
        <v>#VALUE!</v>
      </c>
    </row>
    <row r="496" ht="15.75" customHeight="1">
      <c r="E496" s="4" t="str">
        <f>IFERROR(__xludf.DUMMYFUNCTION("GOOGLETRANSLATE(D496, ""he"", ""en"")"),"#VALUE!")</f>
        <v>#VALUE!</v>
      </c>
    </row>
    <row r="497" ht="15.75" customHeight="1">
      <c r="E497" s="4" t="str">
        <f>IFERROR(__xludf.DUMMYFUNCTION("GOOGLETRANSLATE(D497, ""he"", ""en"")"),"#VALUE!")</f>
        <v>#VALUE!</v>
      </c>
    </row>
    <row r="498" ht="15.75" customHeight="1">
      <c r="E498" s="4" t="str">
        <f>IFERROR(__xludf.DUMMYFUNCTION("GOOGLETRANSLATE(D498, ""he"", ""en"")"),"#VALUE!")</f>
        <v>#VALUE!</v>
      </c>
    </row>
    <row r="499" ht="15.75" customHeight="1">
      <c r="E499" s="4" t="str">
        <f>IFERROR(__xludf.DUMMYFUNCTION("GOOGLETRANSLATE(D499, ""he"", ""en"")"),"#VALUE!")</f>
        <v>#VALUE!</v>
      </c>
    </row>
    <row r="500" ht="15.75" customHeight="1">
      <c r="E500" s="4" t="str">
        <f>IFERROR(__xludf.DUMMYFUNCTION("GOOGLETRANSLATE(D500, ""he"", ""en"")"),"#VALUE!")</f>
        <v>#VALUE!</v>
      </c>
    </row>
    <row r="501" ht="15.75" customHeight="1">
      <c r="E501" s="4" t="str">
        <f>IFERROR(__xludf.DUMMYFUNCTION("GOOGLETRANSLATE(D501, ""he"", ""en"")"),"#VALUE!")</f>
        <v>#VALUE!</v>
      </c>
    </row>
    <row r="502" ht="15.75" customHeight="1">
      <c r="E502" s="4" t="str">
        <f>IFERROR(__xludf.DUMMYFUNCTION("GOOGLETRANSLATE(D502, ""he"", ""en"")"),"#VALUE!")</f>
        <v>#VALUE!</v>
      </c>
    </row>
    <row r="503" ht="15.75" customHeight="1">
      <c r="E503" s="4" t="str">
        <f>IFERROR(__xludf.DUMMYFUNCTION("GOOGLETRANSLATE(D503, ""he"", ""en"")"),"#VALUE!")</f>
        <v>#VALUE!</v>
      </c>
    </row>
    <row r="504" ht="15.75" customHeight="1">
      <c r="E504" s="4" t="str">
        <f>IFERROR(__xludf.DUMMYFUNCTION("GOOGLETRANSLATE(D504, ""he"", ""en"")"),"#VALUE!")</f>
        <v>#VALUE!</v>
      </c>
    </row>
    <row r="505" ht="15.75" customHeight="1">
      <c r="E505" s="4" t="str">
        <f>IFERROR(__xludf.DUMMYFUNCTION("GOOGLETRANSLATE(D505, ""he"", ""en"")"),"#VALUE!")</f>
        <v>#VALUE!</v>
      </c>
    </row>
    <row r="506" ht="15.75" customHeight="1">
      <c r="E506" s="4" t="str">
        <f>IFERROR(__xludf.DUMMYFUNCTION("GOOGLETRANSLATE(D506, ""he"", ""en"")"),"#VALUE!")</f>
        <v>#VALUE!</v>
      </c>
    </row>
    <row r="507" ht="15.75" customHeight="1">
      <c r="E507" s="4" t="str">
        <f>IFERROR(__xludf.DUMMYFUNCTION("GOOGLETRANSLATE(D507, ""he"", ""en"")"),"#VALUE!")</f>
        <v>#VALUE!</v>
      </c>
    </row>
    <row r="508" ht="15.75" customHeight="1">
      <c r="E508" s="4" t="str">
        <f>IFERROR(__xludf.DUMMYFUNCTION("GOOGLETRANSLATE(D508, ""he"", ""en"")"),"#VALUE!")</f>
        <v>#VALUE!</v>
      </c>
    </row>
    <row r="509" ht="15.75" customHeight="1">
      <c r="E509" s="4" t="str">
        <f>IFERROR(__xludf.DUMMYFUNCTION("GOOGLETRANSLATE(D509, ""he"", ""en"")"),"#VALUE!")</f>
        <v>#VALUE!</v>
      </c>
    </row>
    <row r="510" ht="15.75" customHeight="1">
      <c r="E510" s="4" t="str">
        <f>IFERROR(__xludf.DUMMYFUNCTION("GOOGLETRANSLATE(D510, ""he"", ""en"")"),"#VALUE!")</f>
        <v>#VALUE!</v>
      </c>
    </row>
    <row r="511" ht="15.75" customHeight="1">
      <c r="E511" s="4" t="str">
        <f>IFERROR(__xludf.DUMMYFUNCTION("GOOGLETRANSLATE(D511, ""he"", ""en"")"),"#VALUE!")</f>
        <v>#VALUE!</v>
      </c>
    </row>
    <row r="512" ht="15.75" customHeight="1">
      <c r="E512" s="4" t="str">
        <f>IFERROR(__xludf.DUMMYFUNCTION("GOOGLETRANSLATE(D512, ""he"", ""en"")"),"#VALUE!")</f>
        <v>#VALUE!</v>
      </c>
    </row>
    <row r="513" ht="15.75" customHeight="1">
      <c r="E513" s="4" t="str">
        <f>IFERROR(__xludf.DUMMYFUNCTION("GOOGLETRANSLATE(D513, ""he"", ""en"")"),"#VALUE!")</f>
        <v>#VALUE!</v>
      </c>
    </row>
    <row r="514" ht="15.75" customHeight="1">
      <c r="E514" s="4" t="str">
        <f>IFERROR(__xludf.DUMMYFUNCTION("GOOGLETRANSLATE(D514, ""he"", ""en"")"),"#VALUE!")</f>
        <v>#VALUE!</v>
      </c>
    </row>
    <row r="515" ht="15.75" customHeight="1">
      <c r="E515" s="4" t="str">
        <f>IFERROR(__xludf.DUMMYFUNCTION("GOOGLETRANSLATE(D515, ""he"", ""en"")"),"#VALUE!")</f>
        <v>#VALUE!</v>
      </c>
    </row>
    <row r="516" ht="15.75" customHeight="1">
      <c r="E516" s="4" t="str">
        <f>IFERROR(__xludf.DUMMYFUNCTION("GOOGLETRANSLATE(D516, ""he"", ""en"")"),"#VALUE!")</f>
        <v>#VALUE!</v>
      </c>
    </row>
    <row r="517" ht="15.75" customHeight="1">
      <c r="E517" s="4" t="str">
        <f>IFERROR(__xludf.DUMMYFUNCTION("GOOGLETRANSLATE(D517, ""he"", ""en"")"),"#VALUE!")</f>
        <v>#VALUE!</v>
      </c>
    </row>
    <row r="518" ht="15.75" customHeight="1">
      <c r="E518" s="4" t="str">
        <f>IFERROR(__xludf.DUMMYFUNCTION("GOOGLETRANSLATE(D518, ""he"", ""en"")"),"#VALUE!")</f>
        <v>#VALUE!</v>
      </c>
    </row>
    <row r="519" ht="15.75" customHeight="1">
      <c r="E519" s="4" t="str">
        <f>IFERROR(__xludf.DUMMYFUNCTION("GOOGLETRANSLATE(D519, ""he"", ""en"")"),"#VALUE!")</f>
        <v>#VALUE!</v>
      </c>
    </row>
    <row r="520" ht="15.75" customHeight="1">
      <c r="E520" s="4" t="str">
        <f>IFERROR(__xludf.DUMMYFUNCTION("GOOGLETRANSLATE(D520, ""he"", ""en"")"),"#VALUE!")</f>
        <v>#VALUE!</v>
      </c>
    </row>
    <row r="521" ht="15.75" customHeight="1">
      <c r="E521" s="4" t="str">
        <f>IFERROR(__xludf.DUMMYFUNCTION("GOOGLETRANSLATE(D521, ""he"", ""en"")"),"#VALUE!")</f>
        <v>#VALUE!</v>
      </c>
    </row>
    <row r="522" ht="15.75" customHeight="1">
      <c r="E522" s="4" t="str">
        <f>IFERROR(__xludf.DUMMYFUNCTION("GOOGLETRANSLATE(D522, ""he"", ""en"")"),"#VALUE!")</f>
        <v>#VALUE!</v>
      </c>
    </row>
    <row r="523" ht="15.75" customHeight="1">
      <c r="E523" s="4" t="str">
        <f>IFERROR(__xludf.DUMMYFUNCTION("GOOGLETRANSLATE(D523, ""he"", ""en"")"),"#VALUE!")</f>
        <v>#VALUE!</v>
      </c>
    </row>
    <row r="524" ht="15.75" customHeight="1">
      <c r="E524" s="4" t="str">
        <f>IFERROR(__xludf.DUMMYFUNCTION("GOOGLETRANSLATE(D524, ""he"", ""en"")"),"#VALUE!")</f>
        <v>#VALUE!</v>
      </c>
    </row>
    <row r="525" ht="15.75" customHeight="1">
      <c r="E525" s="4" t="str">
        <f>IFERROR(__xludf.DUMMYFUNCTION("GOOGLETRANSLATE(D525, ""he"", ""en"")"),"#VALUE!")</f>
        <v>#VALUE!</v>
      </c>
    </row>
    <row r="526" ht="15.75" customHeight="1">
      <c r="E526" s="4" t="str">
        <f>IFERROR(__xludf.DUMMYFUNCTION("GOOGLETRANSLATE(D526, ""he"", ""en"")"),"#VALUE!")</f>
        <v>#VALUE!</v>
      </c>
    </row>
    <row r="527" ht="15.75" customHeight="1">
      <c r="E527" s="4" t="str">
        <f>IFERROR(__xludf.DUMMYFUNCTION("GOOGLETRANSLATE(D527, ""he"", ""en"")"),"#VALUE!")</f>
        <v>#VALUE!</v>
      </c>
    </row>
    <row r="528" ht="15.75" customHeight="1">
      <c r="E528" s="4" t="str">
        <f>IFERROR(__xludf.DUMMYFUNCTION("GOOGLETRANSLATE(D528, ""he"", ""en"")"),"#VALUE!")</f>
        <v>#VALUE!</v>
      </c>
    </row>
    <row r="529" ht="15.75" customHeight="1">
      <c r="E529" s="4" t="str">
        <f>IFERROR(__xludf.DUMMYFUNCTION("GOOGLETRANSLATE(D529, ""he"", ""en"")"),"#VALUE!")</f>
        <v>#VALUE!</v>
      </c>
    </row>
    <row r="530" ht="15.75" customHeight="1">
      <c r="E530" s="4" t="str">
        <f>IFERROR(__xludf.DUMMYFUNCTION("GOOGLETRANSLATE(D530, ""he"", ""en"")"),"#VALUE!")</f>
        <v>#VALUE!</v>
      </c>
    </row>
    <row r="531" ht="15.75" customHeight="1">
      <c r="E531" s="4" t="str">
        <f>IFERROR(__xludf.DUMMYFUNCTION("GOOGLETRANSLATE(D531, ""he"", ""en"")"),"#VALUE!")</f>
        <v>#VALUE!</v>
      </c>
    </row>
    <row r="532" ht="15.75" customHeight="1">
      <c r="E532" s="4" t="str">
        <f>IFERROR(__xludf.DUMMYFUNCTION("GOOGLETRANSLATE(D532, ""he"", ""en"")"),"#VALUE!")</f>
        <v>#VALUE!</v>
      </c>
    </row>
    <row r="533" ht="15.75" customHeight="1">
      <c r="E533" s="4" t="str">
        <f>IFERROR(__xludf.DUMMYFUNCTION("GOOGLETRANSLATE(D533, ""he"", ""en"")"),"#VALUE!")</f>
        <v>#VALUE!</v>
      </c>
    </row>
    <row r="534" ht="15.75" customHeight="1">
      <c r="E534" s="4" t="str">
        <f>IFERROR(__xludf.DUMMYFUNCTION("GOOGLETRANSLATE(D534, ""he"", ""en"")"),"#VALUE!")</f>
        <v>#VALUE!</v>
      </c>
    </row>
    <row r="535" ht="15.75" customHeight="1">
      <c r="E535" s="4" t="str">
        <f>IFERROR(__xludf.DUMMYFUNCTION("GOOGLETRANSLATE(D535, ""he"", ""en"")"),"#VALUE!")</f>
        <v>#VALUE!</v>
      </c>
    </row>
    <row r="536" ht="15.75" customHeight="1">
      <c r="E536" s="4" t="str">
        <f>IFERROR(__xludf.DUMMYFUNCTION("GOOGLETRANSLATE(D536, ""he"", ""en"")"),"#VALUE!")</f>
        <v>#VALUE!</v>
      </c>
    </row>
    <row r="537" ht="15.75" customHeight="1">
      <c r="E537" s="4" t="str">
        <f>IFERROR(__xludf.DUMMYFUNCTION("GOOGLETRANSLATE(D537, ""he"", ""en"")"),"#VALUE!")</f>
        <v>#VALUE!</v>
      </c>
    </row>
    <row r="538" ht="15.75" customHeight="1">
      <c r="E538" s="4" t="str">
        <f>IFERROR(__xludf.DUMMYFUNCTION("GOOGLETRANSLATE(D538, ""he"", ""en"")"),"#VALUE!")</f>
        <v>#VALUE!</v>
      </c>
    </row>
    <row r="539" ht="15.75" customHeight="1">
      <c r="E539" s="4" t="str">
        <f>IFERROR(__xludf.DUMMYFUNCTION("GOOGLETRANSLATE(D539, ""he"", ""en"")"),"#VALUE!")</f>
        <v>#VALUE!</v>
      </c>
    </row>
    <row r="540" ht="15.75" customHeight="1">
      <c r="E540" s="4" t="str">
        <f>IFERROR(__xludf.DUMMYFUNCTION("GOOGLETRANSLATE(D540, ""he"", ""en"")"),"#VALUE!")</f>
        <v>#VALUE!</v>
      </c>
    </row>
    <row r="541" ht="15.75" customHeight="1">
      <c r="E541" s="4" t="str">
        <f>IFERROR(__xludf.DUMMYFUNCTION("GOOGLETRANSLATE(D541, ""he"", ""en"")"),"#VALUE!")</f>
        <v>#VALUE!</v>
      </c>
    </row>
    <row r="542" ht="15.75" customHeight="1">
      <c r="E542" s="4" t="str">
        <f>IFERROR(__xludf.DUMMYFUNCTION("GOOGLETRANSLATE(D542, ""he"", ""en"")"),"#VALUE!")</f>
        <v>#VALUE!</v>
      </c>
    </row>
    <row r="543" ht="15.75" customHeight="1">
      <c r="E543" s="4" t="str">
        <f>IFERROR(__xludf.DUMMYFUNCTION("GOOGLETRANSLATE(D543, ""he"", ""en"")"),"#VALUE!")</f>
        <v>#VALUE!</v>
      </c>
    </row>
    <row r="544" ht="15.75" customHeight="1">
      <c r="E544" s="4" t="str">
        <f>IFERROR(__xludf.DUMMYFUNCTION("GOOGLETRANSLATE(D544, ""he"", ""en"")"),"#VALUE!")</f>
        <v>#VALUE!</v>
      </c>
    </row>
    <row r="545" ht="15.75" customHeight="1">
      <c r="E545" s="4" t="str">
        <f>IFERROR(__xludf.DUMMYFUNCTION("GOOGLETRANSLATE(D545, ""he"", ""en"")"),"#VALUE!")</f>
        <v>#VALUE!</v>
      </c>
    </row>
    <row r="546" ht="15.75" customHeight="1">
      <c r="E546" s="4" t="str">
        <f>IFERROR(__xludf.DUMMYFUNCTION("GOOGLETRANSLATE(D546, ""he"", ""en"")"),"#VALUE!")</f>
        <v>#VALUE!</v>
      </c>
    </row>
    <row r="547" ht="15.75" customHeight="1">
      <c r="E547" s="4" t="str">
        <f>IFERROR(__xludf.DUMMYFUNCTION("GOOGLETRANSLATE(D547, ""he"", ""en"")"),"#VALUE!")</f>
        <v>#VALUE!</v>
      </c>
    </row>
    <row r="548" ht="15.75" customHeight="1">
      <c r="E548" s="4" t="str">
        <f>IFERROR(__xludf.DUMMYFUNCTION("GOOGLETRANSLATE(D548, ""he"", ""en"")"),"#VALUE!")</f>
        <v>#VALUE!</v>
      </c>
    </row>
    <row r="549" ht="15.75" customHeight="1">
      <c r="E549" s="4" t="str">
        <f>IFERROR(__xludf.DUMMYFUNCTION("GOOGLETRANSLATE(D549, ""he"", ""en"")"),"#VALUE!")</f>
        <v>#VALUE!</v>
      </c>
    </row>
    <row r="550" ht="15.75" customHeight="1">
      <c r="E550" s="4" t="str">
        <f>IFERROR(__xludf.DUMMYFUNCTION("GOOGLETRANSLATE(D550, ""he"", ""en"")"),"#VALUE!")</f>
        <v>#VALUE!</v>
      </c>
    </row>
    <row r="551" ht="15.75" customHeight="1">
      <c r="E551" s="4" t="str">
        <f>IFERROR(__xludf.DUMMYFUNCTION("GOOGLETRANSLATE(D551, ""he"", ""en"")"),"#VALUE!")</f>
        <v>#VALUE!</v>
      </c>
    </row>
    <row r="552" ht="15.75" customHeight="1">
      <c r="E552" s="4" t="str">
        <f>IFERROR(__xludf.DUMMYFUNCTION("GOOGLETRANSLATE(D552, ""he"", ""en"")"),"#VALUE!")</f>
        <v>#VALUE!</v>
      </c>
    </row>
    <row r="553" ht="15.75" customHeight="1">
      <c r="E553" s="4" t="str">
        <f>IFERROR(__xludf.DUMMYFUNCTION("GOOGLETRANSLATE(D553, ""he"", ""en"")"),"#VALUE!")</f>
        <v>#VALUE!</v>
      </c>
    </row>
    <row r="554" ht="15.75" customHeight="1">
      <c r="E554" s="4" t="str">
        <f>IFERROR(__xludf.DUMMYFUNCTION("GOOGLETRANSLATE(D554, ""he"", ""en"")"),"#VALUE!")</f>
        <v>#VALUE!</v>
      </c>
    </row>
    <row r="555" ht="15.75" customHeight="1">
      <c r="E555" s="4" t="str">
        <f>IFERROR(__xludf.DUMMYFUNCTION("GOOGLETRANSLATE(D555, ""he"", ""en"")"),"#VALUE!")</f>
        <v>#VALUE!</v>
      </c>
    </row>
    <row r="556" ht="15.75" customHeight="1">
      <c r="E556" s="4" t="str">
        <f>IFERROR(__xludf.DUMMYFUNCTION("GOOGLETRANSLATE(D556, ""he"", ""en"")"),"#VALUE!")</f>
        <v>#VALUE!</v>
      </c>
    </row>
    <row r="557" ht="15.75" customHeight="1">
      <c r="E557" s="4" t="str">
        <f>IFERROR(__xludf.DUMMYFUNCTION("GOOGLETRANSLATE(D557, ""he"", ""en"")"),"#VALUE!")</f>
        <v>#VALUE!</v>
      </c>
    </row>
    <row r="558" ht="15.75" customHeight="1">
      <c r="E558" s="4" t="str">
        <f>IFERROR(__xludf.DUMMYFUNCTION("GOOGLETRANSLATE(D558, ""he"", ""en"")"),"#VALUE!")</f>
        <v>#VALUE!</v>
      </c>
    </row>
    <row r="559" ht="15.75" customHeight="1">
      <c r="E559" s="4" t="str">
        <f>IFERROR(__xludf.DUMMYFUNCTION("GOOGLETRANSLATE(D559, ""he"", ""en"")"),"#VALUE!")</f>
        <v>#VALUE!</v>
      </c>
    </row>
    <row r="560" ht="15.75" customHeight="1">
      <c r="E560" s="4" t="str">
        <f>IFERROR(__xludf.DUMMYFUNCTION("GOOGLETRANSLATE(D560, ""he"", ""en"")"),"#VALUE!")</f>
        <v>#VALUE!</v>
      </c>
    </row>
    <row r="561" ht="15.75" customHeight="1">
      <c r="E561" s="4" t="str">
        <f>IFERROR(__xludf.DUMMYFUNCTION("GOOGLETRANSLATE(D561, ""he"", ""en"")"),"#VALUE!")</f>
        <v>#VALUE!</v>
      </c>
    </row>
    <row r="562" ht="15.75" customHeight="1">
      <c r="E562" s="4" t="str">
        <f>IFERROR(__xludf.DUMMYFUNCTION("GOOGLETRANSLATE(D562, ""he"", ""en"")"),"#VALUE!")</f>
        <v>#VALUE!</v>
      </c>
    </row>
    <row r="563" ht="15.75" customHeight="1">
      <c r="E563" s="4" t="str">
        <f>IFERROR(__xludf.DUMMYFUNCTION("GOOGLETRANSLATE(D563, ""he"", ""en"")"),"#VALUE!")</f>
        <v>#VALUE!</v>
      </c>
    </row>
    <row r="564" ht="15.75" customHeight="1">
      <c r="E564" s="4" t="str">
        <f>IFERROR(__xludf.DUMMYFUNCTION("GOOGLETRANSLATE(D564, ""he"", ""en"")"),"#VALUE!")</f>
        <v>#VALUE!</v>
      </c>
    </row>
    <row r="565" ht="15.75" customHeight="1">
      <c r="E565" s="4" t="str">
        <f>IFERROR(__xludf.DUMMYFUNCTION("GOOGLETRANSLATE(D565, ""he"", ""en"")"),"#VALUE!")</f>
        <v>#VALUE!</v>
      </c>
    </row>
    <row r="566" ht="15.75" customHeight="1">
      <c r="E566" s="4" t="str">
        <f>IFERROR(__xludf.DUMMYFUNCTION("GOOGLETRANSLATE(D566, ""he"", ""en"")"),"#VALUE!")</f>
        <v>#VALUE!</v>
      </c>
    </row>
    <row r="567" ht="15.75" customHeight="1">
      <c r="E567" s="4" t="str">
        <f>IFERROR(__xludf.DUMMYFUNCTION("GOOGLETRANSLATE(D567, ""he"", ""en"")"),"#VALUE!")</f>
        <v>#VALUE!</v>
      </c>
    </row>
    <row r="568" ht="15.75" customHeight="1">
      <c r="E568" s="4" t="str">
        <f>IFERROR(__xludf.DUMMYFUNCTION("GOOGLETRANSLATE(D568, ""he"", ""en"")"),"#VALUE!")</f>
        <v>#VALUE!</v>
      </c>
    </row>
    <row r="569" ht="15.75" customHeight="1">
      <c r="E569" s="4" t="str">
        <f>IFERROR(__xludf.DUMMYFUNCTION("GOOGLETRANSLATE(D569, ""he"", ""en"")"),"#VALUE!")</f>
        <v>#VALUE!</v>
      </c>
    </row>
    <row r="570" ht="15.75" customHeight="1">
      <c r="E570" s="4" t="str">
        <f>IFERROR(__xludf.DUMMYFUNCTION("GOOGLETRANSLATE(D570, ""he"", ""en"")"),"#VALUE!")</f>
        <v>#VALUE!</v>
      </c>
    </row>
    <row r="571" ht="15.75" customHeight="1">
      <c r="E571" s="4" t="str">
        <f>IFERROR(__xludf.DUMMYFUNCTION("GOOGLETRANSLATE(D571, ""he"", ""en"")"),"#VALUE!")</f>
        <v>#VALUE!</v>
      </c>
    </row>
    <row r="572" ht="15.75" customHeight="1">
      <c r="E572" s="4" t="str">
        <f>IFERROR(__xludf.DUMMYFUNCTION("GOOGLETRANSLATE(D572, ""he"", ""en"")"),"#VALUE!")</f>
        <v>#VALUE!</v>
      </c>
    </row>
    <row r="573" ht="15.75" customHeight="1">
      <c r="E573" s="4" t="str">
        <f>IFERROR(__xludf.DUMMYFUNCTION("GOOGLETRANSLATE(D573, ""he"", ""en"")"),"#VALUE!")</f>
        <v>#VALUE!</v>
      </c>
    </row>
    <row r="574" ht="15.75" customHeight="1">
      <c r="E574" s="4" t="str">
        <f>IFERROR(__xludf.DUMMYFUNCTION("GOOGLETRANSLATE(D574, ""he"", ""en"")"),"#VALUE!")</f>
        <v>#VALUE!</v>
      </c>
    </row>
    <row r="575" ht="15.75" customHeight="1">
      <c r="E575" s="4" t="str">
        <f>IFERROR(__xludf.DUMMYFUNCTION("GOOGLETRANSLATE(D575, ""he"", ""en"")"),"#VALUE!")</f>
        <v>#VALUE!</v>
      </c>
    </row>
    <row r="576" ht="15.75" customHeight="1">
      <c r="E576" s="4" t="str">
        <f>IFERROR(__xludf.DUMMYFUNCTION("GOOGLETRANSLATE(D576, ""he"", ""en"")"),"#VALUE!")</f>
        <v>#VALUE!</v>
      </c>
    </row>
    <row r="577" ht="15.75" customHeight="1">
      <c r="E577" s="4" t="str">
        <f>IFERROR(__xludf.DUMMYFUNCTION("GOOGLETRANSLATE(D577, ""he"", ""en"")"),"#VALUE!")</f>
        <v>#VALUE!</v>
      </c>
    </row>
    <row r="578" ht="15.75" customHeight="1">
      <c r="E578" s="4" t="str">
        <f>IFERROR(__xludf.DUMMYFUNCTION("GOOGLETRANSLATE(D578, ""he"", ""en"")"),"#VALUE!")</f>
        <v>#VALUE!</v>
      </c>
    </row>
    <row r="579" ht="15.75" customHeight="1">
      <c r="E579" s="4" t="str">
        <f>IFERROR(__xludf.DUMMYFUNCTION("GOOGLETRANSLATE(D579, ""he"", ""en"")"),"#VALUE!")</f>
        <v>#VALUE!</v>
      </c>
    </row>
    <row r="580" ht="15.75" customHeight="1">
      <c r="E580" s="4" t="str">
        <f>IFERROR(__xludf.DUMMYFUNCTION("GOOGLETRANSLATE(D580, ""he"", ""en"")"),"#VALUE!")</f>
        <v>#VALUE!</v>
      </c>
    </row>
    <row r="581" ht="15.75" customHeight="1">
      <c r="E581" s="4" t="str">
        <f>IFERROR(__xludf.DUMMYFUNCTION("GOOGLETRANSLATE(D581, ""he"", ""en"")"),"#VALUE!")</f>
        <v>#VALUE!</v>
      </c>
    </row>
    <row r="582" ht="15.75" customHeight="1">
      <c r="E582" s="4" t="str">
        <f>IFERROR(__xludf.DUMMYFUNCTION("GOOGLETRANSLATE(D582, ""he"", ""en"")"),"#VALUE!")</f>
        <v>#VALUE!</v>
      </c>
    </row>
    <row r="583" ht="15.75" customHeight="1">
      <c r="E583" s="4" t="str">
        <f>IFERROR(__xludf.DUMMYFUNCTION("GOOGLETRANSLATE(D583, ""he"", ""en"")"),"#VALUE!")</f>
        <v>#VALUE!</v>
      </c>
    </row>
    <row r="584" ht="15.75" customHeight="1">
      <c r="E584" s="4" t="str">
        <f>IFERROR(__xludf.DUMMYFUNCTION("GOOGLETRANSLATE(D584, ""he"", ""en"")"),"#VALUE!")</f>
        <v>#VALUE!</v>
      </c>
    </row>
    <row r="585" ht="15.75" customHeight="1">
      <c r="E585" s="4" t="str">
        <f>IFERROR(__xludf.DUMMYFUNCTION("GOOGLETRANSLATE(D585, ""he"", ""en"")"),"#VALUE!")</f>
        <v>#VALUE!</v>
      </c>
    </row>
    <row r="586" ht="15.75" customHeight="1">
      <c r="E586" s="4" t="str">
        <f>IFERROR(__xludf.DUMMYFUNCTION("GOOGLETRANSLATE(D586, ""he"", ""en"")"),"#VALUE!")</f>
        <v>#VALUE!</v>
      </c>
    </row>
    <row r="587" ht="15.75" customHeight="1">
      <c r="E587" s="4" t="str">
        <f>IFERROR(__xludf.DUMMYFUNCTION("GOOGLETRANSLATE(D587, ""he"", ""en"")"),"#VALUE!")</f>
        <v>#VALUE!</v>
      </c>
    </row>
    <row r="588" ht="15.75" customHeight="1">
      <c r="E588" s="4" t="str">
        <f>IFERROR(__xludf.DUMMYFUNCTION("GOOGLETRANSLATE(D588, ""he"", ""en"")"),"#VALUE!")</f>
        <v>#VALUE!</v>
      </c>
    </row>
    <row r="589" ht="15.75" customHeight="1">
      <c r="E589" s="4" t="str">
        <f>IFERROR(__xludf.DUMMYFUNCTION("GOOGLETRANSLATE(D589, ""he"", ""en"")"),"#VALUE!")</f>
        <v>#VALUE!</v>
      </c>
    </row>
    <row r="590" ht="15.75" customHeight="1">
      <c r="E590" s="4" t="str">
        <f>IFERROR(__xludf.DUMMYFUNCTION("GOOGLETRANSLATE(D590, ""he"", ""en"")"),"#VALUE!")</f>
        <v>#VALUE!</v>
      </c>
    </row>
    <row r="591" ht="15.75" customHeight="1">
      <c r="E591" s="4" t="str">
        <f>IFERROR(__xludf.DUMMYFUNCTION("GOOGLETRANSLATE(D591, ""he"", ""en"")"),"#VALUE!")</f>
        <v>#VALUE!</v>
      </c>
    </row>
    <row r="592" ht="15.75" customHeight="1">
      <c r="E592" s="4" t="str">
        <f>IFERROR(__xludf.DUMMYFUNCTION("GOOGLETRANSLATE(D592, ""he"", ""en"")"),"#VALUE!")</f>
        <v>#VALUE!</v>
      </c>
    </row>
    <row r="593" ht="15.75" customHeight="1">
      <c r="E593" s="4" t="str">
        <f>IFERROR(__xludf.DUMMYFUNCTION("GOOGLETRANSLATE(D593, ""he"", ""en"")"),"#VALUE!")</f>
        <v>#VALUE!</v>
      </c>
    </row>
    <row r="594" ht="15.75" customHeight="1">
      <c r="E594" s="4" t="str">
        <f>IFERROR(__xludf.DUMMYFUNCTION("GOOGLETRANSLATE(D594, ""he"", ""en"")"),"#VALUE!")</f>
        <v>#VALUE!</v>
      </c>
    </row>
    <row r="595" ht="15.75" customHeight="1">
      <c r="E595" s="4" t="str">
        <f>IFERROR(__xludf.DUMMYFUNCTION("GOOGLETRANSLATE(D595, ""he"", ""en"")"),"#VALUE!")</f>
        <v>#VALUE!</v>
      </c>
    </row>
    <row r="596" ht="15.75" customHeight="1">
      <c r="E596" s="4" t="str">
        <f>IFERROR(__xludf.DUMMYFUNCTION("GOOGLETRANSLATE(D596, ""he"", ""en"")"),"#VALUE!")</f>
        <v>#VALUE!</v>
      </c>
    </row>
    <row r="597" ht="15.75" customHeight="1">
      <c r="E597" s="4" t="str">
        <f>IFERROR(__xludf.DUMMYFUNCTION("GOOGLETRANSLATE(D597, ""he"", ""en"")"),"#VALUE!")</f>
        <v>#VALUE!</v>
      </c>
    </row>
    <row r="598" ht="15.75" customHeight="1">
      <c r="E598" s="4" t="str">
        <f>IFERROR(__xludf.DUMMYFUNCTION("GOOGLETRANSLATE(D598, ""he"", ""en"")"),"#VALUE!")</f>
        <v>#VALUE!</v>
      </c>
    </row>
    <row r="599" ht="15.75" customHeight="1">
      <c r="E599" s="4" t="str">
        <f>IFERROR(__xludf.DUMMYFUNCTION("GOOGLETRANSLATE(D599, ""he"", ""en"")"),"#VALUE!")</f>
        <v>#VALUE!</v>
      </c>
    </row>
    <row r="600" ht="15.75" customHeight="1">
      <c r="E600" s="4" t="str">
        <f>IFERROR(__xludf.DUMMYFUNCTION("GOOGLETRANSLATE(D600, ""he"", ""en"")"),"#VALUE!")</f>
        <v>#VALUE!</v>
      </c>
    </row>
    <row r="601" ht="15.75" customHeight="1">
      <c r="E601" s="4" t="str">
        <f>IFERROR(__xludf.DUMMYFUNCTION("GOOGLETRANSLATE(D601, ""he"", ""en"")"),"#VALUE!")</f>
        <v>#VALUE!</v>
      </c>
    </row>
    <row r="602" ht="15.75" customHeight="1">
      <c r="E602" s="4" t="str">
        <f>IFERROR(__xludf.DUMMYFUNCTION("GOOGLETRANSLATE(D602, ""he"", ""en"")"),"#VALUE!")</f>
        <v>#VALUE!</v>
      </c>
    </row>
    <row r="603" ht="15.75" customHeight="1">
      <c r="E603" s="4" t="str">
        <f>IFERROR(__xludf.DUMMYFUNCTION("GOOGLETRANSLATE(D603, ""he"", ""en"")"),"#VALUE!")</f>
        <v>#VALUE!</v>
      </c>
    </row>
    <row r="604" ht="15.75" customHeight="1">
      <c r="E604" s="4" t="str">
        <f>IFERROR(__xludf.DUMMYFUNCTION("GOOGLETRANSLATE(D604, ""he"", ""en"")"),"#VALUE!")</f>
        <v>#VALUE!</v>
      </c>
    </row>
    <row r="605" ht="15.75" customHeight="1">
      <c r="E605" s="4" t="str">
        <f>IFERROR(__xludf.DUMMYFUNCTION("GOOGLETRANSLATE(D605, ""he"", ""en"")"),"#VALUE!")</f>
        <v>#VALUE!</v>
      </c>
    </row>
    <row r="606" ht="15.75" customHeight="1">
      <c r="E606" s="4" t="str">
        <f>IFERROR(__xludf.DUMMYFUNCTION("GOOGLETRANSLATE(D606, ""he"", ""en"")"),"#VALUE!")</f>
        <v>#VALUE!</v>
      </c>
    </row>
    <row r="607" ht="15.75" customHeight="1">
      <c r="E607" s="4" t="str">
        <f>IFERROR(__xludf.DUMMYFUNCTION("GOOGLETRANSLATE(D607, ""he"", ""en"")"),"#VALUE!")</f>
        <v>#VALUE!</v>
      </c>
    </row>
    <row r="608" ht="15.75" customHeight="1">
      <c r="E608" s="4" t="str">
        <f>IFERROR(__xludf.DUMMYFUNCTION("GOOGLETRANSLATE(D608, ""he"", ""en"")"),"#VALUE!")</f>
        <v>#VALUE!</v>
      </c>
    </row>
    <row r="609" ht="15.75" customHeight="1">
      <c r="E609" s="4" t="str">
        <f>IFERROR(__xludf.DUMMYFUNCTION("GOOGLETRANSLATE(D609, ""he"", ""en"")"),"#VALUE!")</f>
        <v>#VALUE!</v>
      </c>
    </row>
    <row r="610" ht="15.75" customHeight="1">
      <c r="E610" s="4" t="str">
        <f>IFERROR(__xludf.DUMMYFUNCTION("GOOGLETRANSLATE(D610, ""he"", ""en"")"),"#VALUE!")</f>
        <v>#VALUE!</v>
      </c>
    </row>
    <row r="611" ht="15.75" customHeight="1">
      <c r="E611" s="4" t="str">
        <f>IFERROR(__xludf.DUMMYFUNCTION("GOOGLETRANSLATE(D611, ""he"", ""en"")"),"#VALUE!")</f>
        <v>#VALUE!</v>
      </c>
    </row>
    <row r="612" ht="15.75" customHeight="1">
      <c r="E612" s="4" t="str">
        <f>IFERROR(__xludf.DUMMYFUNCTION("GOOGLETRANSLATE(D612, ""he"", ""en"")"),"#VALUE!")</f>
        <v>#VALUE!</v>
      </c>
    </row>
    <row r="613" ht="15.75" customHeight="1">
      <c r="E613" s="4" t="str">
        <f>IFERROR(__xludf.DUMMYFUNCTION("GOOGLETRANSLATE(D613, ""he"", ""en"")"),"#VALUE!")</f>
        <v>#VALUE!</v>
      </c>
    </row>
    <row r="614" ht="15.75" customHeight="1">
      <c r="E614" s="4" t="str">
        <f>IFERROR(__xludf.DUMMYFUNCTION("GOOGLETRANSLATE(D614, ""he"", ""en"")"),"#VALUE!")</f>
        <v>#VALUE!</v>
      </c>
    </row>
    <row r="615" ht="15.75" customHeight="1">
      <c r="E615" s="4" t="str">
        <f>IFERROR(__xludf.DUMMYFUNCTION("GOOGLETRANSLATE(D615, ""he"", ""en"")"),"#VALUE!")</f>
        <v>#VALUE!</v>
      </c>
    </row>
    <row r="616" ht="15.75" customHeight="1">
      <c r="E616" s="4" t="str">
        <f>IFERROR(__xludf.DUMMYFUNCTION("GOOGLETRANSLATE(D616, ""he"", ""en"")"),"#VALUE!")</f>
        <v>#VALUE!</v>
      </c>
    </row>
    <row r="617" ht="15.75" customHeight="1">
      <c r="E617" s="4" t="str">
        <f>IFERROR(__xludf.DUMMYFUNCTION("GOOGLETRANSLATE(D617, ""he"", ""en"")"),"#VALUE!")</f>
        <v>#VALUE!</v>
      </c>
    </row>
    <row r="618" ht="15.75" customHeight="1">
      <c r="E618" s="4" t="str">
        <f>IFERROR(__xludf.DUMMYFUNCTION("GOOGLETRANSLATE(D618, ""he"", ""en"")"),"#VALUE!")</f>
        <v>#VALUE!</v>
      </c>
    </row>
    <row r="619" ht="15.75" customHeight="1">
      <c r="E619" s="4" t="str">
        <f>IFERROR(__xludf.DUMMYFUNCTION("GOOGLETRANSLATE(D619, ""he"", ""en"")"),"#VALUE!")</f>
        <v>#VALUE!</v>
      </c>
    </row>
    <row r="620" ht="15.75" customHeight="1">
      <c r="E620" s="4" t="str">
        <f>IFERROR(__xludf.DUMMYFUNCTION("GOOGLETRANSLATE(D620, ""he"", ""en"")"),"#VALUE!")</f>
        <v>#VALUE!</v>
      </c>
    </row>
    <row r="621" ht="15.75" customHeight="1">
      <c r="E621" s="4" t="str">
        <f>IFERROR(__xludf.DUMMYFUNCTION("GOOGLETRANSLATE(D621, ""he"", ""en"")"),"#VALUE!")</f>
        <v>#VALUE!</v>
      </c>
    </row>
    <row r="622" ht="15.75" customHeight="1">
      <c r="E622" s="4" t="str">
        <f>IFERROR(__xludf.DUMMYFUNCTION("GOOGLETRANSLATE(D622, ""he"", ""en"")"),"#VALUE!")</f>
        <v>#VALUE!</v>
      </c>
    </row>
    <row r="623" ht="15.75" customHeight="1">
      <c r="E623" s="4" t="str">
        <f>IFERROR(__xludf.DUMMYFUNCTION("GOOGLETRANSLATE(D623, ""he"", ""en"")"),"#VALUE!")</f>
        <v>#VALUE!</v>
      </c>
    </row>
    <row r="624" ht="15.75" customHeight="1">
      <c r="E624" s="4" t="str">
        <f>IFERROR(__xludf.DUMMYFUNCTION("GOOGLETRANSLATE(D624, ""he"", ""en"")"),"#VALUE!")</f>
        <v>#VALUE!</v>
      </c>
    </row>
    <row r="625" ht="15.75" customHeight="1">
      <c r="E625" s="4" t="str">
        <f>IFERROR(__xludf.DUMMYFUNCTION("GOOGLETRANSLATE(D625, ""he"", ""en"")"),"#VALUE!")</f>
        <v>#VALUE!</v>
      </c>
    </row>
    <row r="626" ht="15.75" customHeight="1">
      <c r="E626" s="4" t="str">
        <f>IFERROR(__xludf.DUMMYFUNCTION("GOOGLETRANSLATE(D626, ""he"", ""en"")"),"#VALUE!")</f>
        <v>#VALUE!</v>
      </c>
    </row>
    <row r="627" ht="15.75" customHeight="1">
      <c r="E627" s="4" t="str">
        <f>IFERROR(__xludf.DUMMYFUNCTION("GOOGLETRANSLATE(D627, ""he"", ""en"")"),"#VALUE!")</f>
        <v>#VALUE!</v>
      </c>
    </row>
    <row r="628" ht="15.75" customHeight="1">
      <c r="E628" s="4" t="str">
        <f>IFERROR(__xludf.DUMMYFUNCTION("GOOGLETRANSLATE(D628, ""he"", ""en"")"),"#VALUE!")</f>
        <v>#VALUE!</v>
      </c>
    </row>
    <row r="629" ht="15.75" customHeight="1">
      <c r="E629" s="4" t="str">
        <f>IFERROR(__xludf.DUMMYFUNCTION("GOOGLETRANSLATE(D629, ""he"", ""en"")"),"#VALUE!")</f>
        <v>#VALUE!</v>
      </c>
    </row>
    <row r="630" ht="15.75" customHeight="1">
      <c r="E630" s="4" t="str">
        <f>IFERROR(__xludf.DUMMYFUNCTION("GOOGLETRANSLATE(D630, ""he"", ""en"")"),"#VALUE!")</f>
        <v>#VALUE!</v>
      </c>
    </row>
    <row r="631" ht="15.75" customHeight="1">
      <c r="E631" s="4" t="str">
        <f>IFERROR(__xludf.DUMMYFUNCTION("GOOGLETRANSLATE(D631, ""he"", ""en"")"),"#VALUE!")</f>
        <v>#VALUE!</v>
      </c>
    </row>
    <row r="632" ht="15.75" customHeight="1">
      <c r="E632" s="4" t="str">
        <f>IFERROR(__xludf.DUMMYFUNCTION("GOOGLETRANSLATE(D632, ""he"", ""en"")"),"#VALUE!")</f>
        <v>#VALUE!</v>
      </c>
    </row>
    <row r="633" ht="15.75" customHeight="1">
      <c r="E633" s="4" t="str">
        <f>IFERROR(__xludf.DUMMYFUNCTION("GOOGLETRANSLATE(D633, ""he"", ""en"")"),"#VALUE!")</f>
        <v>#VALUE!</v>
      </c>
    </row>
    <row r="634" ht="15.75" customHeight="1">
      <c r="E634" s="4" t="str">
        <f>IFERROR(__xludf.DUMMYFUNCTION("GOOGLETRANSLATE(D634, ""he"", ""en"")"),"#VALUE!")</f>
        <v>#VALUE!</v>
      </c>
    </row>
    <row r="635" ht="15.75" customHeight="1">
      <c r="E635" s="4" t="str">
        <f>IFERROR(__xludf.DUMMYFUNCTION("GOOGLETRANSLATE(D635, ""he"", ""en"")"),"#VALUE!")</f>
        <v>#VALUE!</v>
      </c>
    </row>
    <row r="636" ht="15.75" customHeight="1">
      <c r="E636" s="4" t="str">
        <f>IFERROR(__xludf.DUMMYFUNCTION("GOOGLETRANSLATE(D636, ""he"", ""en"")"),"#VALUE!")</f>
        <v>#VALUE!</v>
      </c>
    </row>
    <row r="637" ht="15.75" customHeight="1">
      <c r="E637" s="4" t="str">
        <f>IFERROR(__xludf.DUMMYFUNCTION("GOOGLETRANSLATE(D637, ""he"", ""en"")"),"#VALUE!")</f>
        <v>#VALUE!</v>
      </c>
    </row>
    <row r="638" ht="15.75" customHeight="1">
      <c r="E638" s="4" t="str">
        <f>IFERROR(__xludf.DUMMYFUNCTION("GOOGLETRANSLATE(D638, ""he"", ""en"")"),"#VALUE!")</f>
        <v>#VALUE!</v>
      </c>
    </row>
    <row r="639" ht="15.75" customHeight="1">
      <c r="E639" s="4" t="str">
        <f>IFERROR(__xludf.DUMMYFUNCTION("GOOGLETRANSLATE(D639, ""he"", ""en"")"),"#VALUE!")</f>
        <v>#VALUE!</v>
      </c>
    </row>
    <row r="640" ht="15.75" customHeight="1">
      <c r="E640" s="4" t="str">
        <f>IFERROR(__xludf.DUMMYFUNCTION("GOOGLETRANSLATE(D640, ""he"", ""en"")"),"#VALUE!")</f>
        <v>#VALUE!</v>
      </c>
    </row>
    <row r="641" ht="15.75" customHeight="1">
      <c r="E641" s="4" t="str">
        <f>IFERROR(__xludf.DUMMYFUNCTION("GOOGLETRANSLATE(D641, ""he"", ""en"")"),"#VALUE!")</f>
        <v>#VALUE!</v>
      </c>
    </row>
    <row r="642" ht="15.75" customHeight="1">
      <c r="E642" s="4" t="str">
        <f>IFERROR(__xludf.DUMMYFUNCTION("GOOGLETRANSLATE(D642, ""he"", ""en"")"),"#VALUE!")</f>
        <v>#VALUE!</v>
      </c>
    </row>
    <row r="643" ht="15.75" customHeight="1">
      <c r="E643" s="4" t="str">
        <f>IFERROR(__xludf.DUMMYFUNCTION("GOOGLETRANSLATE(D643, ""he"", ""en"")"),"#VALUE!")</f>
        <v>#VALUE!</v>
      </c>
    </row>
    <row r="644" ht="15.75" customHeight="1">
      <c r="E644" s="4" t="str">
        <f>IFERROR(__xludf.DUMMYFUNCTION("GOOGLETRANSLATE(D644, ""he"", ""en"")"),"#VALUE!")</f>
        <v>#VALUE!</v>
      </c>
    </row>
    <row r="645" ht="15.75" customHeight="1">
      <c r="E645" s="4" t="str">
        <f>IFERROR(__xludf.DUMMYFUNCTION("GOOGLETRANSLATE(D645, ""he"", ""en"")"),"#VALUE!")</f>
        <v>#VALUE!</v>
      </c>
    </row>
    <row r="646" ht="15.75" customHeight="1">
      <c r="E646" s="4" t="str">
        <f>IFERROR(__xludf.DUMMYFUNCTION("GOOGLETRANSLATE(D646, ""he"", ""en"")"),"#VALUE!")</f>
        <v>#VALUE!</v>
      </c>
    </row>
    <row r="647" ht="15.75" customHeight="1">
      <c r="E647" s="4" t="str">
        <f>IFERROR(__xludf.DUMMYFUNCTION("GOOGLETRANSLATE(D647, ""he"", ""en"")"),"#VALUE!")</f>
        <v>#VALUE!</v>
      </c>
    </row>
    <row r="648" ht="15.75" customHeight="1">
      <c r="E648" s="4" t="str">
        <f>IFERROR(__xludf.DUMMYFUNCTION("GOOGLETRANSLATE(D648, ""he"", ""en"")"),"#VALUE!")</f>
        <v>#VALUE!</v>
      </c>
    </row>
    <row r="649" ht="15.75" customHeight="1">
      <c r="E649" s="4" t="str">
        <f>IFERROR(__xludf.DUMMYFUNCTION("GOOGLETRANSLATE(D649, ""he"", ""en"")"),"#VALUE!")</f>
        <v>#VALUE!</v>
      </c>
    </row>
    <row r="650" ht="15.75" customHeight="1">
      <c r="E650" s="4" t="str">
        <f>IFERROR(__xludf.DUMMYFUNCTION("GOOGLETRANSLATE(D650, ""he"", ""en"")"),"#VALUE!")</f>
        <v>#VALUE!</v>
      </c>
    </row>
    <row r="651" ht="15.75" customHeight="1">
      <c r="E651" s="4" t="str">
        <f>IFERROR(__xludf.DUMMYFUNCTION("GOOGLETRANSLATE(D651, ""he"", ""en"")"),"#VALUE!")</f>
        <v>#VALUE!</v>
      </c>
    </row>
    <row r="652" ht="15.75" customHeight="1">
      <c r="E652" s="4" t="str">
        <f>IFERROR(__xludf.DUMMYFUNCTION("GOOGLETRANSLATE(D652, ""he"", ""en"")"),"#VALUE!")</f>
        <v>#VALUE!</v>
      </c>
    </row>
    <row r="653" ht="15.75" customHeight="1">
      <c r="E653" s="4" t="str">
        <f>IFERROR(__xludf.DUMMYFUNCTION("GOOGLETRANSLATE(D653, ""he"", ""en"")"),"#VALUE!")</f>
        <v>#VALUE!</v>
      </c>
    </row>
    <row r="654" ht="15.75" customHeight="1">
      <c r="E654" s="4" t="str">
        <f>IFERROR(__xludf.DUMMYFUNCTION("GOOGLETRANSLATE(D654, ""he"", ""en"")"),"#VALUE!")</f>
        <v>#VALUE!</v>
      </c>
    </row>
    <row r="655" ht="15.75" customHeight="1">
      <c r="E655" s="4" t="str">
        <f>IFERROR(__xludf.DUMMYFUNCTION("GOOGLETRANSLATE(D655, ""he"", ""en"")"),"#VALUE!")</f>
        <v>#VALUE!</v>
      </c>
    </row>
    <row r="656" ht="15.75" customHeight="1">
      <c r="E656" s="4" t="str">
        <f>IFERROR(__xludf.DUMMYFUNCTION("GOOGLETRANSLATE(D656, ""he"", ""en"")"),"#VALUE!")</f>
        <v>#VALUE!</v>
      </c>
    </row>
    <row r="657" ht="15.75" customHeight="1">
      <c r="E657" s="4" t="str">
        <f>IFERROR(__xludf.DUMMYFUNCTION("GOOGLETRANSLATE(D657, ""he"", ""en"")"),"#VALUE!")</f>
        <v>#VALUE!</v>
      </c>
    </row>
    <row r="658" ht="15.75" customHeight="1">
      <c r="E658" s="4" t="str">
        <f>IFERROR(__xludf.DUMMYFUNCTION("GOOGLETRANSLATE(D658, ""he"", ""en"")"),"#VALUE!")</f>
        <v>#VALUE!</v>
      </c>
    </row>
    <row r="659" ht="15.75" customHeight="1">
      <c r="E659" s="4" t="str">
        <f>IFERROR(__xludf.DUMMYFUNCTION("GOOGLETRANSLATE(D659, ""he"", ""en"")"),"#VALUE!")</f>
        <v>#VALUE!</v>
      </c>
    </row>
    <row r="660" ht="15.75" customHeight="1">
      <c r="E660" s="4" t="str">
        <f>IFERROR(__xludf.DUMMYFUNCTION("GOOGLETRANSLATE(D660, ""he"", ""en"")"),"#VALUE!")</f>
        <v>#VALUE!</v>
      </c>
    </row>
    <row r="661" ht="15.75" customHeight="1">
      <c r="E661" s="4" t="str">
        <f>IFERROR(__xludf.DUMMYFUNCTION("GOOGLETRANSLATE(D661, ""he"", ""en"")"),"#VALUE!")</f>
        <v>#VALUE!</v>
      </c>
    </row>
    <row r="662" ht="15.75" customHeight="1">
      <c r="E662" s="4" t="str">
        <f>IFERROR(__xludf.DUMMYFUNCTION("GOOGLETRANSLATE(D662, ""he"", ""en"")"),"#VALUE!")</f>
        <v>#VALUE!</v>
      </c>
    </row>
    <row r="663" ht="15.75" customHeight="1">
      <c r="E663" s="4" t="str">
        <f>IFERROR(__xludf.DUMMYFUNCTION("GOOGLETRANSLATE(D663, ""he"", ""en"")"),"#VALUE!")</f>
        <v>#VALUE!</v>
      </c>
    </row>
    <row r="664" ht="15.75" customHeight="1">
      <c r="E664" s="4" t="str">
        <f>IFERROR(__xludf.DUMMYFUNCTION("GOOGLETRANSLATE(D664, ""he"", ""en"")"),"#VALUE!")</f>
        <v>#VALUE!</v>
      </c>
    </row>
    <row r="665" ht="15.75" customHeight="1">
      <c r="E665" s="4" t="str">
        <f>IFERROR(__xludf.DUMMYFUNCTION("GOOGLETRANSLATE(D665, ""he"", ""en"")"),"#VALUE!")</f>
        <v>#VALUE!</v>
      </c>
    </row>
    <row r="666" ht="15.75" customHeight="1">
      <c r="E666" s="4" t="str">
        <f>IFERROR(__xludf.DUMMYFUNCTION("GOOGLETRANSLATE(D666, ""he"", ""en"")"),"#VALUE!")</f>
        <v>#VALUE!</v>
      </c>
    </row>
    <row r="667" ht="15.75" customHeight="1">
      <c r="E667" s="4" t="str">
        <f>IFERROR(__xludf.DUMMYFUNCTION("GOOGLETRANSLATE(D667, ""he"", ""en"")"),"#VALUE!")</f>
        <v>#VALUE!</v>
      </c>
    </row>
    <row r="668" ht="15.75" customHeight="1">
      <c r="E668" s="4" t="str">
        <f>IFERROR(__xludf.DUMMYFUNCTION("GOOGLETRANSLATE(D668, ""he"", ""en"")"),"#VALUE!")</f>
        <v>#VALUE!</v>
      </c>
    </row>
    <row r="669" ht="15.75" customHeight="1">
      <c r="E669" s="4" t="str">
        <f>IFERROR(__xludf.DUMMYFUNCTION("GOOGLETRANSLATE(D669, ""he"", ""en"")"),"#VALUE!")</f>
        <v>#VALUE!</v>
      </c>
    </row>
    <row r="670" ht="15.75" customHeight="1">
      <c r="E670" s="4" t="str">
        <f>IFERROR(__xludf.DUMMYFUNCTION("GOOGLETRANSLATE(D670, ""he"", ""en"")"),"#VALUE!")</f>
        <v>#VALUE!</v>
      </c>
    </row>
    <row r="671" ht="15.75" customHeight="1">
      <c r="E671" s="4" t="str">
        <f>IFERROR(__xludf.DUMMYFUNCTION("GOOGLETRANSLATE(D671, ""he"", ""en"")"),"#VALUE!")</f>
        <v>#VALUE!</v>
      </c>
    </row>
    <row r="672" ht="15.75" customHeight="1">
      <c r="E672" s="4" t="str">
        <f>IFERROR(__xludf.DUMMYFUNCTION("GOOGLETRANSLATE(D672, ""he"", ""en"")"),"#VALUE!")</f>
        <v>#VALUE!</v>
      </c>
    </row>
    <row r="673" ht="15.75" customHeight="1">
      <c r="E673" s="4" t="str">
        <f>IFERROR(__xludf.DUMMYFUNCTION("GOOGLETRANSLATE(D673, ""he"", ""en"")"),"#VALUE!")</f>
        <v>#VALUE!</v>
      </c>
    </row>
    <row r="674" ht="15.75" customHeight="1">
      <c r="E674" s="4" t="str">
        <f>IFERROR(__xludf.DUMMYFUNCTION("GOOGLETRANSLATE(D674, ""he"", ""en"")"),"#VALUE!")</f>
        <v>#VALUE!</v>
      </c>
    </row>
    <row r="675" ht="15.75" customHeight="1">
      <c r="E675" s="4" t="str">
        <f>IFERROR(__xludf.DUMMYFUNCTION("GOOGLETRANSLATE(D675, ""he"", ""en"")"),"#VALUE!")</f>
        <v>#VALUE!</v>
      </c>
    </row>
    <row r="676" ht="15.75" customHeight="1">
      <c r="E676" s="4" t="str">
        <f>IFERROR(__xludf.DUMMYFUNCTION("GOOGLETRANSLATE(D676, ""he"", ""en"")"),"#VALUE!")</f>
        <v>#VALUE!</v>
      </c>
    </row>
    <row r="677" ht="15.75" customHeight="1">
      <c r="E677" s="4" t="str">
        <f>IFERROR(__xludf.DUMMYFUNCTION("GOOGLETRANSLATE(D677, ""he"", ""en"")"),"#VALUE!")</f>
        <v>#VALUE!</v>
      </c>
    </row>
    <row r="678" ht="15.75" customHeight="1">
      <c r="E678" s="4" t="str">
        <f>IFERROR(__xludf.DUMMYFUNCTION("GOOGLETRANSLATE(D678, ""he"", ""en"")"),"#VALUE!")</f>
        <v>#VALUE!</v>
      </c>
    </row>
    <row r="679" ht="15.75" customHeight="1">
      <c r="E679" s="4" t="str">
        <f>IFERROR(__xludf.DUMMYFUNCTION("GOOGLETRANSLATE(D679, ""he"", ""en"")"),"#VALUE!")</f>
        <v>#VALUE!</v>
      </c>
    </row>
    <row r="680" ht="15.75" customHeight="1">
      <c r="E680" s="4" t="str">
        <f>IFERROR(__xludf.DUMMYFUNCTION("GOOGLETRANSLATE(D680, ""he"", ""en"")"),"#VALUE!")</f>
        <v>#VALUE!</v>
      </c>
    </row>
    <row r="681" ht="15.75" customHeight="1">
      <c r="E681" s="4" t="str">
        <f>IFERROR(__xludf.DUMMYFUNCTION("GOOGLETRANSLATE(D681, ""he"", ""en"")"),"#VALUE!")</f>
        <v>#VALUE!</v>
      </c>
    </row>
    <row r="682" ht="15.75" customHeight="1">
      <c r="E682" s="4" t="str">
        <f>IFERROR(__xludf.DUMMYFUNCTION("GOOGLETRANSLATE(D682, ""he"", ""en"")"),"#VALUE!")</f>
        <v>#VALUE!</v>
      </c>
    </row>
    <row r="683" ht="15.75" customHeight="1">
      <c r="E683" s="4" t="str">
        <f>IFERROR(__xludf.DUMMYFUNCTION("GOOGLETRANSLATE(D683, ""he"", ""en"")"),"#VALUE!")</f>
        <v>#VALUE!</v>
      </c>
    </row>
    <row r="684" ht="15.75" customHeight="1">
      <c r="E684" s="4" t="str">
        <f>IFERROR(__xludf.DUMMYFUNCTION("GOOGLETRANSLATE(D684, ""he"", ""en"")"),"#VALUE!")</f>
        <v>#VALUE!</v>
      </c>
    </row>
    <row r="685" ht="15.75" customHeight="1">
      <c r="E685" s="4" t="str">
        <f>IFERROR(__xludf.DUMMYFUNCTION("GOOGLETRANSLATE(D685, ""he"", ""en"")"),"#VALUE!")</f>
        <v>#VALUE!</v>
      </c>
    </row>
    <row r="686" ht="15.75" customHeight="1">
      <c r="E686" s="4" t="str">
        <f>IFERROR(__xludf.DUMMYFUNCTION("GOOGLETRANSLATE(D686, ""he"", ""en"")"),"#VALUE!")</f>
        <v>#VALUE!</v>
      </c>
    </row>
    <row r="687" ht="15.75" customHeight="1">
      <c r="E687" s="4" t="str">
        <f>IFERROR(__xludf.DUMMYFUNCTION("GOOGLETRANSLATE(D687, ""he"", ""en"")"),"#VALUE!")</f>
        <v>#VALUE!</v>
      </c>
    </row>
    <row r="688" ht="15.75" customHeight="1">
      <c r="E688" s="4" t="str">
        <f>IFERROR(__xludf.DUMMYFUNCTION("GOOGLETRANSLATE(D688, ""he"", ""en"")"),"#VALUE!")</f>
        <v>#VALUE!</v>
      </c>
    </row>
    <row r="689" ht="15.75" customHeight="1">
      <c r="E689" s="4" t="str">
        <f>IFERROR(__xludf.DUMMYFUNCTION("GOOGLETRANSLATE(D689, ""he"", ""en"")"),"#VALUE!")</f>
        <v>#VALUE!</v>
      </c>
    </row>
    <row r="690" ht="15.75" customHeight="1">
      <c r="E690" s="4" t="str">
        <f>IFERROR(__xludf.DUMMYFUNCTION("GOOGLETRANSLATE(D690, ""he"", ""en"")"),"#VALUE!")</f>
        <v>#VALUE!</v>
      </c>
    </row>
    <row r="691" ht="15.75" customHeight="1">
      <c r="E691" s="4" t="str">
        <f>IFERROR(__xludf.DUMMYFUNCTION("GOOGLETRANSLATE(D691, ""he"", ""en"")"),"#VALUE!")</f>
        <v>#VALUE!</v>
      </c>
    </row>
    <row r="692" ht="15.75" customHeight="1">
      <c r="E692" s="4" t="str">
        <f>IFERROR(__xludf.DUMMYFUNCTION("GOOGLETRANSLATE(D692, ""he"", ""en"")"),"#VALUE!")</f>
        <v>#VALUE!</v>
      </c>
    </row>
    <row r="693" ht="15.75" customHeight="1">
      <c r="E693" s="4" t="str">
        <f>IFERROR(__xludf.DUMMYFUNCTION("GOOGLETRANSLATE(D693, ""he"", ""en"")"),"#VALUE!")</f>
        <v>#VALUE!</v>
      </c>
    </row>
    <row r="694" ht="15.75" customHeight="1">
      <c r="E694" s="4" t="str">
        <f>IFERROR(__xludf.DUMMYFUNCTION("GOOGLETRANSLATE(D694, ""he"", ""en"")"),"#VALUE!")</f>
        <v>#VALUE!</v>
      </c>
    </row>
    <row r="695" ht="15.75" customHeight="1">
      <c r="E695" s="4" t="str">
        <f>IFERROR(__xludf.DUMMYFUNCTION("GOOGLETRANSLATE(D695, ""he"", ""en"")"),"#VALUE!")</f>
        <v>#VALUE!</v>
      </c>
    </row>
    <row r="696" ht="15.75" customHeight="1">
      <c r="E696" s="4" t="str">
        <f>IFERROR(__xludf.DUMMYFUNCTION("GOOGLETRANSLATE(D696, ""he"", ""en"")"),"#VALUE!")</f>
        <v>#VALUE!</v>
      </c>
    </row>
    <row r="697" ht="15.75" customHeight="1">
      <c r="E697" s="4" t="str">
        <f>IFERROR(__xludf.DUMMYFUNCTION("GOOGLETRANSLATE(D697, ""he"", ""en"")"),"#VALUE!")</f>
        <v>#VALUE!</v>
      </c>
    </row>
    <row r="698" ht="15.75" customHeight="1">
      <c r="E698" s="4" t="str">
        <f>IFERROR(__xludf.DUMMYFUNCTION("GOOGLETRANSLATE(D698, ""he"", ""en"")"),"#VALUE!")</f>
        <v>#VALUE!</v>
      </c>
    </row>
    <row r="699" ht="15.75" customHeight="1">
      <c r="E699" s="4" t="str">
        <f>IFERROR(__xludf.DUMMYFUNCTION("GOOGLETRANSLATE(D699, ""he"", ""en"")"),"#VALUE!")</f>
        <v>#VALUE!</v>
      </c>
    </row>
    <row r="700" ht="15.75" customHeight="1">
      <c r="E700" s="4" t="str">
        <f>IFERROR(__xludf.DUMMYFUNCTION("GOOGLETRANSLATE(D700, ""he"", ""en"")"),"#VALUE!")</f>
        <v>#VALUE!</v>
      </c>
    </row>
    <row r="701" ht="15.75" customHeight="1">
      <c r="E701" s="4" t="str">
        <f>IFERROR(__xludf.DUMMYFUNCTION("GOOGLETRANSLATE(D701, ""he"", ""en"")"),"#VALUE!")</f>
        <v>#VALUE!</v>
      </c>
    </row>
    <row r="702" ht="15.75" customHeight="1">
      <c r="E702" s="4" t="str">
        <f>IFERROR(__xludf.DUMMYFUNCTION("GOOGLETRANSLATE(D702, ""he"", ""en"")"),"#VALUE!")</f>
        <v>#VALUE!</v>
      </c>
    </row>
    <row r="703" ht="15.75" customHeight="1">
      <c r="E703" s="4" t="str">
        <f>IFERROR(__xludf.DUMMYFUNCTION("GOOGLETRANSLATE(D703, ""he"", ""en"")"),"#VALUE!")</f>
        <v>#VALUE!</v>
      </c>
    </row>
    <row r="704" ht="15.75" customHeight="1">
      <c r="E704" s="4" t="str">
        <f>IFERROR(__xludf.DUMMYFUNCTION("GOOGLETRANSLATE(D704, ""he"", ""en"")"),"#VALUE!")</f>
        <v>#VALUE!</v>
      </c>
    </row>
    <row r="705" ht="15.75" customHeight="1">
      <c r="E705" s="4" t="str">
        <f>IFERROR(__xludf.DUMMYFUNCTION("GOOGLETRANSLATE(D705, ""he"", ""en"")"),"#VALUE!")</f>
        <v>#VALUE!</v>
      </c>
    </row>
    <row r="706" ht="15.75" customHeight="1">
      <c r="E706" s="4" t="str">
        <f>IFERROR(__xludf.DUMMYFUNCTION("GOOGLETRANSLATE(D706, ""he"", ""en"")"),"#VALUE!")</f>
        <v>#VALUE!</v>
      </c>
    </row>
    <row r="707" ht="15.75" customHeight="1">
      <c r="E707" s="4" t="str">
        <f>IFERROR(__xludf.DUMMYFUNCTION("GOOGLETRANSLATE(D707, ""he"", ""en"")"),"#VALUE!")</f>
        <v>#VALUE!</v>
      </c>
    </row>
    <row r="708" ht="15.75" customHeight="1">
      <c r="E708" s="4" t="str">
        <f>IFERROR(__xludf.DUMMYFUNCTION("GOOGLETRANSLATE(D708, ""he"", ""en"")"),"#VALUE!")</f>
        <v>#VALUE!</v>
      </c>
    </row>
    <row r="709" ht="15.75" customHeight="1">
      <c r="E709" s="4" t="str">
        <f>IFERROR(__xludf.DUMMYFUNCTION("GOOGLETRANSLATE(D709, ""he"", ""en"")"),"#VALUE!")</f>
        <v>#VALUE!</v>
      </c>
    </row>
    <row r="710" ht="15.75" customHeight="1">
      <c r="E710" s="4" t="str">
        <f>IFERROR(__xludf.DUMMYFUNCTION("GOOGLETRANSLATE(D710, ""he"", ""en"")"),"#VALUE!")</f>
        <v>#VALUE!</v>
      </c>
    </row>
    <row r="711" ht="15.75" customHeight="1">
      <c r="E711" s="4" t="str">
        <f>IFERROR(__xludf.DUMMYFUNCTION("GOOGLETRANSLATE(D711, ""he"", ""en"")"),"#VALUE!")</f>
        <v>#VALUE!</v>
      </c>
    </row>
    <row r="712" ht="15.75" customHeight="1">
      <c r="E712" s="4" t="str">
        <f>IFERROR(__xludf.DUMMYFUNCTION("GOOGLETRANSLATE(D712, ""he"", ""en"")"),"#VALUE!")</f>
        <v>#VALUE!</v>
      </c>
    </row>
    <row r="713" ht="15.75" customHeight="1">
      <c r="E713" s="4" t="str">
        <f>IFERROR(__xludf.DUMMYFUNCTION("GOOGLETRANSLATE(D713, ""he"", ""en"")"),"#VALUE!")</f>
        <v>#VALUE!</v>
      </c>
    </row>
    <row r="714" ht="15.75" customHeight="1">
      <c r="E714" s="4" t="str">
        <f>IFERROR(__xludf.DUMMYFUNCTION("GOOGLETRANSLATE(D714, ""he"", ""en"")"),"#VALUE!")</f>
        <v>#VALUE!</v>
      </c>
    </row>
    <row r="715" ht="15.75" customHeight="1">
      <c r="E715" s="4" t="str">
        <f>IFERROR(__xludf.DUMMYFUNCTION("GOOGLETRANSLATE(D715, ""he"", ""en"")"),"#VALUE!")</f>
        <v>#VALUE!</v>
      </c>
    </row>
    <row r="716" ht="15.75" customHeight="1">
      <c r="E716" s="4" t="str">
        <f>IFERROR(__xludf.DUMMYFUNCTION("GOOGLETRANSLATE(D716, ""he"", ""en"")"),"#VALUE!")</f>
        <v>#VALUE!</v>
      </c>
    </row>
    <row r="717" ht="15.75" customHeight="1">
      <c r="E717" s="4" t="str">
        <f>IFERROR(__xludf.DUMMYFUNCTION("GOOGLETRANSLATE(D717, ""he"", ""en"")"),"#VALUE!")</f>
        <v>#VALUE!</v>
      </c>
    </row>
    <row r="718" ht="15.75" customHeight="1">
      <c r="E718" s="4" t="str">
        <f>IFERROR(__xludf.DUMMYFUNCTION("GOOGLETRANSLATE(D718, ""he"", ""en"")"),"#VALUE!")</f>
        <v>#VALUE!</v>
      </c>
    </row>
    <row r="719" ht="15.75" customHeight="1">
      <c r="E719" s="4" t="str">
        <f>IFERROR(__xludf.DUMMYFUNCTION("GOOGLETRANSLATE(D719, ""he"", ""en"")"),"#VALUE!")</f>
        <v>#VALUE!</v>
      </c>
    </row>
    <row r="720" ht="15.75" customHeight="1">
      <c r="E720" s="4" t="str">
        <f>IFERROR(__xludf.DUMMYFUNCTION("GOOGLETRANSLATE(D720, ""he"", ""en"")"),"#VALUE!")</f>
        <v>#VALUE!</v>
      </c>
    </row>
    <row r="721" ht="15.75" customHeight="1">
      <c r="E721" s="4" t="str">
        <f>IFERROR(__xludf.DUMMYFUNCTION("GOOGLETRANSLATE(D721, ""he"", ""en"")"),"#VALUE!")</f>
        <v>#VALUE!</v>
      </c>
    </row>
    <row r="722" ht="15.75" customHeight="1">
      <c r="E722" s="4" t="str">
        <f>IFERROR(__xludf.DUMMYFUNCTION("GOOGLETRANSLATE(D722, ""he"", ""en"")"),"#VALUE!")</f>
        <v>#VALUE!</v>
      </c>
    </row>
    <row r="723" ht="15.75" customHeight="1">
      <c r="E723" s="4" t="str">
        <f>IFERROR(__xludf.DUMMYFUNCTION("GOOGLETRANSLATE(D723, ""he"", ""en"")"),"#VALUE!")</f>
        <v>#VALUE!</v>
      </c>
    </row>
    <row r="724" ht="15.75" customHeight="1">
      <c r="E724" s="4" t="str">
        <f>IFERROR(__xludf.DUMMYFUNCTION("GOOGLETRANSLATE(D724, ""he"", ""en"")"),"#VALUE!")</f>
        <v>#VALUE!</v>
      </c>
    </row>
    <row r="725" ht="15.75" customHeight="1">
      <c r="E725" s="4" t="str">
        <f>IFERROR(__xludf.DUMMYFUNCTION("GOOGLETRANSLATE(D725, ""he"", ""en"")"),"#VALUE!")</f>
        <v>#VALUE!</v>
      </c>
    </row>
    <row r="726" ht="15.75" customHeight="1">
      <c r="E726" s="4" t="str">
        <f>IFERROR(__xludf.DUMMYFUNCTION("GOOGLETRANSLATE(D726, ""he"", ""en"")"),"#VALUE!")</f>
        <v>#VALUE!</v>
      </c>
    </row>
    <row r="727" ht="15.75" customHeight="1">
      <c r="E727" s="4" t="str">
        <f>IFERROR(__xludf.DUMMYFUNCTION("GOOGLETRANSLATE(D727, ""he"", ""en"")"),"#VALUE!")</f>
        <v>#VALUE!</v>
      </c>
    </row>
    <row r="728" ht="15.75" customHeight="1">
      <c r="E728" s="4" t="str">
        <f>IFERROR(__xludf.DUMMYFUNCTION("GOOGLETRANSLATE(D728, ""he"", ""en"")"),"#VALUE!")</f>
        <v>#VALUE!</v>
      </c>
    </row>
    <row r="729" ht="15.75" customHeight="1">
      <c r="E729" s="4" t="str">
        <f>IFERROR(__xludf.DUMMYFUNCTION("GOOGLETRANSLATE(D729, ""he"", ""en"")"),"#VALUE!")</f>
        <v>#VALUE!</v>
      </c>
    </row>
    <row r="730" ht="15.75" customHeight="1">
      <c r="E730" s="4" t="str">
        <f>IFERROR(__xludf.DUMMYFUNCTION("GOOGLETRANSLATE(D730, ""he"", ""en"")"),"#VALUE!")</f>
        <v>#VALUE!</v>
      </c>
    </row>
    <row r="731" ht="15.75" customHeight="1">
      <c r="E731" s="4" t="str">
        <f>IFERROR(__xludf.DUMMYFUNCTION("GOOGLETRANSLATE(D731, ""he"", ""en"")"),"#VALUE!")</f>
        <v>#VALUE!</v>
      </c>
    </row>
    <row r="732" ht="15.75" customHeight="1">
      <c r="E732" s="4" t="str">
        <f>IFERROR(__xludf.DUMMYFUNCTION("GOOGLETRANSLATE(D732, ""he"", ""en"")"),"#VALUE!")</f>
        <v>#VALUE!</v>
      </c>
    </row>
    <row r="733" ht="15.75" customHeight="1">
      <c r="E733" s="4" t="str">
        <f>IFERROR(__xludf.DUMMYFUNCTION("GOOGLETRANSLATE(D733, ""he"", ""en"")"),"#VALUE!")</f>
        <v>#VALUE!</v>
      </c>
    </row>
    <row r="734" ht="15.75" customHeight="1">
      <c r="E734" s="4" t="str">
        <f>IFERROR(__xludf.DUMMYFUNCTION("GOOGLETRANSLATE(D734, ""he"", ""en"")"),"#VALUE!")</f>
        <v>#VALUE!</v>
      </c>
    </row>
    <row r="735" ht="15.75" customHeight="1">
      <c r="E735" s="4" t="str">
        <f>IFERROR(__xludf.DUMMYFUNCTION("GOOGLETRANSLATE(D735, ""he"", ""en"")"),"#VALUE!")</f>
        <v>#VALUE!</v>
      </c>
    </row>
    <row r="736" ht="15.75" customHeight="1">
      <c r="E736" s="4" t="str">
        <f>IFERROR(__xludf.DUMMYFUNCTION("GOOGLETRANSLATE(D736, ""he"", ""en"")"),"#VALUE!")</f>
        <v>#VALUE!</v>
      </c>
    </row>
    <row r="737" ht="15.75" customHeight="1">
      <c r="E737" s="4" t="str">
        <f>IFERROR(__xludf.DUMMYFUNCTION("GOOGLETRANSLATE(D737, ""he"", ""en"")"),"#VALUE!")</f>
        <v>#VALUE!</v>
      </c>
    </row>
    <row r="738" ht="15.75" customHeight="1">
      <c r="E738" s="4" t="str">
        <f>IFERROR(__xludf.DUMMYFUNCTION("GOOGLETRANSLATE(D738, ""he"", ""en"")"),"#VALUE!")</f>
        <v>#VALUE!</v>
      </c>
    </row>
    <row r="739" ht="15.75" customHeight="1">
      <c r="E739" s="4" t="str">
        <f>IFERROR(__xludf.DUMMYFUNCTION("GOOGLETRANSLATE(D739, ""he"", ""en"")"),"#VALUE!")</f>
        <v>#VALUE!</v>
      </c>
    </row>
    <row r="740" ht="15.75" customHeight="1">
      <c r="E740" s="4" t="str">
        <f>IFERROR(__xludf.DUMMYFUNCTION("GOOGLETRANSLATE(D740, ""he"", ""en"")"),"#VALUE!")</f>
        <v>#VALUE!</v>
      </c>
    </row>
    <row r="741" ht="15.75" customHeight="1">
      <c r="E741" s="4" t="str">
        <f>IFERROR(__xludf.DUMMYFUNCTION("GOOGLETRANSLATE(D741, ""he"", ""en"")"),"#VALUE!")</f>
        <v>#VALUE!</v>
      </c>
    </row>
    <row r="742" ht="15.75" customHeight="1">
      <c r="E742" s="4" t="str">
        <f>IFERROR(__xludf.DUMMYFUNCTION("GOOGLETRANSLATE(D742, ""he"", ""en"")"),"#VALUE!")</f>
        <v>#VALUE!</v>
      </c>
    </row>
    <row r="743" ht="15.75" customHeight="1">
      <c r="E743" s="4" t="str">
        <f>IFERROR(__xludf.DUMMYFUNCTION("GOOGLETRANSLATE(D743, ""he"", ""en"")"),"#VALUE!")</f>
        <v>#VALUE!</v>
      </c>
    </row>
    <row r="744" ht="15.75" customHeight="1">
      <c r="E744" s="4" t="str">
        <f>IFERROR(__xludf.DUMMYFUNCTION("GOOGLETRANSLATE(D744, ""he"", ""en"")"),"#VALUE!")</f>
        <v>#VALUE!</v>
      </c>
    </row>
    <row r="745" ht="15.75" customHeight="1">
      <c r="E745" s="4" t="str">
        <f>IFERROR(__xludf.DUMMYFUNCTION("GOOGLETRANSLATE(D745, ""he"", ""en"")"),"#VALUE!")</f>
        <v>#VALUE!</v>
      </c>
    </row>
    <row r="746" ht="15.75" customHeight="1">
      <c r="E746" s="4" t="str">
        <f>IFERROR(__xludf.DUMMYFUNCTION("GOOGLETRANSLATE(D746, ""he"", ""en"")"),"#VALUE!")</f>
        <v>#VALUE!</v>
      </c>
    </row>
    <row r="747" ht="15.75" customHeight="1">
      <c r="E747" s="4" t="str">
        <f>IFERROR(__xludf.DUMMYFUNCTION("GOOGLETRANSLATE(D747, ""he"", ""en"")"),"#VALUE!")</f>
        <v>#VALUE!</v>
      </c>
    </row>
    <row r="748" ht="15.75" customHeight="1">
      <c r="E748" s="4" t="str">
        <f>IFERROR(__xludf.DUMMYFUNCTION("GOOGLETRANSLATE(D748, ""he"", ""en"")"),"#VALUE!")</f>
        <v>#VALUE!</v>
      </c>
    </row>
    <row r="749" ht="15.75" customHeight="1">
      <c r="E749" s="4" t="str">
        <f>IFERROR(__xludf.DUMMYFUNCTION("GOOGLETRANSLATE(D749, ""he"", ""en"")"),"#VALUE!")</f>
        <v>#VALUE!</v>
      </c>
    </row>
    <row r="750" ht="15.75" customHeight="1">
      <c r="E750" s="4" t="str">
        <f>IFERROR(__xludf.DUMMYFUNCTION("GOOGLETRANSLATE(D750, ""he"", ""en"")"),"#VALUE!")</f>
        <v>#VALUE!</v>
      </c>
    </row>
    <row r="751" ht="15.75" customHeight="1">
      <c r="E751" s="4" t="str">
        <f>IFERROR(__xludf.DUMMYFUNCTION("GOOGLETRANSLATE(D751, ""he"", ""en"")"),"#VALUE!")</f>
        <v>#VALUE!</v>
      </c>
    </row>
    <row r="752" ht="15.75" customHeight="1">
      <c r="E752" s="4" t="str">
        <f>IFERROR(__xludf.DUMMYFUNCTION("GOOGLETRANSLATE(D752, ""he"", ""en"")"),"#VALUE!")</f>
        <v>#VALUE!</v>
      </c>
    </row>
    <row r="753" ht="15.75" customHeight="1">
      <c r="E753" s="4" t="str">
        <f>IFERROR(__xludf.DUMMYFUNCTION("GOOGLETRANSLATE(D753, ""he"", ""en"")"),"#VALUE!")</f>
        <v>#VALUE!</v>
      </c>
    </row>
    <row r="754" ht="15.75" customHeight="1">
      <c r="E754" s="4" t="str">
        <f>IFERROR(__xludf.DUMMYFUNCTION("GOOGLETRANSLATE(D754, ""he"", ""en"")"),"#VALUE!")</f>
        <v>#VALUE!</v>
      </c>
    </row>
    <row r="755" ht="15.75" customHeight="1">
      <c r="E755" s="4" t="str">
        <f>IFERROR(__xludf.DUMMYFUNCTION("GOOGLETRANSLATE(D755, ""he"", ""en"")"),"#VALUE!")</f>
        <v>#VALUE!</v>
      </c>
    </row>
    <row r="756" ht="15.75" customHeight="1">
      <c r="E756" s="4" t="str">
        <f>IFERROR(__xludf.DUMMYFUNCTION("GOOGLETRANSLATE(D756, ""he"", ""en"")"),"#VALUE!")</f>
        <v>#VALUE!</v>
      </c>
    </row>
    <row r="757" ht="15.75" customHeight="1">
      <c r="E757" s="4" t="str">
        <f>IFERROR(__xludf.DUMMYFUNCTION("GOOGLETRANSLATE(D757, ""he"", ""en"")"),"#VALUE!")</f>
        <v>#VALUE!</v>
      </c>
    </row>
    <row r="758" ht="15.75" customHeight="1">
      <c r="E758" s="4" t="str">
        <f>IFERROR(__xludf.DUMMYFUNCTION("GOOGLETRANSLATE(D758, ""he"", ""en"")"),"#VALUE!")</f>
        <v>#VALUE!</v>
      </c>
    </row>
    <row r="759" ht="15.75" customHeight="1">
      <c r="E759" s="4" t="str">
        <f>IFERROR(__xludf.DUMMYFUNCTION("GOOGLETRANSLATE(D759, ""he"", ""en"")"),"#VALUE!")</f>
        <v>#VALUE!</v>
      </c>
    </row>
    <row r="760" ht="15.75" customHeight="1">
      <c r="E760" s="4" t="str">
        <f>IFERROR(__xludf.DUMMYFUNCTION("GOOGLETRANSLATE(D760, ""he"", ""en"")"),"#VALUE!")</f>
        <v>#VALUE!</v>
      </c>
    </row>
    <row r="761" ht="15.75" customHeight="1">
      <c r="E761" s="4" t="str">
        <f>IFERROR(__xludf.DUMMYFUNCTION("GOOGLETRANSLATE(D761, ""he"", ""en"")"),"#VALUE!")</f>
        <v>#VALUE!</v>
      </c>
    </row>
    <row r="762" ht="15.75" customHeight="1">
      <c r="E762" s="4" t="str">
        <f>IFERROR(__xludf.DUMMYFUNCTION("GOOGLETRANSLATE(D762, ""he"", ""en"")"),"#VALUE!")</f>
        <v>#VALUE!</v>
      </c>
    </row>
    <row r="763" ht="15.75" customHeight="1">
      <c r="E763" s="4" t="str">
        <f>IFERROR(__xludf.DUMMYFUNCTION("GOOGLETRANSLATE(D763, ""he"", ""en"")"),"#VALUE!")</f>
        <v>#VALUE!</v>
      </c>
    </row>
    <row r="764" ht="15.75" customHeight="1">
      <c r="E764" s="4" t="str">
        <f>IFERROR(__xludf.DUMMYFUNCTION("GOOGLETRANSLATE(D764, ""he"", ""en"")"),"#VALUE!")</f>
        <v>#VALUE!</v>
      </c>
    </row>
    <row r="765" ht="15.75" customHeight="1">
      <c r="E765" s="4" t="str">
        <f>IFERROR(__xludf.DUMMYFUNCTION("GOOGLETRANSLATE(D765, ""he"", ""en"")"),"#VALUE!")</f>
        <v>#VALUE!</v>
      </c>
    </row>
    <row r="766" ht="15.75" customHeight="1">
      <c r="E766" s="4" t="str">
        <f>IFERROR(__xludf.DUMMYFUNCTION("GOOGLETRANSLATE(D766, ""he"", ""en"")"),"#VALUE!")</f>
        <v>#VALUE!</v>
      </c>
    </row>
    <row r="767" ht="15.75" customHeight="1">
      <c r="E767" s="4" t="str">
        <f>IFERROR(__xludf.DUMMYFUNCTION("GOOGLETRANSLATE(D767, ""he"", ""en"")"),"#VALUE!")</f>
        <v>#VALUE!</v>
      </c>
    </row>
    <row r="768" ht="15.75" customHeight="1">
      <c r="E768" s="4" t="str">
        <f>IFERROR(__xludf.DUMMYFUNCTION("GOOGLETRANSLATE(D768, ""he"", ""en"")"),"#VALUE!")</f>
        <v>#VALUE!</v>
      </c>
    </row>
    <row r="769" ht="15.75" customHeight="1">
      <c r="E769" s="4" t="str">
        <f>IFERROR(__xludf.DUMMYFUNCTION("GOOGLETRANSLATE(D769, ""he"", ""en"")"),"#VALUE!")</f>
        <v>#VALUE!</v>
      </c>
    </row>
    <row r="770" ht="15.75" customHeight="1">
      <c r="E770" s="4" t="str">
        <f>IFERROR(__xludf.DUMMYFUNCTION("GOOGLETRANSLATE(D770, ""he"", ""en"")"),"#VALUE!")</f>
        <v>#VALUE!</v>
      </c>
    </row>
    <row r="771" ht="15.75" customHeight="1">
      <c r="E771" s="4" t="str">
        <f>IFERROR(__xludf.DUMMYFUNCTION("GOOGLETRANSLATE(D771, ""he"", ""en"")"),"#VALUE!")</f>
        <v>#VALUE!</v>
      </c>
    </row>
    <row r="772" ht="15.75" customHeight="1">
      <c r="E772" s="4" t="str">
        <f>IFERROR(__xludf.DUMMYFUNCTION("GOOGLETRANSLATE(D772, ""he"", ""en"")"),"#VALUE!")</f>
        <v>#VALUE!</v>
      </c>
    </row>
    <row r="773" ht="15.75" customHeight="1">
      <c r="E773" s="4" t="str">
        <f>IFERROR(__xludf.DUMMYFUNCTION("GOOGLETRANSLATE(D773, ""he"", ""en"")"),"#VALUE!")</f>
        <v>#VALUE!</v>
      </c>
    </row>
    <row r="774" ht="15.75" customHeight="1">
      <c r="E774" s="4" t="str">
        <f>IFERROR(__xludf.DUMMYFUNCTION("GOOGLETRANSLATE(D774, ""he"", ""en"")"),"#VALUE!")</f>
        <v>#VALUE!</v>
      </c>
    </row>
    <row r="775" ht="15.75" customHeight="1">
      <c r="E775" s="4" t="str">
        <f>IFERROR(__xludf.DUMMYFUNCTION("GOOGLETRANSLATE(D775, ""he"", ""en"")"),"#VALUE!")</f>
        <v>#VALUE!</v>
      </c>
    </row>
    <row r="776" ht="15.75" customHeight="1">
      <c r="E776" s="4" t="str">
        <f>IFERROR(__xludf.DUMMYFUNCTION("GOOGLETRANSLATE(D776, ""he"", ""en"")"),"#VALUE!")</f>
        <v>#VALUE!</v>
      </c>
    </row>
    <row r="777" ht="15.75" customHeight="1">
      <c r="E777" s="4" t="str">
        <f>IFERROR(__xludf.DUMMYFUNCTION("GOOGLETRANSLATE(D777, ""he"", ""en"")"),"#VALUE!")</f>
        <v>#VALUE!</v>
      </c>
    </row>
    <row r="778" ht="15.75" customHeight="1">
      <c r="E778" s="4" t="str">
        <f>IFERROR(__xludf.DUMMYFUNCTION("GOOGLETRANSLATE(D778, ""he"", ""en"")"),"#VALUE!")</f>
        <v>#VALUE!</v>
      </c>
    </row>
    <row r="779" ht="15.75" customHeight="1">
      <c r="E779" s="4" t="str">
        <f>IFERROR(__xludf.DUMMYFUNCTION("GOOGLETRANSLATE(D779, ""he"", ""en"")"),"#VALUE!")</f>
        <v>#VALUE!</v>
      </c>
    </row>
    <row r="780" ht="15.75" customHeight="1">
      <c r="E780" s="4" t="str">
        <f>IFERROR(__xludf.DUMMYFUNCTION("GOOGLETRANSLATE(D780, ""he"", ""en"")"),"#VALUE!")</f>
        <v>#VALUE!</v>
      </c>
    </row>
    <row r="781" ht="15.75" customHeight="1">
      <c r="E781" s="4" t="str">
        <f>IFERROR(__xludf.DUMMYFUNCTION("GOOGLETRANSLATE(D781, ""he"", ""en"")"),"#VALUE!")</f>
        <v>#VALUE!</v>
      </c>
    </row>
    <row r="782" ht="15.75" customHeight="1">
      <c r="E782" s="4" t="str">
        <f>IFERROR(__xludf.DUMMYFUNCTION("GOOGLETRANSLATE(D782, ""he"", ""en"")"),"#VALUE!")</f>
        <v>#VALUE!</v>
      </c>
    </row>
    <row r="783" ht="15.75" customHeight="1">
      <c r="E783" s="4" t="str">
        <f>IFERROR(__xludf.DUMMYFUNCTION("GOOGLETRANSLATE(D783, ""he"", ""en"")"),"#VALUE!")</f>
        <v>#VALUE!</v>
      </c>
    </row>
    <row r="784" ht="15.75" customHeight="1">
      <c r="E784" s="4" t="str">
        <f>IFERROR(__xludf.DUMMYFUNCTION("GOOGLETRANSLATE(D784, ""he"", ""en"")"),"#VALUE!")</f>
        <v>#VALUE!</v>
      </c>
    </row>
    <row r="785" ht="15.75" customHeight="1">
      <c r="E785" s="4" t="str">
        <f>IFERROR(__xludf.DUMMYFUNCTION("GOOGLETRANSLATE(D785, ""he"", ""en"")"),"#VALUE!")</f>
        <v>#VALUE!</v>
      </c>
    </row>
    <row r="786" ht="15.75" customHeight="1">
      <c r="E786" s="4" t="str">
        <f>IFERROR(__xludf.DUMMYFUNCTION("GOOGLETRANSLATE(D786, ""he"", ""en"")"),"#VALUE!")</f>
        <v>#VALUE!</v>
      </c>
    </row>
    <row r="787" ht="15.75" customHeight="1">
      <c r="E787" s="4" t="str">
        <f>IFERROR(__xludf.DUMMYFUNCTION("GOOGLETRANSLATE(D787, ""he"", ""en"")"),"#VALUE!")</f>
        <v>#VALUE!</v>
      </c>
    </row>
    <row r="788" ht="15.75" customHeight="1">
      <c r="E788" s="4" t="str">
        <f>IFERROR(__xludf.DUMMYFUNCTION("GOOGLETRANSLATE(D788, ""he"", ""en"")"),"#VALUE!")</f>
        <v>#VALUE!</v>
      </c>
    </row>
    <row r="789" ht="15.75" customHeight="1">
      <c r="E789" s="4" t="str">
        <f>IFERROR(__xludf.DUMMYFUNCTION("GOOGLETRANSLATE(D789, ""he"", ""en"")"),"#VALUE!")</f>
        <v>#VALUE!</v>
      </c>
    </row>
    <row r="790" ht="15.75" customHeight="1">
      <c r="E790" s="4" t="str">
        <f>IFERROR(__xludf.DUMMYFUNCTION("GOOGLETRANSLATE(D790, ""he"", ""en"")"),"#VALUE!")</f>
        <v>#VALUE!</v>
      </c>
    </row>
    <row r="791" ht="15.75" customHeight="1">
      <c r="E791" s="4" t="str">
        <f>IFERROR(__xludf.DUMMYFUNCTION("GOOGLETRANSLATE(D791, ""he"", ""en"")"),"#VALUE!")</f>
        <v>#VALUE!</v>
      </c>
    </row>
    <row r="792" ht="15.75" customHeight="1">
      <c r="E792" s="4" t="str">
        <f>IFERROR(__xludf.DUMMYFUNCTION("GOOGLETRANSLATE(D792, ""he"", ""en"")"),"#VALUE!")</f>
        <v>#VALUE!</v>
      </c>
    </row>
    <row r="793" ht="15.75" customHeight="1">
      <c r="E793" s="4" t="str">
        <f>IFERROR(__xludf.DUMMYFUNCTION("GOOGLETRANSLATE(D793, ""he"", ""en"")"),"#VALUE!")</f>
        <v>#VALUE!</v>
      </c>
    </row>
    <row r="794" ht="15.75" customHeight="1">
      <c r="E794" s="4" t="str">
        <f>IFERROR(__xludf.DUMMYFUNCTION("GOOGLETRANSLATE(D794, ""he"", ""en"")"),"#VALUE!")</f>
        <v>#VALUE!</v>
      </c>
    </row>
    <row r="795" ht="15.75" customHeight="1">
      <c r="E795" s="4" t="str">
        <f>IFERROR(__xludf.DUMMYFUNCTION("GOOGLETRANSLATE(D795, ""he"", ""en"")"),"#VALUE!")</f>
        <v>#VALUE!</v>
      </c>
    </row>
    <row r="796" ht="15.75" customHeight="1">
      <c r="E796" s="4" t="str">
        <f>IFERROR(__xludf.DUMMYFUNCTION("GOOGLETRANSLATE(D796, ""he"", ""en"")"),"#VALUE!")</f>
        <v>#VALUE!</v>
      </c>
    </row>
    <row r="797" ht="15.75" customHeight="1">
      <c r="E797" s="4" t="str">
        <f>IFERROR(__xludf.DUMMYFUNCTION("GOOGLETRANSLATE(D797, ""he"", ""en"")"),"#VALUE!")</f>
        <v>#VALUE!</v>
      </c>
    </row>
    <row r="798" ht="15.75" customHeight="1">
      <c r="E798" s="4" t="str">
        <f>IFERROR(__xludf.DUMMYFUNCTION("GOOGLETRANSLATE(D798, ""he"", ""en"")"),"#VALUE!")</f>
        <v>#VALUE!</v>
      </c>
    </row>
    <row r="799" ht="15.75" customHeight="1">
      <c r="E799" s="4" t="str">
        <f>IFERROR(__xludf.DUMMYFUNCTION("GOOGLETRANSLATE(D799, ""he"", ""en"")"),"#VALUE!")</f>
        <v>#VALUE!</v>
      </c>
    </row>
    <row r="800" ht="15.75" customHeight="1">
      <c r="E800" s="4" t="str">
        <f>IFERROR(__xludf.DUMMYFUNCTION("GOOGLETRANSLATE(D800, ""he"", ""en"")"),"#VALUE!")</f>
        <v>#VALUE!</v>
      </c>
    </row>
    <row r="801" ht="15.75" customHeight="1">
      <c r="E801" s="4" t="str">
        <f>IFERROR(__xludf.DUMMYFUNCTION("GOOGLETRANSLATE(D801, ""he"", ""en"")"),"#VALUE!")</f>
        <v>#VALUE!</v>
      </c>
    </row>
    <row r="802" ht="15.75" customHeight="1">
      <c r="E802" s="4" t="str">
        <f>IFERROR(__xludf.DUMMYFUNCTION("GOOGLETRANSLATE(D802, ""he"", ""en"")"),"#VALUE!")</f>
        <v>#VALUE!</v>
      </c>
    </row>
    <row r="803" ht="15.75" customHeight="1">
      <c r="E803" s="4" t="str">
        <f>IFERROR(__xludf.DUMMYFUNCTION("GOOGLETRANSLATE(D803, ""he"", ""en"")"),"#VALUE!")</f>
        <v>#VALUE!</v>
      </c>
    </row>
    <row r="804" ht="15.75" customHeight="1">
      <c r="E804" s="4" t="str">
        <f>IFERROR(__xludf.DUMMYFUNCTION("GOOGLETRANSLATE(D804, ""he"", ""en"")"),"#VALUE!")</f>
        <v>#VALUE!</v>
      </c>
    </row>
    <row r="805" ht="15.75" customHeight="1">
      <c r="E805" s="4" t="str">
        <f>IFERROR(__xludf.DUMMYFUNCTION("GOOGLETRANSLATE(D805, ""he"", ""en"")"),"#VALUE!")</f>
        <v>#VALUE!</v>
      </c>
    </row>
    <row r="806" ht="15.75" customHeight="1">
      <c r="E806" s="4" t="str">
        <f>IFERROR(__xludf.DUMMYFUNCTION("GOOGLETRANSLATE(D806, ""he"", ""en"")"),"#VALUE!")</f>
        <v>#VALUE!</v>
      </c>
    </row>
    <row r="807" ht="15.75" customHeight="1">
      <c r="E807" s="4" t="str">
        <f>IFERROR(__xludf.DUMMYFUNCTION("GOOGLETRANSLATE(D807, ""he"", ""en"")"),"#VALUE!")</f>
        <v>#VALUE!</v>
      </c>
    </row>
    <row r="808" ht="15.75" customHeight="1">
      <c r="E808" s="4" t="str">
        <f>IFERROR(__xludf.DUMMYFUNCTION("GOOGLETRANSLATE(D808, ""he"", ""en"")"),"#VALUE!")</f>
        <v>#VALUE!</v>
      </c>
    </row>
    <row r="809" ht="15.75" customHeight="1">
      <c r="E809" s="4" t="str">
        <f>IFERROR(__xludf.DUMMYFUNCTION("GOOGLETRANSLATE(D809, ""he"", ""en"")"),"#VALUE!")</f>
        <v>#VALUE!</v>
      </c>
    </row>
    <row r="810" ht="15.75" customHeight="1">
      <c r="E810" s="4" t="str">
        <f>IFERROR(__xludf.DUMMYFUNCTION("GOOGLETRANSLATE(D810, ""he"", ""en"")"),"#VALUE!")</f>
        <v>#VALUE!</v>
      </c>
    </row>
    <row r="811" ht="15.75" customHeight="1">
      <c r="E811" s="4" t="str">
        <f>IFERROR(__xludf.DUMMYFUNCTION("GOOGLETRANSLATE(D811, ""he"", ""en"")"),"#VALUE!")</f>
        <v>#VALUE!</v>
      </c>
    </row>
    <row r="812" ht="15.75" customHeight="1">
      <c r="E812" s="4" t="str">
        <f>IFERROR(__xludf.DUMMYFUNCTION("GOOGLETRANSLATE(D812, ""he"", ""en"")"),"#VALUE!")</f>
        <v>#VALUE!</v>
      </c>
    </row>
    <row r="813" ht="15.75" customHeight="1">
      <c r="E813" s="4" t="str">
        <f>IFERROR(__xludf.DUMMYFUNCTION("GOOGLETRANSLATE(D813, ""he"", ""en"")"),"#VALUE!")</f>
        <v>#VALUE!</v>
      </c>
    </row>
    <row r="814" ht="15.75" customHeight="1">
      <c r="E814" s="4" t="str">
        <f>IFERROR(__xludf.DUMMYFUNCTION("GOOGLETRANSLATE(D814, ""he"", ""en"")"),"#VALUE!")</f>
        <v>#VALUE!</v>
      </c>
    </row>
    <row r="815" ht="15.75" customHeight="1">
      <c r="E815" s="4" t="str">
        <f>IFERROR(__xludf.DUMMYFUNCTION("GOOGLETRANSLATE(D815, ""he"", ""en"")"),"#VALUE!")</f>
        <v>#VALUE!</v>
      </c>
    </row>
    <row r="816" ht="15.75" customHeight="1">
      <c r="E816" s="4" t="str">
        <f>IFERROR(__xludf.DUMMYFUNCTION("GOOGLETRANSLATE(D816, ""he"", ""en"")"),"#VALUE!")</f>
        <v>#VALUE!</v>
      </c>
    </row>
    <row r="817" ht="15.75" customHeight="1">
      <c r="E817" s="4" t="str">
        <f>IFERROR(__xludf.DUMMYFUNCTION("GOOGLETRANSLATE(D817, ""he"", ""en"")"),"#VALUE!")</f>
        <v>#VALUE!</v>
      </c>
    </row>
    <row r="818" ht="15.75" customHeight="1">
      <c r="E818" s="4" t="str">
        <f>IFERROR(__xludf.DUMMYFUNCTION("GOOGLETRANSLATE(D818, ""he"", ""en"")"),"#VALUE!")</f>
        <v>#VALUE!</v>
      </c>
    </row>
    <row r="819" ht="15.75" customHeight="1">
      <c r="E819" s="4" t="str">
        <f>IFERROR(__xludf.DUMMYFUNCTION("GOOGLETRANSLATE(D819, ""he"", ""en"")"),"#VALUE!")</f>
        <v>#VALUE!</v>
      </c>
    </row>
    <row r="820" ht="15.75" customHeight="1">
      <c r="E820" s="4" t="str">
        <f>IFERROR(__xludf.DUMMYFUNCTION("GOOGLETRANSLATE(D820, ""he"", ""en"")"),"#VALUE!")</f>
        <v>#VALUE!</v>
      </c>
    </row>
    <row r="821" ht="15.75" customHeight="1">
      <c r="E821" s="4" t="str">
        <f>IFERROR(__xludf.DUMMYFUNCTION("GOOGLETRANSLATE(D821, ""he"", ""en"")"),"#VALUE!")</f>
        <v>#VALUE!</v>
      </c>
    </row>
    <row r="822" ht="15.75" customHeight="1">
      <c r="E822" s="4" t="str">
        <f>IFERROR(__xludf.DUMMYFUNCTION("GOOGLETRANSLATE(D822, ""he"", ""en"")"),"#VALUE!")</f>
        <v>#VALUE!</v>
      </c>
    </row>
    <row r="823" ht="15.75" customHeight="1">
      <c r="E823" s="4" t="str">
        <f>IFERROR(__xludf.DUMMYFUNCTION("GOOGLETRANSLATE(D823, ""he"", ""en"")"),"#VALUE!")</f>
        <v>#VALUE!</v>
      </c>
    </row>
    <row r="824" ht="15.75" customHeight="1">
      <c r="E824" s="4" t="str">
        <f>IFERROR(__xludf.DUMMYFUNCTION("GOOGLETRANSLATE(D824, ""he"", ""en"")"),"#VALUE!")</f>
        <v>#VALUE!</v>
      </c>
    </row>
    <row r="825" ht="15.75" customHeight="1">
      <c r="E825" s="4" t="str">
        <f>IFERROR(__xludf.DUMMYFUNCTION("GOOGLETRANSLATE(D825, ""he"", ""en"")"),"#VALUE!")</f>
        <v>#VALUE!</v>
      </c>
    </row>
    <row r="826" ht="15.75" customHeight="1">
      <c r="E826" s="4" t="str">
        <f>IFERROR(__xludf.DUMMYFUNCTION("GOOGLETRANSLATE(D826, ""he"", ""en"")"),"#VALUE!")</f>
        <v>#VALUE!</v>
      </c>
    </row>
    <row r="827" ht="15.75" customHeight="1">
      <c r="E827" s="4" t="str">
        <f>IFERROR(__xludf.DUMMYFUNCTION("GOOGLETRANSLATE(D827, ""he"", ""en"")"),"#VALUE!")</f>
        <v>#VALUE!</v>
      </c>
    </row>
    <row r="828" ht="15.75" customHeight="1">
      <c r="E828" s="4" t="str">
        <f>IFERROR(__xludf.DUMMYFUNCTION("GOOGLETRANSLATE(D828, ""he"", ""en"")"),"#VALUE!")</f>
        <v>#VALUE!</v>
      </c>
    </row>
    <row r="829" ht="15.75" customHeight="1">
      <c r="E829" s="4" t="str">
        <f>IFERROR(__xludf.DUMMYFUNCTION("GOOGLETRANSLATE(D829, ""he"", ""en"")"),"#VALUE!")</f>
        <v>#VALUE!</v>
      </c>
    </row>
    <row r="830" ht="15.75" customHeight="1">
      <c r="E830" s="4" t="str">
        <f>IFERROR(__xludf.DUMMYFUNCTION("GOOGLETRANSLATE(D830, ""he"", ""en"")"),"#VALUE!")</f>
        <v>#VALUE!</v>
      </c>
    </row>
    <row r="831" ht="15.75" customHeight="1">
      <c r="E831" s="4" t="str">
        <f>IFERROR(__xludf.DUMMYFUNCTION("GOOGLETRANSLATE(D831, ""he"", ""en"")"),"#VALUE!")</f>
        <v>#VALUE!</v>
      </c>
    </row>
    <row r="832" ht="15.75" customHeight="1">
      <c r="E832" s="4" t="str">
        <f>IFERROR(__xludf.DUMMYFUNCTION("GOOGLETRANSLATE(D832, ""he"", ""en"")"),"#VALUE!")</f>
        <v>#VALUE!</v>
      </c>
    </row>
    <row r="833" ht="15.75" customHeight="1">
      <c r="E833" s="4" t="str">
        <f>IFERROR(__xludf.DUMMYFUNCTION("GOOGLETRANSLATE(D833, ""he"", ""en"")"),"#VALUE!")</f>
        <v>#VALUE!</v>
      </c>
    </row>
    <row r="834" ht="15.75" customHeight="1">
      <c r="E834" s="4" t="str">
        <f>IFERROR(__xludf.DUMMYFUNCTION("GOOGLETRANSLATE(D834, ""he"", ""en"")"),"#VALUE!")</f>
        <v>#VALUE!</v>
      </c>
    </row>
    <row r="835" ht="15.75" customHeight="1">
      <c r="E835" s="4" t="str">
        <f>IFERROR(__xludf.DUMMYFUNCTION("GOOGLETRANSLATE(D835, ""he"", ""en"")"),"#VALUE!")</f>
        <v>#VALUE!</v>
      </c>
    </row>
    <row r="836" ht="15.75" customHeight="1">
      <c r="E836" s="4" t="str">
        <f>IFERROR(__xludf.DUMMYFUNCTION("GOOGLETRANSLATE(D836, ""he"", ""en"")"),"#VALUE!")</f>
        <v>#VALUE!</v>
      </c>
    </row>
    <row r="837" ht="15.75" customHeight="1">
      <c r="E837" s="4" t="str">
        <f>IFERROR(__xludf.DUMMYFUNCTION("GOOGLETRANSLATE(D837, ""he"", ""en"")"),"#VALUE!")</f>
        <v>#VALUE!</v>
      </c>
    </row>
    <row r="838" ht="15.75" customHeight="1">
      <c r="E838" s="4" t="str">
        <f>IFERROR(__xludf.DUMMYFUNCTION("GOOGLETRANSLATE(D838, ""he"", ""en"")"),"#VALUE!")</f>
        <v>#VALUE!</v>
      </c>
    </row>
    <row r="839" ht="15.75" customHeight="1">
      <c r="E839" s="4" t="str">
        <f>IFERROR(__xludf.DUMMYFUNCTION("GOOGLETRANSLATE(D839, ""he"", ""en"")"),"#VALUE!")</f>
        <v>#VALUE!</v>
      </c>
    </row>
    <row r="840" ht="15.75" customHeight="1">
      <c r="E840" s="4" t="str">
        <f>IFERROR(__xludf.DUMMYFUNCTION("GOOGLETRANSLATE(D840, ""he"", ""en"")"),"#VALUE!")</f>
        <v>#VALUE!</v>
      </c>
    </row>
    <row r="841" ht="15.75" customHeight="1">
      <c r="E841" s="4" t="str">
        <f>IFERROR(__xludf.DUMMYFUNCTION("GOOGLETRANSLATE(D841, ""he"", ""en"")"),"#VALUE!")</f>
        <v>#VALUE!</v>
      </c>
    </row>
    <row r="842" ht="15.75" customHeight="1">
      <c r="E842" s="4" t="str">
        <f>IFERROR(__xludf.DUMMYFUNCTION("GOOGLETRANSLATE(D842, ""he"", ""en"")"),"#VALUE!")</f>
        <v>#VALUE!</v>
      </c>
    </row>
    <row r="843" ht="15.75" customHeight="1">
      <c r="E843" s="4" t="str">
        <f>IFERROR(__xludf.DUMMYFUNCTION("GOOGLETRANSLATE(D843, ""he"", ""en"")"),"#VALUE!")</f>
        <v>#VALUE!</v>
      </c>
    </row>
    <row r="844" ht="15.75" customHeight="1">
      <c r="E844" s="4" t="str">
        <f>IFERROR(__xludf.DUMMYFUNCTION("GOOGLETRANSLATE(D844, ""he"", ""en"")"),"#VALUE!")</f>
        <v>#VALUE!</v>
      </c>
    </row>
    <row r="845" ht="15.75" customHeight="1">
      <c r="E845" s="4" t="str">
        <f>IFERROR(__xludf.DUMMYFUNCTION("GOOGLETRANSLATE(D845, ""he"", ""en"")"),"#VALUE!")</f>
        <v>#VALUE!</v>
      </c>
    </row>
    <row r="846" ht="15.75" customHeight="1">
      <c r="E846" s="4" t="str">
        <f>IFERROR(__xludf.DUMMYFUNCTION("GOOGLETRANSLATE(D846, ""he"", ""en"")"),"#VALUE!")</f>
        <v>#VALUE!</v>
      </c>
    </row>
    <row r="847" ht="15.75" customHeight="1">
      <c r="E847" s="4" t="str">
        <f>IFERROR(__xludf.DUMMYFUNCTION("GOOGLETRANSLATE(D847, ""he"", ""en"")"),"#VALUE!")</f>
        <v>#VALUE!</v>
      </c>
    </row>
    <row r="848" ht="15.75" customHeight="1">
      <c r="E848" s="4" t="str">
        <f>IFERROR(__xludf.DUMMYFUNCTION("GOOGLETRANSLATE(D848, ""he"", ""en"")"),"#VALUE!")</f>
        <v>#VALUE!</v>
      </c>
    </row>
    <row r="849" ht="15.75" customHeight="1">
      <c r="E849" s="4" t="str">
        <f>IFERROR(__xludf.DUMMYFUNCTION("GOOGLETRANSLATE(D849, ""he"", ""en"")"),"#VALUE!")</f>
        <v>#VALUE!</v>
      </c>
    </row>
    <row r="850" ht="15.75" customHeight="1">
      <c r="E850" s="4" t="str">
        <f>IFERROR(__xludf.DUMMYFUNCTION("GOOGLETRANSLATE(D850, ""he"", ""en"")"),"#VALUE!")</f>
        <v>#VALUE!</v>
      </c>
    </row>
    <row r="851" ht="15.75" customHeight="1">
      <c r="E851" s="4" t="str">
        <f>IFERROR(__xludf.DUMMYFUNCTION("GOOGLETRANSLATE(D851, ""he"", ""en"")"),"#VALUE!")</f>
        <v>#VALUE!</v>
      </c>
    </row>
    <row r="852" ht="15.75" customHeight="1">
      <c r="E852" s="4" t="str">
        <f>IFERROR(__xludf.DUMMYFUNCTION("GOOGLETRANSLATE(D852, ""he"", ""en"")"),"#VALUE!")</f>
        <v>#VALUE!</v>
      </c>
    </row>
    <row r="853" ht="15.75" customHeight="1">
      <c r="E853" s="4" t="str">
        <f>IFERROR(__xludf.DUMMYFUNCTION("GOOGLETRANSLATE(D853, ""he"", ""en"")"),"#VALUE!")</f>
        <v>#VALUE!</v>
      </c>
    </row>
    <row r="854" ht="15.75" customHeight="1">
      <c r="E854" s="4" t="str">
        <f>IFERROR(__xludf.DUMMYFUNCTION("GOOGLETRANSLATE(D854, ""he"", ""en"")"),"#VALUE!")</f>
        <v>#VALUE!</v>
      </c>
    </row>
    <row r="855" ht="15.75" customHeight="1">
      <c r="E855" s="4" t="str">
        <f>IFERROR(__xludf.DUMMYFUNCTION("GOOGLETRANSLATE(D855, ""he"", ""en"")"),"#VALUE!")</f>
        <v>#VALUE!</v>
      </c>
    </row>
    <row r="856" ht="15.75" customHeight="1">
      <c r="E856" s="4" t="str">
        <f>IFERROR(__xludf.DUMMYFUNCTION("GOOGLETRANSLATE(D856, ""he"", ""en"")"),"#VALUE!")</f>
        <v>#VALUE!</v>
      </c>
    </row>
    <row r="857" ht="15.75" customHeight="1">
      <c r="E857" s="4" t="str">
        <f>IFERROR(__xludf.DUMMYFUNCTION("GOOGLETRANSLATE(D857, ""he"", ""en"")"),"#VALUE!")</f>
        <v>#VALUE!</v>
      </c>
    </row>
    <row r="858" ht="15.75" customHeight="1">
      <c r="E858" s="4" t="str">
        <f>IFERROR(__xludf.DUMMYFUNCTION("GOOGLETRANSLATE(D858, ""he"", ""en"")"),"#VALUE!")</f>
        <v>#VALUE!</v>
      </c>
    </row>
    <row r="859" ht="15.75" customHeight="1">
      <c r="E859" s="4" t="str">
        <f>IFERROR(__xludf.DUMMYFUNCTION("GOOGLETRANSLATE(D859, ""he"", ""en"")"),"#VALUE!")</f>
        <v>#VALUE!</v>
      </c>
    </row>
    <row r="860" ht="15.75" customHeight="1">
      <c r="E860" s="4" t="str">
        <f>IFERROR(__xludf.DUMMYFUNCTION("GOOGLETRANSLATE(D860, ""he"", ""en"")"),"#VALUE!")</f>
        <v>#VALUE!</v>
      </c>
    </row>
    <row r="861" ht="15.75" customHeight="1">
      <c r="E861" s="4" t="str">
        <f>IFERROR(__xludf.DUMMYFUNCTION("GOOGLETRANSLATE(D861, ""he"", ""en"")"),"#VALUE!")</f>
        <v>#VALUE!</v>
      </c>
    </row>
    <row r="862" ht="15.75" customHeight="1">
      <c r="E862" s="4" t="str">
        <f>IFERROR(__xludf.DUMMYFUNCTION("GOOGLETRANSLATE(D862, ""he"", ""en"")"),"#VALUE!")</f>
        <v>#VALUE!</v>
      </c>
    </row>
    <row r="863" ht="15.75" customHeight="1">
      <c r="E863" s="4" t="str">
        <f>IFERROR(__xludf.DUMMYFUNCTION("GOOGLETRANSLATE(D863, ""he"", ""en"")"),"#VALUE!")</f>
        <v>#VALUE!</v>
      </c>
    </row>
    <row r="864" ht="15.75" customHeight="1">
      <c r="E864" s="4" t="str">
        <f>IFERROR(__xludf.DUMMYFUNCTION("GOOGLETRANSLATE(D864, ""he"", ""en"")"),"#VALUE!")</f>
        <v>#VALUE!</v>
      </c>
    </row>
    <row r="865" ht="15.75" customHeight="1">
      <c r="E865" s="4" t="str">
        <f>IFERROR(__xludf.DUMMYFUNCTION("GOOGLETRANSLATE(D865, ""he"", ""en"")"),"#VALUE!")</f>
        <v>#VALUE!</v>
      </c>
    </row>
    <row r="866" ht="15.75" customHeight="1">
      <c r="E866" s="4" t="str">
        <f>IFERROR(__xludf.DUMMYFUNCTION("GOOGLETRANSLATE(D866, ""he"", ""en"")"),"#VALUE!")</f>
        <v>#VALUE!</v>
      </c>
    </row>
    <row r="867" ht="15.75" customHeight="1">
      <c r="E867" s="4" t="str">
        <f>IFERROR(__xludf.DUMMYFUNCTION("GOOGLETRANSLATE(D867, ""he"", ""en"")"),"#VALUE!")</f>
        <v>#VALUE!</v>
      </c>
    </row>
    <row r="868" ht="15.75" customHeight="1">
      <c r="E868" s="4" t="str">
        <f>IFERROR(__xludf.DUMMYFUNCTION("GOOGLETRANSLATE(D868, ""he"", ""en"")"),"#VALUE!")</f>
        <v>#VALUE!</v>
      </c>
    </row>
    <row r="869" ht="15.75" customHeight="1">
      <c r="E869" s="4" t="str">
        <f>IFERROR(__xludf.DUMMYFUNCTION("GOOGLETRANSLATE(D869, ""he"", ""en"")"),"#VALUE!")</f>
        <v>#VALUE!</v>
      </c>
    </row>
    <row r="870" ht="15.75" customHeight="1">
      <c r="E870" s="4" t="str">
        <f>IFERROR(__xludf.DUMMYFUNCTION("GOOGLETRANSLATE(D870, ""he"", ""en"")"),"#VALUE!")</f>
        <v>#VALUE!</v>
      </c>
    </row>
    <row r="871" ht="15.75" customHeight="1">
      <c r="E871" s="4" t="str">
        <f>IFERROR(__xludf.DUMMYFUNCTION("GOOGLETRANSLATE(D871, ""he"", ""en"")"),"#VALUE!")</f>
        <v>#VALUE!</v>
      </c>
    </row>
    <row r="872" ht="15.75" customHeight="1">
      <c r="E872" s="4" t="str">
        <f>IFERROR(__xludf.DUMMYFUNCTION("GOOGLETRANSLATE(D872, ""he"", ""en"")"),"#VALUE!")</f>
        <v>#VALUE!</v>
      </c>
    </row>
    <row r="873" ht="15.75" customHeight="1">
      <c r="E873" s="4" t="str">
        <f>IFERROR(__xludf.DUMMYFUNCTION("GOOGLETRANSLATE(D873, ""he"", ""en"")"),"#VALUE!")</f>
        <v>#VALUE!</v>
      </c>
    </row>
    <row r="874" ht="15.75" customHeight="1">
      <c r="E874" s="4" t="str">
        <f>IFERROR(__xludf.DUMMYFUNCTION("GOOGLETRANSLATE(D874, ""he"", ""en"")"),"#VALUE!")</f>
        <v>#VALUE!</v>
      </c>
    </row>
    <row r="875" ht="15.75" customHeight="1">
      <c r="E875" s="4" t="str">
        <f>IFERROR(__xludf.DUMMYFUNCTION("GOOGLETRANSLATE(D875, ""he"", ""en"")"),"#VALUE!")</f>
        <v>#VALUE!</v>
      </c>
    </row>
    <row r="876" ht="15.75" customHeight="1">
      <c r="E876" s="4" t="str">
        <f>IFERROR(__xludf.DUMMYFUNCTION("GOOGLETRANSLATE(D876, ""he"", ""en"")"),"#VALUE!")</f>
        <v>#VALUE!</v>
      </c>
    </row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1.0" footer="0.0" header="0.0" left="0.75" right="0.75" top="1.0"/>
  <pageSetup orientation="landscape"/>
  <drawing r:id="rId1"/>
</worksheet>
</file>

<file path=xl/worksheets/sheet3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5" width="12.63"/>
    <col customWidth="1" min="6" max="26" width="8.63"/>
  </cols>
  <sheetData>
    <row r="1" ht="15.75" customHeight="1">
      <c r="A1" s="1" t="s">
        <v>0</v>
      </c>
      <c r="B1" s="1" t="s">
        <v>1</v>
      </c>
      <c r="C1" s="2" t="s">
        <v>2</v>
      </c>
      <c r="D1" s="2" t="s">
        <v>3</v>
      </c>
      <c r="E1" s="18" t="s">
        <v>4</v>
      </c>
      <c r="F1" s="2" t="s">
        <v>5</v>
      </c>
      <c r="G1" s="2" t="s">
        <v>6</v>
      </c>
      <c r="H1" s="2" t="s">
        <v>7</v>
      </c>
    </row>
    <row r="2" ht="15.75" customHeight="1">
      <c r="A2" s="24" t="s">
        <v>8</v>
      </c>
      <c r="B2" s="25">
        <v>1.0</v>
      </c>
      <c r="C2" s="4">
        <v>1.0</v>
      </c>
      <c r="D2" s="5" t="s">
        <v>9</v>
      </c>
      <c r="E2" s="4" t="str">
        <f>IFERROR(__xludf.DUMMYFUNCTION("GOOGLETRANSLATE(D2, ""he"", ""en"")"),"{A}")</f>
        <v>{A}</v>
      </c>
      <c r="F2" s="4"/>
      <c r="G2" s="4"/>
      <c r="H2" s="4"/>
    </row>
    <row r="3" ht="15.75" customHeight="1">
      <c r="A3" s="3" t="s">
        <v>22</v>
      </c>
      <c r="B3" s="1" t="s">
        <v>2899</v>
      </c>
      <c r="C3" s="4">
        <v>2.0</v>
      </c>
      <c r="D3" s="5" t="s">
        <v>3236</v>
      </c>
      <c r="E3" s="4" t="str">
        <f>IFERROR(__xludf.DUMMYFUNCTION("GOOGLETRANSLATE(D3, ""he"", ""en"")"),"song")</f>
        <v>song</v>
      </c>
      <c r="F3" s="4"/>
      <c r="G3" s="4"/>
      <c r="H3" s="4"/>
    </row>
    <row r="4" ht="15.75" customHeight="1">
      <c r="A4" s="3" t="s">
        <v>7662</v>
      </c>
      <c r="B4" s="1" t="s">
        <v>7663</v>
      </c>
      <c r="C4" s="4">
        <v>3.0</v>
      </c>
      <c r="D4" s="5" t="s">
        <v>7664</v>
      </c>
      <c r="E4" s="4" t="str">
        <f>IFERROR(__xludf.DUMMYFUNCTION("GOOGLETRANSLATE(D4, ""he"", ""en"")"),"the virtues")</f>
        <v>the virtues</v>
      </c>
      <c r="F4" s="4"/>
      <c r="G4" s="4"/>
      <c r="H4" s="4"/>
    </row>
    <row r="5" ht="15.75" customHeight="1">
      <c r="A5" s="3" t="s">
        <v>4228</v>
      </c>
      <c r="B5" s="1" t="s">
        <v>3255</v>
      </c>
      <c r="C5" s="4">
        <v>4.0</v>
      </c>
      <c r="D5" s="5" t="s">
        <v>3256</v>
      </c>
      <c r="E5" s="4" t="str">
        <f>IFERROR(__xludf.DUMMYFUNCTION("GOOGLETRANSLATE(D5, ""he"", ""en"")"),"here")</f>
        <v>here</v>
      </c>
      <c r="F5" s="4"/>
      <c r="G5" s="4"/>
      <c r="H5" s="4"/>
    </row>
    <row r="6" ht="15.75" customHeight="1">
      <c r="A6" s="3" t="s">
        <v>8750</v>
      </c>
      <c r="B6" s="1" t="s">
        <v>8751</v>
      </c>
      <c r="C6" s="4">
        <v>5.0</v>
      </c>
      <c r="D6" s="5" t="s">
        <v>8752</v>
      </c>
      <c r="E6" s="4" t="str">
        <f>IFERROR(__xludf.DUMMYFUNCTION("GOOGLETRANSLATE(D6, ""he"", ""en"")"),"blessed")</f>
        <v>blessed</v>
      </c>
      <c r="F6" s="4"/>
      <c r="G6" s="4"/>
      <c r="H6" s="4"/>
    </row>
    <row r="7" ht="15.75" customHeight="1">
      <c r="A7" s="3" t="s">
        <v>8753</v>
      </c>
      <c r="B7" s="1" t="s">
        <v>1066</v>
      </c>
      <c r="C7" s="4">
        <v>6.0</v>
      </c>
      <c r="D7" s="5" t="s">
        <v>1099</v>
      </c>
      <c r="E7" s="4" t="str">
        <f>IFERROR(__xludf.DUMMYFUNCTION("GOOGLETRANSLATE(D7, ""he"", ""en"")"),"you")</f>
        <v>you</v>
      </c>
      <c r="F7" s="4"/>
      <c r="G7" s="4"/>
      <c r="H7" s="4"/>
    </row>
    <row r="8" ht="15.75" customHeight="1">
      <c r="A8" s="3" t="s">
        <v>8754</v>
      </c>
      <c r="B8" s="1" t="s">
        <v>8755</v>
      </c>
      <c r="C8" s="4">
        <v>7.0</v>
      </c>
      <c r="D8" s="5" t="s">
        <v>180</v>
      </c>
      <c r="E8" s="4" t="str">
        <f>IFERROR(__xludf.DUMMYFUNCTION("GOOGLETRANSLATE(D8, ""he"", ""en"")"),"Jehovah")</f>
        <v>Jehovah</v>
      </c>
      <c r="F8" s="4"/>
      <c r="G8" s="4"/>
      <c r="H8" s="4"/>
    </row>
    <row r="9" ht="15.75" customHeight="1">
      <c r="A9" s="3" t="s">
        <v>180</v>
      </c>
      <c r="B9" s="1" t="s">
        <v>1066</v>
      </c>
      <c r="C9" s="4">
        <v>8.0</v>
      </c>
      <c r="D9" s="5" t="s">
        <v>448</v>
      </c>
      <c r="E9" s="4" t="str">
        <f>IFERROR(__xludf.DUMMYFUNCTION("GOOGLETRANSLATE(D9, ""he"", ""en"")"),"all")</f>
        <v>all</v>
      </c>
      <c r="F9" s="4"/>
      <c r="G9" s="4"/>
      <c r="H9" s="4"/>
    </row>
    <row r="10" ht="15.75" customHeight="1">
      <c r="A10" s="3" t="s">
        <v>8756</v>
      </c>
      <c r="B10" s="1" t="s">
        <v>8757</v>
      </c>
      <c r="C10" s="4">
        <v>9.0</v>
      </c>
      <c r="D10" s="5" t="s">
        <v>8758</v>
      </c>
      <c r="E10" s="4" t="str">
        <f>IFERROR(__xludf.DUMMYFUNCTION("GOOGLETRANSLATE(D10, ""he"", ""en"")"),"my servant")</f>
        <v>my servant</v>
      </c>
      <c r="F10" s="4"/>
      <c r="G10" s="4"/>
      <c r="H10" s="4"/>
    </row>
    <row r="11" ht="15.75" customHeight="1">
      <c r="A11" s="3" t="s">
        <v>8759</v>
      </c>
      <c r="B11" s="1" t="s">
        <v>8760</v>
      </c>
      <c r="C11" s="4">
        <v>10.0</v>
      </c>
      <c r="D11" s="5" t="s">
        <v>180</v>
      </c>
      <c r="E11" s="4" t="str">
        <f>IFERROR(__xludf.DUMMYFUNCTION("GOOGLETRANSLATE(D11, ""he"", ""en"")"),"Jehovah")</f>
        <v>Jehovah</v>
      </c>
      <c r="F11" s="4"/>
      <c r="G11" s="4"/>
      <c r="H11" s="4"/>
    </row>
    <row r="12" ht="15.75" customHeight="1">
      <c r="A12" s="3" t="s">
        <v>5489</v>
      </c>
      <c r="B12" s="1" t="s">
        <v>8761</v>
      </c>
      <c r="C12" s="4">
        <v>11.0</v>
      </c>
      <c r="D12" s="5" t="s">
        <v>8756</v>
      </c>
      <c r="E12" s="4" t="str">
        <f>IFERROR(__xludf.DUMMYFUNCTION("GOOGLETRANSLATE(D12, ""he"", ""en"")"),"the standing")</f>
        <v>the standing</v>
      </c>
      <c r="F12" s="4"/>
      <c r="G12" s="4"/>
      <c r="H12" s="4"/>
    </row>
    <row r="13" ht="15.75" customHeight="1">
      <c r="A13" s="24" t="s">
        <v>25</v>
      </c>
      <c r="B13" s="25">
        <v>2.0</v>
      </c>
      <c r="C13" s="4">
        <v>12.0</v>
      </c>
      <c r="D13" s="5" t="s">
        <v>3730</v>
      </c>
      <c r="E13" s="4" t="str">
        <f>IFERROR(__xludf.DUMMYFUNCTION("GOOGLETRANSLATE(D13, ""he"", ""en"")"),"at home")</f>
        <v>at home</v>
      </c>
      <c r="F13" s="4"/>
      <c r="G13" s="4"/>
      <c r="H13" s="4"/>
    </row>
    <row r="14" ht="15.75" customHeight="1">
      <c r="A14" s="3" t="s">
        <v>2911</v>
      </c>
      <c r="B14" s="1" t="s">
        <v>8762</v>
      </c>
      <c r="C14" s="4">
        <v>13.0</v>
      </c>
      <c r="D14" s="5" t="s">
        <v>180</v>
      </c>
      <c r="E14" s="4" t="str">
        <f>IFERROR(__xludf.DUMMYFUNCTION("GOOGLETRANSLATE(D14, ""he"", ""en"")"),"Jehovah")</f>
        <v>Jehovah</v>
      </c>
      <c r="F14" s="4"/>
      <c r="G14" s="4"/>
      <c r="H14" s="4"/>
    </row>
    <row r="15" ht="15.75" customHeight="1">
      <c r="A15" s="3" t="s">
        <v>8763</v>
      </c>
      <c r="B15" s="1" t="s">
        <v>8764</v>
      </c>
      <c r="C15" s="4">
        <v>14.0</v>
      </c>
      <c r="D15" s="5" t="s">
        <v>5490</v>
      </c>
      <c r="E15" s="4" t="str">
        <f>IFERROR(__xludf.DUMMYFUNCTION("GOOGLETRANSLATE(D15, ""he"", ""en"")"),"at night:")</f>
        <v>at night:</v>
      </c>
      <c r="F15" s="4"/>
      <c r="G15" s="4"/>
      <c r="H15" s="4"/>
    </row>
    <row r="16" ht="15.75" customHeight="1">
      <c r="A16" s="3" t="s">
        <v>8765</v>
      </c>
      <c r="B16" s="1" t="s">
        <v>8766</v>
      </c>
      <c r="C16" s="4">
        <v>15.0</v>
      </c>
      <c r="D16" s="5" t="s">
        <v>26</v>
      </c>
      <c r="E16" s="4" t="str">
        <f>IFERROR(__xludf.DUMMYFUNCTION("GOOGLETRANSLATE(D16, ""he"", ""en"")"),"{on}")</f>
        <v>{on}</v>
      </c>
      <c r="F16" s="4"/>
      <c r="G16" s="4"/>
      <c r="H16" s="4"/>
    </row>
    <row r="17" ht="15.75" customHeight="1">
      <c r="A17" s="3" t="s">
        <v>8767</v>
      </c>
      <c r="B17" s="1" t="s">
        <v>8768</v>
      </c>
      <c r="C17" s="4">
        <v>16.0</v>
      </c>
      <c r="D17" s="5" t="s">
        <v>2910</v>
      </c>
      <c r="E17" s="4" t="str">
        <f>IFERROR(__xludf.DUMMYFUNCTION("GOOGLETRANSLATE(D17, ""he"", ""en"")"),"Shaw")</f>
        <v>Shaw</v>
      </c>
      <c r="F17" s="4"/>
      <c r="G17" s="4"/>
      <c r="H17" s="4"/>
    </row>
    <row r="18" ht="15.75" customHeight="1">
      <c r="A18" s="3" t="s">
        <v>8753</v>
      </c>
      <c r="B18" s="1" t="s">
        <v>1066</v>
      </c>
      <c r="C18" s="4">
        <v>17.0</v>
      </c>
      <c r="D18" s="5" t="s">
        <v>8763</v>
      </c>
      <c r="E18" s="4" t="str">
        <f>IFERROR(__xludf.DUMMYFUNCTION("GOOGLETRANSLATE(D18, ""he"", ""en"")"),"your hand")</f>
        <v>your hand</v>
      </c>
      <c r="F18" s="4"/>
      <c r="G18" s="4"/>
      <c r="H18" s="4"/>
    </row>
    <row r="19" ht="15.75" customHeight="1">
      <c r="A19" s="24" t="s">
        <v>49</v>
      </c>
      <c r="B19" s="25">
        <v>3.0</v>
      </c>
      <c r="C19" s="4">
        <v>18.0</v>
      </c>
      <c r="D19" s="5" t="s">
        <v>8765</v>
      </c>
      <c r="E19" s="4" t="str">
        <f>IFERROR(__xludf.DUMMYFUNCTION("GOOGLETRANSLATE(D19, ""he"", ""en"")"),"Holiness")</f>
        <v>Holiness</v>
      </c>
      <c r="F19" s="4"/>
      <c r="G19" s="4"/>
      <c r="H19" s="4"/>
    </row>
    <row r="20" ht="15.75" customHeight="1">
      <c r="A20" s="3" t="s">
        <v>8260</v>
      </c>
      <c r="B20" s="1" t="s">
        <v>8769</v>
      </c>
      <c r="C20" s="4">
        <v>19.0</v>
      </c>
      <c r="D20" s="5" t="s">
        <v>8770</v>
      </c>
      <c r="E20" s="4" t="str">
        <f>IFERROR(__xludf.DUMMYFUNCTION("GOOGLETRANSLATE(D20, ""he"", ""en"")"),"and blessed")</f>
        <v>and blessed</v>
      </c>
      <c r="F20" s="4"/>
      <c r="G20" s="4"/>
      <c r="H20" s="4"/>
    </row>
    <row r="21" ht="15.75" customHeight="1">
      <c r="A21" s="3" t="s">
        <v>180</v>
      </c>
      <c r="B21" s="1" t="s">
        <v>1380</v>
      </c>
      <c r="C21" s="4">
        <v>20.0</v>
      </c>
      <c r="D21" s="5" t="s">
        <v>1099</v>
      </c>
      <c r="E21" s="4" t="str">
        <f>IFERROR(__xludf.DUMMYFUNCTION("GOOGLETRANSLATE(D21, ""he"", ""en"")"),"you")</f>
        <v>you</v>
      </c>
      <c r="F21" s="4"/>
      <c r="G21" s="4"/>
      <c r="H21" s="4"/>
    </row>
    <row r="22" ht="15.75" customHeight="1">
      <c r="A22" s="3" t="s">
        <v>8262</v>
      </c>
      <c r="B22" s="1" t="s">
        <v>8263</v>
      </c>
      <c r="C22" s="4">
        <v>21.0</v>
      </c>
      <c r="D22" s="5" t="s">
        <v>3509</v>
      </c>
      <c r="E22" s="4" t="str">
        <f>IFERROR(__xludf.DUMMYFUNCTION("GOOGLETRANSLATE(D22, ""he"", ""en"")"),"Jehovah:")</f>
        <v>Jehovah:</v>
      </c>
      <c r="F22" s="4"/>
      <c r="G22" s="4"/>
      <c r="H22" s="4"/>
    </row>
    <row r="23" ht="15.75" customHeight="1">
      <c r="A23" s="3" t="s">
        <v>813</v>
      </c>
      <c r="B23" s="1" t="s">
        <v>8771</v>
      </c>
      <c r="C23" s="4">
        <v>22.0</v>
      </c>
      <c r="D23" s="5" t="s">
        <v>50</v>
      </c>
      <c r="E23" s="4" t="str">
        <f>IFERROR(__xludf.DUMMYFUNCTION("GOOGLETRANSLATE(D23, ""he"", ""en"")"),"{third}")</f>
        <v>{third}</v>
      </c>
      <c r="F23" s="4"/>
      <c r="G23" s="4"/>
      <c r="H23" s="4"/>
    </row>
    <row r="24" ht="15.75" customHeight="1">
      <c r="A24" s="3" t="s">
        <v>4602</v>
      </c>
      <c r="B24" s="1" t="s">
        <v>7967</v>
      </c>
      <c r="C24" s="4">
        <v>23.0</v>
      </c>
      <c r="D24" s="5" t="s">
        <v>8260</v>
      </c>
      <c r="E24" s="4" t="str">
        <f>IFERROR(__xludf.DUMMYFUNCTION("GOOGLETRANSLATE(D24, ""he"", ""en"")"),"He will bless you")</f>
        <v>He will bless you</v>
      </c>
      <c r="F24" s="4"/>
      <c r="G24" s="4"/>
      <c r="H24" s="4"/>
    </row>
    <row r="25" ht="15.75" customHeight="1">
      <c r="A25" s="3" t="s">
        <v>7968</v>
      </c>
      <c r="B25" s="1" t="s">
        <v>7969</v>
      </c>
      <c r="C25" s="4">
        <v>24.0</v>
      </c>
      <c r="D25" s="5" t="s">
        <v>180</v>
      </c>
      <c r="E25" s="4" t="str">
        <f>IFERROR(__xludf.DUMMYFUNCTION("GOOGLETRANSLATE(D25, ""he"", ""en"")"),"Jehovah")</f>
        <v>Jehovah</v>
      </c>
      <c r="F25" s="4"/>
      <c r="G25" s="4"/>
      <c r="H25" s="4"/>
    </row>
    <row r="26" ht="15.75" customHeight="1">
      <c r="A26" s="9"/>
      <c r="C26" s="4">
        <v>25.0</v>
      </c>
      <c r="D26" s="5" t="s">
        <v>8268</v>
      </c>
      <c r="E26" s="4" t="str">
        <f>IFERROR(__xludf.DUMMYFUNCTION("GOOGLETRANSLATE(D26, ""he"", ""en"")"),"A grade")</f>
        <v>A grade</v>
      </c>
      <c r="F26" s="4"/>
      <c r="G26" s="4"/>
      <c r="H26" s="4"/>
    </row>
    <row r="27" ht="15.75" customHeight="1">
      <c r="A27" s="9"/>
      <c r="C27" s="4">
        <v>26.0</v>
      </c>
      <c r="D27" s="5" t="s">
        <v>829</v>
      </c>
      <c r="E27" s="4" t="str">
        <f>IFERROR(__xludf.DUMMYFUNCTION("GOOGLETRANSLATE(D27, ""he"", ""en"")"),"do")</f>
        <v>do</v>
      </c>
      <c r="F27" s="4"/>
      <c r="G27" s="4"/>
      <c r="H27" s="4"/>
    </row>
    <row r="28" ht="15.75" customHeight="1">
      <c r="A28" s="9"/>
      <c r="C28" s="4">
        <v>27.0</v>
      </c>
      <c r="D28" s="5" t="s">
        <v>1462</v>
      </c>
      <c r="E28" s="4" t="str">
        <f>IFERROR(__xludf.DUMMYFUNCTION("GOOGLETRANSLATE(D28, ""he"", ""en"")"),"sky")</f>
        <v>sky</v>
      </c>
      <c r="F28" s="4"/>
      <c r="G28" s="4"/>
      <c r="H28" s="4"/>
    </row>
    <row r="29" ht="15.75" customHeight="1">
      <c r="A29" s="9"/>
      <c r="C29" s="4">
        <v>28.0</v>
      </c>
      <c r="D29" s="5" t="s">
        <v>7970</v>
      </c>
      <c r="E29" s="4" t="str">
        <f>IFERROR(__xludf.DUMMYFUNCTION("GOOGLETRANSLATE(D29, ""he"", ""en"")"),"Waretz:")</f>
        <v>Waretz:</v>
      </c>
      <c r="F29" s="4"/>
      <c r="G29" s="4"/>
      <c r="H29" s="4"/>
    </row>
    <row r="30" ht="15.75" customHeight="1">
      <c r="E30" s="4" t="str">
        <f>IFERROR(__xludf.DUMMYFUNCTION("GOOGLETRANSLATE(D30, ""he"", ""en"")"),"#VALUE!")</f>
        <v>#VALUE!</v>
      </c>
    </row>
    <row r="31" ht="15.75" customHeight="1">
      <c r="E31" s="4" t="str">
        <f>IFERROR(__xludf.DUMMYFUNCTION("GOOGLETRANSLATE(D31, ""he"", ""en"")"),"#VALUE!")</f>
        <v>#VALUE!</v>
      </c>
    </row>
    <row r="32" ht="15.75" customHeight="1">
      <c r="E32" s="4" t="str">
        <f>IFERROR(__xludf.DUMMYFUNCTION("GOOGLETRANSLATE(D32, ""he"", ""en"")"),"#VALUE!")</f>
        <v>#VALUE!</v>
      </c>
    </row>
    <row r="33" ht="15.75" customHeight="1">
      <c r="E33" s="4" t="str">
        <f>IFERROR(__xludf.DUMMYFUNCTION("GOOGLETRANSLATE(D33, ""he"", ""en"")"),"#VALUE!")</f>
        <v>#VALUE!</v>
      </c>
    </row>
    <row r="34" ht="15.75" customHeight="1">
      <c r="E34" s="4" t="str">
        <f>IFERROR(__xludf.DUMMYFUNCTION("GOOGLETRANSLATE(D34, ""he"", ""en"")"),"#VALUE!")</f>
        <v>#VALUE!</v>
      </c>
    </row>
    <row r="35" ht="15.75" customHeight="1">
      <c r="E35" s="4" t="str">
        <f>IFERROR(__xludf.DUMMYFUNCTION("GOOGLETRANSLATE(D35, ""he"", ""en"")"),"#VALUE!")</f>
        <v>#VALUE!</v>
      </c>
    </row>
    <row r="36" ht="15.75" customHeight="1">
      <c r="E36" s="4" t="str">
        <f>IFERROR(__xludf.DUMMYFUNCTION("GOOGLETRANSLATE(D36, ""he"", ""en"")"),"#VALUE!")</f>
        <v>#VALUE!</v>
      </c>
    </row>
    <row r="37" ht="15.75" customHeight="1">
      <c r="E37" s="4" t="str">
        <f>IFERROR(__xludf.DUMMYFUNCTION("GOOGLETRANSLATE(D37, ""he"", ""en"")"),"#VALUE!")</f>
        <v>#VALUE!</v>
      </c>
    </row>
    <row r="38" ht="15.75" customHeight="1">
      <c r="E38" s="4" t="str">
        <f>IFERROR(__xludf.DUMMYFUNCTION("GOOGLETRANSLATE(D38, ""he"", ""en"")"),"#VALUE!")</f>
        <v>#VALUE!</v>
      </c>
    </row>
    <row r="39" ht="15.75" customHeight="1">
      <c r="E39" s="4" t="str">
        <f>IFERROR(__xludf.DUMMYFUNCTION("GOOGLETRANSLATE(D39, ""he"", ""en"")"),"#VALUE!")</f>
        <v>#VALUE!</v>
      </c>
    </row>
    <row r="40" ht="15.75" customHeight="1">
      <c r="E40" s="4" t="str">
        <f>IFERROR(__xludf.DUMMYFUNCTION("GOOGLETRANSLATE(D40, ""he"", ""en"")"),"#VALUE!")</f>
        <v>#VALUE!</v>
      </c>
    </row>
    <row r="41" ht="15.75" customHeight="1">
      <c r="E41" s="4" t="str">
        <f>IFERROR(__xludf.DUMMYFUNCTION("GOOGLETRANSLATE(D41, ""he"", ""en"")"),"#VALUE!")</f>
        <v>#VALUE!</v>
      </c>
    </row>
    <row r="42" ht="15.75" customHeight="1">
      <c r="E42" s="4" t="str">
        <f>IFERROR(__xludf.DUMMYFUNCTION("GOOGLETRANSLATE(D42, ""he"", ""en"")"),"#VALUE!")</f>
        <v>#VALUE!</v>
      </c>
    </row>
    <row r="43" ht="15.75" customHeight="1">
      <c r="E43" s="4" t="str">
        <f>IFERROR(__xludf.DUMMYFUNCTION("GOOGLETRANSLATE(D43, ""he"", ""en"")"),"#VALUE!")</f>
        <v>#VALUE!</v>
      </c>
    </row>
    <row r="44" ht="15.75" customHeight="1">
      <c r="E44" s="4" t="str">
        <f>IFERROR(__xludf.DUMMYFUNCTION("GOOGLETRANSLATE(D44, ""he"", ""en"")"),"#VALUE!")</f>
        <v>#VALUE!</v>
      </c>
    </row>
    <row r="45" ht="15.75" customHeight="1">
      <c r="E45" s="4" t="str">
        <f>IFERROR(__xludf.DUMMYFUNCTION("GOOGLETRANSLATE(D45, ""he"", ""en"")"),"#VALUE!")</f>
        <v>#VALUE!</v>
      </c>
    </row>
    <row r="46" ht="15.75" customHeight="1">
      <c r="E46" s="4" t="str">
        <f>IFERROR(__xludf.DUMMYFUNCTION("GOOGLETRANSLATE(D46, ""he"", ""en"")"),"#VALUE!")</f>
        <v>#VALUE!</v>
      </c>
    </row>
    <row r="47" ht="15.75" customHeight="1">
      <c r="E47" s="4" t="str">
        <f>IFERROR(__xludf.DUMMYFUNCTION("GOOGLETRANSLATE(D47, ""he"", ""en"")"),"#VALUE!")</f>
        <v>#VALUE!</v>
      </c>
    </row>
    <row r="48" ht="15.75" customHeight="1">
      <c r="E48" s="4" t="str">
        <f>IFERROR(__xludf.DUMMYFUNCTION("GOOGLETRANSLATE(D48, ""he"", ""en"")"),"#VALUE!")</f>
        <v>#VALUE!</v>
      </c>
    </row>
    <row r="49" ht="15.75" customHeight="1">
      <c r="E49" s="4" t="str">
        <f>IFERROR(__xludf.DUMMYFUNCTION("GOOGLETRANSLATE(D49, ""he"", ""en"")"),"#VALUE!")</f>
        <v>#VALUE!</v>
      </c>
    </row>
    <row r="50" ht="15.75" customHeight="1">
      <c r="E50" s="4" t="str">
        <f>IFERROR(__xludf.DUMMYFUNCTION("GOOGLETRANSLATE(D50, ""he"", ""en"")"),"#VALUE!")</f>
        <v>#VALUE!</v>
      </c>
    </row>
    <row r="51" ht="15.75" customHeight="1">
      <c r="E51" s="4" t="str">
        <f>IFERROR(__xludf.DUMMYFUNCTION("GOOGLETRANSLATE(D51, ""he"", ""en"")"),"#VALUE!")</f>
        <v>#VALUE!</v>
      </c>
    </row>
    <row r="52" ht="15.75" customHeight="1">
      <c r="E52" s="4" t="str">
        <f>IFERROR(__xludf.DUMMYFUNCTION("GOOGLETRANSLATE(D52, ""he"", ""en"")"),"#VALUE!")</f>
        <v>#VALUE!</v>
      </c>
    </row>
    <row r="53" ht="15.75" customHeight="1">
      <c r="E53" s="4" t="str">
        <f>IFERROR(__xludf.DUMMYFUNCTION("GOOGLETRANSLATE(D53, ""he"", ""en"")"),"#VALUE!")</f>
        <v>#VALUE!</v>
      </c>
    </row>
    <row r="54" ht="15.75" customHeight="1">
      <c r="E54" s="4" t="str">
        <f>IFERROR(__xludf.DUMMYFUNCTION("GOOGLETRANSLATE(D54, ""he"", ""en"")"),"#VALUE!")</f>
        <v>#VALUE!</v>
      </c>
    </row>
    <row r="55" ht="15.75" customHeight="1">
      <c r="E55" s="4" t="str">
        <f>IFERROR(__xludf.DUMMYFUNCTION("GOOGLETRANSLATE(D55, ""he"", ""en"")"),"#VALUE!")</f>
        <v>#VALUE!</v>
      </c>
    </row>
    <row r="56" ht="15.75" customHeight="1">
      <c r="E56" s="4" t="str">
        <f>IFERROR(__xludf.DUMMYFUNCTION("GOOGLETRANSLATE(D56, ""he"", ""en"")"),"#VALUE!")</f>
        <v>#VALUE!</v>
      </c>
    </row>
    <row r="57" ht="15.75" customHeight="1">
      <c r="E57" s="4" t="str">
        <f>IFERROR(__xludf.DUMMYFUNCTION("GOOGLETRANSLATE(D57, ""he"", ""en"")"),"#VALUE!")</f>
        <v>#VALUE!</v>
      </c>
    </row>
    <row r="58" ht="15.75" customHeight="1">
      <c r="E58" s="4" t="str">
        <f>IFERROR(__xludf.DUMMYFUNCTION("GOOGLETRANSLATE(D58, ""he"", ""en"")"),"#VALUE!")</f>
        <v>#VALUE!</v>
      </c>
    </row>
    <row r="59" ht="15.75" customHeight="1">
      <c r="E59" s="4" t="str">
        <f>IFERROR(__xludf.DUMMYFUNCTION("GOOGLETRANSLATE(D59, ""he"", ""en"")"),"#VALUE!")</f>
        <v>#VALUE!</v>
      </c>
    </row>
    <row r="60" ht="15.75" customHeight="1">
      <c r="E60" s="4" t="str">
        <f>IFERROR(__xludf.DUMMYFUNCTION("GOOGLETRANSLATE(D60, ""he"", ""en"")"),"#VALUE!")</f>
        <v>#VALUE!</v>
      </c>
    </row>
    <row r="61" ht="15.75" customHeight="1">
      <c r="E61" s="4" t="str">
        <f>IFERROR(__xludf.DUMMYFUNCTION("GOOGLETRANSLATE(D61, ""he"", ""en"")"),"#VALUE!")</f>
        <v>#VALUE!</v>
      </c>
    </row>
    <row r="62" ht="15.75" customHeight="1">
      <c r="E62" s="4" t="str">
        <f>IFERROR(__xludf.DUMMYFUNCTION("GOOGLETRANSLATE(D62, ""he"", ""en"")"),"#VALUE!")</f>
        <v>#VALUE!</v>
      </c>
    </row>
    <row r="63" ht="15.75" customHeight="1">
      <c r="E63" s="4" t="str">
        <f>IFERROR(__xludf.DUMMYFUNCTION("GOOGLETRANSLATE(D63, ""he"", ""en"")"),"#VALUE!")</f>
        <v>#VALUE!</v>
      </c>
    </row>
    <row r="64" ht="15.75" customHeight="1">
      <c r="E64" s="4" t="str">
        <f>IFERROR(__xludf.DUMMYFUNCTION("GOOGLETRANSLATE(D64, ""he"", ""en"")"),"#VALUE!")</f>
        <v>#VALUE!</v>
      </c>
    </row>
    <row r="65" ht="15.75" customHeight="1">
      <c r="E65" s="4" t="str">
        <f>IFERROR(__xludf.DUMMYFUNCTION("GOOGLETRANSLATE(D65, ""he"", ""en"")"),"#VALUE!")</f>
        <v>#VALUE!</v>
      </c>
    </row>
    <row r="66" ht="15.75" customHeight="1">
      <c r="E66" s="4" t="str">
        <f>IFERROR(__xludf.DUMMYFUNCTION("GOOGLETRANSLATE(D66, ""he"", ""en"")"),"#VALUE!")</f>
        <v>#VALUE!</v>
      </c>
    </row>
    <row r="67" ht="15.75" customHeight="1">
      <c r="E67" s="4" t="str">
        <f>IFERROR(__xludf.DUMMYFUNCTION("GOOGLETRANSLATE(D67, ""he"", ""en"")"),"#VALUE!")</f>
        <v>#VALUE!</v>
      </c>
    </row>
    <row r="68" ht="15.75" customHeight="1">
      <c r="E68" s="4" t="str">
        <f>IFERROR(__xludf.DUMMYFUNCTION("GOOGLETRANSLATE(D68, ""he"", ""en"")"),"#VALUE!")</f>
        <v>#VALUE!</v>
      </c>
    </row>
    <row r="69" ht="15.75" customHeight="1">
      <c r="E69" s="4" t="str">
        <f>IFERROR(__xludf.DUMMYFUNCTION("GOOGLETRANSLATE(D69, ""he"", ""en"")"),"#VALUE!")</f>
        <v>#VALUE!</v>
      </c>
    </row>
    <row r="70" ht="15.75" customHeight="1">
      <c r="E70" s="4" t="str">
        <f>IFERROR(__xludf.DUMMYFUNCTION("GOOGLETRANSLATE(D70, ""he"", ""en"")"),"#VALUE!")</f>
        <v>#VALUE!</v>
      </c>
    </row>
    <row r="71" ht="15.75" customHeight="1">
      <c r="E71" s="4" t="str">
        <f>IFERROR(__xludf.DUMMYFUNCTION("GOOGLETRANSLATE(D71, ""he"", ""en"")"),"#VALUE!")</f>
        <v>#VALUE!</v>
      </c>
    </row>
    <row r="72" ht="15.75" customHeight="1">
      <c r="E72" s="4" t="str">
        <f>IFERROR(__xludf.DUMMYFUNCTION("GOOGLETRANSLATE(D72, ""he"", ""en"")"),"#VALUE!")</f>
        <v>#VALUE!</v>
      </c>
    </row>
    <row r="73" ht="15.75" customHeight="1">
      <c r="E73" s="4" t="str">
        <f>IFERROR(__xludf.DUMMYFUNCTION("GOOGLETRANSLATE(D73, ""he"", ""en"")"),"#VALUE!")</f>
        <v>#VALUE!</v>
      </c>
    </row>
    <row r="74" ht="15.75" customHeight="1">
      <c r="E74" s="4" t="str">
        <f>IFERROR(__xludf.DUMMYFUNCTION("GOOGLETRANSLATE(D74, ""he"", ""en"")"),"#VALUE!")</f>
        <v>#VALUE!</v>
      </c>
    </row>
    <row r="75" ht="15.75" customHeight="1">
      <c r="E75" s="4" t="str">
        <f>IFERROR(__xludf.DUMMYFUNCTION("GOOGLETRANSLATE(D75, ""he"", ""en"")"),"#VALUE!")</f>
        <v>#VALUE!</v>
      </c>
    </row>
    <row r="76" ht="15.75" customHeight="1">
      <c r="E76" s="4" t="str">
        <f>IFERROR(__xludf.DUMMYFUNCTION("GOOGLETRANSLATE(D76, ""he"", ""en"")"),"#VALUE!")</f>
        <v>#VALUE!</v>
      </c>
    </row>
    <row r="77" ht="15.75" customHeight="1">
      <c r="E77" s="4" t="str">
        <f>IFERROR(__xludf.DUMMYFUNCTION("GOOGLETRANSLATE(D77, ""he"", ""en"")"),"#VALUE!")</f>
        <v>#VALUE!</v>
      </c>
    </row>
    <row r="78" ht="15.75" customHeight="1">
      <c r="E78" s="4" t="str">
        <f>IFERROR(__xludf.DUMMYFUNCTION("GOOGLETRANSLATE(D78, ""he"", ""en"")"),"#VALUE!")</f>
        <v>#VALUE!</v>
      </c>
    </row>
    <row r="79" ht="15.75" customHeight="1">
      <c r="E79" s="4" t="str">
        <f>IFERROR(__xludf.DUMMYFUNCTION("GOOGLETRANSLATE(D79, ""he"", ""en"")"),"#VALUE!")</f>
        <v>#VALUE!</v>
      </c>
    </row>
    <row r="80" ht="15.75" customHeight="1">
      <c r="E80" s="4" t="str">
        <f>IFERROR(__xludf.DUMMYFUNCTION("GOOGLETRANSLATE(D80, ""he"", ""en"")"),"#VALUE!")</f>
        <v>#VALUE!</v>
      </c>
    </row>
    <row r="81" ht="15.75" customHeight="1">
      <c r="E81" s="4" t="str">
        <f>IFERROR(__xludf.DUMMYFUNCTION("GOOGLETRANSLATE(D81, ""he"", ""en"")"),"#VALUE!")</f>
        <v>#VALUE!</v>
      </c>
    </row>
    <row r="82" ht="15.75" customHeight="1">
      <c r="E82" s="4" t="str">
        <f>IFERROR(__xludf.DUMMYFUNCTION("GOOGLETRANSLATE(D82, ""he"", ""en"")"),"#VALUE!")</f>
        <v>#VALUE!</v>
      </c>
    </row>
    <row r="83" ht="15.75" customHeight="1">
      <c r="E83" s="4" t="str">
        <f>IFERROR(__xludf.DUMMYFUNCTION("GOOGLETRANSLATE(D83, ""he"", ""en"")"),"#VALUE!")</f>
        <v>#VALUE!</v>
      </c>
    </row>
    <row r="84" ht="15.75" customHeight="1">
      <c r="E84" s="4" t="str">
        <f>IFERROR(__xludf.DUMMYFUNCTION("GOOGLETRANSLATE(D84, ""he"", ""en"")"),"#VALUE!")</f>
        <v>#VALUE!</v>
      </c>
    </row>
    <row r="85" ht="15.75" customHeight="1">
      <c r="E85" s="4" t="str">
        <f>IFERROR(__xludf.DUMMYFUNCTION("GOOGLETRANSLATE(D85, ""he"", ""en"")"),"#VALUE!")</f>
        <v>#VALUE!</v>
      </c>
    </row>
    <row r="86" ht="15.75" customHeight="1">
      <c r="E86" s="4" t="str">
        <f>IFERROR(__xludf.DUMMYFUNCTION("GOOGLETRANSLATE(D86, ""he"", ""en"")"),"#VALUE!")</f>
        <v>#VALUE!</v>
      </c>
    </row>
    <row r="87" ht="15.75" customHeight="1">
      <c r="E87" s="4" t="str">
        <f>IFERROR(__xludf.DUMMYFUNCTION("GOOGLETRANSLATE(D87, ""he"", ""en"")"),"#VALUE!")</f>
        <v>#VALUE!</v>
      </c>
    </row>
    <row r="88" ht="15.75" customHeight="1">
      <c r="E88" s="4" t="str">
        <f>IFERROR(__xludf.DUMMYFUNCTION("GOOGLETRANSLATE(D88, ""he"", ""en"")"),"#VALUE!")</f>
        <v>#VALUE!</v>
      </c>
    </row>
    <row r="89" ht="15.75" customHeight="1">
      <c r="E89" s="4" t="str">
        <f>IFERROR(__xludf.DUMMYFUNCTION("GOOGLETRANSLATE(D89, ""he"", ""en"")"),"#VALUE!")</f>
        <v>#VALUE!</v>
      </c>
    </row>
    <row r="90" ht="15.75" customHeight="1">
      <c r="E90" s="4" t="str">
        <f>IFERROR(__xludf.DUMMYFUNCTION("GOOGLETRANSLATE(D90, ""he"", ""en"")"),"#VALUE!")</f>
        <v>#VALUE!</v>
      </c>
    </row>
    <row r="91" ht="15.75" customHeight="1">
      <c r="E91" s="4" t="str">
        <f>IFERROR(__xludf.DUMMYFUNCTION("GOOGLETRANSLATE(D91, ""he"", ""en"")"),"#VALUE!")</f>
        <v>#VALUE!</v>
      </c>
    </row>
    <row r="92" ht="15.75" customHeight="1">
      <c r="E92" s="4" t="str">
        <f>IFERROR(__xludf.DUMMYFUNCTION("GOOGLETRANSLATE(D92, ""he"", ""en"")"),"#VALUE!")</f>
        <v>#VALUE!</v>
      </c>
    </row>
    <row r="93" ht="15.75" customHeight="1">
      <c r="E93" s="4" t="str">
        <f>IFERROR(__xludf.DUMMYFUNCTION("GOOGLETRANSLATE(D93, ""he"", ""en"")"),"#VALUE!")</f>
        <v>#VALUE!</v>
      </c>
    </row>
    <row r="94" ht="15.75" customHeight="1">
      <c r="E94" s="4" t="str">
        <f>IFERROR(__xludf.DUMMYFUNCTION("GOOGLETRANSLATE(D94, ""he"", ""en"")"),"#VALUE!")</f>
        <v>#VALUE!</v>
      </c>
    </row>
    <row r="95" ht="15.75" customHeight="1">
      <c r="E95" s="4" t="str">
        <f>IFERROR(__xludf.DUMMYFUNCTION("GOOGLETRANSLATE(D95, ""he"", ""en"")"),"#VALUE!")</f>
        <v>#VALUE!</v>
      </c>
    </row>
    <row r="96" ht="15.75" customHeight="1">
      <c r="E96" s="4" t="str">
        <f>IFERROR(__xludf.DUMMYFUNCTION("GOOGLETRANSLATE(D96, ""he"", ""en"")"),"#VALUE!")</f>
        <v>#VALUE!</v>
      </c>
    </row>
    <row r="97" ht="15.75" customHeight="1">
      <c r="E97" s="4" t="str">
        <f>IFERROR(__xludf.DUMMYFUNCTION("GOOGLETRANSLATE(D97, ""he"", ""en"")"),"#VALUE!")</f>
        <v>#VALUE!</v>
      </c>
    </row>
    <row r="98" ht="15.75" customHeight="1">
      <c r="E98" s="4" t="str">
        <f>IFERROR(__xludf.DUMMYFUNCTION("GOOGLETRANSLATE(D98, ""he"", ""en"")"),"#VALUE!")</f>
        <v>#VALUE!</v>
      </c>
    </row>
    <row r="99" ht="15.75" customHeight="1">
      <c r="E99" s="4" t="str">
        <f>IFERROR(__xludf.DUMMYFUNCTION("GOOGLETRANSLATE(D99, ""he"", ""en"")"),"#VALUE!")</f>
        <v>#VALUE!</v>
      </c>
    </row>
    <row r="100" ht="15.75" customHeight="1">
      <c r="E100" s="4" t="str">
        <f>IFERROR(__xludf.DUMMYFUNCTION("GOOGLETRANSLATE(D100, ""he"", ""en"")"),"#VALUE!")</f>
        <v>#VALUE!</v>
      </c>
    </row>
    <row r="101" ht="15.75" customHeight="1">
      <c r="E101" s="4" t="str">
        <f>IFERROR(__xludf.DUMMYFUNCTION("GOOGLETRANSLATE(D101, ""he"", ""en"")"),"#VALUE!")</f>
        <v>#VALUE!</v>
      </c>
    </row>
    <row r="102" ht="15.75" customHeight="1">
      <c r="E102" s="4" t="str">
        <f>IFERROR(__xludf.DUMMYFUNCTION("GOOGLETRANSLATE(D102, ""he"", ""en"")"),"#VALUE!")</f>
        <v>#VALUE!</v>
      </c>
    </row>
    <row r="103" ht="15.75" customHeight="1">
      <c r="E103" s="4" t="str">
        <f>IFERROR(__xludf.DUMMYFUNCTION("GOOGLETRANSLATE(D103, ""he"", ""en"")"),"#VALUE!")</f>
        <v>#VALUE!</v>
      </c>
    </row>
    <row r="104" ht="15.75" customHeight="1">
      <c r="E104" s="4" t="str">
        <f>IFERROR(__xludf.DUMMYFUNCTION("GOOGLETRANSLATE(D104, ""he"", ""en"")"),"#VALUE!")</f>
        <v>#VALUE!</v>
      </c>
    </row>
    <row r="105" ht="15.75" customHeight="1">
      <c r="E105" s="4" t="str">
        <f>IFERROR(__xludf.DUMMYFUNCTION("GOOGLETRANSLATE(D105, ""he"", ""en"")"),"#VALUE!")</f>
        <v>#VALUE!</v>
      </c>
    </row>
    <row r="106" ht="15.75" customHeight="1">
      <c r="E106" s="4" t="str">
        <f>IFERROR(__xludf.DUMMYFUNCTION("GOOGLETRANSLATE(D106, ""he"", ""en"")"),"#VALUE!")</f>
        <v>#VALUE!</v>
      </c>
    </row>
    <row r="107" ht="15.75" customHeight="1">
      <c r="E107" s="4" t="str">
        <f>IFERROR(__xludf.DUMMYFUNCTION("GOOGLETRANSLATE(D107, ""he"", ""en"")"),"#VALUE!")</f>
        <v>#VALUE!</v>
      </c>
    </row>
    <row r="108" ht="15.75" customHeight="1">
      <c r="E108" s="4" t="str">
        <f>IFERROR(__xludf.DUMMYFUNCTION("GOOGLETRANSLATE(D108, ""he"", ""en"")"),"#VALUE!")</f>
        <v>#VALUE!</v>
      </c>
    </row>
    <row r="109" ht="15.75" customHeight="1">
      <c r="E109" s="4" t="str">
        <f>IFERROR(__xludf.DUMMYFUNCTION("GOOGLETRANSLATE(D109, ""he"", ""en"")"),"#VALUE!")</f>
        <v>#VALUE!</v>
      </c>
    </row>
    <row r="110" ht="15.75" customHeight="1">
      <c r="E110" s="4" t="str">
        <f>IFERROR(__xludf.DUMMYFUNCTION("GOOGLETRANSLATE(D110, ""he"", ""en"")"),"#VALUE!")</f>
        <v>#VALUE!</v>
      </c>
    </row>
    <row r="111" ht="15.75" customHeight="1">
      <c r="E111" s="4" t="str">
        <f>IFERROR(__xludf.DUMMYFUNCTION("GOOGLETRANSLATE(D111, ""he"", ""en"")"),"#VALUE!")</f>
        <v>#VALUE!</v>
      </c>
    </row>
    <row r="112" ht="15.75" customHeight="1">
      <c r="E112" s="4" t="str">
        <f>IFERROR(__xludf.DUMMYFUNCTION("GOOGLETRANSLATE(D112, ""he"", ""en"")"),"#VALUE!")</f>
        <v>#VALUE!</v>
      </c>
    </row>
    <row r="113" ht="15.75" customHeight="1">
      <c r="E113" s="4" t="str">
        <f>IFERROR(__xludf.DUMMYFUNCTION("GOOGLETRANSLATE(D113, ""he"", ""en"")"),"#VALUE!")</f>
        <v>#VALUE!</v>
      </c>
    </row>
    <row r="114" ht="15.75" customHeight="1">
      <c r="E114" s="4" t="str">
        <f>IFERROR(__xludf.DUMMYFUNCTION("GOOGLETRANSLATE(D114, ""he"", ""en"")"),"#VALUE!")</f>
        <v>#VALUE!</v>
      </c>
    </row>
    <row r="115" ht="15.75" customHeight="1">
      <c r="E115" s="4" t="str">
        <f>IFERROR(__xludf.DUMMYFUNCTION("GOOGLETRANSLATE(D115, ""he"", ""en"")"),"#VALUE!")</f>
        <v>#VALUE!</v>
      </c>
    </row>
    <row r="116" ht="15.75" customHeight="1">
      <c r="E116" s="4" t="str">
        <f>IFERROR(__xludf.DUMMYFUNCTION("GOOGLETRANSLATE(D116, ""he"", ""en"")"),"#VALUE!")</f>
        <v>#VALUE!</v>
      </c>
    </row>
    <row r="117" ht="15.75" customHeight="1">
      <c r="E117" s="4" t="str">
        <f>IFERROR(__xludf.DUMMYFUNCTION("GOOGLETRANSLATE(D117, ""he"", ""en"")"),"#VALUE!")</f>
        <v>#VALUE!</v>
      </c>
    </row>
    <row r="118" ht="15.75" customHeight="1">
      <c r="E118" s="4" t="str">
        <f>IFERROR(__xludf.DUMMYFUNCTION("GOOGLETRANSLATE(D118, ""he"", ""en"")"),"#VALUE!")</f>
        <v>#VALUE!</v>
      </c>
    </row>
    <row r="119" ht="15.75" customHeight="1">
      <c r="E119" s="4" t="str">
        <f>IFERROR(__xludf.DUMMYFUNCTION("GOOGLETRANSLATE(D119, ""he"", ""en"")"),"#VALUE!")</f>
        <v>#VALUE!</v>
      </c>
    </row>
    <row r="120" ht="15.75" customHeight="1">
      <c r="E120" s="4" t="str">
        <f>IFERROR(__xludf.DUMMYFUNCTION("GOOGLETRANSLATE(D120, ""he"", ""en"")"),"#VALUE!")</f>
        <v>#VALUE!</v>
      </c>
    </row>
    <row r="121" ht="15.75" customHeight="1">
      <c r="E121" s="4" t="str">
        <f>IFERROR(__xludf.DUMMYFUNCTION("GOOGLETRANSLATE(D121, ""he"", ""en"")"),"#VALUE!")</f>
        <v>#VALUE!</v>
      </c>
    </row>
    <row r="122" ht="15.75" customHeight="1">
      <c r="E122" s="4" t="str">
        <f>IFERROR(__xludf.DUMMYFUNCTION("GOOGLETRANSLATE(D122, ""he"", ""en"")"),"#VALUE!")</f>
        <v>#VALUE!</v>
      </c>
    </row>
    <row r="123" ht="15.75" customHeight="1">
      <c r="E123" s="4" t="str">
        <f>IFERROR(__xludf.DUMMYFUNCTION("GOOGLETRANSLATE(D123, ""he"", ""en"")"),"#VALUE!")</f>
        <v>#VALUE!</v>
      </c>
    </row>
    <row r="124" ht="15.75" customHeight="1">
      <c r="E124" s="4" t="str">
        <f>IFERROR(__xludf.DUMMYFUNCTION("GOOGLETRANSLATE(D124, ""he"", ""en"")"),"#VALUE!")</f>
        <v>#VALUE!</v>
      </c>
    </row>
    <row r="125" ht="15.75" customHeight="1">
      <c r="E125" s="4" t="str">
        <f>IFERROR(__xludf.DUMMYFUNCTION("GOOGLETRANSLATE(D125, ""he"", ""en"")"),"#VALUE!")</f>
        <v>#VALUE!</v>
      </c>
    </row>
    <row r="126" ht="15.75" customHeight="1">
      <c r="E126" s="4" t="str">
        <f>IFERROR(__xludf.DUMMYFUNCTION("GOOGLETRANSLATE(D126, ""he"", ""en"")"),"#VALUE!")</f>
        <v>#VALUE!</v>
      </c>
    </row>
    <row r="127" ht="15.75" customHeight="1">
      <c r="E127" s="4" t="str">
        <f>IFERROR(__xludf.DUMMYFUNCTION("GOOGLETRANSLATE(D127, ""he"", ""en"")"),"#VALUE!")</f>
        <v>#VALUE!</v>
      </c>
    </row>
    <row r="128" ht="15.75" customHeight="1">
      <c r="E128" s="4" t="str">
        <f>IFERROR(__xludf.DUMMYFUNCTION("GOOGLETRANSLATE(D128, ""he"", ""en"")"),"#VALUE!")</f>
        <v>#VALUE!</v>
      </c>
    </row>
    <row r="129" ht="15.75" customHeight="1">
      <c r="E129" s="4" t="str">
        <f>IFERROR(__xludf.DUMMYFUNCTION("GOOGLETRANSLATE(D129, ""he"", ""en"")"),"#VALUE!")</f>
        <v>#VALUE!</v>
      </c>
    </row>
    <row r="130" ht="15.75" customHeight="1">
      <c r="E130" s="4" t="str">
        <f>IFERROR(__xludf.DUMMYFUNCTION("GOOGLETRANSLATE(D130, ""he"", ""en"")"),"#VALUE!")</f>
        <v>#VALUE!</v>
      </c>
    </row>
    <row r="131" ht="15.75" customHeight="1">
      <c r="E131" s="4" t="str">
        <f>IFERROR(__xludf.DUMMYFUNCTION("GOOGLETRANSLATE(D131, ""he"", ""en"")"),"#VALUE!")</f>
        <v>#VALUE!</v>
      </c>
    </row>
    <row r="132" ht="15.75" customHeight="1">
      <c r="E132" s="4" t="str">
        <f>IFERROR(__xludf.DUMMYFUNCTION("GOOGLETRANSLATE(D132, ""he"", ""en"")"),"#VALUE!")</f>
        <v>#VALUE!</v>
      </c>
    </row>
    <row r="133" ht="15.75" customHeight="1">
      <c r="E133" s="4" t="str">
        <f>IFERROR(__xludf.DUMMYFUNCTION("GOOGLETRANSLATE(D133, ""he"", ""en"")"),"#VALUE!")</f>
        <v>#VALUE!</v>
      </c>
    </row>
    <row r="134" ht="15.75" customHeight="1">
      <c r="E134" s="4" t="str">
        <f>IFERROR(__xludf.DUMMYFUNCTION("GOOGLETRANSLATE(D134, ""he"", ""en"")"),"#VALUE!")</f>
        <v>#VALUE!</v>
      </c>
    </row>
    <row r="135" ht="15.75" customHeight="1">
      <c r="E135" s="4" t="str">
        <f>IFERROR(__xludf.DUMMYFUNCTION("GOOGLETRANSLATE(D135, ""he"", ""en"")"),"#VALUE!")</f>
        <v>#VALUE!</v>
      </c>
    </row>
    <row r="136" ht="15.75" customHeight="1">
      <c r="E136" s="4" t="str">
        <f>IFERROR(__xludf.DUMMYFUNCTION("GOOGLETRANSLATE(D136, ""he"", ""en"")"),"#VALUE!")</f>
        <v>#VALUE!</v>
      </c>
    </row>
    <row r="137" ht="15.75" customHeight="1">
      <c r="E137" s="4" t="str">
        <f>IFERROR(__xludf.DUMMYFUNCTION("GOOGLETRANSLATE(D137, ""he"", ""en"")"),"#VALUE!")</f>
        <v>#VALUE!</v>
      </c>
    </row>
    <row r="138" ht="15.75" customHeight="1">
      <c r="E138" s="4" t="str">
        <f>IFERROR(__xludf.DUMMYFUNCTION("GOOGLETRANSLATE(D138, ""he"", ""en"")"),"#VALUE!")</f>
        <v>#VALUE!</v>
      </c>
    </row>
    <row r="139" ht="15.75" customHeight="1">
      <c r="E139" s="4" t="str">
        <f>IFERROR(__xludf.DUMMYFUNCTION("GOOGLETRANSLATE(D139, ""he"", ""en"")"),"#VALUE!")</f>
        <v>#VALUE!</v>
      </c>
    </row>
    <row r="140" ht="15.75" customHeight="1">
      <c r="E140" s="4" t="str">
        <f>IFERROR(__xludf.DUMMYFUNCTION("GOOGLETRANSLATE(D140, ""he"", ""en"")"),"#VALUE!")</f>
        <v>#VALUE!</v>
      </c>
    </row>
    <row r="141" ht="15.75" customHeight="1">
      <c r="E141" s="4" t="str">
        <f>IFERROR(__xludf.DUMMYFUNCTION("GOOGLETRANSLATE(D141, ""he"", ""en"")"),"#VALUE!")</f>
        <v>#VALUE!</v>
      </c>
    </row>
    <row r="142" ht="15.75" customHeight="1">
      <c r="E142" s="4" t="str">
        <f>IFERROR(__xludf.DUMMYFUNCTION("GOOGLETRANSLATE(D142, ""he"", ""en"")"),"#VALUE!")</f>
        <v>#VALUE!</v>
      </c>
    </row>
    <row r="143" ht="15.75" customHeight="1">
      <c r="E143" s="4" t="str">
        <f>IFERROR(__xludf.DUMMYFUNCTION("GOOGLETRANSLATE(D143, ""he"", ""en"")"),"#VALUE!")</f>
        <v>#VALUE!</v>
      </c>
    </row>
    <row r="144" ht="15.75" customHeight="1">
      <c r="E144" s="4" t="str">
        <f>IFERROR(__xludf.DUMMYFUNCTION("GOOGLETRANSLATE(D144, ""he"", ""en"")"),"#VALUE!")</f>
        <v>#VALUE!</v>
      </c>
    </row>
    <row r="145" ht="15.75" customHeight="1">
      <c r="E145" s="4" t="str">
        <f>IFERROR(__xludf.DUMMYFUNCTION("GOOGLETRANSLATE(D145, ""he"", ""en"")"),"#VALUE!")</f>
        <v>#VALUE!</v>
      </c>
    </row>
    <row r="146" ht="15.75" customHeight="1">
      <c r="E146" s="4" t="str">
        <f>IFERROR(__xludf.DUMMYFUNCTION("GOOGLETRANSLATE(D146, ""he"", ""en"")"),"#VALUE!")</f>
        <v>#VALUE!</v>
      </c>
    </row>
    <row r="147" ht="15.75" customHeight="1">
      <c r="E147" s="4" t="str">
        <f>IFERROR(__xludf.DUMMYFUNCTION("GOOGLETRANSLATE(D147, ""he"", ""en"")"),"#VALUE!")</f>
        <v>#VALUE!</v>
      </c>
    </row>
    <row r="148" ht="15.75" customHeight="1">
      <c r="E148" s="4" t="str">
        <f>IFERROR(__xludf.DUMMYFUNCTION("GOOGLETRANSLATE(D148, ""he"", ""en"")"),"#VALUE!")</f>
        <v>#VALUE!</v>
      </c>
    </row>
    <row r="149" ht="15.75" customHeight="1">
      <c r="E149" s="4" t="str">
        <f>IFERROR(__xludf.DUMMYFUNCTION("GOOGLETRANSLATE(D149, ""he"", ""en"")"),"#VALUE!")</f>
        <v>#VALUE!</v>
      </c>
    </row>
    <row r="150" ht="15.75" customHeight="1">
      <c r="E150" s="4" t="str">
        <f>IFERROR(__xludf.DUMMYFUNCTION("GOOGLETRANSLATE(D150, ""he"", ""en"")"),"#VALUE!")</f>
        <v>#VALUE!</v>
      </c>
    </row>
    <row r="151" ht="15.75" customHeight="1">
      <c r="E151" s="4" t="str">
        <f>IFERROR(__xludf.DUMMYFUNCTION("GOOGLETRANSLATE(D151, ""he"", ""en"")"),"#VALUE!")</f>
        <v>#VALUE!</v>
      </c>
    </row>
    <row r="152" ht="15.75" customHeight="1">
      <c r="E152" s="4" t="str">
        <f>IFERROR(__xludf.DUMMYFUNCTION("GOOGLETRANSLATE(D152, ""he"", ""en"")"),"#VALUE!")</f>
        <v>#VALUE!</v>
      </c>
    </row>
    <row r="153" ht="15.75" customHeight="1">
      <c r="E153" s="4" t="str">
        <f>IFERROR(__xludf.DUMMYFUNCTION("GOOGLETRANSLATE(D153, ""he"", ""en"")"),"#VALUE!")</f>
        <v>#VALUE!</v>
      </c>
    </row>
    <row r="154" ht="15.75" customHeight="1">
      <c r="E154" s="4" t="str">
        <f>IFERROR(__xludf.DUMMYFUNCTION("GOOGLETRANSLATE(D154, ""he"", ""en"")"),"#VALUE!")</f>
        <v>#VALUE!</v>
      </c>
    </row>
    <row r="155" ht="15.75" customHeight="1">
      <c r="E155" s="4" t="str">
        <f>IFERROR(__xludf.DUMMYFUNCTION("GOOGLETRANSLATE(D155, ""he"", ""en"")"),"#VALUE!")</f>
        <v>#VALUE!</v>
      </c>
    </row>
    <row r="156" ht="15.75" customHeight="1">
      <c r="E156" s="4" t="str">
        <f>IFERROR(__xludf.DUMMYFUNCTION("GOOGLETRANSLATE(D156, ""he"", ""en"")"),"#VALUE!")</f>
        <v>#VALUE!</v>
      </c>
    </row>
    <row r="157" ht="15.75" customHeight="1">
      <c r="E157" s="4" t="str">
        <f>IFERROR(__xludf.DUMMYFUNCTION("GOOGLETRANSLATE(D157, ""he"", ""en"")"),"#VALUE!")</f>
        <v>#VALUE!</v>
      </c>
    </row>
    <row r="158" ht="15.75" customHeight="1">
      <c r="E158" s="4" t="str">
        <f>IFERROR(__xludf.DUMMYFUNCTION("GOOGLETRANSLATE(D158, ""he"", ""en"")"),"#VALUE!")</f>
        <v>#VALUE!</v>
      </c>
    </row>
    <row r="159" ht="15.75" customHeight="1">
      <c r="E159" s="4" t="str">
        <f>IFERROR(__xludf.DUMMYFUNCTION("GOOGLETRANSLATE(D159, ""he"", ""en"")"),"#VALUE!")</f>
        <v>#VALUE!</v>
      </c>
    </row>
    <row r="160" ht="15.75" customHeight="1">
      <c r="E160" s="4" t="str">
        <f>IFERROR(__xludf.DUMMYFUNCTION("GOOGLETRANSLATE(D160, ""he"", ""en"")"),"#VALUE!")</f>
        <v>#VALUE!</v>
      </c>
    </row>
    <row r="161" ht="15.75" customHeight="1">
      <c r="E161" s="4" t="str">
        <f>IFERROR(__xludf.DUMMYFUNCTION("GOOGLETRANSLATE(D161, ""he"", ""en"")"),"#VALUE!")</f>
        <v>#VALUE!</v>
      </c>
    </row>
    <row r="162" ht="15.75" customHeight="1">
      <c r="E162" s="4" t="str">
        <f>IFERROR(__xludf.DUMMYFUNCTION("GOOGLETRANSLATE(D162, ""he"", ""en"")"),"#VALUE!")</f>
        <v>#VALUE!</v>
      </c>
    </row>
    <row r="163" ht="15.75" customHeight="1">
      <c r="E163" s="4" t="str">
        <f>IFERROR(__xludf.DUMMYFUNCTION("GOOGLETRANSLATE(D163, ""he"", ""en"")"),"#VALUE!")</f>
        <v>#VALUE!</v>
      </c>
    </row>
    <row r="164" ht="15.75" customHeight="1">
      <c r="E164" s="4" t="str">
        <f>IFERROR(__xludf.DUMMYFUNCTION("GOOGLETRANSLATE(D164, ""he"", ""en"")"),"#VALUE!")</f>
        <v>#VALUE!</v>
      </c>
    </row>
    <row r="165" ht="15.75" customHeight="1">
      <c r="E165" s="4" t="str">
        <f>IFERROR(__xludf.DUMMYFUNCTION("GOOGLETRANSLATE(D165, ""he"", ""en"")"),"#VALUE!")</f>
        <v>#VALUE!</v>
      </c>
    </row>
    <row r="166" ht="15.75" customHeight="1">
      <c r="E166" s="4" t="str">
        <f>IFERROR(__xludf.DUMMYFUNCTION("GOOGLETRANSLATE(D166, ""he"", ""en"")"),"#VALUE!")</f>
        <v>#VALUE!</v>
      </c>
    </row>
    <row r="167" ht="15.75" customHeight="1">
      <c r="E167" s="4" t="str">
        <f>IFERROR(__xludf.DUMMYFUNCTION("GOOGLETRANSLATE(D167, ""he"", ""en"")"),"#VALUE!")</f>
        <v>#VALUE!</v>
      </c>
    </row>
    <row r="168" ht="15.75" customHeight="1">
      <c r="E168" s="4" t="str">
        <f>IFERROR(__xludf.DUMMYFUNCTION("GOOGLETRANSLATE(D168, ""he"", ""en"")"),"#VALUE!")</f>
        <v>#VALUE!</v>
      </c>
    </row>
    <row r="169" ht="15.75" customHeight="1">
      <c r="E169" s="4" t="str">
        <f>IFERROR(__xludf.DUMMYFUNCTION("GOOGLETRANSLATE(D169, ""he"", ""en"")"),"#VALUE!")</f>
        <v>#VALUE!</v>
      </c>
    </row>
    <row r="170" ht="15.75" customHeight="1">
      <c r="E170" s="4" t="str">
        <f>IFERROR(__xludf.DUMMYFUNCTION("GOOGLETRANSLATE(D170, ""he"", ""en"")"),"#VALUE!")</f>
        <v>#VALUE!</v>
      </c>
    </row>
    <row r="171" ht="15.75" customHeight="1">
      <c r="E171" s="4" t="str">
        <f>IFERROR(__xludf.DUMMYFUNCTION("GOOGLETRANSLATE(D171, ""he"", ""en"")"),"#VALUE!")</f>
        <v>#VALUE!</v>
      </c>
    </row>
    <row r="172" ht="15.75" customHeight="1">
      <c r="E172" s="4" t="str">
        <f>IFERROR(__xludf.DUMMYFUNCTION("GOOGLETRANSLATE(D172, ""he"", ""en"")"),"#VALUE!")</f>
        <v>#VALUE!</v>
      </c>
    </row>
    <row r="173" ht="15.75" customHeight="1">
      <c r="E173" s="4" t="str">
        <f>IFERROR(__xludf.DUMMYFUNCTION("GOOGLETRANSLATE(D173, ""he"", ""en"")"),"#VALUE!")</f>
        <v>#VALUE!</v>
      </c>
    </row>
    <row r="174" ht="15.75" customHeight="1">
      <c r="E174" s="4" t="str">
        <f>IFERROR(__xludf.DUMMYFUNCTION("GOOGLETRANSLATE(D174, ""he"", ""en"")"),"#VALUE!")</f>
        <v>#VALUE!</v>
      </c>
    </row>
    <row r="175" ht="15.75" customHeight="1">
      <c r="E175" s="4" t="str">
        <f>IFERROR(__xludf.DUMMYFUNCTION("GOOGLETRANSLATE(D175, ""he"", ""en"")"),"#VALUE!")</f>
        <v>#VALUE!</v>
      </c>
    </row>
    <row r="176" ht="15.75" customHeight="1">
      <c r="E176" s="4" t="str">
        <f>IFERROR(__xludf.DUMMYFUNCTION("GOOGLETRANSLATE(D176, ""he"", ""en"")"),"#VALUE!")</f>
        <v>#VALUE!</v>
      </c>
    </row>
    <row r="177" ht="15.75" customHeight="1">
      <c r="E177" s="4" t="str">
        <f>IFERROR(__xludf.DUMMYFUNCTION("GOOGLETRANSLATE(D177, ""he"", ""en"")"),"#VALUE!")</f>
        <v>#VALUE!</v>
      </c>
    </row>
    <row r="178" ht="15.75" customHeight="1">
      <c r="E178" s="4" t="str">
        <f>IFERROR(__xludf.DUMMYFUNCTION("GOOGLETRANSLATE(D178, ""he"", ""en"")"),"#VALUE!")</f>
        <v>#VALUE!</v>
      </c>
    </row>
    <row r="179" ht="15.75" customHeight="1">
      <c r="E179" s="4" t="str">
        <f>IFERROR(__xludf.DUMMYFUNCTION("GOOGLETRANSLATE(D179, ""he"", ""en"")"),"#VALUE!")</f>
        <v>#VALUE!</v>
      </c>
    </row>
    <row r="180" ht="15.75" customHeight="1">
      <c r="E180" s="4" t="str">
        <f>IFERROR(__xludf.DUMMYFUNCTION("GOOGLETRANSLATE(D180, ""he"", ""en"")"),"#VALUE!")</f>
        <v>#VALUE!</v>
      </c>
    </row>
    <row r="181" ht="15.75" customHeight="1">
      <c r="E181" s="4" t="str">
        <f>IFERROR(__xludf.DUMMYFUNCTION("GOOGLETRANSLATE(D181, ""he"", ""en"")"),"#VALUE!")</f>
        <v>#VALUE!</v>
      </c>
    </row>
    <row r="182" ht="15.75" customHeight="1">
      <c r="E182" s="4" t="str">
        <f>IFERROR(__xludf.DUMMYFUNCTION("GOOGLETRANSLATE(D182, ""he"", ""en"")"),"#VALUE!")</f>
        <v>#VALUE!</v>
      </c>
    </row>
    <row r="183" ht="15.75" customHeight="1">
      <c r="E183" s="4" t="str">
        <f>IFERROR(__xludf.DUMMYFUNCTION("GOOGLETRANSLATE(D183, ""he"", ""en"")"),"#VALUE!")</f>
        <v>#VALUE!</v>
      </c>
    </row>
    <row r="184" ht="15.75" customHeight="1">
      <c r="E184" s="4" t="str">
        <f>IFERROR(__xludf.DUMMYFUNCTION("GOOGLETRANSLATE(D184, ""he"", ""en"")"),"#VALUE!")</f>
        <v>#VALUE!</v>
      </c>
    </row>
    <row r="185" ht="15.75" customHeight="1">
      <c r="E185" s="4" t="str">
        <f>IFERROR(__xludf.DUMMYFUNCTION("GOOGLETRANSLATE(D185, ""he"", ""en"")"),"#VALUE!")</f>
        <v>#VALUE!</v>
      </c>
    </row>
    <row r="186" ht="15.75" customHeight="1">
      <c r="E186" s="4" t="str">
        <f>IFERROR(__xludf.DUMMYFUNCTION("GOOGLETRANSLATE(D186, ""he"", ""en"")"),"#VALUE!")</f>
        <v>#VALUE!</v>
      </c>
    </row>
    <row r="187" ht="15.75" customHeight="1">
      <c r="E187" s="4" t="str">
        <f>IFERROR(__xludf.DUMMYFUNCTION("GOOGLETRANSLATE(D187, ""he"", ""en"")"),"#VALUE!")</f>
        <v>#VALUE!</v>
      </c>
    </row>
    <row r="188" ht="15.75" customHeight="1">
      <c r="E188" s="4" t="str">
        <f>IFERROR(__xludf.DUMMYFUNCTION("GOOGLETRANSLATE(D188, ""he"", ""en"")"),"#VALUE!")</f>
        <v>#VALUE!</v>
      </c>
    </row>
    <row r="189" ht="15.75" customHeight="1">
      <c r="E189" s="4" t="str">
        <f>IFERROR(__xludf.DUMMYFUNCTION("GOOGLETRANSLATE(D189, ""he"", ""en"")"),"#VALUE!")</f>
        <v>#VALUE!</v>
      </c>
    </row>
    <row r="190" ht="15.75" customHeight="1">
      <c r="E190" s="4" t="str">
        <f>IFERROR(__xludf.DUMMYFUNCTION("GOOGLETRANSLATE(D190, ""he"", ""en"")"),"#VALUE!")</f>
        <v>#VALUE!</v>
      </c>
    </row>
    <row r="191" ht="15.75" customHeight="1">
      <c r="E191" s="4" t="str">
        <f>IFERROR(__xludf.DUMMYFUNCTION("GOOGLETRANSLATE(D191, ""he"", ""en"")"),"#VALUE!")</f>
        <v>#VALUE!</v>
      </c>
    </row>
    <row r="192" ht="15.75" customHeight="1">
      <c r="E192" s="4" t="str">
        <f>IFERROR(__xludf.DUMMYFUNCTION("GOOGLETRANSLATE(D192, ""he"", ""en"")"),"#VALUE!")</f>
        <v>#VALUE!</v>
      </c>
    </row>
    <row r="193" ht="15.75" customHeight="1">
      <c r="E193" s="4" t="str">
        <f>IFERROR(__xludf.DUMMYFUNCTION("GOOGLETRANSLATE(D193, ""he"", ""en"")"),"#VALUE!")</f>
        <v>#VALUE!</v>
      </c>
    </row>
    <row r="194" ht="15.75" customHeight="1">
      <c r="E194" s="4" t="str">
        <f>IFERROR(__xludf.DUMMYFUNCTION("GOOGLETRANSLATE(D194, ""he"", ""en"")"),"#VALUE!")</f>
        <v>#VALUE!</v>
      </c>
    </row>
    <row r="195" ht="15.75" customHeight="1">
      <c r="E195" s="4" t="str">
        <f>IFERROR(__xludf.DUMMYFUNCTION("GOOGLETRANSLATE(D195, ""he"", ""en"")"),"#VALUE!")</f>
        <v>#VALUE!</v>
      </c>
    </row>
    <row r="196" ht="15.75" customHeight="1">
      <c r="E196" s="4" t="str">
        <f>IFERROR(__xludf.DUMMYFUNCTION("GOOGLETRANSLATE(D196, ""he"", ""en"")"),"#VALUE!")</f>
        <v>#VALUE!</v>
      </c>
    </row>
    <row r="197" ht="15.75" customHeight="1">
      <c r="E197" s="4" t="str">
        <f>IFERROR(__xludf.DUMMYFUNCTION("GOOGLETRANSLATE(D197, ""he"", ""en"")"),"#VALUE!")</f>
        <v>#VALUE!</v>
      </c>
    </row>
    <row r="198" ht="15.75" customHeight="1">
      <c r="E198" s="4" t="str">
        <f>IFERROR(__xludf.DUMMYFUNCTION("GOOGLETRANSLATE(D198, ""he"", ""en"")"),"#VALUE!")</f>
        <v>#VALUE!</v>
      </c>
    </row>
    <row r="199" ht="15.75" customHeight="1">
      <c r="E199" s="4" t="str">
        <f>IFERROR(__xludf.DUMMYFUNCTION("GOOGLETRANSLATE(D199, ""he"", ""en"")"),"#VALUE!")</f>
        <v>#VALUE!</v>
      </c>
    </row>
    <row r="200" ht="15.75" customHeight="1">
      <c r="E200" s="4" t="str">
        <f>IFERROR(__xludf.DUMMYFUNCTION("GOOGLETRANSLATE(D200, ""he"", ""en"")"),"#VALUE!")</f>
        <v>#VALUE!</v>
      </c>
    </row>
    <row r="201" ht="15.75" customHeight="1">
      <c r="E201" s="4" t="str">
        <f>IFERROR(__xludf.DUMMYFUNCTION("GOOGLETRANSLATE(D201, ""he"", ""en"")"),"#VALUE!")</f>
        <v>#VALUE!</v>
      </c>
    </row>
    <row r="202" ht="15.75" customHeight="1">
      <c r="E202" s="4" t="str">
        <f>IFERROR(__xludf.DUMMYFUNCTION("GOOGLETRANSLATE(D202, ""he"", ""en"")"),"#VALUE!")</f>
        <v>#VALUE!</v>
      </c>
    </row>
    <row r="203" ht="15.75" customHeight="1">
      <c r="E203" s="4" t="str">
        <f>IFERROR(__xludf.DUMMYFUNCTION("GOOGLETRANSLATE(D203, ""he"", ""en"")"),"#VALUE!")</f>
        <v>#VALUE!</v>
      </c>
    </row>
    <row r="204" ht="15.75" customHeight="1">
      <c r="E204" s="4" t="str">
        <f>IFERROR(__xludf.DUMMYFUNCTION("GOOGLETRANSLATE(D204, ""he"", ""en"")"),"#VALUE!")</f>
        <v>#VALUE!</v>
      </c>
    </row>
    <row r="205" ht="15.75" customHeight="1">
      <c r="E205" s="4" t="str">
        <f>IFERROR(__xludf.DUMMYFUNCTION("GOOGLETRANSLATE(D205, ""he"", ""en"")"),"#VALUE!")</f>
        <v>#VALUE!</v>
      </c>
    </row>
    <row r="206" ht="15.75" customHeight="1">
      <c r="E206" s="4" t="str">
        <f>IFERROR(__xludf.DUMMYFUNCTION("GOOGLETRANSLATE(D206, ""he"", ""en"")"),"#VALUE!")</f>
        <v>#VALUE!</v>
      </c>
    </row>
    <row r="207" ht="15.75" customHeight="1">
      <c r="E207" s="4" t="str">
        <f>IFERROR(__xludf.DUMMYFUNCTION("GOOGLETRANSLATE(D207, ""he"", ""en"")"),"#VALUE!")</f>
        <v>#VALUE!</v>
      </c>
    </row>
    <row r="208" ht="15.75" customHeight="1">
      <c r="E208" s="4" t="str">
        <f>IFERROR(__xludf.DUMMYFUNCTION("GOOGLETRANSLATE(D208, ""he"", ""en"")"),"#VALUE!")</f>
        <v>#VALUE!</v>
      </c>
    </row>
    <row r="209" ht="15.75" customHeight="1">
      <c r="E209" s="4" t="str">
        <f>IFERROR(__xludf.DUMMYFUNCTION("GOOGLETRANSLATE(D209, ""he"", ""en"")"),"#VALUE!")</f>
        <v>#VALUE!</v>
      </c>
    </row>
    <row r="210" ht="15.75" customHeight="1">
      <c r="E210" s="4" t="str">
        <f>IFERROR(__xludf.DUMMYFUNCTION("GOOGLETRANSLATE(D210, ""he"", ""en"")"),"#VALUE!")</f>
        <v>#VALUE!</v>
      </c>
    </row>
    <row r="211" ht="15.75" customHeight="1">
      <c r="E211" s="4" t="str">
        <f>IFERROR(__xludf.DUMMYFUNCTION("GOOGLETRANSLATE(D211, ""he"", ""en"")"),"#VALUE!")</f>
        <v>#VALUE!</v>
      </c>
    </row>
    <row r="212" ht="15.75" customHeight="1">
      <c r="E212" s="4" t="str">
        <f>IFERROR(__xludf.DUMMYFUNCTION("GOOGLETRANSLATE(D212, ""he"", ""en"")"),"#VALUE!")</f>
        <v>#VALUE!</v>
      </c>
    </row>
    <row r="213" ht="15.75" customHeight="1">
      <c r="E213" s="4" t="str">
        <f>IFERROR(__xludf.DUMMYFUNCTION("GOOGLETRANSLATE(D213, ""he"", ""en"")"),"#VALUE!")</f>
        <v>#VALUE!</v>
      </c>
    </row>
    <row r="214" ht="15.75" customHeight="1">
      <c r="E214" s="4" t="str">
        <f>IFERROR(__xludf.DUMMYFUNCTION("GOOGLETRANSLATE(D214, ""he"", ""en"")"),"#VALUE!")</f>
        <v>#VALUE!</v>
      </c>
    </row>
    <row r="215" ht="15.75" customHeight="1">
      <c r="E215" s="4" t="str">
        <f>IFERROR(__xludf.DUMMYFUNCTION("GOOGLETRANSLATE(D215, ""he"", ""en"")"),"#VALUE!")</f>
        <v>#VALUE!</v>
      </c>
    </row>
    <row r="216" ht="15.75" customHeight="1">
      <c r="E216" s="4" t="str">
        <f>IFERROR(__xludf.DUMMYFUNCTION("GOOGLETRANSLATE(D216, ""he"", ""en"")"),"#VALUE!")</f>
        <v>#VALUE!</v>
      </c>
    </row>
    <row r="217" ht="15.75" customHeight="1">
      <c r="E217" s="4" t="str">
        <f>IFERROR(__xludf.DUMMYFUNCTION("GOOGLETRANSLATE(D217, ""he"", ""en"")"),"#VALUE!")</f>
        <v>#VALUE!</v>
      </c>
    </row>
    <row r="218" ht="15.75" customHeight="1">
      <c r="E218" s="4" t="str">
        <f>IFERROR(__xludf.DUMMYFUNCTION("GOOGLETRANSLATE(D218, ""he"", ""en"")"),"#VALUE!")</f>
        <v>#VALUE!</v>
      </c>
    </row>
    <row r="219" ht="15.75" customHeight="1">
      <c r="E219" s="4" t="str">
        <f>IFERROR(__xludf.DUMMYFUNCTION("GOOGLETRANSLATE(D219, ""he"", ""en"")"),"#VALUE!")</f>
        <v>#VALUE!</v>
      </c>
    </row>
    <row r="220" ht="15.75" customHeight="1">
      <c r="E220" s="4" t="str">
        <f>IFERROR(__xludf.DUMMYFUNCTION("GOOGLETRANSLATE(D220, ""he"", ""en"")"),"#VALUE!")</f>
        <v>#VALUE!</v>
      </c>
    </row>
    <row r="221" ht="15.75" customHeight="1">
      <c r="E221" s="4" t="str">
        <f>IFERROR(__xludf.DUMMYFUNCTION("GOOGLETRANSLATE(D221, ""he"", ""en"")"),"#VALUE!")</f>
        <v>#VALUE!</v>
      </c>
    </row>
    <row r="222" ht="15.75" customHeight="1">
      <c r="E222" s="4" t="str">
        <f>IFERROR(__xludf.DUMMYFUNCTION("GOOGLETRANSLATE(D222, ""he"", ""en"")"),"#VALUE!")</f>
        <v>#VALUE!</v>
      </c>
    </row>
    <row r="223" ht="15.75" customHeight="1">
      <c r="E223" s="4" t="str">
        <f>IFERROR(__xludf.DUMMYFUNCTION("GOOGLETRANSLATE(D223, ""he"", ""en"")"),"#VALUE!")</f>
        <v>#VALUE!</v>
      </c>
    </row>
    <row r="224" ht="15.75" customHeight="1">
      <c r="E224" s="4" t="str">
        <f>IFERROR(__xludf.DUMMYFUNCTION("GOOGLETRANSLATE(D224, ""he"", ""en"")"),"#VALUE!")</f>
        <v>#VALUE!</v>
      </c>
    </row>
    <row r="225" ht="15.75" customHeight="1">
      <c r="E225" s="4" t="str">
        <f>IFERROR(__xludf.DUMMYFUNCTION("GOOGLETRANSLATE(D225, ""he"", ""en"")"),"#VALUE!")</f>
        <v>#VALUE!</v>
      </c>
    </row>
    <row r="226" ht="15.75" customHeight="1">
      <c r="E226" s="4" t="str">
        <f>IFERROR(__xludf.DUMMYFUNCTION("GOOGLETRANSLATE(D226, ""he"", ""en"")"),"#VALUE!")</f>
        <v>#VALUE!</v>
      </c>
    </row>
    <row r="227" ht="15.75" customHeight="1">
      <c r="E227" s="4" t="str">
        <f>IFERROR(__xludf.DUMMYFUNCTION("GOOGLETRANSLATE(D227, ""he"", ""en"")"),"#VALUE!")</f>
        <v>#VALUE!</v>
      </c>
    </row>
    <row r="228" ht="15.75" customHeight="1">
      <c r="E228" s="4" t="str">
        <f>IFERROR(__xludf.DUMMYFUNCTION("GOOGLETRANSLATE(D228, ""he"", ""en"")"),"#VALUE!")</f>
        <v>#VALUE!</v>
      </c>
    </row>
    <row r="229" ht="15.75" customHeight="1">
      <c r="E229" s="4" t="str">
        <f>IFERROR(__xludf.DUMMYFUNCTION("GOOGLETRANSLATE(D229, ""he"", ""en"")"),"#VALUE!")</f>
        <v>#VALUE!</v>
      </c>
    </row>
    <row r="230" ht="15.75" customHeight="1">
      <c r="E230" s="4" t="str">
        <f>IFERROR(__xludf.DUMMYFUNCTION("GOOGLETRANSLATE(D230, ""he"", ""en"")"),"#VALUE!")</f>
        <v>#VALUE!</v>
      </c>
    </row>
    <row r="231" ht="15.75" customHeight="1">
      <c r="E231" s="4" t="str">
        <f>IFERROR(__xludf.DUMMYFUNCTION("GOOGLETRANSLATE(D231, ""he"", ""en"")"),"#VALUE!")</f>
        <v>#VALUE!</v>
      </c>
    </row>
    <row r="232" ht="15.75" customHeight="1">
      <c r="E232" s="4" t="str">
        <f>IFERROR(__xludf.DUMMYFUNCTION("GOOGLETRANSLATE(D232, ""he"", ""en"")"),"#VALUE!")</f>
        <v>#VALUE!</v>
      </c>
    </row>
    <row r="233" ht="15.75" customHeight="1">
      <c r="E233" s="4" t="str">
        <f>IFERROR(__xludf.DUMMYFUNCTION("GOOGLETRANSLATE(D233, ""he"", ""en"")"),"#VALUE!")</f>
        <v>#VALUE!</v>
      </c>
    </row>
    <row r="234" ht="15.75" customHeight="1">
      <c r="E234" s="4" t="str">
        <f>IFERROR(__xludf.DUMMYFUNCTION("GOOGLETRANSLATE(D234, ""he"", ""en"")"),"#VALUE!")</f>
        <v>#VALUE!</v>
      </c>
    </row>
    <row r="235" ht="15.75" customHeight="1">
      <c r="E235" s="4" t="str">
        <f>IFERROR(__xludf.DUMMYFUNCTION("GOOGLETRANSLATE(D235, ""he"", ""en"")"),"#VALUE!")</f>
        <v>#VALUE!</v>
      </c>
    </row>
    <row r="236" ht="15.75" customHeight="1">
      <c r="E236" s="4" t="str">
        <f>IFERROR(__xludf.DUMMYFUNCTION("GOOGLETRANSLATE(D236, ""he"", ""en"")"),"#VALUE!")</f>
        <v>#VALUE!</v>
      </c>
    </row>
    <row r="237" ht="15.75" customHeight="1">
      <c r="E237" s="4" t="str">
        <f>IFERROR(__xludf.DUMMYFUNCTION("GOOGLETRANSLATE(D237, ""he"", ""en"")"),"#VALUE!")</f>
        <v>#VALUE!</v>
      </c>
    </row>
    <row r="238" ht="15.75" customHeight="1">
      <c r="E238" s="4" t="str">
        <f>IFERROR(__xludf.DUMMYFUNCTION("GOOGLETRANSLATE(D238, ""he"", ""en"")"),"#VALUE!")</f>
        <v>#VALUE!</v>
      </c>
    </row>
    <row r="239" ht="15.75" customHeight="1">
      <c r="E239" s="4" t="str">
        <f>IFERROR(__xludf.DUMMYFUNCTION("GOOGLETRANSLATE(D239, ""he"", ""en"")"),"#VALUE!")</f>
        <v>#VALUE!</v>
      </c>
    </row>
    <row r="240" ht="15.75" customHeight="1">
      <c r="E240" s="4" t="str">
        <f>IFERROR(__xludf.DUMMYFUNCTION("GOOGLETRANSLATE(D240, ""he"", ""en"")"),"#VALUE!")</f>
        <v>#VALUE!</v>
      </c>
    </row>
    <row r="241" ht="15.75" customHeight="1">
      <c r="E241" s="4" t="str">
        <f>IFERROR(__xludf.DUMMYFUNCTION("GOOGLETRANSLATE(D241, ""he"", ""en"")"),"#VALUE!")</f>
        <v>#VALUE!</v>
      </c>
    </row>
    <row r="242" ht="15.75" customHeight="1">
      <c r="E242" s="4" t="str">
        <f>IFERROR(__xludf.DUMMYFUNCTION("GOOGLETRANSLATE(D242, ""he"", ""en"")"),"#VALUE!")</f>
        <v>#VALUE!</v>
      </c>
    </row>
    <row r="243" ht="15.75" customHeight="1">
      <c r="E243" s="4" t="str">
        <f>IFERROR(__xludf.DUMMYFUNCTION("GOOGLETRANSLATE(D243, ""he"", ""en"")"),"#VALUE!")</f>
        <v>#VALUE!</v>
      </c>
    </row>
    <row r="244" ht="15.75" customHeight="1">
      <c r="E244" s="4" t="str">
        <f>IFERROR(__xludf.DUMMYFUNCTION("GOOGLETRANSLATE(D244, ""he"", ""en"")"),"#VALUE!")</f>
        <v>#VALUE!</v>
      </c>
    </row>
    <row r="245" ht="15.75" customHeight="1">
      <c r="E245" s="4" t="str">
        <f>IFERROR(__xludf.DUMMYFUNCTION("GOOGLETRANSLATE(D245, ""he"", ""en"")"),"#VALUE!")</f>
        <v>#VALUE!</v>
      </c>
    </row>
    <row r="246" ht="15.75" customHeight="1">
      <c r="E246" s="4" t="str">
        <f>IFERROR(__xludf.DUMMYFUNCTION("GOOGLETRANSLATE(D246, ""he"", ""en"")"),"#VALUE!")</f>
        <v>#VALUE!</v>
      </c>
    </row>
    <row r="247" ht="15.75" customHeight="1">
      <c r="E247" s="4" t="str">
        <f>IFERROR(__xludf.DUMMYFUNCTION("GOOGLETRANSLATE(D247, ""he"", ""en"")"),"#VALUE!")</f>
        <v>#VALUE!</v>
      </c>
    </row>
    <row r="248" ht="15.75" customHeight="1">
      <c r="E248" s="4" t="str">
        <f>IFERROR(__xludf.DUMMYFUNCTION("GOOGLETRANSLATE(D248, ""he"", ""en"")"),"#VALUE!")</f>
        <v>#VALUE!</v>
      </c>
    </row>
    <row r="249" ht="15.75" customHeight="1">
      <c r="E249" s="4" t="str">
        <f>IFERROR(__xludf.DUMMYFUNCTION("GOOGLETRANSLATE(D249, ""he"", ""en"")"),"#VALUE!")</f>
        <v>#VALUE!</v>
      </c>
    </row>
    <row r="250" ht="15.75" customHeight="1">
      <c r="E250" s="4" t="str">
        <f>IFERROR(__xludf.DUMMYFUNCTION("GOOGLETRANSLATE(D250, ""he"", ""en"")"),"#VALUE!")</f>
        <v>#VALUE!</v>
      </c>
    </row>
    <row r="251" ht="15.75" customHeight="1">
      <c r="E251" s="4" t="str">
        <f>IFERROR(__xludf.DUMMYFUNCTION("GOOGLETRANSLATE(D251, ""he"", ""en"")"),"#VALUE!")</f>
        <v>#VALUE!</v>
      </c>
    </row>
    <row r="252" ht="15.75" customHeight="1">
      <c r="E252" s="4" t="str">
        <f>IFERROR(__xludf.DUMMYFUNCTION("GOOGLETRANSLATE(D252, ""he"", ""en"")"),"#VALUE!")</f>
        <v>#VALUE!</v>
      </c>
    </row>
    <row r="253" ht="15.75" customHeight="1">
      <c r="E253" s="4" t="str">
        <f>IFERROR(__xludf.DUMMYFUNCTION("GOOGLETRANSLATE(D253, ""he"", ""en"")"),"#VALUE!")</f>
        <v>#VALUE!</v>
      </c>
    </row>
    <row r="254" ht="15.75" customHeight="1">
      <c r="E254" s="4" t="str">
        <f>IFERROR(__xludf.DUMMYFUNCTION("GOOGLETRANSLATE(D254, ""he"", ""en"")"),"#VALUE!")</f>
        <v>#VALUE!</v>
      </c>
    </row>
    <row r="255" ht="15.75" customHeight="1">
      <c r="E255" s="4" t="str">
        <f>IFERROR(__xludf.DUMMYFUNCTION("GOOGLETRANSLATE(D255, ""he"", ""en"")"),"#VALUE!")</f>
        <v>#VALUE!</v>
      </c>
    </row>
    <row r="256" ht="15.75" customHeight="1">
      <c r="E256" s="4" t="str">
        <f>IFERROR(__xludf.DUMMYFUNCTION("GOOGLETRANSLATE(D256, ""he"", ""en"")"),"#VALUE!")</f>
        <v>#VALUE!</v>
      </c>
    </row>
    <row r="257" ht="15.75" customHeight="1">
      <c r="E257" s="4" t="str">
        <f>IFERROR(__xludf.DUMMYFUNCTION("GOOGLETRANSLATE(D257, ""he"", ""en"")"),"#VALUE!")</f>
        <v>#VALUE!</v>
      </c>
    </row>
    <row r="258" ht="15.75" customHeight="1">
      <c r="E258" s="4" t="str">
        <f>IFERROR(__xludf.DUMMYFUNCTION("GOOGLETRANSLATE(D258, ""he"", ""en"")"),"#VALUE!")</f>
        <v>#VALUE!</v>
      </c>
    </row>
    <row r="259" ht="15.75" customHeight="1">
      <c r="E259" s="4" t="str">
        <f>IFERROR(__xludf.DUMMYFUNCTION("GOOGLETRANSLATE(D259, ""he"", ""en"")"),"#VALUE!")</f>
        <v>#VALUE!</v>
      </c>
    </row>
    <row r="260" ht="15.75" customHeight="1">
      <c r="E260" s="4" t="str">
        <f>IFERROR(__xludf.DUMMYFUNCTION("GOOGLETRANSLATE(D260, ""he"", ""en"")"),"#VALUE!")</f>
        <v>#VALUE!</v>
      </c>
    </row>
    <row r="261" ht="15.75" customHeight="1">
      <c r="E261" s="4" t="str">
        <f>IFERROR(__xludf.DUMMYFUNCTION("GOOGLETRANSLATE(D261, ""he"", ""en"")"),"#VALUE!")</f>
        <v>#VALUE!</v>
      </c>
    </row>
    <row r="262" ht="15.75" customHeight="1">
      <c r="E262" s="4" t="str">
        <f>IFERROR(__xludf.DUMMYFUNCTION("GOOGLETRANSLATE(D262, ""he"", ""en"")"),"#VALUE!")</f>
        <v>#VALUE!</v>
      </c>
    </row>
    <row r="263" ht="15.75" customHeight="1">
      <c r="E263" s="4" t="str">
        <f>IFERROR(__xludf.DUMMYFUNCTION("GOOGLETRANSLATE(D263, ""he"", ""en"")"),"#VALUE!")</f>
        <v>#VALUE!</v>
      </c>
    </row>
    <row r="264" ht="15.75" customHeight="1">
      <c r="E264" s="4" t="str">
        <f>IFERROR(__xludf.DUMMYFUNCTION("GOOGLETRANSLATE(D264, ""he"", ""en"")"),"#VALUE!")</f>
        <v>#VALUE!</v>
      </c>
    </row>
    <row r="265" ht="15.75" customHeight="1">
      <c r="E265" s="4" t="str">
        <f>IFERROR(__xludf.DUMMYFUNCTION("GOOGLETRANSLATE(D265, ""he"", ""en"")"),"#VALUE!")</f>
        <v>#VALUE!</v>
      </c>
    </row>
    <row r="266" ht="15.75" customHeight="1">
      <c r="E266" s="4" t="str">
        <f>IFERROR(__xludf.DUMMYFUNCTION("GOOGLETRANSLATE(D266, ""he"", ""en"")"),"#VALUE!")</f>
        <v>#VALUE!</v>
      </c>
    </row>
    <row r="267" ht="15.75" customHeight="1">
      <c r="E267" s="4" t="str">
        <f>IFERROR(__xludf.DUMMYFUNCTION("GOOGLETRANSLATE(D267, ""he"", ""en"")"),"#VALUE!")</f>
        <v>#VALUE!</v>
      </c>
    </row>
    <row r="268" ht="15.75" customHeight="1">
      <c r="E268" s="4" t="str">
        <f>IFERROR(__xludf.DUMMYFUNCTION("GOOGLETRANSLATE(D268, ""he"", ""en"")"),"#VALUE!")</f>
        <v>#VALUE!</v>
      </c>
    </row>
    <row r="269" ht="15.75" customHeight="1">
      <c r="E269" s="4" t="str">
        <f>IFERROR(__xludf.DUMMYFUNCTION("GOOGLETRANSLATE(D269, ""he"", ""en"")"),"#VALUE!")</f>
        <v>#VALUE!</v>
      </c>
    </row>
    <row r="270" ht="15.75" customHeight="1">
      <c r="E270" s="4" t="str">
        <f>IFERROR(__xludf.DUMMYFUNCTION("GOOGLETRANSLATE(D270, ""he"", ""en"")"),"#VALUE!")</f>
        <v>#VALUE!</v>
      </c>
    </row>
    <row r="271" ht="15.75" customHeight="1">
      <c r="E271" s="4" t="str">
        <f>IFERROR(__xludf.DUMMYFUNCTION("GOOGLETRANSLATE(D271, ""he"", ""en"")"),"#VALUE!")</f>
        <v>#VALUE!</v>
      </c>
    </row>
    <row r="272" ht="15.75" customHeight="1">
      <c r="E272" s="4" t="str">
        <f>IFERROR(__xludf.DUMMYFUNCTION("GOOGLETRANSLATE(D272, ""he"", ""en"")"),"#VALUE!")</f>
        <v>#VALUE!</v>
      </c>
    </row>
    <row r="273" ht="15.75" customHeight="1">
      <c r="E273" s="4" t="str">
        <f>IFERROR(__xludf.DUMMYFUNCTION("GOOGLETRANSLATE(D273, ""he"", ""en"")"),"#VALUE!")</f>
        <v>#VALUE!</v>
      </c>
    </row>
    <row r="274" ht="15.75" customHeight="1">
      <c r="E274" s="4" t="str">
        <f>IFERROR(__xludf.DUMMYFUNCTION("GOOGLETRANSLATE(D274, ""he"", ""en"")"),"#VALUE!")</f>
        <v>#VALUE!</v>
      </c>
    </row>
    <row r="275" ht="15.75" customHeight="1">
      <c r="E275" s="4" t="str">
        <f>IFERROR(__xludf.DUMMYFUNCTION("GOOGLETRANSLATE(D275, ""he"", ""en"")"),"#VALUE!")</f>
        <v>#VALUE!</v>
      </c>
    </row>
    <row r="276" ht="15.75" customHeight="1">
      <c r="E276" s="4" t="str">
        <f>IFERROR(__xludf.DUMMYFUNCTION("GOOGLETRANSLATE(D276, ""he"", ""en"")"),"#VALUE!")</f>
        <v>#VALUE!</v>
      </c>
    </row>
    <row r="277" ht="15.75" customHeight="1">
      <c r="E277" s="4" t="str">
        <f>IFERROR(__xludf.DUMMYFUNCTION("GOOGLETRANSLATE(D277, ""he"", ""en"")"),"#VALUE!")</f>
        <v>#VALUE!</v>
      </c>
    </row>
    <row r="278" ht="15.75" customHeight="1">
      <c r="E278" s="4" t="str">
        <f>IFERROR(__xludf.DUMMYFUNCTION("GOOGLETRANSLATE(D278, ""he"", ""en"")"),"#VALUE!")</f>
        <v>#VALUE!</v>
      </c>
    </row>
    <row r="279" ht="15.75" customHeight="1">
      <c r="E279" s="4" t="str">
        <f>IFERROR(__xludf.DUMMYFUNCTION("GOOGLETRANSLATE(D279, ""he"", ""en"")"),"#VALUE!")</f>
        <v>#VALUE!</v>
      </c>
    </row>
    <row r="280" ht="15.75" customHeight="1">
      <c r="E280" s="4" t="str">
        <f>IFERROR(__xludf.DUMMYFUNCTION("GOOGLETRANSLATE(D280, ""he"", ""en"")"),"#VALUE!")</f>
        <v>#VALUE!</v>
      </c>
    </row>
    <row r="281" ht="15.75" customHeight="1">
      <c r="E281" s="4" t="str">
        <f>IFERROR(__xludf.DUMMYFUNCTION("GOOGLETRANSLATE(D281, ""he"", ""en"")"),"#VALUE!")</f>
        <v>#VALUE!</v>
      </c>
    </row>
    <row r="282" ht="15.75" customHeight="1">
      <c r="E282" s="4" t="str">
        <f>IFERROR(__xludf.DUMMYFUNCTION("GOOGLETRANSLATE(D282, ""he"", ""en"")"),"#VALUE!")</f>
        <v>#VALUE!</v>
      </c>
    </row>
    <row r="283" ht="15.75" customHeight="1">
      <c r="E283" s="4" t="str">
        <f>IFERROR(__xludf.DUMMYFUNCTION("GOOGLETRANSLATE(D283, ""he"", ""en"")"),"#VALUE!")</f>
        <v>#VALUE!</v>
      </c>
    </row>
    <row r="284" ht="15.75" customHeight="1">
      <c r="E284" s="4" t="str">
        <f>IFERROR(__xludf.DUMMYFUNCTION("GOOGLETRANSLATE(D284, ""he"", ""en"")"),"#VALUE!")</f>
        <v>#VALUE!</v>
      </c>
    </row>
    <row r="285" ht="15.75" customHeight="1">
      <c r="E285" s="4" t="str">
        <f>IFERROR(__xludf.DUMMYFUNCTION("GOOGLETRANSLATE(D285, ""he"", ""en"")"),"#VALUE!")</f>
        <v>#VALUE!</v>
      </c>
    </row>
    <row r="286" ht="15.75" customHeight="1">
      <c r="E286" s="4" t="str">
        <f>IFERROR(__xludf.DUMMYFUNCTION("GOOGLETRANSLATE(D286, ""he"", ""en"")"),"#VALUE!")</f>
        <v>#VALUE!</v>
      </c>
    </row>
    <row r="287" ht="15.75" customHeight="1">
      <c r="E287" s="4" t="str">
        <f>IFERROR(__xludf.DUMMYFUNCTION("GOOGLETRANSLATE(D287, ""he"", ""en"")"),"#VALUE!")</f>
        <v>#VALUE!</v>
      </c>
    </row>
    <row r="288" ht="15.75" customHeight="1">
      <c r="E288" s="4" t="str">
        <f>IFERROR(__xludf.DUMMYFUNCTION("GOOGLETRANSLATE(D288, ""he"", ""en"")"),"#VALUE!")</f>
        <v>#VALUE!</v>
      </c>
    </row>
    <row r="289" ht="15.75" customHeight="1">
      <c r="E289" s="4" t="str">
        <f>IFERROR(__xludf.DUMMYFUNCTION("GOOGLETRANSLATE(D289, ""he"", ""en"")"),"#VALUE!")</f>
        <v>#VALUE!</v>
      </c>
    </row>
    <row r="290" ht="15.75" customHeight="1">
      <c r="E290" s="4" t="str">
        <f>IFERROR(__xludf.DUMMYFUNCTION("GOOGLETRANSLATE(D290, ""he"", ""en"")"),"#VALUE!")</f>
        <v>#VALUE!</v>
      </c>
    </row>
    <row r="291" ht="15.75" customHeight="1">
      <c r="E291" s="4" t="str">
        <f>IFERROR(__xludf.DUMMYFUNCTION("GOOGLETRANSLATE(D291, ""he"", ""en"")"),"#VALUE!")</f>
        <v>#VALUE!</v>
      </c>
    </row>
    <row r="292" ht="15.75" customHeight="1">
      <c r="E292" s="4" t="str">
        <f>IFERROR(__xludf.DUMMYFUNCTION("GOOGLETRANSLATE(D292, ""he"", ""en"")"),"#VALUE!")</f>
        <v>#VALUE!</v>
      </c>
    </row>
    <row r="293" ht="15.75" customHeight="1">
      <c r="E293" s="4" t="str">
        <f>IFERROR(__xludf.DUMMYFUNCTION("GOOGLETRANSLATE(D293, ""he"", ""en"")"),"#VALUE!")</f>
        <v>#VALUE!</v>
      </c>
    </row>
    <row r="294" ht="15.75" customHeight="1">
      <c r="E294" s="4" t="str">
        <f>IFERROR(__xludf.DUMMYFUNCTION("GOOGLETRANSLATE(D294, ""he"", ""en"")"),"#VALUE!")</f>
        <v>#VALUE!</v>
      </c>
    </row>
    <row r="295" ht="15.75" customHeight="1">
      <c r="E295" s="4" t="str">
        <f>IFERROR(__xludf.DUMMYFUNCTION("GOOGLETRANSLATE(D295, ""he"", ""en"")"),"#VALUE!")</f>
        <v>#VALUE!</v>
      </c>
    </row>
    <row r="296" ht="15.75" customHeight="1">
      <c r="E296" s="4" t="str">
        <f>IFERROR(__xludf.DUMMYFUNCTION("GOOGLETRANSLATE(D296, ""he"", ""en"")"),"#VALUE!")</f>
        <v>#VALUE!</v>
      </c>
    </row>
    <row r="297" ht="15.75" customHeight="1">
      <c r="E297" s="4" t="str">
        <f>IFERROR(__xludf.DUMMYFUNCTION("GOOGLETRANSLATE(D297, ""he"", ""en"")"),"#VALUE!")</f>
        <v>#VALUE!</v>
      </c>
    </row>
    <row r="298" ht="15.75" customHeight="1">
      <c r="E298" s="4" t="str">
        <f>IFERROR(__xludf.DUMMYFUNCTION("GOOGLETRANSLATE(D298, ""he"", ""en"")"),"#VALUE!")</f>
        <v>#VALUE!</v>
      </c>
    </row>
    <row r="299" ht="15.75" customHeight="1">
      <c r="E299" s="4" t="str">
        <f>IFERROR(__xludf.DUMMYFUNCTION("GOOGLETRANSLATE(D299, ""he"", ""en"")"),"#VALUE!")</f>
        <v>#VALUE!</v>
      </c>
    </row>
    <row r="300" ht="15.75" customHeight="1">
      <c r="E300" s="4" t="str">
        <f>IFERROR(__xludf.DUMMYFUNCTION("GOOGLETRANSLATE(D300, ""he"", ""en"")"),"#VALUE!")</f>
        <v>#VALUE!</v>
      </c>
    </row>
    <row r="301" ht="15.75" customHeight="1">
      <c r="E301" s="4" t="str">
        <f>IFERROR(__xludf.DUMMYFUNCTION("GOOGLETRANSLATE(D301, ""he"", ""en"")"),"#VALUE!")</f>
        <v>#VALUE!</v>
      </c>
    </row>
    <row r="302" ht="15.75" customHeight="1">
      <c r="E302" s="4" t="str">
        <f>IFERROR(__xludf.DUMMYFUNCTION("GOOGLETRANSLATE(D302, ""he"", ""en"")"),"#VALUE!")</f>
        <v>#VALUE!</v>
      </c>
    </row>
    <row r="303" ht="15.75" customHeight="1">
      <c r="E303" s="4" t="str">
        <f>IFERROR(__xludf.DUMMYFUNCTION("GOOGLETRANSLATE(D303, ""he"", ""en"")"),"#VALUE!")</f>
        <v>#VALUE!</v>
      </c>
    </row>
    <row r="304" ht="15.75" customHeight="1">
      <c r="E304" s="4" t="str">
        <f>IFERROR(__xludf.DUMMYFUNCTION("GOOGLETRANSLATE(D304, ""he"", ""en"")"),"#VALUE!")</f>
        <v>#VALUE!</v>
      </c>
    </row>
    <row r="305" ht="15.75" customHeight="1">
      <c r="E305" s="4" t="str">
        <f>IFERROR(__xludf.DUMMYFUNCTION("GOOGLETRANSLATE(D305, ""he"", ""en"")"),"#VALUE!")</f>
        <v>#VALUE!</v>
      </c>
    </row>
    <row r="306" ht="15.75" customHeight="1">
      <c r="E306" s="4" t="str">
        <f>IFERROR(__xludf.DUMMYFUNCTION("GOOGLETRANSLATE(D306, ""he"", ""en"")"),"#VALUE!")</f>
        <v>#VALUE!</v>
      </c>
    </row>
    <row r="307" ht="15.75" customHeight="1">
      <c r="E307" s="4" t="str">
        <f>IFERROR(__xludf.DUMMYFUNCTION("GOOGLETRANSLATE(D307, ""he"", ""en"")"),"#VALUE!")</f>
        <v>#VALUE!</v>
      </c>
    </row>
    <row r="308" ht="15.75" customHeight="1">
      <c r="E308" s="4" t="str">
        <f>IFERROR(__xludf.DUMMYFUNCTION("GOOGLETRANSLATE(D308, ""he"", ""en"")"),"#VALUE!")</f>
        <v>#VALUE!</v>
      </c>
    </row>
    <row r="309" ht="15.75" customHeight="1">
      <c r="E309" s="4" t="str">
        <f>IFERROR(__xludf.DUMMYFUNCTION("GOOGLETRANSLATE(D309, ""he"", ""en"")"),"#VALUE!")</f>
        <v>#VALUE!</v>
      </c>
    </row>
    <row r="310" ht="15.75" customHeight="1">
      <c r="E310" s="4" t="str">
        <f>IFERROR(__xludf.DUMMYFUNCTION("GOOGLETRANSLATE(D310, ""he"", ""en"")"),"#VALUE!")</f>
        <v>#VALUE!</v>
      </c>
    </row>
    <row r="311" ht="15.75" customHeight="1">
      <c r="E311" s="4" t="str">
        <f>IFERROR(__xludf.DUMMYFUNCTION("GOOGLETRANSLATE(D311, ""he"", ""en"")"),"#VALUE!")</f>
        <v>#VALUE!</v>
      </c>
    </row>
    <row r="312" ht="15.75" customHeight="1">
      <c r="E312" s="4" t="str">
        <f>IFERROR(__xludf.DUMMYFUNCTION("GOOGLETRANSLATE(D312, ""he"", ""en"")"),"#VALUE!")</f>
        <v>#VALUE!</v>
      </c>
    </row>
    <row r="313" ht="15.75" customHeight="1">
      <c r="E313" s="4" t="str">
        <f>IFERROR(__xludf.DUMMYFUNCTION("GOOGLETRANSLATE(D313, ""he"", ""en"")"),"#VALUE!")</f>
        <v>#VALUE!</v>
      </c>
    </row>
    <row r="314" ht="15.75" customHeight="1">
      <c r="E314" s="4" t="str">
        <f>IFERROR(__xludf.DUMMYFUNCTION("GOOGLETRANSLATE(D314, ""he"", ""en"")"),"#VALUE!")</f>
        <v>#VALUE!</v>
      </c>
    </row>
    <row r="315" ht="15.75" customHeight="1">
      <c r="E315" s="4" t="str">
        <f>IFERROR(__xludf.DUMMYFUNCTION("GOOGLETRANSLATE(D315, ""he"", ""en"")"),"#VALUE!")</f>
        <v>#VALUE!</v>
      </c>
    </row>
    <row r="316" ht="15.75" customHeight="1">
      <c r="E316" s="4" t="str">
        <f>IFERROR(__xludf.DUMMYFUNCTION("GOOGLETRANSLATE(D316, ""he"", ""en"")"),"#VALUE!")</f>
        <v>#VALUE!</v>
      </c>
    </row>
    <row r="317" ht="15.75" customHeight="1">
      <c r="E317" s="4" t="str">
        <f>IFERROR(__xludf.DUMMYFUNCTION("GOOGLETRANSLATE(D317, ""he"", ""en"")"),"#VALUE!")</f>
        <v>#VALUE!</v>
      </c>
    </row>
    <row r="318" ht="15.75" customHeight="1">
      <c r="E318" s="4" t="str">
        <f>IFERROR(__xludf.DUMMYFUNCTION("GOOGLETRANSLATE(D318, ""he"", ""en"")"),"#VALUE!")</f>
        <v>#VALUE!</v>
      </c>
    </row>
    <row r="319" ht="15.75" customHeight="1">
      <c r="E319" s="4" t="str">
        <f>IFERROR(__xludf.DUMMYFUNCTION("GOOGLETRANSLATE(D319, ""he"", ""en"")"),"#VALUE!")</f>
        <v>#VALUE!</v>
      </c>
    </row>
    <row r="320" ht="15.75" customHeight="1">
      <c r="E320" s="4" t="str">
        <f>IFERROR(__xludf.DUMMYFUNCTION("GOOGLETRANSLATE(D320, ""he"", ""en"")"),"#VALUE!")</f>
        <v>#VALUE!</v>
      </c>
    </row>
    <row r="321" ht="15.75" customHeight="1">
      <c r="E321" s="4" t="str">
        <f>IFERROR(__xludf.DUMMYFUNCTION("GOOGLETRANSLATE(D321, ""he"", ""en"")"),"#VALUE!")</f>
        <v>#VALUE!</v>
      </c>
    </row>
    <row r="322" ht="15.75" customHeight="1">
      <c r="E322" s="4" t="str">
        <f>IFERROR(__xludf.DUMMYFUNCTION("GOOGLETRANSLATE(D322, ""he"", ""en"")"),"#VALUE!")</f>
        <v>#VALUE!</v>
      </c>
    </row>
    <row r="323" ht="15.75" customHeight="1">
      <c r="E323" s="4" t="str">
        <f>IFERROR(__xludf.DUMMYFUNCTION("GOOGLETRANSLATE(D323, ""he"", ""en"")"),"#VALUE!")</f>
        <v>#VALUE!</v>
      </c>
    </row>
    <row r="324" ht="15.75" customHeight="1">
      <c r="E324" s="4" t="str">
        <f>IFERROR(__xludf.DUMMYFUNCTION("GOOGLETRANSLATE(D324, ""he"", ""en"")"),"#VALUE!")</f>
        <v>#VALUE!</v>
      </c>
    </row>
    <row r="325" ht="15.75" customHeight="1">
      <c r="E325" s="4" t="str">
        <f>IFERROR(__xludf.DUMMYFUNCTION("GOOGLETRANSLATE(D325, ""he"", ""en"")"),"#VALUE!")</f>
        <v>#VALUE!</v>
      </c>
    </row>
    <row r="326" ht="15.75" customHeight="1">
      <c r="E326" s="4" t="str">
        <f>IFERROR(__xludf.DUMMYFUNCTION("GOOGLETRANSLATE(D326, ""he"", ""en"")"),"#VALUE!")</f>
        <v>#VALUE!</v>
      </c>
    </row>
    <row r="327" ht="15.75" customHeight="1">
      <c r="E327" s="4" t="str">
        <f>IFERROR(__xludf.DUMMYFUNCTION("GOOGLETRANSLATE(D327, ""he"", ""en"")"),"#VALUE!")</f>
        <v>#VALUE!</v>
      </c>
    </row>
    <row r="328" ht="15.75" customHeight="1">
      <c r="E328" s="4" t="str">
        <f>IFERROR(__xludf.DUMMYFUNCTION("GOOGLETRANSLATE(D328, ""he"", ""en"")"),"#VALUE!")</f>
        <v>#VALUE!</v>
      </c>
    </row>
    <row r="329" ht="15.75" customHeight="1">
      <c r="E329" s="4" t="str">
        <f>IFERROR(__xludf.DUMMYFUNCTION("GOOGLETRANSLATE(D329, ""he"", ""en"")"),"#VALUE!")</f>
        <v>#VALUE!</v>
      </c>
    </row>
    <row r="330" ht="15.75" customHeight="1">
      <c r="E330" s="4" t="str">
        <f>IFERROR(__xludf.DUMMYFUNCTION("GOOGLETRANSLATE(D330, ""he"", ""en"")"),"#VALUE!")</f>
        <v>#VALUE!</v>
      </c>
    </row>
    <row r="331" ht="15.75" customHeight="1">
      <c r="E331" s="4" t="str">
        <f>IFERROR(__xludf.DUMMYFUNCTION("GOOGLETRANSLATE(D331, ""he"", ""en"")"),"#VALUE!")</f>
        <v>#VALUE!</v>
      </c>
    </row>
    <row r="332" ht="15.75" customHeight="1">
      <c r="E332" s="4" t="str">
        <f>IFERROR(__xludf.DUMMYFUNCTION("GOOGLETRANSLATE(D332, ""he"", ""en"")"),"#VALUE!")</f>
        <v>#VALUE!</v>
      </c>
    </row>
    <row r="333" ht="15.75" customHeight="1">
      <c r="E333" s="4" t="str">
        <f>IFERROR(__xludf.DUMMYFUNCTION("GOOGLETRANSLATE(D333, ""he"", ""en"")"),"#VALUE!")</f>
        <v>#VALUE!</v>
      </c>
    </row>
    <row r="334" ht="15.75" customHeight="1">
      <c r="E334" s="4" t="str">
        <f>IFERROR(__xludf.DUMMYFUNCTION("GOOGLETRANSLATE(D334, ""he"", ""en"")"),"#VALUE!")</f>
        <v>#VALUE!</v>
      </c>
    </row>
    <row r="335" ht="15.75" customHeight="1">
      <c r="E335" s="4" t="str">
        <f>IFERROR(__xludf.DUMMYFUNCTION("GOOGLETRANSLATE(D335, ""he"", ""en"")"),"#VALUE!")</f>
        <v>#VALUE!</v>
      </c>
    </row>
    <row r="336" ht="15.75" customHeight="1">
      <c r="E336" s="4" t="str">
        <f>IFERROR(__xludf.DUMMYFUNCTION("GOOGLETRANSLATE(D336, ""he"", ""en"")"),"#VALUE!")</f>
        <v>#VALUE!</v>
      </c>
    </row>
    <row r="337" ht="15.75" customHeight="1">
      <c r="E337" s="4" t="str">
        <f>IFERROR(__xludf.DUMMYFUNCTION("GOOGLETRANSLATE(D337, ""he"", ""en"")"),"#VALUE!")</f>
        <v>#VALUE!</v>
      </c>
    </row>
    <row r="338" ht="15.75" customHeight="1">
      <c r="E338" s="4" t="str">
        <f>IFERROR(__xludf.DUMMYFUNCTION("GOOGLETRANSLATE(D338, ""he"", ""en"")"),"#VALUE!")</f>
        <v>#VALUE!</v>
      </c>
    </row>
    <row r="339" ht="15.75" customHeight="1">
      <c r="E339" s="4" t="str">
        <f>IFERROR(__xludf.DUMMYFUNCTION("GOOGLETRANSLATE(D339, ""he"", ""en"")"),"#VALUE!")</f>
        <v>#VALUE!</v>
      </c>
    </row>
    <row r="340" ht="15.75" customHeight="1">
      <c r="E340" s="4" t="str">
        <f>IFERROR(__xludf.DUMMYFUNCTION("GOOGLETRANSLATE(D340, ""he"", ""en"")"),"#VALUE!")</f>
        <v>#VALUE!</v>
      </c>
    </row>
    <row r="341" ht="15.75" customHeight="1">
      <c r="E341" s="4" t="str">
        <f>IFERROR(__xludf.DUMMYFUNCTION("GOOGLETRANSLATE(D341, ""he"", ""en"")"),"#VALUE!")</f>
        <v>#VALUE!</v>
      </c>
    </row>
    <row r="342" ht="15.75" customHeight="1">
      <c r="E342" s="4" t="str">
        <f>IFERROR(__xludf.DUMMYFUNCTION("GOOGLETRANSLATE(D342, ""he"", ""en"")"),"#VALUE!")</f>
        <v>#VALUE!</v>
      </c>
    </row>
    <row r="343" ht="15.75" customHeight="1">
      <c r="E343" s="4" t="str">
        <f>IFERROR(__xludf.DUMMYFUNCTION("GOOGLETRANSLATE(D343, ""he"", ""en"")"),"#VALUE!")</f>
        <v>#VALUE!</v>
      </c>
    </row>
    <row r="344" ht="15.75" customHeight="1">
      <c r="E344" s="4" t="str">
        <f>IFERROR(__xludf.DUMMYFUNCTION("GOOGLETRANSLATE(D344, ""he"", ""en"")"),"#VALUE!")</f>
        <v>#VALUE!</v>
      </c>
    </row>
    <row r="345" ht="15.75" customHeight="1">
      <c r="E345" s="4" t="str">
        <f>IFERROR(__xludf.DUMMYFUNCTION("GOOGLETRANSLATE(D345, ""he"", ""en"")"),"#VALUE!")</f>
        <v>#VALUE!</v>
      </c>
    </row>
    <row r="346" ht="15.75" customHeight="1">
      <c r="E346" s="4" t="str">
        <f>IFERROR(__xludf.DUMMYFUNCTION("GOOGLETRANSLATE(D346, ""he"", ""en"")"),"#VALUE!")</f>
        <v>#VALUE!</v>
      </c>
    </row>
    <row r="347" ht="15.75" customHeight="1">
      <c r="E347" s="4" t="str">
        <f>IFERROR(__xludf.DUMMYFUNCTION("GOOGLETRANSLATE(D347, ""he"", ""en"")"),"#VALUE!")</f>
        <v>#VALUE!</v>
      </c>
    </row>
    <row r="348" ht="15.75" customHeight="1">
      <c r="E348" s="4" t="str">
        <f>IFERROR(__xludf.DUMMYFUNCTION("GOOGLETRANSLATE(D348, ""he"", ""en"")"),"#VALUE!")</f>
        <v>#VALUE!</v>
      </c>
    </row>
    <row r="349" ht="15.75" customHeight="1">
      <c r="E349" s="4" t="str">
        <f>IFERROR(__xludf.DUMMYFUNCTION("GOOGLETRANSLATE(D349, ""he"", ""en"")"),"#VALUE!")</f>
        <v>#VALUE!</v>
      </c>
    </row>
    <row r="350" ht="15.75" customHeight="1">
      <c r="E350" s="4" t="str">
        <f>IFERROR(__xludf.DUMMYFUNCTION("GOOGLETRANSLATE(D350, ""he"", ""en"")"),"#VALUE!")</f>
        <v>#VALUE!</v>
      </c>
    </row>
    <row r="351" ht="15.75" customHeight="1">
      <c r="E351" s="4" t="str">
        <f>IFERROR(__xludf.DUMMYFUNCTION("GOOGLETRANSLATE(D351, ""he"", ""en"")"),"#VALUE!")</f>
        <v>#VALUE!</v>
      </c>
    </row>
    <row r="352" ht="15.75" customHeight="1">
      <c r="E352" s="4" t="str">
        <f>IFERROR(__xludf.DUMMYFUNCTION("GOOGLETRANSLATE(D352, ""he"", ""en"")"),"#VALUE!")</f>
        <v>#VALUE!</v>
      </c>
    </row>
    <row r="353" ht="15.75" customHeight="1">
      <c r="E353" s="4" t="str">
        <f>IFERROR(__xludf.DUMMYFUNCTION("GOOGLETRANSLATE(D353, ""he"", ""en"")"),"#VALUE!")</f>
        <v>#VALUE!</v>
      </c>
    </row>
    <row r="354" ht="15.75" customHeight="1">
      <c r="E354" s="4" t="str">
        <f>IFERROR(__xludf.DUMMYFUNCTION("GOOGLETRANSLATE(D354, ""he"", ""en"")"),"#VALUE!")</f>
        <v>#VALUE!</v>
      </c>
    </row>
    <row r="355" ht="15.75" customHeight="1">
      <c r="E355" s="4" t="str">
        <f>IFERROR(__xludf.DUMMYFUNCTION("GOOGLETRANSLATE(D355, ""he"", ""en"")"),"#VALUE!")</f>
        <v>#VALUE!</v>
      </c>
    </row>
    <row r="356" ht="15.75" customHeight="1">
      <c r="E356" s="4" t="str">
        <f>IFERROR(__xludf.DUMMYFUNCTION("GOOGLETRANSLATE(D356, ""he"", ""en"")"),"#VALUE!")</f>
        <v>#VALUE!</v>
      </c>
    </row>
    <row r="357" ht="15.75" customHeight="1">
      <c r="E357" s="4" t="str">
        <f>IFERROR(__xludf.DUMMYFUNCTION("GOOGLETRANSLATE(D357, ""he"", ""en"")"),"#VALUE!")</f>
        <v>#VALUE!</v>
      </c>
    </row>
    <row r="358" ht="15.75" customHeight="1">
      <c r="E358" s="4" t="str">
        <f>IFERROR(__xludf.DUMMYFUNCTION("GOOGLETRANSLATE(D358, ""he"", ""en"")"),"#VALUE!")</f>
        <v>#VALUE!</v>
      </c>
    </row>
    <row r="359" ht="15.75" customHeight="1">
      <c r="E359" s="4" t="str">
        <f>IFERROR(__xludf.DUMMYFUNCTION("GOOGLETRANSLATE(D359, ""he"", ""en"")"),"#VALUE!")</f>
        <v>#VALUE!</v>
      </c>
    </row>
    <row r="360" ht="15.75" customHeight="1">
      <c r="E360" s="4" t="str">
        <f>IFERROR(__xludf.DUMMYFUNCTION("GOOGLETRANSLATE(D360, ""he"", ""en"")"),"#VALUE!")</f>
        <v>#VALUE!</v>
      </c>
    </row>
    <row r="361" ht="15.75" customHeight="1">
      <c r="E361" s="4" t="str">
        <f>IFERROR(__xludf.DUMMYFUNCTION("GOOGLETRANSLATE(D361, ""he"", ""en"")"),"#VALUE!")</f>
        <v>#VALUE!</v>
      </c>
    </row>
    <row r="362" ht="15.75" customHeight="1">
      <c r="E362" s="4" t="str">
        <f>IFERROR(__xludf.DUMMYFUNCTION("GOOGLETRANSLATE(D362, ""he"", ""en"")"),"#VALUE!")</f>
        <v>#VALUE!</v>
      </c>
    </row>
    <row r="363" ht="15.75" customHeight="1">
      <c r="E363" s="4" t="str">
        <f>IFERROR(__xludf.DUMMYFUNCTION("GOOGLETRANSLATE(D363, ""he"", ""en"")"),"#VALUE!")</f>
        <v>#VALUE!</v>
      </c>
    </row>
    <row r="364" ht="15.75" customHeight="1">
      <c r="E364" s="4" t="str">
        <f>IFERROR(__xludf.DUMMYFUNCTION("GOOGLETRANSLATE(D364, ""he"", ""en"")"),"#VALUE!")</f>
        <v>#VALUE!</v>
      </c>
    </row>
    <row r="365" ht="15.75" customHeight="1">
      <c r="E365" s="4" t="str">
        <f>IFERROR(__xludf.DUMMYFUNCTION("GOOGLETRANSLATE(D365, ""he"", ""en"")"),"#VALUE!")</f>
        <v>#VALUE!</v>
      </c>
    </row>
    <row r="366" ht="15.75" customHeight="1">
      <c r="E366" s="4" t="str">
        <f>IFERROR(__xludf.DUMMYFUNCTION("GOOGLETRANSLATE(D366, ""he"", ""en"")"),"#VALUE!")</f>
        <v>#VALUE!</v>
      </c>
    </row>
    <row r="367" ht="15.75" customHeight="1">
      <c r="E367" s="4" t="str">
        <f>IFERROR(__xludf.DUMMYFUNCTION("GOOGLETRANSLATE(D367, ""he"", ""en"")"),"#VALUE!")</f>
        <v>#VALUE!</v>
      </c>
    </row>
    <row r="368" ht="15.75" customHeight="1">
      <c r="E368" s="4" t="str">
        <f>IFERROR(__xludf.DUMMYFUNCTION("GOOGLETRANSLATE(D368, ""he"", ""en"")"),"#VALUE!")</f>
        <v>#VALUE!</v>
      </c>
    </row>
    <row r="369" ht="15.75" customHeight="1">
      <c r="E369" s="4" t="str">
        <f>IFERROR(__xludf.DUMMYFUNCTION("GOOGLETRANSLATE(D369, ""he"", ""en"")"),"#VALUE!")</f>
        <v>#VALUE!</v>
      </c>
    </row>
    <row r="370" ht="15.75" customHeight="1">
      <c r="E370" s="4" t="str">
        <f>IFERROR(__xludf.DUMMYFUNCTION("GOOGLETRANSLATE(D370, ""he"", ""en"")"),"#VALUE!")</f>
        <v>#VALUE!</v>
      </c>
    </row>
    <row r="371" ht="15.75" customHeight="1">
      <c r="E371" s="4" t="str">
        <f>IFERROR(__xludf.DUMMYFUNCTION("GOOGLETRANSLATE(D371, ""he"", ""en"")"),"#VALUE!")</f>
        <v>#VALUE!</v>
      </c>
    </row>
    <row r="372" ht="15.75" customHeight="1">
      <c r="E372" s="4" t="str">
        <f>IFERROR(__xludf.DUMMYFUNCTION("GOOGLETRANSLATE(D372, ""he"", ""en"")"),"#VALUE!")</f>
        <v>#VALUE!</v>
      </c>
    </row>
    <row r="373" ht="15.75" customHeight="1">
      <c r="E373" s="4" t="str">
        <f>IFERROR(__xludf.DUMMYFUNCTION("GOOGLETRANSLATE(D373, ""he"", ""en"")"),"#VALUE!")</f>
        <v>#VALUE!</v>
      </c>
    </row>
    <row r="374" ht="15.75" customHeight="1">
      <c r="E374" s="4" t="str">
        <f>IFERROR(__xludf.DUMMYFUNCTION("GOOGLETRANSLATE(D374, ""he"", ""en"")"),"#VALUE!")</f>
        <v>#VALUE!</v>
      </c>
    </row>
    <row r="375" ht="15.75" customHeight="1">
      <c r="E375" s="4" t="str">
        <f>IFERROR(__xludf.DUMMYFUNCTION("GOOGLETRANSLATE(D375, ""he"", ""en"")"),"#VALUE!")</f>
        <v>#VALUE!</v>
      </c>
    </row>
    <row r="376" ht="15.75" customHeight="1">
      <c r="E376" s="4" t="str">
        <f>IFERROR(__xludf.DUMMYFUNCTION("GOOGLETRANSLATE(D376, ""he"", ""en"")"),"#VALUE!")</f>
        <v>#VALUE!</v>
      </c>
    </row>
    <row r="377" ht="15.75" customHeight="1">
      <c r="E377" s="4" t="str">
        <f>IFERROR(__xludf.DUMMYFUNCTION("GOOGLETRANSLATE(D377, ""he"", ""en"")"),"#VALUE!")</f>
        <v>#VALUE!</v>
      </c>
    </row>
    <row r="378" ht="15.75" customHeight="1">
      <c r="E378" s="4" t="str">
        <f>IFERROR(__xludf.DUMMYFUNCTION("GOOGLETRANSLATE(D378, ""he"", ""en"")"),"#VALUE!")</f>
        <v>#VALUE!</v>
      </c>
    </row>
    <row r="379" ht="15.75" customHeight="1">
      <c r="E379" s="4" t="str">
        <f>IFERROR(__xludf.DUMMYFUNCTION("GOOGLETRANSLATE(D379, ""he"", ""en"")"),"#VALUE!")</f>
        <v>#VALUE!</v>
      </c>
    </row>
    <row r="380" ht="15.75" customHeight="1">
      <c r="E380" s="4" t="str">
        <f>IFERROR(__xludf.DUMMYFUNCTION("GOOGLETRANSLATE(D380, ""he"", ""en"")"),"#VALUE!")</f>
        <v>#VALUE!</v>
      </c>
    </row>
    <row r="381" ht="15.75" customHeight="1">
      <c r="E381" s="4" t="str">
        <f>IFERROR(__xludf.DUMMYFUNCTION("GOOGLETRANSLATE(D381, ""he"", ""en"")"),"#VALUE!")</f>
        <v>#VALUE!</v>
      </c>
    </row>
    <row r="382" ht="15.75" customHeight="1">
      <c r="E382" s="4" t="str">
        <f>IFERROR(__xludf.DUMMYFUNCTION("GOOGLETRANSLATE(D382, ""he"", ""en"")"),"#VALUE!")</f>
        <v>#VALUE!</v>
      </c>
    </row>
    <row r="383" ht="15.75" customHeight="1">
      <c r="E383" s="4" t="str">
        <f>IFERROR(__xludf.DUMMYFUNCTION("GOOGLETRANSLATE(D383, ""he"", ""en"")"),"#VALUE!")</f>
        <v>#VALUE!</v>
      </c>
    </row>
    <row r="384" ht="15.75" customHeight="1">
      <c r="E384" s="4" t="str">
        <f>IFERROR(__xludf.DUMMYFUNCTION("GOOGLETRANSLATE(D384, ""he"", ""en"")"),"#VALUE!")</f>
        <v>#VALUE!</v>
      </c>
    </row>
    <row r="385" ht="15.75" customHeight="1">
      <c r="E385" s="4" t="str">
        <f>IFERROR(__xludf.DUMMYFUNCTION("GOOGLETRANSLATE(D385, ""he"", ""en"")"),"#VALUE!")</f>
        <v>#VALUE!</v>
      </c>
    </row>
    <row r="386" ht="15.75" customHeight="1">
      <c r="E386" s="4" t="str">
        <f>IFERROR(__xludf.DUMMYFUNCTION("GOOGLETRANSLATE(D386, ""he"", ""en"")"),"#VALUE!")</f>
        <v>#VALUE!</v>
      </c>
    </row>
    <row r="387" ht="15.75" customHeight="1">
      <c r="E387" s="4" t="str">
        <f>IFERROR(__xludf.DUMMYFUNCTION("GOOGLETRANSLATE(D387, ""he"", ""en"")"),"#VALUE!")</f>
        <v>#VALUE!</v>
      </c>
    </row>
    <row r="388" ht="15.75" customHeight="1">
      <c r="E388" s="4" t="str">
        <f>IFERROR(__xludf.DUMMYFUNCTION("GOOGLETRANSLATE(D388, ""he"", ""en"")"),"#VALUE!")</f>
        <v>#VALUE!</v>
      </c>
    </row>
    <row r="389" ht="15.75" customHeight="1">
      <c r="E389" s="4" t="str">
        <f>IFERROR(__xludf.DUMMYFUNCTION("GOOGLETRANSLATE(D389, ""he"", ""en"")"),"#VALUE!")</f>
        <v>#VALUE!</v>
      </c>
    </row>
    <row r="390" ht="15.75" customHeight="1">
      <c r="E390" s="4" t="str">
        <f>IFERROR(__xludf.DUMMYFUNCTION("GOOGLETRANSLATE(D390, ""he"", ""en"")"),"#VALUE!")</f>
        <v>#VALUE!</v>
      </c>
    </row>
    <row r="391" ht="15.75" customHeight="1">
      <c r="E391" s="4" t="str">
        <f>IFERROR(__xludf.DUMMYFUNCTION("GOOGLETRANSLATE(D391, ""he"", ""en"")"),"#VALUE!")</f>
        <v>#VALUE!</v>
      </c>
    </row>
    <row r="392" ht="15.75" customHeight="1">
      <c r="E392" s="4" t="str">
        <f>IFERROR(__xludf.DUMMYFUNCTION("GOOGLETRANSLATE(D392, ""he"", ""en"")"),"#VALUE!")</f>
        <v>#VALUE!</v>
      </c>
    </row>
    <row r="393" ht="15.75" customHeight="1">
      <c r="E393" s="4" t="str">
        <f>IFERROR(__xludf.DUMMYFUNCTION("GOOGLETRANSLATE(D393, ""he"", ""en"")"),"#VALUE!")</f>
        <v>#VALUE!</v>
      </c>
    </row>
    <row r="394" ht="15.75" customHeight="1">
      <c r="E394" s="4" t="str">
        <f>IFERROR(__xludf.DUMMYFUNCTION("GOOGLETRANSLATE(D394, ""he"", ""en"")"),"#VALUE!")</f>
        <v>#VALUE!</v>
      </c>
    </row>
    <row r="395" ht="15.75" customHeight="1">
      <c r="E395" s="4" t="str">
        <f>IFERROR(__xludf.DUMMYFUNCTION("GOOGLETRANSLATE(D395, ""he"", ""en"")"),"#VALUE!")</f>
        <v>#VALUE!</v>
      </c>
    </row>
    <row r="396" ht="15.75" customHeight="1">
      <c r="E396" s="4" t="str">
        <f>IFERROR(__xludf.DUMMYFUNCTION("GOOGLETRANSLATE(D396, ""he"", ""en"")"),"#VALUE!")</f>
        <v>#VALUE!</v>
      </c>
    </row>
    <row r="397" ht="15.75" customHeight="1">
      <c r="E397" s="4" t="str">
        <f>IFERROR(__xludf.DUMMYFUNCTION("GOOGLETRANSLATE(D397, ""he"", ""en"")"),"#VALUE!")</f>
        <v>#VALUE!</v>
      </c>
    </row>
    <row r="398" ht="15.75" customHeight="1">
      <c r="E398" s="4" t="str">
        <f>IFERROR(__xludf.DUMMYFUNCTION("GOOGLETRANSLATE(D398, ""he"", ""en"")"),"#VALUE!")</f>
        <v>#VALUE!</v>
      </c>
    </row>
    <row r="399" ht="15.75" customHeight="1">
      <c r="E399" s="4" t="str">
        <f>IFERROR(__xludf.DUMMYFUNCTION("GOOGLETRANSLATE(D399, ""he"", ""en"")"),"#VALUE!")</f>
        <v>#VALUE!</v>
      </c>
    </row>
    <row r="400" ht="15.75" customHeight="1">
      <c r="E400" s="4" t="str">
        <f>IFERROR(__xludf.DUMMYFUNCTION("GOOGLETRANSLATE(D400, ""he"", ""en"")"),"#VALUE!")</f>
        <v>#VALUE!</v>
      </c>
    </row>
    <row r="401" ht="15.75" customHeight="1">
      <c r="E401" s="4" t="str">
        <f>IFERROR(__xludf.DUMMYFUNCTION("GOOGLETRANSLATE(D401, ""he"", ""en"")"),"#VALUE!")</f>
        <v>#VALUE!</v>
      </c>
    </row>
    <row r="402" ht="15.75" customHeight="1">
      <c r="E402" s="4" t="str">
        <f>IFERROR(__xludf.DUMMYFUNCTION("GOOGLETRANSLATE(D402, ""he"", ""en"")"),"#VALUE!")</f>
        <v>#VALUE!</v>
      </c>
    </row>
    <row r="403" ht="15.75" customHeight="1">
      <c r="E403" s="4" t="str">
        <f>IFERROR(__xludf.DUMMYFUNCTION("GOOGLETRANSLATE(D403, ""he"", ""en"")"),"#VALUE!")</f>
        <v>#VALUE!</v>
      </c>
    </row>
    <row r="404" ht="15.75" customHeight="1">
      <c r="E404" s="4" t="str">
        <f>IFERROR(__xludf.DUMMYFUNCTION("GOOGLETRANSLATE(D404, ""he"", ""en"")"),"#VALUE!")</f>
        <v>#VALUE!</v>
      </c>
    </row>
    <row r="405" ht="15.75" customHeight="1">
      <c r="E405" s="4" t="str">
        <f>IFERROR(__xludf.DUMMYFUNCTION("GOOGLETRANSLATE(D405, ""he"", ""en"")"),"#VALUE!")</f>
        <v>#VALUE!</v>
      </c>
    </row>
    <row r="406" ht="15.75" customHeight="1">
      <c r="E406" s="4" t="str">
        <f>IFERROR(__xludf.DUMMYFUNCTION("GOOGLETRANSLATE(D406, ""he"", ""en"")"),"#VALUE!")</f>
        <v>#VALUE!</v>
      </c>
    </row>
    <row r="407" ht="15.75" customHeight="1">
      <c r="E407" s="4" t="str">
        <f>IFERROR(__xludf.DUMMYFUNCTION("GOOGLETRANSLATE(D407, ""he"", ""en"")"),"#VALUE!")</f>
        <v>#VALUE!</v>
      </c>
    </row>
    <row r="408" ht="15.75" customHeight="1">
      <c r="E408" s="4" t="str">
        <f>IFERROR(__xludf.DUMMYFUNCTION("GOOGLETRANSLATE(D408, ""he"", ""en"")"),"#VALUE!")</f>
        <v>#VALUE!</v>
      </c>
    </row>
    <row r="409" ht="15.75" customHeight="1">
      <c r="E409" s="4" t="str">
        <f>IFERROR(__xludf.DUMMYFUNCTION("GOOGLETRANSLATE(D409, ""he"", ""en"")"),"#VALUE!")</f>
        <v>#VALUE!</v>
      </c>
    </row>
    <row r="410" ht="15.75" customHeight="1">
      <c r="E410" s="4" t="str">
        <f>IFERROR(__xludf.DUMMYFUNCTION("GOOGLETRANSLATE(D410, ""he"", ""en"")"),"#VALUE!")</f>
        <v>#VALUE!</v>
      </c>
    </row>
    <row r="411" ht="15.75" customHeight="1">
      <c r="E411" s="4" t="str">
        <f>IFERROR(__xludf.DUMMYFUNCTION("GOOGLETRANSLATE(D411, ""he"", ""en"")"),"#VALUE!")</f>
        <v>#VALUE!</v>
      </c>
    </row>
    <row r="412" ht="15.75" customHeight="1">
      <c r="E412" s="4" t="str">
        <f>IFERROR(__xludf.DUMMYFUNCTION("GOOGLETRANSLATE(D412, ""he"", ""en"")"),"#VALUE!")</f>
        <v>#VALUE!</v>
      </c>
    </row>
    <row r="413" ht="15.75" customHeight="1">
      <c r="E413" s="4" t="str">
        <f>IFERROR(__xludf.DUMMYFUNCTION("GOOGLETRANSLATE(D413, ""he"", ""en"")"),"#VALUE!")</f>
        <v>#VALUE!</v>
      </c>
    </row>
    <row r="414" ht="15.75" customHeight="1">
      <c r="E414" s="4" t="str">
        <f>IFERROR(__xludf.DUMMYFUNCTION("GOOGLETRANSLATE(D414, ""he"", ""en"")"),"#VALUE!")</f>
        <v>#VALUE!</v>
      </c>
    </row>
    <row r="415" ht="15.75" customHeight="1">
      <c r="E415" s="4" t="str">
        <f>IFERROR(__xludf.DUMMYFUNCTION("GOOGLETRANSLATE(D415, ""he"", ""en"")"),"#VALUE!")</f>
        <v>#VALUE!</v>
      </c>
    </row>
    <row r="416" ht="15.75" customHeight="1">
      <c r="E416" s="4" t="str">
        <f>IFERROR(__xludf.DUMMYFUNCTION("GOOGLETRANSLATE(D416, ""he"", ""en"")"),"#VALUE!")</f>
        <v>#VALUE!</v>
      </c>
    </row>
    <row r="417" ht="15.75" customHeight="1">
      <c r="E417" s="4" t="str">
        <f>IFERROR(__xludf.DUMMYFUNCTION("GOOGLETRANSLATE(D417, ""he"", ""en"")"),"#VALUE!")</f>
        <v>#VALUE!</v>
      </c>
    </row>
    <row r="418" ht="15.75" customHeight="1">
      <c r="E418" s="4" t="str">
        <f>IFERROR(__xludf.DUMMYFUNCTION("GOOGLETRANSLATE(D418, ""he"", ""en"")"),"#VALUE!")</f>
        <v>#VALUE!</v>
      </c>
    </row>
    <row r="419" ht="15.75" customHeight="1">
      <c r="E419" s="4" t="str">
        <f>IFERROR(__xludf.DUMMYFUNCTION("GOOGLETRANSLATE(D419, ""he"", ""en"")"),"#VALUE!")</f>
        <v>#VALUE!</v>
      </c>
    </row>
    <row r="420" ht="15.75" customHeight="1">
      <c r="E420" s="4" t="str">
        <f>IFERROR(__xludf.DUMMYFUNCTION("GOOGLETRANSLATE(D420, ""he"", ""en"")"),"#VALUE!")</f>
        <v>#VALUE!</v>
      </c>
    </row>
    <row r="421" ht="15.75" customHeight="1">
      <c r="E421" s="4" t="str">
        <f>IFERROR(__xludf.DUMMYFUNCTION("GOOGLETRANSLATE(D421, ""he"", ""en"")"),"#VALUE!")</f>
        <v>#VALUE!</v>
      </c>
    </row>
    <row r="422" ht="15.75" customHeight="1">
      <c r="E422" s="4" t="str">
        <f>IFERROR(__xludf.DUMMYFUNCTION("GOOGLETRANSLATE(D422, ""he"", ""en"")"),"#VALUE!")</f>
        <v>#VALUE!</v>
      </c>
    </row>
    <row r="423" ht="15.75" customHeight="1">
      <c r="E423" s="4" t="str">
        <f>IFERROR(__xludf.DUMMYFUNCTION("GOOGLETRANSLATE(D423, ""he"", ""en"")"),"#VALUE!")</f>
        <v>#VALUE!</v>
      </c>
    </row>
    <row r="424" ht="15.75" customHeight="1">
      <c r="E424" s="4" t="str">
        <f>IFERROR(__xludf.DUMMYFUNCTION("GOOGLETRANSLATE(D424, ""he"", ""en"")"),"#VALUE!")</f>
        <v>#VALUE!</v>
      </c>
    </row>
    <row r="425" ht="15.75" customHeight="1">
      <c r="E425" s="4" t="str">
        <f>IFERROR(__xludf.DUMMYFUNCTION("GOOGLETRANSLATE(D425, ""he"", ""en"")"),"#VALUE!")</f>
        <v>#VALUE!</v>
      </c>
    </row>
    <row r="426" ht="15.75" customHeight="1">
      <c r="E426" s="4" t="str">
        <f>IFERROR(__xludf.DUMMYFUNCTION("GOOGLETRANSLATE(D426, ""he"", ""en"")"),"#VALUE!")</f>
        <v>#VALUE!</v>
      </c>
    </row>
    <row r="427" ht="15.75" customHeight="1">
      <c r="E427" s="4" t="str">
        <f>IFERROR(__xludf.DUMMYFUNCTION("GOOGLETRANSLATE(D427, ""he"", ""en"")"),"#VALUE!")</f>
        <v>#VALUE!</v>
      </c>
    </row>
    <row r="428" ht="15.75" customHeight="1">
      <c r="E428" s="4" t="str">
        <f>IFERROR(__xludf.DUMMYFUNCTION("GOOGLETRANSLATE(D428, ""he"", ""en"")"),"#VALUE!")</f>
        <v>#VALUE!</v>
      </c>
    </row>
    <row r="429" ht="15.75" customHeight="1">
      <c r="E429" s="4" t="str">
        <f>IFERROR(__xludf.DUMMYFUNCTION("GOOGLETRANSLATE(D429, ""he"", ""en"")"),"#VALUE!")</f>
        <v>#VALUE!</v>
      </c>
    </row>
    <row r="430" ht="15.75" customHeight="1">
      <c r="E430" s="4" t="str">
        <f>IFERROR(__xludf.DUMMYFUNCTION("GOOGLETRANSLATE(D430, ""he"", ""en"")"),"#VALUE!")</f>
        <v>#VALUE!</v>
      </c>
    </row>
    <row r="431" ht="15.75" customHeight="1">
      <c r="E431" s="4" t="str">
        <f>IFERROR(__xludf.DUMMYFUNCTION("GOOGLETRANSLATE(D431, ""he"", ""en"")"),"#VALUE!")</f>
        <v>#VALUE!</v>
      </c>
    </row>
    <row r="432" ht="15.75" customHeight="1">
      <c r="E432" s="4" t="str">
        <f>IFERROR(__xludf.DUMMYFUNCTION("GOOGLETRANSLATE(D432, ""he"", ""en"")"),"#VALUE!")</f>
        <v>#VALUE!</v>
      </c>
    </row>
    <row r="433" ht="15.75" customHeight="1">
      <c r="E433" s="4" t="str">
        <f>IFERROR(__xludf.DUMMYFUNCTION("GOOGLETRANSLATE(D433, ""he"", ""en"")"),"#VALUE!")</f>
        <v>#VALUE!</v>
      </c>
    </row>
    <row r="434" ht="15.75" customHeight="1">
      <c r="E434" s="4" t="str">
        <f>IFERROR(__xludf.DUMMYFUNCTION("GOOGLETRANSLATE(D434, ""he"", ""en"")"),"#VALUE!")</f>
        <v>#VALUE!</v>
      </c>
    </row>
    <row r="435" ht="15.75" customHeight="1">
      <c r="E435" s="4" t="str">
        <f>IFERROR(__xludf.DUMMYFUNCTION("GOOGLETRANSLATE(D435, ""he"", ""en"")"),"#VALUE!")</f>
        <v>#VALUE!</v>
      </c>
    </row>
    <row r="436" ht="15.75" customHeight="1">
      <c r="E436" s="4" t="str">
        <f>IFERROR(__xludf.DUMMYFUNCTION("GOOGLETRANSLATE(D436, ""he"", ""en"")"),"#VALUE!")</f>
        <v>#VALUE!</v>
      </c>
    </row>
    <row r="437" ht="15.75" customHeight="1">
      <c r="E437" s="4" t="str">
        <f>IFERROR(__xludf.DUMMYFUNCTION("GOOGLETRANSLATE(D437, ""he"", ""en"")"),"#VALUE!")</f>
        <v>#VALUE!</v>
      </c>
    </row>
    <row r="438" ht="15.75" customHeight="1">
      <c r="E438" s="4" t="str">
        <f>IFERROR(__xludf.DUMMYFUNCTION("GOOGLETRANSLATE(D438, ""he"", ""en"")"),"#VALUE!")</f>
        <v>#VALUE!</v>
      </c>
    </row>
    <row r="439" ht="15.75" customHeight="1">
      <c r="E439" s="4" t="str">
        <f>IFERROR(__xludf.DUMMYFUNCTION("GOOGLETRANSLATE(D439, ""he"", ""en"")"),"#VALUE!")</f>
        <v>#VALUE!</v>
      </c>
    </row>
    <row r="440" ht="15.75" customHeight="1">
      <c r="E440" s="4" t="str">
        <f>IFERROR(__xludf.DUMMYFUNCTION("GOOGLETRANSLATE(D440, ""he"", ""en"")"),"#VALUE!")</f>
        <v>#VALUE!</v>
      </c>
    </row>
    <row r="441" ht="15.75" customHeight="1">
      <c r="E441" s="4" t="str">
        <f>IFERROR(__xludf.DUMMYFUNCTION("GOOGLETRANSLATE(D441, ""he"", ""en"")"),"#VALUE!")</f>
        <v>#VALUE!</v>
      </c>
    </row>
    <row r="442" ht="15.75" customHeight="1">
      <c r="E442" s="4" t="str">
        <f>IFERROR(__xludf.DUMMYFUNCTION("GOOGLETRANSLATE(D442, ""he"", ""en"")"),"#VALUE!")</f>
        <v>#VALUE!</v>
      </c>
    </row>
    <row r="443" ht="15.75" customHeight="1">
      <c r="E443" s="4" t="str">
        <f>IFERROR(__xludf.DUMMYFUNCTION("GOOGLETRANSLATE(D443, ""he"", ""en"")"),"#VALUE!")</f>
        <v>#VALUE!</v>
      </c>
    </row>
    <row r="444" ht="15.75" customHeight="1">
      <c r="E444" s="4" t="str">
        <f>IFERROR(__xludf.DUMMYFUNCTION("GOOGLETRANSLATE(D444, ""he"", ""en"")"),"#VALUE!")</f>
        <v>#VALUE!</v>
      </c>
    </row>
    <row r="445" ht="15.75" customHeight="1">
      <c r="E445" s="4" t="str">
        <f>IFERROR(__xludf.DUMMYFUNCTION("GOOGLETRANSLATE(D445, ""he"", ""en"")"),"#VALUE!")</f>
        <v>#VALUE!</v>
      </c>
    </row>
    <row r="446" ht="15.75" customHeight="1">
      <c r="E446" s="4" t="str">
        <f>IFERROR(__xludf.DUMMYFUNCTION("GOOGLETRANSLATE(D446, ""he"", ""en"")"),"#VALUE!")</f>
        <v>#VALUE!</v>
      </c>
    </row>
    <row r="447" ht="15.75" customHeight="1">
      <c r="E447" s="4" t="str">
        <f>IFERROR(__xludf.DUMMYFUNCTION("GOOGLETRANSLATE(D447, ""he"", ""en"")"),"#VALUE!")</f>
        <v>#VALUE!</v>
      </c>
    </row>
    <row r="448" ht="15.75" customHeight="1">
      <c r="E448" s="4" t="str">
        <f>IFERROR(__xludf.DUMMYFUNCTION("GOOGLETRANSLATE(D448, ""he"", ""en"")"),"#VALUE!")</f>
        <v>#VALUE!</v>
      </c>
    </row>
    <row r="449" ht="15.75" customHeight="1">
      <c r="E449" s="4" t="str">
        <f>IFERROR(__xludf.DUMMYFUNCTION("GOOGLETRANSLATE(D449, ""he"", ""en"")"),"#VALUE!")</f>
        <v>#VALUE!</v>
      </c>
    </row>
    <row r="450" ht="15.75" customHeight="1">
      <c r="E450" s="4" t="str">
        <f>IFERROR(__xludf.DUMMYFUNCTION("GOOGLETRANSLATE(D450, ""he"", ""en"")"),"#VALUE!")</f>
        <v>#VALUE!</v>
      </c>
    </row>
    <row r="451" ht="15.75" customHeight="1">
      <c r="E451" s="4" t="str">
        <f>IFERROR(__xludf.DUMMYFUNCTION("GOOGLETRANSLATE(D451, ""he"", ""en"")"),"#VALUE!")</f>
        <v>#VALUE!</v>
      </c>
    </row>
    <row r="452" ht="15.75" customHeight="1">
      <c r="E452" s="4" t="str">
        <f>IFERROR(__xludf.DUMMYFUNCTION("GOOGLETRANSLATE(D452, ""he"", ""en"")"),"#VALUE!")</f>
        <v>#VALUE!</v>
      </c>
    </row>
    <row r="453" ht="15.75" customHeight="1">
      <c r="E453" s="4" t="str">
        <f>IFERROR(__xludf.DUMMYFUNCTION("GOOGLETRANSLATE(D453, ""he"", ""en"")"),"#VALUE!")</f>
        <v>#VALUE!</v>
      </c>
    </row>
    <row r="454" ht="15.75" customHeight="1">
      <c r="E454" s="4" t="str">
        <f>IFERROR(__xludf.DUMMYFUNCTION("GOOGLETRANSLATE(D454, ""he"", ""en"")"),"#VALUE!")</f>
        <v>#VALUE!</v>
      </c>
    </row>
    <row r="455" ht="15.75" customHeight="1">
      <c r="E455" s="4" t="str">
        <f>IFERROR(__xludf.DUMMYFUNCTION("GOOGLETRANSLATE(D455, ""he"", ""en"")"),"#VALUE!")</f>
        <v>#VALUE!</v>
      </c>
    </row>
    <row r="456" ht="15.75" customHeight="1">
      <c r="E456" s="4" t="str">
        <f>IFERROR(__xludf.DUMMYFUNCTION("GOOGLETRANSLATE(D456, ""he"", ""en"")"),"#VALUE!")</f>
        <v>#VALUE!</v>
      </c>
    </row>
    <row r="457" ht="15.75" customHeight="1">
      <c r="E457" s="4" t="str">
        <f>IFERROR(__xludf.DUMMYFUNCTION("GOOGLETRANSLATE(D457, ""he"", ""en"")"),"#VALUE!")</f>
        <v>#VALUE!</v>
      </c>
    </row>
    <row r="458" ht="15.75" customHeight="1">
      <c r="E458" s="4" t="str">
        <f>IFERROR(__xludf.DUMMYFUNCTION("GOOGLETRANSLATE(D458, ""he"", ""en"")"),"#VALUE!")</f>
        <v>#VALUE!</v>
      </c>
    </row>
    <row r="459" ht="15.75" customHeight="1">
      <c r="E459" s="4" t="str">
        <f>IFERROR(__xludf.DUMMYFUNCTION("GOOGLETRANSLATE(D459, ""he"", ""en"")"),"#VALUE!")</f>
        <v>#VALUE!</v>
      </c>
    </row>
    <row r="460" ht="15.75" customHeight="1">
      <c r="E460" s="4" t="str">
        <f>IFERROR(__xludf.DUMMYFUNCTION("GOOGLETRANSLATE(D460, ""he"", ""en"")"),"#VALUE!")</f>
        <v>#VALUE!</v>
      </c>
    </row>
    <row r="461" ht="15.75" customHeight="1">
      <c r="E461" s="4" t="str">
        <f>IFERROR(__xludf.DUMMYFUNCTION("GOOGLETRANSLATE(D461, ""he"", ""en"")"),"#VALUE!")</f>
        <v>#VALUE!</v>
      </c>
    </row>
    <row r="462" ht="15.75" customHeight="1">
      <c r="E462" s="4" t="str">
        <f>IFERROR(__xludf.DUMMYFUNCTION("GOOGLETRANSLATE(D462, ""he"", ""en"")"),"#VALUE!")</f>
        <v>#VALUE!</v>
      </c>
    </row>
    <row r="463" ht="15.75" customHeight="1">
      <c r="E463" s="4" t="str">
        <f>IFERROR(__xludf.DUMMYFUNCTION("GOOGLETRANSLATE(D463, ""he"", ""en"")"),"#VALUE!")</f>
        <v>#VALUE!</v>
      </c>
    </row>
    <row r="464" ht="15.75" customHeight="1">
      <c r="E464" s="4" t="str">
        <f>IFERROR(__xludf.DUMMYFUNCTION("GOOGLETRANSLATE(D464, ""he"", ""en"")"),"#VALUE!")</f>
        <v>#VALUE!</v>
      </c>
    </row>
    <row r="465" ht="15.75" customHeight="1">
      <c r="E465" s="4" t="str">
        <f>IFERROR(__xludf.DUMMYFUNCTION("GOOGLETRANSLATE(D465, ""he"", ""en"")"),"#VALUE!")</f>
        <v>#VALUE!</v>
      </c>
    </row>
    <row r="466" ht="15.75" customHeight="1">
      <c r="E466" s="4" t="str">
        <f>IFERROR(__xludf.DUMMYFUNCTION("GOOGLETRANSLATE(D466, ""he"", ""en"")"),"#VALUE!")</f>
        <v>#VALUE!</v>
      </c>
    </row>
    <row r="467" ht="15.75" customHeight="1">
      <c r="E467" s="4" t="str">
        <f>IFERROR(__xludf.DUMMYFUNCTION("GOOGLETRANSLATE(D467, ""he"", ""en"")"),"#VALUE!")</f>
        <v>#VALUE!</v>
      </c>
    </row>
    <row r="468" ht="15.75" customHeight="1">
      <c r="E468" s="4" t="str">
        <f>IFERROR(__xludf.DUMMYFUNCTION("GOOGLETRANSLATE(D468, ""he"", ""en"")"),"#VALUE!")</f>
        <v>#VALUE!</v>
      </c>
    </row>
    <row r="469" ht="15.75" customHeight="1">
      <c r="E469" s="4" t="str">
        <f>IFERROR(__xludf.DUMMYFUNCTION("GOOGLETRANSLATE(D469, ""he"", ""en"")"),"#VALUE!")</f>
        <v>#VALUE!</v>
      </c>
    </row>
    <row r="470" ht="15.75" customHeight="1">
      <c r="E470" s="4" t="str">
        <f>IFERROR(__xludf.DUMMYFUNCTION("GOOGLETRANSLATE(D470, ""he"", ""en"")"),"#VALUE!")</f>
        <v>#VALUE!</v>
      </c>
    </row>
    <row r="471" ht="15.75" customHeight="1">
      <c r="E471" s="4" t="str">
        <f>IFERROR(__xludf.DUMMYFUNCTION("GOOGLETRANSLATE(D471, ""he"", ""en"")"),"#VALUE!")</f>
        <v>#VALUE!</v>
      </c>
    </row>
    <row r="472" ht="15.75" customHeight="1">
      <c r="E472" s="4" t="str">
        <f>IFERROR(__xludf.DUMMYFUNCTION("GOOGLETRANSLATE(D472, ""he"", ""en"")"),"#VALUE!")</f>
        <v>#VALUE!</v>
      </c>
    </row>
    <row r="473" ht="15.75" customHeight="1">
      <c r="E473" s="4" t="str">
        <f>IFERROR(__xludf.DUMMYFUNCTION("GOOGLETRANSLATE(D473, ""he"", ""en"")"),"#VALUE!")</f>
        <v>#VALUE!</v>
      </c>
    </row>
    <row r="474" ht="15.75" customHeight="1">
      <c r="E474" s="4" t="str">
        <f>IFERROR(__xludf.DUMMYFUNCTION("GOOGLETRANSLATE(D474, ""he"", ""en"")"),"#VALUE!")</f>
        <v>#VALUE!</v>
      </c>
    </row>
    <row r="475" ht="15.75" customHeight="1">
      <c r="E475" s="4" t="str">
        <f>IFERROR(__xludf.DUMMYFUNCTION("GOOGLETRANSLATE(D475, ""he"", ""en"")"),"#VALUE!")</f>
        <v>#VALUE!</v>
      </c>
    </row>
    <row r="476" ht="15.75" customHeight="1">
      <c r="E476" s="4" t="str">
        <f>IFERROR(__xludf.DUMMYFUNCTION("GOOGLETRANSLATE(D476, ""he"", ""en"")"),"#VALUE!")</f>
        <v>#VALUE!</v>
      </c>
    </row>
    <row r="477" ht="15.75" customHeight="1">
      <c r="E477" s="4" t="str">
        <f>IFERROR(__xludf.DUMMYFUNCTION("GOOGLETRANSLATE(D477, ""he"", ""en"")"),"#VALUE!")</f>
        <v>#VALUE!</v>
      </c>
    </row>
    <row r="478" ht="15.75" customHeight="1">
      <c r="E478" s="4" t="str">
        <f>IFERROR(__xludf.DUMMYFUNCTION("GOOGLETRANSLATE(D478, ""he"", ""en"")"),"#VALUE!")</f>
        <v>#VALUE!</v>
      </c>
    </row>
    <row r="479" ht="15.75" customHeight="1">
      <c r="E479" s="4" t="str">
        <f>IFERROR(__xludf.DUMMYFUNCTION("GOOGLETRANSLATE(D479, ""he"", ""en"")"),"#VALUE!")</f>
        <v>#VALUE!</v>
      </c>
    </row>
    <row r="480" ht="15.75" customHeight="1">
      <c r="E480" s="4" t="str">
        <f>IFERROR(__xludf.DUMMYFUNCTION("GOOGLETRANSLATE(D480, ""he"", ""en"")"),"#VALUE!")</f>
        <v>#VALUE!</v>
      </c>
    </row>
    <row r="481" ht="15.75" customHeight="1">
      <c r="E481" s="4" t="str">
        <f>IFERROR(__xludf.DUMMYFUNCTION("GOOGLETRANSLATE(D481, ""he"", ""en"")"),"#VALUE!")</f>
        <v>#VALUE!</v>
      </c>
    </row>
    <row r="482" ht="15.75" customHeight="1">
      <c r="E482" s="4" t="str">
        <f>IFERROR(__xludf.DUMMYFUNCTION("GOOGLETRANSLATE(D482, ""he"", ""en"")"),"#VALUE!")</f>
        <v>#VALUE!</v>
      </c>
    </row>
    <row r="483" ht="15.75" customHeight="1">
      <c r="E483" s="4" t="str">
        <f>IFERROR(__xludf.DUMMYFUNCTION("GOOGLETRANSLATE(D483, ""he"", ""en"")"),"#VALUE!")</f>
        <v>#VALUE!</v>
      </c>
    </row>
    <row r="484" ht="15.75" customHeight="1">
      <c r="E484" s="4" t="str">
        <f>IFERROR(__xludf.DUMMYFUNCTION("GOOGLETRANSLATE(D484, ""he"", ""en"")"),"#VALUE!")</f>
        <v>#VALUE!</v>
      </c>
    </row>
    <row r="485" ht="15.75" customHeight="1">
      <c r="E485" s="4" t="str">
        <f>IFERROR(__xludf.DUMMYFUNCTION("GOOGLETRANSLATE(D485, ""he"", ""en"")"),"#VALUE!")</f>
        <v>#VALUE!</v>
      </c>
    </row>
    <row r="486" ht="15.75" customHeight="1">
      <c r="E486" s="4" t="str">
        <f>IFERROR(__xludf.DUMMYFUNCTION("GOOGLETRANSLATE(D486, ""he"", ""en"")"),"#VALUE!")</f>
        <v>#VALUE!</v>
      </c>
    </row>
    <row r="487" ht="15.75" customHeight="1">
      <c r="E487" s="4" t="str">
        <f>IFERROR(__xludf.DUMMYFUNCTION("GOOGLETRANSLATE(D487, ""he"", ""en"")"),"#VALUE!")</f>
        <v>#VALUE!</v>
      </c>
    </row>
    <row r="488" ht="15.75" customHeight="1">
      <c r="E488" s="4" t="str">
        <f>IFERROR(__xludf.DUMMYFUNCTION("GOOGLETRANSLATE(D488, ""he"", ""en"")"),"#VALUE!")</f>
        <v>#VALUE!</v>
      </c>
    </row>
    <row r="489" ht="15.75" customHeight="1">
      <c r="E489" s="4" t="str">
        <f>IFERROR(__xludf.DUMMYFUNCTION("GOOGLETRANSLATE(D489, ""he"", ""en"")"),"#VALUE!")</f>
        <v>#VALUE!</v>
      </c>
    </row>
    <row r="490" ht="15.75" customHeight="1">
      <c r="E490" s="4" t="str">
        <f>IFERROR(__xludf.DUMMYFUNCTION("GOOGLETRANSLATE(D490, ""he"", ""en"")"),"#VALUE!")</f>
        <v>#VALUE!</v>
      </c>
    </row>
    <row r="491" ht="15.75" customHeight="1">
      <c r="E491" s="4" t="str">
        <f>IFERROR(__xludf.DUMMYFUNCTION("GOOGLETRANSLATE(D491, ""he"", ""en"")"),"#VALUE!")</f>
        <v>#VALUE!</v>
      </c>
    </row>
    <row r="492" ht="15.75" customHeight="1">
      <c r="E492" s="4" t="str">
        <f>IFERROR(__xludf.DUMMYFUNCTION("GOOGLETRANSLATE(D492, ""he"", ""en"")"),"#VALUE!")</f>
        <v>#VALUE!</v>
      </c>
    </row>
    <row r="493" ht="15.75" customHeight="1">
      <c r="E493" s="4" t="str">
        <f>IFERROR(__xludf.DUMMYFUNCTION("GOOGLETRANSLATE(D493, ""he"", ""en"")"),"#VALUE!")</f>
        <v>#VALUE!</v>
      </c>
    </row>
    <row r="494" ht="15.75" customHeight="1">
      <c r="E494" s="4" t="str">
        <f>IFERROR(__xludf.DUMMYFUNCTION("GOOGLETRANSLATE(D494, ""he"", ""en"")"),"#VALUE!")</f>
        <v>#VALUE!</v>
      </c>
    </row>
    <row r="495" ht="15.75" customHeight="1">
      <c r="E495" s="4" t="str">
        <f>IFERROR(__xludf.DUMMYFUNCTION("GOOGLETRANSLATE(D495, ""he"", ""en"")"),"#VALUE!")</f>
        <v>#VALUE!</v>
      </c>
    </row>
    <row r="496" ht="15.75" customHeight="1">
      <c r="E496" s="4" t="str">
        <f>IFERROR(__xludf.DUMMYFUNCTION("GOOGLETRANSLATE(D496, ""he"", ""en"")"),"#VALUE!")</f>
        <v>#VALUE!</v>
      </c>
    </row>
    <row r="497" ht="15.75" customHeight="1">
      <c r="E497" s="4" t="str">
        <f>IFERROR(__xludf.DUMMYFUNCTION("GOOGLETRANSLATE(D497, ""he"", ""en"")"),"#VALUE!")</f>
        <v>#VALUE!</v>
      </c>
    </row>
    <row r="498" ht="15.75" customHeight="1">
      <c r="E498" s="4" t="str">
        <f>IFERROR(__xludf.DUMMYFUNCTION("GOOGLETRANSLATE(D498, ""he"", ""en"")"),"#VALUE!")</f>
        <v>#VALUE!</v>
      </c>
    </row>
    <row r="499" ht="15.75" customHeight="1">
      <c r="E499" s="4" t="str">
        <f>IFERROR(__xludf.DUMMYFUNCTION("GOOGLETRANSLATE(D499, ""he"", ""en"")"),"#VALUE!")</f>
        <v>#VALUE!</v>
      </c>
    </row>
    <row r="500" ht="15.75" customHeight="1">
      <c r="E500" s="4" t="str">
        <f>IFERROR(__xludf.DUMMYFUNCTION("GOOGLETRANSLATE(D500, ""he"", ""en"")"),"#VALUE!")</f>
        <v>#VALUE!</v>
      </c>
    </row>
    <row r="501" ht="15.75" customHeight="1">
      <c r="E501" s="4" t="str">
        <f>IFERROR(__xludf.DUMMYFUNCTION("GOOGLETRANSLATE(D501, ""he"", ""en"")"),"#VALUE!")</f>
        <v>#VALUE!</v>
      </c>
    </row>
    <row r="502" ht="15.75" customHeight="1">
      <c r="E502" s="4" t="str">
        <f>IFERROR(__xludf.DUMMYFUNCTION("GOOGLETRANSLATE(D502, ""he"", ""en"")"),"#VALUE!")</f>
        <v>#VALUE!</v>
      </c>
    </row>
    <row r="503" ht="15.75" customHeight="1">
      <c r="E503" s="4" t="str">
        <f>IFERROR(__xludf.DUMMYFUNCTION("GOOGLETRANSLATE(D503, ""he"", ""en"")"),"#VALUE!")</f>
        <v>#VALUE!</v>
      </c>
    </row>
    <row r="504" ht="15.75" customHeight="1">
      <c r="E504" s="4" t="str">
        <f>IFERROR(__xludf.DUMMYFUNCTION("GOOGLETRANSLATE(D504, ""he"", ""en"")"),"#VALUE!")</f>
        <v>#VALUE!</v>
      </c>
    </row>
    <row r="505" ht="15.75" customHeight="1">
      <c r="E505" s="4" t="str">
        <f>IFERROR(__xludf.DUMMYFUNCTION("GOOGLETRANSLATE(D505, ""he"", ""en"")"),"#VALUE!")</f>
        <v>#VALUE!</v>
      </c>
    </row>
    <row r="506" ht="15.75" customHeight="1">
      <c r="E506" s="4" t="str">
        <f>IFERROR(__xludf.DUMMYFUNCTION("GOOGLETRANSLATE(D506, ""he"", ""en"")"),"#VALUE!")</f>
        <v>#VALUE!</v>
      </c>
    </row>
    <row r="507" ht="15.75" customHeight="1">
      <c r="E507" s="4" t="str">
        <f>IFERROR(__xludf.DUMMYFUNCTION("GOOGLETRANSLATE(D507, ""he"", ""en"")"),"#VALUE!")</f>
        <v>#VALUE!</v>
      </c>
    </row>
    <row r="508" ht="15.75" customHeight="1">
      <c r="E508" s="4" t="str">
        <f>IFERROR(__xludf.DUMMYFUNCTION("GOOGLETRANSLATE(D508, ""he"", ""en"")"),"#VALUE!")</f>
        <v>#VALUE!</v>
      </c>
    </row>
    <row r="509" ht="15.75" customHeight="1">
      <c r="E509" s="4" t="str">
        <f>IFERROR(__xludf.DUMMYFUNCTION("GOOGLETRANSLATE(D509, ""he"", ""en"")"),"#VALUE!")</f>
        <v>#VALUE!</v>
      </c>
    </row>
    <row r="510" ht="15.75" customHeight="1">
      <c r="E510" s="4" t="str">
        <f>IFERROR(__xludf.DUMMYFUNCTION("GOOGLETRANSLATE(D510, ""he"", ""en"")"),"#VALUE!")</f>
        <v>#VALUE!</v>
      </c>
    </row>
    <row r="511" ht="15.75" customHeight="1">
      <c r="E511" s="4" t="str">
        <f>IFERROR(__xludf.DUMMYFUNCTION("GOOGLETRANSLATE(D511, ""he"", ""en"")"),"#VALUE!")</f>
        <v>#VALUE!</v>
      </c>
    </row>
    <row r="512" ht="15.75" customHeight="1">
      <c r="E512" s="4" t="str">
        <f>IFERROR(__xludf.DUMMYFUNCTION("GOOGLETRANSLATE(D512, ""he"", ""en"")"),"#VALUE!")</f>
        <v>#VALUE!</v>
      </c>
    </row>
    <row r="513" ht="15.75" customHeight="1">
      <c r="E513" s="4" t="str">
        <f>IFERROR(__xludf.DUMMYFUNCTION("GOOGLETRANSLATE(D513, ""he"", ""en"")"),"#VALUE!")</f>
        <v>#VALUE!</v>
      </c>
    </row>
    <row r="514" ht="15.75" customHeight="1">
      <c r="E514" s="4" t="str">
        <f>IFERROR(__xludf.DUMMYFUNCTION("GOOGLETRANSLATE(D514, ""he"", ""en"")"),"#VALUE!")</f>
        <v>#VALUE!</v>
      </c>
    </row>
    <row r="515" ht="15.75" customHeight="1">
      <c r="E515" s="4" t="str">
        <f>IFERROR(__xludf.DUMMYFUNCTION("GOOGLETRANSLATE(D515, ""he"", ""en"")"),"#VALUE!")</f>
        <v>#VALUE!</v>
      </c>
    </row>
    <row r="516" ht="15.75" customHeight="1">
      <c r="E516" s="4" t="str">
        <f>IFERROR(__xludf.DUMMYFUNCTION("GOOGLETRANSLATE(D516, ""he"", ""en"")"),"#VALUE!")</f>
        <v>#VALUE!</v>
      </c>
    </row>
    <row r="517" ht="15.75" customHeight="1">
      <c r="E517" s="4" t="str">
        <f>IFERROR(__xludf.DUMMYFUNCTION("GOOGLETRANSLATE(D517, ""he"", ""en"")"),"#VALUE!")</f>
        <v>#VALUE!</v>
      </c>
    </row>
    <row r="518" ht="15.75" customHeight="1">
      <c r="E518" s="4" t="str">
        <f>IFERROR(__xludf.DUMMYFUNCTION("GOOGLETRANSLATE(D518, ""he"", ""en"")"),"#VALUE!")</f>
        <v>#VALUE!</v>
      </c>
    </row>
    <row r="519" ht="15.75" customHeight="1">
      <c r="E519" s="4" t="str">
        <f>IFERROR(__xludf.DUMMYFUNCTION("GOOGLETRANSLATE(D519, ""he"", ""en"")"),"#VALUE!")</f>
        <v>#VALUE!</v>
      </c>
    </row>
    <row r="520" ht="15.75" customHeight="1">
      <c r="E520" s="4" t="str">
        <f>IFERROR(__xludf.DUMMYFUNCTION("GOOGLETRANSLATE(D520, ""he"", ""en"")"),"#VALUE!")</f>
        <v>#VALUE!</v>
      </c>
    </row>
    <row r="521" ht="15.75" customHeight="1">
      <c r="E521" s="4" t="str">
        <f>IFERROR(__xludf.DUMMYFUNCTION("GOOGLETRANSLATE(D521, ""he"", ""en"")"),"#VALUE!")</f>
        <v>#VALUE!</v>
      </c>
    </row>
    <row r="522" ht="15.75" customHeight="1">
      <c r="E522" s="4" t="str">
        <f>IFERROR(__xludf.DUMMYFUNCTION("GOOGLETRANSLATE(D522, ""he"", ""en"")"),"#VALUE!")</f>
        <v>#VALUE!</v>
      </c>
    </row>
    <row r="523" ht="15.75" customHeight="1">
      <c r="E523" s="4" t="str">
        <f>IFERROR(__xludf.DUMMYFUNCTION("GOOGLETRANSLATE(D523, ""he"", ""en"")"),"#VALUE!")</f>
        <v>#VALUE!</v>
      </c>
    </row>
    <row r="524" ht="15.75" customHeight="1">
      <c r="E524" s="4" t="str">
        <f>IFERROR(__xludf.DUMMYFUNCTION("GOOGLETRANSLATE(D524, ""he"", ""en"")"),"#VALUE!")</f>
        <v>#VALUE!</v>
      </c>
    </row>
    <row r="525" ht="15.75" customHeight="1">
      <c r="E525" s="4" t="str">
        <f>IFERROR(__xludf.DUMMYFUNCTION("GOOGLETRANSLATE(D525, ""he"", ""en"")"),"#VALUE!")</f>
        <v>#VALUE!</v>
      </c>
    </row>
    <row r="526" ht="15.75" customHeight="1">
      <c r="E526" s="4" t="str">
        <f>IFERROR(__xludf.DUMMYFUNCTION("GOOGLETRANSLATE(D526, ""he"", ""en"")"),"#VALUE!")</f>
        <v>#VALUE!</v>
      </c>
    </row>
    <row r="527" ht="15.75" customHeight="1">
      <c r="E527" s="4" t="str">
        <f>IFERROR(__xludf.DUMMYFUNCTION("GOOGLETRANSLATE(D527, ""he"", ""en"")"),"#VALUE!")</f>
        <v>#VALUE!</v>
      </c>
    </row>
    <row r="528" ht="15.75" customHeight="1">
      <c r="E528" s="4" t="str">
        <f>IFERROR(__xludf.DUMMYFUNCTION("GOOGLETRANSLATE(D528, ""he"", ""en"")"),"#VALUE!")</f>
        <v>#VALUE!</v>
      </c>
    </row>
    <row r="529" ht="15.75" customHeight="1">
      <c r="E529" s="4" t="str">
        <f>IFERROR(__xludf.DUMMYFUNCTION("GOOGLETRANSLATE(D529, ""he"", ""en"")"),"#VALUE!")</f>
        <v>#VALUE!</v>
      </c>
    </row>
    <row r="530" ht="15.75" customHeight="1">
      <c r="E530" s="4" t="str">
        <f>IFERROR(__xludf.DUMMYFUNCTION("GOOGLETRANSLATE(D530, ""he"", ""en"")"),"#VALUE!")</f>
        <v>#VALUE!</v>
      </c>
    </row>
    <row r="531" ht="15.75" customHeight="1">
      <c r="E531" s="4" t="str">
        <f>IFERROR(__xludf.DUMMYFUNCTION("GOOGLETRANSLATE(D531, ""he"", ""en"")"),"#VALUE!")</f>
        <v>#VALUE!</v>
      </c>
    </row>
    <row r="532" ht="15.75" customHeight="1">
      <c r="E532" s="4" t="str">
        <f>IFERROR(__xludf.DUMMYFUNCTION("GOOGLETRANSLATE(D532, ""he"", ""en"")"),"#VALUE!")</f>
        <v>#VALUE!</v>
      </c>
    </row>
    <row r="533" ht="15.75" customHeight="1">
      <c r="E533" s="4" t="str">
        <f>IFERROR(__xludf.DUMMYFUNCTION("GOOGLETRANSLATE(D533, ""he"", ""en"")"),"#VALUE!")</f>
        <v>#VALUE!</v>
      </c>
    </row>
    <row r="534" ht="15.75" customHeight="1">
      <c r="E534" s="4" t="str">
        <f>IFERROR(__xludf.DUMMYFUNCTION("GOOGLETRANSLATE(D534, ""he"", ""en"")"),"#VALUE!")</f>
        <v>#VALUE!</v>
      </c>
    </row>
    <row r="535" ht="15.75" customHeight="1">
      <c r="E535" s="4" t="str">
        <f>IFERROR(__xludf.DUMMYFUNCTION("GOOGLETRANSLATE(D535, ""he"", ""en"")"),"#VALUE!")</f>
        <v>#VALUE!</v>
      </c>
    </row>
    <row r="536" ht="15.75" customHeight="1">
      <c r="E536" s="4" t="str">
        <f>IFERROR(__xludf.DUMMYFUNCTION("GOOGLETRANSLATE(D536, ""he"", ""en"")"),"#VALUE!")</f>
        <v>#VALUE!</v>
      </c>
    </row>
    <row r="537" ht="15.75" customHeight="1">
      <c r="E537" s="4" t="str">
        <f>IFERROR(__xludf.DUMMYFUNCTION("GOOGLETRANSLATE(D537, ""he"", ""en"")"),"#VALUE!")</f>
        <v>#VALUE!</v>
      </c>
    </row>
    <row r="538" ht="15.75" customHeight="1">
      <c r="E538" s="4" t="str">
        <f>IFERROR(__xludf.DUMMYFUNCTION("GOOGLETRANSLATE(D538, ""he"", ""en"")"),"#VALUE!")</f>
        <v>#VALUE!</v>
      </c>
    </row>
    <row r="539" ht="15.75" customHeight="1">
      <c r="E539" s="4" t="str">
        <f>IFERROR(__xludf.DUMMYFUNCTION("GOOGLETRANSLATE(D539, ""he"", ""en"")"),"#VALUE!")</f>
        <v>#VALUE!</v>
      </c>
    </row>
    <row r="540" ht="15.75" customHeight="1">
      <c r="E540" s="4" t="str">
        <f>IFERROR(__xludf.DUMMYFUNCTION("GOOGLETRANSLATE(D540, ""he"", ""en"")"),"#VALUE!")</f>
        <v>#VALUE!</v>
      </c>
    </row>
    <row r="541" ht="15.75" customHeight="1">
      <c r="E541" s="4" t="str">
        <f>IFERROR(__xludf.DUMMYFUNCTION("GOOGLETRANSLATE(D541, ""he"", ""en"")"),"#VALUE!")</f>
        <v>#VALUE!</v>
      </c>
    </row>
    <row r="542" ht="15.75" customHeight="1">
      <c r="E542" s="4" t="str">
        <f>IFERROR(__xludf.DUMMYFUNCTION("GOOGLETRANSLATE(D542, ""he"", ""en"")"),"#VALUE!")</f>
        <v>#VALUE!</v>
      </c>
    </row>
    <row r="543" ht="15.75" customHeight="1">
      <c r="E543" s="4" t="str">
        <f>IFERROR(__xludf.DUMMYFUNCTION("GOOGLETRANSLATE(D543, ""he"", ""en"")"),"#VALUE!")</f>
        <v>#VALUE!</v>
      </c>
    </row>
    <row r="544" ht="15.75" customHeight="1">
      <c r="E544" s="4" t="str">
        <f>IFERROR(__xludf.DUMMYFUNCTION("GOOGLETRANSLATE(D544, ""he"", ""en"")"),"#VALUE!")</f>
        <v>#VALUE!</v>
      </c>
    </row>
    <row r="545" ht="15.75" customHeight="1">
      <c r="E545" s="4" t="str">
        <f>IFERROR(__xludf.DUMMYFUNCTION("GOOGLETRANSLATE(D545, ""he"", ""en"")"),"#VALUE!")</f>
        <v>#VALUE!</v>
      </c>
    </row>
    <row r="546" ht="15.75" customHeight="1">
      <c r="E546" s="4" t="str">
        <f>IFERROR(__xludf.DUMMYFUNCTION("GOOGLETRANSLATE(D546, ""he"", ""en"")"),"#VALUE!")</f>
        <v>#VALUE!</v>
      </c>
    </row>
    <row r="547" ht="15.75" customHeight="1">
      <c r="E547" s="4" t="str">
        <f>IFERROR(__xludf.DUMMYFUNCTION("GOOGLETRANSLATE(D547, ""he"", ""en"")"),"#VALUE!")</f>
        <v>#VALUE!</v>
      </c>
    </row>
    <row r="548" ht="15.75" customHeight="1">
      <c r="E548" s="4" t="str">
        <f>IFERROR(__xludf.DUMMYFUNCTION("GOOGLETRANSLATE(D548, ""he"", ""en"")"),"#VALUE!")</f>
        <v>#VALUE!</v>
      </c>
    </row>
    <row r="549" ht="15.75" customHeight="1">
      <c r="E549" s="4" t="str">
        <f>IFERROR(__xludf.DUMMYFUNCTION("GOOGLETRANSLATE(D549, ""he"", ""en"")"),"#VALUE!")</f>
        <v>#VALUE!</v>
      </c>
    </row>
    <row r="550" ht="15.75" customHeight="1">
      <c r="E550" s="4" t="str">
        <f>IFERROR(__xludf.DUMMYFUNCTION("GOOGLETRANSLATE(D550, ""he"", ""en"")"),"#VALUE!")</f>
        <v>#VALUE!</v>
      </c>
    </row>
    <row r="551" ht="15.75" customHeight="1">
      <c r="E551" s="4" t="str">
        <f>IFERROR(__xludf.DUMMYFUNCTION("GOOGLETRANSLATE(D551, ""he"", ""en"")"),"#VALUE!")</f>
        <v>#VALUE!</v>
      </c>
    </row>
    <row r="552" ht="15.75" customHeight="1">
      <c r="E552" s="4" t="str">
        <f>IFERROR(__xludf.DUMMYFUNCTION("GOOGLETRANSLATE(D552, ""he"", ""en"")"),"#VALUE!")</f>
        <v>#VALUE!</v>
      </c>
    </row>
    <row r="553" ht="15.75" customHeight="1">
      <c r="E553" s="4" t="str">
        <f>IFERROR(__xludf.DUMMYFUNCTION("GOOGLETRANSLATE(D553, ""he"", ""en"")"),"#VALUE!")</f>
        <v>#VALUE!</v>
      </c>
    </row>
    <row r="554" ht="15.75" customHeight="1">
      <c r="E554" s="4" t="str">
        <f>IFERROR(__xludf.DUMMYFUNCTION("GOOGLETRANSLATE(D554, ""he"", ""en"")"),"#VALUE!")</f>
        <v>#VALUE!</v>
      </c>
    </row>
    <row r="555" ht="15.75" customHeight="1">
      <c r="E555" s="4" t="str">
        <f>IFERROR(__xludf.DUMMYFUNCTION("GOOGLETRANSLATE(D555, ""he"", ""en"")"),"#VALUE!")</f>
        <v>#VALUE!</v>
      </c>
    </row>
    <row r="556" ht="15.75" customHeight="1">
      <c r="E556" s="4" t="str">
        <f>IFERROR(__xludf.DUMMYFUNCTION("GOOGLETRANSLATE(D556, ""he"", ""en"")"),"#VALUE!")</f>
        <v>#VALUE!</v>
      </c>
    </row>
    <row r="557" ht="15.75" customHeight="1">
      <c r="E557" s="4" t="str">
        <f>IFERROR(__xludf.DUMMYFUNCTION("GOOGLETRANSLATE(D557, ""he"", ""en"")"),"#VALUE!")</f>
        <v>#VALUE!</v>
      </c>
    </row>
    <row r="558" ht="15.75" customHeight="1">
      <c r="E558" s="4" t="str">
        <f>IFERROR(__xludf.DUMMYFUNCTION("GOOGLETRANSLATE(D558, ""he"", ""en"")"),"#VALUE!")</f>
        <v>#VALUE!</v>
      </c>
    </row>
    <row r="559" ht="15.75" customHeight="1">
      <c r="E559" s="4" t="str">
        <f>IFERROR(__xludf.DUMMYFUNCTION("GOOGLETRANSLATE(D559, ""he"", ""en"")"),"#VALUE!")</f>
        <v>#VALUE!</v>
      </c>
    </row>
    <row r="560" ht="15.75" customHeight="1">
      <c r="E560" s="4" t="str">
        <f>IFERROR(__xludf.DUMMYFUNCTION("GOOGLETRANSLATE(D560, ""he"", ""en"")"),"#VALUE!")</f>
        <v>#VALUE!</v>
      </c>
    </row>
    <row r="561" ht="15.75" customHeight="1">
      <c r="E561" s="4" t="str">
        <f>IFERROR(__xludf.DUMMYFUNCTION("GOOGLETRANSLATE(D561, ""he"", ""en"")"),"#VALUE!")</f>
        <v>#VALUE!</v>
      </c>
    </row>
    <row r="562" ht="15.75" customHeight="1">
      <c r="E562" s="4" t="str">
        <f>IFERROR(__xludf.DUMMYFUNCTION("GOOGLETRANSLATE(D562, ""he"", ""en"")"),"#VALUE!")</f>
        <v>#VALUE!</v>
      </c>
    </row>
    <row r="563" ht="15.75" customHeight="1">
      <c r="E563" s="4" t="str">
        <f>IFERROR(__xludf.DUMMYFUNCTION("GOOGLETRANSLATE(D563, ""he"", ""en"")"),"#VALUE!")</f>
        <v>#VALUE!</v>
      </c>
    </row>
    <row r="564" ht="15.75" customHeight="1">
      <c r="E564" s="4" t="str">
        <f>IFERROR(__xludf.DUMMYFUNCTION("GOOGLETRANSLATE(D564, ""he"", ""en"")"),"#VALUE!")</f>
        <v>#VALUE!</v>
      </c>
    </row>
    <row r="565" ht="15.75" customHeight="1">
      <c r="E565" s="4" t="str">
        <f>IFERROR(__xludf.DUMMYFUNCTION("GOOGLETRANSLATE(D565, ""he"", ""en"")"),"#VALUE!")</f>
        <v>#VALUE!</v>
      </c>
    </row>
    <row r="566" ht="15.75" customHeight="1">
      <c r="E566" s="4" t="str">
        <f>IFERROR(__xludf.DUMMYFUNCTION("GOOGLETRANSLATE(D566, ""he"", ""en"")"),"#VALUE!")</f>
        <v>#VALUE!</v>
      </c>
    </row>
    <row r="567" ht="15.75" customHeight="1">
      <c r="E567" s="4" t="str">
        <f>IFERROR(__xludf.DUMMYFUNCTION("GOOGLETRANSLATE(D567, ""he"", ""en"")"),"#VALUE!")</f>
        <v>#VALUE!</v>
      </c>
    </row>
    <row r="568" ht="15.75" customHeight="1">
      <c r="E568" s="4" t="str">
        <f>IFERROR(__xludf.DUMMYFUNCTION("GOOGLETRANSLATE(D568, ""he"", ""en"")"),"#VALUE!")</f>
        <v>#VALUE!</v>
      </c>
    </row>
    <row r="569" ht="15.75" customHeight="1">
      <c r="E569" s="4" t="str">
        <f>IFERROR(__xludf.DUMMYFUNCTION("GOOGLETRANSLATE(D569, ""he"", ""en"")"),"#VALUE!")</f>
        <v>#VALUE!</v>
      </c>
    </row>
    <row r="570" ht="15.75" customHeight="1">
      <c r="E570" s="4" t="str">
        <f>IFERROR(__xludf.DUMMYFUNCTION("GOOGLETRANSLATE(D570, ""he"", ""en"")"),"#VALUE!")</f>
        <v>#VALUE!</v>
      </c>
    </row>
    <row r="571" ht="15.75" customHeight="1">
      <c r="E571" s="4" t="str">
        <f>IFERROR(__xludf.DUMMYFUNCTION("GOOGLETRANSLATE(D571, ""he"", ""en"")"),"#VALUE!")</f>
        <v>#VALUE!</v>
      </c>
    </row>
    <row r="572" ht="15.75" customHeight="1">
      <c r="E572" s="4" t="str">
        <f>IFERROR(__xludf.DUMMYFUNCTION("GOOGLETRANSLATE(D572, ""he"", ""en"")"),"#VALUE!")</f>
        <v>#VALUE!</v>
      </c>
    </row>
    <row r="573" ht="15.75" customHeight="1">
      <c r="E573" s="4" t="str">
        <f>IFERROR(__xludf.DUMMYFUNCTION("GOOGLETRANSLATE(D573, ""he"", ""en"")"),"#VALUE!")</f>
        <v>#VALUE!</v>
      </c>
    </row>
    <row r="574" ht="15.75" customHeight="1">
      <c r="E574" s="4" t="str">
        <f>IFERROR(__xludf.DUMMYFUNCTION("GOOGLETRANSLATE(D574, ""he"", ""en"")"),"#VALUE!")</f>
        <v>#VALUE!</v>
      </c>
    </row>
    <row r="575" ht="15.75" customHeight="1">
      <c r="E575" s="4" t="str">
        <f>IFERROR(__xludf.DUMMYFUNCTION("GOOGLETRANSLATE(D575, ""he"", ""en"")"),"#VALUE!")</f>
        <v>#VALUE!</v>
      </c>
    </row>
    <row r="576" ht="15.75" customHeight="1">
      <c r="E576" s="4" t="str">
        <f>IFERROR(__xludf.DUMMYFUNCTION("GOOGLETRANSLATE(D576, ""he"", ""en"")"),"#VALUE!")</f>
        <v>#VALUE!</v>
      </c>
    </row>
    <row r="577" ht="15.75" customHeight="1">
      <c r="E577" s="4" t="str">
        <f>IFERROR(__xludf.DUMMYFUNCTION("GOOGLETRANSLATE(D577, ""he"", ""en"")"),"#VALUE!")</f>
        <v>#VALUE!</v>
      </c>
    </row>
    <row r="578" ht="15.75" customHeight="1">
      <c r="E578" s="4" t="str">
        <f>IFERROR(__xludf.DUMMYFUNCTION("GOOGLETRANSLATE(D578, ""he"", ""en"")"),"#VALUE!")</f>
        <v>#VALUE!</v>
      </c>
    </row>
    <row r="579" ht="15.75" customHeight="1">
      <c r="E579" s="4" t="str">
        <f>IFERROR(__xludf.DUMMYFUNCTION("GOOGLETRANSLATE(D579, ""he"", ""en"")"),"#VALUE!")</f>
        <v>#VALUE!</v>
      </c>
    </row>
    <row r="580" ht="15.75" customHeight="1">
      <c r="E580" s="4" t="str">
        <f>IFERROR(__xludf.DUMMYFUNCTION("GOOGLETRANSLATE(D580, ""he"", ""en"")"),"#VALUE!")</f>
        <v>#VALUE!</v>
      </c>
    </row>
    <row r="581" ht="15.75" customHeight="1">
      <c r="E581" s="4" t="str">
        <f>IFERROR(__xludf.DUMMYFUNCTION("GOOGLETRANSLATE(D581, ""he"", ""en"")"),"#VALUE!")</f>
        <v>#VALUE!</v>
      </c>
    </row>
    <row r="582" ht="15.75" customHeight="1">
      <c r="E582" s="4" t="str">
        <f>IFERROR(__xludf.DUMMYFUNCTION("GOOGLETRANSLATE(D582, ""he"", ""en"")"),"#VALUE!")</f>
        <v>#VALUE!</v>
      </c>
    </row>
    <row r="583" ht="15.75" customHeight="1">
      <c r="E583" s="4" t="str">
        <f>IFERROR(__xludf.DUMMYFUNCTION("GOOGLETRANSLATE(D583, ""he"", ""en"")"),"#VALUE!")</f>
        <v>#VALUE!</v>
      </c>
    </row>
    <row r="584" ht="15.75" customHeight="1">
      <c r="E584" s="4" t="str">
        <f>IFERROR(__xludf.DUMMYFUNCTION("GOOGLETRANSLATE(D584, ""he"", ""en"")"),"#VALUE!")</f>
        <v>#VALUE!</v>
      </c>
    </row>
    <row r="585" ht="15.75" customHeight="1">
      <c r="E585" s="4" t="str">
        <f>IFERROR(__xludf.DUMMYFUNCTION("GOOGLETRANSLATE(D585, ""he"", ""en"")"),"#VALUE!")</f>
        <v>#VALUE!</v>
      </c>
    </row>
    <row r="586" ht="15.75" customHeight="1">
      <c r="E586" s="4" t="str">
        <f>IFERROR(__xludf.DUMMYFUNCTION("GOOGLETRANSLATE(D586, ""he"", ""en"")"),"#VALUE!")</f>
        <v>#VALUE!</v>
      </c>
    </row>
    <row r="587" ht="15.75" customHeight="1">
      <c r="E587" s="4" t="str">
        <f>IFERROR(__xludf.DUMMYFUNCTION("GOOGLETRANSLATE(D587, ""he"", ""en"")"),"#VALUE!")</f>
        <v>#VALUE!</v>
      </c>
    </row>
    <row r="588" ht="15.75" customHeight="1">
      <c r="E588" s="4" t="str">
        <f>IFERROR(__xludf.DUMMYFUNCTION("GOOGLETRANSLATE(D588, ""he"", ""en"")"),"#VALUE!")</f>
        <v>#VALUE!</v>
      </c>
    </row>
    <row r="589" ht="15.75" customHeight="1">
      <c r="E589" s="4" t="str">
        <f>IFERROR(__xludf.DUMMYFUNCTION("GOOGLETRANSLATE(D589, ""he"", ""en"")"),"#VALUE!")</f>
        <v>#VALUE!</v>
      </c>
    </row>
    <row r="590" ht="15.75" customHeight="1">
      <c r="E590" s="4" t="str">
        <f>IFERROR(__xludf.DUMMYFUNCTION("GOOGLETRANSLATE(D590, ""he"", ""en"")"),"#VALUE!")</f>
        <v>#VALUE!</v>
      </c>
    </row>
    <row r="591" ht="15.75" customHeight="1">
      <c r="E591" s="4" t="str">
        <f>IFERROR(__xludf.DUMMYFUNCTION("GOOGLETRANSLATE(D591, ""he"", ""en"")"),"#VALUE!")</f>
        <v>#VALUE!</v>
      </c>
    </row>
    <row r="592" ht="15.75" customHeight="1">
      <c r="E592" s="4" t="str">
        <f>IFERROR(__xludf.DUMMYFUNCTION("GOOGLETRANSLATE(D592, ""he"", ""en"")"),"#VALUE!")</f>
        <v>#VALUE!</v>
      </c>
    </row>
    <row r="593" ht="15.75" customHeight="1">
      <c r="E593" s="4" t="str">
        <f>IFERROR(__xludf.DUMMYFUNCTION("GOOGLETRANSLATE(D593, ""he"", ""en"")"),"#VALUE!")</f>
        <v>#VALUE!</v>
      </c>
    </row>
    <row r="594" ht="15.75" customHeight="1">
      <c r="E594" s="4" t="str">
        <f>IFERROR(__xludf.DUMMYFUNCTION("GOOGLETRANSLATE(D594, ""he"", ""en"")"),"#VALUE!")</f>
        <v>#VALUE!</v>
      </c>
    </row>
    <row r="595" ht="15.75" customHeight="1">
      <c r="E595" s="4" t="str">
        <f>IFERROR(__xludf.DUMMYFUNCTION("GOOGLETRANSLATE(D595, ""he"", ""en"")"),"#VALUE!")</f>
        <v>#VALUE!</v>
      </c>
    </row>
    <row r="596" ht="15.75" customHeight="1">
      <c r="E596" s="4" t="str">
        <f>IFERROR(__xludf.DUMMYFUNCTION("GOOGLETRANSLATE(D596, ""he"", ""en"")"),"#VALUE!")</f>
        <v>#VALUE!</v>
      </c>
    </row>
    <row r="597" ht="15.75" customHeight="1">
      <c r="E597" s="4" t="str">
        <f>IFERROR(__xludf.DUMMYFUNCTION("GOOGLETRANSLATE(D597, ""he"", ""en"")"),"#VALUE!")</f>
        <v>#VALUE!</v>
      </c>
    </row>
    <row r="598" ht="15.75" customHeight="1">
      <c r="E598" s="4" t="str">
        <f>IFERROR(__xludf.DUMMYFUNCTION("GOOGLETRANSLATE(D598, ""he"", ""en"")"),"#VALUE!")</f>
        <v>#VALUE!</v>
      </c>
    </row>
    <row r="599" ht="15.75" customHeight="1">
      <c r="E599" s="4" t="str">
        <f>IFERROR(__xludf.DUMMYFUNCTION("GOOGLETRANSLATE(D599, ""he"", ""en"")"),"#VALUE!")</f>
        <v>#VALUE!</v>
      </c>
    </row>
    <row r="600" ht="15.75" customHeight="1">
      <c r="E600" s="4" t="str">
        <f>IFERROR(__xludf.DUMMYFUNCTION("GOOGLETRANSLATE(D600, ""he"", ""en"")"),"#VALUE!")</f>
        <v>#VALUE!</v>
      </c>
    </row>
    <row r="601" ht="15.75" customHeight="1">
      <c r="E601" s="4" t="str">
        <f>IFERROR(__xludf.DUMMYFUNCTION("GOOGLETRANSLATE(D601, ""he"", ""en"")"),"#VALUE!")</f>
        <v>#VALUE!</v>
      </c>
    </row>
    <row r="602" ht="15.75" customHeight="1">
      <c r="E602" s="4" t="str">
        <f>IFERROR(__xludf.DUMMYFUNCTION("GOOGLETRANSLATE(D602, ""he"", ""en"")"),"#VALUE!")</f>
        <v>#VALUE!</v>
      </c>
    </row>
    <row r="603" ht="15.75" customHeight="1">
      <c r="E603" s="4" t="str">
        <f>IFERROR(__xludf.DUMMYFUNCTION("GOOGLETRANSLATE(D603, ""he"", ""en"")"),"#VALUE!")</f>
        <v>#VALUE!</v>
      </c>
    </row>
    <row r="604" ht="15.75" customHeight="1">
      <c r="E604" s="4" t="str">
        <f>IFERROR(__xludf.DUMMYFUNCTION("GOOGLETRANSLATE(D604, ""he"", ""en"")"),"#VALUE!")</f>
        <v>#VALUE!</v>
      </c>
    </row>
    <row r="605" ht="15.75" customHeight="1">
      <c r="E605" s="4" t="str">
        <f>IFERROR(__xludf.DUMMYFUNCTION("GOOGLETRANSLATE(D605, ""he"", ""en"")"),"#VALUE!")</f>
        <v>#VALUE!</v>
      </c>
    </row>
    <row r="606" ht="15.75" customHeight="1">
      <c r="E606" s="4" t="str">
        <f>IFERROR(__xludf.DUMMYFUNCTION("GOOGLETRANSLATE(D606, ""he"", ""en"")"),"#VALUE!")</f>
        <v>#VALUE!</v>
      </c>
    </row>
    <row r="607" ht="15.75" customHeight="1">
      <c r="E607" s="4" t="str">
        <f>IFERROR(__xludf.DUMMYFUNCTION("GOOGLETRANSLATE(D607, ""he"", ""en"")"),"#VALUE!")</f>
        <v>#VALUE!</v>
      </c>
    </row>
    <row r="608" ht="15.75" customHeight="1">
      <c r="E608" s="4" t="str">
        <f>IFERROR(__xludf.DUMMYFUNCTION("GOOGLETRANSLATE(D608, ""he"", ""en"")"),"#VALUE!")</f>
        <v>#VALUE!</v>
      </c>
    </row>
    <row r="609" ht="15.75" customHeight="1">
      <c r="E609" s="4" t="str">
        <f>IFERROR(__xludf.DUMMYFUNCTION("GOOGLETRANSLATE(D609, ""he"", ""en"")"),"#VALUE!")</f>
        <v>#VALUE!</v>
      </c>
    </row>
    <row r="610" ht="15.75" customHeight="1">
      <c r="E610" s="4" t="str">
        <f>IFERROR(__xludf.DUMMYFUNCTION("GOOGLETRANSLATE(D610, ""he"", ""en"")"),"#VALUE!")</f>
        <v>#VALUE!</v>
      </c>
    </row>
    <row r="611" ht="15.75" customHeight="1">
      <c r="E611" s="4" t="str">
        <f>IFERROR(__xludf.DUMMYFUNCTION("GOOGLETRANSLATE(D611, ""he"", ""en"")"),"#VALUE!")</f>
        <v>#VALUE!</v>
      </c>
    </row>
    <row r="612" ht="15.75" customHeight="1">
      <c r="E612" s="4" t="str">
        <f>IFERROR(__xludf.DUMMYFUNCTION("GOOGLETRANSLATE(D612, ""he"", ""en"")"),"#VALUE!")</f>
        <v>#VALUE!</v>
      </c>
    </row>
    <row r="613" ht="15.75" customHeight="1">
      <c r="E613" s="4" t="str">
        <f>IFERROR(__xludf.DUMMYFUNCTION("GOOGLETRANSLATE(D613, ""he"", ""en"")"),"#VALUE!")</f>
        <v>#VALUE!</v>
      </c>
    </row>
    <row r="614" ht="15.75" customHeight="1">
      <c r="E614" s="4" t="str">
        <f>IFERROR(__xludf.DUMMYFUNCTION("GOOGLETRANSLATE(D614, ""he"", ""en"")"),"#VALUE!")</f>
        <v>#VALUE!</v>
      </c>
    </row>
    <row r="615" ht="15.75" customHeight="1">
      <c r="E615" s="4" t="str">
        <f>IFERROR(__xludf.DUMMYFUNCTION("GOOGLETRANSLATE(D615, ""he"", ""en"")"),"#VALUE!")</f>
        <v>#VALUE!</v>
      </c>
    </row>
    <row r="616" ht="15.75" customHeight="1">
      <c r="E616" s="4" t="str">
        <f>IFERROR(__xludf.DUMMYFUNCTION("GOOGLETRANSLATE(D616, ""he"", ""en"")"),"#VALUE!")</f>
        <v>#VALUE!</v>
      </c>
    </row>
    <row r="617" ht="15.75" customHeight="1">
      <c r="E617" s="4" t="str">
        <f>IFERROR(__xludf.DUMMYFUNCTION("GOOGLETRANSLATE(D617, ""he"", ""en"")"),"#VALUE!")</f>
        <v>#VALUE!</v>
      </c>
    </row>
    <row r="618" ht="15.75" customHeight="1">
      <c r="E618" s="4" t="str">
        <f>IFERROR(__xludf.DUMMYFUNCTION("GOOGLETRANSLATE(D618, ""he"", ""en"")"),"#VALUE!")</f>
        <v>#VALUE!</v>
      </c>
    </row>
    <row r="619" ht="15.75" customHeight="1">
      <c r="E619" s="4" t="str">
        <f>IFERROR(__xludf.DUMMYFUNCTION("GOOGLETRANSLATE(D619, ""he"", ""en"")"),"#VALUE!")</f>
        <v>#VALUE!</v>
      </c>
    </row>
    <row r="620" ht="15.75" customHeight="1">
      <c r="E620" s="4" t="str">
        <f>IFERROR(__xludf.DUMMYFUNCTION("GOOGLETRANSLATE(D620, ""he"", ""en"")"),"#VALUE!")</f>
        <v>#VALUE!</v>
      </c>
    </row>
    <row r="621" ht="15.75" customHeight="1">
      <c r="E621" s="4" t="str">
        <f>IFERROR(__xludf.DUMMYFUNCTION("GOOGLETRANSLATE(D621, ""he"", ""en"")"),"#VALUE!")</f>
        <v>#VALUE!</v>
      </c>
    </row>
    <row r="622" ht="15.75" customHeight="1">
      <c r="E622" s="4" t="str">
        <f>IFERROR(__xludf.DUMMYFUNCTION("GOOGLETRANSLATE(D622, ""he"", ""en"")"),"#VALUE!")</f>
        <v>#VALUE!</v>
      </c>
    </row>
    <row r="623" ht="15.75" customHeight="1">
      <c r="E623" s="4" t="str">
        <f>IFERROR(__xludf.DUMMYFUNCTION("GOOGLETRANSLATE(D623, ""he"", ""en"")"),"#VALUE!")</f>
        <v>#VALUE!</v>
      </c>
    </row>
    <row r="624" ht="15.75" customHeight="1">
      <c r="E624" s="4" t="str">
        <f>IFERROR(__xludf.DUMMYFUNCTION("GOOGLETRANSLATE(D624, ""he"", ""en"")"),"#VALUE!")</f>
        <v>#VALUE!</v>
      </c>
    </row>
    <row r="625" ht="15.75" customHeight="1">
      <c r="E625" s="4" t="str">
        <f>IFERROR(__xludf.DUMMYFUNCTION("GOOGLETRANSLATE(D625, ""he"", ""en"")"),"#VALUE!")</f>
        <v>#VALUE!</v>
      </c>
    </row>
    <row r="626" ht="15.75" customHeight="1">
      <c r="E626" s="4" t="str">
        <f>IFERROR(__xludf.DUMMYFUNCTION("GOOGLETRANSLATE(D626, ""he"", ""en"")"),"#VALUE!")</f>
        <v>#VALUE!</v>
      </c>
    </row>
    <row r="627" ht="15.75" customHeight="1">
      <c r="E627" s="4" t="str">
        <f>IFERROR(__xludf.DUMMYFUNCTION("GOOGLETRANSLATE(D627, ""he"", ""en"")"),"#VALUE!")</f>
        <v>#VALUE!</v>
      </c>
    </row>
    <row r="628" ht="15.75" customHeight="1">
      <c r="E628" s="4" t="str">
        <f>IFERROR(__xludf.DUMMYFUNCTION("GOOGLETRANSLATE(D628, ""he"", ""en"")"),"#VALUE!")</f>
        <v>#VALUE!</v>
      </c>
    </row>
    <row r="629" ht="15.75" customHeight="1">
      <c r="E629" s="4" t="str">
        <f>IFERROR(__xludf.DUMMYFUNCTION("GOOGLETRANSLATE(D629, ""he"", ""en"")"),"#VALUE!")</f>
        <v>#VALUE!</v>
      </c>
    </row>
    <row r="630" ht="15.75" customHeight="1">
      <c r="E630" s="4" t="str">
        <f>IFERROR(__xludf.DUMMYFUNCTION("GOOGLETRANSLATE(D630, ""he"", ""en"")"),"#VALUE!")</f>
        <v>#VALUE!</v>
      </c>
    </row>
    <row r="631" ht="15.75" customHeight="1">
      <c r="E631" s="4" t="str">
        <f>IFERROR(__xludf.DUMMYFUNCTION("GOOGLETRANSLATE(D631, ""he"", ""en"")"),"#VALUE!")</f>
        <v>#VALUE!</v>
      </c>
    </row>
    <row r="632" ht="15.75" customHeight="1">
      <c r="E632" s="4" t="str">
        <f>IFERROR(__xludf.DUMMYFUNCTION("GOOGLETRANSLATE(D632, ""he"", ""en"")"),"#VALUE!")</f>
        <v>#VALUE!</v>
      </c>
    </row>
    <row r="633" ht="15.75" customHeight="1">
      <c r="E633" s="4" t="str">
        <f>IFERROR(__xludf.DUMMYFUNCTION("GOOGLETRANSLATE(D633, ""he"", ""en"")"),"#VALUE!")</f>
        <v>#VALUE!</v>
      </c>
    </row>
    <row r="634" ht="15.75" customHeight="1">
      <c r="E634" s="4" t="str">
        <f>IFERROR(__xludf.DUMMYFUNCTION("GOOGLETRANSLATE(D634, ""he"", ""en"")"),"#VALUE!")</f>
        <v>#VALUE!</v>
      </c>
    </row>
    <row r="635" ht="15.75" customHeight="1">
      <c r="E635" s="4" t="str">
        <f>IFERROR(__xludf.DUMMYFUNCTION("GOOGLETRANSLATE(D635, ""he"", ""en"")"),"#VALUE!")</f>
        <v>#VALUE!</v>
      </c>
    </row>
    <row r="636" ht="15.75" customHeight="1">
      <c r="E636" s="4" t="str">
        <f>IFERROR(__xludf.DUMMYFUNCTION("GOOGLETRANSLATE(D636, ""he"", ""en"")"),"#VALUE!")</f>
        <v>#VALUE!</v>
      </c>
    </row>
    <row r="637" ht="15.75" customHeight="1">
      <c r="E637" s="4" t="str">
        <f>IFERROR(__xludf.DUMMYFUNCTION("GOOGLETRANSLATE(D637, ""he"", ""en"")"),"#VALUE!")</f>
        <v>#VALUE!</v>
      </c>
    </row>
    <row r="638" ht="15.75" customHeight="1">
      <c r="E638" s="4" t="str">
        <f>IFERROR(__xludf.DUMMYFUNCTION("GOOGLETRANSLATE(D638, ""he"", ""en"")"),"#VALUE!")</f>
        <v>#VALUE!</v>
      </c>
    </row>
    <row r="639" ht="15.75" customHeight="1">
      <c r="E639" s="4" t="str">
        <f>IFERROR(__xludf.DUMMYFUNCTION("GOOGLETRANSLATE(D639, ""he"", ""en"")"),"#VALUE!")</f>
        <v>#VALUE!</v>
      </c>
    </row>
    <row r="640" ht="15.75" customHeight="1">
      <c r="E640" s="4" t="str">
        <f>IFERROR(__xludf.DUMMYFUNCTION("GOOGLETRANSLATE(D640, ""he"", ""en"")"),"#VALUE!")</f>
        <v>#VALUE!</v>
      </c>
    </row>
    <row r="641" ht="15.75" customHeight="1">
      <c r="E641" s="4" t="str">
        <f>IFERROR(__xludf.DUMMYFUNCTION("GOOGLETRANSLATE(D641, ""he"", ""en"")"),"#VALUE!")</f>
        <v>#VALUE!</v>
      </c>
    </row>
    <row r="642" ht="15.75" customHeight="1">
      <c r="E642" s="4" t="str">
        <f>IFERROR(__xludf.DUMMYFUNCTION("GOOGLETRANSLATE(D642, ""he"", ""en"")"),"#VALUE!")</f>
        <v>#VALUE!</v>
      </c>
    </row>
    <row r="643" ht="15.75" customHeight="1">
      <c r="E643" s="4" t="str">
        <f>IFERROR(__xludf.DUMMYFUNCTION("GOOGLETRANSLATE(D643, ""he"", ""en"")"),"#VALUE!")</f>
        <v>#VALUE!</v>
      </c>
    </row>
    <row r="644" ht="15.75" customHeight="1">
      <c r="E644" s="4" t="str">
        <f>IFERROR(__xludf.DUMMYFUNCTION("GOOGLETRANSLATE(D644, ""he"", ""en"")"),"#VALUE!")</f>
        <v>#VALUE!</v>
      </c>
    </row>
    <row r="645" ht="15.75" customHeight="1">
      <c r="E645" s="4" t="str">
        <f>IFERROR(__xludf.DUMMYFUNCTION("GOOGLETRANSLATE(D645, ""he"", ""en"")"),"#VALUE!")</f>
        <v>#VALUE!</v>
      </c>
    </row>
    <row r="646" ht="15.75" customHeight="1">
      <c r="E646" s="4" t="str">
        <f>IFERROR(__xludf.DUMMYFUNCTION("GOOGLETRANSLATE(D646, ""he"", ""en"")"),"#VALUE!")</f>
        <v>#VALUE!</v>
      </c>
    </row>
    <row r="647" ht="15.75" customHeight="1">
      <c r="E647" s="4" t="str">
        <f>IFERROR(__xludf.DUMMYFUNCTION("GOOGLETRANSLATE(D647, ""he"", ""en"")"),"#VALUE!")</f>
        <v>#VALUE!</v>
      </c>
    </row>
    <row r="648" ht="15.75" customHeight="1">
      <c r="E648" s="4" t="str">
        <f>IFERROR(__xludf.DUMMYFUNCTION("GOOGLETRANSLATE(D648, ""he"", ""en"")"),"#VALUE!")</f>
        <v>#VALUE!</v>
      </c>
    </row>
    <row r="649" ht="15.75" customHeight="1">
      <c r="E649" s="4" t="str">
        <f>IFERROR(__xludf.DUMMYFUNCTION("GOOGLETRANSLATE(D649, ""he"", ""en"")"),"#VALUE!")</f>
        <v>#VALUE!</v>
      </c>
    </row>
    <row r="650" ht="15.75" customHeight="1">
      <c r="E650" s="4" t="str">
        <f>IFERROR(__xludf.DUMMYFUNCTION("GOOGLETRANSLATE(D650, ""he"", ""en"")"),"#VALUE!")</f>
        <v>#VALUE!</v>
      </c>
    </row>
    <row r="651" ht="15.75" customHeight="1">
      <c r="E651" s="4" t="str">
        <f>IFERROR(__xludf.DUMMYFUNCTION("GOOGLETRANSLATE(D651, ""he"", ""en"")"),"#VALUE!")</f>
        <v>#VALUE!</v>
      </c>
    </row>
    <row r="652" ht="15.75" customHeight="1">
      <c r="E652" s="4" t="str">
        <f>IFERROR(__xludf.DUMMYFUNCTION("GOOGLETRANSLATE(D652, ""he"", ""en"")"),"#VALUE!")</f>
        <v>#VALUE!</v>
      </c>
    </row>
    <row r="653" ht="15.75" customHeight="1">
      <c r="E653" s="4" t="str">
        <f>IFERROR(__xludf.DUMMYFUNCTION("GOOGLETRANSLATE(D653, ""he"", ""en"")"),"#VALUE!")</f>
        <v>#VALUE!</v>
      </c>
    </row>
    <row r="654" ht="15.75" customHeight="1">
      <c r="E654" s="4" t="str">
        <f>IFERROR(__xludf.DUMMYFUNCTION("GOOGLETRANSLATE(D654, ""he"", ""en"")"),"#VALUE!")</f>
        <v>#VALUE!</v>
      </c>
    </row>
    <row r="655" ht="15.75" customHeight="1">
      <c r="E655" s="4" t="str">
        <f>IFERROR(__xludf.DUMMYFUNCTION("GOOGLETRANSLATE(D655, ""he"", ""en"")"),"#VALUE!")</f>
        <v>#VALUE!</v>
      </c>
    </row>
    <row r="656" ht="15.75" customHeight="1">
      <c r="E656" s="4" t="str">
        <f>IFERROR(__xludf.DUMMYFUNCTION("GOOGLETRANSLATE(D656, ""he"", ""en"")"),"#VALUE!")</f>
        <v>#VALUE!</v>
      </c>
    </row>
    <row r="657" ht="15.75" customHeight="1">
      <c r="E657" s="4" t="str">
        <f>IFERROR(__xludf.DUMMYFUNCTION("GOOGLETRANSLATE(D657, ""he"", ""en"")"),"#VALUE!")</f>
        <v>#VALUE!</v>
      </c>
    </row>
    <row r="658" ht="15.75" customHeight="1">
      <c r="E658" s="4" t="str">
        <f>IFERROR(__xludf.DUMMYFUNCTION("GOOGLETRANSLATE(D658, ""he"", ""en"")"),"#VALUE!")</f>
        <v>#VALUE!</v>
      </c>
    </row>
    <row r="659" ht="15.75" customHeight="1">
      <c r="E659" s="4" t="str">
        <f>IFERROR(__xludf.DUMMYFUNCTION("GOOGLETRANSLATE(D659, ""he"", ""en"")"),"#VALUE!")</f>
        <v>#VALUE!</v>
      </c>
    </row>
    <row r="660" ht="15.75" customHeight="1">
      <c r="E660" s="4" t="str">
        <f>IFERROR(__xludf.DUMMYFUNCTION("GOOGLETRANSLATE(D660, ""he"", ""en"")"),"#VALUE!")</f>
        <v>#VALUE!</v>
      </c>
    </row>
    <row r="661" ht="15.75" customHeight="1">
      <c r="E661" s="4" t="str">
        <f>IFERROR(__xludf.DUMMYFUNCTION("GOOGLETRANSLATE(D661, ""he"", ""en"")"),"#VALUE!")</f>
        <v>#VALUE!</v>
      </c>
    </row>
    <row r="662" ht="15.75" customHeight="1">
      <c r="E662" s="4" t="str">
        <f>IFERROR(__xludf.DUMMYFUNCTION("GOOGLETRANSLATE(D662, ""he"", ""en"")"),"#VALUE!")</f>
        <v>#VALUE!</v>
      </c>
    </row>
    <row r="663" ht="15.75" customHeight="1">
      <c r="E663" s="4" t="str">
        <f>IFERROR(__xludf.DUMMYFUNCTION("GOOGLETRANSLATE(D663, ""he"", ""en"")"),"#VALUE!")</f>
        <v>#VALUE!</v>
      </c>
    </row>
    <row r="664" ht="15.75" customHeight="1">
      <c r="E664" s="4" t="str">
        <f>IFERROR(__xludf.DUMMYFUNCTION("GOOGLETRANSLATE(D664, ""he"", ""en"")"),"#VALUE!")</f>
        <v>#VALUE!</v>
      </c>
    </row>
    <row r="665" ht="15.75" customHeight="1">
      <c r="E665" s="4" t="str">
        <f>IFERROR(__xludf.DUMMYFUNCTION("GOOGLETRANSLATE(D665, ""he"", ""en"")"),"#VALUE!")</f>
        <v>#VALUE!</v>
      </c>
    </row>
    <row r="666" ht="15.75" customHeight="1">
      <c r="E666" s="4" t="str">
        <f>IFERROR(__xludf.DUMMYFUNCTION("GOOGLETRANSLATE(D666, ""he"", ""en"")"),"#VALUE!")</f>
        <v>#VALUE!</v>
      </c>
    </row>
    <row r="667" ht="15.75" customHeight="1">
      <c r="E667" s="4" t="str">
        <f>IFERROR(__xludf.DUMMYFUNCTION("GOOGLETRANSLATE(D667, ""he"", ""en"")"),"#VALUE!")</f>
        <v>#VALUE!</v>
      </c>
    </row>
    <row r="668" ht="15.75" customHeight="1">
      <c r="E668" s="4" t="str">
        <f>IFERROR(__xludf.DUMMYFUNCTION("GOOGLETRANSLATE(D668, ""he"", ""en"")"),"#VALUE!")</f>
        <v>#VALUE!</v>
      </c>
    </row>
    <row r="669" ht="15.75" customHeight="1">
      <c r="E669" s="4" t="str">
        <f>IFERROR(__xludf.DUMMYFUNCTION("GOOGLETRANSLATE(D669, ""he"", ""en"")"),"#VALUE!")</f>
        <v>#VALUE!</v>
      </c>
    </row>
    <row r="670" ht="15.75" customHeight="1">
      <c r="E670" s="4" t="str">
        <f>IFERROR(__xludf.DUMMYFUNCTION("GOOGLETRANSLATE(D670, ""he"", ""en"")"),"#VALUE!")</f>
        <v>#VALUE!</v>
      </c>
    </row>
    <row r="671" ht="15.75" customHeight="1">
      <c r="E671" s="4" t="str">
        <f>IFERROR(__xludf.DUMMYFUNCTION("GOOGLETRANSLATE(D671, ""he"", ""en"")"),"#VALUE!")</f>
        <v>#VALUE!</v>
      </c>
    </row>
    <row r="672" ht="15.75" customHeight="1">
      <c r="E672" s="4" t="str">
        <f>IFERROR(__xludf.DUMMYFUNCTION("GOOGLETRANSLATE(D672, ""he"", ""en"")"),"#VALUE!")</f>
        <v>#VALUE!</v>
      </c>
    </row>
    <row r="673" ht="15.75" customHeight="1">
      <c r="E673" s="4" t="str">
        <f>IFERROR(__xludf.DUMMYFUNCTION("GOOGLETRANSLATE(D673, ""he"", ""en"")"),"#VALUE!")</f>
        <v>#VALUE!</v>
      </c>
    </row>
    <row r="674" ht="15.75" customHeight="1">
      <c r="E674" s="4" t="str">
        <f>IFERROR(__xludf.DUMMYFUNCTION("GOOGLETRANSLATE(D674, ""he"", ""en"")"),"#VALUE!")</f>
        <v>#VALUE!</v>
      </c>
    </row>
    <row r="675" ht="15.75" customHeight="1">
      <c r="E675" s="4" t="str">
        <f>IFERROR(__xludf.DUMMYFUNCTION("GOOGLETRANSLATE(D675, ""he"", ""en"")"),"#VALUE!")</f>
        <v>#VALUE!</v>
      </c>
    </row>
    <row r="676" ht="15.75" customHeight="1">
      <c r="E676" s="4" t="str">
        <f>IFERROR(__xludf.DUMMYFUNCTION("GOOGLETRANSLATE(D676, ""he"", ""en"")"),"#VALUE!")</f>
        <v>#VALUE!</v>
      </c>
    </row>
    <row r="677" ht="15.75" customHeight="1">
      <c r="E677" s="4" t="str">
        <f>IFERROR(__xludf.DUMMYFUNCTION("GOOGLETRANSLATE(D677, ""he"", ""en"")"),"#VALUE!")</f>
        <v>#VALUE!</v>
      </c>
    </row>
    <row r="678" ht="15.75" customHeight="1">
      <c r="E678" s="4" t="str">
        <f>IFERROR(__xludf.DUMMYFUNCTION("GOOGLETRANSLATE(D678, ""he"", ""en"")"),"#VALUE!")</f>
        <v>#VALUE!</v>
      </c>
    </row>
    <row r="679" ht="15.75" customHeight="1">
      <c r="E679" s="4" t="str">
        <f>IFERROR(__xludf.DUMMYFUNCTION("GOOGLETRANSLATE(D679, ""he"", ""en"")"),"#VALUE!")</f>
        <v>#VALUE!</v>
      </c>
    </row>
    <row r="680" ht="15.75" customHeight="1">
      <c r="E680" s="4" t="str">
        <f>IFERROR(__xludf.DUMMYFUNCTION("GOOGLETRANSLATE(D680, ""he"", ""en"")"),"#VALUE!")</f>
        <v>#VALUE!</v>
      </c>
    </row>
    <row r="681" ht="15.75" customHeight="1">
      <c r="E681" s="4" t="str">
        <f>IFERROR(__xludf.DUMMYFUNCTION("GOOGLETRANSLATE(D681, ""he"", ""en"")"),"#VALUE!")</f>
        <v>#VALUE!</v>
      </c>
    </row>
    <row r="682" ht="15.75" customHeight="1">
      <c r="E682" s="4" t="str">
        <f>IFERROR(__xludf.DUMMYFUNCTION("GOOGLETRANSLATE(D682, ""he"", ""en"")"),"#VALUE!")</f>
        <v>#VALUE!</v>
      </c>
    </row>
    <row r="683" ht="15.75" customHeight="1">
      <c r="E683" s="4" t="str">
        <f>IFERROR(__xludf.DUMMYFUNCTION("GOOGLETRANSLATE(D683, ""he"", ""en"")"),"#VALUE!")</f>
        <v>#VALUE!</v>
      </c>
    </row>
    <row r="684" ht="15.75" customHeight="1">
      <c r="E684" s="4" t="str">
        <f>IFERROR(__xludf.DUMMYFUNCTION("GOOGLETRANSLATE(D684, ""he"", ""en"")"),"#VALUE!")</f>
        <v>#VALUE!</v>
      </c>
    </row>
    <row r="685" ht="15.75" customHeight="1">
      <c r="E685" s="4" t="str">
        <f>IFERROR(__xludf.DUMMYFUNCTION("GOOGLETRANSLATE(D685, ""he"", ""en"")"),"#VALUE!")</f>
        <v>#VALUE!</v>
      </c>
    </row>
    <row r="686" ht="15.75" customHeight="1">
      <c r="E686" s="4" t="str">
        <f>IFERROR(__xludf.DUMMYFUNCTION("GOOGLETRANSLATE(D686, ""he"", ""en"")"),"#VALUE!")</f>
        <v>#VALUE!</v>
      </c>
    </row>
    <row r="687" ht="15.75" customHeight="1">
      <c r="E687" s="4" t="str">
        <f>IFERROR(__xludf.DUMMYFUNCTION("GOOGLETRANSLATE(D687, ""he"", ""en"")"),"#VALUE!")</f>
        <v>#VALUE!</v>
      </c>
    </row>
    <row r="688" ht="15.75" customHeight="1">
      <c r="E688" s="4" t="str">
        <f>IFERROR(__xludf.DUMMYFUNCTION("GOOGLETRANSLATE(D688, ""he"", ""en"")"),"#VALUE!")</f>
        <v>#VALUE!</v>
      </c>
    </row>
    <row r="689" ht="15.75" customHeight="1">
      <c r="E689" s="4" t="str">
        <f>IFERROR(__xludf.DUMMYFUNCTION("GOOGLETRANSLATE(D689, ""he"", ""en"")"),"#VALUE!")</f>
        <v>#VALUE!</v>
      </c>
    </row>
    <row r="690" ht="15.75" customHeight="1">
      <c r="E690" s="4" t="str">
        <f>IFERROR(__xludf.DUMMYFUNCTION("GOOGLETRANSLATE(D690, ""he"", ""en"")"),"#VALUE!")</f>
        <v>#VALUE!</v>
      </c>
    </row>
    <row r="691" ht="15.75" customHeight="1">
      <c r="E691" s="4" t="str">
        <f>IFERROR(__xludf.DUMMYFUNCTION("GOOGLETRANSLATE(D691, ""he"", ""en"")"),"#VALUE!")</f>
        <v>#VALUE!</v>
      </c>
    </row>
    <row r="692" ht="15.75" customHeight="1">
      <c r="E692" s="4" t="str">
        <f>IFERROR(__xludf.DUMMYFUNCTION("GOOGLETRANSLATE(D692, ""he"", ""en"")"),"#VALUE!")</f>
        <v>#VALUE!</v>
      </c>
    </row>
    <row r="693" ht="15.75" customHeight="1">
      <c r="E693" s="4" t="str">
        <f>IFERROR(__xludf.DUMMYFUNCTION("GOOGLETRANSLATE(D693, ""he"", ""en"")"),"#VALUE!")</f>
        <v>#VALUE!</v>
      </c>
    </row>
    <row r="694" ht="15.75" customHeight="1">
      <c r="E694" s="4" t="str">
        <f>IFERROR(__xludf.DUMMYFUNCTION("GOOGLETRANSLATE(D694, ""he"", ""en"")"),"#VALUE!")</f>
        <v>#VALUE!</v>
      </c>
    </row>
    <row r="695" ht="15.75" customHeight="1">
      <c r="E695" s="4" t="str">
        <f>IFERROR(__xludf.DUMMYFUNCTION("GOOGLETRANSLATE(D695, ""he"", ""en"")"),"#VALUE!")</f>
        <v>#VALUE!</v>
      </c>
    </row>
    <row r="696" ht="15.75" customHeight="1">
      <c r="E696" s="4" t="str">
        <f>IFERROR(__xludf.DUMMYFUNCTION("GOOGLETRANSLATE(D696, ""he"", ""en"")"),"#VALUE!")</f>
        <v>#VALUE!</v>
      </c>
    </row>
    <row r="697" ht="15.75" customHeight="1">
      <c r="E697" s="4" t="str">
        <f>IFERROR(__xludf.DUMMYFUNCTION("GOOGLETRANSLATE(D697, ""he"", ""en"")"),"#VALUE!")</f>
        <v>#VALUE!</v>
      </c>
    </row>
    <row r="698" ht="15.75" customHeight="1">
      <c r="E698" s="4" t="str">
        <f>IFERROR(__xludf.DUMMYFUNCTION("GOOGLETRANSLATE(D698, ""he"", ""en"")"),"#VALUE!")</f>
        <v>#VALUE!</v>
      </c>
    </row>
    <row r="699" ht="15.75" customHeight="1">
      <c r="E699" s="4" t="str">
        <f>IFERROR(__xludf.DUMMYFUNCTION("GOOGLETRANSLATE(D699, ""he"", ""en"")"),"#VALUE!")</f>
        <v>#VALUE!</v>
      </c>
    </row>
    <row r="700" ht="15.75" customHeight="1">
      <c r="E700" s="4" t="str">
        <f>IFERROR(__xludf.DUMMYFUNCTION("GOOGLETRANSLATE(D700, ""he"", ""en"")"),"#VALUE!")</f>
        <v>#VALUE!</v>
      </c>
    </row>
    <row r="701" ht="15.75" customHeight="1">
      <c r="E701" s="4" t="str">
        <f>IFERROR(__xludf.DUMMYFUNCTION("GOOGLETRANSLATE(D701, ""he"", ""en"")"),"#VALUE!")</f>
        <v>#VALUE!</v>
      </c>
    </row>
    <row r="702" ht="15.75" customHeight="1">
      <c r="E702" s="4" t="str">
        <f>IFERROR(__xludf.DUMMYFUNCTION("GOOGLETRANSLATE(D702, ""he"", ""en"")"),"#VALUE!")</f>
        <v>#VALUE!</v>
      </c>
    </row>
    <row r="703" ht="15.75" customHeight="1">
      <c r="E703" s="4" t="str">
        <f>IFERROR(__xludf.DUMMYFUNCTION("GOOGLETRANSLATE(D703, ""he"", ""en"")"),"#VALUE!")</f>
        <v>#VALUE!</v>
      </c>
    </row>
    <row r="704" ht="15.75" customHeight="1">
      <c r="E704" s="4" t="str">
        <f>IFERROR(__xludf.DUMMYFUNCTION("GOOGLETRANSLATE(D704, ""he"", ""en"")"),"#VALUE!")</f>
        <v>#VALUE!</v>
      </c>
    </row>
    <row r="705" ht="15.75" customHeight="1">
      <c r="E705" s="4" t="str">
        <f>IFERROR(__xludf.DUMMYFUNCTION("GOOGLETRANSLATE(D705, ""he"", ""en"")"),"#VALUE!")</f>
        <v>#VALUE!</v>
      </c>
    </row>
    <row r="706" ht="15.75" customHeight="1">
      <c r="E706" s="4" t="str">
        <f>IFERROR(__xludf.DUMMYFUNCTION("GOOGLETRANSLATE(D706, ""he"", ""en"")"),"#VALUE!")</f>
        <v>#VALUE!</v>
      </c>
    </row>
    <row r="707" ht="15.75" customHeight="1">
      <c r="E707" s="4" t="str">
        <f>IFERROR(__xludf.DUMMYFUNCTION("GOOGLETRANSLATE(D707, ""he"", ""en"")"),"#VALUE!")</f>
        <v>#VALUE!</v>
      </c>
    </row>
    <row r="708" ht="15.75" customHeight="1">
      <c r="E708" s="4" t="str">
        <f>IFERROR(__xludf.DUMMYFUNCTION("GOOGLETRANSLATE(D708, ""he"", ""en"")"),"#VALUE!")</f>
        <v>#VALUE!</v>
      </c>
    </row>
    <row r="709" ht="15.75" customHeight="1">
      <c r="E709" s="4" t="str">
        <f>IFERROR(__xludf.DUMMYFUNCTION("GOOGLETRANSLATE(D709, ""he"", ""en"")"),"#VALUE!")</f>
        <v>#VALUE!</v>
      </c>
    </row>
    <row r="710" ht="15.75" customHeight="1">
      <c r="E710" s="4" t="str">
        <f>IFERROR(__xludf.DUMMYFUNCTION("GOOGLETRANSLATE(D710, ""he"", ""en"")"),"#VALUE!")</f>
        <v>#VALUE!</v>
      </c>
    </row>
    <row r="711" ht="15.75" customHeight="1">
      <c r="E711" s="4" t="str">
        <f>IFERROR(__xludf.DUMMYFUNCTION("GOOGLETRANSLATE(D711, ""he"", ""en"")"),"#VALUE!")</f>
        <v>#VALUE!</v>
      </c>
    </row>
    <row r="712" ht="15.75" customHeight="1">
      <c r="E712" s="4" t="str">
        <f>IFERROR(__xludf.DUMMYFUNCTION("GOOGLETRANSLATE(D712, ""he"", ""en"")"),"#VALUE!")</f>
        <v>#VALUE!</v>
      </c>
    </row>
    <row r="713" ht="15.75" customHeight="1">
      <c r="E713" s="4" t="str">
        <f>IFERROR(__xludf.DUMMYFUNCTION("GOOGLETRANSLATE(D713, ""he"", ""en"")"),"#VALUE!")</f>
        <v>#VALUE!</v>
      </c>
    </row>
    <row r="714" ht="15.75" customHeight="1">
      <c r="E714" s="4" t="str">
        <f>IFERROR(__xludf.DUMMYFUNCTION("GOOGLETRANSLATE(D714, ""he"", ""en"")"),"#VALUE!")</f>
        <v>#VALUE!</v>
      </c>
    </row>
    <row r="715" ht="15.75" customHeight="1">
      <c r="E715" s="4" t="str">
        <f>IFERROR(__xludf.DUMMYFUNCTION("GOOGLETRANSLATE(D715, ""he"", ""en"")"),"#VALUE!")</f>
        <v>#VALUE!</v>
      </c>
    </row>
    <row r="716" ht="15.75" customHeight="1">
      <c r="E716" s="4" t="str">
        <f>IFERROR(__xludf.DUMMYFUNCTION("GOOGLETRANSLATE(D716, ""he"", ""en"")"),"#VALUE!")</f>
        <v>#VALUE!</v>
      </c>
    </row>
    <row r="717" ht="15.75" customHeight="1">
      <c r="E717" s="4" t="str">
        <f>IFERROR(__xludf.DUMMYFUNCTION("GOOGLETRANSLATE(D717, ""he"", ""en"")"),"#VALUE!")</f>
        <v>#VALUE!</v>
      </c>
    </row>
    <row r="718" ht="15.75" customHeight="1">
      <c r="E718" s="4" t="str">
        <f>IFERROR(__xludf.DUMMYFUNCTION("GOOGLETRANSLATE(D718, ""he"", ""en"")"),"#VALUE!")</f>
        <v>#VALUE!</v>
      </c>
    </row>
    <row r="719" ht="15.75" customHeight="1">
      <c r="E719" s="4" t="str">
        <f>IFERROR(__xludf.DUMMYFUNCTION("GOOGLETRANSLATE(D719, ""he"", ""en"")"),"#VALUE!")</f>
        <v>#VALUE!</v>
      </c>
    </row>
    <row r="720" ht="15.75" customHeight="1">
      <c r="E720" s="4" t="str">
        <f>IFERROR(__xludf.DUMMYFUNCTION("GOOGLETRANSLATE(D720, ""he"", ""en"")"),"#VALUE!")</f>
        <v>#VALUE!</v>
      </c>
    </row>
    <row r="721" ht="15.75" customHeight="1">
      <c r="E721" s="4" t="str">
        <f>IFERROR(__xludf.DUMMYFUNCTION("GOOGLETRANSLATE(D721, ""he"", ""en"")"),"#VALUE!")</f>
        <v>#VALUE!</v>
      </c>
    </row>
    <row r="722" ht="15.75" customHeight="1">
      <c r="E722" s="4" t="str">
        <f>IFERROR(__xludf.DUMMYFUNCTION("GOOGLETRANSLATE(D722, ""he"", ""en"")"),"#VALUE!")</f>
        <v>#VALUE!</v>
      </c>
    </row>
    <row r="723" ht="15.75" customHeight="1">
      <c r="E723" s="4" t="str">
        <f>IFERROR(__xludf.DUMMYFUNCTION("GOOGLETRANSLATE(D723, ""he"", ""en"")"),"#VALUE!")</f>
        <v>#VALUE!</v>
      </c>
    </row>
    <row r="724" ht="15.75" customHeight="1">
      <c r="E724" s="4" t="str">
        <f>IFERROR(__xludf.DUMMYFUNCTION("GOOGLETRANSLATE(D724, ""he"", ""en"")"),"#VALUE!")</f>
        <v>#VALUE!</v>
      </c>
    </row>
    <row r="725" ht="15.75" customHeight="1">
      <c r="E725" s="4" t="str">
        <f>IFERROR(__xludf.DUMMYFUNCTION("GOOGLETRANSLATE(D725, ""he"", ""en"")"),"#VALUE!")</f>
        <v>#VALUE!</v>
      </c>
    </row>
    <row r="726" ht="15.75" customHeight="1">
      <c r="E726" s="4" t="str">
        <f>IFERROR(__xludf.DUMMYFUNCTION("GOOGLETRANSLATE(D726, ""he"", ""en"")"),"#VALUE!")</f>
        <v>#VALUE!</v>
      </c>
    </row>
    <row r="727" ht="15.75" customHeight="1">
      <c r="E727" s="4" t="str">
        <f>IFERROR(__xludf.DUMMYFUNCTION("GOOGLETRANSLATE(D727, ""he"", ""en"")"),"#VALUE!")</f>
        <v>#VALUE!</v>
      </c>
    </row>
    <row r="728" ht="15.75" customHeight="1">
      <c r="E728" s="4" t="str">
        <f>IFERROR(__xludf.DUMMYFUNCTION("GOOGLETRANSLATE(D728, ""he"", ""en"")"),"#VALUE!")</f>
        <v>#VALUE!</v>
      </c>
    </row>
    <row r="729" ht="15.75" customHeight="1">
      <c r="E729" s="4" t="str">
        <f>IFERROR(__xludf.DUMMYFUNCTION("GOOGLETRANSLATE(D729, ""he"", ""en"")"),"#VALUE!")</f>
        <v>#VALUE!</v>
      </c>
    </row>
    <row r="730" ht="15.75" customHeight="1">
      <c r="E730" s="4" t="str">
        <f>IFERROR(__xludf.DUMMYFUNCTION("GOOGLETRANSLATE(D730, ""he"", ""en"")"),"#VALUE!")</f>
        <v>#VALUE!</v>
      </c>
    </row>
    <row r="731" ht="15.75" customHeight="1">
      <c r="E731" s="4" t="str">
        <f>IFERROR(__xludf.DUMMYFUNCTION("GOOGLETRANSLATE(D731, ""he"", ""en"")"),"#VALUE!")</f>
        <v>#VALUE!</v>
      </c>
    </row>
    <row r="732" ht="15.75" customHeight="1">
      <c r="E732" s="4" t="str">
        <f>IFERROR(__xludf.DUMMYFUNCTION("GOOGLETRANSLATE(D732, ""he"", ""en"")"),"#VALUE!")</f>
        <v>#VALUE!</v>
      </c>
    </row>
    <row r="733" ht="15.75" customHeight="1">
      <c r="E733" s="4" t="str">
        <f>IFERROR(__xludf.DUMMYFUNCTION("GOOGLETRANSLATE(D733, ""he"", ""en"")"),"#VALUE!")</f>
        <v>#VALUE!</v>
      </c>
    </row>
    <row r="734" ht="15.75" customHeight="1">
      <c r="E734" s="4" t="str">
        <f>IFERROR(__xludf.DUMMYFUNCTION("GOOGLETRANSLATE(D734, ""he"", ""en"")"),"#VALUE!")</f>
        <v>#VALUE!</v>
      </c>
    </row>
    <row r="735" ht="15.75" customHeight="1">
      <c r="E735" s="4" t="str">
        <f>IFERROR(__xludf.DUMMYFUNCTION("GOOGLETRANSLATE(D735, ""he"", ""en"")"),"#VALUE!")</f>
        <v>#VALUE!</v>
      </c>
    </row>
    <row r="736" ht="15.75" customHeight="1">
      <c r="E736" s="4" t="str">
        <f>IFERROR(__xludf.DUMMYFUNCTION("GOOGLETRANSLATE(D736, ""he"", ""en"")"),"#VALUE!")</f>
        <v>#VALUE!</v>
      </c>
    </row>
    <row r="737" ht="15.75" customHeight="1">
      <c r="E737" s="4" t="str">
        <f>IFERROR(__xludf.DUMMYFUNCTION("GOOGLETRANSLATE(D737, ""he"", ""en"")"),"#VALUE!")</f>
        <v>#VALUE!</v>
      </c>
    </row>
    <row r="738" ht="15.75" customHeight="1">
      <c r="E738" s="4" t="str">
        <f>IFERROR(__xludf.DUMMYFUNCTION("GOOGLETRANSLATE(D738, ""he"", ""en"")"),"#VALUE!")</f>
        <v>#VALUE!</v>
      </c>
    </row>
    <row r="739" ht="15.75" customHeight="1">
      <c r="E739" s="4" t="str">
        <f>IFERROR(__xludf.DUMMYFUNCTION("GOOGLETRANSLATE(D739, ""he"", ""en"")"),"#VALUE!")</f>
        <v>#VALUE!</v>
      </c>
    </row>
    <row r="740" ht="15.75" customHeight="1">
      <c r="E740" s="4" t="str">
        <f>IFERROR(__xludf.DUMMYFUNCTION("GOOGLETRANSLATE(D740, ""he"", ""en"")"),"#VALUE!")</f>
        <v>#VALUE!</v>
      </c>
    </row>
    <row r="741" ht="15.75" customHeight="1">
      <c r="E741" s="4" t="str">
        <f>IFERROR(__xludf.DUMMYFUNCTION("GOOGLETRANSLATE(D741, ""he"", ""en"")"),"#VALUE!")</f>
        <v>#VALUE!</v>
      </c>
    </row>
    <row r="742" ht="15.75" customHeight="1">
      <c r="E742" s="4" t="str">
        <f>IFERROR(__xludf.DUMMYFUNCTION("GOOGLETRANSLATE(D742, ""he"", ""en"")"),"#VALUE!")</f>
        <v>#VALUE!</v>
      </c>
    </row>
    <row r="743" ht="15.75" customHeight="1">
      <c r="E743" s="4" t="str">
        <f>IFERROR(__xludf.DUMMYFUNCTION("GOOGLETRANSLATE(D743, ""he"", ""en"")"),"#VALUE!")</f>
        <v>#VALUE!</v>
      </c>
    </row>
    <row r="744" ht="15.75" customHeight="1">
      <c r="E744" s="4" t="str">
        <f>IFERROR(__xludf.DUMMYFUNCTION("GOOGLETRANSLATE(D744, ""he"", ""en"")"),"#VALUE!")</f>
        <v>#VALUE!</v>
      </c>
    </row>
    <row r="745" ht="15.75" customHeight="1">
      <c r="E745" s="4" t="str">
        <f>IFERROR(__xludf.DUMMYFUNCTION("GOOGLETRANSLATE(D745, ""he"", ""en"")"),"#VALUE!")</f>
        <v>#VALUE!</v>
      </c>
    </row>
    <row r="746" ht="15.75" customHeight="1">
      <c r="E746" s="4" t="str">
        <f>IFERROR(__xludf.DUMMYFUNCTION("GOOGLETRANSLATE(D746, ""he"", ""en"")"),"#VALUE!")</f>
        <v>#VALUE!</v>
      </c>
    </row>
    <row r="747" ht="15.75" customHeight="1">
      <c r="E747" s="4" t="str">
        <f>IFERROR(__xludf.DUMMYFUNCTION("GOOGLETRANSLATE(D747, ""he"", ""en"")"),"#VALUE!")</f>
        <v>#VALUE!</v>
      </c>
    </row>
    <row r="748" ht="15.75" customHeight="1">
      <c r="E748" s="4" t="str">
        <f>IFERROR(__xludf.DUMMYFUNCTION("GOOGLETRANSLATE(D748, ""he"", ""en"")"),"#VALUE!")</f>
        <v>#VALUE!</v>
      </c>
    </row>
    <row r="749" ht="15.75" customHeight="1">
      <c r="E749" s="4" t="str">
        <f>IFERROR(__xludf.DUMMYFUNCTION("GOOGLETRANSLATE(D749, ""he"", ""en"")"),"#VALUE!")</f>
        <v>#VALUE!</v>
      </c>
    </row>
    <row r="750" ht="15.75" customHeight="1">
      <c r="E750" s="4" t="str">
        <f>IFERROR(__xludf.DUMMYFUNCTION("GOOGLETRANSLATE(D750, ""he"", ""en"")"),"#VALUE!")</f>
        <v>#VALUE!</v>
      </c>
    </row>
    <row r="751" ht="15.75" customHeight="1">
      <c r="E751" s="4" t="str">
        <f>IFERROR(__xludf.DUMMYFUNCTION("GOOGLETRANSLATE(D751, ""he"", ""en"")"),"#VALUE!")</f>
        <v>#VALUE!</v>
      </c>
    </row>
    <row r="752" ht="15.75" customHeight="1">
      <c r="E752" s="4" t="str">
        <f>IFERROR(__xludf.DUMMYFUNCTION("GOOGLETRANSLATE(D752, ""he"", ""en"")"),"#VALUE!")</f>
        <v>#VALUE!</v>
      </c>
    </row>
    <row r="753" ht="15.75" customHeight="1">
      <c r="E753" s="4" t="str">
        <f>IFERROR(__xludf.DUMMYFUNCTION("GOOGLETRANSLATE(D753, ""he"", ""en"")"),"#VALUE!")</f>
        <v>#VALUE!</v>
      </c>
    </row>
    <row r="754" ht="15.75" customHeight="1">
      <c r="E754" s="4" t="str">
        <f>IFERROR(__xludf.DUMMYFUNCTION("GOOGLETRANSLATE(D754, ""he"", ""en"")"),"#VALUE!")</f>
        <v>#VALUE!</v>
      </c>
    </row>
    <row r="755" ht="15.75" customHeight="1">
      <c r="E755" s="4" t="str">
        <f>IFERROR(__xludf.DUMMYFUNCTION("GOOGLETRANSLATE(D755, ""he"", ""en"")"),"#VALUE!")</f>
        <v>#VALUE!</v>
      </c>
    </row>
    <row r="756" ht="15.75" customHeight="1">
      <c r="E756" s="4" t="str">
        <f>IFERROR(__xludf.DUMMYFUNCTION("GOOGLETRANSLATE(D756, ""he"", ""en"")"),"#VALUE!")</f>
        <v>#VALUE!</v>
      </c>
    </row>
    <row r="757" ht="15.75" customHeight="1">
      <c r="E757" s="4" t="str">
        <f>IFERROR(__xludf.DUMMYFUNCTION("GOOGLETRANSLATE(D757, ""he"", ""en"")"),"#VALUE!")</f>
        <v>#VALUE!</v>
      </c>
    </row>
    <row r="758" ht="15.75" customHeight="1">
      <c r="E758" s="4" t="str">
        <f>IFERROR(__xludf.DUMMYFUNCTION("GOOGLETRANSLATE(D758, ""he"", ""en"")"),"#VALUE!")</f>
        <v>#VALUE!</v>
      </c>
    </row>
    <row r="759" ht="15.75" customHeight="1">
      <c r="E759" s="4" t="str">
        <f>IFERROR(__xludf.DUMMYFUNCTION("GOOGLETRANSLATE(D759, ""he"", ""en"")"),"#VALUE!")</f>
        <v>#VALUE!</v>
      </c>
    </row>
    <row r="760" ht="15.75" customHeight="1">
      <c r="E760" s="4" t="str">
        <f>IFERROR(__xludf.DUMMYFUNCTION("GOOGLETRANSLATE(D760, ""he"", ""en"")"),"#VALUE!")</f>
        <v>#VALUE!</v>
      </c>
    </row>
    <row r="761" ht="15.75" customHeight="1">
      <c r="E761" s="4" t="str">
        <f>IFERROR(__xludf.DUMMYFUNCTION("GOOGLETRANSLATE(D761, ""he"", ""en"")"),"#VALUE!")</f>
        <v>#VALUE!</v>
      </c>
    </row>
    <row r="762" ht="15.75" customHeight="1">
      <c r="E762" s="4" t="str">
        <f>IFERROR(__xludf.DUMMYFUNCTION("GOOGLETRANSLATE(D762, ""he"", ""en"")"),"#VALUE!")</f>
        <v>#VALUE!</v>
      </c>
    </row>
    <row r="763" ht="15.75" customHeight="1">
      <c r="E763" s="4" t="str">
        <f>IFERROR(__xludf.DUMMYFUNCTION("GOOGLETRANSLATE(D763, ""he"", ""en"")"),"#VALUE!")</f>
        <v>#VALUE!</v>
      </c>
    </row>
    <row r="764" ht="15.75" customHeight="1">
      <c r="E764" s="4" t="str">
        <f>IFERROR(__xludf.DUMMYFUNCTION("GOOGLETRANSLATE(D764, ""he"", ""en"")"),"#VALUE!")</f>
        <v>#VALUE!</v>
      </c>
    </row>
    <row r="765" ht="15.75" customHeight="1">
      <c r="E765" s="4" t="str">
        <f>IFERROR(__xludf.DUMMYFUNCTION("GOOGLETRANSLATE(D765, ""he"", ""en"")"),"#VALUE!")</f>
        <v>#VALUE!</v>
      </c>
    </row>
    <row r="766" ht="15.75" customHeight="1">
      <c r="E766" s="4" t="str">
        <f>IFERROR(__xludf.DUMMYFUNCTION("GOOGLETRANSLATE(D766, ""he"", ""en"")"),"#VALUE!")</f>
        <v>#VALUE!</v>
      </c>
    </row>
    <row r="767" ht="15.75" customHeight="1">
      <c r="E767" s="4" t="str">
        <f>IFERROR(__xludf.DUMMYFUNCTION("GOOGLETRANSLATE(D767, ""he"", ""en"")"),"#VALUE!")</f>
        <v>#VALUE!</v>
      </c>
    </row>
    <row r="768" ht="15.75" customHeight="1">
      <c r="E768" s="4" t="str">
        <f>IFERROR(__xludf.DUMMYFUNCTION("GOOGLETRANSLATE(D768, ""he"", ""en"")"),"#VALUE!")</f>
        <v>#VALUE!</v>
      </c>
    </row>
    <row r="769" ht="15.75" customHeight="1">
      <c r="E769" s="4" t="str">
        <f>IFERROR(__xludf.DUMMYFUNCTION("GOOGLETRANSLATE(D769, ""he"", ""en"")"),"#VALUE!")</f>
        <v>#VALUE!</v>
      </c>
    </row>
    <row r="770" ht="15.75" customHeight="1">
      <c r="E770" s="4" t="str">
        <f>IFERROR(__xludf.DUMMYFUNCTION("GOOGLETRANSLATE(D770, ""he"", ""en"")"),"#VALUE!")</f>
        <v>#VALUE!</v>
      </c>
    </row>
    <row r="771" ht="15.75" customHeight="1">
      <c r="E771" s="4" t="str">
        <f>IFERROR(__xludf.DUMMYFUNCTION("GOOGLETRANSLATE(D771, ""he"", ""en"")"),"#VALUE!")</f>
        <v>#VALUE!</v>
      </c>
    </row>
    <row r="772" ht="15.75" customHeight="1">
      <c r="E772" s="4" t="str">
        <f>IFERROR(__xludf.DUMMYFUNCTION("GOOGLETRANSLATE(D772, ""he"", ""en"")"),"#VALUE!")</f>
        <v>#VALUE!</v>
      </c>
    </row>
    <row r="773" ht="15.75" customHeight="1">
      <c r="E773" s="4" t="str">
        <f>IFERROR(__xludf.DUMMYFUNCTION("GOOGLETRANSLATE(D773, ""he"", ""en"")"),"#VALUE!")</f>
        <v>#VALUE!</v>
      </c>
    </row>
    <row r="774" ht="15.75" customHeight="1">
      <c r="E774" s="4" t="str">
        <f>IFERROR(__xludf.DUMMYFUNCTION("GOOGLETRANSLATE(D774, ""he"", ""en"")"),"#VALUE!")</f>
        <v>#VALUE!</v>
      </c>
    </row>
    <row r="775" ht="15.75" customHeight="1">
      <c r="E775" s="4" t="str">
        <f>IFERROR(__xludf.DUMMYFUNCTION("GOOGLETRANSLATE(D775, ""he"", ""en"")"),"#VALUE!")</f>
        <v>#VALUE!</v>
      </c>
    </row>
    <row r="776" ht="15.75" customHeight="1">
      <c r="E776" s="4" t="str">
        <f>IFERROR(__xludf.DUMMYFUNCTION("GOOGLETRANSLATE(D776, ""he"", ""en"")"),"#VALUE!")</f>
        <v>#VALUE!</v>
      </c>
    </row>
    <row r="777" ht="15.75" customHeight="1">
      <c r="E777" s="4" t="str">
        <f>IFERROR(__xludf.DUMMYFUNCTION("GOOGLETRANSLATE(D777, ""he"", ""en"")"),"#VALUE!")</f>
        <v>#VALUE!</v>
      </c>
    </row>
    <row r="778" ht="15.75" customHeight="1">
      <c r="E778" s="4" t="str">
        <f>IFERROR(__xludf.DUMMYFUNCTION("GOOGLETRANSLATE(D778, ""he"", ""en"")"),"#VALUE!")</f>
        <v>#VALUE!</v>
      </c>
    </row>
    <row r="779" ht="15.75" customHeight="1">
      <c r="E779" s="4" t="str">
        <f>IFERROR(__xludf.DUMMYFUNCTION("GOOGLETRANSLATE(D779, ""he"", ""en"")"),"#VALUE!")</f>
        <v>#VALUE!</v>
      </c>
    </row>
    <row r="780" ht="15.75" customHeight="1">
      <c r="E780" s="4" t="str">
        <f>IFERROR(__xludf.DUMMYFUNCTION("GOOGLETRANSLATE(D780, ""he"", ""en"")"),"#VALUE!")</f>
        <v>#VALUE!</v>
      </c>
    </row>
    <row r="781" ht="15.75" customHeight="1">
      <c r="E781" s="4" t="str">
        <f>IFERROR(__xludf.DUMMYFUNCTION("GOOGLETRANSLATE(D781, ""he"", ""en"")"),"#VALUE!")</f>
        <v>#VALUE!</v>
      </c>
    </row>
    <row r="782" ht="15.75" customHeight="1">
      <c r="E782" s="4" t="str">
        <f>IFERROR(__xludf.DUMMYFUNCTION("GOOGLETRANSLATE(D782, ""he"", ""en"")"),"#VALUE!")</f>
        <v>#VALUE!</v>
      </c>
    </row>
    <row r="783" ht="15.75" customHeight="1">
      <c r="E783" s="4" t="str">
        <f>IFERROR(__xludf.DUMMYFUNCTION("GOOGLETRANSLATE(D783, ""he"", ""en"")"),"#VALUE!")</f>
        <v>#VALUE!</v>
      </c>
    </row>
    <row r="784" ht="15.75" customHeight="1">
      <c r="E784" s="4" t="str">
        <f>IFERROR(__xludf.DUMMYFUNCTION("GOOGLETRANSLATE(D784, ""he"", ""en"")"),"#VALUE!")</f>
        <v>#VALUE!</v>
      </c>
    </row>
    <row r="785" ht="15.75" customHeight="1">
      <c r="E785" s="4" t="str">
        <f>IFERROR(__xludf.DUMMYFUNCTION("GOOGLETRANSLATE(D785, ""he"", ""en"")"),"#VALUE!")</f>
        <v>#VALUE!</v>
      </c>
    </row>
    <row r="786" ht="15.75" customHeight="1">
      <c r="E786" s="4" t="str">
        <f>IFERROR(__xludf.DUMMYFUNCTION("GOOGLETRANSLATE(D786, ""he"", ""en"")"),"#VALUE!")</f>
        <v>#VALUE!</v>
      </c>
    </row>
    <row r="787" ht="15.75" customHeight="1">
      <c r="E787" s="4" t="str">
        <f>IFERROR(__xludf.DUMMYFUNCTION("GOOGLETRANSLATE(D787, ""he"", ""en"")"),"#VALUE!")</f>
        <v>#VALUE!</v>
      </c>
    </row>
    <row r="788" ht="15.75" customHeight="1">
      <c r="E788" s="4" t="str">
        <f>IFERROR(__xludf.DUMMYFUNCTION("GOOGLETRANSLATE(D788, ""he"", ""en"")"),"#VALUE!")</f>
        <v>#VALUE!</v>
      </c>
    </row>
    <row r="789" ht="15.75" customHeight="1">
      <c r="E789" s="4" t="str">
        <f>IFERROR(__xludf.DUMMYFUNCTION("GOOGLETRANSLATE(D789, ""he"", ""en"")"),"#VALUE!")</f>
        <v>#VALUE!</v>
      </c>
    </row>
    <row r="790" ht="15.75" customHeight="1">
      <c r="E790" s="4" t="str">
        <f>IFERROR(__xludf.DUMMYFUNCTION("GOOGLETRANSLATE(D790, ""he"", ""en"")"),"#VALUE!")</f>
        <v>#VALUE!</v>
      </c>
    </row>
    <row r="791" ht="15.75" customHeight="1">
      <c r="E791" s="4" t="str">
        <f>IFERROR(__xludf.DUMMYFUNCTION("GOOGLETRANSLATE(D791, ""he"", ""en"")"),"#VALUE!")</f>
        <v>#VALUE!</v>
      </c>
    </row>
    <row r="792" ht="15.75" customHeight="1">
      <c r="E792" s="4" t="str">
        <f>IFERROR(__xludf.DUMMYFUNCTION("GOOGLETRANSLATE(D792, ""he"", ""en"")"),"#VALUE!")</f>
        <v>#VALUE!</v>
      </c>
    </row>
    <row r="793" ht="15.75" customHeight="1">
      <c r="E793" s="4" t="str">
        <f>IFERROR(__xludf.DUMMYFUNCTION("GOOGLETRANSLATE(D793, ""he"", ""en"")"),"#VALUE!")</f>
        <v>#VALUE!</v>
      </c>
    </row>
    <row r="794" ht="15.75" customHeight="1">
      <c r="E794" s="4" t="str">
        <f>IFERROR(__xludf.DUMMYFUNCTION("GOOGLETRANSLATE(D794, ""he"", ""en"")"),"#VALUE!")</f>
        <v>#VALUE!</v>
      </c>
    </row>
    <row r="795" ht="15.75" customHeight="1">
      <c r="E795" s="4" t="str">
        <f>IFERROR(__xludf.DUMMYFUNCTION("GOOGLETRANSLATE(D795, ""he"", ""en"")"),"#VALUE!")</f>
        <v>#VALUE!</v>
      </c>
    </row>
    <row r="796" ht="15.75" customHeight="1">
      <c r="E796" s="4" t="str">
        <f>IFERROR(__xludf.DUMMYFUNCTION("GOOGLETRANSLATE(D796, ""he"", ""en"")"),"#VALUE!")</f>
        <v>#VALUE!</v>
      </c>
    </row>
    <row r="797" ht="15.75" customHeight="1">
      <c r="E797" s="4" t="str">
        <f>IFERROR(__xludf.DUMMYFUNCTION("GOOGLETRANSLATE(D797, ""he"", ""en"")"),"#VALUE!")</f>
        <v>#VALUE!</v>
      </c>
    </row>
    <row r="798" ht="15.75" customHeight="1">
      <c r="E798" s="4" t="str">
        <f>IFERROR(__xludf.DUMMYFUNCTION("GOOGLETRANSLATE(D798, ""he"", ""en"")"),"#VALUE!")</f>
        <v>#VALUE!</v>
      </c>
    </row>
    <row r="799" ht="15.75" customHeight="1">
      <c r="E799" s="4" t="str">
        <f>IFERROR(__xludf.DUMMYFUNCTION("GOOGLETRANSLATE(D799, ""he"", ""en"")"),"#VALUE!")</f>
        <v>#VALUE!</v>
      </c>
    </row>
    <row r="800" ht="15.75" customHeight="1">
      <c r="E800" s="4" t="str">
        <f>IFERROR(__xludf.DUMMYFUNCTION("GOOGLETRANSLATE(D800, ""he"", ""en"")"),"#VALUE!")</f>
        <v>#VALUE!</v>
      </c>
    </row>
    <row r="801" ht="15.75" customHeight="1">
      <c r="E801" s="4" t="str">
        <f>IFERROR(__xludf.DUMMYFUNCTION("GOOGLETRANSLATE(D801, ""he"", ""en"")"),"#VALUE!")</f>
        <v>#VALUE!</v>
      </c>
    </row>
    <row r="802" ht="15.75" customHeight="1">
      <c r="E802" s="4" t="str">
        <f>IFERROR(__xludf.DUMMYFUNCTION("GOOGLETRANSLATE(D802, ""he"", ""en"")"),"#VALUE!")</f>
        <v>#VALUE!</v>
      </c>
    </row>
    <row r="803" ht="15.75" customHeight="1">
      <c r="E803" s="4" t="str">
        <f>IFERROR(__xludf.DUMMYFUNCTION("GOOGLETRANSLATE(D803, ""he"", ""en"")"),"#VALUE!")</f>
        <v>#VALUE!</v>
      </c>
    </row>
    <row r="804" ht="15.75" customHeight="1">
      <c r="E804" s="4" t="str">
        <f>IFERROR(__xludf.DUMMYFUNCTION("GOOGLETRANSLATE(D804, ""he"", ""en"")"),"#VALUE!")</f>
        <v>#VALUE!</v>
      </c>
    </row>
    <row r="805" ht="15.75" customHeight="1">
      <c r="E805" s="4" t="str">
        <f>IFERROR(__xludf.DUMMYFUNCTION("GOOGLETRANSLATE(D805, ""he"", ""en"")"),"#VALUE!")</f>
        <v>#VALUE!</v>
      </c>
    </row>
    <row r="806" ht="15.75" customHeight="1">
      <c r="E806" s="4" t="str">
        <f>IFERROR(__xludf.DUMMYFUNCTION("GOOGLETRANSLATE(D806, ""he"", ""en"")"),"#VALUE!")</f>
        <v>#VALUE!</v>
      </c>
    </row>
    <row r="807" ht="15.75" customHeight="1">
      <c r="E807" s="4" t="str">
        <f>IFERROR(__xludf.DUMMYFUNCTION("GOOGLETRANSLATE(D807, ""he"", ""en"")"),"#VALUE!")</f>
        <v>#VALUE!</v>
      </c>
    </row>
    <row r="808" ht="15.75" customHeight="1">
      <c r="E808" s="4" t="str">
        <f>IFERROR(__xludf.DUMMYFUNCTION("GOOGLETRANSLATE(D808, ""he"", ""en"")"),"#VALUE!")</f>
        <v>#VALUE!</v>
      </c>
    </row>
    <row r="809" ht="15.75" customHeight="1">
      <c r="E809" s="4" t="str">
        <f>IFERROR(__xludf.DUMMYFUNCTION("GOOGLETRANSLATE(D809, ""he"", ""en"")"),"#VALUE!")</f>
        <v>#VALUE!</v>
      </c>
    </row>
    <row r="810" ht="15.75" customHeight="1">
      <c r="E810" s="4" t="str">
        <f>IFERROR(__xludf.DUMMYFUNCTION("GOOGLETRANSLATE(D810, ""he"", ""en"")"),"#VALUE!")</f>
        <v>#VALUE!</v>
      </c>
    </row>
    <row r="811" ht="15.75" customHeight="1">
      <c r="E811" s="4" t="str">
        <f>IFERROR(__xludf.DUMMYFUNCTION("GOOGLETRANSLATE(D811, ""he"", ""en"")"),"#VALUE!")</f>
        <v>#VALUE!</v>
      </c>
    </row>
    <row r="812" ht="15.75" customHeight="1">
      <c r="E812" s="4" t="str">
        <f>IFERROR(__xludf.DUMMYFUNCTION("GOOGLETRANSLATE(D812, ""he"", ""en"")"),"#VALUE!")</f>
        <v>#VALUE!</v>
      </c>
    </row>
    <row r="813" ht="15.75" customHeight="1">
      <c r="E813" s="4" t="str">
        <f>IFERROR(__xludf.DUMMYFUNCTION("GOOGLETRANSLATE(D813, ""he"", ""en"")"),"#VALUE!")</f>
        <v>#VALUE!</v>
      </c>
    </row>
    <row r="814" ht="15.75" customHeight="1">
      <c r="E814" s="4" t="str">
        <f>IFERROR(__xludf.DUMMYFUNCTION("GOOGLETRANSLATE(D814, ""he"", ""en"")"),"#VALUE!")</f>
        <v>#VALUE!</v>
      </c>
    </row>
    <row r="815" ht="15.75" customHeight="1">
      <c r="E815" s="4" t="str">
        <f>IFERROR(__xludf.DUMMYFUNCTION("GOOGLETRANSLATE(D815, ""he"", ""en"")"),"#VALUE!")</f>
        <v>#VALUE!</v>
      </c>
    </row>
    <row r="816" ht="15.75" customHeight="1">
      <c r="E816" s="4" t="str">
        <f>IFERROR(__xludf.DUMMYFUNCTION("GOOGLETRANSLATE(D816, ""he"", ""en"")"),"#VALUE!")</f>
        <v>#VALUE!</v>
      </c>
    </row>
    <row r="817" ht="15.75" customHeight="1">
      <c r="E817" s="4" t="str">
        <f>IFERROR(__xludf.DUMMYFUNCTION("GOOGLETRANSLATE(D817, ""he"", ""en"")"),"#VALUE!")</f>
        <v>#VALUE!</v>
      </c>
    </row>
    <row r="818" ht="15.75" customHeight="1">
      <c r="E818" s="4" t="str">
        <f>IFERROR(__xludf.DUMMYFUNCTION("GOOGLETRANSLATE(D818, ""he"", ""en"")"),"#VALUE!")</f>
        <v>#VALUE!</v>
      </c>
    </row>
    <row r="819" ht="15.75" customHeight="1">
      <c r="E819" s="4" t="str">
        <f>IFERROR(__xludf.DUMMYFUNCTION("GOOGLETRANSLATE(D819, ""he"", ""en"")"),"#VALUE!")</f>
        <v>#VALUE!</v>
      </c>
    </row>
    <row r="820" ht="15.75" customHeight="1">
      <c r="E820" s="4" t="str">
        <f>IFERROR(__xludf.DUMMYFUNCTION("GOOGLETRANSLATE(D820, ""he"", ""en"")"),"#VALUE!")</f>
        <v>#VALUE!</v>
      </c>
    </row>
    <row r="821" ht="15.75" customHeight="1">
      <c r="E821" s="4" t="str">
        <f>IFERROR(__xludf.DUMMYFUNCTION("GOOGLETRANSLATE(D821, ""he"", ""en"")"),"#VALUE!")</f>
        <v>#VALUE!</v>
      </c>
    </row>
    <row r="822" ht="15.75" customHeight="1">
      <c r="E822" s="4" t="str">
        <f>IFERROR(__xludf.DUMMYFUNCTION("GOOGLETRANSLATE(D822, ""he"", ""en"")"),"#VALUE!")</f>
        <v>#VALUE!</v>
      </c>
    </row>
    <row r="823" ht="15.75" customHeight="1">
      <c r="E823" s="4" t="str">
        <f>IFERROR(__xludf.DUMMYFUNCTION("GOOGLETRANSLATE(D823, ""he"", ""en"")"),"#VALUE!")</f>
        <v>#VALUE!</v>
      </c>
    </row>
    <row r="824" ht="15.75" customHeight="1">
      <c r="E824" s="4" t="str">
        <f>IFERROR(__xludf.DUMMYFUNCTION("GOOGLETRANSLATE(D824, ""he"", ""en"")"),"#VALUE!")</f>
        <v>#VALUE!</v>
      </c>
    </row>
    <row r="825" ht="15.75" customHeight="1">
      <c r="E825" s="4" t="str">
        <f>IFERROR(__xludf.DUMMYFUNCTION("GOOGLETRANSLATE(D825, ""he"", ""en"")"),"#VALUE!")</f>
        <v>#VALUE!</v>
      </c>
    </row>
    <row r="826" ht="15.75" customHeight="1">
      <c r="E826" s="4" t="str">
        <f>IFERROR(__xludf.DUMMYFUNCTION("GOOGLETRANSLATE(D826, ""he"", ""en"")"),"#VALUE!")</f>
        <v>#VALUE!</v>
      </c>
    </row>
    <row r="827" ht="15.75" customHeight="1">
      <c r="E827" s="4" t="str">
        <f>IFERROR(__xludf.DUMMYFUNCTION("GOOGLETRANSLATE(D827, ""he"", ""en"")"),"#VALUE!")</f>
        <v>#VALUE!</v>
      </c>
    </row>
    <row r="828" ht="15.75" customHeight="1">
      <c r="E828" s="4" t="str">
        <f>IFERROR(__xludf.DUMMYFUNCTION("GOOGLETRANSLATE(D828, ""he"", ""en"")"),"#VALUE!")</f>
        <v>#VALUE!</v>
      </c>
    </row>
    <row r="829" ht="15.75" customHeight="1">
      <c r="E829" s="4" t="str">
        <f>IFERROR(__xludf.DUMMYFUNCTION("GOOGLETRANSLATE(D829, ""he"", ""en"")"),"#VALUE!")</f>
        <v>#VALUE!</v>
      </c>
    </row>
    <row r="830" ht="15.75" customHeight="1">
      <c r="E830" s="4" t="str">
        <f>IFERROR(__xludf.DUMMYFUNCTION("GOOGLETRANSLATE(D830, ""he"", ""en"")"),"#VALUE!")</f>
        <v>#VALUE!</v>
      </c>
    </row>
    <row r="831" ht="15.75" customHeight="1">
      <c r="E831" s="4" t="str">
        <f>IFERROR(__xludf.DUMMYFUNCTION("GOOGLETRANSLATE(D831, ""he"", ""en"")"),"#VALUE!")</f>
        <v>#VALUE!</v>
      </c>
    </row>
    <row r="832" ht="15.75" customHeight="1">
      <c r="E832" s="4" t="str">
        <f>IFERROR(__xludf.DUMMYFUNCTION("GOOGLETRANSLATE(D832, ""he"", ""en"")"),"#VALUE!")</f>
        <v>#VALUE!</v>
      </c>
    </row>
    <row r="833" ht="15.75" customHeight="1">
      <c r="E833" s="4" t="str">
        <f>IFERROR(__xludf.DUMMYFUNCTION("GOOGLETRANSLATE(D833, ""he"", ""en"")"),"#VALUE!")</f>
        <v>#VALUE!</v>
      </c>
    </row>
    <row r="834" ht="15.75" customHeight="1">
      <c r="E834" s="4" t="str">
        <f>IFERROR(__xludf.DUMMYFUNCTION("GOOGLETRANSLATE(D834, ""he"", ""en"")"),"#VALUE!")</f>
        <v>#VALUE!</v>
      </c>
    </row>
    <row r="835" ht="15.75" customHeight="1">
      <c r="E835" s="4" t="str">
        <f>IFERROR(__xludf.DUMMYFUNCTION("GOOGLETRANSLATE(D835, ""he"", ""en"")"),"#VALUE!")</f>
        <v>#VALUE!</v>
      </c>
    </row>
    <row r="836" ht="15.75" customHeight="1">
      <c r="E836" s="4" t="str">
        <f>IFERROR(__xludf.DUMMYFUNCTION("GOOGLETRANSLATE(D836, ""he"", ""en"")"),"#VALUE!")</f>
        <v>#VALUE!</v>
      </c>
    </row>
    <row r="837" ht="15.75" customHeight="1">
      <c r="E837" s="4" t="str">
        <f>IFERROR(__xludf.DUMMYFUNCTION("GOOGLETRANSLATE(D837, ""he"", ""en"")"),"#VALUE!")</f>
        <v>#VALUE!</v>
      </c>
    </row>
    <row r="838" ht="15.75" customHeight="1">
      <c r="E838" s="4" t="str">
        <f>IFERROR(__xludf.DUMMYFUNCTION("GOOGLETRANSLATE(D838, ""he"", ""en"")"),"#VALUE!")</f>
        <v>#VALUE!</v>
      </c>
    </row>
    <row r="839" ht="15.75" customHeight="1">
      <c r="E839" s="4" t="str">
        <f>IFERROR(__xludf.DUMMYFUNCTION("GOOGLETRANSLATE(D839, ""he"", ""en"")"),"#VALUE!")</f>
        <v>#VALUE!</v>
      </c>
    </row>
    <row r="840" ht="15.75" customHeight="1">
      <c r="E840" s="4" t="str">
        <f>IFERROR(__xludf.DUMMYFUNCTION("GOOGLETRANSLATE(D840, ""he"", ""en"")"),"#VALUE!")</f>
        <v>#VALUE!</v>
      </c>
    </row>
    <row r="841" ht="15.75" customHeight="1">
      <c r="E841" s="4" t="str">
        <f>IFERROR(__xludf.DUMMYFUNCTION("GOOGLETRANSLATE(D841, ""he"", ""en"")"),"#VALUE!")</f>
        <v>#VALUE!</v>
      </c>
    </row>
    <row r="842" ht="15.75" customHeight="1">
      <c r="E842" s="4" t="str">
        <f>IFERROR(__xludf.DUMMYFUNCTION("GOOGLETRANSLATE(D842, ""he"", ""en"")"),"#VALUE!")</f>
        <v>#VALUE!</v>
      </c>
    </row>
    <row r="843" ht="15.75" customHeight="1">
      <c r="E843" s="4" t="str">
        <f>IFERROR(__xludf.DUMMYFUNCTION("GOOGLETRANSLATE(D843, ""he"", ""en"")"),"#VALUE!")</f>
        <v>#VALUE!</v>
      </c>
    </row>
    <row r="844" ht="15.75" customHeight="1">
      <c r="E844" s="4" t="str">
        <f>IFERROR(__xludf.DUMMYFUNCTION("GOOGLETRANSLATE(D844, ""he"", ""en"")"),"#VALUE!")</f>
        <v>#VALUE!</v>
      </c>
    </row>
    <row r="845" ht="15.75" customHeight="1">
      <c r="E845" s="4" t="str">
        <f>IFERROR(__xludf.DUMMYFUNCTION("GOOGLETRANSLATE(D845, ""he"", ""en"")"),"#VALUE!")</f>
        <v>#VALUE!</v>
      </c>
    </row>
    <row r="846" ht="15.75" customHeight="1">
      <c r="E846" s="4" t="str">
        <f>IFERROR(__xludf.DUMMYFUNCTION("GOOGLETRANSLATE(D846, ""he"", ""en"")"),"#VALUE!")</f>
        <v>#VALUE!</v>
      </c>
    </row>
    <row r="847" ht="15.75" customHeight="1">
      <c r="E847" s="4" t="str">
        <f>IFERROR(__xludf.DUMMYFUNCTION("GOOGLETRANSLATE(D847, ""he"", ""en"")"),"#VALUE!")</f>
        <v>#VALUE!</v>
      </c>
    </row>
    <row r="848" ht="15.75" customHeight="1">
      <c r="E848" s="4" t="str">
        <f>IFERROR(__xludf.DUMMYFUNCTION("GOOGLETRANSLATE(D848, ""he"", ""en"")"),"#VALUE!")</f>
        <v>#VALUE!</v>
      </c>
    </row>
    <row r="849" ht="15.75" customHeight="1">
      <c r="E849" s="4" t="str">
        <f>IFERROR(__xludf.DUMMYFUNCTION("GOOGLETRANSLATE(D849, ""he"", ""en"")"),"#VALUE!")</f>
        <v>#VALUE!</v>
      </c>
    </row>
    <row r="850" ht="15.75" customHeight="1">
      <c r="E850" s="4" t="str">
        <f>IFERROR(__xludf.DUMMYFUNCTION("GOOGLETRANSLATE(D850, ""he"", ""en"")"),"#VALUE!")</f>
        <v>#VALUE!</v>
      </c>
    </row>
    <row r="851" ht="15.75" customHeight="1">
      <c r="E851" s="4" t="str">
        <f>IFERROR(__xludf.DUMMYFUNCTION("GOOGLETRANSLATE(D851, ""he"", ""en"")"),"#VALUE!")</f>
        <v>#VALUE!</v>
      </c>
    </row>
    <row r="852" ht="15.75" customHeight="1">
      <c r="E852" s="4" t="str">
        <f>IFERROR(__xludf.DUMMYFUNCTION("GOOGLETRANSLATE(D852, ""he"", ""en"")"),"#VALUE!")</f>
        <v>#VALUE!</v>
      </c>
    </row>
    <row r="853" ht="15.75" customHeight="1">
      <c r="E853" s="4" t="str">
        <f>IFERROR(__xludf.DUMMYFUNCTION("GOOGLETRANSLATE(D853, ""he"", ""en"")"),"#VALUE!")</f>
        <v>#VALUE!</v>
      </c>
    </row>
    <row r="854" ht="15.75" customHeight="1">
      <c r="E854" s="4" t="str">
        <f>IFERROR(__xludf.DUMMYFUNCTION("GOOGLETRANSLATE(D854, ""he"", ""en"")"),"#VALUE!")</f>
        <v>#VALUE!</v>
      </c>
    </row>
    <row r="855" ht="15.75" customHeight="1">
      <c r="E855" s="4" t="str">
        <f>IFERROR(__xludf.DUMMYFUNCTION("GOOGLETRANSLATE(D855, ""he"", ""en"")"),"#VALUE!")</f>
        <v>#VALUE!</v>
      </c>
    </row>
    <row r="856" ht="15.75" customHeight="1">
      <c r="E856" s="4" t="str">
        <f>IFERROR(__xludf.DUMMYFUNCTION("GOOGLETRANSLATE(D856, ""he"", ""en"")"),"#VALUE!")</f>
        <v>#VALUE!</v>
      </c>
    </row>
    <row r="857" ht="15.75" customHeight="1">
      <c r="E857" s="4" t="str">
        <f>IFERROR(__xludf.DUMMYFUNCTION("GOOGLETRANSLATE(D857, ""he"", ""en"")"),"#VALUE!")</f>
        <v>#VALUE!</v>
      </c>
    </row>
    <row r="858" ht="15.75" customHeight="1">
      <c r="E858" s="4" t="str">
        <f>IFERROR(__xludf.DUMMYFUNCTION("GOOGLETRANSLATE(D858, ""he"", ""en"")"),"#VALUE!")</f>
        <v>#VALUE!</v>
      </c>
    </row>
    <row r="859" ht="15.75" customHeight="1">
      <c r="E859" s="4" t="str">
        <f>IFERROR(__xludf.DUMMYFUNCTION("GOOGLETRANSLATE(D859, ""he"", ""en"")"),"#VALUE!")</f>
        <v>#VALUE!</v>
      </c>
    </row>
    <row r="860" ht="15.75" customHeight="1">
      <c r="E860" s="4" t="str">
        <f>IFERROR(__xludf.DUMMYFUNCTION("GOOGLETRANSLATE(D860, ""he"", ""en"")"),"#VALUE!")</f>
        <v>#VALUE!</v>
      </c>
    </row>
    <row r="861" ht="15.75" customHeight="1">
      <c r="E861" s="4" t="str">
        <f>IFERROR(__xludf.DUMMYFUNCTION("GOOGLETRANSLATE(D861, ""he"", ""en"")"),"#VALUE!")</f>
        <v>#VALUE!</v>
      </c>
    </row>
    <row r="862" ht="15.75" customHeight="1">
      <c r="E862" s="4" t="str">
        <f>IFERROR(__xludf.DUMMYFUNCTION("GOOGLETRANSLATE(D862, ""he"", ""en"")"),"#VALUE!")</f>
        <v>#VALUE!</v>
      </c>
    </row>
    <row r="863" ht="15.75" customHeight="1">
      <c r="E863" s="4" t="str">
        <f>IFERROR(__xludf.DUMMYFUNCTION("GOOGLETRANSLATE(D863, ""he"", ""en"")"),"#VALUE!")</f>
        <v>#VALUE!</v>
      </c>
    </row>
    <row r="864" ht="15.75" customHeight="1">
      <c r="E864" s="4" t="str">
        <f>IFERROR(__xludf.DUMMYFUNCTION("GOOGLETRANSLATE(D864, ""he"", ""en"")"),"#VALUE!")</f>
        <v>#VALUE!</v>
      </c>
    </row>
    <row r="865" ht="15.75" customHeight="1">
      <c r="E865" s="4" t="str">
        <f>IFERROR(__xludf.DUMMYFUNCTION("GOOGLETRANSLATE(D865, ""he"", ""en"")"),"#VALUE!")</f>
        <v>#VALUE!</v>
      </c>
    </row>
    <row r="866" ht="15.75" customHeight="1">
      <c r="E866" s="4" t="str">
        <f>IFERROR(__xludf.DUMMYFUNCTION("GOOGLETRANSLATE(D866, ""he"", ""en"")"),"#VALUE!")</f>
        <v>#VALUE!</v>
      </c>
    </row>
    <row r="867" ht="15.75" customHeight="1">
      <c r="E867" s="4" t="str">
        <f>IFERROR(__xludf.DUMMYFUNCTION("GOOGLETRANSLATE(D867, ""he"", ""en"")"),"#VALUE!")</f>
        <v>#VALUE!</v>
      </c>
    </row>
    <row r="868" ht="15.75" customHeight="1">
      <c r="E868" s="4" t="str">
        <f>IFERROR(__xludf.DUMMYFUNCTION("GOOGLETRANSLATE(D868, ""he"", ""en"")"),"#VALUE!")</f>
        <v>#VALUE!</v>
      </c>
    </row>
    <row r="869" ht="15.75" customHeight="1">
      <c r="E869" s="4" t="str">
        <f>IFERROR(__xludf.DUMMYFUNCTION("GOOGLETRANSLATE(D869, ""he"", ""en"")"),"#VALUE!")</f>
        <v>#VALUE!</v>
      </c>
    </row>
    <row r="870" ht="15.75" customHeight="1">
      <c r="E870" s="4" t="str">
        <f>IFERROR(__xludf.DUMMYFUNCTION("GOOGLETRANSLATE(D870, ""he"", ""en"")"),"#VALUE!")</f>
        <v>#VALUE!</v>
      </c>
    </row>
    <row r="871" ht="15.75" customHeight="1">
      <c r="E871" s="4" t="str">
        <f>IFERROR(__xludf.DUMMYFUNCTION("GOOGLETRANSLATE(D871, ""he"", ""en"")"),"#VALUE!")</f>
        <v>#VALUE!</v>
      </c>
    </row>
    <row r="872" ht="15.75" customHeight="1">
      <c r="E872" s="4" t="str">
        <f>IFERROR(__xludf.DUMMYFUNCTION("GOOGLETRANSLATE(D872, ""he"", ""en"")"),"#VALUE!")</f>
        <v>#VALUE!</v>
      </c>
    </row>
    <row r="873" ht="15.75" customHeight="1">
      <c r="E873" s="4" t="str">
        <f>IFERROR(__xludf.DUMMYFUNCTION("GOOGLETRANSLATE(D873, ""he"", ""en"")"),"#VALUE!")</f>
        <v>#VALUE!</v>
      </c>
    </row>
    <row r="874" ht="15.75" customHeight="1">
      <c r="E874" s="4" t="str">
        <f>IFERROR(__xludf.DUMMYFUNCTION("GOOGLETRANSLATE(D874, ""he"", ""en"")"),"#VALUE!")</f>
        <v>#VALUE!</v>
      </c>
    </row>
    <row r="875" ht="15.75" customHeight="1">
      <c r="E875" s="4" t="str">
        <f>IFERROR(__xludf.DUMMYFUNCTION("GOOGLETRANSLATE(D875, ""he"", ""en"")"),"#VALUE!")</f>
        <v>#VALUE!</v>
      </c>
    </row>
    <row r="876" ht="15.75" customHeight="1">
      <c r="E876" s="4" t="str">
        <f>IFERROR(__xludf.DUMMYFUNCTION("GOOGLETRANSLATE(D876, ""he"", ""en"")"),"#VALUE!")</f>
        <v>#VALUE!</v>
      </c>
    </row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1.0" footer="0.0" header="0.0" left="0.75" right="0.75" top="1.0"/>
  <pageSetup orientation="landscape"/>
  <drawing r:id="rId1"/>
</worksheet>
</file>

<file path=xl/worksheets/sheet3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5" width="12.63"/>
    <col customWidth="1" min="6" max="26" width="8.63"/>
  </cols>
  <sheetData>
    <row r="1" ht="15.75" customHeight="1">
      <c r="A1" s="1" t="s">
        <v>0</v>
      </c>
      <c r="B1" s="1" t="s">
        <v>1</v>
      </c>
      <c r="C1" s="2" t="s">
        <v>2</v>
      </c>
      <c r="D1" s="2" t="s">
        <v>3</v>
      </c>
      <c r="E1" s="18" t="s">
        <v>4</v>
      </c>
      <c r="F1" s="2" t="s">
        <v>5</v>
      </c>
      <c r="G1" s="2" t="s">
        <v>6</v>
      </c>
      <c r="H1" s="2" t="s">
        <v>7</v>
      </c>
    </row>
    <row r="2" ht="15.75" customHeight="1">
      <c r="A2" s="24" t="s">
        <v>8</v>
      </c>
      <c r="B2" s="25">
        <v>1.0</v>
      </c>
      <c r="C2" s="4">
        <v>1.0</v>
      </c>
      <c r="D2" s="5" t="s">
        <v>9</v>
      </c>
      <c r="E2" s="4" t="str">
        <f>IFERROR(__xludf.DUMMYFUNCTION("GOOGLETRANSLATE(D2, ""he"", ""en"")"),"{A}")</f>
        <v>{A}</v>
      </c>
      <c r="F2" s="4"/>
      <c r="G2" s="4"/>
      <c r="H2" s="4"/>
    </row>
    <row r="3" ht="15.75" customHeight="1">
      <c r="A3" s="3" t="s">
        <v>8502</v>
      </c>
      <c r="B3" s="1" t="s">
        <v>8772</v>
      </c>
      <c r="C3" s="4">
        <v>2.0</v>
      </c>
      <c r="D3" s="5" t="s">
        <v>8502</v>
      </c>
      <c r="E3" s="4" t="str">
        <f>IFERROR(__xludf.DUMMYFUNCTION("GOOGLETRANSLATE(D3, ""he"", ""en"")"),"hallelujah")</f>
        <v>hallelujah</v>
      </c>
      <c r="F3" s="4"/>
      <c r="G3" s="4"/>
      <c r="H3" s="4"/>
    </row>
    <row r="4" ht="15.75" customHeight="1">
      <c r="A4" s="3" t="s">
        <v>8773</v>
      </c>
      <c r="B4" s="1" t="s">
        <v>8774</v>
      </c>
      <c r="C4" s="4">
        <v>3.0</v>
      </c>
      <c r="D4" s="5" t="s">
        <v>8773</v>
      </c>
      <c r="E4" s="4" t="str">
        <f>IFERROR(__xludf.DUMMYFUNCTION("GOOGLETRANSLATE(D4, ""he"", ""en"")"),"these")</f>
        <v>these</v>
      </c>
      <c r="F4" s="4"/>
      <c r="G4" s="4"/>
      <c r="H4" s="4"/>
    </row>
    <row r="5" ht="15.75" customHeight="1">
      <c r="A5" s="3" t="s">
        <v>8775</v>
      </c>
      <c r="B5" s="1" t="s">
        <v>3299</v>
      </c>
      <c r="C5" s="4">
        <v>4.0</v>
      </c>
      <c r="D5" s="5" t="s">
        <v>1099</v>
      </c>
      <c r="E5" s="4" t="str">
        <f>IFERROR(__xludf.DUMMYFUNCTION("GOOGLETRANSLATE(D5, ""he"", ""en"")"),"you")</f>
        <v>you</v>
      </c>
      <c r="F5" s="4"/>
      <c r="G5" s="4"/>
      <c r="H5" s="4"/>
    </row>
    <row r="6" ht="15.75" customHeight="1">
      <c r="A6" s="3" t="s">
        <v>180</v>
      </c>
      <c r="B6" s="1" t="s">
        <v>1066</v>
      </c>
      <c r="C6" s="4">
        <v>5.0</v>
      </c>
      <c r="D6" s="5" t="s">
        <v>3300</v>
      </c>
      <c r="E6" s="4" t="str">
        <f>IFERROR(__xludf.DUMMYFUNCTION("GOOGLETRANSLATE(D6, ""he"", ""en"")"),"name")</f>
        <v>name</v>
      </c>
      <c r="F6" s="4"/>
      <c r="G6" s="4"/>
      <c r="H6" s="4"/>
    </row>
    <row r="7" ht="15.75" customHeight="1">
      <c r="A7" s="3" t="s">
        <v>8773</v>
      </c>
      <c r="B7" s="1" t="s">
        <v>8774</v>
      </c>
      <c r="C7" s="4">
        <v>6.0</v>
      </c>
      <c r="D7" s="5" t="s">
        <v>180</v>
      </c>
      <c r="E7" s="4" t="str">
        <f>IFERROR(__xludf.DUMMYFUNCTION("GOOGLETRANSLATE(D7, ""he"", ""en"")"),"Jehovah")</f>
        <v>Jehovah</v>
      </c>
      <c r="F7" s="4"/>
      <c r="G7" s="4"/>
      <c r="H7" s="4"/>
    </row>
    <row r="8" ht="15.75" customHeight="1">
      <c r="A8" s="3" t="s">
        <v>8758</v>
      </c>
      <c r="B8" s="1" t="s">
        <v>8776</v>
      </c>
      <c r="C8" s="4">
        <v>7.0</v>
      </c>
      <c r="D8" s="5" t="s">
        <v>8773</v>
      </c>
      <c r="E8" s="4" t="str">
        <f>IFERROR(__xludf.DUMMYFUNCTION("GOOGLETRANSLATE(D8, ""he"", ""en"")"),"these")</f>
        <v>these</v>
      </c>
      <c r="F8" s="4"/>
      <c r="G8" s="4"/>
      <c r="H8" s="4"/>
    </row>
    <row r="9" ht="15.75" customHeight="1">
      <c r="A9" s="3" t="s">
        <v>180</v>
      </c>
      <c r="B9" s="1" t="s">
        <v>1066</v>
      </c>
      <c r="C9" s="4">
        <v>8.0</v>
      </c>
      <c r="D9" s="5" t="s">
        <v>8758</v>
      </c>
      <c r="E9" s="4" t="str">
        <f>IFERROR(__xludf.DUMMYFUNCTION("GOOGLETRANSLATE(D9, ""he"", ""en"")"),"my servant")</f>
        <v>my servant</v>
      </c>
      <c r="F9" s="4"/>
      <c r="G9" s="4"/>
      <c r="H9" s="4"/>
    </row>
    <row r="10" ht="15.75" customHeight="1">
      <c r="A10" s="24" t="s">
        <v>25</v>
      </c>
      <c r="B10" s="25">
        <v>2.0</v>
      </c>
      <c r="C10" s="4">
        <v>9.0</v>
      </c>
      <c r="D10" s="5" t="s">
        <v>3509</v>
      </c>
      <c r="E10" s="4" t="str">
        <f>IFERROR(__xludf.DUMMYFUNCTION("GOOGLETRANSLATE(D10, ""he"", ""en"")"),"Jehovah:")</f>
        <v>Jehovah:</v>
      </c>
      <c r="F10" s="4"/>
      <c r="G10" s="4"/>
      <c r="H10" s="4"/>
    </row>
    <row r="11" ht="15.75" customHeight="1">
      <c r="A11" s="3" t="s">
        <v>8777</v>
      </c>
      <c r="B11" s="1" t="s">
        <v>8757</v>
      </c>
      <c r="C11" s="4">
        <v>10.0</v>
      </c>
      <c r="D11" s="5" t="s">
        <v>26</v>
      </c>
      <c r="E11" s="4" t="str">
        <f>IFERROR(__xludf.DUMMYFUNCTION("GOOGLETRANSLATE(D11, ""he"", ""en"")"),"{on}")</f>
        <v>{on}</v>
      </c>
      <c r="F11" s="4"/>
      <c r="G11" s="4"/>
      <c r="H11" s="4"/>
    </row>
    <row r="12" ht="15.75" customHeight="1">
      <c r="A12" s="3" t="s">
        <v>5612</v>
      </c>
      <c r="B12" s="1" t="s">
        <v>3732</v>
      </c>
      <c r="C12" s="4">
        <v>11.0</v>
      </c>
      <c r="D12" s="5" t="s">
        <v>8778</v>
      </c>
      <c r="E12" s="4" t="str">
        <f>IFERROR(__xludf.DUMMYFUNCTION("GOOGLETRANSLATE(D12, ""he"", ""en"")"),"who are standing")</f>
        <v>who are standing</v>
      </c>
      <c r="F12" s="4"/>
      <c r="G12" s="4"/>
      <c r="H12" s="4"/>
    </row>
    <row r="13" ht="15.75" customHeight="1">
      <c r="A13" s="3" t="s">
        <v>180</v>
      </c>
      <c r="B13" s="1" t="s">
        <v>1066</v>
      </c>
      <c r="C13" s="4">
        <v>12.0</v>
      </c>
      <c r="D13" s="5" t="s">
        <v>3730</v>
      </c>
      <c r="E13" s="4" t="str">
        <f>IFERROR(__xludf.DUMMYFUNCTION("GOOGLETRANSLATE(D13, ""he"", ""en"")"),"at home")</f>
        <v>at home</v>
      </c>
      <c r="F13" s="4"/>
      <c r="G13" s="4"/>
      <c r="H13" s="4"/>
    </row>
    <row r="14" ht="15.75" customHeight="1">
      <c r="A14" s="3" t="s">
        <v>5616</v>
      </c>
      <c r="B14" s="1" t="s">
        <v>8779</v>
      </c>
      <c r="C14" s="4">
        <v>13.0</v>
      </c>
      <c r="D14" s="5" t="s">
        <v>180</v>
      </c>
      <c r="E14" s="4" t="str">
        <f>IFERROR(__xludf.DUMMYFUNCTION("GOOGLETRANSLATE(D14, ""he"", ""en"")"),"Jehovah")</f>
        <v>Jehovah</v>
      </c>
      <c r="F14" s="4"/>
      <c r="G14" s="4"/>
      <c r="H14" s="4"/>
    </row>
    <row r="15" ht="15.75" customHeight="1">
      <c r="A15" s="3" t="s">
        <v>7751</v>
      </c>
      <c r="B15" s="1" t="s">
        <v>7796</v>
      </c>
      <c r="C15" s="4">
        <v>14.0</v>
      </c>
      <c r="D15" s="5" t="s">
        <v>5635</v>
      </c>
      <c r="E15" s="4" t="str">
        <f>IFERROR(__xludf.DUMMYFUNCTION("GOOGLETRANSLATE(D15, ""he"", ""en"")"),"in the yards")</f>
        <v>in the yards</v>
      </c>
      <c r="F15" s="4"/>
      <c r="G15" s="4"/>
      <c r="H15" s="4"/>
    </row>
    <row r="16" ht="15.75" customHeight="1">
      <c r="A16" s="3" t="s">
        <v>5457</v>
      </c>
      <c r="B16" s="1" t="s">
        <v>5458</v>
      </c>
      <c r="C16" s="4">
        <v>15.0</v>
      </c>
      <c r="D16" s="5" t="s">
        <v>7753</v>
      </c>
      <c r="E16" s="4" t="str">
        <f>IFERROR(__xludf.DUMMYFUNCTION("GOOGLETRANSLATE(D16, ""he"", ""en"")"),"house")</f>
        <v>house</v>
      </c>
      <c r="F16" s="4"/>
      <c r="G16" s="4"/>
      <c r="H16" s="4"/>
    </row>
    <row r="17" ht="15.75" customHeight="1">
      <c r="A17" s="24" t="s">
        <v>49</v>
      </c>
      <c r="B17" s="25">
        <v>3.0</v>
      </c>
      <c r="C17" s="4">
        <v>16.0</v>
      </c>
      <c r="D17" s="5" t="s">
        <v>8780</v>
      </c>
      <c r="E17" s="4" t="str">
        <f>IFERROR(__xludf.DUMMYFUNCTION("GOOGLETRANSLATE(D17, ""he"", ""en"")"),"Our God:")</f>
        <v>Our God:</v>
      </c>
      <c r="F17" s="4"/>
      <c r="G17" s="4"/>
      <c r="H17" s="4"/>
    </row>
    <row r="18" ht="15.75" customHeight="1">
      <c r="A18" s="3" t="s">
        <v>8502</v>
      </c>
      <c r="B18" s="1" t="s">
        <v>8772</v>
      </c>
      <c r="C18" s="4">
        <v>17.0</v>
      </c>
      <c r="D18" s="5" t="s">
        <v>50</v>
      </c>
      <c r="E18" s="4" t="str">
        <f>IFERROR(__xludf.DUMMYFUNCTION("GOOGLETRANSLATE(D18, ""he"", ""en"")"),"{third}")</f>
        <v>{third}</v>
      </c>
      <c r="F18" s="4"/>
      <c r="G18" s="4"/>
      <c r="H18" s="4"/>
    </row>
    <row r="19" ht="15.75" customHeight="1">
      <c r="A19" s="3" t="s">
        <v>129</v>
      </c>
      <c r="B19" s="1" t="s">
        <v>130</v>
      </c>
      <c r="C19" s="4">
        <v>18.0</v>
      </c>
      <c r="D19" s="5" t="s">
        <v>8502</v>
      </c>
      <c r="E19" s="4" t="str">
        <f>IFERROR(__xludf.DUMMYFUNCTION("GOOGLETRANSLATE(D19, ""he"", ""en"")"),"hallelujah")</f>
        <v>hallelujah</v>
      </c>
      <c r="F19" s="4"/>
      <c r="G19" s="4"/>
      <c r="H19" s="4"/>
    </row>
    <row r="20" ht="15.75" customHeight="1">
      <c r="A20" s="3" t="s">
        <v>3713</v>
      </c>
      <c r="B20" s="1" t="s">
        <v>8781</v>
      </c>
      <c r="C20" s="4">
        <v>19.0</v>
      </c>
      <c r="D20" s="5" t="s">
        <v>53</v>
      </c>
      <c r="E20" s="4" t="str">
        <f>IFERROR(__xludf.DUMMYFUNCTION("GOOGLETRANSLATE(D20, ""he"", ""en"")"),"that")</f>
        <v>that</v>
      </c>
      <c r="F20" s="4"/>
      <c r="G20" s="4"/>
      <c r="H20" s="4"/>
    </row>
    <row r="21" ht="15.75" customHeight="1">
      <c r="A21" s="3" t="s">
        <v>180</v>
      </c>
      <c r="B21" s="1" t="s">
        <v>1380</v>
      </c>
      <c r="C21" s="4">
        <v>20.0</v>
      </c>
      <c r="D21" s="5" t="s">
        <v>3713</v>
      </c>
      <c r="E21" s="4" t="str">
        <f>IFERROR(__xludf.DUMMYFUNCTION("GOOGLETRANSLATE(D21, ""he"", ""en"")"),"good")</f>
        <v>good</v>
      </c>
      <c r="F21" s="4"/>
      <c r="G21" s="4"/>
      <c r="H21" s="4"/>
    </row>
    <row r="22" ht="15.75" customHeight="1">
      <c r="A22" s="3" t="s">
        <v>8782</v>
      </c>
      <c r="B22" s="1" t="s">
        <v>8783</v>
      </c>
      <c r="C22" s="4">
        <v>21.0</v>
      </c>
      <c r="D22" s="5" t="s">
        <v>180</v>
      </c>
      <c r="E22" s="4" t="str">
        <f>IFERROR(__xludf.DUMMYFUNCTION("GOOGLETRANSLATE(D22, ""he"", ""en"")"),"Jehovah")</f>
        <v>Jehovah</v>
      </c>
      <c r="F22" s="4"/>
      <c r="G22" s="4"/>
      <c r="H22" s="4"/>
    </row>
    <row r="23" ht="15.75" customHeight="1">
      <c r="A23" s="3" t="s">
        <v>8784</v>
      </c>
      <c r="B23" s="1" t="s">
        <v>8785</v>
      </c>
      <c r="C23" s="4">
        <v>22.0</v>
      </c>
      <c r="D23" s="5" t="s">
        <v>8786</v>
      </c>
      <c r="E23" s="4" t="str">
        <f>IFERROR(__xludf.DUMMYFUNCTION("GOOGLETRANSLATE(D23, ""he"", ""en"")"),"Sing")</f>
        <v>Sing</v>
      </c>
      <c r="F23" s="4"/>
      <c r="G23" s="4"/>
      <c r="H23" s="4"/>
    </row>
    <row r="24" ht="15.75" customHeight="1">
      <c r="A24" s="3" t="s">
        <v>129</v>
      </c>
      <c r="B24" s="1" t="s">
        <v>130</v>
      </c>
      <c r="C24" s="4">
        <v>23.0</v>
      </c>
      <c r="D24" s="5" t="s">
        <v>8787</v>
      </c>
      <c r="E24" s="4" t="str">
        <f>IFERROR(__xludf.DUMMYFUNCTION("GOOGLETRANSLATE(D24, ""he"", ""en"")"),"for his name")</f>
        <v>for his name</v>
      </c>
      <c r="F24" s="4"/>
      <c r="G24" s="4"/>
      <c r="H24" s="4"/>
    </row>
    <row r="25" ht="15.75" customHeight="1">
      <c r="A25" s="3" t="s">
        <v>2922</v>
      </c>
      <c r="B25" s="1" t="s">
        <v>8788</v>
      </c>
      <c r="C25" s="4">
        <v>24.0</v>
      </c>
      <c r="D25" s="5" t="s">
        <v>53</v>
      </c>
      <c r="E25" s="4" t="str">
        <f>IFERROR(__xludf.DUMMYFUNCTION("GOOGLETRANSLATE(D25, ""he"", ""en"")"),"that")</f>
        <v>that</v>
      </c>
      <c r="F25" s="4"/>
      <c r="G25" s="4"/>
      <c r="H25" s="4"/>
    </row>
    <row r="26" ht="15.75" customHeight="1">
      <c r="A26" s="8" t="s">
        <v>69</v>
      </c>
      <c r="B26" s="17">
        <v>4.0</v>
      </c>
      <c r="C26" s="4">
        <v>25.0</v>
      </c>
      <c r="D26" s="5" t="s">
        <v>8789</v>
      </c>
      <c r="E26" s="4" t="str">
        <f>IFERROR(__xludf.DUMMYFUNCTION("GOOGLETRANSLATE(D26, ""he"", ""en"")"),"pleasant:")</f>
        <v>pleasant:</v>
      </c>
      <c r="F26" s="4"/>
      <c r="G26" s="4"/>
      <c r="H26" s="4"/>
    </row>
    <row r="27" ht="15.75" customHeight="1">
      <c r="A27" s="3" t="s">
        <v>129</v>
      </c>
      <c r="B27" s="1" t="s">
        <v>130</v>
      </c>
      <c r="C27" s="4">
        <v>26.0</v>
      </c>
      <c r="D27" s="5" t="s">
        <v>70</v>
      </c>
      <c r="E27" s="4" t="str">
        <f>IFERROR(__xludf.DUMMYFUNCTION("GOOGLETRANSLATE(D27, ""he"", ""en"")"),"{d}")</f>
        <v>{d}</v>
      </c>
      <c r="F27" s="4"/>
      <c r="G27" s="4"/>
      <c r="H27" s="4"/>
    </row>
    <row r="28" ht="15.75" customHeight="1">
      <c r="A28" s="3" t="s">
        <v>212</v>
      </c>
      <c r="B28" s="1" t="s">
        <v>847</v>
      </c>
      <c r="C28" s="4">
        <v>27.0</v>
      </c>
      <c r="D28" s="5" t="s">
        <v>53</v>
      </c>
      <c r="E28" s="4" t="str">
        <f>IFERROR(__xludf.DUMMYFUNCTION("GOOGLETRANSLATE(D28, ""he"", ""en"")"),"that")</f>
        <v>that</v>
      </c>
      <c r="F28" s="4"/>
      <c r="G28" s="4"/>
      <c r="H28" s="4"/>
    </row>
    <row r="29" ht="15.75" customHeight="1">
      <c r="A29" s="3" t="s">
        <v>8790</v>
      </c>
      <c r="B29" s="1" t="s">
        <v>2252</v>
      </c>
      <c r="C29" s="4">
        <v>28.0</v>
      </c>
      <c r="D29" s="5" t="s">
        <v>212</v>
      </c>
      <c r="E29" s="4" t="str">
        <f>IFERROR(__xludf.DUMMYFUNCTION("GOOGLETRANSLATE(D29, ""he"", ""en"")"),"Jacob")</f>
        <v>Jacob</v>
      </c>
      <c r="F29" s="4"/>
      <c r="G29" s="4"/>
      <c r="H29" s="4"/>
    </row>
    <row r="30" ht="15.75" customHeight="1">
      <c r="A30" s="3" t="s">
        <v>8791</v>
      </c>
      <c r="B30" s="1" t="s">
        <v>3600</v>
      </c>
      <c r="C30" s="4">
        <v>29.0</v>
      </c>
      <c r="D30" s="5" t="s">
        <v>8792</v>
      </c>
      <c r="E30" s="4" t="str">
        <f>IFERROR(__xludf.DUMMYFUNCTION("GOOGLETRANSLATE(D30, ""he"", ""en"")"),"chose")</f>
        <v>chose</v>
      </c>
      <c r="F30" s="4"/>
      <c r="G30" s="4"/>
      <c r="H30" s="4"/>
    </row>
    <row r="31" ht="15.75" customHeight="1">
      <c r="A31" s="3" t="s">
        <v>761</v>
      </c>
      <c r="B31" s="1" t="s">
        <v>1380</v>
      </c>
      <c r="C31" s="4">
        <v>30.0</v>
      </c>
      <c r="D31" s="5" t="s">
        <v>1317</v>
      </c>
      <c r="E31" s="4" t="str">
        <f>IFERROR(__xludf.DUMMYFUNCTION("GOOGLETRANSLATE(D31, ""he"", ""en"")"),"him")</f>
        <v>him</v>
      </c>
      <c r="F31" s="4"/>
      <c r="G31" s="4"/>
      <c r="H31" s="4"/>
    </row>
    <row r="32" ht="15.75" customHeight="1">
      <c r="A32" s="3" t="s">
        <v>2131</v>
      </c>
      <c r="B32" s="1" t="s">
        <v>1593</v>
      </c>
      <c r="C32" s="4">
        <v>31.0</v>
      </c>
      <c r="D32" s="5" t="s">
        <v>761</v>
      </c>
      <c r="E32" s="4" t="str">
        <f>IFERROR(__xludf.DUMMYFUNCTION("GOOGLETRANSLATE(D32, ""he"", ""en"")"),"she")</f>
        <v>she</v>
      </c>
      <c r="F32" s="4"/>
      <c r="G32" s="4"/>
      <c r="H32" s="4"/>
    </row>
    <row r="33" ht="15.75" customHeight="1">
      <c r="A33" s="3" t="s">
        <v>8793</v>
      </c>
      <c r="B33" s="1" t="s">
        <v>8794</v>
      </c>
      <c r="C33" s="4">
        <v>32.0</v>
      </c>
      <c r="D33" s="5" t="s">
        <v>1624</v>
      </c>
      <c r="E33" s="4" t="str">
        <f>IFERROR(__xludf.DUMMYFUNCTION("GOOGLETRANSLATE(D33, ""he"", ""en"")"),"Israel")</f>
        <v>Israel</v>
      </c>
      <c r="F33" s="4"/>
      <c r="G33" s="4"/>
      <c r="H33" s="4"/>
    </row>
    <row r="34" ht="15.75" customHeight="1">
      <c r="A34" s="8" t="s">
        <v>94</v>
      </c>
      <c r="B34" s="17">
        <v>5.0</v>
      </c>
      <c r="C34" s="4">
        <v>33.0</v>
      </c>
      <c r="D34" s="5" t="s">
        <v>8795</v>
      </c>
      <c r="E34" s="4" t="str">
        <f>IFERROR(__xludf.DUMMYFUNCTION("GOOGLETRANSLATE(D34, ""he"", ""en"")"),"to his virtue:")</f>
        <v>to his virtue:</v>
      </c>
      <c r="F34" s="4"/>
      <c r="G34" s="4"/>
      <c r="H34" s="4"/>
    </row>
    <row r="35" ht="15.75" customHeight="1">
      <c r="A35" s="3" t="s">
        <v>129</v>
      </c>
      <c r="B35" s="1" t="s">
        <v>130</v>
      </c>
      <c r="C35" s="4">
        <v>34.0</v>
      </c>
      <c r="D35" s="5" t="s">
        <v>95</v>
      </c>
      <c r="E35" s="4" t="str">
        <f>IFERROR(__xludf.DUMMYFUNCTION("GOOGLETRANSLATE(D35, ""he"", ""en"")"),"{the}")</f>
        <v>{the}</v>
      </c>
      <c r="F35" s="4"/>
      <c r="G35" s="4"/>
      <c r="H35" s="4"/>
    </row>
    <row r="36" ht="15.75" customHeight="1">
      <c r="A36" s="3" t="s">
        <v>62</v>
      </c>
      <c r="B36" s="1" t="s">
        <v>61</v>
      </c>
      <c r="C36" s="4">
        <v>35.0</v>
      </c>
      <c r="D36" s="5" t="s">
        <v>53</v>
      </c>
      <c r="E36" s="4" t="str">
        <f>IFERROR(__xludf.DUMMYFUNCTION("GOOGLETRANSLATE(D36, ""he"", ""en"")"),"that")</f>
        <v>that</v>
      </c>
      <c r="F36" s="4"/>
      <c r="G36" s="4"/>
      <c r="H36" s="4"/>
    </row>
    <row r="37" ht="15.75" customHeight="1">
      <c r="A37" s="3" t="s">
        <v>2963</v>
      </c>
      <c r="B37" s="1" t="s">
        <v>7316</v>
      </c>
      <c r="C37" s="4">
        <v>36.0</v>
      </c>
      <c r="D37" s="5" t="s">
        <v>62</v>
      </c>
      <c r="E37" s="4" t="str">
        <f>IFERROR(__xludf.DUMMYFUNCTION("GOOGLETRANSLATE(D37, ""he"", ""en"")"),"I")</f>
        <v>I</v>
      </c>
      <c r="F37" s="4"/>
      <c r="G37" s="4"/>
      <c r="H37" s="4"/>
    </row>
    <row r="38" ht="15.75" customHeight="1">
      <c r="A38" s="3" t="s">
        <v>129</v>
      </c>
      <c r="B38" s="1" t="s">
        <v>1650</v>
      </c>
      <c r="C38" s="4">
        <v>37.0</v>
      </c>
      <c r="D38" s="5" t="s">
        <v>2966</v>
      </c>
      <c r="E38" s="4" t="str">
        <f>IFERROR(__xludf.DUMMYFUNCTION("GOOGLETRANSLATE(D38, ""he"", ""en"")"),"I knew")</f>
        <v>I knew</v>
      </c>
      <c r="F38" s="4"/>
      <c r="G38" s="4"/>
      <c r="H38" s="4"/>
    </row>
    <row r="39" ht="15.75" customHeight="1">
      <c r="A39" s="3" t="s">
        <v>4063</v>
      </c>
      <c r="B39" s="1" t="s">
        <v>803</v>
      </c>
      <c r="C39" s="4">
        <v>38.0</v>
      </c>
      <c r="D39" s="5" t="s">
        <v>53</v>
      </c>
      <c r="E39" s="4" t="str">
        <f>IFERROR(__xludf.DUMMYFUNCTION("GOOGLETRANSLATE(D39, ""he"", ""en"")"),"that")</f>
        <v>that</v>
      </c>
      <c r="F39" s="4"/>
      <c r="G39" s="4"/>
      <c r="H39" s="4"/>
    </row>
    <row r="40" ht="15.75" customHeight="1">
      <c r="A40" s="3" t="s">
        <v>180</v>
      </c>
      <c r="B40" s="1" t="s">
        <v>1380</v>
      </c>
      <c r="C40" s="4">
        <v>39.0</v>
      </c>
      <c r="D40" s="5" t="s">
        <v>4063</v>
      </c>
      <c r="E40" s="4" t="str">
        <f>IFERROR(__xludf.DUMMYFUNCTION("GOOGLETRANSLATE(D40, ""he"", ""en"")"),"large")</f>
        <v>large</v>
      </c>
      <c r="F40" s="4"/>
      <c r="G40" s="4"/>
      <c r="H40" s="4"/>
    </row>
    <row r="41" ht="15.75" customHeight="1">
      <c r="A41" s="3" t="s">
        <v>8796</v>
      </c>
      <c r="B41" s="1" t="s">
        <v>8797</v>
      </c>
      <c r="C41" s="4">
        <v>40.0</v>
      </c>
      <c r="D41" s="5" t="s">
        <v>180</v>
      </c>
      <c r="E41" s="4" t="str">
        <f>IFERROR(__xludf.DUMMYFUNCTION("GOOGLETRANSLATE(D41, ""he"", ""en"")"),"Jehovah")</f>
        <v>Jehovah</v>
      </c>
      <c r="F41" s="4"/>
      <c r="G41" s="4"/>
      <c r="H41" s="4"/>
    </row>
    <row r="42" ht="15.75" customHeight="1">
      <c r="A42" s="3" t="s">
        <v>8798</v>
      </c>
      <c r="B42" s="1" t="s">
        <v>8799</v>
      </c>
      <c r="C42" s="4">
        <v>41.0</v>
      </c>
      <c r="D42" s="5" t="s">
        <v>8800</v>
      </c>
      <c r="E42" s="4" t="str">
        <f>IFERROR(__xludf.DUMMYFUNCTION("GOOGLETRANSLATE(D42, ""he"", ""en"")"),"And our Lord")</f>
        <v>And our Lord</v>
      </c>
      <c r="F42" s="4"/>
      <c r="G42" s="4"/>
      <c r="H42" s="4"/>
    </row>
    <row r="43" ht="15.75" customHeight="1">
      <c r="A43" s="8" t="s">
        <v>112</v>
      </c>
      <c r="B43" s="17">
        <v>6.0</v>
      </c>
      <c r="C43" s="4">
        <v>42.0</v>
      </c>
      <c r="D43" s="5" t="s">
        <v>6825</v>
      </c>
      <c r="E43" s="4" t="str">
        <f>IFERROR(__xludf.DUMMYFUNCTION("GOOGLETRANSLATE(D43, ""he"", ""en"")"),"tank")</f>
        <v>tank</v>
      </c>
      <c r="F43" s="4"/>
      <c r="G43" s="4"/>
      <c r="H43" s="4"/>
    </row>
    <row r="44" ht="15.75" customHeight="1">
      <c r="A44" s="3" t="s">
        <v>8801</v>
      </c>
      <c r="B44" s="1" t="s">
        <v>8802</v>
      </c>
      <c r="C44" s="4">
        <v>43.0</v>
      </c>
      <c r="D44" s="5" t="s">
        <v>3447</v>
      </c>
      <c r="E44" s="4" t="str">
        <f>IFERROR(__xludf.DUMMYFUNCTION("GOOGLETRANSLATE(D44, ""he"", ""en"")"),"god:")</f>
        <v>god:</v>
      </c>
      <c r="F44" s="4"/>
      <c r="G44" s="4"/>
      <c r="H44" s="4"/>
    </row>
    <row r="45" ht="15.75" customHeight="1">
      <c r="A45" s="3" t="s">
        <v>180</v>
      </c>
      <c r="B45" s="1" t="s">
        <v>484</v>
      </c>
      <c r="C45" s="4">
        <v>44.0</v>
      </c>
      <c r="D45" s="5" t="s">
        <v>114</v>
      </c>
      <c r="E45" s="4" t="str">
        <f>IFERROR(__xludf.DUMMYFUNCTION("GOOGLETRANSLATE(D45, ""he"", ""en"")"),"{and}")</f>
        <v>{and}</v>
      </c>
      <c r="F45" s="4"/>
      <c r="G45" s="4"/>
      <c r="H45" s="4"/>
    </row>
    <row r="46" ht="15.75" customHeight="1">
      <c r="A46" s="3" t="s">
        <v>1199</v>
      </c>
      <c r="B46" s="1" t="s">
        <v>8803</v>
      </c>
      <c r="C46" s="4">
        <v>45.0</v>
      </c>
      <c r="D46" s="5" t="s">
        <v>208</v>
      </c>
      <c r="E46" s="4" t="str">
        <f>IFERROR(__xludf.DUMMYFUNCTION("GOOGLETRANSLATE(D46, ""he"", ""en"")"),"all")</f>
        <v>all</v>
      </c>
      <c r="F46" s="4"/>
      <c r="G46" s="4"/>
      <c r="H46" s="4"/>
    </row>
    <row r="47" ht="15.75" customHeight="1">
      <c r="A47" s="3" t="s">
        <v>8804</v>
      </c>
      <c r="B47" s="1" t="s">
        <v>6577</v>
      </c>
      <c r="C47" s="4">
        <v>46.0</v>
      </c>
      <c r="D47" s="5" t="s">
        <v>1039</v>
      </c>
      <c r="E47" s="4" t="str">
        <f>IFERROR(__xludf.DUMMYFUNCTION("GOOGLETRANSLATE(D47, ""he"", ""en"")"),"which")</f>
        <v>which</v>
      </c>
      <c r="F47" s="4"/>
      <c r="G47" s="4"/>
      <c r="H47" s="4"/>
    </row>
    <row r="48" ht="15.75" customHeight="1">
      <c r="A48" s="3" t="s">
        <v>8805</v>
      </c>
      <c r="B48" s="1" t="s">
        <v>8806</v>
      </c>
      <c r="C48" s="4">
        <v>47.0</v>
      </c>
      <c r="D48" s="5" t="s">
        <v>8807</v>
      </c>
      <c r="E48" s="4" t="str">
        <f>IFERROR(__xludf.DUMMYFUNCTION("GOOGLETRANSLATE(D48, ""he"", ""en"")"),"object")</f>
        <v>object</v>
      </c>
      <c r="F48" s="4"/>
      <c r="G48" s="4"/>
      <c r="H48" s="4"/>
    </row>
    <row r="49" ht="15.75" customHeight="1">
      <c r="A49" s="3" t="s">
        <v>8808</v>
      </c>
      <c r="B49" s="1" t="s">
        <v>8809</v>
      </c>
      <c r="C49" s="4">
        <v>48.0</v>
      </c>
      <c r="D49" s="5" t="s">
        <v>180</v>
      </c>
      <c r="E49" s="4" t="str">
        <f>IFERROR(__xludf.DUMMYFUNCTION("GOOGLETRANSLATE(D49, ""he"", ""en"")"),"Jehovah")</f>
        <v>Jehovah</v>
      </c>
      <c r="F49" s="4"/>
      <c r="G49" s="4"/>
      <c r="H49" s="4"/>
    </row>
    <row r="50" ht="15.75" customHeight="1">
      <c r="A50" s="3" t="s">
        <v>8810</v>
      </c>
      <c r="B50" s="1" t="s">
        <v>8811</v>
      </c>
      <c r="C50" s="4">
        <v>49.0</v>
      </c>
      <c r="D50" s="5" t="s">
        <v>1223</v>
      </c>
      <c r="E50" s="4" t="str">
        <f>IFERROR(__xludf.DUMMYFUNCTION("GOOGLETRANSLATE(D50, ""he"", ""en"")"),"did")</f>
        <v>did</v>
      </c>
      <c r="F50" s="4"/>
      <c r="G50" s="4"/>
      <c r="H50" s="4"/>
    </row>
    <row r="51" ht="15.75" customHeight="1">
      <c r="A51" s="8" t="s">
        <v>127</v>
      </c>
      <c r="B51" s="17">
        <v>7.0</v>
      </c>
      <c r="C51" s="4">
        <v>50.0</v>
      </c>
      <c r="D51" s="5" t="s">
        <v>8812</v>
      </c>
      <c r="E51" s="4" t="str">
        <f>IFERROR(__xludf.DUMMYFUNCTION("GOOGLETRANSLATE(D51, ""he"", ""en"")"),"in the sky")</f>
        <v>in the sky</v>
      </c>
      <c r="F51" s="4"/>
      <c r="G51" s="4"/>
      <c r="H51" s="4"/>
    </row>
    <row r="52" ht="15.75" customHeight="1">
      <c r="A52" s="3" t="s">
        <v>8813</v>
      </c>
      <c r="B52" s="1" t="s">
        <v>8814</v>
      </c>
      <c r="C52" s="4">
        <v>51.0</v>
      </c>
      <c r="D52" s="5" t="s">
        <v>8805</v>
      </c>
      <c r="E52" s="4" t="str">
        <f>IFERROR(__xludf.DUMMYFUNCTION("GOOGLETRANSLATE(D52, ""he"", ""en"")"),"and in the country")</f>
        <v>and in the country</v>
      </c>
      <c r="F52" s="4"/>
      <c r="G52" s="4"/>
      <c r="H52" s="4"/>
    </row>
    <row r="53" ht="15.75" customHeight="1">
      <c r="A53" s="3" t="s">
        <v>8815</v>
      </c>
      <c r="B53" s="1" t="s">
        <v>8816</v>
      </c>
      <c r="C53" s="4">
        <v>52.0</v>
      </c>
      <c r="D53" s="5" t="s">
        <v>8817</v>
      </c>
      <c r="E53" s="4" t="str">
        <f>IFERROR(__xludf.DUMMYFUNCTION("GOOGLETRANSLATE(D53, ""he"", ""en"")"),"in the seas")</f>
        <v>in the seas</v>
      </c>
      <c r="F53" s="4"/>
      <c r="G53" s="4"/>
      <c r="H53" s="4"/>
    </row>
    <row r="54" ht="15.75" customHeight="1">
      <c r="A54" s="3" t="s">
        <v>8818</v>
      </c>
      <c r="B54" s="1" t="s">
        <v>8819</v>
      </c>
      <c r="C54" s="4">
        <v>53.0</v>
      </c>
      <c r="D54" s="5" t="s">
        <v>79</v>
      </c>
      <c r="E54" s="4" t="str">
        <f>IFERROR(__xludf.DUMMYFUNCTION("GOOGLETRANSLATE(D54, ""he"", ""en"")"),"and all")</f>
        <v>and all</v>
      </c>
      <c r="F54" s="4"/>
      <c r="G54" s="4"/>
      <c r="H54" s="4"/>
    </row>
    <row r="55" ht="15.75" customHeight="1">
      <c r="A55" s="3" t="s">
        <v>935</v>
      </c>
      <c r="B55" s="1" t="s">
        <v>195</v>
      </c>
      <c r="C55" s="4">
        <v>54.0</v>
      </c>
      <c r="D55" s="5" t="s">
        <v>8820</v>
      </c>
      <c r="E55" s="4" t="str">
        <f>IFERROR(__xludf.DUMMYFUNCTION("GOOGLETRANSLATE(D55, ""he"", ""en"")"),"Abyss:")</f>
        <v>Abyss:</v>
      </c>
      <c r="F55" s="4"/>
      <c r="G55" s="4"/>
      <c r="H55" s="4"/>
    </row>
    <row r="56" ht="15.75" customHeight="1">
      <c r="A56" s="3" t="s">
        <v>923</v>
      </c>
      <c r="B56" s="1" t="s">
        <v>924</v>
      </c>
      <c r="C56" s="4">
        <v>55.0</v>
      </c>
      <c r="D56" s="5" t="s">
        <v>133</v>
      </c>
      <c r="E56" s="4" t="str">
        <f>IFERROR(__xludf.DUMMYFUNCTION("GOOGLETRANSLATE(D56, ""he"", ""en"")"),"{g}")</f>
        <v>{g}</v>
      </c>
      <c r="F56" s="4"/>
      <c r="G56" s="4"/>
      <c r="H56" s="4"/>
    </row>
    <row r="57" ht="15.75" customHeight="1">
      <c r="A57" s="3" t="s">
        <v>8821</v>
      </c>
      <c r="B57" s="1" t="s">
        <v>8822</v>
      </c>
      <c r="C57" s="4">
        <v>56.0</v>
      </c>
      <c r="D57" s="5" t="s">
        <v>8813</v>
      </c>
      <c r="E57" s="4" t="str">
        <f>IFERROR(__xludf.DUMMYFUNCTION("GOOGLETRANSLATE(D57, ""he"", ""en"")"),"up")</f>
        <v>up</v>
      </c>
      <c r="F57" s="4"/>
      <c r="G57" s="4"/>
      <c r="H57" s="4"/>
    </row>
    <row r="58" ht="15.75" customHeight="1">
      <c r="A58" s="3" t="s">
        <v>1199</v>
      </c>
      <c r="B58" s="1" t="s">
        <v>8823</v>
      </c>
      <c r="C58" s="4">
        <v>57.0</v>
      </c>
      <c r="D58" s="5" t="s">
        <v>8824</v>
      </c>
      <c r="E58" s="4" t="str">
        <f>IFERROR(__xludf.DUMMYFUNCTION("GOOGLETRANSLATE(D58, ""he"", ""en"")"),"women")</f>
        <v>women</v>
      </c>
      <c r="F58" s="4"/>
      <c r="G58" s="4"/>
      <c r="H58" s="4"/>
    </row>
    <row r="59" ht="15.75" customHeight="1">
      <c r="A59" s="3" t="s">
        <v>8825</v>
      </c>
      <c r="B59" s="1" t="s">
        <v>8826</v>
      </c>
      <c r="C59" s="4">
        <v>58.0</v>
      </c>
      <c r="D59" s="5" t="s">
        <v>8818</v>
      </c>
      <c r="E59" s="4" t="str">
        <f>IFERROR(__xludf.DUMMYFUNCTION("GOOGLETRANSLATE(D59, ""he"", ""en"")"),"end")</f>
        <v>end</v>
      </c>
      <c r="F59" s="4"/>
      <c r="G59" s="4"/>
      <c r="H59" s="4"/>
    </row>
    <row r="60" ht="15.75" customHeight="1">
      <c r="A60" s="3" t="s">
        <v>521</v>
      </c>
      <c r="B60" s="1" t="s">
        <v>8827</v>
      </c>
      <c r="C60" s="4">
        <v>59.0</v>
      </c>
      <c r="D60" s="5" t="s">
        <v>935</v>
      </c>
      <c r="E60" s="4" t="str">
        <f>IFERROR(__xludf.DUMMYFUNCTION("GOOGLETRANSLATE(D60, ""he"", ""en"")"),"the country")</f>
        <v>the country</v>
      </c>
      <c r="F60" s="4"/>
      <c r="G60" s="4"/>
      <c r="H60" s="4"/>
    </row>
    <row r="61" ht="15.75" customHeight="1">
      <c r="A61" s="3" t="s">
        <v>8828</v>
      </c>
      <c r="B61" s="1" t="s">
        <v>8829</v>
      </c>
      <c r="C61" s="4">
        <v>60.0</v>
      </c>
      <c r="D61" s="5" t="s">
        <v>8830</v>
      </c>
      <c r="E61" s="4" t="str">
        <f>IFERROR(__xludf.DUMMYFUNCTION("GOOGLETRANSLATE(D61, ""he"", ""en"")"),"lightning")</f>
        <v>lightning</v>
      </c>
      <c r="F61" s="4"/>
      <c r="G61" s="4"/>
      <c r="H61" s="4"/>
    </row>
    <row r="62" ht="15.75" customHeight="1">
      <c r="A62" s="8" t="s">
        <v>143</v>
      </c>
      <c r="B62" s="17">
        <v>8.0</v>
      </c>
      <c r="C62" s="4">
        <v>61.0</v>
      </c>
      <c r="D62" s="5" t="s">
        <v>8831</v>
      </c>
      <c r="E62" s="4" t="str">
        <f>IFERROR(__xludf.DUMMYFUNCTION("GOOGLETRANSLATE(D62, ""he"", ""en"")"),"to the rain")</f>
        <v>to the rain</v>
      </c>
      <c r="F62" s="4"/>
      <c r="G62" s="4"/>
      <c r="H62" s="4"/>
    </row>
    <row r="63" ht="15.75" customHeight="1">
      <c r="A63" s="3" t="s">
        <v>8832</v>
      </c>
      <c r="B63" s="1" t="s">
        <v>4707</v>
      </c>
      <c r="C63" s="4">
        <v>62.0</v>
      </c>
      <c r="D63" s="5" t="s">
        <v>1223</v>
      </c>
      <c r="E63" s="4" t="str">
        <f>IFERROR(__xludf.DUMMYFUNCTION("GOOGLETRANSLATE(D63, ""he"", ""en"")"),"did")</f>
        <v>did</v>
      </c>
      <c r="F63" s="4"/>
      <c r="G63" s="4"/>
      <c r="H63" s="4"/>
    </row>
    <row r="64" ht="15.75" customHeight="1">
      <c r="A64" s="3" t="s">
        <v>8833</v>
      </c>
      <c r="B64" s="1" t="s">
        <v>1970</v>
      </c>
      <c r="C64" s="4">
        <v>63.0</v>
      </c>
      <c r="D64" s="5" t="s">
        <v>8825</v>
      </c>
      <c r="E64" s="4" t="str">
        <f>IFERROR(__xludf.DUMMYFUNCTION("GOOGLETRANSLATE(D64, ""he"", ""en"")"),"exit")</f>
        <v>exit</v>
      </c>
      <c r="F64" s="4"/>
      <c r="G64" s="4"/>
      <c r="H64" s="4"/>
    </row>
    <row r="65" ht="15.75" customHeight="1">
      <c r="A65" s="3" t="s">
        <v>1206</v>
      </c>
      <c r="B65" s="1" t="s">
        <v>1973</v>
      </c>
      <c r="C65" s="4">
        <v>64.0</v>
      </c>
      <c r="D65" s="5" t="s">
        <v>521</v>
      </c>
      <c r="E65" s="4" t="str">
        <f>IFERROR(__xludf.DUMMYFUNCTION("GOOGLETRANSLATE(D65, ""he"", ""en"")"),"wind")</f>
        <v>wind</v>
      </c>
      <c r="F65" s="4"/>
      <c r="G65" s="4"/>
      <c r="H65" s="4"/>
    </row>
    <row r="66" ht="15.75" customHeight="1">
      <c r="A66" s="3" t="s">
        <v>8834</v>
      </c>
      <c r="B66" s="1" t="s">
        <v>8835</v>
      </c>
      <c r="C66" s="4">
        <v>65.0</v>
      </c>
      <c r="D66" s="5" t="s">
        <v>8836</v>
      </c>
      <c r="E66" s="4" t="str">
        <f>IFERROR(__xludf.DUMMYFUNCTION("GOOGLETRANSLATE(D66, ""he"", ""en"")"),"from his treasures:")</f>
        <v>from his treasures:</v>
      </c>
      <c r="F66" s="4"/>
      <c r="G66" s="4"/>
      <c r="H66" s="4"/>
    </row>
    <row r="67" ht="15.75" customHeight="1">
      <c r="A67" s="3" t="s">
        <v>8837</v>
      </c>
      <c r="B67" s="1" t="s">
        <v>8838</v>
      </c>
      <c r="C67" s="4">
        <v>66.0</v>
      </c>
      <c r="D67" s="5" t="s">
        <v>152</v>
      </c>
      <c r="E67" s="4" t="str">
        <f>IFERROR(__xludf.DUMMYFUNCTION("GOOGLETRANSLATE(D67, ""he"", ""en"")"),"{h}")</f>
        <v>{h}</v>
      </c>
      <c r="F67" s="4"/>
      <c r="G67" s="4"/>
      <c r="H67" s="4"/>
    </row>
    <row r="68" ht="15.75" customHeight="1">
      <c r="A68" s="8" t="s">
        <v>162</v>
      </c>
      <c r="B68" s="17">
        <v>9.0</v>
      </c>
      <c r="C68" s="4">
        <v>67.0</v>
      </c>
      <c r="D68" s="5" t="s">
        <v>8839</v>
      </c>
      <c r="E68" s="4" t="str">
        <f>IFERROR(__xludf.DUMMYFUNCTION("GOOGLETRANSLATE(D68, ""he"", ""en"")"),"that hit")</f>
        <v>that hit</v>
      </c>
      <c r="F68" s="4"/>
      <c r="G68" s="4"/>
      <c r="H68" s="4"/>
    </row>
    <row r="69" ht="15.75" customHeight="1">
      <c r="A69" s="3" t="s">
        <v>8840</v>
      </c>
      <c r="B69" s="1" t="s">
        <v>1476</v>
      </c>
      <c r="C69" s="4">
        <v>68.0</v>
      </c>
      <c r="D69" s="5" t="s">
        <v>8841</v>
      </c>
      <c r="E69" s="4" t="str">
        <f>IFERROR(__xludf.DUMMYFUNCTION("GOOGLETRANSLATE(D69, ""he"", ""en"")"),"in my first")</f>
        <v>in my first</v>
      </c>
      <c r="F69" s="4"/>
      <c r="G69" s="4"/>
      <c r="H69" s="4"/>
    </row>
    <row r="70" ht="15.75" customHeight="1">
      <c r="A70" s="3" t="s">
        <v>8842</v>
      </c>
      <c r="B70" s="1" t="s">
        <v>8843</v>
      </c>
      <c r="C70" s="4">
        <v>69.0</v>
      </c>
      <c r="D70" s="5" t="s">
        <v>1206</v>
      </c>
      <c r="E70" s="4" t="str">
        <f>IFERROR(__xludf.DUMMYFUNCTION("GOOGLETRANSLATE(D70, ""he"", ""en"")"),"Egypt")</f>
        <v>Egypt</v>
      </c>
      <c r="F70" s="4"/>
      <c r="G70" s="4"/>
      <c r="H70" s="4"/>
    </row>
    <row r="71" ht="15.75" customHeight="1">
      <c r="A71" s="3" t="s">
        <v>8844</v>
      </c>
      <c r="B71" s="1" t="s">
        <v>8845</v>
      </c>
      <c r="C71" s="4">
        <v>70.0</v>
      </c>
      <c r="D71" s="5" t="s">
        <v>8834</v>
      </c>
      <c r="E71" s="4" t="str">
        <f>IFERROR(__xludf.DUMMYFUNCTION("GOOGLETRANSLATE(D71, ""he"", ""en"")"),"From Adam")</f>
        <v>From Adam</v>
      </c>
      <c r="F71" s="4"/>
      <c r="G71" s="4"/>
      <c r="H71" s="4"/>
    </row>
    <row r="72" ht="15.75" customHeight="1">
      <c r="A72" s="3" t="s">
        <v>8846</v>
      </c>
      <c r="B72" s="1" t="s">
        <v>8847</v>
      </c>
      <c r="C72" s="4">
        <v>71.0</v>
      </c>
      <c r="D72" s="5" t="s">
        <v>2434</v>
      </c>
      <c r="E72" s="4" t="str">
        <f>IFERROR(__xludf.DUMMYFUNCTION("GOOGLETRANSLATE(D72, ""he"", ""en"")"),"to")</f>
        <v>to</v>
      </c>
      <c r="F72" s="4"/>
      <c r="G72" s="4"/>
      <c r="H72" s="4"/>
    </row>
    <row r="73" ht="15.75" customHeight="1">
      <c r="A73" s="3" t="s">
        <v>1206</v>
      </c>
      <c r="B73" s="1" t="s">
        <v>2959</v>
      </c>
      <c r="C73" s="4">
        <v>72.0</v>
      </c>
      <c r="D73" s="5" t="s">
        <v>8848</v>
      </c>
      <c r="E73" s="4" t="str">
        <f>IFERROR(__xludf.DUMMYFUNCTION("GOOGLETRANSLATE(D73, ""he"", ""en"")"),"animal:")</f>
        <v>animal:</v>
      </c>
      <c r="F73" s="4"/>
      <c r="G73" s="4"/>
      <c r="H73" s="4"/>
    </row>
    <row r="74" ht="15.75" customHeight="1">
      <c r="A74" s="3" t="s">
        <v>8849</v>
      </c>
      <c r="B74" s="1" t="s">
        <v>8850</v>
      </c>
      <c r="C74" s="4">
        <v>73.0</v>
      </c>
      <c r="D74" s="5" t="s">
        <v>170</v>
      </c>
      <c r="E74" s="4" t="str">
        <f>IFERROR(__xludf.DUMMYFUNCTION("GOOGLETRANSLATE(D74, ""he"", ""en"")"),"{ninth}")</f>
        <v>{ninth}</v>
      </c>
      <c r="F74" s="4"/>
      <c r="G74" s="4"/>
      <c r="H74" s="4"/>
    </row>
    <row r="75" ht="15.75" customHeight="1">
      <c r="A75" s="3" t="s">
        <v>8851</v>
      </c>
      <c r="B75" s="1" t="s">
        <v>8852</v>
      </c>
      <c r="C75" s="4">
        <v>74.0</v>
      </c>
      <c r="D75" s="5" t="s">
        <v>1506</v>
      </c>
      <c r="E75" s="4" t="str">
        <f>IFERROR(__xludf.DUMMYFUNCTION("GOOGLETRANSLATE(D75, ""he"", ""en"")"),"sent")</f>
        <v>sent</v>
      </c>
      <c r="F75" s="4"/>
      <c r="G75" s="4"/>
      <c r="H75" s="4"/>
    </row>
    <row r="76" ht="15.75" customHeight="1">
      <c r="A76" s="8" t="s">
        <v>197</v>
      </c>
      <c r="B76" s="17">
        <v>10.0</v>
      </c>
      <c r="C76" s="4">
        <v>75.0</v>
      </c>
      <c r="D76" s="5" t="s">
        <v>8842</v>
      </c>
      <c r="E76" s="4" t="str">
        <f>IFERROR(__xludf.DUMMYFUNCTION("GOOGLETRANSLATE(D76, ""he"", ""en"")"),"letters")</f>
        <v>letters</v>
      </c>
      <c r="F76" s="4"/>
      <c r="G76" s="4"/>
      <c r="H76" s="4"/>
    </row>
    <row r="77" ht="15.75" customHeight="1">
      <c r="A77" s="3" t="s">
        <v>8832</v>
      </c>
      <c r="B77" s="1" t="s">
        <v>4707</v>
      </c>
      <c r="C77" s="4">
        <v>76.0</v>
      </c>
      <c r="D77" s="5" t="s">
        <v>8844</v>
      </c>
      <c r="E77" s="4" t="str">
        <f>IFERROR(__xludf.DUMMYFUNCTION("GOOGLETRANSLATE(D77, ""he"", ""en"")"),"and tempters")</f>
        <v>and tempters</v>
      </c>
      <c r="F77" s="4"/>
      <c r="G77" s="4"/>
      <c r="H77" s="4"/>
    </row>
    <row r="78" ht="15.75" customHeight="1">
      <c r="A78" s="3" t="s">
        <v>2091</v>
      </c>
      <c r="B78" s="1" t="s">
        <v>2054</v>
      </c>
      <c r="C78" s="4">
        <v>77.0</v>
      </c>
      <c r="D78" s="5" t="s">
        <v>8853</v>
      </c>
      <c r="E78" s="4" t="str">
        <f>IFERROR(__xludf.DUMMYFUNCTION("GOOGLETRANSLATE(D78, ""he"", ""en"")"),"inside me")</f>
        <v>inside me</v>
      </c>
      <c r="F78" s="4"/>
      <c r="G78" s="4"/>
      <c r="H78" s="4"/>
    </row>
    <row r="79" ht="15.75" customHeight="1">
      <c r="A79" s="3" t="s">
        <v>8854</v>
      </c>
      <c r="B79" s="1" t="s">
        <v>8855</v>
      </c>
      <c r="C79" s="4">
        <v>78.0</v>
      </c>
      <c r="D79" s="5" t="s">
        <v>1206</v>
      </c>
      <c r="E79" s="4" t="str">
        <f>IFERROR(__xludf.DUMMYFUNCTION("GOOGLETRANSLATE(D79, ""he"", ""en"")"),"Egypt")</f>
        <v>Egypt</v>
      </c>
      <c r="F79" s="4"/>
      <c r="G79" s="4"/>
      <c r="H79" s="4"/>
    </row>
    <row r="80" ht="15.75" customHeight="1">
      <c r="A80" s="3" t="s">
        <v>8856</v>
      </c>
      <c r="B80" s="1" t="s">
        <v>8857</v>
      </c>
      <c r="C80" s="4">
        <v>79.0</v>
      </c>
      <c r="D80" s="5" t="s">
        <v>8858</v>
      </c>
      <c r="E80" s="4" t="str">
        <f>IFERROR(__xludf.DUMMYFUNCTION("GOOGLETRANSLATE(D80, ""he"", ""en"")"),"in pharaoh")</f>
        <v>in pharaoh</v>
      </c>
      <c r="F80" s="4"/>
      <c r="G80" s="4"/>
      <c r="H80" s="4"/>
    </row>
    <row r="81" ht="15.75" customHeight="1">
      <c r="A81" s="3" t="s">
        <v>6116</v>
      </c>
      <c r="B81" s="1" t="s">
        <v>4930</v>
      </c>
      <c r="C81" s="4">
        <v>80.0</v>
      </c>
      <c r="D81" s="5" t="s">
        <v>8859</v>
      </c>
      <c r="E81" s="4" t="str">
        <f>IFERROR(__xludf.DUMMYFUNCTION("GOOGLETRANSLATE(D81, ""he"", ""en"")"),"and everything")</f>
        <v>and everything</v>
      </c>
      <c r="F81" s="4"/>
      <c r="G81" s="4"/>
      <c r="H81" s="4"/>
    </row>
    <row r="82" ht="15.75" customHeight="1">
      <c r="A82" s="3" t="s">
        <v>8860</v>
      </c>
      <c r="B82" s="1" t="s">
        <v>8861</v>
      </c>
      <c r="C82" s="4">
        <v>81.0</v>
      </c>
      <c r="D82" s="5" t="s">
        <v>8862</v>
      </c>
      <c r="E82" s="4" t="str">
        <f>IFERROR(__xludf.DUMMYFUNCTION("GOOGLETRANSLATE(D82, ""he"", ""en"")"),"His servants:")</f>
        <v>His servants:</v>
      </c>
      <c r="F82" s="4"/>
      <c r="G82" s="4"/>
      <c r="H82" s="4"/>
    </row>
    <row r="83" ht="15.75" customHeight="1">
      <c r="A83" s="8" t="s">
        <v>215</v>
      </c>
      <c r="B83" s="17">
        <v>11.0</v>
      </c>
      <c r="C83" s="4">
        <v>82.0</v>
      </c>
      <c r="D83" s="5" t="s">
        <v>216</v>
      </c>
      <c r="E83" s="4" t="str">
        <f>IFERROR(__xludf.DUMMYFUNCTION("GOOGLETRANSLATE(D83, ""he"", ""en"")"),"{y}")</f>
        <v>{y}</v>
      </c>
      <c r="F83" s="4"/>
      <c r="G83" s="4"/>
      <c r="H83" s="4"/>
    </row>
    <row r="84" ht="15.75" customHeight="1">
      <c r="A84" s="3" t="s">
        <v>8863</v>
      </c>
      <c r="B84" s="1" t="s">
        <v>8864</v>
      </c>
      <c r="C84" s="4">
        <v>83.0</v>
      </c>
      <c r="D84" s="5" t="s">
        <v>8839</v>
      </c>
      <c r="E84" s="4" t="str">
        <f>IFERROR(__xludf.DUMMYFUNCTION("GOOGLETRANSLATE(D84, ""he"", ""en"")"),"that hit")</f>
        <v>that hit</v>
      </c>
      <c r="F84" s="4"/>
      <c r="G84" s="4"/>
      <c r="H84" s="4"/>
    </row>
    <row r="85" ht="15.75" customHeight="1">
      <c r="A85" s="3" t="s">
        <v>8865</v>
      </c>
      <c r="B85" s="1" t="s">
        <v>8866</v>
      </c>
      <c r="C85" s="4">
        <v>84.0</v>
      </c>
      <c r="D85" s="5" t="s">
        <v>2091</v>
      </c>
      <c r="E85" s="4" t="str">
        <f>IFERROR(__xludf.DUMMYFUNCTION("GOOGLETRANSLATE(D85, ""he"", ""en"")"),"Gentiles")</f>
        <v>Gentiles</v>
      </c>
      <c r="F85" s="4"/>
      <c r="G85" s="4"/>
      <c r="H85" s="4"/>
    </row>
    <row r="86" ht="15.75" customHeight="1">
      <c r="A86" s="3" t="s">
        <v>8867</v>
      </c>
      <c r="B86" s="1" t="s">
        <v>8868</v>
      </c>
      <c r="C86" s="4">
        <v>85.0</v>
      </c>
      <c r="D86" s="5" t="s">
        <v>977</v>
      </c>
      <c r="E86" s="4" t="str">
        <f>IFERROR(__xludf.DUMMYFUNCTION("GOOGLETRANSLATE(D86, ""he"", ""en"")"),"many")</f>
        <v>many</v>
      </c>
      <c r="F86" s="4"/>
      <c r="G86" s="4"/>
      <c r="H86" s="4"/>
    </row>
    <row r="87" ht="15.75" customHeight="1">
      <c r="A87" s="3" t="s">
        <v>8869</v>
      </c>
      <c r="B87" s="1" t="s">
        <v>8870</v>
      </c>
      <c r="C87" s="4">
        <v>86.0</v>
      </c>
      <c r="D87" s="5" t="s">
        <v>8871</v>
      </c>
      <c r="E87" s="4" t="str">
        <f>IFERROR(__xludf.DUMMYFUNCTION("GOOGLETRANSLATE(D87, ""he"", ""en"")"),"and killed")</f>
        <v>and killed</v>
      </c>
      <c r="F87" s="4"/>
      <c r="G87" s="4"/>
      <c r="H87" s="4"/>
    </row>
    <row r="88" ht="15.75" customHeight="1">
      <c r="A88" s="3" t="s">
        <v>8865</v>
      </c>
      <c r="B88" s="1" t="s">
        <v>8866</v>
      </c>
      <c r="C88" s="4">
        <v>87.0</v>
      </c>
      <c r="D88" s="5" t="s">
        <v>6116</v>
      </c>
      <c r="E88" s="4" t="str">
        <f>IFERROR(__xludf.DUMMYFUNCTION("GOOGLETRANSLATE(D88, ""he"", ""en"")"),"kings")</f>
        <v>kings</v>
      </c>
      <c r="F88" s="4"/>
      <c r="G88" s="4"/>
      <c r="H88" s="4"/>
    </row>
    <row r="89" ht="15.75" customHeight="1">
      <c r="A89" s="3" t="s">
        <v>8872</v>
      </c>
      <c r="B89" s="1" t="s">
        <v>8873</v>
      </c>
      <c r="C89" s="4">
        <v>88.0</v>
      </c>
      <c r="D89" s="5" t="s">
        <v>8874</v>
      </c>
      <c r="E89" s="4" t="str">
        <f>IFERROR(__xludf.DUMMYFUNCTION("GOOGLETRANSLATE(D89, ""he"", ""en"")"),"petitions:")</f>
        <v>petitions:</v>
      </c>
      <c r="F89" s="4"/>
      <c r="G89" s="4"/>
      <c r="H89" s="4"/>
    </row>
    <row r="90" ht="15.75" customHeight="1">
      <c r="A90" s="3" t="s">
        <v>8875</v>
      </c>
      <c r="B90" s="1" t="s">
        <v>78</v>
      </c>
      <c r="C90" s="4">
        <v>89.0</v>
      </c>
      <c r="D90" s="5" t="s">
        <v>233</v>
      </c>
      <c r="E90" s="4" t="str">
        <f>IFERROR(__xludf.DUMMYFUNCTION("GOOGLETRANSLATE(D90, ""he"", ""en"")"),"{y}")</f>
        <v>{y}</v>
      </c>
      <c r="F90" s="4"/>
      <c r="G90" s="4"/>
      <c r="H90" s="4"/>
    </row>
    <row r="91" ht="15.75" customHeight="1">
      <c r="A91" s="3" t="s">
        <v>2461</v>
      </c>
      <c r="B91" s="1" t="s">
        <v>2462</v>
      </c>
      <c r="C91" s="4">
        <v>90.0</v>
      </c>
      <c r="D91" s="5" t="s">
        <v>8863</v>
      </c>
      <c r="E91" s="4" t="str">
        <f>IFERROR(__xludf.DUMMYFUNCTION("GOOGLETRANSLATE(D91, ""he"", ""en"")"),"to Sihon")</f>
        <v>to Sihon</v>
      </c>
      <c r="F91" s="4"/>
      <c r="G91" s="4"/>
      <c r="H91" s="4"/>
    </row>
    <row r="92" ht="15.75" customHeight="1">
      <c r="A92" s="3" t="s">
        <v>8876</v>
      </c>
      <c r="B92" s="1" t="s">
        <v>8877</v>
      </c>
      <c r="C92" s="4">
        <v>91.0</v>
      </c>
      <c r="D92" s="5" t="s">
        <v>8865</v>
      </c>
      <c r="E92" s="4" t="str">
        <f>IFERROR(__xludf.DUMMYFUNCTION("GOOGLETRANSLATE(D92, ""he"", ""en"")"),"king")</f>
        <v>king</v>
      </c>
      <c r="F92" s="4"/>
      <c r="G92" s="4"/>
      <c r="H92" s="4"/>
    </row>
    <row r="93" ht="15.75" customHeight="1">
      <c r="A93" s="8" t="s">
        <v>472</v>
      </c>
      <c r="B93" s="17">
        <v>12.0</v>
      </c>
      <c r="C93" s="4">
        <v>92.0</v>
      </c>
      <c r="D93" s="5" t="s">
        <v>8867</v>
      </c>
      <c r="E93" s="4" t="str">
        <f>IFERROR(__xludf.DUMMYFUNCTION("GOOGLETRANSLATE(D93, ""he"", ""en"")"),"The Amori")</f>
        <v>The Amori</v>
      </c>
      <c r="F93" s="4"/>
      <c r="G93" s="4"/>
      <c r="H93" s="4"/>
    </row>
    <row r="94" ht="15.75" customHeight="1">
      <c r="A94" s="3" t="s">
        <v>8878</v>
      </c>
      <c r="B94" s="1" t="s">
        <v>8879</v>
      </c>
      <c r="C94" s="4">
        <v>93.0</v>
      </c>
      <c r="D94" s="5" t="s">
        <v>8869</v>
      </c>
      <c r="E94" s="4" t="str">
        <f>IFERROR(__xludf.DUMMYFUNCTION("GOOGLETRANSLATE(D94, ""he"", ""en"")"),"and mock")</f>
        <v>and mock</v>
      </c>
      <c r="F94" s="4"/>
      <c r="G94" s="4"/>
      <c r="H94" s="4"/>
    </row>
    <row r="95" ht="15.75" customHeight="1">
      <c r="A95" s="3" t="s">
        <v>8880</v>
      </c>
      <c r="B95" s="1" t="s">
        <v>8881</v>
      </c>
      <c r="C95" s="4">
        <v>94.0</v>
      </c>
      <c r="D95" s="5" t="s">
        <v>8865</v>
      </c>
      <c r="E95" s="4" t="str">
        <f>IFERROR(__xludf.DUMMYFUNCTION("GOOGLETRANSLATE(D95, ""he"", ""en"")"),"king")</f>
        <v>king</v>
      </c>
      <c r="F95" s="4"/>
      <c r="G95" s="4"/>
      <c r="H95" s="4"/>
    </row>
    <row r="96" ht="15.75" customHeight="1">
      <c r="A96" s="3" t="s">
        <v>2099</v>
      </c>
      <c r="B96" s="1" t="s">
        <v>8882</v>
      </c>
      <c r="C96" s="4">
        <v>95.0</v>
      </c>
      <c r="D96" s="5" t="s">
        <v>8883</v>
      </c>
      <c r="E96" s="4" t="str">
        <f>IFERROR(__xludf.DUMMYFUNCTION("GOOGLETRANSLATE(D96, ""he"", ""en"")"),"the old man")</f>
        <v>the old man</v>
      </c>
      <c r="F96" s="4"/>
      <c r="G96" s="4"/>
      <c r="H96" s="4"/>
    </row>
    <row r="97" ht="15.75" customHeight="1">
      <c r="A97" s="3" t="s">
        <v>2099</v>
      </c>
      <c r="B97" s="1" t="s">
        <v>8882</v>
      </c>
      <c r="C97" s="4">
        <v>96.0</v>
      </c>
      <c r="D97" s="5" t="s">
        <v>8875</v>
      </c>
      <c r="E97" s="4" t="str">
        <f>IFERROR(__xludf.DUMMYFUNCTION("GOOGLETRANSLATE(D97, ""he"", ""en"")"),"and everything")</f>
        <v>and everything</v>
      </c>
      <c r="F97" s="4"/>
      <c r="G97" s="4"/>
      <c r="H97" s="4"/>
    </row>
    <row r="98" ht="15.75" customHeight="1">
      <c r="A98" s="3" t="s">
        <v>2941</v>
      </c>
      <c r="B98" s="1" t="s">
        <v>8884</v>
      </c>
      <c r="C98" s="4">
        <v>97.0</v>
      </c>
      <c r="D98" s="5" t="s">
        <v>2461</v>
      </c>
      <c r="E98" s="4" t="str">
        <f>IFERROR(__xludf.DUMMYFUNCTION("GOOGLETRANSLATE(D98, ""he"", ""en"")"),"Kingdoms")</f>
        <v>Kingdoms</v>
      </c>
      <c r="F98" s="4"/>
      <c r="G98" s="4"/>
      <c r="H98" s="4"/>
    </row>
    <row r="99" ht="15.75" customHeight="1">
      <c r="A99" s="3" t="s">
        <v>2029</v>
      </c>
      <c r="B99" s="1" t="s">
        <v>3870</v>
      </c>
      <c r="C99" s="4">
        <v>98.0</v>
      </c>
      <c r="D99" s="5" t="s">
        <v>8885</v>
      </c>
      <c r="E99" s="4" t="str">
        <f>IFERROR(__xludf.DUMMYFUNCTION("GOOGLETRANSLATE(D99, ""he"", ""en"")"),"Canaan:")</f>
        <v>Canaan:</v>
      </c>
      <c r="F99" s="4"/>
      <c r="G99" s="4"/>
      <c r="H99" s="4"/>
    </row>
    <row r="100" ht="15.75" customHeight="1">
      <c r="A100" s="8" t="s">
        <v>508</v>
      </c>
      <c r="B100" s="17">
        <v>13.0</v>
      </c>
      <c r="C100" s="4">
        <v>99.0</v>
      </c>
      <c r="D100" s="5" t="s">
        <v>477</v>
      </c>
      <c r="E100" s="4" t="str">
        <f>IFERROR(__xludf.DUMMYFUNCTION("GOOGLETRANSLATE(D100, ""he"", ""en"")"),"{12}")</f>
        <v>{12}</v>
      </c>
      <c r="F100" s="4"/>
      <c r="G100" s="4"/>
      <c r="H100" s="4"/>
    </row>
    <row r="101" ht="15.75" customHeight="1">
      <c r="A101" s="3" t="s">
        <v>180</v>
      </c>
      <c r="B101" s="1" t="s">
        <v>2580</v>
      </c>
      <c r="C101" s="4">
        <v>100.0</v>
      </c>
      <c r="D101" s="5" t="s">
        <v>8878</v>
      </c>
      <c r="E101" s="4" t="str">
        <f>IFERROR(__xludf.DUMMYFUNCTION("GOOGLETRANSLATE(D101, ""he"", ""en"")"),"and Nathan")</f>
        <v>and Nathan</v>
      </c>
      <c r="F101" s="4"/>
      <c r="G101" s="4"/>
      <c r="H101" s="4"/>
    </row>
    <row r="102" ht="15.75" customHeight="1">
      <c r="A102" s="3" t="s">
        <v>6202</v>
      </c>
      <c r="B102" s="1" t="s">
        <v>3529</v>
      </c>
      <c r="C102" s="4">
        <v>101.0</v>
      </c>
      <c r="D102" s="5" t="s">
        <v>8880</v>
      </c>
      <c r="E102" s="4" t="str">
        <f>IFERROR(__xludf.DUMMYFUNCTION("GOOGLETRANSLATE(D102, ""he"", ""en"")"),"my country")</f>
        <v>my country</v>
      </c>
      <c r="F102" s="4"/>
      <c r="G102" s="4"/>
      <c r="H102" s="4"/>
    </row>
    <row r="103" ht="15.75" customHeight="1">
      <c r="A103" s="3" t="s">
        <v>203</v>
      </c>
      <c r="B103" s="1" t="s">
        <v>3513</v>
      </c>
      <c r="C103" s="4">
        <v>102.0</v>
      </c>
      <c r="D103" s="5" t="s">
        <v>2099</v>
      </c>
      <c r="E103" s="4" t="str">
        <f>IFERROR(__xludf.DUMMYFUNCTION("GOOGLETRANSLATE(D103, ""he"", ""en"")"),"inheritance")</f>
        <v>inheritance</v>
      </c>
      <c r="F103" s="4"/>
      <c r="G103" s="4"/>
      <c r="H103" s="4"/>
    </row>
    <row r="104" ht="15.75" customHeight="1">
      <c r="A104" s="3" t="s">
        <v>180</v>
      </c>
      <c r="B104" s="1" t="s">
        <v>2580</v>
      </c>
      <c r="C104" s="4">
        <v>103.0</v>
      </c>
      <c r="D104" s="5" t="s">
        <v>2099</v>
      </c>
      <c r="E104" s="4" t="str">
        <f>IFERROR(__xludf.DUMMYFUNCTION("GOOGLETRANSLATE(D104, ""he"", ""en"")"),"inheritance")</f>
        <v>inheritance</v>
      </c>
      <c r="F104" s="4"/>
      <c r="G104" s="4"/>
      <c r="H104" s="4"/>
    </row>
    <row r="105" ht="15.75" customHeight="1">
      <c r="A105" s="3" t="s">
        <v>8886</v>
      </c>
      <c r="B105" s="1" t="s">
        <v>8887</v>
      </c>
      <c r="C105" s="4">
        <v>104.0</v>
      </c>
      <c r="D105" s="5" t="s">
        <v>2945</v>
      </c>
      <c r="E105" s="4" t="str">
        <f>IFERROR(__xludf.DUMMYFUNCTION("GOOGLETRANSLATE(D105, ""he"", ""en"")"),"to Israel")</f>
        <v>to Israel</v>
      </c>
      <c r="F105" s="4"/>
      <c r="G105" s="4"/>
      <c r="H105" s="4"/>
    </row>
    <row r="106" ht="15.75" customHeight="1">
      <c r="A106" s="3" t="s">
        <v>721</v>
      </c>
      <c r="B106" s="1" t="s">
        <v>8888</v>
      </c>
      <c r="C106" s="4">
        <v>105.0</v>
      </c>
      <c r="D106" s="5" t="s">
        <v>8889</v>
      </c>
      <c r="E106" s="4" t="str">
        <f>IFERROR(__xludf.DUMMYFUNCTION("GOOGLETRANSLATE(D106, ""he"", ""en"")"),"with him:")</f>
        <v>with him:</v>
      </c>
      <c r="F106" s="4"/>
      <c r="G106" s="4"/>
      <c r="H106" s="4"/>
    </row>
    <row r="107" ht="15.75" customHeight="1">
      <c r="A107" s="3" t="s">
        <v>711</v>
      </c>
      <c r="B107" s="1" t="s">
        <v>8890</v>
      </c>
      <c r="C107" s="4">
        <v>106.0</v>
      </c>
      <c r="D107" s="5" t="s">
        <v>513</v>
      </c>
      <c r="E107" s="4" t="str">
        <f>IFERROR(__xludf.DUMMYFUNCTION("GOOGLETRANSLATE(D107, ""he"", ""en"")"),"{13}")</f>
        <v>{13}</v>
      </c>
      <c r="F107" s="4"/>
      <c r="G107" s="4"/>
      <c r="H107" s="4"/>
    </row>
    <row r="108" ht="15.75" customHeight="1">
      <c r="A108" s="8" t="s">
        <v>784</v>
      </c>
      <c r="B108" s="17">
        <v>14.0</v>
      </c>
      <c r="C108" s="4">
        <v>107.0</v>
      </c>
      <c r="D108" s="5" t="s">
        <v>180</v>
      </c>
      <c r="E108" s="4" t="str">
        <f>IFERROR(__xludf.DUMMYFUNCTION("GOOGLETRANSLATE(D108, ""he"", ""en"")"),"Jehovah")</f>
        <v>Jehovah</v>
      </c>
      <c r="F108" s="4"/>
      <c r="G108" s="4"/>
      <c r="H108" s="4"/>
    </row>
    <row r="109" ht="15.75" customHeight="1">
      <c r="A109" s="3" t="s">
        <v>129</v>
      </c>
      <c r="B109" s="1" t="s">
        <v>130</v>
      </c>
      <c r="C109" s="4">
        <v>108.0</v>
      </c>
      <c r="D109" s="5" t="s">
        <v>3506</v>
      </c>
      <c r="E109" s="4" t="str">
        <f>IFERROR(__xludf.DUMMYFUNCTION("GOOGLETRANSLATE(D109, ""he"", ""en"")"),"trout")</f>
        <v>trout</v>
      </c>
      <c r="F109" s="4"/>
      <c r="G109" s="4"/>
      <c r="H109" s="4"/>
    </row>
    <row r="110" ht="15.75" customHeight="1">
      <c r="A110" s="3" t="s">
        <v>8891</v>
      </c>
      <c r="B110" s="1" t="s">
        <v>8892</v>
      </c>
      <c r="C110" s="4">
        <v>109.0</v>
      </c>
      <c r="D110" s="5" t="s">
        <v>203</v>
      </c>
      <c r="E110" s="4" t="str">
        <f>IFERROR(__xludf.DUMMYFUNCTION("GOOGLETRANSLATE(D110, ""he"", ""en"")"),"forever")</f>
        <v>forever</v>
      </c>
      <c r="F110" s="4"/>
      <c r="G110" s="4"/>
      <c r="H110" s="4"/>
    </row>
    <row r="111" ht="15.75" customHeight="1">
      <c r="A111" s="3" t="s">
        <v>180</v>
      </c>
      <c r="B111" s="1" t="s">
        <v>1380</v>
      </c>
      <c r="C111" s="4">
        <v>110.0</v>
      </c>
      <c r="D111" s="5" t="s">
        <v>180</v>
      </c>
      <c r="E111" s="4" t="str">
        <f>IFERROR(__xludf.DUMMYFUNCTION("GOOGLETRANSLATE(D111, ""he"", ""en"")"),"Jehovah")</f>
        <v>Jehovah</v>
      </c>
      <c r="F111" s="4"/>
      <c r="G111" s="4"/>
      <c r="H111" s="4"/>
    </row>
    <row r="112" ht="15.75" customHeight="1">
      <c r="A112" s="3" t="s">
        <v>2029</v>
      </c>
      <c r="B112" s="1" t="s">
        <v>1995</v>
      </c>
      <c r="C112" s="4">
        <v>111.0</v>
      </c>
      <c r="D112" s="5" t="s">
        <v>8886</v>
      </c>
      <c r="E112" s="4" t="str">
        <f>IFERROR(__xludf.DUMMYFUNCTION("GOOGLETRANSLATE(D112, ""he"", ""en"")"),"remember you")</f>
        <v>remember you</v>
      </c>
      <c r="F112" s="4"/>
      <c r="G112" s="4"/>
      <c r="H112" s="4"/>
    </row>
    <row r="113" ht="15.75" customHeight="1">
      <c r="A113" s="3" t="s">
        <v>8893</v>
      </c>
      <c r="B113" s="1" t="s">
        <v>8894</v>
      </c>
      <c r="C113" s="4">
        <v>112.0</v>
      </c>
      <c r="D113" s="5" t="s">
        <v>721</v>
      </c>
      <c r="E113" s="4" t="str">
        <f>IFERROR(__xludf.DUMMYFUNCTION("GOOGLETRANSLATE(D113, ""he"", ""en"")"),"for a generation")</f>
        <v>for a generation</v>
      </c>
      <c r="F113" s="4"/>
      <c r="G113" s="4"/>
      <c r="H113" s="4"/>
    </row>
    <row r="114" ht="15.75" customHeight="1">
      <c r="A114" s="3" t="s">
        <v>8895</v>
      </c>
      <c r="B114" s="1" t="s">
        <v>8896</v>
      </c>
      <c r="C114" s="4">
        <v>113.0</v>
      </c>
      <c r="D114" s="5" t="s">
        <v>724</v>
      </c>
      <c r="E114" s="4" t="str">
        <f>IFERROR(__xludf.DUMMYFUNCTION("GOOGLETRANSLATE(D114, ""he"", ""en"")"),"Ward:")</f>
        <v>Ward:</v>
      </c>
      <c r="F114" s="4"/>
      <c r="G114" s="4"/>
      <c r="H114" s="4"/>
    </row>
    <row r="115" ht="15.75" customHeight="1">
      <c r="A115" s="8" t="s">
        <v>808</v>
      </c>
      <c r="B115" s="17">
        <v>15.0</v>
      </c>
      <c r="C115" s="4">
        <v>114.0</v>
      </c>
      <c r="D115" s="5" t="s">
        <v>801</v>
      </c>
      <c r="E115" s="4" t="str">
        <f>IFERROR(__xludf.DUMMYFUNCTION("GOOGLETRANSLATE(D115, ""he"", ""en"")"),"{hand}")</f>
        <v>{hand}</v>
      </c>
      <c r="F115" s="4"/>
      <c r="G115" s="4"/>
      <c r="H115" s="4"/>
    </row>
    <row r="116" ht="15.75" customHeight="1">
      <c r="A116" s="3" t="s">
        <v>8897</v>
      </c>
      <c r="B116" s="1" t="s">
        <v>8898</v>
      </c>
      <c r="C116" s="4">
        <v>115.0</v>
      </c>
      <c r="D116" s="5" t="s">
        <v>53</v>
      </c>
      <c r="E116" s="4" t="str">
        <f>IFERROR(__xludf.DUMMYFUNCTION("GOOGLETRANSLATE(D116, ""he"", ""en"")"),"that")</f>
        <v>that</v>
      </c>
      <c r="F116" s="4"/>
      <c r="G116" s="4"/>
      <c r="H116" s="4"/>
    </row>
    <row r="117" ht="15.75" customHeight="1">
      <c r="A117" s="3" t="s">
        <v>2460</v>
      </c>
      <c r="B117" s="1" t="s">
        <v>8899</v>
      </c>
      <c r="C117" s="4">
        <v>116.0</v>
      </c>
      <c r="D117" s="5" t="s">
        <v>8891</v>
      </c>
      <c r="E117" s="4" t="str">
        <f>IFERROR(__xludf.DUMMYFUNCTION("GOOGLETRANSLATE(D117, ""he"", ""en"")"),"will")</f>
        <v>will</v>
      </c>
      <c r="F117" s="4"/>
      <c r="G117" s="4"/>
      <c r="H117" s="4"/>
    </row>
    <row r="118" ht="15.75" customHeight="1">
      <c r="A118" s="3" t="s">
        <v>8900</v>
      </c>
      <c r="B118" s="1" t="s">
        <v>8901</v>
      </c>
      <c r="C118" s="4">
        <v>117.0</v>
      </c>
      <c r="D118" s="5" t="s">
        <v>180</v>
      </c>
      <c r="E118" s="4" t="str">
        <f>IFERROR(__xludf.DUMMYFUNCTION("GOOGLETRANSLATE(D118, ""he"", ""en"")"),"Jehovah")</f>
        <v>Jehovah</v>
      </c>
      <c r="F118" s="4"/>
      <c r="G118" s="4"/>
      <c r="H118" s="4"/>
    </row>
    <row r="119" ht="15.75" customHeight="1">
      <c r="A119" s="3" t="s">
        <v>8902</v>
      </c>
      <c r="B119" s="1" t="s">
        <v>8903</v>
      </c>
      <c r="C119" s="4">
        <v>118.0</v>
      </c>
      <c r="D119" s="5" t="s">
        <v>2029</v>
      </c>
      <c r="E119" s="4" t="str">
        <f>IFERROR(__xludf.DUMMYFUNCTION("GOOGLETRANSLATE(D119, ""he"", ""en"")"),"with him")</f>
        <v>with him</v>
      </c>
      <c r="F119" s="4"/>
      <c r="G119" s="4"/>
      <c r="H119" s="4"/>
    </row>
    <row r="120" ht="15.75" customHeight="1">
      <c r="A120" s="3" t="s">
        <v>8904</v>
      </c>
      <c r="B120" s="1" t="s">
        <v>8905</v>
      </c>
      <c r="C120" s="4">
        <v>119.0</v>
      </c>
      <c r="D120" s="5" t="s">
        <v>2458</v>
      </c>
      <c r="E120" s="4" t="str">
        <f>IFERROR(__xludf.DUMMYFUNCTION("GOOGLETRANSLATE(D120, ""he"", ""en"")"),"and on")</f>
        <v>and on</v>
      </c>
      <c r="F120" s="4"/>
      <c r="G120" s="4"/>
      <c r="H120" s="4"/>
    </row>
    <row r="121" ht="15.75" customHeight="1">
      <c r="A121" s="3" t="s">
        <v>8906</v>
      </c>
      <c r="B121" s="1" t="s">
        <v>8907</v>
      </c>
      <c r="C121" s="4">
        <v>120.0</v>
      </c>
      <c r="D121" s="5" t="s">
        <v>8908</v>
      </c>
      <c r="E121" s="4" t="str">
        <f>IFERROR(__xludf.DUMMYFUNCTION("GOOGLETRANSLATE(D121, ""he"", ""en"")"),"His servants")</f>
        <v>His servants</v>
      </c>
      <c r="F121" s="4"/>
      <c r="G121" s="4"/>
      <c r="H121" s="4"/>
    </row>
    <row r="122" ht="15.75" customHeight="1">
      <c r="A122" s="3" t="s">
        <v>455</v>
      </c>
      <c r="B122" s="1" t="s">
        <v>5155</v>
      </c>
      <c r="C122" s="4">
        <v>121.0</v>
      </c>
      <c r="D122" s="5" t="s">
        <v>8909</v>
      </c>
      <c r="E122" s="4" t="str">
        <f>IFERROR(__xludf.DUMMYFUNCTION("GOOGLETRANSLATE(D122, ""he"", ""en"")"),"will be comforted:")</f>
        <v>will be comforted:</v>
      </c>
      <c r="F122" s="4"/>
      <c r="G122" s="4"/>
      <c r="H122" s="4"/>
    </row>
    <row r="123" ht="15.75" customHeight="1">
      <c r="A123" s="8" t="s">
        <v>828</v>
      </c>
      <c r="B123" s="17">
        <v>16.0</v>
      </c>
      <c r="C123" s="4">
        <v>122.0</v>
      </c>
      <c r="D123" s="5" t="s">
        <v>821</v>
      </c>
      <c r="E123" s="4" t="str">
        <f>IFERROR(__xludf.DUMMYFUNCTION("GOOGLETRANSLATE(D123, ""he"", ""en"")"),"{to}")</f>
        <v>{to}</v>
      </c>
      <c r="F123" s="4"/>
      <c r="G123" s="4"/>
      <c r="H123" s="4"/>
    </row>
    <row r="124" ht="15.75" customHeight="1">
      <c r="A124" s="3" t="s">
        <v>8910</v>
      </c>
      <c r="B124" s="1" t="s">
        <v>7083</v>
      </c>
      <c r="C124" s="4">
        <v>123.0</v>
      </c>
      <c r="D124" s="5" t="s">
        <v>8911</v>
      </c>
      <c r="E124" s="4" t="str">
        <f>IFERROR(__xludf.DUMMYFUNCTION("GOOGLETRANSLATE(D124, ""he"", ""en"")"),"neural")</f>
        <v>neural</v>
      </c>
      <c r="F124" s="4"/>
      <c r="G124" s="4"/>
      <c r="H124" s="4"/>
    </row>
    <row r="125" ht="15.75" customHeight="1">
      <c r="A125" s="3" t="s">
        <v>1509</v>
      </c>
      <c r="B125" s="1" t="s">
        <v>8912</v>
      </c>
      <c r="C125" s="4">
        <v>124.0</v>
      </c>
      <c r="D125" s="5" t="s">
        <v>2460</v>
      </c>
      <c r="E125" s="4" t="str">
        <f>IFERROR(__xludf.DUMMYFUNCTION("GOOGLETRANSLATE(D125, ""he"", ""en"")"),"the Gentiles")</f>
        <v>the Gentiles</v>
      </c>
      <c r="F125" s="4"/>
      <c r="G125" s="4"/>
      <c r="H125" s="4"/>
    </row>
    <row r="126" ht="15.75" customHeight="1">
      <c r="A126" s="3" t="s">
        <v>8913</v>
      </c>
      <c r="B126" s="1" t="s">
        <v>8337</v>
      </c>
      <c r="C126" s="4">
        <v>125.0</v>
      </c>
      <c r="D126" s="5" t="s">
        <v>8914</v>
      </c>
      <c r="E126" s="4" t="str">
        <f>IFERROR(__xludf.DUMMYFUNCTION("GOOGLETRANSLATE(D126, ""he"", ""en"")"),"money")</f>
        <v>money</v>
      </c>
      <c r="F126" s="4"/>
      <c r="G126" s="4"/>
      <c r="H126" s="4"/>
    </row>
    <row r="127" ht="15.75" customHeight="1">
      <c r="A127" s="3" t="s">
        <v>8915</v>
      </c>
      <c r="B127" s="1" t="s">
        <v>8916</v>
      </c>
      <c r="C127" s="4">
        <v>126.0</v>
      </c>
      <c r="D127" s="5" t="s">
        <v>8902</v>
      </c>
      <c r="E127" s="4" t="str">
        <f>IFERROR(__xludf.DUMMYFUNCTION("GOOGLETRANSLATE(D127, ""he"", ""en"")"),"and gold")</f>
        <v>and gold</v>
      </c>
      <c r="F127" s="4"/>
      <c r="G127" s="4"/>
      <c r="H127" s="4"/>
    </row>
    <row r="128" ht="15.75" customHeight="1">
      <c r="A128" s="3" t="s">
        <v>1509</v>
      </c>
      <c r="B128" s="1" t="s">
        <v>8912</v>
      </c>
      <c r="C128" s="4">
        <v>127.0</v>
      </c>
      <c r="D128" s="5" t="s">
        <v>8917</v>
      </c>
      <c r="E128" s="4" t="str">
        <f>IFERROR(__xludf.DUMMYFUNCTION("GOOGLETRANSLATE(D128, ""he"", ""en"")"),"act")</f>
        <v>act</v>
      </c>
      <c r="F128" s="4"/>
      <c r="G128" s="4"/>
      <c r="H128" s="4"/>
    </row>
    <row r="129" ht="15.75" customHeight="1">
      <c r="A129" s="3" t="s">
        <v>8918</v>
      </c>
      <c r="B129" s="1" t="s">
        <v>8919</v>
      </c>
      <c r="C129" s="4">
        <v>128.0</v>
      </c>
      <c r="D129" s="5" t="s">
        <v>8906</v>
      </c>
      <c r="E129" s="4" t="str">
        <f>IFERROR(__xludf.DUMMYFUNCTION("GOOGLETRANSLATE(D129, ""he"", ""en"")"),"my hands")</f>
        <v>my hands</v>
      </c>
      <c r="F129" s="4"/>
      <c r="G129" s="4"/>
      <c r="H129" s="4"/>
    </row>
    <row r="130" ht="15.75" customHeight="1">
      <c r="A130" s="8" t="s">
        <v>856</v>
      </c>
      <c r="B130" s="17">
        <v>17.0</v>
      </c>
      <c r="C130" s="4">
        <v>129.0</v>
      </c>
      <c r="D130" s="5" t="s">
        <v>5189</v>
      </c>
      <c r="E130" s="4" t="str">
        <f>IFERROR(__xludf.DUMMYFUNCTION("GOOGLETRANSLATE(D130, ""he"", ""en"")"),"person:")</f>
        <v>person:</v>
      </c>
      <c r="F130" s="4"/>
      <c r="G130" s="4"/>
      <c r="H130" s="4"/>
    </row>
    <row r="131" ht="15.75" customHeight="1">
      <c r="A131" s="3" t="s">
        <v>8920</v>
      </c>
      <c r="B131" s="1" t="s">
        <v>8921</v>
      </c>
      <c r="C131" s="4">
        <v>130.0</v>
      </c>
      <c r="D131" s="5" t="s">
        <v>848</v>
      </c>
      <c r="E131" s="4" t="str">
        <f>IFERROR(__xludf.DUMMYFUNCTION("GOOGLETRANSLATE(D131, ""he"", ""en"")"),"{16}")</f>
        <v>{16}</v>
      </c>
      <c r="F131" s="4"/>
      <c r="G131" s="4"/>
      <c r="H131" s="4"/>
    </row>
    <row r="132" ht="15.75" customHeight="1">
      <c r="A132" s="3" t="s">
        <v>1509</v>
      </c>
      <c r="B132" s="1" t="s">
        <v>8912</v>
      </c>
      <c r="C132" s="4">
        <v>131.0</v>
      </c>
      <c r="D132" s="5" t="s">
        <v>8922</v>
      </c>
      <c r="E132" s="4" t="str">
        <f>IFERROR(__xludf.DUMMYFUNCTION("GOOGLETRANSLATE(D132, ""he"", ""en"")"),"here")</f>
        <v>here</v>
      </c>
      <c r="F132" s="4"/>
      <c r="G132" s="4"/>
      <c r="H132" s="4"/>
    </row>
    <row r="133" ht="15.75" customHeight="1">
      <c r="A133" s="3" t="s">
        <v>8923</v>
      </c>
      <c r="B133" s="1" t="s">
        <v>8924</v>
      </c>
      <c r="C133" s="4">
        <v>132.0</v>
      </c>
      <c r="D133" s="5" t="s">
        <v>1509</v>
      </c>
      <c r="E133" s="4" t="str">
        <f>IFERROR(__xludf.DUMMYFUNCTION("GOOGLETRANSLATE(D133, ""he"", ""en"")"),"them")</f>
        <v>them</v>
      </c>
      <c r="F133" s="4"/>
      <c r="G133" s="4"/>
      <c r="H133" s="4"/>
    </row>
    <row r="134" ht="15.75" customHeight="1">
      <c r="A134" s="3" t="s">
        <v>872</v>
      </c>
      <c r="B134" s="1" t="s">
        <v>4642</v>
      </c>
      <c r="C134" s="4">
        <v>133.0</v>
      </c>
      <c r="D134" s="5" t="s">
        <v>144</v>
      </c>
      <c r="E134" s="4" t="str">
        <f>IFERROR(__xludf.DUMMYFUNCTION("GOOGLETRANSLATE(D134, ""he"", ""en"")"),"and not")</f>
        <v>and not</v>
      </c>
      <c r="F134" s="4"/>
      <c r="G134" s="4"/>
      <c r="H134" s="4"/>
    </row>
    <row r="135" ht="15.75" customHeight="1">
      <c r="A135" s="3" t="s">
        <v>4038</v>
      </c>
      <c r="B135" s="1" t="s">
        <v>4039</v>
      </c>
      <c r="C135" s="4">
        <v>134.0</v>
      </c>
      <c r="D135" s="5" t="s">
        <v>8925</v>
      </c>
      <c r="E135" s="4" t="str">
        <f>IFERROR(__xludf.DUMMYFUNCTION("GOOGLETRANSLATE(D135, ""he"", ""en"")"),"will talk")</f>
        <v>will talk</v>
      </c>
      <c r="F135" s="4"/>
      <c r="G135" s="4"/>
      <c r="H135" s="4"/>
    </row>
    <row r="136" ht="15.75" customHeight="1">
      <c r="A136" s="3" t="s">
        <v>8926</v>
      </c>
      <c r="B136" s="1" t="s">
        <v>8927</v>
      </c>
      <c r="C136" s="4">
        <v>135.0</v>
      </c>
      <c r="D136" s="5" t="s">
        <v>8915</v>
      </c>
      <c r="E136" s="4" t="str">
        <f>IFERROR(__xludf.DUMMYFUNCTION("GOOGLETRANSLATE(D136, ""he"", ""en"")"),"eyes")</f>
        <v>eyes</v>
      </c>
      <c r="F136" s="4"/>
      <c r="G136" s="4"/>
      <c r="H136" s="4"/>
    </row>
    <row r="137" ht="15.75" customHeight="1">
      <c r="A137" s="3" t="s">
        <v>521</v>
      </c>
      <c r="B137" s="1" t="s">
        <v>8928</v>
      </c>
      <c r="C137" s="4">
        <v>136.0</v>
      </c>
      <c r="D137" s="5" t="s">
        <v>1509</v>
      </c>
      <c r="E137" s="4" t="str">
        <f>IFERROR(__xludf.DUMMYFUNCTION("GOOGLETRANSLATE(D137, ""he"", ""en"")"),"them")</f>
        <v>them</v>
      </c>
      <c r="F137" s="4"/>
      <c r="G137" s="4"/>
      <c r="H137" s="4"/>
    </row>
    <row r="138" ht="15.75" customHeight="1">
      <c r="A138" s="3" t="s">
        <v>8929</v>
      </c>
      <c r="B138" s="1" t="s">
        <v>1552</v>
      </c>
      <c r="C138" s="4">
        <v>137.0</v>
      </c>
      <c r="D138" s="5" t="s">
        <v>144</v>
      </c>
      <c r="E138" s="4" t="str">
        <f>IFERROR(__xludf.DUMMYFUNCTION("GOOGLETRANSLATE(D138, ""he"", ""en"")"),"and not")</f>
        <v>and not</v>
      </c>
      <c r="F138" s="4"/>
      <c r="G138" s="4"/>
      <c r="H138" s="4"/>
    </row>
    <row r="139" ht="15.75" customHeight="1">
      <c r="A139" s="8" t="s">
        <v>880</v>
      </c>
      <c r="B139" s="17">
        <v>18.0</v>
      </c>
      <c r="C139" s="4">
        <v>138.0</v>
      </c>
      <c r="D139" s="5" t="s">
        <v>8930</v>
      </c>
      <c r="E139" s="4" t="str">
        <f>IFERROR(__xludf.DUMMYFUNCTION("GOOGLETRANSLATE(D139, ""he"", ""en"")"),"will see:")</f>
        <v>will see:</v>
      </c>
      <c r="F139" s="4"/>
      <c r="G139" s="4"/>
      <c r="H139" s="4"/>
    </row>
    <row r="140" ht="15.75" customHeight="1">
      <c r="A140" s="3" t="s">
        <v>8931</v>
      </c>
      <c r="B140" s="1" t="s">
        <v>8932</v>
      </c>
      <c r="C140" s="4">
        <v>139.0</v>
      </c>
      <c r="D140" s="5" t="s">
        <v>867</v>
      </c>
      <c r="E140" s="4" t="str">
        <f>IFERROR(__xludf.DUMMYFUNCTION("GOOGLETRANSLATE(D140, ""he"", ""en"")"),"{17}")</f>
        <v>{17}</v>
      </c>
      <c r="F140" s="4"/>
      <c r="G140" s="4"/>
      <c r="H140" s="4"/>
    </row>
    <row r="141" ht="15.75" customHeight="1">
      <c r="A141" s="3" t="s">
        <v>1139</v>
      </c>
      <c r="B141" s="1" t="s">
        <v>1140</v>
      </c>
      <c r="C141" s="4">
        <v>140.0</v>
      </c>
      <c r="D141" s="5" t="s">
        <v>8920</v>
      </c>
      <c r="E141" s="4" t="str">
        <f>IFERROR(__xludf.DUMMYFUNCTION("GOOGLETRANSLATE(D141, ""he"", ""en"")"),"Ears")</f>
        <v>Ears</v>
      </c>
      <c r="F141" s="4"/>
      <c r="G141" s="4"/>
      <c r="H141" s="4"/>
    </row>
    <row r="142" ht="15.75" customHeight="1">
      <c r="A142" s="3" t="s">
        <v>8933</v>
      </c>
      <c r="B142" s="1" t="s">
        <v>8934</v>
      </c>
      <c r="C142" s="4">
        <v>141.0</v>
      </c>
      <c r="D142" s="5" t="s">
        <v>1509</v>
      </c>
      <c r="E142" s="4" t="str">
        <f>IFERROR(__xludf.DUMMYFUNCTION("GOOGLETRANSLATE(D142, ""he"", ""en"")"),"them")</f>
        <v>them</v>
      </c>
      <c r="F142" s="4"/>
      <c r="G142" s="4"/>
      <c r="H142" s="4"/>
    </row>
    <row r="143" ht="15.75" customHeight="1">
      <c r="A143" s="3" t="s">
        <v>189</v>
      </c>
      <c r="B143" s="1" t="s">
        <v>190</v>
      </c>
      <c r="C143" s="4">
        <v>142.0</v>
      </c>
      <c r="D143" s="5" t="s">
        <v>144</v>
      </c>
      <c r="E143" s="4" t="str">
        <f>IFERROR(__xludf.DUMMYFUNCTION("GOOGLETRANSLATE(D143, ""he"", ""en"")"),"and not")</f>
        <v>and not</v>
      </c>
      <c r="F143" s="4"/>
      <c r="G143" s="4"/>
      <c r="H143" s="4"/>
    </row>
    <row r="144" ht="15.75" customHeight="1">
      <c r="A144" s="3" t="s">
        <v>8935</v>
      </c>
      <c r="B144" s="1" t="s">
        <v>8936</v>
      </c>
      <c r="C144" s="4">
        <v>143.0</v>
      </c>
      <c r="D144" s="5" t="s">
        <v>8937</v>
      </c>
      <c r="E144" s="4" t="str">
        <f>IFERROR(__xludf.DUMMYFUNCTION("GOOGLETRANSLATE(D144, ""he"", ""en"")"),"Let's listen")</f>
        <v>Let's listen</v>
      </c>
      <c r="F144" s="4"/>
      <c r="G144" s="4"/>
      <c r="H144" s="4"/>
    </row>
    <row r="145" ht="15.75" customHeight="1">
      <c r="A145" s="3" t="s">
        <v>4607</v>
      </c>
      <c r="B145" s="1" t="s">
        <v>1442</v>
      </c>
      <c r="C145" s="4">
        <v>144.0</v>
      </c>
      <c r="D145" s="5" t="s">
        <v>872</v>
      </c>
      <c r="E145" s="4" t="str">
        <f>IFERROR(__xludf.DUMMYFUNCTION("GOOGLETRANSLATE(D145, ""he"", ""en"")"),"even")</f>
        <v>even</v>
      </c>
      <c r="F145" s="4"/>
      <c r="G145" s="4"/>
      <c r="H145" s="4"/>
    </row>
    <row r="146" ht="15.75" customHeight="1">
      <c r="A146" s="8" t="s">
        <v>909</v>
      </c>
      <c r="B146" s="17">
        <v>19.0</v>
      </c>
      <c r="C146" s="4">
        <v>145.0</v>
      </c>
      <c r="D146" s="5" t="s">
        <v>4038</v>
      </c>
      <c r="E146" s="4" t="str">
        <f>IFERROR(__xludf.DUMMYFUNCTION("GOOGLETRANSLATE(D146, ""he"", ""en"")"),"nothing")</f>
        <v>nothing</v>
      </c>
      <c r="F146" s="4"/>
      <c r="G146" s="4"/>
      <c r="H146" s="4"/>
    </row>
    <row r="147" ht="15.75" customHeight="1">
      <c r="A147" s="3" t="s">
        <v>7751</v>
      </c>
      <c r="B147" s="1" t="s">
        <v>3591</v>
      </c>
      <c r="C147" s="4">
        <v>146.0</v>
      </c>
      <c r="D147" s="5" t="s">
        <v>8938</v>
      </c>
      <c r="E147" s="4" t="str">
        <f>IFERROR(__xludf.DUMMYFUNCTION("GOOGLETRANSLATE(D147, ""he"", ""en"")"),"there is")</f>
        <v>there is</v>
      </c>
      <c r="F147" s="4"/>
      <c r="G147" s="4"/>
      <c r="H147" s="4"/>
    </row>
    <row r="148" ht="15.75" customHeight="1">
      <c r="A148" s="3" t="s">
        <v>2131</v>
      </c>
      <c r="B148" s="1" t="s">
        <v>8939</v>
      </c>
      <c r="C148" s="4">
        <v>147.0</v>
      </c>
      <c r="D148" s="5" t="s">
        <v>521</v>
      </c>
      <c r="E148" s="4" t="str">
        <f>IFERROR(__xludf.DUMMYFUNCTION("GOOGLETRANSLATE(D148, ""he"", ""en"")"),"wind")</f>
        <v>wind</v>
      </c>
      <c r="F148" s="4"/>
      <c r="G148" s="4"/>
      <c r="H148" s="4"/>
    </row>
    <row r="149" ht="15.75" customHeight="1">
      <c r="A149" s="3" t="s">
        <v>8940</v>
      </c>
      <c r="B149" s="1" t="s">
        <v>8751</v>
      </c>
      <c r="C149" s="4">
        <v>148.0</v>
      </c>
      <c r="D149" s="5" t="s">
        <v>1603</v>
      </c>
      <c r="E149" s="4" t="str">
        <f>IFERROR(__xludf.DUMMYFUNCTION("GOOGLETRANSLATE(D149, ""he"", ""en"")"),"in their mouths:")</f>
        <v>in their mouths:</v>
      </c>
      <c r="F149" s="4"/>
      <c r="G149" s="4"/>
      <c r="H149" s="4"/>
    </row>
    <row r="150" ht="15.75" customHeight="1">
      <c r="A150" s="3" t="s">
        <v>8753</v>
      </c>
      <c r="B150" s="1" t="s">
        <v>1066</v>
      </c>
      <c r="C150" s="4">
        <v>149.0</v>
      </c>
      <c r="D150" s="5" t="s">
        <v>897</v>
      </c>
      <c r="E150" s="4" t="str">
        <f>IFERROR(__xludf.DUMMYFUNCTION("GOOGLETRANSLATE(D150, ""he"", ""en"")"),"{noun}")</f>
        <v>{noun}</v>
      </c>
      <c r="F150" s="4"/>
      <c r="G150" s="4"/>
      <c r="H150" s="4"/>
    </row>
    <row r="151" ht="15.75" customHeight="1">
      <c r="A151" s="3" t="s">
        <v>7751</v>
      </c>
      <c r="B151" s="1" t="s">
        <v>3591</v>
      </c>
      <c r="C151" s="4">
        <v>150.0</v>
      </c>
      <c r="D151" s="5" t="s">
        <v>8941</v>
      </c>
      <c r="E151" s="4" t="str">
        <f>IFERROR(__xludf.DUMMYFUNCTION("GOOGLETRANSLATE(D151, ""he"", ""en"")"),"like them")</f>
        <v>like them</v>
      </c>
      <c r="F151" s="4"/>
      <c r="G151" s="4"/>
      <c r="H151" s="4"/>
    </row>
    <row r="152" ht="15.75" customHeight="1">
      <c r="A152" s="3" t="s">
        <v>8475</v>
      </c>
      <c r="B152" s="1" t="s">
        <v>8942</v>
      </c>
      <c r="C152" s="4">
        <v>151.0</v>
      </c>
      <c r="D152" s="5" t="s">
        <v>1139</v>
      </c>
      <c r="E152" s="4" t="str">
        <f>IFERROR(__xludf.DUMMYFUNCTION("GOOGLETRANSLATE(D152, ""he"", ""en"")"),"will be")</f>
        <v>will be</v>
      </c>
      <c r="F152" s="4"/>
      <c r="G152" s="4"/>
      <c r="H152" s="4"/>
    </row>
    <row r="153" ht="15.75" customHeight="1">
      <c r="A153" s="3" t="s">
        <v>8940</v>
      </c>
      <c r="B153" s="1" t="s">
        <v>8751</v>
      </c>
      <c r="C153" s="4">
        <v>152.0</v>
      </c>
      <c r="D153" s="5" t="s">
        <v>8943</v>
      </c>
      <c r="E153" s="4" t="str">
        <f>IFERROR(__xludf.DUMMYFUNCTION("GOOGLETRANSLATE(D153, ""he"", ""en"")"),"Do them")</f>
        <v>Do them</v>
      </c>
      <c r="F153" s="4"/>
      <c r="G153" s="4"/>
      <c r="H153" s="4"/>
    </row>
    <row r="154" ht="15.75" customHeight="1">
      <c r="A154" s="3" t="s">
        <v>8753</v>
      </c>
      <c r="B154" s="1" t="s">
        <v>1066</v>
      </c>
      <c r="C154" s="4">
        <v>153.0</v>
      </c>
      <c r="D154" s="5" t="s">
        <v>208</v>
      </c>
      <c r="E154" s="4" t="str">
        <f>IFERROR(__xludf.DUMMYFUNCTION("GOOGLETRANSLATE(D154, ""he"", ""en"")"),"all")</f>
        <v>all</v>
      </c>
      <c r="F154" s="4"/>
      <c r="G154" s="4"/>
      <c r="H154" s="4"/>
    </row>
    <row r="155" ht="15.75" customHeight="1">
      <c r="A155" s="8" t="s">
        <v>938</v>
      </c>
      <c r="B155" s="17">
        <v>20.0</v>
      </c>
      <c r="C155" s="4">
        <v>154.0</v>
      </c>
      <c r="D155" s="5" t="s">
        <v>1039</v>
      </c>
      <c r="E155" s="4" t="str">
        <f>IFERROR(__xludf.DUMMYFUNCTION("GOOGLETRANSLATE(D155, ""he"", ""en"")"),"which")</f>
        <v>which</v>
      </c>
      <c r="F155" s="4"/>
      <c r="G155" s="4"/>
      <c r="H155" s="4"/>
    </row>
    <row r="156" ht="15.75" customHeight="1">
      <c r="A156" s="3" t="s">
        <v>7751</v>
      </c>
      <c r="B156" s="1" t="s">
        <v>3591</v>
      </c>
      <c r="C156" s="4">
        <v>155.0</v>
      </c>
      <c r="D156" s="5" t="s">
        <v>3772</v>
      </c>
      <c r="E156" s="4" t="str">
        <f>IFERROR(__xludf.DUMMYFUNCTION("GOOGLETRANSLATE(D156, ""he"", ""en"")"),"sure")</f>
        <v>sure</v>
      </c>
      <c r="F156" s="4"/>
      <c r="G156" s="4"/>
      <c r="H156" s="4"/>
    </row>
    <row r="157" ht="15.75" customHeight="1">
      <c r="A157" s="3" t="s">
        <v>8944</v>
      </c>
      <c r="B157" s="1" t="s">
        <v>8945</v>
      </c>
      <c r="C157" s="4">
        <v>156.0</v>
      </c>
      <c r="D157" s="5" t="s">
        <v>8946</v>
      </c>
      <c r="E157" s="4" t="str">
        <f>IFERROR(__xludf.DUMMYFUNCTION("GOOGLETRANSLATE(D157, ""he"", ""en"")"),"in them:")</f>
        <v>in them:</v>
      </c>
      <c r="F157" s="4"/>
      <c r="G157" s="4"/>
      <c r="H157" s="4"/>
    </row>
    <row r="158" ht="15.75" customHeight="1">
      <c r="A158" s="3" t="s">
        <v>8940</v>
      </c>
      <c r="B158" s="1" t="s">
        <v>8751</v>
      </c>
      <c r="C158" s="4">
        <v>157.0</v>
      </c>
      <c r="D158" s="5" t="s">
        <v>925</v>
      </c>
      <c r="E158" s="4" t="str">
        <f>IFERROR(__xludf.DUMMYFUNCTION("GOOGLETRANSLATE(D158, ""he"", ""en"")"),"{19}")</f>
        <v>{19}</v>
      </c>
      <c r="F158" s="4"/>
      <c r="G158" s="4"/>
      <c r="H158" s="4"/>
    </row>
    <row r="159" ht="15.75" customHeight="1">
      <c r="A159" s="3" t="s">
        <v>8753</v>
      </c>
      <c r="B159" s="1" t="s">
        <v>1066</v>
      </c>
      <c r="C159" s="4">
        <v>158.0</v>
      </c>
      <c r="D159" s="5" t="s">
        <v>7753</v>
      </c>
      <c r="E159" s="4" t="str">
        <f>IFERROR(__xludf.DUMMYFUNCTION("GOOGLETRANSLATE(D159, ""he"", ""en"")"),"house")</f>
        <v>house</v>
      </c>
      <c r="F159" s="4"/>
      <c r="G159" s="4"/>
      <c r="H159" s="4"/>
    </row>
    <row r="160" ht="15.75" customHeight="1">
      <c r="A160" s="3" t="s">
        <v>8459</v>
      </c>
      <c r="B160" s="1" t="s">
        <v>8947</v>
      </c>
      <c r="C160" s="4">
        <v>159.0</v>
      </c>
      <c r="D160" s="5" t="s">
        <v>1624</v>
      </c>
      <c r="E160" s="4" t="str">
        <f>IFERROR(__xludf.DUMMYFUNCTION("GOOGLETRANSLATE(D160, ""he"", ""en"")"),"Israel")</f>
        <v>Israel</v>
      </c>
      <c r="F160" s="4"/>
      <c r="G160" s="4"/>
      <c r="H160" s="4"/>
    </row>
    <row r="161" ht="15.75" customHeight="1">
      <c r="A161" s="3" t="s">
        <v>180</v>
      </c>
      <c r="B161" s="1" t="s">
        <v>1066</v>
      </c>
      <c r="C161" s="4">
        <v>160.0</v>
      </c>
      <c r="D161" s="5" t="s">
        <v>8752</v>
      </c>
      <c r="E161" s="4" t="str">
        <f>IFERROR(__xludf.DUMMYFUNCTION("GOOGLETRANSLATE(D161, ""he"", ""en"")"),"blessed")</f>
        <v>blessed</v>
      </c>
      <c r="F161" s="4"/>
      <c r="G161" s="4"/>
      <c r="H161" s="4"/>
    </row>
    <row r="162" ht="15.75" customHeight="1">
      <c r="A162" s="3" t="s">
        <v>8940</v>
      </c>
      <c r="B162" s="1" t="s">
        <v>8751</v>
      </c>
      <c r="C162" s="4">
        <v>161.0</v>
      </c>
      <c r="D162" s="5" t="s">
        <v>1099</v>
      </c>
      <c r="E162" s="4" t="str">
        <f>IFERROR(__xludf.DUMMYFUNCTION("GOOGLETRANSLATE(D162, ""he"", ""en"")"),"you")</f>
        <v>you</v>
      </c>
      <c r="F162" s="4"/>
      <c r="G162" s="4"/>
      <c r="H162" s="4"/>
    </row>
    <row r="163" ht="15.75" customHeight="1">
      <c r="A163" s="3" t="s">
        <v>8753</v>
      </c>
      <c r="B163" s="1" t="s">
        <v>1066</v>
      </c>
      <c r="C163" s="4">
        <v>162.0</v>
      </c>
      <c r="D163" s="5" t="s">
        <v>180</v>
      </c>
      <c r="E163" s="4" t="str">
        <f>IFERROR(__xludf.DUMMYFUNCTION("GOOGLETRANSLATE(D163, ""he"", ""en"")"),"Jehovah")</f>
        <v>Jehovah</v>
      </c>
      <c r="F163" s="4"/>
      <c r="G163" s="4"/>
      <c r="H163" s="4"/>
    </row>
    <row r="164" ht="15.75" customHeight="1">
      <c r="A164" s="8" t="s">
        <v>5854</v>
      </c>
      <c r="B164" s="17">
        <v>21.0</v>
      </c>
      <c r="C164" s="4">
        <v>163.0</v>
      </c>
      <c r="D164" s="5" t="s">
        <v>7753</v>
      </c>
      <c r="E164" s="4" t="str">
        <f>IFERROR(__xludf.DUMMYFUNCTION("GOOGLETRANSLATE(D164, ""he"", ""en"")"),"house")</f>
        <v>house</v>
      </c>
      <c r="F164" s="4"/>
      <c r="G164" s="4"/>
      <c r="H164" s="4"/>
    </row>
    <row r="165" ht="15.75" customHeight="1">
      <c r="A165" s="3" t="s">
        <v>5764</v>
      </c>
      <c r="B165" s="1" t="s">
        <v>5206</v>
      </c>
      <c r="C165" s="4">
        <v>164.0</v>
      </c>
      <c r="D165" s="5" t="s">
        <v>8475</v>
      </c>
      <c r="E165" s="4" t="str">
        <f>IFERROR(__xludf.DUMMYFUNCTION("GOOGLETRANSLATE(D165, ""he"", ""en"")"),"Aaron")</f>
        <v>Aaron</v>
      </c>
      <c r="F165" s="4"/>
      <c r="G165" s="4"/>
      <c r="H165" s="4"/>
    </row>
    <row r="166" ht="15.75" customHeight="1">
      <c r="A166" s="3" t="s">
        <v>180</v>
      </c>
      <c r="B166" s="1" t="s">
        <v>1380</v>
      </c>
      <c r="C166" s="4">
        <v>165.0</v>
      </c>
      <c r="D166" s="5" t="s">
        <v>8752</v>
      </c>
      <c r="E166" s="4" t="str">
        <f>IFERROR(__xludf.DUMMYFUNCTION("GOOGLETRANSLATE(D166, ""he"", ""en"")"),"blessed")</f>
        <v>blessed</v>
      </c>
      <c r="F166" s="4"/>
      <c r="G166" s="4"/>
      <c r="H166" s="4"/>
    </row>
    <row r="167" ht="15.75" customHeight="1">
      <c r="A167" s="3" t="s">
        <v>8262</v>
      </c>
      <c r="B167" s="1" t="s">
        <v>8948</v>
      </c>
      <c r="C167" s="4">
        <v>166.0</v>
      </c>
      <c r="D167" s="5" t="s">
        <v>1099</v>
      </c>
      <c r="E167" s="4" t="str">
        <f>IFERROR(__xludf.DUMMYFUNCTION("GOOGLETRANSLATE(D167, ""he"", ""en"")"),"you")</f>
        <v>you</v>
      </c>
      <c r="F167" s="4"/>
      <c r="G167" s="4"/>
      <c r="H167" s="4"/>
    </row>
    <row r="168" ht="15.75" customHeight="1">
      <c r="A168" s="3" t="s">
        <v>8949</v>
      </c>
      <c r="B168" s="1" t="s">
        <v>8950</v>
      </c>
      <c r="C168" s="4">
        <v>167.0</v>
      </c>
      <c r="D168" s="5" t="s">
        <v>3509</v>
      </c>
      <c r="E168" s="4" t="str">
        <f>IFERROR(__xludf.DUMMYFUNCTION("GOOGLETRANSLATE(D168, ""he"", ""en"")"),"Jehovah:")</f>
        <v>Jehovah:</v>
      </c>
      <c r="F168" s="4"/>
      <c r="G168" s="4"/>
      <c r="H168" s="4"/>
    </row>
    <row r="169" ht="15.75" customHeight="1">
      <c r="A169" s="3" t="s">
        <v>7763</v>
      </c>
      <c r="B169" s="1" t="s">
        <v>8951</v>
      </c>
      <c r="C169" s="4">
        <v>168.0</v>
      </c>
      <c r="D169" s="5" t="s">
        <v>956</v>
      </c>
      <c r="E169" s="4" t="str">
        <f>IFERROR(__xludf.DUMMYFUNCTION("GOOGLETRANSLATE(D169, ""he"", ""en"")"),"{about}")</f>
        <v>{about}</v>
      </c>
      <c r="F169" s="4"/>
      <c r="G169" s="4"/>
      <c r="H169" s="4"/>
    </row>
    <row r="170" ht="15.75" customHeight="1">
      <c r="A170" s="3" t="s">
        <v>8502</v>
      </c>
      <c r="B170" s="1" t="s">
        <v>8772</v>
      </c>
      <c r="C170" s="4">
        <v>169.0</v>
      </c>
      <c r="D170" s="5" t="s">
        <v>7753</v>
      </c>
      <c r="E170" s="4" t="str">
        <f>IFERROR(__xludf.DUMMYFUNCTION("GOOGLETRANSLATE(D170, ""he"", ""en"")"),"house")</f>
        <v>house</v>
      </c>
      <c r="F170" s="4"/>
      <c r="G170" s="4"/>
      <c r="H170" s="4"/>
    </row>
    <row r="171" ht="15.75" customHeight="1">
      <c r="C171" s="4">
        <v>170.0</v>
      </c>
      <c r="D171" s="5" t="s">
        <v>8952</v>
      </c>
      <c r="E171" s="4" t="str">
        <f>IFERROR(__xludf.DUMMYFUNCTION("GOOGLETRANSLATE(D171, ""he"", ""en"")"),"The Levite")</f>
        <v>The Levite</v>
      </c>
      <c r="F171" s="4"/>
      <c r="G171" s="4"/>
      <c r="H171" s="4"/>
    </row>
    <row r="172" ht="15.75" customHeight="1">
      <c r="C172" s="4">
        <v>171.0</v>
      </c>
      <c r="D172" s="5" t="s">
        <v>8752</v>
      </c>
      <c r="E172" s="4" t="str">
        <f>IFERROR(__xludf.DUMMYFUNCTION("GOOGLETRANSLATE(D172, ""he"", ""en"")"),"blessed")</f>
        <v>blessed</v>
      </c>
      <c r="F172" s="4"/>
      <c r="G172" s="4"/>
      <c r="H172" s="4"/>
    </row>
    <row r="173" ht="15.75" customHeight="1">
      <c r="C173" s="4">
        <v>172.0</v>
      </c>
      <c r="D173" s="5" t="s">
        <v>1099</v>
      </c>
      <c r="E173" s="4" t="str">
        <f>IFERROR(__xludf.DUMMYFUNCTION("GOOGLETRANSLATE(D173, ""he"", ""en"")"),"you")</f>
        <v>you</v>
      </c>
      <c r="F173" s="4"/>
      <c r="G173" s="4"/>
      <c r="H173" s="4"/>
    </row>
    <row r="174" ht="15.75" customHeight="1">
      <c r="C174" s="4">
        <v>173.0</v>
      </c>
      <c r="D174" s="5" t="s">
        <v>180</v>
      </c>
      <c r="E174" s="4" t="str">
        <f>IFERROR(__xludf.DUMMYFUNCTION("GOOGLETRANSLATE(D174, ""he"", ""en"")"),"Jehovah")</f>
        <v>Jehovah</v>
      </c>
      <c r="F174" s="4"/>
      <c r="G174" s="4"/>
      <c r="H174" s="4"/>
    </row>
    <row r="175" ht="15.75" customHeight="1">
      <c r="C175" s="4">
        <v>174.0</v>
      </c>
      <c r="D175" s="5" t="s">
        <v>8459</v>
      </c>
      <c r="E175" s="4" t="str">
        <f>IFERROR(__xludf.DUMMYFUNCTION("GOOGLETRANSLATE(D175, ""he"", ""en"")"),"Yirayi")</f>
        <v>Yirayi</v>
      </c>
      <c r="F175" s="4"/>
      <c r="G175" s="4"/>
      <c r="H175" s="4"/>
    </row>
    <row r="176" ht="15.75" customHeight="1">
      <c r="C176" s="4">
        <v>175.0</v>
      </c>
      <c r="D176" s="5" t="s">
        <v>180</v>
      </c>
      <c r="E176" s="4" t="str">
        <f>IFERROR(__xludf.DUMMYFUNCTION("GOOGLETRANSLATE(D176, ""he"", ""en"")"),"Jehovah")</f>
        <v>Jehovah</v>
      </c>
      <c r="F176" s="4"/>
      <c r="G176" s="4"/>
      <c r="H176" s="4"/>
    </row>
    <row r="177" ht="15.75" customHeight="1">
      <c r="C177" s="4">
        <v>176.0</v>
      </c>
      <c r="D177" s="5" t="s">
        <v>8752</v>
      </c>
      <c r="E177" s="4" t="str">
        <f>IFERROR(__xludf.DUMMYFUNCTION("GOOGLETRANSLATE(D177, ""he"", ""en"")"),"blessed")</f>
        <v>blessed</v>
      </c>
      <c r="F177" s="4"/>
      <c r="G177" s="4"/>
      <c r="H177" s="4"/>
    </row>
    <row r="178" ht="15.75" customHeight="1">
      <c r="C178" s="4">
        <v>177.0</v>
      </c>
      <c r="D178" s="5" t="s">
        <v>1099</v>
      </c>
      <c r="E178" s="4" t="str">
        <f>IFERROR(__xludf.DUMMYFUNCTION("GOOGLETRANSLATE(D178, ""he"", ""en"")"),"you")</f>
        <v>you</v>
      </c>
      <c r="F178" s="4"/>
      <c r="G178" s="4"/>
      <c r="H178" s="4"/>
    </row>
    <row r="179" ht="15.75" customHeight="1">
      <c r="C179" s="4">
        <v>178.0</v>
      </c>
      <c r="D179" s="5" t="s">
        <v>3509</v>
      </c>
      <c r="E179" s="4" t="str">
        <f>IFERROR(__xludf.DUMMYFUNCTION("GOOGLETRANSLATE(D179, ""he"", ""en"")"),"Jehovah:")</f>
        <v>Jehovah:</v>
      </c>
      <c r="F179" s="4"/>
      <c r="G179" s="4"/>
      <c r="H179" s="4"/>
    </row>
    <row r="180" ht="15.75" customHeight="1">
      <c r="C180" s="4">
        <v>179.0</v>
      </c>
      <c r="D180" s="5" t="s">
        <v>988</v>
      </c>
      <c r="E180" s="4" t="str">
        <f>IFERROR(__xludf.DUMMYFUNCTION("GOOGLETRANSLATE(D180, ""he"", ""en"")"),"{2}")</f>
        <v>{2}</v>
      </c>
      <c r="F180" s="4"/>
      <c r="G180" s="4"/>
      <c r="H180" s="4"/>
    </row>
    <row r="181" ht="15.75" customHeight="1">
      <c r="C181" s="4">
        <v>180.0</v>
      </c>
      <c r="D181" s="5" t="s">
        <v>5218</v>
      </c>
      <c r="E181" s="4" t="str">
        <f>IFERROR(__xludf.DUMMYFUNCTION("GOOGLETRANSLATE(D181, ""he"", ""en"")"),"blessed")</f>
        <v>blessed</v>
      </c>
      <c r="F181" s="4"/>
      <c r="G181" s="4"/>
      <c r="H181" s="4"/>
    </row>
    <row r="182" ht="15.75" customHeight="1">
      <c r="C182" s="4">
        <v>181.0</v>
      </c>
      <c r="D182" s="5" t="s">
        <v>180</v>
      </c>
      <c r="E182" s="4" t="str">
        <f>IFERROR(__xludf.DUMMYFUNCTION("GOOGLETRANSLATE(D182, ""he"", ""en"")"),"Jehovah")</f>
        <v>Jehovah</v>
      </c>
      <c r="F182" s="4"/>
      <c r="G182" s="4"/>
      <c r="H182" s="4"/>
    </row>
    <row r="183" ht="15.75" customHeight="1">
      <c r="C183" s="4">
        <v>182.0</v>
      </c>
      <c r="D183" s="5" t="s">
        <v>8268</v>
      </c>
      <c r="E183" s="4" t="str">
        <f>IFERROR(__xludf.DUMMYFUNCTION("GOOGLETRANSLATE(D183, ""he"", ""en"")"),"A grade")</f>
        <v>A grade</v>
      </c>
      <c r="F183" s="4"/>
      <c r="G183" s="4"/>
      <c r="H183" s="4"/>
    </row>
    <row r="184" ht="15.75" customHeight="1">
      <c r="C184" s="4">
        <v>183.0</v>
      </c>
      <c r="D184" s="5" t="s">
        <v>8953</v>
      </c>
      <c r="E184" s="4" t="str">
        <f>IFERROR(__xludf.DUMMYFUNCTION("GOOGLETRANSLATE(D184, ""he"", ""en"")"),"neighbor")</f>
        <v>neighbor</v>
      </c>
      <c r="F184" s="4"/>
      <c r="G184" s="4"/>
      <c r="H184" s="4"/>
    </row>
    <row r="185" ht="15.75" customHeight="1">
      <c r="C185" s="4">
        <v>184.0</v>
      </c>
      <c r="D185" s="5" t="s">
        <v>2412</v>
      </c>
      <c r="E185" s="4" t="str">
        <f>IFERROR(__xludf.DUMMYFUNCTION("GOOGLETRANSLATE(D185, ""he"", ""en"")"),"Jerusalem")</f>
        <v>Jerusalem</v>
      </c>
      <c r="F185" s="4"/>
      <c r="G185" s="4"/>
      <c r="H185" s="4"/>
    </row>
    <row r="186" ht="15.75" customHeight="1">
      <c r="C186" s="4">
        <v>185.0</v>
      </c>
      <c r="D186" s="5" t="s">
        <v>8954</v>
      </c>
      <c r="E186" s="4" t="str">
        <f>IFERROR(__xludf.DUMMYFUNCTION("GOOGLETRANSLATE(D186, ""he"", ""en"")"),"hallelujah:")</f>
        <v>hallelujah:</v>
      </c>
      <c r="F186" s="4"/>
      <c r="G186" s="4"/>
      <c r="H186" s="4"/>
    </row>
    <row r="187" ht="15.75" customHeight="1">
      <c r="E187" s="4" t="str">
        <f>IFERROR(__xludf.DUMMYFUNCTION("GOOGLETRANSLATE(D187, ""he"", ""en"")"),"#VALUE!")</f>
        <v>#VALUE!</v>
      </c>
    </row>
    <row r="188" ht="15.75" customHeight="1">
      <c r="E188" s="4" t="str">
        <f>IFERROR(__xludf.DUMMYFUNCTION("GOOGLETRANSLATE(D188, ""he"", ""en"")"),"#VALUE!")</f>
        <v>#VALUE!</v>
      </c>
    </row>
    <row r="189" ht="15.75" customHeight="1">
      <c r="E189" s="4" t="str">
        <f>IFERROR(__xludf.DUMMYFUNCTION("GOOGLETRANSLATE(D189, ""he"", ""en"")"),"#VALUE!")</f>
        <v>#VALUE!</v>
      </c>
    </row>
    <row r="190" ht="15.75" customHeight="1">
      <c r="E190" s="4" t="str">
        <f>IFERROR(__xludf.DUMMYFUNCTION("GOOGLETRANSLATE(D190, ""he"", ""en"")"),"#VALUE!")</f>
        <v>#VALUE!</v>
      </c>
    </row>
    <row r="191" ht="15.75" customHeight="1">
      <c r="E191" s="4" t="str">
        <f>IFERROR(__xludf.DUMMYFUNCTION("GOOGLETRANSLATE(D191, ""he"", ""en"")"),"#VALUE!")</f>
        <v>#VALUE!</v>
      </c>
    </row>
    <row r="192" ht="15.75" customHeight="1">
      <c r="E192" s="4" t="str">
        <f>IFERROR(__xludf.DUMMYFUNCTION("GOOGLETRANSLATE(D192, ""he"", ""en"")"),"#VALUE!")</f>
        <v>#VALUE!</v>
      </c>
    </row>
    <row r="193" ht="15.75" customHeight="1">
      <c r="E193" s="4" t="str">
        <f>IFERROR(__xludf.DUMMYFUNCTION("GOOGLETRANSLATE(D193, ""he"", ""en"")"),"#VALUE!")</f>
        <v>#VALUE!</v>
      </c>
    </row>
    <row r="194" ht="15.75" customHeight="1">
      <c r="E194" s="4" t="str">
        <f>IFERROR(__xludf.DUMMYFUNCTION("GOOGLETRANSLATE(D194, ""he"", ""en"")"),"#VALUE!")</f>
        <v>#VALUE!</v>
      </c>
    </row>
    <row r="195" ht="15.75" customHeight="1">
      <c r="E195" s="4" t="str">
        <f>IFERROR(__xludf.DUMMYFUNCTION("GOOGLETRANSLATE(D195, ""he"", ""en"")"),"#VALUE!")</f>
        <v>#VALUE!</v>
      </c>
    </row>
    <row r="196" ht="15.75" customHeight="1">
      <c r="E196" s="4" t="str">
        <f>IFERROR(__xludf.DUMMYFUNCTION("GOOGLETRANSLATE(D196, ""he"", ""en"")"),"#VALUE!")</f>
        <v>#VALUE!</v>
      </c>
    </row>
    <row r="197" ht="15.75" customHeight="1">
      <c r="E197" s="4" t="str">
        <f>IFERROR(__xludf.DUMMYFUNCTION("GOOGLETRANSLATE(D197, ""he"", ""en"")"),"#VALUE!")</f>
        <v>#VALUE!</v>
      </c>
    </row>
    <row r="198" ht="15.75" customHeight="1">
      <c r="E198" s="4" t="str">
        <f>IFERROR(__xludf.DUMMYFUNCTION("GOOGLETRANSLATE(D198, ""he"", ""en"")"),"#VALUE!")</f>
        <v>#VALUE!</v>
      </c>
    </row>
    <row r="199" ht="15.75" customHeight="1">
      <c r="E199" s="4" t="str">
        <f>IFERROR(__xludf.DUMMYFUNCTION("GOOGLETRANSLATE(D199, ""he"", ""en"")"),"#VALUE!")</f>
        <v>#VALUE!</v>
      </c>
    </row>
    <row r="200" ht="15.75" customHeight="1">
      <c r="E200" s="4" t="str">
        <f>IFERROR(__xludf.DUMMYFUNCTION("GOOGLETRANSLATE(D200, ""he"", ""en"")"),"#VALUE!")</f>
        <v>#VALUE!</v>
      </c>
    </row>
    <row r="201" ht="15.75" customHeight="1">
      <c r="E201" s="4" t="str">
        <f>IFERROR(__xludf.DUMMYFUNCTION("GOOGLETRANSLATE(D201, ""he"", ""en"")"),"#VALUE!")</f>
        <v>#VALUE!</v>
      </c>
    </row>
    <row r="202" ht="15.75" customHeight="1">
      <c r="E202" s="4" t="str">
        <f>IFERROR(__xludf.DUMMYFUNCTION("GOOGLETRANSLATE(D202, ""he"", ""en"")"),"#VALUE!")</f>
        <v>#VALUE!</v>
      </c>
    </row>
    <row r="203" ht="15.75" customHeight="1">
      <c r="E203" s="4" t="str">
        <f>IFERROR(__xludf.DUMMYFUNCTION("GOOGLETRANSLATE(D203, ""he"", ""en"")"),"#VALUE!")</f>
        <v>#VALUE!</v>
      </c>
    </row>
    <row r="204" ht="15.75" customHeight="1">
      <c r="E204" s="4" t="str">
        <f>IFERROR(__xludf.DUMMYFUNCTION("GOOGLETRANSLATE(D204, ""he"", ""en"")"),"#VALUE!")</f>
        <v>#VALUE!</v>
      </c>
    </row>
    <row r="205" ht="15.75" customHeight="1">
      <c r="E205" s="4" t="str">
        <f>IFERROR(__xludf.DUMMYFUNCTION("GOOGLETRANSLATE(D205, ""he"", ""en"")"),"#VALUE!")</f>
        <v>#VALUE!</v>
      </c>
    </row>
    <row r="206" ht="15.75" customHeight="1">
      <c r="E206" s="4" t="str">
        <f>IFERROR(__xludf.DUMMYFUNCTION("GOOGLETRANSLATE(D206, ""he"", ""en"")"),"#VALUE!")</f>
        <v>#VALUE!</v>
      </c>
    </row>
    <row r="207" ht="15.75" customHeight="1">
      <c r="E207" s="4" t="str">
        <f>IFERROR(__xludf.DUMMYFUNCTION("GOOGLETRANSLATE(D207, ""he"", ""en"")"),"#VALUE!")</f>
        <v>#VALUE!</v>
      </c>
    </row>
    <row r="208" ht="15.75" customHeight="1">
      <c r="E208" s="4" t="str">
        <f>IFERROR(__xludf.DUMMYFUNCTION("GOOGLETRANSLATE(D208, ""he"", ""en"")"),"#VALUE!")</f>
        <v>#VALUE!</v>
      </c>
    </row>
    <row r="209" ht="15.75" customHeight="1">
      <c r="E209" s="4" t="str">
        <f>IFERROR(__xludf.DUMMYFUNCTION("GOOGLETRANSLATE(D209, ""he"", ""en"")"),"#VALUE!")</f>
        <v>#VALUE!</v>
      </c>
    </row>
    <row r="210" ht="15.75" customHeight="1">
      <c r="E210" s="4" t="str">
        <f>IFERROR(__xludf.DUMMYFUNCTION("GOOGLETRANSLATE(D210, ""he"", ""en"")"),"#VALUE!")</f>
        <v>#VALUE!</v>
      </c>
    </row>
    <row r="211" ht="15.75" customHeight="1">
      <c r="E211" s="4" t="str">
        <f>IFERROR(__xludf.DUMMYFUNCTION("GOOGLETRANSLATE(D211, ""he"", ""en"")"),"#VALUE!")</f>
        <v>#VALUE!</v>
      </c>
    </row>
    <row r="212" ht="15.75" customHeight="1">
      <c r="E212" s="4" t="str">
        <f>IFERROR(__xludf.DUMMYFUNCTION("GOOGLETRANSLATE(D212, ""he"", ""en"")"),"#VALUE!")</f>
        <v>#VALUE!</v>
      </c>
    </row>
    <row r="213" ht="15.75" customHeight="1">
      <c r="E213" s="4" t="str">
        <f>IFERROR(__xludf.DUMMYFUNCTION("GOOGLETRANSLATE(D213, ""he"", ""en"")"),"#VALUE!")</f>
        <v>#VALUE!</v>
      </c>
    </row>
    <row r="214" ht="15.75" customHeight="1">
      <c r="E214" s="4" t="str">
        <f>IFERROR(__xludf.DUMMYFUNCTION("GOOGLETRANSLATE(D214, ""he"", ""en"")"),"#VALUE!")</f>
        <v>#VALUE!</v>
      </c>
    </row>
    <row r="215" ht="15.75" customHeight="1">
      <c r="E215" s="4" t="str">
        <f>IFERROR(__xludf.DUMMYFUNCTION("GOOGLETRANSLATE(D215, ""he"", ""en"")"),"#VALUE!")</f>
        <v>#VALUE!</v>
      </c>
    </row>
    <row r="216" ht="15.75" customHeight="1">
      <c r="E216" s="4" t="str">
        <f>IFERROR(__xludf.DUMMYFUNCTION("GOOGLETRANSLATE(D216, ""he"", ""en"")"),"#VALUE!")</f>
        <v>#VALUE!</v>
      </c>
    </row>
    <row r="217" ht="15.75" customHeight="1">
      <c r="E217" s="4" t="str">
        <f>IFERROR(__xludf.DUMMYFUNCTION("GOOGLETRANSLATE(D217, ""he"", ""en"")"),"#VALUE!")</f>
        <v>#VALUE!</v>
      </c>
    </row>
    <row r="218" ht="15.75" customHeight="1">
      <c r="E218" s="4" t="str">
        <f>IFERROR(__xludf.DUMMYFUNCTION("GOOGLETRANSLATE(D218, ""he"", ""en"")"),"#VALUE!")</f>
        <v>#VALUE!</v>
      </c>
    </row>
    <row r="219" ht="15.75" customHeight="1">
      <c r="E219" s="4" t="str">
        <f>IFERROR(__xludf.DUMMYFUNCTION("GOOGLETRANSLATE(D219, ""he"", ""en"")"),"#VALUE!")</f>
        <v>#VALUE!</v>
      </c>
    </row>
    <row r="220" ht="15.75" customHeight="1">
      <c r="E220" s="4" t="str">
        <f>IFERROR(__xludf.DUMMYFUNCTION("GOOGLETRANSLATE(D220, ""he"", ""en"")"),"#VALUE!")</f>
        <v>#VALUE!</v>
      </c>
    </row>
    <row r="221" ht="15.75" customHeight="1">
      <c r="E221" s="4" t="str">
        <f>IFERROR(__xludf.DUMMYFUNCTION("GOOGLETRANSLATE(D221, ""he"", ""en"")"),"#VALUE!")</f>
        <v>#VALUE!</v>
      </c>
    </row>
    <row r="222" ht="15.75" customHeight="1">
      <c r="E222" s="4" t="str">
        <f>IFERROR(__xludf.DUMMYFUNCTION("GOOGLETRANSLATE(D222, ""he"", ""en"")"),"#VALUE!")</f>
        <v>#VALUE!</v>
      </c>
    </row>
    <row r="223" ht="15.75" customHeight="1">
      <c r="E223" s="4" t="str">
        <f>IFERROR(__xludf.DUMMYFUNCTION("GOOGLETRANSLATE(D223, ""he"", ""en"")"),"#VALUE!")</f>
        <v>#VALUE!</v>
      </c>
    </row>
    <row r="224" ht="15.75" customHeight="1">
      <c r="E224" s="4" t="str">
        <f>IFERROR(__xludf.DUMMYFUNCTION("GOOGLETRANSLATE(D224, ""he"", ""en"")"),"#VALUE!")</f>
        <v>#VALUE!</v>
      </c>
    </row>
    <row r="225" ht="15.75" customHeight="1">
      <c r="E225" s="4" t="str">
        <f>IFERROR(__xludf.DUMMYFUNCTION("GOOGLETRANSLATE(D225, ""he"", ""en"")"),"#VALUE!")</f>
        <v>#VALUE!</v>
      </c>
    </row>
    <row r="226" ht="15.75" customHeight="1">
      <c r="E226" s="4" t="str">
        <f>IFERROR(__xludf.DUMMYFUNCTION("GOOGLETRANSLATE(D226, ""he"", ""en"")"),"#VALUE!")</f>
        <v>#VALUE!</v>
      </c>
    </row>
    <row r="227" ht="15.75" customHeight="1">
      <c r="E227" s="4" t="str">
        <f>IFERROR(__xludf.DUMMYFUNCTION("GOOGLETRANSLATE(D227, ""he"", ""en"")"),"#VALUE!")</f>
        <v>#VALUE!</v>
      </c>
    </row>
    <row r="228" ht="15.75" customHeight="1">
      <c r="E228" s="4" t="str">
        <f>IFERROR(__xludf.DUMMYFUNCTION("GOOGLETRANSLATE(D228, ""he"", ""en"")"),"#VALUE!")</f>
        <v>#VALUE!</v>
      </c>
    </row>
    <row r="229" ht="15.75" customHeight="1">
      <c r="E229" s="4" t="str">
        <f>IFERROR(__xludf.DUMMYFUNCTION("GOOGLETRANSLATE(D229, ""he"", ""en"")"),"#VALUE!")</f>
        <v>#VALUE!</v>
      </c>
    </row>
    <row r="230" ht="15.75" customHeight="1">
      <c r="E230" s="4" t="str">
        <f>IFERROR(__xludf.DUMMYFUNCTION("GOOGLETRANSLATE(D230, ""he"", ""en"")"),"#VALUE!")</f>
        <v>#VALUE!</v>
      </c>
    </row>
    <row r="231" ht="15.75" customHeight="1">
      <c r="E231" s="4" t="str">
        <f>IFERROR(__xludf.DUMMYFUNCTION("GOOGLETRANSLATE(D231, ""he"", ""en"")"),"#VALUE!")</f>
        <v>#VALUE!</v>
      </c>
    </row>
    <row r="232" ht="15.75" customHeight="1">
      <c r="E232" s="4" t="str">
        <f>IFERROR(__xludf.DUMMYFUNCTION("GOOGLETRANSLATE(D232, ""he"", ""en"")"),"#VALUE!")</f>
        <v>#VALUE!</v>
      </c>
    </row>
    <row r="233" ht="15.75" customHeight="1">
      <c r="E233" s="4" t="str">
        <f>IFERROR(__xludf.DUMMYFUNCTION("GOOGLETRANSLATE(D233, ""he"", ""en"")"),"#VALUE!")</f>
        <v>#VALUE!</v>
      </c>
    </row>
    <row r="234" ht="15.75" customHeight="1">
      <c r="E234" s="4" t="str">
        <f>IFERROR(__xludf.DUMMYFUNCTION("GOOGLETRANSLATE(D234, ""he"", ""en"")"),"#VALUE!")</f>
        <v>#VALUE!</v>
      </c>
    </row>
    <row r="235" ht="15.75" customHeight="1">
      <c r="E235" s="4" t="str">
        <f>IFERROR(__xludf.DUMMYFUNCTION("GOOGLETRANSLATE(D235, ""he"", ""en"")"),"#VALUE!")</f>
        <v>#VALUE!</v>
      </c>
    </row>
    <row r="236" ht="15.75" customHeight="1">
      <c r="E236" s="4" t="str">
        <f>IFERROR(__xludf.DUMMYFUNCTION("GOOGLETRANSLATE(D236, ""he"", ""en"")"),"#VALUE!")</f>
        <v>#VALUE!</v>
      </c>
    </row>
    <row r="237" ht="15.75" customHeight="1">
      <c r="E237" s="4" t="str">
        <f>IFERROR(__xludf.DUMMYFUNCTION("GOOGLETRANSLATE(D237, ""he"", ""en"")"),"#VALUE!")</f>
        <v>#VALUE!</v>
      </c>
    </row>
    <row r="238" ht="15.75" customHeight="1">
      <c r="E238" s="4" t="str">
        <f>IFERROR(__xludf.DUMMYFUNCTION("GOOGLETRANSLATE(D238, ""he"", ""en"")"),"#VALUE!")</f>
        <v>#VALUE!</v>
      </c>
    </row>
    <row r="239" ht="15.75" customHeight="1">
      <c r="E239" s="4" t="str">
        <f>IFERROR(__xludf.DUMMYFUNCTION("GOOGLETRANSLATE(D239, ""he"", ""en"")"),"#VALUE!")</f>
        <v>#VALUE!</v>
      </c>
    </row>
    <row r="240" ht="15.75" customHeight="1">
      <c r="E240" s="4" t="str">
        <f>IFERROR(__xludf.DUMMYFUNCTION("GOOGLETRANSLATE(D240, ""he"", ""en"")"),"#VALUE!")</f>
        <v>#VALUE!</v>
      </c>
    </row>
    <row r="241" ht="15.75" customHeight="1">
      <c r="E241" s="4" t="str">
        <f>IFERROR(__xludf.DUMMYFUNCTION("GOOGLETRANSLATE(D241, ""he"", ""en"")"),"#VALUE!")</f>
        <v>#VALUE!</v>
      </c>
    </row>
    <row r="242" ht="15.75" customHeight="1">
      <c r="E242" s="4" t="str">
        <f>IFERROR(__xludf.DUMMYFUNCTION("GOOGLETRANSLATE(D242, ""he"", ""en"")"),"#VALUE!")</f>
        <v>#VALUE!</v>
      </c>
    </row>
    <row r="243" ht="15.75" customHeight="1">
      <c r="E243" s="4" t="str">
        <f>IFERROR(__xludf.DUMMYFUNCTION("GOOGLETRANSLATE(D243, ""he"", ""en"")"),"#VALUE!")</f>
        <v>#VALUE!</v>
      </c>
    </row>
    <row r="244" ht="15.75" customHeight="1">
      <c r="E244" s="4" t="str">
        <f>IFERROR(__xludf.DUMMYFUNCTION("GOOGLETRANSLATE(D244, ""he"", ""en"")"),"#VALUE!")</f>
        <v>#VALUE!</v>
      </c>
    </row>
    <row r="245" ht="15.75" customHeight="1">
      <c r="E245" s="4" t="str">
        <f>IFERROR(__xludf.DUMMYFUNCTION("GOOGLETRANSLATE(D245, ""he"", ""en"")"),"#VALUE!")</f>
        <v>#VALUE!</v>
      </c>
    </row>
    <row r="246" ht="15.75" customHeight="1">
      <c r="E246" s="4" t="str">
        <f>IFERROR(__xludf.DUMMYFUNCTION("GOOGLETRANSLATE(D246, ""he"", ""en"")"),"#VALUE!")</f>
        <v>#VALUE!</v>
      </c>
    </row>
    <row r="247" ht="15.75" customHeight="1">
      <c r="E247" s="4" t="str">
        <f>IFERROR(__xludf.DUMMYFUNCTION("GOOGLETRANSLATE(D247, ""he"", ""en"")"),"#VALUE!")</f>
        <v>#VALUE!</v>
      </c>
    </row>
    <row r="248" ht="15.75" customHeight="1">
      <c r="E248" s="4" t="str">
        <f>IFERROR(__xludf.DUMMYFUNCTION("GOOGLETRANSLATE(D248, ""he"", ""en"")"),"#VALUE!")</f>
        <v>#VALUE!</v>
      </c>
    </row>
    <row r="249" ht="15.75" customHeight="1">
      <c r="E249" s="4" t="str">
        <f>IFERROR(__xludf.DUMMYFUNCTION("GOOGLETRANSLATE(D249, ""he"", ""en"")"),"#VALUE!")</f>
        <v>#VALUE!</v>
      </c>
    </row>
    <row r="250" ht="15.75" customHeight="1">
      <c r="E250" s="4" t="str">
        <f>IFERROR(__xludf.DUMMYFUNCTION("GOOGLETRANSLATE(D250, ""he"", ""en"")"),"#VALUE!")</f>
        <v>#VALUE!</v>
      </c>
    </row>
    <row r="251" ht="15.75" customHeight="1">
      <c r="E251" s="4" t="str">
        <f>IFERROR(__xludf.DUMMYFUNCTION("GOOGLETRANSLATE(D251, ""he"", ""en"")"),"#VALUE!")</f>
        <v>#VALUE!</v>
      </c>
    </row>
    <row r="252" ht="15.75" customHeight="1">
      <c r="E252" s="4" t="str">
        <f>IFERROR(__xludf.DUMMYFUNCTION("GOOGLETRANSLATE(D252, ""he"", ""en"")"),"#VALUE!")</f>
        <v>#VALUE!</v>
      </c>
    </row>
    <row r="253" ht="15.75" customHeight="1">
      <c r="E253" s="4" t="str">
        <f>IFERROR(__xludf.DUMMYFUNCTION("GOOGLETRANSLATE(D253, ""he"", ""en"")"),"#VALUE!")</f>
        <v>#VALUE!</v>
      </c>
    </row>
    <row r="254" ht="15.75" customHeight="1">
      <c r="E254" s="4" t="str">
        <f>IFERROR(__xludf.DUMMYFUNCTION("GOOGLETRANSLATE(D254, ""he"", ""en"")"),"#VALUE!")</f>
        <v>#VALUE!</v>
      </c>
    </row>
    <row r="255" ht="15.75" customHeight="1">
      <c r="E255" s="4" t="str">
        <f>IFERROR(__xludf.DUMMYFUNCTION("GOOGLETRANSLATE(D255, ""he"", ""en"")"),"#VALUE!")</f>
        <v>#VALUE!</v>
      </c>
    </row>
    <row r="256" ht="15.75" customHeight="1">
      <c r="E256" s="4" t="str">
        <f>IFERROR(__xludf.DUMMYFUNCTION("GOOGLETRANSLATE(D256, ""he"", ""en"")"),"#VALUE!")</f>
        <v>#VALUE!</v>
      </c>
    </row>
    <row r="257" ht="15.75" customHeight="1">
      <c r="E257" s="4" t="str">
        <f>IFERROR(__xludf.DUMMYFUNCTION("GOOGLETRANSLATE(D257, ""he"", ""en"")"),"#VALUE!")</f>
        <v>#VALUE!</v>
      </c>
    </row>
    <row r="258" ht="15.75" customHeight="1">
      <c r="E258" s="4" t="str">
        <f>IFERROR(__xludf.DUMMYFUNCTION("GOOGLETRANSLATE(D258, ""he"", ""en"")"),"#VALUE!")</f>
        <v>#VALUE!</v>
      </c>
    </row>
    <row r="259" ht="15.75" customHeight="1">
      <c r="E259" s="4" t="str">
        <f>IFERROR(__xludf.DUMMYFUNCTION("GOOGLETRANSLATE(D259, ""he"", ""en"")"),"#VALUE!")</f>
        <v>#VALUE!</v>
      </c>
    </row>
    <row r="260" ht="15.75" customHeight="1">
      <c r="E260" s="4" t="str">
        <f>IFERROR(__xludf.DUMMYFUNCTION("GOOGLETRANSLATE(D260, ""he"", ""en"")"),"#VALUE!")</f>
        <v>#VALUE!</v>
      </c>
    </row>
    <row r="261" ht="15.75" customHeight="1">
      <c r="E261" s="4" t="str">
        <f>IFERROR(__xludf.DUMMYFUNCTION("GOOGLETRANSLATE(D261, ""he"", ""en"")"),"#VALUE!")</f>
        <v>#VALUE!</v>
      </c>
    </row>
    <row r="262" ht="15.75" customHeight="1">
      <c r="E262" s="4" t="str">
        <f>IFERROR(__xludf.DUMMYFUNCTION("GOOGLETRANSLATE(D262, ""he"", ""en"")"),"#VALUE!")</f>
        <v>#VALUE!</v>
      </c>
    </row>
    <row r="263" ht="15.75" customHeight="1">
      <c r="E263" s="4" t="str">
        <f>IFERROR(__xludf.DUMMYFUNCTION("GOOGLETRANSLATE(D263, ""he"", ""en"")"),"#VALUE!")</f>
        <v>#VALUE!</v>
      </c>
    </row>
    <row r="264" ht="15.75" customHeight="1">
      <c r="E264" s="4" t="str">
        <f>IFERROR(__xludf.DUMMYFUNCTION("GOOGLETRANSLATE(D264, ""he"", ""en"")"),"#VALUE!")</f>
        <v>#VALUE!</v>
      </c>
    </row>
    <row r="265" ht="15.75" customHeight="1">
      <c r="E265" s="4" t="str">
        <f>IFERROR(__xludf.DUMMYFUNCTION("GOOGLETRANSLATE(D265, ""he"", ""en"")"),"#VALUE!")</f>
        <v>#VALUE!</v>
      </c>
    </row>
    <row r="266" ht="15.75" customHeight="1">
      <c r="E266" s="4" t="str">
        <f>IFERROR(__xludf.DUMMYFUNCTION("GOOGLETRANSLATE(D266, ""he"", ""en"")"),"#VALUE!")</f>
        <v>#VALUE!</v>
      </c>
    </row>
    <row r="267" ht="15.75" customHeight="1">
      <c r="E267" s="4" t="str">
        <f>IFERROR(__xludf.DUMMYFUNCTION("GOOGLETRANSLATE(D267, ""he"", ""en"")"),"#VALUE!")</f>
        <v>#VALUE!</v>
      </c>
    </row>
    <row r="268" ht="15.75" customHeight="1">
      <c r="E268" s="4" t="str">
        <f>IFERROR(__xludf.DUMMYFUNCTION("GOOGLETRANSLATE(D268, ""he"", ""en"")"),"#VALUE!")</f>
        <v>#VALUE!</v>
      </c>
    </row>
    <row r="269" ht="15.75" customHeight="1">
      <c r="E269" s="4" t="str">
        <f>IFERROR(__xludf.DUMMYFUNCTION("GOOGLETRANSLATE(D269, ""he"", ""en"")"),"#VALUE!")</f>
        <v>#VALUE!</v>
      </c>
    </row>
    <row r="270" ht="15.75" customHeight="1">
      <c r="E270" s="4" t="str">
        <f>IFERROR(__xludf.DUMMYFUNCTION("GOOGLETRANSLATE(D270, ""he"", ""en"")"),"#VALUE!")</f>
        <v>#VALUE!</v>
      </c>
    </row>
    <row r="271" ht="15.75" customHeight="1">
      <c r="E271" s="4" t="str">
        <f>IFERROR(__xludf.DUMMYFUNCTION("GOOGLETRANSLATE(D271, ""he"", ""en"")"),"#VALUE!")</f>
        <v>#VALUE!</v>
      </c>
    </row>
    <row r="272" ht="15.75" customHeight="1">
      <c r="E272" s="4" t="str">
        <f>IFERROR(__xludf.DUMMYFUNCTION("GOOGLETRANSLATE(D272, ""he"", ""en"")"),"#VALUE!")</f>
        <v>#VALUE!</v>
      </c>
    </row>
    <row r="273" ht="15.75" customHeight="1">
      <c r="E273" s="4" t="str">
        <f>IFERROR(__xludf.DUMMYFUNCTION("GOOGLETRANSLATE(D273, ""he"", ""en"")"),"#VALUE!")</f>
        <v>#VALUE!</v>
      </c>
    </row>
    <row r="274" ht="15.75" customHeight="1">
      <c r="E274" s="4" t="str">
        <f>IFERROR(__xludf.DUMMYFUNCTION("GOOGLETRANSLATE(D274, ""he"", ""en"")"),"#VALUE!")</f>
        <v>#VALUE!</v>
      </c>
    </row>
    <row r="275" ht="15.75" customHeight="1">
      <c r="E275" s="4" t="str">
        <f>IFERROR(__xludf.DUMMYFUNCTION("GOOGLETRANSLATE(D275, ""he"", ""en"")"),"#VALUE!")</f>
        <v>#VALUE!</v>
      </c>
    </row>
    <row r="276" ht="15.75" customHeight="1">
      <c r="E276" s="4" t="str">
        <f>IFERROR(__xludf.DUMMYFUNCTION("GOOGLETRANSLATE(D276, ""he"", ""en"")"),"#VALUE!")</f>
        <v>#VALUE!</v>
      </c>
    </row>
    <row r="277" ht="15.75" customHeight="1">
      <c r="E277" s="4" t="str">
        <f>IFERROR(__xludf.DUMMYFUNCTION("GOOGLETRANSLATE(D277, ""he"", ""en"")"),"#VALUE!")</f>
        <v>#VALUE!</v>
      </c>
    </row>
    <row r="278" ht="15.75" customHeight="1">
      <c r="E278" s="4" t="str">
        <f>IFERROR(__xludf.DUMMYFUNCTION("GOOGLETRANSLATE(D278, ""he"", ""en"")"),"#VALUE!")</f>
        <v>#VALUE!</v>
      </c>
    </row>
    <row r="279" ht="15.75" customHeight="1">
      <c r="E279" s="4" t="str">
        <f>IFERROR(__xludf.DUMMYFUNCTION("GOOGLETRANSLATE(D279, ""he"", ""en"")"),"#VALUE!")</f>
        <v>#VALUE!</v>
      </c>
    </row>
    <row r="280" ht="15.75" customHeight="1">
      <c r="E280" s="4" t="str">
        <f>IFERROR(__xludf.DUMMYFUNCTION("GOOGLETRANSLATE(D280, ""he"", ""en"")"),"#VALUE!")</f>
        <v>#VALUE!</v>
      </c>
    </row>
    <row r="281" ht="15.75" customHeight="1">
      <c r="E281" s="4" t="str">
        <f>IFERROR(__xludf.DUMMYFUNCTION("GOOGLETRANSLATE(D281, ""he"", ""en"")"),"#VALUE!")</f>
        <v>#VALUE!</v>
      </c>
    </row>
    <row r="282" ht="15.75" customHeight="1">
      <c r="E282" s="4" t="str">
        <f>IFERROR(__xludf.DUMMYFUNCTION("GOOGLETRANSLATE(D282, ""he"", ""en"")"),"#VALUE!")</f>
        <v>#VALUE!</v>
      </c>
    </row>
    <row r="283" ht="15.75" customHeight="1">
      <c r="E283" s="4" t="str">
        <f>IFERROR(__xludf.DUMMYFUNCTION("GOOGLETRANSLATE(D283, ""he"", ""en"")"),"#VALUE!")</f>
        <v>#VALUE!</v>
      </c>
    </row>
    <row r="284" ht="15.75" customHeight="1">
      <c r="E284" s="4" t="str">
        <f>IFERROR(__xludf.DUMMYFUNCTION("GOOGLETRANSLATE(D284, ""he"", ""en"")"),"#VALUE!")</f>
        <v>#VALUE!</v>
      </c>
    </row>
    <row r="285" ht="15.75" customHeight="1">
      <c r="E285" s="4" t="str">
        <f>IFERROR(__xludf.DUMMYFUNCTION("GOOGLETRANSLATE(D285, ""he"", ""en"")"),"#VALUE!")</f>
        <v>#VALUE!</v>
      </c>
    </row>
    <row r="286" ht="15.75" customHeight="1">
      <c r="E286" s="4" t="str">
        <f>IFERROR(__xludf.DUMMYFUNCTION("GOOGLETRANSLATE(D286, ""he"", ""en"")"),"#VALUE!")</f>
        <v>#VALUE!</v>
      </c>
    </row>
    <row r="287" ht="15.75" customHeight="1">
      <c r="E287" s="4" t="str">
        <f>IFERROR(__xludf.DUMMYFUNCTION("GOOGLETRANSLATE(D287, ""he"", ""en"")"),"#VALUE!")</f>
        <v>#VALUE!</v>
      </c>
    </row>
    <row r="288" ht="15.75" customHeight="1">
      <c r="E288" s="4" t="str">
        <f>IFERROR(__xludf.DUMMYFUNCTION("GOOGLETRANSLATE(D288, ""he"", ""en"")"),"#VALUE!")</f>
        <v>#VALUE!</v>
      </c>
    </row>
    <row r="289" ht="15.75" customHeight="1">
      <c r="E289" s="4" t="str">
        <f>IFERROR(__xludf.DUMMYFUNCTION("GOOGLETRANSLATE(D289, ""he"", ""en"")"),"#VALUE!")</f>
        <v>#VALUE!</v>
      </c>
    </row>
    <row r="290" ht="15.75" customHeight="1">
      <c r="E290" s="4" t="str">
        <f>IFERROR(__xludf.DUMMYFUNCTION("GOOGLETRANSLATE(D290, ""he"", ""en"")"),"#VALUE!")</f>
        <v>#VALUE!</v>
      </c>
    </row>
    <row r="291" ht="15.75" customHeight="1">
      <c r="E291" s="4" t="str">
        <f>IFERROR(__xludf.DUMMYFUNCTION("GOOGLETRANSLATE(D291, ""he"", ""en"")"),"#VALUE!")</f>
        <v>#VALUE!</v>
      </c>
    </row>
    <row r="292" ht="15.75" customHeight="1">
      <c r="E292" s="4" t="str">
        <f>IFERROR(__xludf.DUMMYFUNCTION("GOOGLETRANSLATE(D292, ""he"", ""en"")"),"#VALUE!")</f>
        <v>#VALUE!</v>
      </c>
    </row>
    <row r="293" ht="15.75" customHeight="1">
      <c r="E293" s="4" t="str">
        <f>IFERROR(__xludf.DUMMYFUNCTION("GOOGLETRANSLATE(D293, ""he"", ""en"")"),"#VALUE!")</f>
        <v>#VALUE!</v>
      </c>
    </row>
    <row r="294" ht="15.75" customHeight="1">
      <c r="E294" s="4" t="str">
        <f>IFERROR(__xludf.DUMMYFUNCTION("GOOGLETRANSLATE(D294, ""he"", ""en"")"),"#VALUE!")</f>
        <v>#VALUE!</v>
      </c>
    </row>
    <row r="295" ht="15.75" customHeight="1">
      <c r="E295" s="4" t="str">
        <f>IFERROR(__xludf.DUMMYFUNCTION("GOOGLETRANSLATE(D295, ""he"", ""en"")"),"#VALUE!")</f>
        <v>#VALUE!</v>
      </c>
    </row>
    <row r="296" ht="15.75" customHeight="1">
      <c r="E296" s="4" t="str">
        <f>IFERROR(__xludf.DUMMYFUNCTION("GOOGLETRANSLATE(D296, ""he"", ""en"")"),"#VALUE!")</f>
        <v>#VALUE!</v>
      </c>
    </row>
    <row r="297" ht="15.75" customHeight="1">
      <c r="E297" s="4" t="str">
        <f>IFERROR(__xludf.DUMMYFUNCTION("GOOGLETRANSLATE(D297, ""he"", ""en"")"),"#VALUE!")</f>
        <v>#VALUE!</v>
      </c>
    </row>
    <row r="298" ht="15.75" customHeight="1">
      <c r="E298" s="4" t="str">
        <f>IFERROR(__xludf.DUMMYFUNCTION("GOOGLETRANSLATE(D298, ""he"", ""en"")"),"#VALUE!")</f>
        <v>#VALUE!</v>
      </c>
    </row>
    <row r="299" ht="15.75" customHeight="1">
      <c r="E299" s="4" t="str">
        <f>IFERROR(__xludf.DUMMYFUNCTION("GOOGLETRANSLATE(D299, ""he"", ""en"")"),"#VALUE!")</f>
        <v>#VALUE!</v>
      </c>
    </row>
    <row r="300" ht="15.75" customHeight="1">
      <c r="E300" s="4" t="str">
        <f>IFERROR(__xludf.DUMMYFUNCTION("GOOGLETRANSLATE(D300, ""he"", ""en"")"),"#VALUE!")</f>
        <v>#VALUE!</v>
      </c>
    </row>
    <row r="301" ht="15.75" customHeight="1">
      <c r="E301" s="4" t="str">
        <f>IFERROR(__xludf.DUMMYFUNCTION("GOOGLETRANSLATE(D301, ""he"", ""en"")"),"#VALUE!")</f>
        <v>#VALUE!</v>
      </c>
    </row>
    <row r="302" ht="15.75" customHeight="1">
      <c r="E302" s="4" t="str">
        <f>IFERROR(__xludf.DUMMYFUNCTION("GOOGLETRANSLATE(D302, ""he"", ""en"")"),"#VALUE!")</f>
        <v>#VALUE!</v>
      </c>
    </row>
    <row r="303" ht="15.75" customHeight="1">
      <c r="E303" s="4" t="str">
        <f>IFERROR(__xludf.DUMMYFUNCTION("GOOGLETRANSLATE(D303, ""he"", ""en"")"),"#VALUE!")</f>
        <v>#VALUE!</v>
      </c>
    </row>
    <row r="304" ht="15.75" customHeight="1">
      <c r="E304" s="4" t="str">
        <f>IFERROR(__xludf.DUMMYFUNCTION("GOOGLETRANSLATE(D304, ""he"", ""en"")"),"#VALUE!")</f>
        <v>#VALUE!</v>
      </c>
    </row>
    <row r="305" ht="15.75" customHeight="1">
      <c r="E305" s="4" t="str">
        <f>IFERROR(__xludf.DUMMYFUNCTION("GOOGLETRANSLATE(D305, ""he"", ""en"")"),"#VALUE!")</f>
        <v>#VALUE!</v>
      </c>
    </row>
    <row r="306" ht="15.75" customHeight="1">
      <c r="E306" s="4" t="str">
        <f>IFERROR(__xludf.DUMMYFUNCTION("GOOGLETRANSLATE(D306, ""he"", ""en"")"),"#VALUE!")</f>
        <v>#VALUE!</v>
      </c>
    </row>
    <row r="307" ht="15.75" customHeight="1">
      <c r="E307" s="4" t="str">
        <f>IFERROR(__xludf.DUMMYFUNCTION("GOOGLETRANSLATE(D307, ""he"", ""en"")"),"#VALUE!")</f>
        <v>#VALUE!</v>
      </c>
    </row>
    <row r="308" ht="15.75" customHeight="1">
      <c r="E308" s="4" t="str">
        <f>IFERROR(__xludf.DUMMYFUNCTION("GOOGLETRANSLATE(D308, ""he"", ""en"")"),"#VALUE!")</f>
        <v>#VALUE!</v>
      </c>
    </row>
    <row r="309" ht="15.75" customHeight="1">
      <c r="E309" s="4" t="str">
        <f>IFERROR(__xludf.DUMMYFUNCTION("GOOGLETRANSLATE(D309, ""he"", ""en"")"),"#VALUE!")</f>
        <v>#VALUE!</v>
      </c>
    </row>
    <row r="310" ht="15.75" customHeight="1">
      <c r="E310" s="4" t="str">
        <f>IFERROR(__xludf.DUMMYFUNCTION("GOOGLETRANSLATE(D310, ""he"", ""en"")"),"#VALUE!")</f>
        <v>#VALUE!</v>
      </c>
    </row>
    <row r="311" ht="15.75" customHeight="1">
      <c r="E311" s="4" t="str">
        <f>IFERROR(__xludf.DUMMYFUNCTION("GOOGLETRANSLATE(D311, ""he"", ""en"")"),"#VALUE!")</f>
        <v>#VALUE!</v>
      </c>
    </row>
    <row r="312" ht="15.75" customHeight="1">
      <c r="E312" s="4" t="str">
        <f>IFERROR(__xludf.DUMMYFUNCTION("GOOGLETRANSLATE(D312, ""he"", ""en"")"),"#VALUE!")</f>
        <v>#VALUE!</v>
      </c>
    </row>
    <row r="313" ht="15.75" customHeight="1">
      <c r="E313" s="4" t="str">
        <f>IFERROR(__xludf.DUMMYFUNCTION("GOOGLETRANSLATE(D313, ""he"", ""en"")"),"#VALUE!")</f>
        <v>#VALUE!</v>
      </c>
    </row>
    <row r="314" ht="15.75" customHeight="1">
      <c r="E314" s="4" t="str">
        <f>IFERROR(__xludf.DUMMYFUNCTION("GOOGLETRANSLATE(D314, ""he"", ""en"")"),"#VALUE!")</f>
        <v>#VALUE!</v>
      </c>
    </row>
    <row r="315" ht="15.75" customHeight="1">
      <c r="E315" s="4" t="str">
        <f>IFERROR(__xludf.DUMMYFUNCTION("GOOGLETRANSLATE(D315, ""he"", ""en"")"),"#VALUE!")</f>
        <v>#VALUE!</v>
      </c>
    </row>
    <row r="316" ht="15.75" customHeight="1">
      <c r="E316" s="4" t="str">
        <f>IFERROR(__xludf.DUMMYFUNCTION("GOOGLETRANSLATE(D316, ""he"", ""en"")"),"#VALUE!")</f>
        <v>#VALUE!</v>
      </c>
    </row>
    <row r="317" ht="15.75" customHeight="1">
      <c r="E317" s="4" t="str">
        <f>IFERROR(__xludf.DUMMYFUNCTION("GOOGLETRANSLATE(D317, ""he"", ""en"")"),"#VALUE!")</f>
        <v>#VALUE!</v>
      </c>
    </row>
    <row r="318" ht="15.75" customHeight="1">
      <c r="E318" s="4" t="str">
        <f>IFERROR(__xludf.DUMMYFUNCTION("GOOGLETRANSLATE(D318, ""he"", ""en"")"),"#VALUE!")</f>
        <v>#VALUE!</v>
      </c>
    </row>
    <row r="319" ht="15.75" customHeight="1">
      <c r="E319" s="4" t="str">
        <f>IFERROR(__xludf.DUMMYFUNCTION("GOOGLETRANSLATE(D319, ""he"", ""en"")"),"#VALUE!")</f>
        <v>#VALUE!</v>
      </c>
    </row>
    <row r="320" ht="15.75" customHeight="1">
      <c r="E320" s="4" t="str">
        <f>IFERROR(__xludf.DUMMYFUNCTION("GOOGLETRANSLATE(D320, ""he"", ""en"")"),"#VALUE!")</f>
        <v>#VALUE!</v>
      </c>
    </row>
    <row r="321" ht="15.75" customHeight="1">
      <c r="E321" s="4" t="str">
        <f>IFERROR(__xludf.DUMMYFUNCTION("GOOGLETRANSLATE(D321, ""he"", ""en"")"),"#VALUE!")</f>
        <v>#VALUE!</v>
      </c>
    </row>
    <row r="322" ht="15.75" customHeight="1">
      <c r="E322" s="4" t="str">
        <f>IFERROR(__xludf.DUMMYFUNCTION("GOOGLETRANSLATE(D322, ""he"", ""en"")"),"#VALUE!")</f>
        <v>#VALUE!</v>
      </c>
    </row>
    <row r="323" ht="15.75" customHeight="1">
      <c r="E323" s="4" t="str">
        <f>IFERROR(__xludf.DUMMYFUNCTION("GOOGLETRANSLATE(D323, ""he"", ""en"")"),"#VALUE!")</f>
        <v>#VALUE!</v>
      </c>
    </row>
    <row r="324" ht="15.75" customHeight="1">
      <c r="E324" s="4" t="str">
        <f>IFERROR(__xludf.DUMMYFUNCTION("GOOGLETRANSLATE(D324, ""he"", ""en"")"),"#VALUE!")</f>
        <v>#VALUE!</v>
      </c>
    </row>
    <row r="325" ht="15.75" customHeight="1">
      <c r="E325" s="4" t="str">
        <f>IFERROR(__xludf.DUMMYFUNCTION("GOOGLETRANSLATE(D325, ""he"", ""en"")"),"#VALUE!")</f>
        <v>#VALUE!</v>
      </c>
    </row>
    <row r="326" ht="15.75" customHeight="1">
      <c r="E326" s="4" t="str">
        <f>IFERROR(__xludf.DUMMYFUNCTION("GOOGLETRANSLATE(D326, ""he"", ""en"")"),"#VALUE!")</f>
        <v>#VALUE!</v>
      </c>
    </row>
    <row r="327" ht="15.75" customHeight="1">
      <c r="E327" s="4" t="str">
        <f>IFERROR(__xludf.DUMMYFUNCTION("GOOGLETRANSLATE(D327, ""he"", ""en"")"),"#VALUE!")</f>
        <v>#VALUE!</v>
      </c>
    </row>
    <row r="328" ht="15.75" customHeight="1">
      <c r="E328" s="4" t="str">
        <f>IFERROR(__xludf.DUMMYFUNCTION("GOOGLETRANSLATE(D328, ""he"", ""en"")"),"#VALUE!")</f>
        <v>#VALUE!</v>
      </c>
    </row>
    <row r="329" ht="15.75" customHeight="1">
      <c r="E329" s="4" t="str">
        <f>IFERROR(__xludf.DUMMYFUNCTION("GOOGLETRANSLATE(D329, ""he"", ""en"")"),"#VALUE!")</f>
        <v>#VALUE!</v>
      </c>
    </row>
    <row r="330" ht="15.75" customHeight="1">
      <c r="E330" s="4" t="str">
        <f>IFERROR(__xludf.DUMMYFUNCTION("GOOGLETRANSLATE(D330, ""he"", ""en"")"),"#VALUE!")</f>
        <v>#VALUE!</v>
      </c>
    </row>
    <row r="331" ht="15.75" customHeight="1">
      <c r="E331" s="4" t="str">
        <f>IFERROR(__xludf.DUMMYFUNCTION("GOOGLETRANSLATE(D331, ""he"", ""en"")"),"#VALUE!")</f>
        <v>#VALUE!</v>
      </c>
    </row>
    <row r="332" ht="15.75" customHeight="1">
      <c r="E332" s="4" t="str">
        <f>IFERROR(__xludf.DUMMYFUNCTION("GOOGLETRANSLATE(D332, ""he"", ""en"")"),"#VALUE!")</f>
        <v>#VALUE!</v>
      </c>
    </row>
    <row r="333" ht="15.75" customHeight="1">
      <c r="E333" s="4" t="str">
        <f>IFERROR(__xludf.DUMMYFUNCTION("GOOGLETRANSLATE(D333, ""he"", ""en"")"),"#VALUE!")</f>
        <v>#VALUE!</v>
      </c>
    </row>
    <row r="334" ht="15.75" customHeight="1">
      <c r="E334" s="4" t="str">
        <f>IFERROR(__xludf.DUMMYFUNCTION("GOOGLETRANSLATE(D334, ""he"", ""en"")"),"#VALUE!")</f>
        <v>#VALUE!</v>
      </c>
    </row>
    <row r="335" ht="15.75" customHeight="1">
      <c r="E335" s="4" t="str">
        <f>IFERROR(__xludf.DUMMYFUNCTION("GOOGLETRANSLATE(D335, ""he"", ""en"")"),"#VALUE!")</f>
        <v>#VALUE!</v>
      </c>
    </row>
    <row r="336" ht="15.75" customHeight="1">
      <c r="E336" s="4" t="str">
        <f>IFERROR(__xludf.DUMMYFUNCTION("GOOGLETRANSLATE(D336, ""he"", ""en"")"),"#VALUE!")</f>
        <v>#VALUE!</v>
      </c>
    </row>
    <row r="337" ht="15.75" customHeight="1">
      <c r="E337" s="4" t="str">
        <f>IFERROR(__xludf.DUMMYFUNCTION("GOOGLETRANSLATE(D337, ""he"", ""en"")"),"#VALUE!")</f>
        <v>#VALUE!</v>
      </c>
    </row>
    <row r="338" ht="15.75" customHeight="1">
      <c r="E338" s="4" t="str">
        <f>IFERROR(__xludf.DUMMYFUNCTION("GOOGLETRANSLATE(D338, ""he"", ""en"")"),"#VALUE!")</f>
        <v>#VALUE!</v>
      </c>
    </row>
    <row r="339" ht="15.75" customHeight="1">
      <c r="E339" s="4" t="str">
        <f>IFERROR(__xludf.DUMMYFUNCTION("GOOGLETRANSLATE(D339, ""he"", ""en"")"),"#VALUE!")</f>
        <v>#VALUE!</v>
      </c>
    </row>
    <row r="340" ht="15.75" customHeight="1">
      <c r="E340" s="4" t="str">
        <f>IFERROR(__xludf.DUMMYFUNCTION("GOOGLETRANSLATE(D340, ""he"", ""en"")"),"#VALUE!")</f>
        <v>#VALUE!</v>
      </c>
    </row>
    <row r="341" ht="15.75" customHeight="1">
      <c r="E341" s="4" t="str">
        <f>IFERROR(__xludf.DUMMYFUNCTION("GOOGLETRANSLATE(D341, ""he"", ""en"")"),"#VALUE!")</f>
        <v>#VALUE!</v>
      </c>
    </row>
    <row r="342" ht="15.75" customHeight="1">
      <c r="E342" s="4" t="str">
        <f>IFERROR(__xludf.DUMMYFUNCTION("GOOGLETRANSLATE(D342, ""he"", ""en"")"),"#VALUE!")</f>
        <v>#VALUE!</v>
      </c>
    </row>
    <row r="343" ht="15.75" customHeight="1">
      <c r="E343" s="4" t="str">
        <f>IFERROR(__xludf.DUMMYFUNCTION("GOOGLETRANSLATE(D343, ""he"", ""en"")"),"#VALUE!")</f>
        <v>#VALUE!</v>
      </c>
    </row>
    <row r="344" ht="15.75" customHeight="1">
      <c r="E344" s="4" t="str">
        <f>IFERROR(__xludf.DUMMYFUNCTION("GOOGLETRANSLATE(D344, ""he"", ""en"")"),"#VALUE!")</f>
        <v>#VALUE!</v>
      </c>
    </row>
    <row r="345" ht="15.75" customHeight="1">
      <c r="E345" s="4" t="str">
        <f>IFERROR(__xludf.DUMMYFUNCTION("GOOGLETRANSLATE(D345, ""he"", ""en"")"),"#VALUE!")</f>
        <v>#VALUE!</v>
      </c>
    </row>
    <row r="346" ht="15.75" customHeight="1">
      <c r="E346" s="4" t="str">
        <f>IFERROR(__xludf.DUMMYFUNCTION("GOOGLETRANSLATE(D346, ""he"", ""en"")"),"#VALUE!")</f>
        <v>#VALUE!</v>
      </c>
    </row>
    <row r="347" ht="15.75" customHeight="1">
      <c r="E347" s="4" t="str">
        <f>IFERROR(__xludf.DUMMYFUNCTION("GOOGLETRANSLATE(D347, ""he"", ""en"")"),"#VALUE!")</f>
        <v>#VALUE!</v>
      </c>
    </row>
    <row r="348" ht="15.75" customHeight="1">
      <c r="E348" s="4" t="str">
        <f>IFERROR(__xludf.DUMMYFUNCTION("GOOGLETRANSLATE(D348, ""he"", ""en"")"),"#VALUE!")</f>
        <v>#VALUE!</v>
      </c>
    </row>
    <row r="349" ht="15.75" customHeight="1">
      <c r="E349" s="4" t="str">
        <f>IFERROR(__xludf.DUMMYFUNCTION("GOOGLETRANSLATE(D349, ""he"", ""en"")"),"#VALUE!")</f>
        <v>#VALUE!</v>
      </c>
    </row>
    <row r="350" ht="15.75" customHeight="1">
      <c r="E350" s="4" t="str">
        <f>IFERROR(__xludf.DUMMYFUNCTION("GOOGLETRANSLATE(D350, ""he"", ""en"")"),"#VALUE!")</f>
        <v>#VALUE!</v>
      </c>
    </row>
    <row r="351" ht="15.75" customHeight="1">
      <c r="E351" s="4" t="str">
        <f>IFERROR(__xludf.DUMMYFUNCTION("GOOGLETRANSLATE(D351, ""he"", ""en"")"),"#VALUE!")</f>
        <v>#VALUE!</v>
      </c>
    </row>
    <row r="352" ht="15.75" customHeight="1">
      <c r="E352" s="4" t="str">
        <f>IFERROR(__xludf.DUMMYFUNCTION("GOOGLETRANSLATE(D352, ""he"", ""en"")"),"#VALUE!")</f>
        <v>#VALUE!</v>
      </c>
    </row>
    <row r="353" ht="15.75" customHeight="1">
      <c r="E353" s="4" t="str">
        <f>IFERROR(__xludf.DUMMYFUNCTION("GOOGLETRANSLATE(D353, ""he"", ""en"")"),"#VALUE!")</f>
        <v>#VALUE!</v>
      </c>
    </row>
    <row r="354" ht="15.75" customHeight="1">
      <c r="E354" s="4" t="str">
        <f>IFERROR(__xludf.DUMMYFUNCTION("GOOGLETRANSLATE(D354, ""he"", ""en"")"),"#VALUE!")</f>
        <v>#VALUE!</v>
      </c>
    </row>
    <row r="355" ht="15.75" customHeight="1">
      <c r="E355" s="4" t="str">
        <f>IFERROR(__xludf.DUMMYFUNCTION("GOOGLETRANSLATE(D355, ""he"", ""en"")"),"#VALUE!")</f>
        <v>#VALUE!</v>
      </c>
    </row>
    <row r="356" ht="15.75" customHeight="1">
      <c r="E356" s="4" t="str">
        <f>IFERROR(__xludf.DUMMYFUNCTION("GOOGLETRANSLATE(D356, ""he"", ""en"")"),"#VALUE!")</f>
        <v>#VALUE!</v>
      </c>
    </row>
    <row r="357" ht="15.75" customHeight="1">
      <c r="E357" s="4" t="str">
        <f>IFERROR(__xludf.DUMMYFUNCTION("GOOGLETRANSLATE(D357, ""he"", ""en"")"),"#VALUE!")</f>
        <v>#VALUE!</v>
      </c>
    </row>
    <row r="358" ht="15.75" customHeight="1">
      <c r="E358" s="4" t="str">
        <f>IFERROR(__xludf.DUMMYFUNCTION("GOOGLETRANSLATE(D358, ""he"", ""en"")"),"#VALUE!")</f>
        <v>#VALUE!</v>
      </c>
    </row>
    <row r="359" ht="15.75" customHeight="1">
      <c r="E359" s="4" t="str">
        <f>IFERROR(__xludf.DUMMYFUNCTION("GOOGLETRANSLATE(D359, ""he"", ""en"")"),"#VALUE!")</f>
        <v>#VALUE!</v>
      </c>
    </row>
    <row r="360" ht="15.75" customHeight="1">
      <c r="E360" s="4" t="str">
        <f>IFERROR(__xludf.DUMMYFUNCTION("GOOGLETRANSLATE(D360, ""he"", ""en"")"),"#VALUE!")</f>
        <v>#VALUE!</v>
      </c>
    </row>
    <row r="361" ht="15.75" customHeight="1">
      <c r="E361" s="4" t="str">
        <f>IFERROR(__xludf.DUMMYFUNCTION("GOOGLETRANSLATE(D361, ""he"", ""en"")"),"#VALUE!")</f>
        <v>#VALUE!</v>
      </c>
    </row>
    <row r="362" ht="15.75" customHeight="1">
      <c r="E362" s="4" t="str">
        <f>IFERROR(__xludf.DUMMYFUNCTION("GOOGLETRANSLATE(D362, ""he"", ""en"")"),"#VALUE!")</f>
        <v>#VALUE!</v>
      </c>
    </row>
    <row r="363" ht="15.75" customHeight="1">
      <c r="E363" s="4" t="str">
        <f>IFERROR(__xludf.DUMMYFUNCTION("GOOGLETRANSLATE(D363, ""he"", ""en"")"),"#VALUE!")</f>
        <v>#VALUE!</v>
      </c>
    </row>
    <row r="364" ht="15.75" customHeight="1">
      <c r="E364" s="4" t="str">
        <f>IFERROR(__xludf.DUMMYFUNCTION("GOOGLETRANSLATE(D364, ""he"", ""en"")"),"#VALUE!")</f>
        <v>#VALUE!</v>
      </c>
    </row>
    <row r="365" ht="15.75" customHeight="1">
      <c r="E365" s="4" t="str">
        <f>IFERROR(__xludf.DUMMYFUNCTION("GOOGLETRANSLATE(D365, ""he"", ""en"")"),"#VALUE!")</f>
        <v>#VALUE!</v>
      </c>
    </row>
    <row r="366" ht="15.75" customHeight="1">
      <c r="E366" s="4" t="str">
        <f>IFERROR(__xludf.DUMMYFUNCTION("GOOGLETRANSLATE(D366, ""he"", ""en"")"),"#VALUE!")</f>
        <v>#VALUE!</v>
      </c>
    </row>
    <row r="367" ht="15.75" customHeight="1">
      <c r="E367" s="4" t="str">
        <f>IFERROR(__xludf.DUMMYFUNCTION("GOOGLETRANSLATE(D367, ""he"", ""en"")"),"#VALUE!")</f>
        <v>#VALUE!</v>
      </c>
    </row>
    <row r="368" ht="15.75" customHeight="1">
      <c r="E368" s="4" t="str">
        <f>IFERROR(__xludf.DUMMYFUNCTION("GOOGLETRANSLATE(D368, ""he"", ""en"")"),"#VALUE!")</f>
        <v>#VALUE!</v>
      </c>
    </row>
    <row r="369" ht="15.75" customHeight="1">
      <c r="E369" s="4" t="str">
        <f>IFERROR(__xludf.DUMMYFUNCTION("GOOGLETRANSLATE(D369, ""he"", ""en"")"),"#VALUE!")</f>
        <v>#VALUE!</v>
      </c>
    </row>
    <row r="370" ht="15.75" customHeight="1">
      <c r="E370" s="4" t="str">
        <f>IFERROR(__xludf.DUMMYFUNCTION("GOOGLETRANSLATE(D370, ""he"", ""en"")"),"#VALUE!")</f>
        <v>#VALUE!</v>
      </c>
    </row>
    <row r="371" ht="15.75" customHeight="1">
      <c r="E371" s="4" t="str">
        <f>IFERROR(__xludf.DUMMYFUNCTION("GOOGLETRANSLATE(D371, ""he"", ""en"")"),"#VALUE!")</f>
        <v>#VALUE!</v>
      </c>
    </row>
    <row r="372" ht="15.75" customHeight="1">
      <c r="E372" s="4" t="str">
        <f>IFERROR(__xludf.DUMMYFUNCTION("GOOGLETRANSLATE(D372, ""he"", ""en"")"),"#VALUE!")</f>
        <v>#VALUE!</v>
      </c>
    </row>
    <row r="373" ht="15.75" customHeight="1">
      <c r="E373" s="4" t="str">
        <f>IFERROR(__xludf.DUMMYFUNCTION("GOOGLETRANSLATE(D373, ""he"", ""en"")"),"#VALUE!")</f>
        <v>#VALUE!</v>
      </c>
    </row>
    <row r="374" ht="15.75" customHeight="1">
      <c r="E374" s="4" t="str">
        <f>IFERROR(__xludf.DUMMYFUNCTION("GOOGLETRANSLATE(D374, ""he"", ""en"")"),"#VALUE!")</f>
        <v>#VALUE!</v>
      </c>
    </row>
    <row r="375" ht="15.75" customHeight="1">
      <c r="E375" s="4" t="str">
        <f>IFERROR(__xludf.DUMMYFUNCTION("GOOGLETRANSLATE(D375, ""he"", ""en"")"),"#VALUE!")</f>
        <v>#VALUE!</v>
      </c>
    </row>
    <row r="376" ht="15.75" customHeight="1">
      <c r="E376" s="4" t="str">
        <f>IFERROR(__xludf.DUMMYFUNCTION("GOOGLETRANSLATE(D376, ""he"", ""en"")"),"#VALUE!")</f>
        <v>#VALUE!</v>
      </c>
    </row>
    <row r="377" ht="15.75" customHeight="1">
      <c r="E377" s="4" t="str">
        <f>IFERROR(__xludf.DUMMYFUNCTION("GOOGLETRANSLATE(D377, ""he"", ""en"")"),"#VALUE!")</f>
        <v>#VALUE!</v>
      </c>
    </row>
    <row r="378" ht="15.75" customHeight="1">
      <c r="E378" s="4" t="str">
        <f>IFERROR(__xludf.DUMMYFUNCTION("GOOGLETRANSLATE(D378, ""he"", ""en"")"),"#VALUE!")</f>
        <v>#VALUE!</v>
      </c>
    </row>
    <row r="379" ht="15.75" customHeight="1">
      <c r="E379" s="4" t="str">
        <f>IFERROR(__xludf.DUMMYFUNCTION("GOOGLETRANSLATE(D379, ""he"", ""en"")"),"#VALUE!")</f>
        <v>#VALUE!</v>
      </c>
    </row>
    <row r="380" ht="15.75" customHeight="1">
      <c r="E380" s="4" t="str">
        <f>IFERROR(__xludf.DUMMYFUNCTION("GOOGLETRANSLATE(D380, ""he"", ""en"")"),"#VALUE!")</f>
        <v>#VALUE!</v>
      </c>
    </row>
    <row r="381" ht="15.75" customHeight="1">
      <c r="E381" s="4" t="str">
        <f>IFERROR(__xludf.DUMMYFUNCTION("GOOGLETRANSLATE(D381, ""he"", ""en"")"),"#VALUE!")</f>
        <v>#VALUE!</v>
      </c>
    </row>
    <row r="382" ht="15.75" customHeight="1">
      <c r="E382" s="4" t="str">
        <f>IFERROR(__xludf.DUMMYFUNCTION("GOOGLETRANSLATE(D382, ""he"", ""en"")"),"#VALUE!")</f>
        <v>#VALUE!</v>
      </c>
    </row>
    <row r="383" ht="15.75" customHeight="1">
      <c r="E383" s="4" t="str">
        <f>IFERROR(__xludf.DUMMYFUNCTION("GOOGLETRANSLATE(D383, ""he"", ""en"")"),"#VALUE!")</f>
        <v>#VALUE!</v>
      </c>
    </row>
    <row r="384" ht="15.75" customHeight="1">
      <c r="E384" s="4" t="str">
        <f>IFERROR(__xludf.DUMMYFUNCTION("GOOGLETRANSLATE(D384, ""he"", ""en"")"),"#VALUE!")</f>
        <v>#VALUE!</v>
      </c>
    </row>
    <row r="385" ht="15.75" customHeight="1">
      <c r="E385" s="4" t="str">
        <f>IFERROR(__xludf.DUMMYFUNCTION("GOOGLETRANSLATE(D385, ""he"", ""en"")"),"#VALUE!")</f>
        <v>#VALUE!</v>
      </c>
    </row>
    <row r="386" ht="15.75" customHeight="1">
      <c r="E386" s="4" t="str">
        <f>IFERROR(__xludf.DUMMYFUNCTION("GOOGLETRANSLATE(D386, ""he"", ""en"")"),"#VALUE!")</f>
        <v>#VALUE!</v>
      </c>
    </row>
    <row r="387" ht="15.75" customHeight="1">
      <c r="E387" s="4" t="str">
        <f>IFERROR(__xludf.DUMMYFUNCTION("GOOGLETRANSLATE(D387, ""he"", ""en"")"),"#VALUE!")</f>
        <v>#VALUE!</v>
      </c>
    </row>
    <row r="388" ht="15.75" customHeight="1">
      <c r="E388" s="4" t="str">
        <f>IFERROR(__xludf.DUMMYFUNCTION("GOOGLETRANSLATE(D388, ""he"", ""en"")"),"#VALUE!")</f>
        <v>#VALUE!</v>
      </c>
    </row>
    <row r="389" ht="15.75" customHeight="1">
      <c r="E389" s="4" t="str">
        <f>IFERROR(__xludf.DUMMYFUNCTION("GOOGLETRANSLATE(D389, ""he"", ""en"")"),"#VALUE!")</f>
        <v>#VALUE!</v>
      </c>
    </row>
    <row r="390" ht="15.75" customHeight="1">
      <c r="E390" s="4" t="str">
        <f>IFERROR(__xludf.DUMMYFUNCTION("GOOGLETRANSLATE(D390, ""he"", ""en"")"),"#VALUE!")</f>
        <v>#VALUE!</v>
      </c>
    </row>
    <row r="391" ht="15.75" customHeight="1">
      <c r="E391" s="4" t="str">
        <f>IFERROR(__xludf.DUMMYFUNCTION("GOOGLETRANSLATE(D391, ""he"", ""en"")"),"#VALUE!")</f>
        <v>#VALUE!</v>
      </c>
    </row>
    <row r="392" ht="15.75" customHeight="1">
      <c r="E392" s="4" t="str">
        <f>IFERROR(__xludf.DUMMYFUNCTION("GOOGLETRANSLATE(D392, ""he"", ""en"")"),"#VALUE!")</f>
        <v>#VALUE!</v>
      </c>
    </row>
    <row r="393" ht="15.75" customHeight="1">
      <c r="E393" s="4" t="str">
        <f>IFERROR(__xludf.DUMMYFUNCTION("GOOGLETRANSLATE(D393, ""he"", ""en"")"),"#VALUE!")</f>
        <v>#VALUE!</v>
      </c>
    </row>
    <row r="394" ht="15.75" customHeight="1">
      <c r="E394" s="4" t="str">
        <f>IFERROR(__xludf.DUMMYFUNCTION("GOOGLETRANSLATE(D394, ""he"", ""en"")"),"#VALUE!")</f>
        <v>#VALUE!</v>
      </c>
    </row>
    <row r="395" ht="15.75" customHeight="1">
      <c r="E395" s="4" t="str">
        <f>IFERROR(__xludf.DUMMYFUNCTION("GOOGLETRANSLATE(D395, ""he"", ""en"")"),"#VALUE!")</f>
        <v>#VALUE!</v>
      </c>
    </row>
    <row r="396" ht="15.75" customHeight="1">
      <c r="E396" s="4" t="str">
        <f>IFERROR(__xludf.DUMMYFUNCTION("GOOGLETRANSLATE(D396, ""he"", ""en"")"),"#VALUE!")</f>
        <v>#VALUE!</v>
      </c>
    </row>
    <row r="397" ht="15.75" customHeight="1">
      <c r="E397" s="4" t="str">
        <f>IFERROR(__xludf.DUMMYFUNCTION("GOOGLETRANSLATE(D397, ""he"", ""en"")"),"#VALUE!")</f>
        <v>#VALUE!</v>
      </c>
    </row>
    <row r="398" ht="15.75" customHeight="1">
      <c r="E398" s="4" t="str">
        <f>IFERROR(__xludf.DUMMYFUNCTION("GOOGLETRANSLATE(D398, ""he"", ""en"")"),"#VALUE!")</f>
        <v>#VALUE!</v>
      </c>
    </row>
    <row r="399" ht="15.75" customHeight="1">
      <c r="E399" s="4" t="str">
        <f>IFERROR(__xludf.DUMMYFUNCTION("GOOGLETRANSLATE(D399, ""he"", ""en"")"),"#VALUE!")</f>
        <v>#VALUE!</v>
      </c>
    </row>
    <row r="400" ht="15.75" customHeight="1">
      <c r="E400" s="4" t="str">
        <f>IFERROR(__xludf.DUMMYFUNCTION("GOOGLETRANSLATE(D400, ""he"", ""en"")"),"#VALUE!")</f>
        <v>#VALUE!</v>
      </c>
    </row>
    <row r="401" ht="15.75" customHeight="1">
      <c r="E401" s="4" t="str">
        <f>IFERROR(__xludf.DUMMYFUNCTION("GOOGLETRANSLATE(D401, ""he"", ""en"")"),"#VALUE!")</f>
        <v>#VALUE!</v>
      </c>
    </row>
    <row r="402" ht="15.75" customHeight="1">
      <c r="E402" s="4" t="str">
        <f>IFERROR(__xludf.DUMMYFUNCTION("GOOGLETRANSLATE(D402, ""he"", ""en"")"),"#VALUE!")</f>
        <v>#VALUE!</v>
      </c>
    </row>
    <row r="403" ht="15.75" customHeight="1">
      <c r="E403" s="4" t="str">
        <f>IFERROR(__xludf.DUMMYFUNCTION("GOOGLETRANSLATE(D403, ""he"", ""en"")"),"#VALUE!")</f>
        <v>#VALUE!</v>
      </c>
    </row>
    <row r="404" ht="15.75" customHeight="1">
      <c r="E404" s="4" t="str">
        <f>IFERROR(__xludf.DUMMYFUNCTION("GOOGLETRANSLATE(D404, ""he"", ""en"")"),"#VALUE!")</f>
        <v>#VALUE!</v>
      </c>
    </row>
    <row r="405" ht="15.75" customHeight="1">
      <c r="E405" s="4" t="str">
        <f>IFERROR(__xludf.DUMMYFUNCTION("GOOGLETRANSLATE(D405, ""he"", ""en"")"),"#VALUE!")</f>
        <v>#VALUE!</v>
      </c>
    </row>
    <row r="406" ht="15.75" customHeight="1">
      <c r="E406" s="4" t="str">
        <f>IFERROR(__xludf.DUMMYFUNCTION("GOOGLETRANSLATE(D406, ""he"", ""en"")"),"#VALUE!")</f>
        <v>#VALUE!</v>
      </c>
    </row>
    <row r="407" ht="15.75" customHeight="1">
      <c r="E407" s="4" t="str">
        <f>IFERROR(__xludf.DUMMYFUNCTION("GOOGLETRANSLATE(D407, ""he"", ""en"")"),"#VALUE!")</f>
        <v>#VALUE!</v>
      </c>
    </row>
    <row r="408" ht="15.75" customHeight="1">
      <c r="E408" s="4" t="str">
        <f>IFERROR(__xludf.DUMMYFUNCTION("GOOGLETRANSLATE(D408, ""he"", ""en"")"),"#VALUE!")</f>
        <v>#VALUE!</v>
      </c>
    </row>
    <row r="409" ht="15.75" customHeight="1">
      <c r="E409" s="4" t="str">
        <f>IFERROR(__xludf.DUMMYFUNCTION("GOOGLETRANSLATE(D409, ""he"", ""en"")"),"#VALUE!")</f>
        <v>#VALUE!</v>
      </c>
    </row>
    <row r="410" ht="15.75" customHeight="1">
      <c r="E410" s="4" t="str">
        <f>IFERROR(__xludf.DUMMYFUNCTION("GOOGLETRANSLATE(D410, ""he"", ""en"")"),"#VALUE!")</f>
        <v>#VALUE!</v>
      </c>
    </row>
    <row r="411" ht="15.75" customHeight="1">
      <c r="E411" s="4" t="str">
        <f>IFERROR(__xludf.DUMMYFUNCTION("GOOGLETRANSLATE(D411, ""he"", ""en"")"),"#VALUE!")</f>
        <v>#VALUE!</v>
      </c>
    </row>
    <row r="412" ht="15.75" customHeight="1">
      <c r="E412" s="4" t="str">
        <f>IFERROR(__xludf.DUMMYFUNCTION("GOOGLETRANSLATE(D412, ""he"", ""en"")"),"#VALUE!")</f>
        <v>#VALUE!</v>
      </c>
    </row>
    <row r="413" ht="15.75" customHeight="1">
      <c r="E413" s="4" t="str">
        <f>IFERROR(__xludf.DUMMYFUNCTION("GOOGLETRANSLATE(D413, ""he"", ""en"")"),"#VALUE!")</f>
        <v>#VALUE!</v>
      </c>
    </row>
    <row r="414" ht="15.75" customHeight="1">
      <c r="E414" s="4" t="str">
        <f>IFERROR(__xludf.DUMMYFUNCTION("GOOGLETRANSLATE(D414, ""he"", ""en"")"),"#VALUE!")</f>
        <v>#VALUE!</v>
      </c>
    </row>
    <row r="415" ht="15.75" customHeight="1">
      <c r="E415" s="4" t="str">
        <f>IFERROR(__xludf.DUMMYFUNCTION("GOOGLETRANSLATE(D415, ""he"", ""en"")"),"#VALUE!")</f>
        <v>#VALUE!</v>
      </c>
    </row>
    <row r="416" ht="15.75" customHeight="1">
      <c r="E416" s="4" t="str">
        <f>IFERROR(__xludf.DUMMYFUNCTION("GOOGLETRANSLATE(D416, ""he"", ""en"")"),"#VALUE!")</f>
        <v>#VALUE!</v>
      </c>
    </row>
    <row r="417" ht="15.75" customHeight="1">
      <c r="E417" s="4" t="str">
        <f>IFERROR(__xludf.DUMMYFUNCTION("GOOGLETRANSLATE(D417, ""he"", ""en"")"),"#VALUE!")</f>
        <v>#VALUE!</v>
      </c>
    </row>
    <row r="418" ht="15.75" customHeight="1">
      <c r="E418" s="4" t="str">
        <f>IFERROR(__xludf.DUMMYFUNCTION("GOOGLETRANSLATE(D418, ""he"", ""en"")"),"#VALUE!")</f>
        <v>#VALUE!</v>
      </c>
    </row>
    <row r="419" ht="15.75" customHeight="1">
      <c r="E419" s="4" t="str">
        <f>IFERROR(__xludf.DUMMYFUNCTION("GOOGLETRANSLATE(D419, ""he"", ""en"")"),"#VALUE!")</f>
        <v>#VALUE!</v>
      </c>
    </row>
    <row r="420" ht="15.75" customHeight="1">
      <c r="E420" s="4" t="str">
        <f>IFERROR(__xludf.DUMMYFUNCTION("GOOGLETRANSLATE(D420, ""he"", ""en"")"),"#VALUE!")</f>
        <v>#VALUE!</v>
      </c>
    </row>
    <row r="421" ht="15.75" customHeight="1">
      <c r="E421" s="4" t="str">
        <f>IFERROR(__xludf.DUMMYFUNCTION("GOOGLETRANSLATE(D421, ""he"", ""en"")"),"#VALUE!")</f>
        <v>#VALUE!</v>
      </c>
    </row>
    <row r="422" ht="15.75" customHeight="1">
      <c r="E422" s="4" t="str">
        <f>IFERROR(__xludf.DUMMYFUNCTION("GOOGLETRANSLATE(D422, ""he"", ""en"")"),"#VALUE!")</f>
        <v>#VALUE!</v>
      </c>
    </row>
    <row r="423" ht="15.75" customHeight="1">
      <c r="E423" s="4" t="str">
        <f>IFERROR(__xludf.DUMMYFUNCTION("GOOGLETRANSLATE(D423, ""he"", ""en"")"),"#VALUE!")</f>
        <v>#VALUE!</v>
      </c>
    </row>
    <row r="424" ht="15.75" customHeight="1">
      <c r="E424" s="4" t="str">
        <f>IFERROR(__xludf.DUMMYFUNCTION("GOOGLETRANSLATE(D424, ""he"", ""en"")"),"#VALUE!")</f>
        <v>#VALUE!</v>
      </c>
    </row>
    <row r="425" ht="15.75" customHeight="1">
      <c r="E425" s="4" t="str">
        <f>IFERROR(__xludf.DUMMYFUNCTION("GOOGLETRANSLATE(D425, ""he"", ""en"")"),"#VALUE!")</f>
        <v>#VALUE!</v>
      </c>
    </row>
    <row r="426" ht="15.75" customHeight="1">
      <c r="E426" s="4" t="str">
        <f>IFERROR(__xludf.DUMMYFUNCTION("GOOGLETRANSLATE(D426, ""he"", ""en"")"),"#VALUE!")</f>
        <v>#VALUE!</v>
      </c>
    </row>
    <row r="427" ht="15.75" customHeight="1">
      <c r="E427" s="4" t="str">
        <f>IFERROR(__xludf.DUMMYFUNCTION("GOOGLETRANSLATE(D427, ""he"", ""en"")"),"#VALUE!")</f>
        <v>#VALUE!</v>
      </c>
    </row>
    <row r="428" ht="15.75" customHeight="1">
      <c r="E428" s="4" t="str">
        <f>IFERROR(__xludf.DUMMYFUNCTION("GOOGLETRANSLATE(D428, ""he"", ""en"")"),"#VALUE!")</f>
        <v>#VALUE!</v>
      </c>
    </row>
    <row r="429" ht="15.75" customHeight="1">
      <c r="E429" s="4" t="str">
        <f>IFERROR(__xludf.DUMMYFUNCTION("GOOGLETRANSLATE(D429, ""he"", ""en"")"),"#VALUE!")</f>
        <v>#VALUE!</v>
      </c>
    </row>
    <row r="430" ht="15.75" customHeight="1">
      <c r="E430" s="4" t="str">
        <f>IFERROR(__xludf.DUMMYFUNCTION("GOOGLETRANSLATE(D430, ""he"", ""en"")"),"#VALUE!")</f>
        <v>#VALUE!</v>
      </c>
    </row>
    <row r="431" ht="15.75" customHeight="1">
      <c r="E431" s="4" t="str">
        <f>IFERROR(__xludf.DUMMYFUNCTION("GOOGLETRANSLATE(D431, ""he"", ""en"")"),"#VALUE!")</f>
        <v>#VALUE!</v>
      </c>
    </row>
    <row r="432" ht="15.75" customHeight="1">
      <c r="E432" s="4" t="str">
        <f>IFERROR(__xludf.DUMMYFUNCTION("GOOGLETRANSLATE(D432, ""he"", ""en"")"),"#VALUE!")</f>
        <v>#VALUE!</v>
      </c>
    </row>
    <row r="433" ht="15.75" customHeight="1">
      <c r="E433" s="4" t="str">
        <f>IFERROR(__xludf.DUMMYFUNCTION("GOOGLETRANSLATE(D433, ""he"", ""en"")"),"#VALUE!")</f>
        <v>#VALUE!</v>
      </c>
    </row>
    <row r="434" ht="15.75" customHeight="1">
      <c r="E434" s="4" t="str">
        <f>IFERROR(__xludf.DUMMYFUNCTION("GOOGLETRANSLATE(D434, ""he"", ""en"")"),"#VALUE!")</f>
        <v>#VALUE!</v>
      </c>
    </row>
    <row r="435" ht="15.75" customHeight="1">
      <c r="E435" s="4" t="str">
        <f>IFERROR(__xludf.DUMMYFUNCTION("GOOGLETRANSLATE(D435, ""he"", ""en"")"),"#VALUE!")</f>
        <v>#VALUE!</v>
      </c>
    </row>
    <row r="436" ht="15.75" customHeight="1">
      <c r="E436" s="4" t="str">
        <f>IFERROR(__xludf.DUMMYFUNCTION("GOOGLETRANSLATE(D436, ""he"", ""en"")"),"#VALUE!")</f>
        <v>#VALUE!</v>
      </c>
    </row>
    <row r="437" ht="15.75" customHeight="1">
      <c r="E437" s="4" t="str">
        <f>IFERROR(__xludf.DUMMYFUNCTION("GOOGLETRANSLATE(D437, ""he"", ""en"")"),"#VALUE!")</f>
        <v>#VALUE!</v>
      </c>
    </row>
    <row r="438" ht="15.75" customHeight="1">
      <c r="E438" s="4" t="str">
        <f>IFERROR(__xludf.DUMMYFUNCTION("GOOGLETRANSLATE(D438, ""he"", ""en"")"),"#VALUE!")</f>
        <v>#VALUE!</v>
      </c>
    </row>
    <row r="439" ht="15.75" customHeight="1">
      <c r="E439" s="4" t="str">
        <f>IFERROR(__xludf.DUMMYFUNCTION("GOOGLETRANSLATE(D439, ""he"", ""en"")"),"#VALUE!")</f>
        <v>#VALUE!</v>
      </c>
    </row>
    <row r="440" ht="15.75" customHeight="1">
      <c r="E440" s="4" t="str">
        <f>IFERROR(__xludf.DUMMYFUNCTION("GOOGLETRANSLATE(D440, ""he"", ""en"")"),"#VALUE!")</f>
        <v>#VALUE!</v>
      </c>
    </row>
    <row r="441" ht="15.75" customHeight="1">
      <c r="E441" s="4" t="str">
        <f>IFERROR(__xludf.DUMMYFUNCTION("GOOGLETRANSLATE(D441, ""he"", ""en"")"),"#VALUE!")</f>
        <v>#VALUE!</v>
      </c>
    </row>
    <row r="442" ht="15.75" customHeight="1">
      <c r="E442" s="4" t="str">
        <f>IFERROR(__xludf.DUMMYFUNCTION("GOOGLETRANSLATE(D442, ""he"", ""en"")"),"#VALUE!")</f>
        <v>#VALUE!</v>
      </c>
    </row>
    <row r="443" ht="15.75" customHeight="1">
      <c r="E443" s="4" t="str">
        <f>IFERROR(__xludf.DUMMYFUNCTION("GOOGLETRANSLATE(D443, ""he"", ""en"")"),"#VALUE!")</f>
        <v>#VALUE!</v>
      </c>
    </row>
    <row r="444" ht="15.75" customHeight="1">
      <c r="E444" s="4" t="str">
        <f>IFERROR(__xludf.DUMMYFUNCTION("GOOGLETRANSLATE(D444, ""he"", ""en"")"),"#VALUE!")</f>
        <v>#VALUE!</v>
      </c>
    </row>
    <row r="445" ht="15.75" customHeight="1">
      <c r="E445" s="4" t="str">
        <f>IFERROR(__xludf.DUMMYFUNCTION("GOOGLETRANSLATE(D445, ""he"", ""en"")"),"#VALUE!")</f>
        <v>#VALUE!</v>
      </c>
    </row>
    <row r="446" ht="15.75" customHeight="1">
      <c r="E446" s="4" t="str">
        <f>IFERROR(__xludf.DUMMYFUNCTION("GOOGLETRANSLATE(D446, ""he"", ""en"")"),"#VALUE!")</f>
        <v>#VALUE!</v>
      </c>
    </row>
    <row r="447" ht="15.75" customHeight="1">
      <c r="E447" s="4" t="str">
        <f>IFERROR(__xludf.DUMMYFUNCTION("GOOGLETRANSLATE(D447, ""he"", ""en"")"),"#VALUE!")</f>
        <v>#VALUE!</v>
      </c>
    </row>
    <row r="448" ht="15.75" customHeight="1">
      <c r="E448" s="4" t="str">
        <f>IFERROR(__xludf.DUMMYFUNCTION("GOOGLETRANSLATE(D448, ""he"", ""en"")"),"#VALUE!")</f>
        <v>#VALUE!</v>
      </c>
    </row>
    <row r="449" ht="15.75" customHeight="1">
      <c r="E449" s="4" t="str">
        <f>IFERROR(__xludf.DUMMYFUNCTION("GOOGLETRANSLATE(D449, ""he"", ""en"")"),"#VALUE!")</f>
        <v>#VALUE!</v>
      </c>
    </row>
    <row r="450" ht="15.75" customHeight="1">
      <c r="E450" s="4" t="str">
        <f>IFERROR(__xludf.DUMMYFUNCTION("GOOGLETRANSLATE(D450, ""he"", ""en"")"),"#VALUE!")</f>
        <v>#VALUE!</v>
      </c>
    </row>
    <row r="451" ht="15.75" customHeight="1">
      <c r="E451" s="4" t="str">
        <f>IFERROR(__xludf.DUMMYFUNCTION("GOOGLETRANSLATE(D451, ""he"", ""en"")"),"#VALUE!")</f>
        <v>#VALUE!</v>
      </c>
    </row>
    <row r="452" ht="15.75" customHeight="1">
      <c r="E452" s="4" t="str">
        <f>IFERROR(__xludf.DUMMYFUNCTION("GOOGLETRANSLATE(D452, ""he"", ""en"")"),"#VALUE!")</f>
        <v>#VALUE!</v>
      </c>
    </row>
    <row r="453" ht="15.75" customHeight="1">
      <c r="E453" s="4" t="str">
        <f>IFERROR(__xludf.DUMMYFUNCTION("GOOGLETRANSLATE(D453, ""he"", ""en"")"),"#VALUE!")</f>
        <v>#VALUE!</v>
      </c>
    </row>
    <row r="454" ht="15.75" customHeight="1">
      <c r="E454" s="4" t="str">
        <f>IFERROR(__xludf.DUMMYFUNCTION("GOOGLETRANSLATE(D454, ""he"", ""en"")"),"#VALUE!")</f>
        <v>#VALUE!</v>
      </c>
    </row>
    <row r="455" ht="15.75" customHeight="1">
      <c r="E455" s="4" t="str">
        <f>IFERROR(__xludf.DUMMYFUNCTION("GOOGLETRANSLATE(D455, ""he"", ""en"")"),"#VALUE!")</f>
        <v>#VALUE!</v>
      </c>
    </row>
    <row r="456" ht="15.75" customHeight="1">
      <c r="E456" s="4" t="str">
        <f>IFERROR(__xludf.DUMMYFUNCTION("GOOGLETRANSLATE(D456, ""he"", ""en"")"),"#VALUE!")</f>
        <v>#VALUE!</v>
      </c>
    </row>
    <row r="457" ht="15.75" customHeight="1">
      <c r="E457" s="4" t="str">
        <f>IFERROR(__xludf.DUMMYFUNCTION("GOOGLETRANSLATE(D457, ""he"", ""en"")"),"#VALUE!")</f>
        <v>#VALUE!</v>
      </c>
    </row>
    <row r="458" ht="15.75" customHeight="1">
      <c r="E458" s="4" t="str">
        <f>IFERROR(__xludf.DUMMYFUNCTION("GOOGLETRANSLATE(D458, ""he"", ""en"")"),"#VALUE!")</f>
        <v>#VALUE!</v>
      </c>
    </row>
    <row r="459" ht="15.75" customHeight="1">
      <c r="E459" s="4" t="str">
        <f>IFERROR(__xludf.DUMMYFUNCTION("GOOGLETRANSLATE(D459, ""he"", ""en"")"),"#VALUE!")</f>
        <v>#VALUE!</v>
      </c>
    </row>
    <row r="460" ht="15.75" customHeight="1">
      <c r="E460" s="4" t="str">
        <f>IFERROR(__xludf.DUMMYFUNCTION("GOOGLETRANSLATE(D460, ""he"", ""en"")"),"#VALUE!")</f>
        <v>#VALUE!</v>
      </c>
    </row>
    <row r="461" ht="15.75" customHeight="1">
      <c r="E461" s="4" t="str">
        <f>IFERROR(__xludf.DUMMYFUNCTION("GOOGLETRANSLATE(D461, ""he"", ""en"")"),"#VALUE!")</f>
        <v>#VALUE!</v>
      </c>
    </row>
    <row r="462" ht="15.75" customHeight="1">
      <c r="E462" s="4" t="str">
        <f>IFERROR(__xludf.DUMMYFUNCTION("GOOGLETRANSLATE(D462, ""he"", ""en"")"),"#VALUE!")</f>
        <v>#VALUE!</v>
      </c>
    </row>
    <row r="463" ht="15.75" customHeight="1">
      <c r="E463" s="4" t="str">
        <f>IFERROR(__xludf.DUMMYFUNCTION("GOOGLETRANSLATE(D463, ""he"", ""en"")"),"#VALUE!")</f>
        <v>#VALUE!</v>
      </c>
    </row>
    <row r="464" ht="15.75" customHeight="1">
      <c r="E464" s="4" t="str">
        <f>IFERROR(__xludf.DUMMYFUNCTION("GOOGLETRANSLATE(D464, ""he"", ""en"")"),"#VALUE!")</f>
        <v>#VALUE!</v>
      </c>
    </row>
    <row r="465" ht="15.75" customHeight="1">
      <c r="E465" s="4" t="str">
        <f>IFERROR(__xludf.DUMMYFUNCTION("GOOGLETRANSLATE(D465, ""he"", ""en"")"),"#VALUE!")</f>
        <v>#VALUE!</v>
      </c>
    </row>
    <row r="466" ht="15.75" customHeight="1">
      <c r="E466" s="4" t="str">
        <f>IFERROR(__xludf.DUMMYFUNCTION("GOOGLETRANSLATE(D466, ""he"", ""en"")"),"#VALUE!")</f>
        <v>#VALUE!</v>
      </c>
    </row>
    <row r="467" ht="15.75" customHeight="1">
      <c r="E467" s="4" t="str">
        <f>IFERROR(__xludf.DUMMYFUNCTION("GOOGLETRANSLATE(D467, ""he"", ""en"")"),"#VALUE!")</f>
        <v>#VALUE!</v>
      </c>
    </row>
    <row r="468" ht="15.75" customHeight="1">
      <c r="E468" s="4" t="str">
        <f>IFERROR(__xludf.DUMMYFUNCTION("GOOGLETRANSLATE(D468, ""he"", ""en"")"),"#VALUE!")</f>
        <v>#VALUE!</v>
      </c>
    </row>
    <row r="469" ht="15.75" customHeight="1">
      <c r="E469" s="4" t="str">
        <f>IFERROR(__xludf.DUMMYFUNCTION("GOOGLETRANSLATE(D469, ""he"", ""en"")"),"#VALUE!")</f>
        <v>#VALUE!</v>
      </c>
    </row>
    <row r="470" ht="15.75" customHeight="1">
      <c r="E470" s="4" t="str">
        <f>IFERROR(__xludf.DUMMYFUNCTION("GOOGLETRANSLATE(D470, ""he"", ""en"")"),"#VALUE!")</f>
        <v>#VALUE!</v>
      </c>
    </row>
    <row r="471" ht="15.75" customHeight="1">
      <c r="E471" s="4" t="str">
        <f>IFERROR(__xludf.DUMMYFUNCTION("GOOGLETRANSLATE(D471, ""he"", ""en"")"),"#VALUE!")</f>
        <v>#VALUE!</v>
      </c>
    </row>
    <row r="472" ht="15.75" customHeight="1">
      <c r="E472" s="4" t="str">
        <f>IFERROR(__xludf.DUMMYFUNCTION("GOOGLETRANSLATE(D472, ""he"", ""en"")"),"#VALUE!")</f>
        <v>#VALUE!</v>
      </c>
    </row>
    <row r="473" ht="15.75" customHeight="1">
      <c r="E473" s="4" t="str">
        <f>IFERROR(__xludf.DUMMYFUNCTION("GOOGLETRANSLATE(D473, ""he"", ""en"")"),"#VALUE!")</f>
        <v>#VALUE!</v>
      </c>
    </row>
    <row r="474" ht="15.75" customHeight="1">
      <c r="E474" s="4" t="str">
        <f>IFERROR(__xludf.DUMMYFUNCTION("GOOGLETRANSLATE(D474, ""he"", ""en"")"),"#VALUE!")</f>
        <v>#VALUE!</v>
      </c>
    </row>
    <row r="475" ht="15.75" customHeight="1">
      <c r="E475" s="4" t="str">
        <f>IFERROR(__xludf.DUMMYFUNCTION("GOOGLETRANSLATE(D475, ""he"", ""en"")"),"#VALUE!")</f>
        <v>#VALUE!</v>
      </c>
    </row>
    <row r="476" ht="15.75" customHeight="1">
      <c r="E476" s="4" t="str">
        <f>IFERROR(__xludf.DUMMYFUNCTION("GOOGLETRANSLATE(D476, ""he"", ""en"")"),"#VALUE!")</f>
        <v>#VALUE!</v>
      </c>
    </row>
    <row r="477" ht="15.75" customHeight="1">
      <c r="E477" s="4" t="str">
        <f>IFERROR(__xludf.DUMMYFUNCTION("GOOGLETRANSLATE(D477, ""he"", ""en"")"),"#VALUE!")</f>
        <v>#VALUE!</v>
      </c>
    </row>
    <row r="478" ht="15.75" customHeight="1">
      <c r="E478" s="4" t="str">
        <f>IFERROR(__xludf.DUMMYFUNCTION("GOOGLETRANSLATE(D478, ""he"", ""en"")"),"#VALUE!")</f>
        <v>#VALUE!</v>
      </c>
    </row>
    <row r="479" ht="15.75" customHeight="1">
      <c r="E479" s="4" t="str">
        <f>IFERROR(__xludf.DUMMYFUNCTION("GOOGLETRANSLATE(D479, ""he"", ""en"")"),"#VALUE!")</f>
        <v>#VALUE!</v>
      </c>
    </row>
    <row r="480" ht="15.75" customHeight="1">
      <c r="E480" s="4" t="str">
        <f>IFERROR(__xludf.DUMMYFUNCTION("GOOGLETRANSLATE(D480, ""he"", ""en"")"),"#VALUE!")</f>
        <v>#VALUE!</v>
      </c>
    </row>
    <row r="481" ht="15.75" customHeight="1">
      <c r="E481" s="4" t="str">
        <f>IFERROR(__xludf.DUMMYFUNCTION("GOOGLETRANSLATE(D481, ""he"", ""en"")"),"#VALUE!")</f>
        <v>#VALUE!</v>
      </c>
    </row>
    <row r="482" ht="15.75" customHeight="1">
      <c r="E482" s="4" t="str">
        <f>IFERROR(__xludf.DUMMYFUNCTION("GOOGLETRANSLATE(D482, ""he"", ""en"")"),"#VALUE!")</f>
        <v>#VALUE!</v>
      </c>
    </row>
    <row r="483" ht="15.75" customHeight="1">
      <c r="E483" s="4" t="str">
        <f>IFERROR(__xludf.DUMMYFUNCTION("GOOGLETRANSLATE(D483, ""he"", ""en"")"),"#VALUE!")</f>
        <v>#VALUE!</v>
      </c>
    </row>
    <row r="484" ht="15.75" customHeight="1">
      <c r="E484" s="4" t="str">
        <f>IFERROR(__xludf.DUMMYFUNCTION("GOOGLETRANSLATE(D484, ""he"", ""en"")"),"#VALUE!")</f>
        <v>#VALUE!</v>
      </c>
    </row>
    <row r="485" ht="15.75" customHeight="1">
      <c r="E485" s="4" t="str">
        <f>IFERROR(__xludf.DUMMYFUNCTION("GOOGLETRANSLATE(D485, ""he"", ""en"")"),"#VALUE!")</f>
        <v>#VALUE!</v>
      </c>
    </row>
    <row r="486" ht="15.75" customHeight="1">
      <c r="E486" s="4" t="str">
        <f>IFERROR(__xludf.DUMMYFUNCTION("GOOGLETRANSLATE(D486, ""he"", ""en"")"),"#VALUE!")</f>
        <v>#VALUE!</v>
      </c>
    </row>
    <row r="487" ht="15.75" customHeight="1">
      <c r="E487" s="4" t="str">
        <f>IFERROR(__xludf.DUMMYFUNCTION("GOOGLETRANSLATE(D487, ""he"", ""en"")"),"#VALUE!")</f>
        <v>#VALUE!</v>
      </c>
    </row>
    <row r="488" ht="15.75" customHeight="1">
      <c r="E488" s="4" t="str">
        <f>IFERROR(__xludf.DUMMYFUNCTION("GOOGLETRANSLATE(D488, ""he"", ""en"")"),"#VALUE!")</f>
        <v>#VALUE!</v>
      </c>
    </row>
    <row r="489" ht="15.75" customHeight="1">
      <c r="E489" s="4" t="str">
        <f>IFERROR(__xludf.DUMMYFUNCTION("GOOGLETRANSLATE(D489, ""he"", ""en"")"),"#VALUE!")</f>
        <v>#VALUE!</v>
      </c>
    </row>
    <row r="490" ht="15.75" customHeight="1">
      <c r="E490" s="4" t="str">
        <f>IFERROR(__xludf.DUMMYFUNCTION("GOOGLETRANSLATE(D490, ""he"", ""en"")"),"#VALUE!")</f>
        <v>#VALUE!</v>
      </c>
    </row>
    <row r="491" ht="15.75" customHeight="1">
      <c r="E491" s="4" t="str">
        <f>IFERROR(__xludf.DUMMYFUNCTION("GOOGLETRANSLATE(D491, ""he"", ""en"")"),"#VALUE!")</f>
        <v>#VALUE!</v>
      </c>
    </row>
    <row r="492" ht="15.75" customHeight="1">
      <c r="E492" s="4" t="str">
        <f>IFERROR(__xludf.DUMMYFUNCTION("GOOGLETRANSLATE(D492, ""he"", ""en"")"),"#VALUE!")</f>
        <v>#VALUE!</v>
      </c>
    </row>
    <row r="493" ht="15.75" customHeight="1">
      <c r="E493" s="4" t="str">
        <f>IFERROR(__xludf.DUMMYFUNCTION("GOOGLETRANSLATE(D493, ""he"", ""en"")"),"#VALUE!")</f>
        <v>#VALUE!</v>
      </c>
    </row>
    <row r="494" ht="15.75" customHeight="1">
      <c r="E494" s="4" t="str">
        <f>IFERROR(__xludf.DUMMYFUNCTION("GOOGLETRANSLATE(D494, ""he"", ""en"")"),"#VALUE!")</f>
        <v>#VALUE!</v>
      </c>
    </row>
    <row r="495" ht="15.75" customHeight="1">
      <c r="E495" s="4" t="str">
        <f>IFERROR(__xludf.DUMMYFUNCTION("GOOGLETRANSLATE(D495, ""he"", ""en"")"),"#VALUE!")</f>
        <v>#VALUE!</v>
      </c>
    </row>
    <row r="496" ht="15.75" customHeight="1">
      <c r="E496" s="4" t="str">
        <f>IFERROR(__xludf.DUMMYFUNCTION("GOOGLETRANSLATE(D496, ""he"", ""en"")"),"#VALUE!")</f>
        <v>#VALUE!</v>
      </c>
    </row>
    <row r="497" ht="15.75" customHeight="1">
      <c r="E497" s="4" t="str">
        <f>IFERROR(__xludf.DUMMYFUNCTION("GOOGLETRANSLATE(D497, ""he"", ""en"")"),"#VALUE!")</f>
        <v>#VALUE!</v>
      </c>
    </row>
    <row r="498" ht="15.75" customHeight="1">
      <c r="E498" s="4" t="str">
        <f>IFERROR(__xludf.DUMMYFUNCTION("GOOGLETRANSLATE(D498, ""he"", ""en"")"),"#VALUE!")</f>
        <v>#VALUE!</v>
      </c>
    </row>
    <row r="499" ht="15.75" customHeight="1">
      <c r="E499" s="4" t="str">
        <f>IFERROR(__xludf.DUMMYFUNCTION("GOOGLETRANSLATE(D499, ""he"", ""en"")"),"#VALUE!")</f>
        <v>#VALUE!</v>
      </c>
    </row>
    <row r="500" ht="15.75" customHeight="1">
      <c r="E500" s="4" t="str">
        <f>IFERROR(__xludf.DUMMYFUNCTION("GOOGLETRANSLATE(D500, ""he"", ""en"")"),"#VALUE!")</f>
        <v>#VALUE!</v>
      </c>
    </row>
    <row r="501" ht="15.75" customHeight="1">
      <c r="E501" s="4" t="str">
        <f>IFERROR(__xludf.DUMMYFUNCTION("GOOGLETRANSLATE(D501, ""he"", ""en"")"),"#VALUE!")</f>
        <v>#VALUE!</v>
      </c>
    </row>
    <row r="502" ht="15.75" customHeight="1">
      <c r="E502" s="4" t="str">
        <f>IFERROR(__xludf.DUMMYFUNCTION("GOOGLETRANSLATE(D502, ""he"", ""en"")"),"#VALUE!")</f>
        <v>#VALUE!</v>
      </c>
    </row>
    <row r="503" ht="15.75" customHeight="1">
      <c r="E503" s="4" t="str">
        <f>IFERROR(__xludf.DUMMYFUNCTION("GOOGLETRANSLATE(D503, ""he"", ""en"")"),"#VALUE!")</f>
        <v>#VALUE!</v>
      </c>
    </row>
    <row r="504" ht="15.75" customHeight="1">
      <c r="E504" s="4" t="str">
        <f>IFERROR(__xludf.DUMMYFUNCTION("GOOGLETRANSLATE(D504, ""he"", ""en"")"),"#VALUE!")</f>
        <v>#VALUE!</v>
      </c>
    </row>
    <row r="505" ht="15.75" customHeight="1">
      <c r="E505" s="4" t="str">
        <f>IFERROR(__xludf.DUMMYFUNCTION("GOOGLETRANSLATE(D505, ""he"", ""en"")"),"#VALUE!")</f>
        <v>#VALUE!</v>
      </c>
    </row>
    <row r="506" ht="15.75" customHeight="1">
      <c r="E506" s="4" t="str">
        <f>IFERROR(__xludf.DUMMYFUNCTION("GOOGLETRANSLATE(D506, ""he"", ""en"")"),"#VALUE!")</f>
        <v>#VALUE!</v>
      </c>
    </row>
    <row r="507" ht="15.75" customHeight="1">
      <c r="E507" s="4" t="str">
        <f>IFERROR(__xludf.DUMMYFUNCTION("GOOGLETRANSLATE(D507, ""he"", ""en"")"),"#VALUE!")</f>
        <v>#VALUE!</v>
      </c>
    </row>
    <row r="508" ht="15.75" customHeight="1">
      <c r="E508" s="4" t="str">
        <f>IFERROR(__xludf.DUMMYFUNCTION("GOOGLETRANSLATE(D508, ""he"", ""en"")"),"#VALUE!")</f>
        <v>#VALUE!</v>
      </c>
    </row>
    <row r="509" ht="15.75" customHeight="1">
      <c r="E509" s="4" t="str">
        <f>IFERROR(__xludf.DUMMYFUNCTION("GOOGLETRANSLATE(D509, ""he"", ""en"")"),"#VALUE!")</f>
        <v>#VALUE!</v>
      </c>
    </row>
    <row r="510" ht="15.75" customHeight="1">
      <c r="E510" s="4" t="str">
        <f>IFERROR(__xludf.DUMMYFUNCTION("GOOGLETRANSLATE(D510, ""he"", ""en"")"),"#VALUE!")</f>
        <v>#VALUE!</v>
      </c>
    </row>
    <row r="511" ht="15.75" customHeight="1">
      <c r="E511" s="4" t="str">
        <f>IFERROR(__xludf.DUMMYFUNCTION("GOOGLETRANSLATE(D511, ""he"", ""en"")"),"#VALUE!")</f>
        <v>#VALUE!</v>
      </c>
    </row>
    <row r="512" ht="15.75" customHeight="1">
      <c r="E512" s="4" t="str">
        <f>IFERROR(__xludf.DUMMYFUNCTION("GOOGLETRANSLATE(D512, ""he"", ""en"")"),"#VALUE!")</f>
        <v>#VALUE!</v>
      </c>
    </row>
    <row r="513" ht="15.75" customHeight="1">
      <c r="E513" s="4" t="str">
        <f>IFERROR(__xludf.DUMMYFUNCTION("GOOGLETRANSLATE(D513, ""he"", ""en"")"),"#VALUE!")</f>
        <v>#VALUE!</v>
      </c>
    </row>
    <row r="514" ht="15.75" customHeight="1">
      <c r="E514" s="4" t="str">
        <f>IFERROR(__xludf.DUMMYFUNCTION("GOOGLETRANSLATE(D514, ""he"", ""en"")"),"#VALUE!")</f>
        <v>#VALUE!</v>
      </c>
    </row>
    <row r="515" ht="15.75" customHeight="1">
      <c r="E515" s="4" t="str">
        <f>IFERROR(__xludf.DUMMYFUNCTION("GOOGLETRANSLATE(D515, ""he"", ""en"")"),"#VALUE!")</f>
        <v>#VALUE!</v>
      </c>
    </row>
    <row r="516" ht="15.75" customHeight="1">
      <c r="E516" s="4" t="str">
        <f>IFERROR(__xludf.DUMMYFUNCTION("GOOGLETRANSLATE(D516, ""he"", ""en"")"),"#VALUE!")</f>
        <v>#VALUE!</v>
      </c>
    </row>
    <row r="517" ht="15.75" customHeight="1">
      <c r="E517" s="4" t="str">
        <f>IFERROR(__xludf.DUMMYFUNCTION("GOOGLETRANSLATE(D517, ""he"", ""en"")"),"#VALUE!")</f>
        <v>#VALUE!</v>
      </c>
    </row>
    <row r="518" ht="15.75" customHeight="1">
      <c r="E518" s="4" t="str">
        <f>IFERROR(__xludf.DUMMYFUNCTION("GOOGLETRANSLATE(D518, ""he"", ""en"")"),"#VALUE!")</f>
        <v>#VALUE!</v>
      </c>
    </row>
    <row r="519" ht="15.75" customHeight="1">
      <c r="E519" s="4" t="str">
        <f>IFERROR(__xludf.DUMMYFUNCTION("GOOGLETRANSLATE(D519, ""he"", ""en"")"),"#VALUE!")</f>
        <v>#VALUE!</v>
      </c>
    </row>
    <row r="520" ht="15.75" customHeight="1">
      <c r="E520" s="4" t="str">
        <f>IFERROR(__xludf.DUMMYFUNCTION("GOOGLETRANSLATE(D520, ""he"", ""en"")"),"#VALUE!")</f>
        <v>#VALUE!</v>
      </c>
    </row>
    <row r="521" ht="15.75" customHeight="1">
      <c r="E521" s="4" t="str">
        <f>IFERROR(__xludf.DUMMYFUNCTION("GOOGLETRANSLATE(D521, ""he"", ""en"")"),"#VALUE!")</f>
        <v>#VALUE!</v>
      </c>
    </row>
    <row r="522" ht="15.75" customHeight="1">
      <c r="E522" s="4" t="str">
        <f>IFERROR(__xludf.DUMMYFUNCTION("GOOGLETRANSLATE(D522, ""he"", ""en"")"),"#VALUE!")</f>
        <v>#VALUE!</v>
      </c>
    </row>
    <row r="523" ht="15.75" customHeight="1">
      <c r="E523" s="4" t="str">
        <f>IFERROR(__xludf.DUMMYFUNCTION("GOOGLETRANSLATE(D523, ""he"", ""en"")"),"#VALUE!")</f>
        <v>#VALUE!</v>
      </c>
    </row>
    <row r="524" ht="15.75" customHeight="1">
      <c r="E524" s="4" t="str">
        <f>IFERROR(__xludf.DUMMYFUNCTION("GOOGLETRANSLATE(D524, ""he"", ""en"")"),"#VALUE!")</f>
        <v>#VALUE!</v>
      </c>
    </row>
    <row r="525" ht="15.75" customHeight="1">
      <c r="E525" s="4" t="str">
        <f>IFERROR(__xludf.DUMMYFUNCTION("GOOGLETRANSLATE(D525, ""he"", ""en"")"),"#VALUE!")</f>
        <v>#VALUE!</v>
      </c>
    </row>
    <row r="526" ht="15.75" customHeight="1">
      <c r="E526" s="4" t="str">
        <f>IFERROR(__xludf.DUMMYFUNCTION("GOOGLETRANSLATE(D526, ""he"", ""en"")"),"#VALUE!")</f>
        <v>#VALUE!</v>
      </c>
    </row>
    <row r="527" ht="15.75" customHeight="1">
      <c r="E527" s="4" t="str">
        <f>IFERROR(__xludf.DUMMYFUNCTION("GOOGLETRANSLATE(D527, ""he"", ""en"")"),"#VALUE!")</f>
        <v>#VALUE!</v>
      </c>
    </row>
    <row r="528" ht="15.75" customHeight="1">
      <c r="E528" s="4" t="str">
        <f>IFERROR(__xludf.DUMMYFUNCTION("GOOGLETRANSLATE(D528, ""he"", ""en"")"),"#VALUE!")</f>
        <v>#VALUE!</v>
      </c>
    </row>
    <row r="529" ht="15.75" customHeight="1">
      <c r="E529" s="4" t="str">
        <f>IFERROR(__xludf.DUMMYFUNCTION("GOOGLETRANSLATE(D529, ""he"", ""en"")"),"#VALUE!")</f>
        <v>#VALUE!</v>
      </c>
    </row>
    <row r="530" ht="15.75" customHeight="1">
      <c r="E530" s="4" t="str">
        <f>IFERROR(__xludf.DUMMYFUNCTION("GOOGLETRANSLATE(D530, ""he"", ""en"")"),"#VALUE!")</f>
        <v>#VALUE!</v>
      </c>
    </row>
    <row r="531" ht="15.75" customHeight="1">
      <c r="E531" s="4" t="str">
        <f>IFERROR(__xludf.DUMMYFUNCTION("GOOGLETRANSLATE(D531, ""he"", ""en"")"),"#VALUE!")</f>
        <v>#VALUE!</v>
      </c>
    </row>
    <row r="532" ht="15.75" customHeight="1">
      <c r="E532" s="4" t="str">
        <f>IFERROR(__xludf.DUMMYFUNCTION("GOOGLETRANSLATE(D532, ""he"", ""en"")"),"#VALUE!")</f>
        <v>#VALUE!</v>
      </c>
    </row>
    <row r="533" ht="15.75" customHeight="1">
      <c r="E533" s="4" t="str">
        <f>IFERROR(__xludf.DUMMYFUNCTION("GOOGLETRANSLATE(D533, ""he"", ""en"")"),"#VALUE!")</f>
        <v>#VALUE!</v>
      </c>
    </row>
    <row r="534" ht="15.75" customHeight="1">
      <c r="E534" s="4" t="str">
        <f>IFERROR(__xludf.DUMMYFUNCTION("GOOGLETRANSLATE(D534, ""he"", ""en"")"),"#VALUE!")</f>
        <v>#VALUE!</v>
      </c>
    </row>
    <row r="535" ht="15.75" customHeight="1">
      <c r="E535" s="4" t="str">
        <f>IFERROR(__xludf.DUMMYFUNCTION("GOOGLETRANSLATE(D535, ""he"", ""en"")"),"#VALUE!")</f>
        <v>#VALUE!</v>
      </c>
    </row>
    <row r="536" ht="15.75" customHeight="1">
      <c r="E536" s="4" t="str">
        <f>IFERROR(__xludf.DUMMYFUNCTION("GOOGLETRANSLATE(D536, ""he"", ""en"")"),"#VALUE!")</f>
        <v>#VALUE!</v>
      </c>
    </row>
    <row r="537" ht="15.75" customHeight="1">
      <c r="E537" s="4" t="str">
        <f>IFERROR(__xludf.DUMMYFUNCTION("GOOGLETRANSLATE(D537, ""he"", ""en"")"),"#VALUE!")</f>
        <v>#VALUE!</v>
      </c>
    </row>
    <row r="538" ht="15.75" customHeight="1">
      <c r="E538" s="4" t="str">
        <f>IFERROR(__xludf.DUMMYFUNCTION("GOOGLETRANSLATE(D538, ""he"", ""en"")"),"#VALUE!")</f>
        <v>#VALUE!</v>
      </c>
    </row>
    <row r="539" ht="15.75" customHeight="1">
      <c r="E539" s="4" t="str">
        <f>IFERROR(__xludf.DUMMYFUNCTION("GOOGLETRANSLATE(D539, ""he"", ""en"")"),"#VALUE!")</f>
        <v>#VALUE!</v>
      </c>
    </row>
    <row r="540" ht="15.75" customHeight="1">
      <c r="E540" s="4" t="str">
        <f>IFERROR(__xludf.DUMMYFUNCTION("GOOGLETRANSLATE(D540, ""he"", ""en"")"),"#VALUE!")</f>
        <v>#VALUE!</v>
      </c>
    </row>
    <row r="541" ht="15.75" customHeight="1">
      <c r="E541" s="4" t="str">
        <f>IFERROR(__xludf.DUMMYFUNCTION("GOOGLETRANSLATE(D541, ""he"", ""en"")"),"#VALUE!")</f>
        <v>#VALUE!</v>
      </c>
    </row>
    <row r="542" ht="15.75" customHeight="1">
      <c r="E542" s="4" t="str">
        <f>IFERROR(__xludf.DUMMYFUNCTION("GOOGLETRANSLATE(D542, ""he"", ""en"")"),"#VALUE!")</f>
        <v>#VALUE!</v>
      </c>
    </row>
    <row r="543" ht="15.75" customHeight="1">
      <c r="E543" s="4" t="str">
        <f>IFERROR(__xludf.DUMMYFUNCTION("GOOGLETRANSLATE(D543, ""he"", ""en"")"),"#VALUE!")</f>
        <v>#VALUE!</v>
      </c>
    </row>
    <row r="544" ht="15.75" customHeight="1">
      <c r="E544" s="4" t="str">
        <f>IFERROR(__xludf.DUMMYFUNCTION("GOOGLETRANSLATE(D544, ""he"", ""en"")"),"#VALUE!")</f>
        <v>#VALUE!</v>
      </c>
    </row>
    <row r="545" ht="15.75" customHeight="1">
      <c r="E545" s="4" t="str">
        <f>IFERROR(__xludf.DUMMYFUNCTION("GOOGLETRANSLATE(D545, ""he"", ""en"")"),"#VALUE!")</f>
        <v>#VALUE!</v>
      </c>
    </row>
    <row r="546" ht="15.75" customHeight="1">
      <c r="E546" s="4" t="str">
        <f>IFERROR(__xludf.DUMMYFUNCTION("GOOGLETRANSLATE(D546, ""he"", ""en"")"),"#VALUE!")</f>
        <v>#VALUE!</v>
      </c>
    </row>
    <row r="547" ht="15.75" customHeight="1">
      <c r="E547" s="4" t="str">
        <f>IFERROR(__xludf.DUMMYFUNCTION("GOOGLETRANSLATE(D547, ""he"", ""en"")"),"#VALUE!")</f>
        <v>#VALUE!</v>
      </c>
    </row>
    <row r="548" ht="15.75" customHeight="1">
      <c r="E548" s="4" t="str">
        <f>IFERROR(__xludf.DUMMYFUNCTION("GOOGLETRANSLATE(D548, ""he"", ""en"")"),"#VALUE!")</f>
        <v>#VALUE!</v>
      </c>
    </row>
    <row r="549" ht="15.75" customHeight="1">
      <c r="E549" s="4" t="str">
        <f>IFERROR(__xludf.DUMMYFUNCTION("GOOGLETRANSLATE(D549, ""he"", ""en"")"),"#VALUE!")</f>
        <v>#VALUE!</v>
      </c>
    </row>
    <row r="550" ht="15.75" customHeight="1">
      <c r="E550" s="4" t="str">
        <f>IFERROR(__xludf.DUMMYFUNCTION("GOOGLETRANSLATE(D550, ""he"", ""en"")"),"#VALUE!")</f>
        <v>#VALUE!</v>
      </c>
    </row>
    <row r="551" ht="15.75" customHeight="1">
      <c r="E551" s="4" t="str">
        <f>IFERROR(__xludf.DUMMYFUNCTION("GOOGLETRANSLATE(D551, ""he"", ""en"")"),"#VALUE!")</f>
        <v>#VALUE!</v>
      </c>
    </row>
    <row r="552" ht="15.75" customHeight="1">
      <c r="E552" s="4" t="str">
        <f>IFERROR(__xludf.DUMMYFUNCTION("GOOGLETRANSLATE(D552, ""he"", ""en"")"),"#VALUE!")</f>
        <v>#VALUE!</v>
      </c>
    </row>
    <row r="553" ht="15.75" customHeight="1">
      <c r="E553" s="4" t="str">
        <f>IFERROR(__xludf.DUMMYFUNCTION("GOOGLETRANSLATE(D553, ""he"", ""en"")"),"#VALUE!")</f>
        <v>#VALUE!</v>
      </c>
    </row>
    <row r="554" ht="15.75" customHeight="1">
      <c r="E554" s="4" t="str">
        <f>IFERROR(__xludf.DUMMYFUNCTION("GOOGLETRANSLATE(D554, ""he"", ""en"")"),"#VALUE!")</f>
        <v>#VALUE!</v>
      </c>
    </row>
    <row r="555" ht="15.75" customHeight="1">
      <c r="E555" s="4" t="str">
        <f>IFERROR(__xludf.DUMMYFUNCTION("GOOGLETRANSLATE(D555, ""he"", ""en"")"),"#VALUE!")</f>
        <v>#VALUE!</v>
      </c>
    </row>
    <row r="556" ht="15.75" customHeight="1">
      <c r="E556" s="4" t="str">
        <f>IFERROR(__xludf.DUMMYFUNCTION("GOOGLETRANSLATE(D556, ""he"", ""en"")"),"#VALUE!")</f>
        <v>#VALUE!</v>
      </c>
    </row>
    <row r="557" ht="15.75" customHeight="1">
      <c r="E557" s="4" t="str">
        <f>IFERROR(__xludf.DUMMYFUNCTION("GOOGLETRANSLATE(D557, ""he"", ""en"")"),"#VALUE!")</f>
        <v>#VALUE!</v>
      </c>
    </row>
    <row r="558" ht="15.75" customHeight="1">
      <c r="E558" s="4" t="str">
        <f>IFERROR(__xludf.DUMMYFUNCTION("GOOGLETRANSLATE(D558, ""he"", ""en"")"),"#VALUE!")</f>
        <v>#VALUE!</v>
      </c>
    </row>
    <row r="559" ht="15.75" customHeight="1">
      <c r="E559" s="4" t="str">
        <f>IFERROR(__xludf.DUMMYFUNCTION("GOOGLETRANSLATE(D559, ""he"", ""en"")"),"#VALUE!")</f>
        <v>#VALUE!</v>
      </c>
    </row>
    <row r="560" ht="15.75" customHeight="1">
      <c r="E560" s="4" t="str">
        <f>IFERROR(__xludf.DUMMYFUNCTION("GOOGLETRANSLATE(D560, ""he"", ""en"")"),"#VALUE!")</f>
        <v>#VALUE!</v>
      </c>
    </row>
    <row r="561" ht="15.75" customHeight="1">
      <c r="E561" s="4" t="str">
        <f>IFERROR(__xludf.DUMMYFUNCTION("GOOGLETRANSLATE(D561, ""he"", ""en"")"),"#VALUE!")</f>
        <v>#VALUE!</v>
      </c>
    </row>
    <row r="562" ht="15.75" customHeight="1">
      <c r="E562" s="4" t="str">
        <f>IFERROR(__xludf.DUMMYFUNCTION("GOOGLETRANSLATE(D562, ""he"", ""en"")"),"#VALUE!")</f>
        <v>#VALUE!</v>
      </c>
    </row>
    <row r="563" ht="15.75" customHeight="1">
      <c r="E563" s="4" t="str">
        <f>IFERROR(__xludf.DUMMYFUNCTION("GOOGLETRANSLATE(D563, ""he"", ""en"")"),"#VALUE!")</f>
        <v>#VALUE!</v>
      </c>
    </row>
    <row r="564" ht="15.75" customHeight="1">
      <c r="E564" s="4" t="str">
        <f>IFERROR(__xludf.DUMMYFUNCTION("GOOGLETRANSLATE(D564, ""he"", ""en"")"),"#VALUE!")</f>
        <v>#VALUE!</v>
      </c>
    </row>
    <row r="565" ht="15.75" customHeight="1">
      <c r="E565" s="4" t="str">
        <f>IFERROR(__xludf.DUMMYFUNCTION("GOOGLETRANSLATE(D565, ""he"", ""en"")"),"#VALUE!")</f>
        <v>#VALUE!</v>
      </c>
    </row>
    <row r="566" ht="15.75" customHeight="1">
      <c r="E566" s="4" t="str">
        <f>IFERROR(__xludf.DUMMYFUNCTION("GOOGLETRANSLATE(D566, ""he"", ""en"")"),"#VALUE!")</f>
        <v>#VALUE!</v>
      </c>
    </row>
    <row r="567" ht="15.75" customHeight="1">
      <c r="E567" s="4" t="str">
        <f>IFERROR(__xludf.DUMMYFUNCTION("GOOGLETRANSLATE(D567, ""he"", ""en"")"),"#VALUE!")</f>
        <v>#VALUE!</v>
      </c>
    </row>
    <row r="568" ht="15.75" customHeight="1">
      <c r="E568" s="4" t="str">
        <f>IFERROR(__xludf.DUMMYFUNCTION("GOOGLETRANSLATE(D568, ""he"", ""en"")"),"#VALUE!")</f>
        <v>#VALUE!</v>
      </c>
    </row>
    <row r="569" ht="15.75" customHeight="1">
      <c r="E569" s="4" t="str">
        <f>IFERROR(__xludf.DUMMYFUNCTION("GOOGLETRANSLATE(D569, ""he"", ""en"")"),"#VALUE!")</f>
        <v>#VALUE!</v>
      </c>
    </row>
    <row r="570" ht="15.75" customHeight="1">
      <c r="E570" s="4" t="str">
        <f>IFERROR(__xludf.DUMMYFUNCTION("GOOGLETRANSLATE(D570, ""he"", ""en"")"),"#VALUE!")</f>
        <v>#VALUE!</v>
      </c>
    </row>
    <row r="571" ht="15.75" customHeight="1">
      <c r="E571" s="4" t="str">
        <f>IFERROR(__xludf.DUMMYFUNCTION("GOOGLETRANSLATE(D571, ""he"", ""en"")"),"#VALUE!")</f>
        <v>#VALUE!</v>
      </c>
    </row>
    <row r="572" ht="15.75" customHeight="1">
      <c r="E572" s="4" t="str">
        <f>IFERROR(__xludf.DUMMYFUNCTION("GOOGLETRANSLATE(D572, ""he"", ""en"")"),"#VALUE!")</f>
        <v>#VALUE!</v>
      </c>
    </row>
    <row r="573" ht="15.75" customHeight="1">
      <c r="E573" s="4" t="str">
        <f>IFERROR(__xludf.DUMMYFUNCTION("GOOGLETRANSLATE(D573, ""he"", ""en"")"),"#VALUE!")</f>
        <v>#VALUE!</v>
      </c>
    </row>
    <row r="574" ht="15.75" customHeight="1">
      <c r="E574" s="4" t="str">
        <f>IFERROR(__xludf.DUMMYFUNCTION("GOOGLETRANSLATE(D574, ""he"", ""en"")"),"#VALUE!")</f>
        <v>#VALUE!</v>
      </c>
    </row>
    <row r="575" ht="15.75" customHeight="1">
      <c r="E575" s="4" t="str">
        <f>IFERROR(__xludf.DUMMYFUNCTION("GOOGLETRANSLATE(D575, ""he"", ""en"")"),"#VALUE!")</f>
        <v>#VALUE!</v>
      </c>
    </row>
    <row r="576" ht="15.75" customHeight="1">
      <c r="E576" s="4" t="str">
        <f>IFERROR(__xludf.DUMMYFUNCTION("GOOGLETRANSLATE(D576, ""he"", ""en"")"),"#VALUE!")</f>
        <v>#VALUE!</v>
      </c>
    </row>
    <row r="577" ht="15.75" customHeight="1">
      <c r="E577" s="4" t="str">
        <f>IFERROR(__xludf.DUMMYFUNCTION("GOOGLETRANSLATE(D577, ""he"", ""en"")"),"#VALUE!")</f>
        <v>#VALUE!</v>
      </c>
    </row>
    <row r="578" ht="15.75" customHeight="1">
      <c r="E578" s="4" t="str">
        <f>IFERROR(__xludf.DUMMYFUNCTION("GOOGLETRANSLATE(D578, ""he"", ""en"")"),"#VALUE!")</f>
        <v>#VALUE!</v>
      </c>
    </row>
    <row r="579" ht="15.75" customHeight="1">
      <c r="E579" s="4" t="str">
        <f>IFERROR(__xludf.DUMMYFUNCTION("GOOGLETRANSLATE(D579, ""he"", ""en"")"),"#VALUE!")</f>
        <v>#VALUE!</v>
      </c>
    </row>
    <row r="580" ht="15.75" customHeight="1">
      <c r="E580" s="4" t="str">
        <f>IFERROR(__xludf.DUMMYFUNCTION("GOOGLETRANSLATE(D580, ""he"", ""en"")"),"#VALUE!")</f>
        <v>#VALUE!</v>
      </c>
    </row>
    <row r="581" ht="15.75" customHeight="1">
      <c r="E581" s="4" t="str">
        <f>IFERROR(__xludf.DUMMYFUNCTION("GOOGLETRANSLATE(D581, ""he"", ""en"")"),"#VALUE!")</f>
        <v>#VALUE!</v>
      </c>
    </row>
    <row r="582" ht="15.75" customHeight="1">
      <c r="E582" s="4" t="str">
        <f>IFERROR(__xludf.DUMMYFUNCTION("GOOGLETRANSLATE(D582, ""he"", ""en"")"),"#VALUE!")</f>
        <v>#VALUE!</v>
      </c>
    </row>
    <row r="583" ht="15.75" customHeight="1">
      <c r="E583" s="4" t="str">
        <f>IFERROR(__xludf.DUMMYFUNCTION("GOOGLETRANSLATE(D583, ""he"", ""en"")"),"#VALUE!")</f>
        <v>#VALUE!</v>
      </c>
    </row>
    <row r="584" ht="15.75" customHeight="1">
      <c r="E584" s="4" t="str">
        <f>IFERROR(__xludf.DUMMYFUNCTION("GOOGLETRANSLATE(D584, ""he"", ""en"")"),"#VALUE!")</f>
        <v>#VALUE!</v>
      </c>
    </row>
    <row r="585" ht="15.75" customHeight="1">
      <c r="E585" s="4" t="str">
        <f>IFERROR(__xludf.DUMMYFUNCTION("GOOGLETRANSLATE(D585, ""he"", ""en"")"),"#VALUE!")</f>
        <v>#VALUE!</v>
      </c>
    </row>
    <row r="586" ht="15.75" customHeight="1">
      <c r="E586" s="4" t="str">
        <f>IFERROR(__xludf.DUMMYFUNCTION("GOOGLETRANSLATE(D586, ""he"", ""en"")"),"#VALUE!")</f>
        <v>#VALUE!</v>
      </c>
    </row>
    <row r="587" ht="15.75" customHeight="1">
      <c r="E587" s="4" t="str">
        <f>IFERROR(__xludf.DUMMYFUNCTION("GOOGLETRANSLATE(D587, ""he"", ""en"")"),"#VALUE!")</f>
        <v>#VALUE!</v>
      </c>
    </row>
    <row r="588" ht="15.75" customHeight="1">
      <c r="E588" s="4" t="str">
        <f>IFERROR(__xludf.DUMMYFUNCTION("GOOGLETRANSLATE(D588, ""he"", ""en"")"),"#VALUE!")</f>
        <v>#VALUE!</v>
      </c>
    </row>
    <row r="589" ht="15.75" customHeight="1">
      <c r="E589" s="4" t="str">
        <f>IFERROR(__xludf.DUMMYFUNCTION("GOOGLETRANSLATE(D589, ""he"", ""en"")"),"#VALUE!")</f>
        <v>#VALUE!</v>
      </c>
    </row>
    <row r="590" ht="15.75" customHeight="1">
      <c r="E590" s="4" t="str">
        <f>IFERROR(__xludf.DUMMYFUNCTION("GOOGLETRANSLATE(D590, ""he"", ""en"")"),"#VALUE!")</f>
        <v>#VALUE!</v>
      </c>
    </row>
    <row r="591" ht="15.75" customHeight="1">
      <c r="E591" s="4" t="str">
        <f>IFERROR(__xludf.DUMMYFUNCTION("GOOGLETRANSLATE(D591, ""he"", ""en"")"),"#VALUE!")</f>
        <v>#VALUE!</v>
      </c>
    </row>
    <row r="592" ht="15.75" customHeight="1">
      <c r="E592" s="4" t="str">
        <f>IFERROR(__xludf.DUMMYFUNCTION("GOOGLETRANSLATE(D592, ""he"", ""en"")"),"#VALUE!")</f>
        <v>#VALUE!</v>
      </c>
    </row>
    <row r="593" ht="15.75" customHeight="1">
      <c r="E593" s="4" t="str">
        <f>IFERROR(__xludf.DUMMYFUNCTION("GOOGLETRANSLATE(D593, ""he"", ""en"")"),"#VALUE!")</f>
        <v>#VALUE!</v>
      </c>
    </row>
    <row r="594" ht="15.75" customHeight="1">
      <c r="E594" s="4" t="str">
        <f>IFERROR(__xludf.DUMMYFUNCTION("GOOGLETRANSLATE(D594, ""he"", ""en"")"),"#VALUE!")</f>
        <v>#VALUE!</v>
      </c>
    </row>
    <row r="595" ht="15.75" customHeight="1">
      <c r="E595" s="4" t="str">
        <f>IFERROR(__xludf.DUMMYFUNCTION("GOOGLETRANSLATE(D595, ""he"", ""en"")"),"#VALUE!")</f>
        <v>#VALUE!</v>
      </c>
    </row>
    <row r="596" ht="15.75" customHeight="1">
      <c r="E596" s="4" t="str">
        <f>IFERROR(__xludf.DUMMYFUNCTION("GOOGLETRANSLATE(D596, ""he"", ""en"")"),"#VALUE!")</f>
        <v>#VALUE!</v>
      </c>
    </row>
    <row r="597" ht="15.75" customHeight="1">
      <c r="E597" s="4" t="str">
        <f>IFERROR(__xludf.DUMMYFUNCTION("GOOGLETRANSLATE(D597, ""he"", ""en"")"),"#VALUE!")</f>
        <v>#VALUE!</v>
      </c>
    </row>
    <row r="598" ht="15.75" customHeight="1">
      <c r="E598" s="4" t="str">
        <f>IFERROR(__xludf.DUMMYFUNCTION("GOOGLETRANSLATE(D598, ""he"", ""en"")"),"#VALUE!")</f>
        <v>#VALUE!</v>
      </c>
    </row>
    <row r="599" ht="15.75" customHeight="1">
      <c r="E599" s="4" t="str">
        <f>IFERROR(__xludf.DUMMYFUNCTION("GOOGLETRANSLATE(D599, ""he"", ""en"")"),"#VALUE!")</f>
        <v>#VALUE!</v>
      </c>
    </row>
    <row r="600" ht="15.75" customHeight="1">
      <c r="E600" s="4" t="str">
        <f>IFERROR(__xludf.DUMMYFUNCTION("GOOGLETRANSLATE(D600, ""he"", ""en"")"),"#VALUE!")</f>
        <v>#VALUE!</v>
      </c>
    </row>
    <row r="601" ht="15.75" customHeight="1">
      <c r="E601" s="4" t="str">
        <f>IFERROR(__xludf.DUMMYFUNCTION("GOOGLETRANSLATE(D601, ""he"", ""en"")"),"#VALUE!")</f>
        <v>#VALUE!</v>
      </c>
    </row>
    <row r="602" ht="15.75" customHeight="1">
      <c r="E602" s="4" t="str">
        <f>IFERROR(__xludf.DUMMYFUNCTION("GOOGLETRANSLATE(D602, ""he"", ""en"")"),"#VALUE!")</f>
        <v>#VALUE!</v>
      </c>
    </row>
    <row r="603" ht="15.75" customHeight="1">
      <c r="E603" s="4" t="str">
        <f>IFERROR(__xludf.DUMMYFUNCTION("GOOGLETRANSLATE(D603, ""he"", ""en"")"),"#VALUE!")</f>
        <v>#VALUE!</v>
      </c>
    </row>
    <row r="604" ht="15.75" customHeight="1">
      <c r="E604" s="4" t="str">
        <f>IFERROR(__xludf.DUMMYFUNCTION("GOOGLETRANSLATE(D604, ""he"", ""en"")"),"#VALUE!")</f>
        <v>#VALUE!</v>
      </c>
    </row>
    <row r="605" ht="15.75" customHeight="1">
      <c r="E605" s="4" t="str">
        <f>IFERROR(__xludf.DUMMYFUNCTION("GOOGLETRANSLATE(D605, ""he"", ""en"")"),"#VALUE!")</f>
        <v>#VALUE!</v>
      </c>
    </row>
    <row r="606" ht="15.75" customHeight="1">
      <c r="E606" s="4" t="str">
        <f>IFERROR(__xludf.DUMMYFUNCTION("GOOGLETRANSLATE(D606, ""he"", ""en"")"),"#VALUE!")</f>
        <v>#VALUE!</v>
      </c>
    </row>
    <row r="607" ht="15.75" customHeight="1">
      <c r="E607" s="4" t="str">
        <f>IFERROR(__xludf.DUMMYFUNCTION("GOOGLETRANSLATE(D607, ""he"", ""en"")"),"#VALUE!")</f>
        <v>#VALUE!</v>
      </c>
    </row>
    <row r="608" ht="15.75" customHeight="1">
      <c r="E608" s="4" t="str">
        <f>IFERROR(__xludf.DUMMYFUNCTION("GOOGLETRANSLATE(D608, ""he"", ""en"")"),"#VALUE!")</f>
        <v>#VALUE!</v>
      </c>
    </row>
    <row r="609" ht="15.75" customHeight="1">
      <c r="E609" s="4" t="str">
        <f>IFERROR(__xludf.DUMMYFUNCTION("GOOGLETRANSLATE(D609, ""he"", ""en"")"),"#VALUE!")</f>
        <v>#VALUE!</v>
      </c>
    </row>
    <row r="610" ht="15.75" customHeight="1">
      <c r="E610" s="4" t="str">
        <f>IFERROR(__xludf.DUMMYFUNCTION("GOOGLETRANSLATE(D610, ""he"", ""en"")"),"#VALUE!")</f>
        <v>#VALUE!</v>
      </c>
    </row>
    <row r="611" ht="15.75" customHeight="1">
      <c r="E611" s="4" t="str">
        <f>IFERROR(__xludf.DUMMYFUNCTION("GOOGLETRANSLATE(D611, ""he"", ""en"")"),"#VALUE!")</f>
        <v>#VALUE!</v>
      </c>
    </row>
    <row r="612" ht="15.75" customHeight="1">
      <c r="E612" s="4" t="str">
        <f>IFERROR(__xludf.DUMMYFUNCTION("GOOGLETRANSLATE(D612, ""he"", ""en"")"),"#VALUE!")</f>
        <v>#VALUE!</v>
      </c>
    </row>
    <row r="613" ht="15.75" customHeight="1">
      <c r="E613" s="4" t="str">
        <f>IFERROR(__xludf.DUMMYFUNCTION("GOOGLETRANSLATE(D613, ""he"", ""en"")"),"#VALUE!")</f>
        <v>#VALUE!</v>
      </c>
    </row>
    <row r="614" ht="15.75" customHeight="1">
      <c r="E614" s="4" t="str">
        <f>IFERROR(__xludf.DUMMYFUNCTION("GOOGLETRANSLATE(D614, ""he"", ""en"")"),"#VALUE!")</f>
        <v>#VALUE!</v>
      </c>
    </row>
    <row r="615" ht="15.75" customHeight="1">
      <c r="E615" s="4" t="str">
        <f>IFERROR(__xludf.DUMMYFUNCTION("GOOGLETRANSLATE(D615, ""he"", ""en"")"),"#VALUE!")</f>
        <v>#VALUE!</v>
      </c>
    </row>
    <row r="616" ht="15.75" customHeight="1">
      <c r="E616" s="4" t="str">
        <f>IFERROR(__xludf.DUMMYFUNCTION("GOOGLETRANSLATE(D616, ""he"", ""en"")"),"#VALUE!")</f>
        <v>#VALUE!</v>
      </c>
    </row>
    <row r="617" ht="15.75" customHeight="1">
      <c r="E617" s="4" t="str">
        <f>IFERROR(__xludf.DUMMYFUNCTION("GOOGLETRANSLATE(D617, ""he"", ""en"")"),"#VALUE!")</f>
        <v>#VALUE!</v>
      </c>
    </row>
    <row r="618" ht="15.75" customHeight="1">
      <c r="E618" s="4" t="str">
        <f>IFERROR(__xludf.DUMMYFUNCTION("GOOGLETRANSLATE(D618, ""he"", ""en"")"),"#VALUE!")</f>
        <v>#VALUE!</v>
      </c>
    </row>
    <row r="619" ht="15.75" customHeight="1">
      <c r="E619" s="4" t="str">
        <f>IFERROR(__xludf.DUMMYFUNCTION("GOOGLETRANSLATE(D619, ""he"", ""en"")"),"#VALUE!")</f>
        <v>#VALUE!</v>
      </c>
    </row>
    <row r="620" ht="15.75" customHeight="1">
      <c r="E620" s="4" t="str">
        <f>IFERROR(__xludf.DUMMYFUNCTION("GOOGLETRANSLATE(D620, ""he"", ""en"")"),"#VALUE!")</f>
        <v>#VALUE!</v>
      </c>
    </row>
    <row r="621" ht="15.75" customHeight="1">
      <c r="E621" s="4" t="str">
        <f>IFERROR(__xludf.DUMMYFUNCTION("GOOGLETRANSLATE(D621, ""he"", ""en"")"),"#VALUE!")</f>
        <v>#VALUE!</v>
      </c>
    </row>
    <row r="622" ht="15.75" customHeight="1">
      <c r="E622" s="4" t="str">
        <f>IFERROR(__xludf.DUMMYFUNCTION("GOOGLETRANSLATE(D622, ""he"", ""en"")"),"#VALUE!")</f>
        <v>#VALUE!</v>
      </c>
    </row>
    <row r="623" ht="15.75" customHeight="1">
      <c r="E623" s="4" t="str">
        <f>IFERROR(__xludf.DUMMYFUNCTION("GOOGLETRANSLATE(D623, ""he"", ""en"")"),"#VALUE!")</f>
        <v>#VALUE!</v>
      </c>
    </row>
    <row r="624" ht="15.75" customHeight="1">
      <c r="E624" s="4" t="str">
        <f>IFERROR(__xludf.DUMMYFUNCTION("GOOGLETRANSLATE(D624, ""he"", ""en"")"),"#VALUE!")</f>
        <v>#VALUE!</v>
      </c>
    </row>
    <row r="625" ht="15.75" customHeight="1">
      <c r="E625" s="4" t="str">
        <f>IFERROR(__xludf.DUMMYFUNCTION("GOOGLETRANSLATE(D625, ""he"", ""en"")"),"#VALUE!")</f>
        <v>#VALUE!</v>
      </c>
    </row>
    <row r="626" ht="15.75" customHeight="1">
      <c r="E626" s="4" t="str">
        <f>IFERROR(__xludf.DUMMYFUNCTION("GOOGLETRANSLATE(D626, ""he"", ""en"")"),"#VALUE!")</f>
        <v>#VALUE!</v>
      </c>
    </row>
    <row r="627" ht="15.75" customHeight="1">
      <c r="E627" s="4" t="str">
        <f>IFERROR(__xludf.DUMMYFUNCTION("GOOGLETRANSLATE(D627, ""he"", ""en"")"),"#VALUE!")</f>
        <v>#VALUE!</v>
      </c>
    </row>
    <row r="628" ht="15.75" customHeight="1">
      <c r="E628" s="4" t="str">
        <f>IFERROR(__xludf.DUMMYFUNCTION("GOOGLETRANSLATE(D628, ""he"", ""en"")"),"#VALUE!")</f>
        <v>#VALUE!</v>
      </c>
    </row>
    <row r="629" ht="15.75" customHeight="1">
      <c r="E629" s="4" t="str">
        <f>IFERROR(__xludf.DUMMYFUNCTION("GOOGLETRANSLATE(D629, ""he"", ""en"")"),"#VALUE!")</f>
        <v>#VALUE!</v>
      </c>
    </row>
    <row r="630" ht="15.75" customHeight="1">
      <c r="E630" s="4" t="str">
        <f>IFERROR(__xludf.DUMMYFUNCTION("GOOGLETRANSLATE(D630, ""he"", ""en"")"),"#VALUE!")</f>
        <v>#VALUE!</v>
      </c>
    </row>
    <row r="631" ht="15.75" customHeight="1">
      <c r="E631" s="4" t="str">
        <f>IFERROR(__xludf.DUMMYFUNCTION("GOOGLETRANSLATE(D631, ""he"", ""en"")"),"#VALUE!")</f>
        <v>#VALUE!</v>
      </c>
    </row>
    <row r="632" ht="15.75" customHeight="1">
      <c r="E632" s="4" t="str">
        <f>IFERROR(__xludf.DUMMYFUNCTION("GOOGLETRANSLATE(D632, ""he"", ""en"")"),"#VALUE!")</f>
        <v>#VALUE!</v>
      </c>
    </row>
    <row r="633" ht="15.75" customHeight="1">
      <c r="E633" s="4" t="str">
        <f>IFERROR(__xludf.DUMMYFUNCTION("GOOGLETRANSLATE(D633, ""he"", ""en"")"),"#VALUE!")</f>
        <v>#VALUE!</v>
      </c>
    </row>
    <row r="634" ht="15.75" customHeight="1">
      <c r="E634" s="4" t="str">
        <f>IFERROR(__xludf.DUMMYFUNCTION("GOOGLETRANSLATE(D634, ""he"", ""en"")"),"#VALUE!")</f>
        <v>#VALUE!</v>
      </c>
    </row>
    <row r="635" ht="15.75" customHeight="1">
      <c r="E635" s="4" t="str">
        <f>IFERROR(__xludf.DUMMYFUNCTION("GOOGLETRANSLATE(D635, ""he"", ""en"")"),"#VALUE!")</f>
        <v>#VALUE!</v>
      </c>
    </row>
    <row r="636" ht="15.75" customHeight="1">
      <c r="E636" s="4" t="str">
        <f>IFERROR(__xludf.DUMMYFUNCTION("GOOGLETRANSLATE(D636, ""he"", ""en"")"),"#VALUE!")</f>
        <v>#VALUE!</v>
      </c>
    </row>
    <row r="637" ht="15.75" customHeight="1">
      <c r="E637" s="4" t="str">
        <f>IFERROR(__xludf.DUMMYFUNCTION("GOOGLETRANSLATE(D637, ""he"", ""en"")"),"#VALUE!")</f>
        <v>#VALUE!</v>
      </c>
    </row>
    <row r="638" ht="15.75" customHeight="1">
      <c r="E638" s="4" t="str">
        <f>IFERROR(__xludf.DUMMYFUNCTION("GOOGLETRANSLATE(D638, ""he"", ""en"")"),"#VALUE!")</f>
        <v>#VALUE!</v>
      </c>
    </row>
    <row r="639" ht="15.75" customHeight="1">
      <c r="E639" s="4" t="str">
        <f>IFERROR(__xludf.DUMMYFUNCTION("GOOGLETRANSLATE(D639, ""he"", ""en"")"),"#VALUE!")</f>
        <v>#VALUE!</v>
      </c>
    </row>
    <row r="640" ht="15.75" customHeight="1">
      <c r="E640" s="4" t="str">
        <f>IFERROR(__xludf.DUMMYFUNCTION("GOOGLETRANSLATE(D640, ""he"", ""en"")"),"#VALUE!")</f>
        <v>#VALUE!</v>
      </c>
    </row>
    <row r="641" ht="15.75" customHeight="1">
      <c r="E641" s="4" t="str">
        <f>IFERROR(__xludf.DUMMYFUNCTION("GOOGLETRANSLATE(D641, ""he"", ""en"")"),"#VALUE!")</f>
        <v>#VALUE!</v>
      </c>
    </row>
    <row r="642" ht="15.75" customHeight="1">
      <c r="E642" s="4" t="str">
        <f>IFERROR(__xludf.DUMMYFUNCTION("GOOGLETRANSLATE(D642, ""he"", ""en"")"),"#VALUE!")</f>
        <v>#VALUE!</v>
      </c>
    </row>
    <row r="643" ht="15.75" customHeight="1">
      <c r="E643" s="4" t="str">
        <f>IFERROR(__xludf.DUMMYFUNCTION("GOOGLETRANSLATE(D643, ""he"", ""en"")"),"#VALUE!")</f>
        <v>#VALUE!</v>
      </c>
    </row>
    <row r="644" ht="15.75" customHeight="1">
      <c r="E644" s="4" t="str">
        <f>IFERROR(__xludf.DUMMYFUNCTION("GOOGLETRANSLATE(D644, ""he"", ""en"")"),"#VALUE!")</f>
        <v>#VALUE!</v>
      </c>
    </row>
    <row r="645" ht="15.75" customHeight="1">
      <c r="E645" s="4" t="str">
        <f>IFERROR(__xludf.DUMMYFUNCTION("GOOGLETRANSLATE(D645, ""he"", ""en"")"),"#VALUE!")</f>
        <v>#VALUE!</v>
      </c>
    </row>
    <row r="646" ht="15.75" customHeight="1">
      <c r="E646" s="4" t="str">
        <f>IFERROR(__xludf.DUMMYFUNCTION("GOOGLETRANSLATE(D646, ""he"", ""en"")"),"#VALUE!")</f>
        <v>#VALUE!</v>
      </c>
    </row>
    <row r="647" ht="15.75" customHeight="1">
      <c r="E647" s="4" t="str">
        <f>IFERROR(__xludf.DUMMYFUNCTION("GOOGLETRANSLATE(D647, ""he"", ""en"")"),"#VALUE!")</f>
        <v>#VALUE!</v>
      </c>
    </row>
    <row r="648" ht="15.75" customHeight="1">
      <c r="E648" s="4" t="str">
        <f>IFERROR(__xludf.DUMMYFUNCTION("GOOGLETRANSLATE(D648, ""he"", ""en"")"),"#VALUE!")</f>
        <v>#VALUE!</v>
      </c>
    </row>
    <row r="649" ht="15.75" customHeight="1">
      <c r="E649" s="4" t="str">
        <f>IFERROR(__xludf.DUMMYFUNCTION("GOOGLETRANSLATE(D649, ""he"", ""en"")"),"#VALUE!")</f>
        <v>#VALUE!</v>
      </c>
    </row>
    <row r="650" ht="15.75" customHeight="1">
      <c r="E650" s="4" t="str">
        <f>IFERROR(__xludf.DUMMYFUNCTION("GOOGLETRANSLATE(D650, ""he"", ""en"")"),"#VALUE!")</f>
        <v>#VALUE!</v>
      </c>
    </row>
    <row r="651" ht="15.75" customHeight="1">
      <c r="E651" s="4" t="str">
        <f>IFERROR(__xludf.DUMMYFUNCTION("GOOGLETRANSLATE(D651, ""he"", ""en"")"),"#VALUE!")</f>
        <v>#VALUE!</v>
      </c>
    </row>
    <row r="652" ht="15.75" customHeight="1">
      <c r="E652" s="4" t="str">
        <f>IFERROR(__xludf.DUMMYFUNCTION("GOOGLETRANSLATE(D652, ""he"", ""en"")"),"#VALUE!")</f>
        <v>#VALUE!</v>
      </c>
    </row>
    <row r="653" ht="15.75" customHeight="1">
      <c r="E653" s="4" t="str">
        <f>IFERROR(__xludf.DUMMYFUNCTION("GOOGLETRANSLATE(D653, ""he"", ""en"")"),"#VALUE!")</f>
        <v>#VALUE!</v>
      </c>
    </row>
    <row r="654" ht="15.75" customHeight="1">
      <c r="E654" s="4" t="str">
        <f>IFERROR(__xludf.DUMMYFUNCTION("GOOGLETRANSLATE(D654, ""he"", ""en"")"),"#VALUE!")</f>
        <v>#VALUE!</v>
      </c>
    </row>
    <row r="655" ht="15.75" customHeight="1">
      <c r="E655" s="4" t="str">
        <f>IFERROR(__xludf.DUMMYFUNCTION("GOOGLETRANSLATE(D655, ""he"", ""en"")"),"#VALUE!")</f>
        <v>#VALUE!</v>
      </c>
    </row>
    <row r="656" ht="15.75" customHeight="1">
      <c r="E656" s="4" t="str">
        <f>IFERROR(__xludf.DUMMYFUNCTION("GOOGLETRANSLATE(D656, ""he"", ""en"")"),"#VALUE!")</f>
        <v>#VALUE!</v>
      </c>
    </row>
    <row r="657" ht="15.75" customHeight="1">
      <c r="E657" s="4" t="str">
        <f>IFERROR(__xludf.DUMMYFUNCTION("GOOGLETRANSLATE(D657, ""he"", ""en"")"),"#VALUE!")</f>
        <v>#VALUE!</v>
      </c>
    </row>
    <row r="658" ht="15.75" customHeight="1">
      <c r="E658" s="4" t="str">
        <f>IFERROR(__xludf.DUMMYFUNCTION("GOOGLETRANSLATE(D658, ""he"", ""en"")"),"#VALUE!")</f>
        <v>#VALUE!</v>
      </c>
    </row>
    <row r="659" ht="15.75" customHeight="1">
      <c r="E659" s="4" t="str">
        <f>IFERROR(__xludf.DUMMYFUNCTION("GOOGLETRANSLATE(D659, ""he"", ""en"")"),"#VALUE!")</f>
        <v>#VALUE!</v>
      </c>
    </row>
    <row r="660" ht="15.75" customHeight="1">
      <c r="E660" s="4" t="str">
        <f>IFERROR(__xludf.DUMMYFUNCTION("GOOGLETRANSLATE(D660, ""he"", ""en"")"),"#VALUE!")</f>
        <v>#VALUE!</v>
      </c>
    </row>
    <row r="661" ht="15.75" customHeight="1">
      <c r="E661" s="4" t="str">
        <f>IFERROR(__xludf.DUMMYFUNCTION("GOOGLETRANSLATE(D661, ""he"", ""en"")"),"#VALUE!")</f>
        <v>#VALUE!</v>
      </c>
    </row>
    <row r="662" ht="15.75" customHeight="1">
      <c r="E662" s="4" t="str">
        <f>IFERROR(__xludf.DUMMYFUNCTION("GOOGLETRANSLATE(D662, ""he"", ""en"")"),"#VALUE!")</f>
        <v>#VALUE!</v>
      </c>
    </row>
    <row r="663" ht="15.75" customHeight="1">
      <c r="E663" s="4" t="str">
        <f>IFERROR(__xludf.DUMMYFUNCTION("GOOGLETRANSLATE(D663, ""he"", ""en"")"),"#VALUE!")</f>
        <v>#VALUE!</v>
      </c>
    </row>
    <row r="664" ht="15.75" customHeight="1">
      <c r="E664" s="4" t="str">
        <f>IFERROR(__xludf.DUMMYFUNCTION("GOOGLETRANSLATE(D664, ""he"", ""en"")"),"#VALUE!")</f>
        <v>#VALUE!</v>
      </c>
    </row>
    <row r="665" ht="15.75" customHeight="1">
      <c r="E665" s="4" t="str">
        <f>IFERROR(__xludf.DUMMYFUNCTION("GOOGLETRANSLATE(D665, ""he"", ""en"")"),"#VALUE!")</f>
        <v>#VALUE!</v>
      </c>
    </row>
    <row r="666" ht="15.75" customHeight="1">
      <c r="E666" s="4" t="str">
        <f>IFERROR(__xludf.DUMMYFUNCTION("GOOGLETRANSLATE(D666, ""he"", ""en"")"),"#VALUE!")</f>
        <v>#VALUE!</v>
      </c>
    </row>
    <row r="667" ht="15.75" customHeight="1">
      <c r="E667" s="4" t="str">
        <f>IFERROR(__xludf.DUMMYFUNCTION("GOOGLETRANSLATE(D667, ""he"", ""en"")"),"#VALUE!")</f>
        <v>#VALUE!</v>
      </c>
    </row>
    <row r="668" ht="15.75" customHeight="1">
      <c r="E668" s="4" t="str">
        <f>IFERROR(__xludf.DUMMYFUNCTION("GOOGLETRANSLATE(D668, ""he"", ""en"")"),"#VALUE!")</f>
        <v>#VALUE!</v>
      </c>
    </row>
    <row r="669" ht="15.75" customHeight="1">
      <c r="E669" s="4" t="str">
        <f>IFERROR(__xludf.DUMMYFUNCTION("GOOGLETRANSLATE(D669, ""he"", ""en"")"),"#VALUE!")</f>
        <v>#VALUE!</v>
      </c>
    </row>
    <row r="670" ht="15.75" customHeight="1">
      <c r="E670" s="4" t="str">
        <f>IFERROR(__xludf.DUMMYFUNCTION("GOOGLETRANSLATE(D670, ""he"", ""en"")"),"#VALUE!")</f>
        <v>#VALUE!</v>
      </c>
    </row>
    <row r="671" ht="15.75" customHeight="1">
      <c r="E671" s="4" t="str">
        <f>IFERROR(__xludf.DUMMYFUNCTION("GOOGLETRANSLATE(D671, ""he"", ""en"")"),"#VALUE!")</f>
        <v>#VALUE!</v>
      </c>
    </row>
    <row r="672" ht="15.75" customHeight="1">
      <c r="E672" s="4" t="str">
        <f>IFERROR(__xludf.DUMMYFUNCTION("GOOGLETRANSLATE(D672, ""he"", ""en"")"),"#VALUE!")</f>
        <v>#VALUE!</v>
      </c>
    </row>
    <row r="673" ht="15.75" customHeight="1">
      <c r="E673" s="4" t="str">
        <f>IFERROR(__xludf.DUMMYFUNCTION("GOOGLETRANSLATE(D673, ""he"", ""en"")"),"#VALUE!")</f>
        <v>#VALUE!</v>
      </c>
    </row>
    <row r="674" ht="15.75" customHeight="1">
      <c r="E674" s="4" t="str">
        <f>IFERROR(__xludf.DUMMYFUNCTION("GOOGLETRANSLATE(D674, ""he"", ""en"")"),"#VALUE!")</f>
        <v>#VALUE!</v>
      </c>
    </row>
    <row r="675" ht="15.75" customHeight="1">
      <c r="E675" s="4" t="str">
        <f>IFERROR(__xludf.DUMMYFUNCTION("GOOGLETRANSLATE(D675, ""he"", ""en"")"),"#VALUE!")</f>
        <v>#VALUE!</v>
      </c>
    </row>
    <row r="676" ht="15.75" customHeight="1">
      <c r="E676" s="4" t="str">
        <f>IFERROR(__xludf.DUMMYFUNCTION("GOOGLETRANSLATE(D676, ""he"", ""en"")"),"#VALUE!")</f>
        <v>#VALUE!</v>
      </c>
    </row>
    <row r="677" ht="15.75" customHeight="1">
      <c r="E677" s="4" t="str">
        <f>IFERROR(__xludf.DUMMYFUNCTION("GOOGLETRANSLATE(D677, ""he"", ""en"")"),"#VALUE!")</f>
        <v>#VALUE!</v>
      </c>
    </row>
    <row r="678" ht="15.75" customHeight="1">
      <c r="E678" s="4" t="str">
        <f>IFERROR(__xludf.DUMMYFUNCTION("GOOGLETRANSLATE(D678, ""he"", ""en"")"),"#VALUE!")</f>
        <v>#VALUE!</v>
      </c>
    </row>
    <row r="679" ht="15.75" customHeight="1">
      <c r="E679" s="4" t="str">
        <f>IFERROR(__xludf.DUMMYFUNCTION("GOOGLETRANSLATE(D679, ""he"", ""en"")"),"#VALUE!")</f>
        <v>#VALUE!</v>
      </c>
    </row>
    <row r="680" ht="15.75" customHeight="1">
      <c r="E680" s="4" t="str">
        <f>IFERROR(__xludf.DUMMYFUNCTION("GOOGLETRANSLATE(D680, ""he"", ""en"")"),"#VALUE!")</f>
        <v>#VALUE!</v>
      </c>
    </row>
    <row r="681" ht="15.75" customHeight="1">
      <c r="E681" s="4" t="str">
        <f>IFERROR(__xludf.DUMMYFUNCTION("GOOGLETRANSLATE(D681, ""he"", ""en"")"),"#VALUE!")</f>
        <v>#VALUE!</v>
      </c>
    </row>
    <row r="682" ht="15.75" customHeight="1">
      <c r="E682" s="4" t="str">
        <f>IFERROR(__xludf.DUMMYFUNCTION("GOOGLETRANSLATE(D682, ""he"", ""en"")"),"#VALUE!")</f>
        <v>#VALUE!</v>
      </c>
    </row>
    <row r="683" ht="15.75" customHeight="1">
      <c r="E683" s="4" t="str">
        <f>IFERROR(__xludf.DUMMYFUNCTION("GOOGLETRANSLATE(D683, ""he"", ""en"")"),"#VALUE!")</f>
        <v>#VALUE!</v>
      </c>
    </row>
    <row r="684" ht="15.75" customHeight="1">
      <c r="E684" s="4" t="str">
        <f>IFERROR(__xludf.DUMMYFUNCTION("GOOGLETRANSLATE(D684, ""he"", ""en"")"),"#VALUE!")</f>
        <v>#VALUE!</v>
      </c>
    </row>
    <row r="685" ht="15.75" customHeight="1">
      <c r="E685" s="4" t="str">
        <f>IFERROR(__xludf.DUMMYFUNCTION("GOOGLETRANSLATE(D685, ""he"", ""en"")"),"#VALUE!")</f>
        <v>#VALUE!</v>
      </c>
    </row>
    <row r="686" ht="15.75" customHeight="1">
      <c r="E686" s="4" t="str">
        <f>IFERROR(__xludf.DUMMYFUNCTION("GOOGLETRANSLATE(D686, ""he"", ""en"")"),"#VALUE!")</f>
        <v>#VALUE!</v>
      </c>
    </row>
    <row r="687" ht="15.75" customHeight="1">
      <c r="E687" s="4" t="str">
        <f>IFERROR(__xludf.DUMMYFUNCTION("GOOGLETRANSLATE(D687, ""he"", ""en"")"),"#VALUE!")</f>
        <v>#VALUE!</v>
      </c>
    </row>
    <row r="688" ht="15.75" customHeight="1">
      <c r="E688" s="4" t="str">
        <f>IFERROR(__xludf.DUMMYFUNCTION("GOOGLETRANSLATE(D688, ""he"", ""en"")"),"#VALUE!")</f>
        <v>#VALUE!</v>
      </c>
    </row>
    <row r="689" ht="15.75" customHeight="1">
      <c r="E689" s="4" t="str">
        <f>IFERROR(__xludf.DUMMYFUNCTION("GOOGLETRANSLATE(D689, ""he"", ""en"")"),"#VALUE!")</f>
        <v>#VALUE!</v>
      </c>
    </row>
    <row r="690" ht="15.75" customHeight="1">
      <c r="E690" s="4" t="str">
        <f>IFERROR(__xludf.DUMMYFUNCTION("GOOGLETRANSLATE(D690, ""he"", ""en"")"),"#VALUE!")</f>
        <v>#VALUE!</v>
      </c>
    </row>
    <row r="691" ht="15.75" customHeight="1">
      <c r="E691" s="4" t="str">
        <f>IFERROR(__xludf.DUMMYFUNCTION("GOOGLETRANSLATE(D691, ""he"", ""en"")"),"#VALUE!")</f>
        <v>#VALUE!</v>
      </c>
    </row>
    <row r="692" ht="15.75" customHeight="1">
      <c r="E692" s="4" t="str">
        <f>IFERROR(__xludf.DUMMYFUNCTION("GOOGLETRANSLATE(D692, ""he"", ""en"")"),"#VALUE!")</f>
        <v>#VALUE!</v>
      </c>
    </row>
    <row r="693" ht="15.75" customHeight="1">
      <c r="E693" s="4" t="str">
        <f>IFERROR(__xludf.DUMMYFUNCTION("GOOGLETRANSLATE(D693, ""he"", ""en"")"),"#VALUE!")</f>
        <v>#VALUE!</v>
      </c>
    </row>
    <row r="694" ht="15.75" customHeight="1">
      <c r="E694" s="4" t="str">
        <f>IFERROR(__xludf.DUMMYFUNCTION("GOOGLETRANSLATE(D694, ""he"", ""en"")"),"#VALUE!")</f>
        <v>#VALUE!</v>
      </c>
    </row>
    <row r="695" ht="15.75" customHeight="1">
      <c r="E695" s="4" t="str">
        <f>IFERROR(__xludf.DUMMYFUNCTION("GOOGLETRANSLATE(D695, ""he"", ""en"")"),"#VALUE!")</f>
        <v>#VALUE!</v>
      </c>
    </row>
    <row r="696" ht="15.75" customHeight="1">
      <c r="E696" s="4" t="str">
        <f>IFERROR(__xludf.DUMMYFUNCTION("GOOGLETRANSLATE(D696, ""he"", ""en"")"),"#VALUE!")</f>
        <v>#VALUE!</v>
      </c>
    </row>
    <row r="697" ht="15.75" customHeight="1">
      <c r="E697" s="4" t="str">
        <f>IFERROR(__xludf.DUMMYFUNCTION("GOOGLETRANSLATE(D697, ""he"", ""en"")"),"#VALUE!")</f>
        <v>#VALUE!</v>
      </c>
    </row>
    <row r="698" ht="15.75" customHeight="1">
      <c r="E698" s="4" t="str">
        <f>IFERROR(__xludf.DUMMYFUNCTION("GOOGLETRANSLATE(D698, ""he"", ""en"")"),"#VALUE!")</f>
        <v>#VALUE!</v>
      </c>
    </row>
    <row r="699" ht="15.75" customHeight="1">
      <c r="E699" s="4" t="str">
        <f>IFERROR(__xludf.DUMMYFUNCTION("GOOGLETRANSLATE(D699, ""he"", ""en"")"),"#VALUE!")</f>
        <v>#VALUE!</v>
      </c>
    </row>
    <row r="700" ht="15.75" customHeight="1">
      <c r="E700" s="4" t="str">
        <f>IFERROR(__xludf.DUMMYFUNCTION("GOOGLETRANSLATE(D700, ""he"", ""en"")"),"#VALUE!")</f>
        <v>#VALUE!</v>
      </c>
    </row>
    <row r="701" ht="15.75" customHeight="1">
      <c r="E701" s="4" t="str">
        <f>IFERROR(__xludf.DUMMYFUNCTION("GOOGLETRANSLATE(D701, ""he"", ""en"")"),"#VALUE!")</f>
        <v>#VALUE!</v>
      </c>
    </row>
    <row r="702" ht="15.75" customHeight="1">
      <c r="E702" s="4" t="str">
        <f>IFERROR(__xludf.DUMMYFUNCTION("GOOGLETRANSLATE(D702, ""he"", ""en"")"),"#VALUE!")</f>
        <v>#VALUE!</v>
      </c>
    </row>
    <row r="703" ht="15.75" customHeight="1">
      <c r="E703" s="4" t="str">
        <f>IFERROR(__xludf.DUMMYFUNCTION("GOOGLETRANSLATE(D703, ""he"", ""en"")"),"#VALUE!")</f>
        <v>#VALUE!</v>
      </c>
    </row>
    <row r="704" ht="15.75" customHeight="1">
      <c r="E704" s="4" t="str">
        <f>IFERROR(__xludf.DUMMYFUNCTION("GOOGLETRANSLATE(D704, ""he"", ""en"")"),"#VALUE!")</f>
        <v>#VALUE!</v>
      </c>
    </row>
    <row r="705" ht="15.75" customHeight="1">
      <c r="E705" s="4" t="str">
        <f>IFERROR(__xludf.DUMMYFUNCTION("GOOGLETRANSLATE(D705, ""he"", ""en"")"),"#VALUE!")</f>
        <v>#VALUE!</v>
      </c>
    </row>
    <row r="706" ht="15.75" customHeight="1">
      <c r="E706" s="4" t="str">
        <f>IFERROR(__xludf.DUMMYFUNCTION("GOOGLETRANSLATE(D706, ""he"", ""en"")"),"#VALUE!")</f>
        <v>#VALUE!</v>
      </c>
    </row>
    <row r="707" ht="15.75" customHeight="1">
      <c r="E707" s="4" t="str">
        <f>IFERROR(__xludf.DUMMYFUNCTION("GOOGLETRANSLATE(D707, ""he"", ""en"")"),"#VALUE!")</f>
        <v>#VALUE!</v>
      </c>
    </row>
    <row r="708" ht="15.75" customHeight="1">
      <c r="E708" s="4" t="str">
        <f>IFERROR(__xludf.DUMMYFUNCTION("GOOGLETRANSLATE(D708, ""he"", ""en"")"),"#VALUE!")</f>
        <v>#VALUE!</v>
      </c>
    </row>
    <row r="709" ht="15.75" customHeight="1">
      <c r="E709" s="4" t="str">
        <f>IFERROR(__xludf.DUMMYFUNCTION("GOOGLETRANSLATE(D709, ""he"", ""en"")"),"#VALUE!")</f>
        <v>#VALUE!</v>
      </c>
    </row>
    <row r="710" ht="15.75" customHeight="1">
      <c r="E710" s="4" t="str">
        <f>IFERROR(__xludf.DUMMYFUNCTION("GOOGLETRANSLATE(D710, ""he"", ""en"")"),"#VALUE!")</f>
        <v>#VALUE!</v>
      </c>
    </row>
    <row r="711" ht="15.75" customHeight="1">
      <c r="E711" s="4" t="str">
        <f>IFERROR(__xludf.DUMMYFUNCTION("GOOGLETRANSLATE(D711, ""he"", ""en"")"),"#VALUE!")</f>
        <v>#VALUE!</v>
      </c>
    </row>
    <row r="712" ht="15.75" customHeight="1">
      <c r="E712" s="4" t="str">
        <f>IFERROR(__xludf.DUMMYFUNCTION("GOOGLETRANSLATE(D712, ""he"", ""en"")"),"#VALUE!")</f>
        <v>#VALUE!</v>
      </c>
    </row>
    <row r="713" ht="15.75" customHeight="1">
      <c r="E713" s="4" t="str">
        <f>IFERROR(__xludf.DUMMYFUNCTION("GOOGLETRANSLATE(D713, ""he"", ""en"")"),"#VALUE!")</f>
        <v>#VALUE!</v>
      </c>
    </row>
    <row r="714" ht="15.75" customHeight="1">
      <c r="E714" s="4" t="str">
        <f>IFERROR(__xludf.DUMMYFUNCTION("GOOGLETRANSLATE(D714, ""he"", ""en"")"),"#VALUE!")</f>
        <v>#VALUE!</v>
      </c>
    </row>
    <row r="715" ht="15.75" customHeight="1">
      <c r="E715" s="4" t="str">
        <f>IFERROR(__xludf.DUMMYFUNCTION("GOOGLETRANSLATE(D715, ""he"", ""en"")"),"#VALUE!")</f>
        <v>#VALUE!</v>
      </c>
    </row>
    <row r="716" ht="15.75" customHeight="1">
      <c r="E716" s="4" t="str">
        <f>IFERROR(__xludf.DUMMYFUNCTION("GOOGLETRANSLATE(D716, ""he"", ""en"")"),"#VALUE!")</f>
        <v>#VALUE!</v>
      </c>
    </row>
    <row r="717" ht="15.75" customHeight="1">
      <c r="E717" s="4" t="str">
        <f>IFERROR(__xludf.DUMMYFUNCTION("GOOGLETRANSLATE(D717, ""he"", ""en"")"),"#VALUE!")</f>
        <v>#VALUE!</v>
      </c>
    </row>
    <row r="718" ht="15.75" customHeight="1">
      <c r="E718" s="4" t="str">
        <f>IFERROR(__xludf.DUMMYFUNCTION("GOOGLETRANSLATE(D718, ""he"", ""en"")"),"#VALUE!")</f>
        <v>#VALUE!</v>
      </c>
    </row>
    <row r="719" ht="15.75" customHeight="1">
      <c r="E719" s="4" t="str">
        <f>IFERROR(__xludf.DUMMYFUNCTION("GOOGLETRANSLATE(D719, ""he"", ""en"")"),"#VALUE!")</f>
        <v>#VALUE!</v>
      </c>
    </row>
    <row r="720" ht="15.75" customHeight="1">
      <c r="E720" s="4" t="str">
        <f>IFERROR(__xludf.DUMMYFUNCTION("GOOGLETRANSLATE(D720, ""he"", ""en"")"),"#VALUE!")</f>
        <v>#VALUE!</v>
      </c>
    </row>
    <row r="721" ht="15.75" customHeight="1">
      <c r="E721" s="4" t="str">
        <f>IFERROR(__xludf.DUMMYFUNCTION("GOOGLETRANSLATE(D721, ""he"", ""en"")"),"#VALUE!")</f>
        <v>#VALUE!</v>
      </c>
    </row>
    <row r="722" ht="15.75" customHeight="1">
      <c r="E722" s="4" t="str">
        <f>IFERROR(__xludf.DUMMYFUNCTION("GOOGLETRANSLATE(D722, ""he"", ""en"")"),"#VALUE!")</f>
        <v>#VALUE!</v>
      </c>
    </row>
    <row r="723" ht="15.75" customHeight="1">
      <c r="E723" s="4" t="str">
        <f>IFERROR(__xludf.DUMMYFUNCTION("GOOGLETRANSLATE(D723, ""he"", ""en"")"),"#VALUE!")</f>
        <v>#VALUE!</v>
      </c>
    </row>
    <row r="724" ht="15.75" customHeight="1">
      <c r="E724" s="4" t="str">
        <f>IFERROR(__xludf.DUMMYFUNCTION("GOOGLETRANSLATE(D724, ""he"", ""en"")"),"#VALUE!")</f>
        <v>#VALUE!</v>
      </c>
    </row>
    <row r="725" ht="15.75" customHeight="1">
      <c r="E725" s="4" t="str">
        <f>IFERROR(__xludf.DUMMYFUNCTION("GOOGLETRANSLATE(D725, ""he"", ""en"")"),"#VALUE!")</f>
        <v>#VALUE!</v>
      </c>
    </row>
    <row r="726" ht="15.75" customHeight="1">
      <c r="E726" s="4" t="str">
        <f>IFERROR(__xludf.DUMMYFUNCTION("GOOGLETRANSLATE(D726, ""he"", ""en"")"),"#VALUE!")</f>
        <v>#VALUE!</v>
      </c>
    </row>
    <row r="727" ht="15.75" customHeight="1">
      <c r="E727" s="4" t="str">
        <f>IFERROR(__xludf.DUMMYFUNCTION("GOOGLETRANSLATE(D727, ""he"", ""en"")"),"#VALUE!")</f>
        <v>#VALUE!</v>
      </c>
    </row>
    <row r="728" ht="15.75" customHeight="1">
      <c r="E728" s="4" t="str">
        <f>IFERROR(__xludf.DUMMYFUNCTION("GOOGLETRANSLATE(D728, ""he"", ""en"")"),"#VALUE!")</f>
        <v>#VALUE!</v>
      </c>
    </row>
    <row r="729" ht="15.75" customHeight="1">
      <c r="E729" s="4" t="str">
        <f>IFERROR(__xludf.DUMMYFUNCTION("GOOGLETRANSLATE(D729, ""he"", ""en"")"),"#VALUE!")</f>
        <v>#VALUE!</v>
      </c>
    </row>
    <row r="730" ht="15.75" customHeight="1">
      <c r="E730" s="4" t="str">
        <f>IFERROR(__xludf.DUMMYFUNCTION("GOOGLETRANSLATE(D730, ""he"", ""en"")"),"#VALUE!")</f>
        <v>#VALUE!</v>
      </c>
    </row>
    <row r="731" ht="15.75" customHeight="1">
      <c r="E731" s="4" t="str">
        <f>IFERROR(__xludf.DUMMYFUNCTION("GOOGLETRANSLATE(D731, ""he"", ""en"")"),"#VALUE!")</f>
        <v>#VALUE!</v>
      </c>
    </row>
    <row r="732" ht="15.75" customHeight="1">
      <c r="E732" s="4" t="str">
        <f>IFERROR(__xludf.DUMMYFUNCTION("GOOGLETRANSLATE(D732, ""he"", ""en"")"),"#VALUE!")</f>
        <v>#VALUE!</v>
      </c>
    </row>
    <row r="733" ht="15.75" customHeight="1">
      <c r="E733" s="4" t="str">
        <f>IFERROR(__xludf.DUMMYFUNCTION("GOOGLETRANSLATE(D733, ""he"", ""en"")"),"#VALUE!")</f>
        <v>#VALUE!</v>
      </c>
    </row>
    <row r="734" ht="15.75" customHeight="1">
      <c r="E734" s="4" t="str">
        <f>IFERROR(__xludf.DUMMYFUNCTION("GOOGLETRANSLATE(D734, ""he"", ""en"")"),"#VALUE!")</f>
        <v>#VALUE!</v>
      </c>
    </row>
    <row r="735" ht="15.75" customHeight="1">
      <c r="E735" s="4" t="str">
        <f>IFERROR(__xludf.DUMMYFUNCTION("GOOGLETRANSLATE(D735, ""he"", ""en"")"),"#VALUE!")</f>
        <v>#VALUE!</v>
      </c>
    </row>
    <row r="736" ht="15.75" customHeight="1">
      <c r="E736" s="4" t="str">
        <f>IFERROR(__xludf.DUMMYFUNCTION("GOOGLETRANSLATE(D736, ""he"", ""en"")"),"#VALUE!")</f>
        <v>#VALUE!</v>
      </c>
    </row>
    <row r="737" ht="15.75" customHeight="1">
      <c r="E737" s="4" t="str">
        <f>IFERROR(__xludf.DUMMYFUNCTION("GOOGLETRANSLATE(D737, ""he"", ""en"")"),"#VALUE!")</f>
        <v>#VALUE!</v>
      </c>
    </row>
    <row r="738" ht="15.75" customHeight="1">
      <c r="E738" s="4" t="str">
        <f>IFERROR(__xludf.DUMMYFUNCTION("GOOGLETRANSLATE(D738, ""he"", ""en"")"),"#VALUE!")</f>
        <v>#VALUE!</v>
      </c>
    </row>
    <row r="739" ht="15.75" customHeight="1">
      <c r="E739" s="4" t="str">
        <f>IFERROR(__xludf.DUMMYFUNCTION("GOOGLETRANSLATE(D739, ""he"", ""en"")"),"#VALUE!")</f>
        <v>#VALUE!</v>
      </c>
    </row>
    <row r="740" ht="15.75" customHeight="1">
      <c r="E740" s="4" t="str">
        <f>IFERROR(__xludf.DUMMYFUNCTION("GOOGLETRANSLATE(D740, ""he"", ""en"")"),"#VALUE!")</f>
        <v>#VALUE!</v>
      </c>
    </row>
    <row r="741" ht="15.75" customHeight="1">
      <c r="E741" s="4" t="str">
        <f>IFERROR(__xludf.DUMMYFUNCTION("GOOGLETRANSLATE(D741, ""he"", ""en"")"),"#VALUE!")</f>
        <v>#VALUE!</v>
      </c>
    </row>
    <row r="742" ht="15.75" customHeight="1">
      <c r="E742" s="4" t="str">
        <f>IFERROR(__xludf.DUMMYFUNCTION("GOOGLETRANSLATE(D742, ""he"", ""en"")"),"#VALUE!")</f>
        <v>#VALUE!</v>
      </c>
    </row>
    <row r="743" ht="15.75" customHeight="1">
      <c r="E743" s="4" t="str">
        <f>IFERROR(__xludf.DUMMYFUNCTION("GOOGLETRANSLATE(D743, ""he"", ""en"")"),"#VALUE!")</f>
        <v>#VALUE!</v>
      </c>
    </row>
    <row r="744" ht="15.75" customHeight="1">
      <c r="E744" s="4" t="str">
        <f>IFERROR(__xludf.DUMMYFUNCTION("GOOGLETRANSLATE(D744, ""he"", ""en"")"),"#VALUE!")</f>
        <v>#VALUE!</v>
      </c>
    </row>
    <row r="745" ht="15.75" customHeight="1">
      <c r="E745" s="4" t="str">
        <f>IFERROR(__xludf.DUMMYFUNCTION("GOOGLETRANSLATE(D745, ""he"", ""en"")"),"#VALUE!")</f>
        <v>#VALUE!</v>
      </c>
    </row>
    <row r="746" ht="15.75" customHeight="1">
      <c r="E746" s="4" t="str">
        <f>IFERROR(__xludf.DUMMYFUNCTION("GOOGLETRANSLATE(D746, ""he"", ""en"")"),"#VALUE!")</f>
        <v>#VALUE!</v>
      </c>
    </row>
    <row r="747" ht="15.75" customHeight="1">
      <c r="E747" s="4" t="str">
        <f>IFERROR(__xludf.DUMMYFUNCTION("GOOGLETRANSLATE(D747, ""he"", ""en"")"),"#VALUE!")</f>
        <v>#VALUE!</v>
      </c>
    </row>
    <row r="748" ht="15.75" customHeight="1">
      <c r="E748" s="4" t="str">
        <f>IFERROR(__xludf.DUMMYFUNCTION("GOOGLETRANSLATE(D748, ""he"", ""en"")"),"#VALUE!")</f>
        <v>#VALUE!</v>
      </c>
    </row>
    <row r="749" ht="15.75" customHeight="1">
      <c r="E749" s="4" t="str">
        <f>IFERROR(__xludf.DUMMYFUNCTION("GOOGLETRANSLATE(D749, ""he"", ""en"")"),"#VALUE!")</f>
        <v>#VALUE!</v>
      </c>
    </row>
    <row r="750" ht="15.75" customHeight="1">
      <c r="E750" s="4" t="str">
        <f>IFERROR(__xludf.DUMMYFUNCTION("GOOGLETRANSLATE(D750, ""he"", ""en"")"),"#VALUE!")</f>
        <v>#VALUE!</v>
      </c>
    </row>
    <row r="751" ht="15.75" customHeight="1">
      <c r="E751" s="4" t="str">
        <f>IFERROR(__xludf.DUMMYFUNCTION("GOOGLETRANSLATE(D751, ""he"", ""en"")"),"#VALUE!")</f>
        <v>#VALUE!</v>
      </c>
    </row>
    <row r="752" ht="15.75" customHeight="1">
      <c r="E752" s="4" t="str">
        <f>IFERROR(__xludf.DUMMYFUNCTION("GOOGLETRANSLATE(D752, ""he"", ""en"")"),"#VALUE!")</f>
        <v>#VALUE!</v>
      </c>
    </row>
    <row r="753" ht="15.75" customHeight="1">
      <c r="E753" s="4" t="str">
        <f>IFERROR(__xludf.DUMMYFUNCTION("GOOGLETRANSLATE(D753, ""he"", ""en"")"),"#VALUE!")</f>
        <v>#VALUE!</v>
      </c>
    </row>
    <row r="754" ht="15.75" customHeight="1">
      <c r="E754" s="4" t="str">
        <f>IFERROR(__xludf.DUMMYFUNCTION("GOOGLETRANSLATE(D754, ""he"", ""en"")"),"#VALUE!")</f>
        <v>#VALUE!</v>
      </c>
    </row>
    <row r="755" ht="15.75" customHeight="1">
      <c r="E755" s="4" t="str">
        <f>IFERROR(__xludf.DUMMYFUNCTION("GOOGLETRANSLATE(D755, ""he"", ""en"")"),"#VALUE!")</f>
        <v>#VALUE!</v>
      </c>
    </row>
    <row r="756" ht="15.75" customHeight="1">
      <c r="E756" s="4" t="str">
        <f>IFERROR(__xludf.DUMMYFUNCTION("GOOGLETRANSLATE(D756, ""he"", ""en"")"),"#VALUE!")</f>
        <v>#VALUE!</v>
      </c>
    </row>
    <row r="757" ht="15.75" customHeight="1">
      <c r="E757" s="4" t="str">
        <f>IFERROR(__xludf.DUMMYFUNCTION("GOOGLETRANSLATE(D757, ""he"", ""en"")"),"#VALUE!")</f>
        <v>#VALUE!</v>
      </c>
    </row>
    <row r="758" ht="15.75" customHeight="1">
      <c r="E758" s="4" t="str">
        <f>IFERROR(__xludf.DUMMYFUNCTION("GOOGLETRANSLATE(D758, ""he"", ""en"")"),"#VALUE!")</f>
        <v>#VALUE!</v>
      </c>
    </row>
    <row r="759" ht="15.75" customHeight="1">
      <c r="E759" s="4" t="str">
        <f>IFERROR(__xludf.DUMMYFUNCTION("GOOGLETRANSLATE(D759, ""he"", ""en"")"),"#VALUE!")</f>
        <v>#VALUE!</v>
      </c>
    </row>
    <row r="760" ht="15.75" customHeight="1">
      <c r="E760" s="4" t="str">
        <f>IFERROR(__xludf.DUMMYFUNCTION("GOOGLETRANSLATE(D760, ""he"", ""en"")"),"#VALUE!")</f>
        <v>#VALUE!</v>
      </c>
    </row>
    <row r="761" ht="15.75" customHeight="1">
      <c r="E761" s="4" t="str">
        <f>IFERROR(__xludf.DUMMYFUNCTION("GOOGLETRANSLATE(D761, ""he"", ""en"")"),"#VALUE!")</f>
        <v>#VALUE!</v>
      </c>
    </row>
    <row r="762" ht="15.75" customHeight="1">
      <c r="E762" s="4" t="str">
        <f>IFERROR(__xludf.DUMMYFUNCTION("GOOGLETRANSLATE(D762, ""he"", ""en"")"),"#VALUE!")</f>
        <v>#VALUE!</v>
      </c>
    </row>
    <row r="763" ht="15.75" customHeight="1">
      <c r="E763" s="4" t="str">
        <f>IFERROR(__xludf.DUMMYFUNCTION("GOOGLETRANSLATE(D763, ""he"", ""en"")"),"#VALUE!")</f>
        <v>#VALUE!</v>
      </c>
    </row>
    <row r="764" ht="15.75" customHeight="1">
      <c r="E764" s="4" t="str">
        <f>IFERROR(__xludf.DUMMYFUNCTION("GOOGLETRANSLATE(D764, ""he"", ""en"")"),"#VALUE!")</f>
        <v>#VALUE!</v>
      </c>
    </row>
    <row r="765" ht="15.75" customHeight="1">
      <c r="E765" s="4" t="str">
        <f>IFERROR(__xludf.DUMMYFUNCTION("GOOGLETRANSLATE(D765, ""he"", ""en"")"),"#VALUE!")</f>
        <v>#VALUE!</v>
      </c>
    </row>
    <row r="766" ht="15.75" customHeight="1">
      <c r="E766" s="4" t="str">
        <f>IFERROR(__xludf.DUMMYFUNCTION("GOOGLETRANSLATE(D766, ""he"", ""en"")"),"#VALUE!")</f>
        <v>#VALUE!</v>
      </c>
    </row>
    <row r="767" ht="15.75" customHeight="1">
      <c r="E767" s="4" t="str">
        <f>IFERROR(__xludf.DUMMYFUNCTION("GOOGLETRANSLATE(D767, ""he"", ""en"")"),"#VALUE!")</f>
        <v>#VALUE!</v>
      </c>
    </row>
    <row r="768" ht="15.75" customHeight="1">
      <c r="E768" s="4" t="str">
        <f>IFERROR(__xludf.DUMMYFUNCTION("GOOGLETRANSLATE(D768, ""he"", ""en"")"),"#VALUE!")</f>
        <v>#VALUE!</v>
      </c>
    </row>
    <row r="769" ht="15.75" customHeight="1">
      <c r="E769" s="4" t="str">
        <f>IFERROR(__xludf.DUMMYFUNCTION("GOOGLETRANSLATE(D769, ""he"", ""en"")"),"#VALUE!")</f>
        <v>#VALUE!</v>
      </c>
    </row>
    <row r="770" ht="15.75" customHeight="1">
      <c r="E770" s="4" t="str">
        <f>IFERROR(__xludf.DUMMYFUNCTION("GOOGLETRANSLATE(D770, ""he"", ""en"")"),"#VALUE!")</f>
        <v>#VALUE!</v>
      </c>
    </row>
    <row r="771" ht="15.75" customHeight="1">
      <c r="E771" s="4" t="str">
        <f>IFERROR(__xludf.DUMMYFUNCTION("GOOGLETRANSLATE(D771, ""he"", ""en"")"),"#VALUE!")</f>
        <v>#VALUE!</v>
      </c>
    </row>
    <row r="772" ht="15.75" customHeight="1">
      <c r="E772" s="4" t="str">
        <f>IFERROR(__xludf.DUMMYFUNCTION("GOOGLETRANSLATE(D772, ""he"", ""en"")"),"#VALUE!")</f>
        <v>#VALUE!</v>
      </c>
    </row>
    <row r="773" ht="15.75" customHeight="1">
      <c r="E773" s="4" t="str">
        <f>IFERROR(__xludf.DUMMYFUNCTION("GOOGLETRANSLATE(D773, ""he"", ""en"")"),"#VALUE!")</f>
        <v>#VALUE!</v>
      </c>
    </row>
    <row r="774" ht="15.75" customHeight="1">
      <c r="E774" s="4" t="str">
        <f>IFERROR(__xludf.DUMMYFUNCTION("GOOGLETRANSLATE(D774, ""he"", ""en"")"),"#VALUE!")</f>
        <v>#VALUE!</v>
      </c>
    </row>
    <row r="775" ht="15.75" customHeight="1">
      <c r="E775" s="4" t="str">
        <f>IFERROR(__xludf.DUMMYFUNCTION("GOOGLETRANSLATE(D775, ""he"", ""en"")"),"#VALUE!")</f>
        <v>#VALUE!</v>
      </c>
    </row>
    <row r="776" ht="15.75" customHeight="1">
      <c r="E776" s="4" t="str">
        <f>IFERROR(__xludf.DUMMYFUNCTION("GOOGLETRANSLATE(D776, ""he"", ""en"")"),"#VALUE!")</f>
        <v>#VALUE!</v>
      </c>
    </row>
    <row r="777" ht="15.75" customHeight="1">
      <c r="E777" s="4" t="str">
        <f>IFERROR(__xludf.DUMMYFUNCTION("GOOGLETRANSLATE(D777, ""he"", ""en"")"),"#VALUE!")</f>
        <v>#VALUE!</v>
      </c>
    </row>
    <row r="778" ht="15.75" customHeight="1">
      <c r="E778" s="4" t="str">
        <f>IFERROR(__xludf.DUMMYFUNCTION("GOOGLETRANSLATE(D778, ""he"", ""en"")"),"#VALUE!")</f>
        <v>#VALUE!</v>
      </c>
    </row>
    <row r="779" ht="15.75" customHeight="1">
      <c r="E779" s="4" t="str">
        <f>IFERROR(__xludf.DUMMYFUNCTION("GOOGLETRANSLATE(D779, ""he"", ""en"")"),"#VALUE!")</f>
        <v>#VALUE!</v>
      </c>
    </row>
    <row r="780" ht="15.75" customHeight="1">
      <c r="E780" s="4" t="str">
        <f>IFERROR(__xludf.DUMMYFUNCTION("GOOGLETRANSLATE(D780, ""he"", ""en"")"),"#VALUE!")</f>
        <v>#VALUE!</v>
      </c>
    </row>
    <row r="781" ht="15.75" customHeight="1">
      <c r="E781" s="4" t="str">
        <f>IFERROR(__xludf.DUMMYFUNCTION("GOOGLETRANSLATE(D781, ""he"", ""en"")"),"#VALUE!")</f>
        <v>#VALUE!</v>
      </c>
    </row>
    <row r="782" ht="15.75" customHeight="1">
      <c r="E782" s="4" t="str">
        <f>IFERROR(__xludf.DUMMYFUNCTION("GOOGLETRANSLATE(D782, ""he"", ""en"")"),"#VALUE!")</f>
        <v>#VALUE!</v>
      </c>
    </row>
    <row r="783" ht="15.75" customHeight="1">
      <c r="E783" s="4" t="str">
        <f>IFERROR(__xludf.DUMMYFUNCTION("GOOGLETRANSLATE(D783, ""he"", ""en"")"),"#VALUE!")</f>
        <v>#VALUE!</v>
      </c>
    </row>
    <row r="784" ht="15.75" customHeight="1">
      <c r="E784" s="4" t="str">
        <f>IFERROR(__xludf.DUMMYFUNCTION("GOOGLETRANSLATE(D784, ""he"", ""en"")"),"#VALUE!")</f>
        <v>#VALUE!</v>
      </c>
    </row>
    <row r="785" ht="15.75" customHeight="1">
      <c r="E785" s="4" t="str">
        <f>IFERROR(__xludf.DUMMYFUNCTION("GOOGLETRANSLATE(D785, ""he"", ""en"")"),"#VALUE!")</f>
        <v>#VALUE!</v>
      </c>
    </row>
    <row r="786" ht="15.75" customHeight="1">
      <c r="E786" s="4" t="str">
        <f>IFERROR(__xludf.DUMMYFUNCTION("GOOGLETRANSLATE(D786, ""he"", ""en"")"),"#VALUE!")</f>
        <v>#VALUE!</v>
      </c>
    </row>
    <row r="787" ht="15.75" customHeight="1">
      <c r="E787" s="4" t="str">
        <f>IFERROR(__xludf.DUMMYFUNCTION("GOOGLETRANSLATE(D787, ""he"", ""en"")"),"#VALUE!")</f>
        <v>#VALUE!</v>
      </c>
    </row>
    <row r="788" ht="15.75" customHeight="1">
      <c r="E788" s="4" t="str">
        <f>IFERROR(__xludf.DUMMYFUNCTION("GOOGLETRANSLATE(D788, ""he"", ""en"")"),"#VALUE!")</f>
        <v>#VALUE!</v>
      </c>
    </row>
    <row r="789" ht="15.75" customHeight="1">
      <c r="E789" s="4" t="str">
        <f>IFERROR(__xludf.DUMMYFUNCTION("GOOGLETRANSLATE(D789, ""he"", ""en"")"),"#VALUE!")</f>
        <v>#VALUE!</v>
      </c>
    </row>
    <row r="790" ht="15.75" customHeight="1">
      <c r="E790" s="4" t="str">
        <f>IFERROR(__xludf.DUMMYFUNCTION("GOOGLETRANSLATE(D790, ""he"", ""en"")"),"#VALUE!")</f>
        <v>#VALUE!</v>
      </c>
    </row>
    <row r="791" ht="15.75" customHeight="1">
      <c r="E791" s="4" t="str">
        <f>IFERROR(__xludf.DUMMYFUNCTION("GOOGLETRANSLATE(D791, ""he"", ""en"")"),"#VALUE!")</f>
        <v>#VALUE!</v>
      </c>
    </row>
    <row r="792" ht="15.75" customHeight="1">
      <c r="E792" s="4" t="str">
        <f>IFERROR(__xludf.DUMMYFUNCTION("GOOGLETRANSLATE(D792, ""he"", ""en"")"),"#VALUE!")</f>
        <v>#VALUE!</v>
      </c>
    </row>
    <row r="793" ht="15.75" customHeight="1">
      <c r="E793" s="4" t="str">
        <f>IFERROR(__xludf.DUMMYFUNCTION("GOOGLETRANSLATE(D793, ""he"", ""en"")"),"#VALUE!")</f>
        <v>#VALUE!</v>
      </c>
    </row>
    <row r="794" ht="15.75" customHeight="1">
      <c r="E794" s="4" t="str">
        <f>IFERROR(__xludf.DUMMYFUNCTION("GOOGLETRANSLATE(D794, ""he"", ""en"")"),"#VALUE!")</f>
        <v>#VALUE!</v>
      </c>
    </row>
    <row r="795" ht="15.75" customHeight="1">
      <c r="E795" s="4" t="str">
        <f>IFERROR(__xludf.DUMMYFUNCTION("GOOGLETRANSLATE(D795, ""he"", ""en"")"),"#VALUE!")</f>
        <v>#VALUE!</v>
      </c>
    </row>
    <row r="796" ht="15.75" customHeight="1">
      <c r="E796" s="4" t="str">
        <f>IFERROR(__xludf.DUMMYFUNCTION("GOOGLETRANSLATE(D796, ""he"", ""en"")"),"#VALUE!")</f>
        <v>#VALUE!</v>
      </c>
    </row>
    <row r="797" ht="15.75" customHeight="1">
      <c r="E797" s="4" t="str">
        <f>IFERROR(__xludf.DUMMYFUNCTION("GOOGLETRANSLATE(D797, ""he"", ""en"")"),"#VALUE!")</f>
        <v>#VALUE!</v>
      </c>
    </row>
    <row r="798" ht="15.75" customHeight="1">
      <c r="E798" s="4" t="str">
        <f>IFERROR(__xludf.DUMMYFUNCTION("GOOGLETRANSLATE(D798, ""he"", ""en"")"),"#VALUE!")</f>
        <v>#VALUE!</v>
      </c>
    </row>
    <row r="799" ht="15.75" customHeight="1">
      <c r="E799" s="4" t="str">
        <f>IFERROR(__xludf.DUMMYFUNCTION("GOOGLETRANSLATE(D799, ""he"", ""en"")"),"#VALUE!")</f>
        <v>#VALUE!</v>
      </c>
    </row>
    <row r="800" ht="15.75" customHeight="1">
      <c r="E800" s="4" t="str">
        <f>IFERROR(__xludf.DUMMYFUNCTION("GOOGLETRANSLATE(D800, ""he"", ""en"")"),"#VALUE!")</f>
        <v>#VALUE!</v>
      </c>
    </row>
    <row r="801" ht="15.75" customHeight="1">
      <c r="E801" s="4" t="str">
        <f>IFERROR(__xludf.DUMMYFUNCTION("GOOGLETRANSLATE(D801, ""he"", ""en"")"),"#VALUE!")</f>
        <v>#VALUE!</v>
      </c>
    </row>
    <row r="802" ht="15.75" customHeight="1">
      <c r="E802" s="4" t="str">
        <f>IFERROR(__xludf.DUMMYFUNCTION("GOOGLETRANSLATE(D802, ""he"", ""en"")"),"#VALUE!")</f>
        <v>#VALUE!</v>
      </c>
    </row>
    <row r="803" ht="15.75" customHeight="1">
      <c r="E803" s="4" t="str">
        <f>IFERROR(__xludf.DUMMYFUNCTION("GOOGLETRANSLATE(D803, ""he"", ""en"")"),"#VALUE!")</f>
        <v>#VALUE!</v>
      </c>
    </row>
    <row r="804" ht="15.75" customHeight="1">
      <c r="E804" s="4" t="str">
        <f>IFERROR(__xludf.DUMMYFUNCTION("GOOGLETRANSLATE(D804, ""he"", ""en"")"),"#VALUE!")</f>
        <v>#VALUE!</v>
      </c>
    </row>
    <row r="805" ht="15.75" customHeight="1">
      <c r="E805" s="4" t="str">
        <f>IFERROR(__xludf.DUMMYFUNCTION("GOOGLETRANSLATE(D805, ""he"", ""en"")"),"#VALUE!")</f>
        <v>#VALUE!</v>
      </c>
    </row>
    <row r="806" ht="15.75" customHeight="1">
      <c r="E806" s="4" t="str">
        <f>IFERROR(__xludf.DUMMYFUNCTION("GOOGLETRANSLATE(D806, ""he"", ""en"")"),"#VALUE!")</f>
        <v>#VALUE!</v>
      </c>
    </row>
    <row r="807" ht="15.75" customHeight="1">
      <c r="E807" s="4" t="str">
        <f>IFERROR(__xludf.DUMMYFUNCTION("GOOGLETRANSLATE(D807, ""he"", ""en"")"),"#VALUE!")</f>
        <v>#VALUE!</v>
      </c>
    </row>
    <row r="808" ht="15.75" customHeight="1">
      <c r="E808" s="4" t="str">
        <f>IFERROR(__xludf.DUMMYFUNCTION("GOOGLETRANSLATE(D808, ""he"", ""en"")"),"#VALUE!")</f>
        <v>#VALUE!</v>
      </c>
    </row>
    <row r="809" ht="15.75" customHeight="1">
      <c r="E809" s="4" t="str">
        <f>IFERROR(__xludf.DUMMYFUNCTION("GOOGLETRANSLATE(D809, ""he"", ""en"")"),"#VALUE!")</f>
        <v>#VALUE!</v>
      </c>
    </row>
    <row r="810" ht="15.75" customHeight="1">
      <c r="E810" s="4" t="str">
        <f>IFERROR(__xludf.DUMMYFUNCTION("GOOGLETRANSLATE(D810, ""he"", ""en"")"),"#VALUE!")</f>
        <v>#VALUE!</v>
      </c>
    </row>
    <row r="811" ht="15.75" customHeight="1">
      <c r="E811" s="4" t="str">
        <f>IFERROR(__xludf.DUMMYFUNCTION("GOOGLETRANSLATE(D811, ""he"", ""en"")"),"#VALUE!")</f>
        <v>#VALUE!</v>
      </c>
    </row>
    <row r="812" ht="15.75" customHeight="1">
      <c r="E812" s="4" t="str">
        <f>IFERROR(__xludf.DUMMYFUNCTION("GOOGLETRANSLATE(D812, ""he"", ""en"")"),"#VALUE!")</f>
        <v>#VALUE!</v>
      </c>
    </row>
    <row r="813" ht="15.75" customHeight="1">
      <c r="E813" s="4" t="str">
        <f>IFERROR(__xludf.DUMMYFUNCTION("GOOGLETRANSLATE(D813, ""he"", ""en"")"),"#VALUE!")</f>
        <v>#VALUE!</v>
      </c>
    </row>
    <row r="814" ht="15.75" customHeight="1">
      <c r="E814" s="4" t="str">
        <f>IFERROR(__xludf.DUMMYFUNCTION("GOOGLETRANSLATE(D814, ""he"", ""en"")"),"#VALUE!")</f>
        <v>#VALUE!</v>
      </c>
    </row>
    <row r="815" ht="15.75" customHeight="1">
      <c r="E815" s="4" t="str">
        <f>IFERROR(__xludf.DUMMYFUNCTION("GOOGLETRANSLATE(D815, ""he"", ""en"")"),"#VALUE!")</f>
        <v>#VALUE!</v>
      </c>
    </row>
    <row r="816" ht="15.75" customHeight="1">
      <c r="E816" s="4" t="str">
        <f>IFERROR(__xludf.DUMMYFUNCTION("GOOGLETRANSLATE(D816, ""he"", ""en"")"),"#VALUE!")</f>
        <v>#VALUE!</v>
      </c>
    </row>
    <row r="817" ht="15.75" customHeight="1">
      <c r="E817" s="4" t="str">
        <f>IFERROR(__xludf.DUMMYFUNCTION("GOOGLETRANSLATE(D817, ""he"", ""en"")"),"#VALUE!")</f>
        <v>#VALUE!</v>
      </c>
    </row>
    <row r="818" ht="15.75" customHeight="1">
      <c r="E818" s="4" t="str">
        <f>IFERROR(__xludf.DUMMYFUNCTION("GOOGLETRANSLATE(D818, ""he"", ""en"")"),"#VALUE!")</f>
        <v>#VALUE!</v>
      </c>
    </row>
    <row r="819" ht="15.75" customHeight="1">
      <c r="E819" s="4" t="str">
        <f>IFERROR(__xludf.DUMMYFUNCTION("GOOGLETRANSLATE(D819, ""he"", ""en"")"),"#VALUE!")</f>
        <v>#VALUE!</v>
      </c>
    </row>
    <row r="820" ht="15.75" customHeight="1">
      <c r="E820" s="4" t="str">
        <f>IFERROR(__xludf.DUMMYFUNCTION("GOOGLETRANSLATE(D820, ""he"", ""en"")"),"#VALUE!")</f>
        <v>#VALUE!</v>
      </c>
    </row>
    <row r="821" ht="15.75" customHeight="1">
      <c r="E821" s="4" t="str">
        <f>IFERROR(__xludf.DUMMYFUNCTION("GOOGLETRANSLATE(D821, ""he"", ""en"")"),"#VALUE!")</f>
        <v>#VALUE!</v>
      </c>
    </row>
    <row r="822" ht="15.75" customHeight="1">
      <c r="E822" s="4" t="str">
        <f>IFERROR(__xludf.DUMMYFUNCTION("GOOGLETRANSLATE(D822, ""he"", ""en"")"),"#VALUE!")</f>
        <v>#VALUE!</v>
      </c>
    </row>
    <row r="823" ht="15.75" customHeight="1">
      <c r="E823" s="4" t="str">
        <f>IFERROR(__xludf.DUMMYFUNCTION("GOOGLETRANSLATE(D823, ""he"", ""en"")"),"#VALUE!")</f>
        <v>#VALUE!</v>
      </c>
    </row>
    <row r="824" ht="15.75" customHeight="1">
      <c r="E824" s="4" t="str">
        <f>IFERROR(__xludf.DUMMYFUNCTION("GOOGLETRANSLATE(D824, ""he"", ""en"")"),"#VALUE!")</f>
        <v>#VALUE!</v>
      </c>
    </row>
    <row r="825" ht="15.75" customHeight="1">
      <c r="E825" s="4" t="str">
        <f>IFERROR(__xludf.DUMMYFUNCTION("GOOGLETRANSLATE(D825, ""he"", ""en"")"),"#VALUE!")</f>
        <v>#VALUE!</v>
      </c>
    </row>
    <row r="826" ht="15.75" customHeight="1">
      <c r="E826" s="4" t="str">
        <f>IFERROR(__xludf.DUMMYFUNCTION("GOOGLETRANSLATE(D826, ""he"", ""en"")"),"#VALUE!")</f>
        <v>#VALUE!</v>
      </c>
    </row>
    <row r="827" ht="15.75" customHeight="1">
      <c r="E827" s="4" t="str">
        <f>IFERROR(__xludf.DUMMYFUNCTION("GOOGLETRANSLATE(D827, ""he"", ""en"")"),"#VALUE!")</f>
        <v>#VALUE!</v>
      </c>
    </row>
    <row r="828" ht="15.75" customHeight="1">
      <c r="E828" s="4" t="str">
        <f>IFERROR(__xludf.DUMMYFUNCTION("GOOGLETRANSLATE(D828, ""he"", ""en"")"),"#VALUE!")</f>
        <v>#VALUE!</v>
      </c>
    </row>
    <row r="829" ht="15.75" customHeight="1">
      <c r="E829" s="4" t="str">
        <f>IFERROR(__xludf.DUMMYFUNCTION("GOOGLETRANSLATE(D829, ""he"", ""en"")"),"#VALUE!")</f>
        <v>#VALUE!</v>
      </c>
    </row>
    <row r="830" ht="15.75" customHeight="1">
      <c r="E830" s="4" t="str">
        <f>IFERROR(__xludf.DUMMYFUNCTION("GOOGLETRANSLATE(D830, ""he"", ""en"")"),"#VALUE!")</f>
        <v>#VALUE!</v>
      </c>
    </row>
    <row r="831" ht="15.75" customHeight="1">
      <c r="E831" s="4" t="str">
        <f>IFERROR(__xludf.DUMMYFUNCTION("GOOGLETRANSLATE(D831, ""he"", ""en"")"),"#VALUE!")</f>
        <v>#VALUE!</v>
      </c>
    </row>
    <row r="832" ht="15.75" customHeight="1">
      <c r="E832" s="4" t="str">
        <f>IFERROR(__xludf.DUMMYFUNCTION("GOOGLETRANSLATE(D832, ""he"", ""en"")"),"#VALUE!")</f>
        <v>#VALUE!</v>
      </c>
    </row>
    <row r="833" ht="15.75" customHeight="1">
      <c r="E833" s="4" t="str">
        <f>IFERROR(__xludf.DUMMYFUNCTION("GOOGLETRANSLATE(D833, ""he"", ""en"")"),"#VALUE!")</f>
        <v>#VALUE!</v>
      </c>
    </row>
    <row r="834" ht="15.75" customHeight="1">
      <c r="E834" s="4" t="str">
        <f>IFERROR(__xludf.DUMMYFUNCTION("GOOGLETRANSLATE(D834, ""he"", ""en"")"),"#VALUE!")</f>
        <v>#VALUE!</v>
      </c>
    </row>
    <row r="835" ht="15.75" customHeight="1">
      <c r="E835" s="4" t="str">
        <f>IFERROR(__xludf.DUMMYFUNCTION("GOOGLETRANSLATE(D835, ""he"", ""en"")"),"#VALUE!")</f>
        <v>#VALUE!</v>
      </c>
    </row>
    <row r="836" ht="15.75" customHeight="1">
      <c r="E836" s="4" t="str">
        <f>IFERROR(__xludf.DUMMYFUNCTION("GOOGLETRANSLATE(D836, ""he"", ""en"")"),"#VALUE!")</f>
        <v>#VALUE!</v>
      </c>
    </row>
    <row r="837" ht="15.75" customHeight="1">
      <c r="E837" s="4" t="str">
        <f>IFERROR(__xludf.DUMMYFUNCTION("GOOGLETRANSLATE(D837, ""he"", ""en"")"),"#VALUE!")</f>
        <v>#VALUE!</v>
      </c>
    </row>
    <row r="838" ht="15.75" customHeight="1">
      <c r="E838" s="4" t="str">
        <f>IFERROR(__xludf.DUMMYFUNCTION("GOOGLETRANSLATE(D838, ""he"", ""en"")"),"#VALUE!")</f>
        <v>#VALUE!</v>
      </c>
    </row>
    <row r="839" ht="15.75" customHeight="1">
      <c r="E839" s="4" t="str">
        <f>IFERROR(__xludf.DUMMYFUNCTION("GOOGLETRANSLATE(D839, ""he"", ""en"")"),"#VALUE!")</f>
        <v>#VALUE!</v>
      </c>
    </row>
    <row r="840" ht="15.75" customHeight="1">
      <c r="E840" s="4" t="str">
        <f>IFERROR(__xludf.DUMMYFUNCTION("GOOGLETRANSLATE(D840, ""he"", ""en"")"),"#VALUE!")</f>
        <v>#VALUE!</v>
      </c>
    </row>
    <row r="841" ht="15.75" customHeight="1">
      <c r="E841" s="4" t="str">
        <f>IFERROR(__xludf.DUMMYFUNCTION("GOOGLETRANSLATE(D841, ""he"", ""en"")"),"#VALUE!")</f>
        <v>#VALUE!</v>
      </c>
    </row>
    <row r="842" ht="15.75" customHeight="1">
      <c r="E842" s="4" t="str">
        <f>IFERROR(__xludf.DUMMYFUNCTION("GOOGLETRANSLATE(D842, ""he"", ""en"")"),"#VALUE!")</f>
        <v>#VALUE!</v>
      </c>
    </row>
    <row r="843" ht="15.75" customHeight="1">
      <c r="E843" s="4" t="str">
        <f>IFERROR(__xludf.DUMMYFUNCTION("GOOGLETRANSLATE(D843, ""he"", ""en"")"),"#VALUE!")</f>
        <v>#VALUE!</v>
      </c>
    </row>
    <row r="844" ht="15.75" customHeight="1">
      <c r="E844" s="4" t="str">
        <f>IFERROR(__xludf.DUMMYFUNCTION("GOOGLETRANSLATE(D844, ""he"", ""en"")"),"#VALUE!")</f>
        <v>#VALUE!</v>
      </c>
    </row>
    <row r="845" ht="15.75" customHeight="1">
      <c r="E845" s="4" t="str">
        <f>IFERROR(__xludf.DUMMYFUNCTION("GOOGLETRANSLATE(D845, ""he"", ""en"")"),"#VALUE!")</f>
        <v>#VALUE!</v>
      </c>
    </row>
    <row r="846" ht="15.75" customHeight="1">
      <c r="E846" s="4" t="str">
        <f>IFERROR(__xludf.DUMMYFUNCTION("GOOGLETRANSLATE(D846, ""he"", ""en"")"),"#VALUE!")</f>
        <v>#VALUE!</v>
      </c>
    </row>
    <row r="847" ht="15.75" customHeight="1">
      <c r="E847" s="4" t="str">
        <f>IFERROR(__xludf.DUMMYFUNCTION("GOOGLETRANSLATE(D847, ""he"", ""en"")"),"#VALUE!")</f>
        <v>#VALUE!</v>
      </c>
    </row>
    <row r="848" ht="15.75" customHeight="1">
      <c r="E848" s="4" t="str">
        <f>IFERROR(__xludf.DUMMYFUNCTION("GOOGLETRANSLATE(D848, ""he"", ""en"")"),"#VALUE!")</f>
        <v>#VALUE!</v>
      </c>
    </row>
    <row r="849" ht="15.75" customHeight="1">
      <c r="E849" s="4" t="str">
        <f>IFERROR(__xludf.DUMMYFUNCTION("GOOGLETRANSLATE(D849, ""he"", ""en"")"),"#VALUE!")</f>
        <v>#VALUE!</v>
      </c>
    </row>
    <row r="850" ht="15.75" customHeight="1">
      <c r="E850" s="4" t="str">
        <f>IFERROR(__xludf.DUMMYFUNCTION("GOOGLETRANSLATE(D850, ""he"", ""en"")"),"#VALUE!")</f>
        <v>#VALUE!</v>
      </c>
    </row>
    <row r="851" ht="15.75" customHeight="1">
      <c r="E851" s="4" t="str">
        <f>IFERROR(__xludf.DUMMYFUNCTION("GOOGLETRANSLATE(D851, ""he"", ""en"")"),"#VALUE!")</f>
        <v>#VALUE!</v>
      </c>
    </row>
    <row r="852" ht="15.75" customHeight="1">
      <c r="E852" s="4" t="str">
        <f>IFERROR(__xludf.DUMMYFUNCTION("GOOGLETRANSLATE(D852, ""he"", ""en"")"),"#VALUE!")</f>
        <v>#VALUE!</v>
      </c>
    </row>
    <row r="853" ht="15.75" customHeight="1">
      <c r="E853" s="4" t="str">
        <f>IFERROR(__xludf.DUMMYFUNCTION("GOOGLETRANSLATE(D853, ""he"", ""en"")"),"#VALUE!")</f>
        <v>#VALUE!</v>
      </c>
    </row>
    <row r="854" ht="15.75" customHeight="1">
      <c r="E854" s="4" t="str">
        <f>IFERROR(__xludf.DUMMYFUNCTION("GOOGLETRANSLATE(D854, ""he"", ""en"")"),"#VALUE!")</f>
        <v>#VALUE!</v>
      </c>
    </row>
    <row r="855" ht="15.75" customHeight="1">
      <c r="E855" s="4" t="str">
        <f>IFERROR(__xludf.DUMMYFUNCTION("GOOGLETRANSLATE(D855, ""he"", ""en"")"),"#VALUE!")</f>
        <v>#VALUE!</v>
      </c>
    </row>
    <row r="856" ht="15.75" customHeight="1">
      <c r="E856" s="4" t="str">
        <f>IFERROR(__xludf.DUMMYFUNCTION("GOOGLETRANSLATE(D856, ""he"", ""en"")"),"#VALUE!")</f>
        <v>#VALUE!</v>
      </c>
    </row>
    <row r="857" ht="15.75" customHeight="1">
      <c r="E857" s="4" t="str">
        <f>IFERROR(__xludf.DUMMYFUNCTION("GOOGLETRANSLATE(D857, ""he"", ""en"")"),"#VALUE!")</f>
        <v>#VALUE!</v>
      </c>
    </row>
    <row r="858" ht="15.75" customHeight="1">
      <c r="E858" s="4" t="str">
        <f>IFERROR(__xludf.DUMMYFUNCTION("GOOGLETRANSLATE(D858, ""he"", ""en"")"),"#VALUE!")</f>
        <v>#VALUE!</v>
      </c>
    </row>
    <row r="859" ht="15.75" customHeight="1">
      <c r="E859" s="4" t="str">
        <f>IFERROR(__xludf.DUMMYFUNCTION("GOOGLETRANSLATE(D859, ""he"", ""en"")"),"#VALUE!")</f>
        <v>#VALUE!</v>
      </c>
    </row>
    <row r="860" ht="15.75" customHeight="1">
      <c r="E860" s="4" t="str">
        <f>IFERROR(__xludf.DUMMYFUNCTION("GOOGLETRANSLATE(D860, ""he"", ""en"")"),"#VALUE!")</f>
        <v>#VALUE!</v>
      </c>
    </row>
    <row r="861" ht="15.75" customHeight="1">
      <c r="E861" s="4" t="str">
        <f>IFERROR(__xludf.DUMMYFUNCTION("GOOGLETRANSLATE(D861, ""he"", ""en"")"),"#VALUE!")</f>
        <v>#VALUE!</v>
      </c>
    </row>
    <row r="862" ht="15.75" customHeight="1">
      <c r="E862" s="4" t="str">
        <f>IFERROR(__xludf.DUMMYFUNCTION("GOOGLETRANSLATE(D862, ""he"", ""en"")"),"#VALUE!")</f>
        <v>#VALUE!</v>
      </c>
    </row>
    <row r="863" ht="15.75" customHeight="1">
      <c r="E863" s="4" t="str">
        <f>IFERROR(__xludf.DUMMYFUNCTION("GOOGLETRANSLATE(D863, ""he"", ""en"")"),"#VALUE!")</f>
        <v>#VALUE!</v>
      </c>
    </row>
    <row r="864" ht="15.75" customHeight="1">
      <c r="E864" s="4" t="str">
        <f>IFERROR(__xludf.DUMMYFUNCTION("GOOGLETRANSLATE(D864, ""he"", ""en"")"),"#VALUE!")</f>
        <v>#VALUE!</v>
      </c>
    </row>
    <row r="865" ht="15.75" customHeight="1">
      <c r="E865" s="4" t="str">
        <f>IFERROR(__xludf.DUMMYFUNCTION("GOOGLETRANSLATE(D865, ""he"", ""en"")"),"#VALUE!")</f>
        <v>#VALUE!</v>
      </c>
    </row>
    <row r="866" ht="15.75" customHeight="1">
      <c r="E866" s="4" t="str">
        <f>IFERROR(__xludf.DUMMYFUNCTION("GOOGLETRANSLATE(D866, ""he"", ""en"")"),"#VALUE!")</f>
        <v>#VALUE!</v>
      </c>
    </row>
    <row r="867" ht="15.75" customHeight="1">
      <c r="E867" s="4" t="str">
        <f>IFERROR(__xludf.DUMMYFUNCTION("GOOGLETRANSLATE(D867, ""he"", ""en"")"),"#VALUE!")</f>
        <v>#VALUE!</v>
      </c>
    </row>
    <row r="868" ht="15.75" customHeight="1">
      <c r="E868" s="4" t="str">
        <f>IFERROR(__xludf.DUMMYFUNCTION("GOOGLETRANSLATE(D868, ""he"", ""en"")"),"#VALUE!")</f>
        <v>#VALUE!</v>
      </c>
    </row>
    <row r="869" ht="15.75" customHeight="1">
      <c r="E869" s="4" t="str">
        <f>IFERROR(__xludf.DUMMYFUNCTION("GOOGLETRANSLATE(D869, ""he"", ""en"")"),"#VALUE!")</f>
        <v>#VALUE!</v>
      </c>
    </row>
    <row r="870" ht="15.75" customHeight="1">
      <c r="E870" s="4" t="str">
        <f>IFERROR(__xludf.DUMMYFUNCTION("GOOGLETRANSLATE(D870, ""he"", ""en"")"),"#VALUE!")</f>
        <v>#VALUE!</v>
      </c>
    </row>
    <row r="871" ht="15.75" customHeight="1">
      <c r="E871" s="4" t="str">
        <f>IFERROR(__xludf.DUMMYFUNCTION("GOOGLETRANSLATE(D871, ""he"", ""en"")"),"#VALUE!")</f>
        <v>#VALUE!</v>
      </c>
    </row>
    <row r="872" ht="15.75" customHeight="1">
      <c r="E872" s="4" t="str">
        <f>IFERROR(__xludf.DUMMYFUNCTION("GOOGLETRANSLATE(D872, ""he"", ""en"")"),"#VALUE!")</f>
        <v>#VALUE!</v>
      </c>
    </row>
    <row r="873" ht="15.75" customHeight="1">
      <c r="E873" s="4" t="str">
        <f>IFERROR(__xludf.DUMMYFUNCTION("GOOGLETRANSLATE(D873, ""he"", ""en"")"),"#VALUE!")</f>
        <v>#VALUE!</v>
      </c>
    </row>
    <row r="874" ht="15.75" customHeight="1">
      <c r="E874" s="4" t="str">
        <f>IFERROR(__xludf.DUMMYFUNCTION("GOOGLETRANSLATE(D874, ""he"", ""en"")"),"#VALUE!")</f>
        <v>#VALUE!</v>
      </c>
    </row>
    <row r="875" ht="15.75" customHeight="1">
      <c r="E875" s="4" t="str">
        <f>IFERROR(__xludf.DUMMYFUNCTION("GOOGLETRANSLATE(D875, ""he"", ""en"")"),"#VALUE!")</f>
        <v>#VALUE!</v>
      </c>
    </row>
    <row r="876" ht="15.75" customHeight="1">
      <c r="E876" s="4" t="str">
        <f>IFERROR(__xludf.DUMMYFUNCTION("GOOGLETRANSLATE(D876, ""he"", ""en"")"),"#VALUE!")</f>
        <v>#VALUE!</v>
      </c>
    </row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1.0" footer="0.0" header="0.0" left="0.75" right="0.75" top="1.0"/>
  <pageSetup orientation="landscape"/>
  <drawing r:id="rId1"/>
</worksheet>
</file>

<file path=xl/worksheets/sheet3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5" width="12.63"/>
    <col customWidth="1" min="6" max="26" width="8.63"/>
  </cols>
  <sheetData>
    <row r="1" ht="15.75" customHeight="1">
      <c r="A1" s="1" t="s">
        <v>0</v>
      </c>
      <c r="B1" s="1" t="s">
        <v>1</v>
      </c>
      <c r="C1" s="2" t="s">
        <v>2</v>
      </c>
      <c r="D1" s="2" t="s">
        <v>3</v>
      </c>
      <c r="E1" s="18" t="s">
        <v>4</v>
      </c>
      <c r="F1" s="2" t="s">
        <v>5</v>
      </c>
      <c r="G1" s="2" t="s">
        <v>6</v>
      </c>
      <c r="H1" s="2" t="s">
        <v>7</v>
      </c>
    </row>
    <row r="2" ht="15.75" customHeight="1">
      <c r="A2" s="24" t="s">
        <v>8</v>
      </c>
      <c r="B2" s="25">
        <v>1.0</v>
      </c>
      <c r="C2" s="4">
        <v>1.0</v>
      </c>
      <c r="D2" s="5" t="s">
        <v>9</v>
      </c>
      <c r="E2" s="4" t="str">
        <f>IFERROR(__xludf.DUMMYFUNCTION("GOOGLETRANSLATE(D2, ""he"", ""en"")"),"{A}")</f>
        <v>{A}</v>
      </c>
      <c r="F2" s="4"/>
      <c r="G2" s="4"/>
      <c r="H2" s="4"/>
    </row>
    <row r="3" ht="15.75" customHeight="1">
      <c r="A3" s="3" t="s">
        <v>8955</v>
      </c>
      <c r="B3" s="1" t="s">
        <v>8956</v>
      </c>
      <c r="C3" s="4">
        <v>2.0</v>
      </c>
      <c r="D3" s="5" t="s">
        <v>8955</v>
      </c>
      <c r="E3" s="4" t="str">
        <f>IFERROR(__xludf.DUMMYFUNCTION("GOOGLETRANSLATE(D3, ""he"", ""en"")"),"India")</f>
        <v>India</v>
      </c>
      <c r="F3" s="4"/>
      <c r="G3" s="4"/>
      <c r="H3" s="4"/>
    </row>
    <row r="4" ht="15.75" customHeight="1">
      <c r="A4" s="3" t="s">
        <v>489</v>
      </c>
      <c r="B4" s="1" t="s">
        <v>1066</v>
      </c>
      <c r="C4" s="4">
        <v>3.0</v>
      </c>
      <c r="D4" s="5" t="s">
        <v>489</v>
      </c>
      <c r="E4" s="4" t="str">
        <f>IFERROR(__xludf.DUMMYFUNCTION("GOOGLETRANSLATE(D4, ""he"", ""en"")"),"to Jehovah")</f>
        <v>to Jehovah</v>
      </c>
      <c r="F4" s="4"/>
      <c r="G4" s="4"/>
      <c r="H4" s="4"/>
    </row>
    <row r="5" ht="15.75" customHeight="1">
      <c r="A5" s="3" t="s">
        <v>8957</v>
      </c>
      <c r="B5" s="1" t="s">
        <v>8958</v>
      </c>
      <c r="C5" s="4">
        <v>4.0</v>
      </c>
      <c r="D5" s="5" t="s">
        <v>53</v>
      </c>
      <c r="E5" s="4" t="str">
        <f>IFERROR(__xludf.DUMMYFUNCTION("GOOGLETRANSLATE(D5, ""he"", ""en"")"),"that")</f>
        <v>that</v>
      </c>
      <c r="F5" s="4"/>
      <c r="G5" s="4"/>
      <c r="H5" s="4"/>
    </row>
    <row r="6" ht="15.75" customHeight="1">
      <c r="A6" s="3" t="s">
        <v>129</v>
      </c>
      <c r="B6" s="1" t="s">
        <v>130</v>
      </c>
      <c r="C6" s="4">
        <v>5.0</v>
      </c>
      <c r="D6" s="5" t="s">
        <v>3713</v>
      </c>
      <c r="E6" s="4" t="str">
        <f>IFERROR(__xludf.DUMMYFUNCTION("GOOGLETRANSLATE(D6, ""he"", ""en"")"),"good")</f>
        <v>good</v>
      </c>
      <c r="F6" s="4"/>
      <c r="G6" s="4"/>
      <c r="H6" s="4"/>
    </row>
    <row r="7" ht="15.75" customHeight="1">
      <c r="A7" s="3" t="s">
        <v>203</v>
      </c>
      <c r="B7" s="1" t="s">
        <v>2438</v>
      </c>
      <c r="C7" s="4">
        <v>6.0</v>
      </c>
      <c r="D7" s="5" t="s">
        <v>53</v>
      </c>
      <c r="E7" s="4" t="str">
        <f>IFERROR(__xludf.DUMMYFUNCTION("GOOGLETRANSLATE(D7, ""he"", ""en"")"),"that")</f>
        <v>that</v>
      </c>
      <c r="F7" s="4"/>
      <c r="G7" s="4"/>
      <c r="H7" s="4"/>
    </row>
    <row r="8" ht="15.75" customHeight="1">
      <c r="A8" s="3" t="s">
        <v>699</v>
      </c>
      <c r="B8" s="1" t="s">
        <v>8959</v>
      </c>
      <c r="C8" s="4">
        <v>7.0</v>
      </c>
      <c r="D8" s="5" t="s">
        <v>203</v>
      </c>
      <c r="E8" s="4" t="str">
        <f>IFERROR(__xludf.DUMMYFUNCTION("GOOGLETRANSLATE(D8, ""he"", ""en"")"),"forever")</f>
        <v>forever</v>
      </c>
      <c r="F8" s="4"/>
      <c r="G8" s="4"/>
      <c r="H8" s="4"/>
    </row>
    <row r="9" ht="15.75" customHeight="1">
      <c r="A9" s="24" t="s">
        <v>25</v>
      </c>
      <c r="B9" s="25">
        <v>2.0</v>
      </c>
      <c r="C9" s="4">
        <v>8.0</v>
      </c>
      <c r="D9" s="5" t="s">
        <v>8960</v>
      </c>
      <c r="E9" s="4" t="str">
        <f>IFERROR(__xludf.DUMMYFUNCTION("GOOGLETRANSLATE(D9, ""he"", ""en"")"),"his grace:")</f>
        <v>his grace:</v>
      </c>
      <c r="F9" s="4"/>
      <c r="G9" s="4"/>
      <c r="H9" s="4"/>
    </row>
    <row r="10" ht="15.75" customHeight="1">
      <c r="A10" s="3" t="s">
        <v>8955</v>
      </c>
      <c r="B10" s="1" t="s">
        <v>8956</v>
      </c>
      <c r="C10" s="4">
        <v>9.0</v>
      </c>
      <c r="D10" s="5" t="s">
        <v>26</v>
      </c>
      <c r="E10" s="4" t="str">
        <f>IFERROR(__xludf.DUMMYFUNCTION("GOOGLETRANSLATE(D10, ""he"", ""en"")"),"{on}")</f>
        <v>{on}</v>
      </c>
      <c r="F10" s="4"/>
      <c r="G10" s="4"/>
      <c r="H10" s="4"/>
    </row>
    <row r="11" ht="15.75" customHeight="1">
      <c r="A11" s="3" t="s">
        <v>209</v>
      </c>
      <c r="B11" s="1" t="s">
        <v>1302</v>
      </c>
      <c r="C11" s="4">
        <v>10.0</v>
      </c>
      <c r="D11" s="5" t="s">
        <v>8955</v>
      </c>
      <c r="E11" s="4" t="str">
        <f>IFERROR(__xludf.DUMMYFUNCTION("GOOGLETRANSLATE(D11, ""he"", ""en"")"),"India")</f>
        <v>India</v>
      </c>
      <c r="F11" s="4"/>
      <c r="G11" s="4"/>
      <c r="H11" s="4"/>
    </row>
    <row r="12" ht="15.75" customHeight="1">
      <c r="A12" s="3" t="s">
        <v>4220</v>
      </c>
      <c r="B12" s="1" t="s">
        <v>3130</v>
      </c>
      <c r="C12" s="4">
        <v>11.0</v>
      </c>
      <c r="D12" s="5" t="s">
        <v>209</v>
      </c>
      <c r="E12" s="4" t="str">
        <f>IFERROR(__xludf.DUMMYFUNCTION("GOOGLETRANSLATE(D12, ""he"", ""en"")"),"to my god")</f>
        <v>to my god</v>
      </c>
      <c r="F12" s="4"/>
      <c r="G12" s="4"/>
      <c r="H12" s="4"/>
    </row>
    <row r="13" ht="15.75" customHeight="1">
      <c r="A13" s="3" t="s">
        <v>129</v>
      </c>
      <c r="B13" s="1" t="s">
        <v>130</v>
      </c>
      <c r="C13" s="4">
        <v>12.0</v>
      </c>
      <c r="D13" s="5" t="s">
        <v>4220</v>
      </c>
      <c r="E13" s="4" t="str">
        <f>IFERROR(__xludf.DUMMYFUNCTION("GOOGLETRANSLATE(D13, ""he"", ""en"")"),"God")</f>
        <v>God</v>
      </c>
      <c r="F13" s="4"/>
      <c r="G13" s="4"/>
      <c r="H13" s="4"/>
    </row>
    <row r="14" ht="15.75" customHeight="1">
      <c r="A14" s="3" t="s">
        <v>203</v>
      </c>
      <c r="B14" s="1" t="s">
        <v>2438</v>
      </c>
      <c r="C14" s="4">
        <v>13.0</v>
      </c>
      <c r="D14" s="5" t="s">
        <v>53</v>
      </c>
      <c r="E14" s="4" t="str">
        <f>IFERROR(__xludf.DUMMYFUNCTION("GOOGLETRANSLATE(D14, ""he"", ""en"")"),"that")</f>
        <v>that</v>
      </c>
      <c r="F14" s="4"/>
      <c r="G14" s="4"/>
      <c r="H14" s="4"/>
    </row>
    <row r="15" ht="15.75" customHeight="1">
      <c r="A15" s="3" t="s">
        <v>699</v>
      </c>
      <c r="B15" s="1" t="s">
        <v>8959</v>
      </c>
      <c r="C15" s="4">
        <v>14.0</v>
      </c>
      <c r="D15" s="5" t="s">
        <v>203</v>
      </c>
      <c r="E15" s="4" t="str">
        <f>IFERROR(__xludf.DUMMYFUNCTION("GOOGLETRANSLATE(D15, ""he"", ""en"")"),"forever")</f>
        <v>forever</v>
      </c>
      <c r="F15" s="4"/>
      <c r="G15" s="4"/>
      <c r="H15" s="4"/>
    </row>
    <row r="16" ht="15.75" customHeight="1">
      <c r="A16" s="24" t="s">
        <v>49</v>
      </c>
      <c r="B16" s="25">
        <v>3.0</v>
      </c>
      <c r="C16" s="4">
        <v>15.0</v>
      </c>
      <c r="D16" s="5" t="s">
        <v>8960</v>
      </c>
      <c r="E16" s="4" t="str">
        <f>IFERROR(__xludf.DUMMYFUNCTION("GOOGLETRANSLATE(D16, ""he"", ""en"")"),"his grace:")</f>
        <v>his grace:</v>
      </c>
      <c r="F16" s="4"/>
      <c r="G16" s="4"/>
      <c r="H16" s="4"/>
    </row>
    <row r="17" ht="15.75" customHeight="1">
      <c r="A17" s="3" t="s">
        <v>8955</v>
      </c>
      <c r="B17" s="1" t="s">
        <v>8956</v>
      </c>
      <c r="C17" s="4">
        <v>16.0</v>
      </c>
      <c r="D17" s="5" t="s">
        <v>50</v>
      </c>
      <c r="E17" s="4" t="str">
        <f>IFERROR(__xludf.DUMMYFUNCTION("GOOGLETRANSLATE(D17, ""he"", ""en"")"),"{third}")</f>
        <v>{third}</v>
      </c>
      <c r="F17" s="4"/>
      <c r="G17" s="4"/>
      <c r="H17" s="4"/>
    </row>
    <row r="18" ht="15.75" customHeight="1">
      <c r="A18" s="3" t="s">
        <v>8961</v>
      </c>
      <c r="B18" s="1" t="s">
        <v>1066</v>
      </c>
      <c r="C18" s="4">
        <v>17.0</v>
      </c>
      <c r="D18" s="5" t="s">
        <v>8955</v>
      </c>
      <c r="E18" s="4" t="str">
        <f>IFERROR(__xludf.DUMMYFUNCTION("GOOGLETRANSLATE(D18, ""he"", ""en"")"),"India")</f>
        <v>India</v>
      </c>
      <c r="F18" s="4"/>
      <c r="G18" s="4"/>
      <c r="H18" s="4"/>
    </row>
    <row r="19" ht="15.75" customHeight="1">
      <c r="A19" s="3" t="s">
        <v>8962</v>
      </c>
      <c r="B19" s="1" t="s">
        <v>8963</v>
      </c>
      <c r="C19" s="4">
        <v>18.0</v>
      </c>
      <c r="D19" s="5" t="s">
        <v>8961</v>
      </c>
      <c r="E19" s="4" t="str">
        <f>IFERROR(__xludf.DUMMYFUNCTION("GOOGLETRANSLATE(D19, ""he"", ""en"")"),"to my lord")</f>
        <v>to my lord</v>
      </c>
      <c r="F19" s="4"/>
      <c r="G19" s="4"/>
      <c r="H19" s="4"/>
    </row>
    <row r="20" ht="15.75" customHeight="1">
      <c r="A20" s="3" t="s">
        <v>129</v>
      </c>
      <c r="B20" s="1" t="s">
        <v>130</v>
      </c>
      <c r="C20" s="4">
        <v>19.0</v>
      </c>
      <c r="D20" s="5" t="s">
        <v>8962</v>
      </c>
      <c r="E20" s="4" t="str">
        <f>IFERROR(__xludf.DUMMYFUNCTION("GOOGLETRANSLATE(D20, ""he"", ""en"")"),"the masters")</f>
        <v>the masters</v>
      </c>
      <c r="F20" s="4"/>
      <c r="G20" s="4"/>
      <c r="H20" s="4"/>
    </row>
    <row r="21" ht="15.75" customHeight="1">
      <c r="A21" s="3" t="s">
        <v>203</v>
      </c>
      <c r="B21" s="1" t="s">
        <v>2438</v>
      </c>
      <c r="C21" s="4">
        <v>20.0</v>
      </c>
      <c r="D21" s="5" t="s">
        <v>53</v>
      </c>
      <c r="E21" s="4" t="str">
        <f>IFERROR(__xludf.DUMMYFUNCTION("GOOGLETRANSLATE(D21, ""he"", ""en"")"),"that")</f>
        <v>that</v>
      </c>
      <c r="F21" s="4"/>
      <c r="G21" s="4"/>
      <c r="H21" s="4"/>
    </row>
    <row r="22" ht="15.75" customHeight="1">
      <c r="A22" s="3" t="s">
        <v>699</v>
      </c>
      <c r="B22" s="1" t="s">
        <v>8959</v>
      </c>
      <c r="C22" s="4">
        <v>21.0</v>
      </c>
      <c r="D22" s="5" t="s">
        <v>222</v>
      </c>
      <c r="E22" s="4" t="str">
        <f>IFERROR(__xludf.DUMMYFUNCTION("GOOGLETRANSLATE(D22, ""he"", ""en"")"),"forever")</f>
        <v>forever</v>
      </c>
      <c r="F22" s="4"/>
      <c r="G22" s="4"/>
      <c r="H22" s="4"/>
    </row>
    <row r="23" ht="15.75" customHeight="1">
      <c r="A23" s="8" t="s">
        <v>69</v>
      </c>
      <c r="B23" s="17">
        <v>4.0</v>
      </c>
      <c r="C23" s="4">
        <v>22.0</v>
      </c>
      <c r="D23" s="5" t="s">
        <v>8960</v>
      </c>
      <c r="E23" s="4" t="str">
        <f>IFERROR(__xludf.DUMMYFUNCTION("GOOGLETRANSLATE(D23, ""he"", ""en"")"),"his grace:")</f>
        <v>his grace:</v>
      </c>
      <c r="F23" s="4"/>
      <c r="G23" s="4"/>
      <c r="H23" s="4"/>
    </row>
    <row r="24" ht="15.75" customHeight="1">
      <c r="A24" s="3" t="s">
        <v>8964</v>
      </c>
      <c r="B24" s="1" t="s">
        <v>8965</v>
      </c>
      <c r="C24" s="4">
        <v>23.0</v>
      </c>
      <c r="D24" s="5" t="s">
        <v>70</v>
      </c>
      <c r="E24" s="4" t="str">
        <f>IFERROR(__xludf.DUMMYFUNCTION("GOOGLETRANSLATE(D24, ""he"", ""en"")"),"{d}")</f>
        <v>{d}</v>
      </c>
      <c r="F24" s="4"/>
      <c r="G24" s="4"/>
      <c r="H24" s="4"/>
    </row>
    <row r="25" ht="15.75" customHeight="1">
      <c r="A25" s="3" t="s">
        <v>4066</v>
      </c>
      <c r="B25" s="1" t="s">
        <v>1202</v>
      </c>
      <c r="C25" s="4">
        <v>24.0</v>
      </c>
      <c r="D25" s="5" t="s">
        <v>8966</v>
      </c>
      <c r="E25" s="4" t="str">
        <f>IFERROR(__xludf.DUMMYFUNCTION("GOOGLETRANSLATE(D25, ""he"", ""en"")"),"to do")</f>
        <v>to do</v>
      </c>
      <c r="F25" s="4"/>
      <c r="G25" s="4"/>
      <c r="H25" s="4"/>
    </row>
    <row r="26" ht="15.75" customHeight="1">
      <c r="A26" s="3" t="s">
        <v>8967</v>
      </c>
      <c r="B26" s="1" t="s">
        <v>8968</v>
      </c>
      <c r="C26" s="4">
        <v>25.0</v>
      </c>
      <c r="D26" s="5" t="s">
        <v>4066</v>
      </c>
      <c r="E26" s="4" t="str">
        <f>IFERROR(__xludf.DUMMYFUNCTION("GOOGLETRANSLATE(D26, ""he"", ""en"")"),"wonders")</f>
        <v>wonders</v>
      </c>
      <c r="F26" s="4"/>
      <c r="G26" s="4"/>
      <c r="H26" s="4"/>
    </row>
    <row r="27" ht="15.75" customHeight="1">
      <c r="A27" s="3" t="s">
        <v>8969</v>
      </c>
      <c r="B27" s="1" t="s">
        <v>8970</v>
      </c>
      <c r="C27" s="4">
        <v>26.0</v>
      </c>
      <c r="D27" s="5" t="s">
        <v>8971</v>
      </c>
      <c r="E27" s="4" t="str">
        <f>IFERROR(__xludf.DUMMYFUNCTION("GOOGLETRANSLATE(D27, ""he"", ""en"")"),"greatness")</f>
        <v>greatness</v>
      </c>
      <c r="F27" s="4"/>
      <c r="G27" s="4"/>
      <c r="H27" s="4"/>
    </row>
    <row r="28" ht="15.75" customHeight="1">
      <c r="A28" s="3" t="s">
        <v>129</v>
      </c>
      <c r="B28" s="1" t="s">
        <v>130</v>
      </c>
      <c r="C28" s="4">
        <v>27.0</v>
      </c>
      <c r="D28" s="5" t="s">
        <v>8969</v>
      </c>
      <c r="E28" s="4" t="str">
        <f>IFERROR(__xludf.DUMMYFUNCTION("GOOGLETRANSLATE(D28, ""he"", ""en"")"),"himself")</f>
        <v>himself</v>
      </c>
      <c r="F28" s="4"/>
      <c r="G28" s="4"/>
      <c r="H28" s="4"/>
    </row>
    <row r="29" ht="15.75" customHeight="1">
      <c r="A29" s="3" t="s">
        <v>203</v>
      </c>
      <c r="B29" s="1" t="s">
        <v>2438</v>
      </c>
      <c r="C29" s="4">
        <v>28.0</v>
      </c>
      <c r="D29" s="5" t="s">
        <v>53</v>
      </c>
      <c r="E29" s="4" t="str">
        <f>IFERROR(__xludf.DUMMYFUNCTION("GOOGLETRANSLATE(D29, ""he"", ""en"")"),"that")</f>
        <v>that</v>
      </c>
      <c r="F29" s="4"/>
      <c r="G29" s="4"/>
      <c r="H29" s="4"/>
    </row>
    <row r="30" ht="15.75" customHeight="1">
      <c r="A30" s="3" t="s">
        <v>699</v>
      </c>
      <c r="B30" s="1" t="s">
        <v>8959</v>
      </c>
      <c r="C30" s="4">
        <v>29.0</v>
      </c>
      <c r="D30" s="5" t="s">
        <v>203</v>
      </c>
      <c r="E30" s="4" t="str">
        <f>IFERROR(__xludf.DUMMYFUNCTION("GOOGLETRANSLATE(D30, ""he"", ""en"")"),"forever")</f>
        <v>forever</v>
      </c>
      <c r="F30" s="4"/>
      <c r="G30" s="4"/>
      <c r="H30" s="4"/>
    </row>
    <row r="31" ht="15.75" customHeight="1">
      <c r="A31" s="8" t="s">
        <v>94</v>
      </c>
      <c r="B31" s="17">
        <v>5.0</v>
      </c>
      <c r="C31" s="4">
        <v>30.0</v>
      </c>
      <c r="D31" s="5" t="s">
        <v>8960</v>
      </c>
      <c r="E31" s="4" t="str">
        <f>IFERROR(__xludf.DUMMYFUNCTION("GOOGLETRANSLATE(D31, ""he"", ""en"")"),"his grace:")</f>
        <v>his grace:</v>
      </c>
      <c r="F31" s="4"/>
      <c r="G31" s="4"/>
      <c r="H31" s="4"/>
    </row>
    <row r="32" ht="15.75" customHeight="1">
      <c r="A32" s="3" t="s">
        <v>8964</v>
      </c>
      <c r="B32" s="1" t="s">
        <v>8972</v>
      </c>
      <c r="C32" s="4">
        <v>31.0</v>
      </c>
      <c r="D32" s="5" t="s">
        <v>95</v>
      </c>
      <c r="E32" s="4" t="str">
        <f>IFERROR(__xludf.DUMMYFUNCTION("GOOGLETRANSLATE(D32, ""he"", ""en"")"),"{the}")</f>
        <v>{the}</v>
      </c>
      <c r="F32" s="4"/>
      <c r="G32" s="4"/>
      <c r="H32" s="4"/>
    </row>
    <row r="33" ht="15.75" customHeight="1">
      <c r="A33" s="3" t="s">
        <v>8489</v>
      </c>
      <c r="B33" s="1" t="s">
        <v>900</v>
      </c>
      <c r="C33" s="4">
        <v>32.0</v>
      </c>
      <c r="D33" s="5" t="s">
        <v>8966</v>
      </c>
      <c r="E33" s="4" t="str">
        <f>IFERROR(__xludf.DUMMYFUNCTION("GOOGLETRANSLATE(D33, ""he"", ""en"")"),"to do")</f>
        <v>to do</v>
      </c>
      <c r="F33" s="4"/>
      <c r="G33" s="4"/>
      <c r="H33" s="4"/>
    </row>
    <row r="34" ht="15.75" customHeight="1">
      <c r="A34" s="3" t="s">
        <v>8973</v>
      </c>
      <c r="B34" s="1" t="s">
        <v>8974</v>
      </c>
      <c r="C34" s="4">
        <v>33.0</v>
      </c>
      <c r="D34" s="5" t="s">
        <v>8975</v>
      </c>
      <c r="E34" s="4" t="str">
        <f>IFERROR(__xludf.DUMMYFUNCTION("GOOGLETRANSLATE(D34, ""he"", ""en"")"),"the sky")</f>
        <v>the sky</v>
      </c>
      <c r="F34" s="4"/>
      <c r="G34" s="4"/>
      <c r="H34" s="4"/>
    </row>
    <row r="35" ht="15.75" customHeight="1">
      <c r="A35" s="3" t="s">
        <v>129</v>
      </c>
      <c r="B35" s="1" t="s">
        <v>130</v>
      </c>
      <c r="C35" s="4">
        <v>34.0</v>
      </c>
      <c r="D35" s="5" t="s">
        <v>8976</v>
      </c>
      <c r="E35" s="4" t="str">
        <f>IFERROR(__xludf.DUMMYFUNCTION("GOOGLETRANSLATE(D35, ""he"", ""en"")"),"with reason")</f>
        <v>with reason</v>
      </c>
      <c r="F35" s="4"/>
      <c r="G35" s="4"/>
      <c r="H35" s="4"/>
    </row>
    <row r="36" ht="15.75" customHeight="1">
      <c r="A36" s="3" t="s">
        <v>203</v>
      </c>
      <c r="B36" s="1" t="s">
        <v>2438</v>
      </c>
      <c r="C36" s="4">
        <v>35.0</v>
      </c>
      <c r="D36" s="5" t="s">
        <v>53</v>
      </c>
      <c r="E36" s="4" t="str">
        <f>IFERROR(__xludf.DUMMYFUNCTION("GOOGLETRANSLATE(D36, ""he"", ""en"")"),"that")</f>
        <v>that</v>
      </c>
      <c r="F36" s="4"/>
      <c r="G36" s="4"/>
      <c r="H36" s="4"/>
    </row>
    <row r="37" ht="15.75" customHeight="1">
      <c r="A37" s="3" t="s">
        <v>699</v>
      </c>
      <c r="B37" s="1" t="s">
        <v>8959</v>
      </c>
      <c r="C37" s="4">
        <v>36.0</v>
      </c>
      <c r="D37" s="5" t="s">
        <v>203</v>
      </c>
      <c r="E37" s="4" t="str">
        <f>IFERROR(__xludf.DUMMYFUNCTION("GOOGLETRANSLATE(D37, ""he"", ""en"")"),"forever")</f>
        <v>forever</v>
      </c>
      <c r="F37" s="4"/>
      <c r="G37" s="4"/>
      <c r="H37" s="4"/>
    </row>
    <row r="38" ht="15.75" customHeight="1">
      <c r="A38" s="8" t="s">
        <v>112</v>
      </c>
      <c r="B38" s="17">
        <v>6.0</v>
      </c>
      <c r="C38" s="4">
        <v>37.0</v>
      </c>
      <c r="D38" s="5" t="s">
        <v>8960</v>
      </c>
      <c r="E38" s="4" t="str">
        <f>IFERROR(__xludf.DUMMYFUNCTION("GOOGLETRANSLATE(D38, ""he"", ""en"")"),"his grace:")</f>
        <v>his grace:</v>
      </c>
      <c r="F38" s="4"/>
      <c r="G38" s="4"/>
      <c r="H38" s="4"/>
    </row>
    <row r="39" ht="15.75" customHeight="1">
      <c r="A39" s="3" t="s">
        <v>8977</v>
      </c>
      <c r="B39" s="1" t="s">
        <v>8978</v>
      </c>
      <c r="C39" s="4">
        <v>38.0</v>
      </c>
      <c r="D39" s="5" t="s">
        <v>114</v>
      </c>
      <c r="E39" s="4" t="str">
        <f>IFERROR(__xludf.DUMMYFUNCTION("GOOGLETRANSLATE(D39, ""he"", ""en"")"),"{and}")</f>
        <v>{and}</v>
      </c>
      <c r="F39" s="4"/>
      <c r="G39" s="4"/>
      <c r="H39" s="4"/>
    </row>
    <row r="40" ht="15.75" customHeight="1">
      <c r="A40" s="3" t="s">
        <v>935</v>
      </c>
      <c r="B40" s="1" t="s">
        <v>2743</v>
      </c>
      <c r="C40" s="4">
        <v>39.0</v>
      </c>
      <c r="D40" s="5" t="s">
        <v>8979</v>
      </c>
      <c r="E40" s="4" t="str">
        <f>IFERROR(__xludf.DUMMYFUNCTION("GOOGLETRANSLATE(D40, ""he"", ""en"")"),"laminate")</f>
        <v>laminate</v>
      </c>
      <c r="F40" s="4"/>
      <c r="G40" s="4"/>
      <c r="H40" s="4"/>
    </row>
    <row r="41" ht="15.75" customHeight="1">
      <c r="A41" s="3" t="s">
        <v>8980</v>
      </c>
      <c r="B41" s="1" t="s">
        <v>8981</v>
      </c>
      <c r="C41" s="4">
        <v>40.0</v>
      </c>
      <c r="D41" s="5" t="s">
        <v>935</v>
      </c>
      <c r="E41" s="4" t="str">
        <f>IFERROR(__xludf.DUMMYFUNCTION("GOOGLETRANSLATE(D41, ""he"", ""en"")"),"the country")</f>
        <v>the country</v>
      </c>
      <c r="F41" s="4"/>
      <c r="G41" s="4"/>
      <c r="H41" s="4"/>
    </row>
    <row r="42" ht="15.75" customHeight="1">
      <c r="A42" s="3" t="s">
        <v>129</v>
      </c>
      <c r="B42" s="1" t="s">
        <v>130</v>
      </c>
      <c r="C42" s="4">
        <v>41.0</v>
      </c>
      <c r="D42" s="5" t="s">
        <v>533</v>
      </c>
      <c r="E42" s="4" t="str">
        <f>IFERROR(__xludf.DUMMYFUNCTION("GOOGLETRANSLATE(D42, ""he"", ""en"")"),"on")</f>
        <v>on</v>
      </c>
      <c r="F42" s="4"/>
      <c r="G42" s="4"/>
      <c r="H42" s="4"/>
    </row>
    <row r="43" ht="15.75" customHeight="1">
      <c r="A43" s="3" t="s">
        <v>203</v>
      </c>
      <c r="B43" s="1" t="s">
        <v>2438</v>
      </c>
      <c r="C43" s="4">
        <v>42.0</v>
      </c>
      <c r="D43" s="5" t="s">
        <v>8982</v>
      </c>
      <c r="E43" s="4" t="str">
        <f>IFERROR(__xludf.DUMMYFUNCTION("GOOGLETRANSLATE(D43, ""he"", ""en"")"),"the water")</f>
        <v>the water</v>
      </c>
      <c r="F43" s="4"/>
      <c r="G43" s="4"/>
      <c r="H43" s="4"/>
    </row>
    <row r="44" ht="15.75" customHeight="1">
      <c r="A44" s="3" t="s">
        <v>699</v>
      </c>
      <c r="B44" s="1" t="s">
        <v>8959</v>
      </c>
      <c r="C44" s="4">
        <v>43.0</v>
      </c>
      <c r="D44" s="5" t="s">
        <v>53</v>
      </c>
      <c r="E44" s="4" t="str">
        <f>IFERROR(__xludf.DUMMYFUNCTION("GOOGLETRANSLATE(D44, ""he"", ""en"")"),"that")</f>
        <v>that</v>
      </c>
      <c r="F44" s="4"/>
      <c r="G44" s="4"/>
      <c r="H44" s="4"/>
    </row>
    <row r="45" ht="15.75" customHeight="1">
      <c r="A45" s="8" t="s">
        <v>127</v>
      </c>
      <c r="B45" s="17">
        <v>7.0</v>
      </c>
      <c r="C45" s="4">
        <v>44.0</v>
      </c>
      <c r="D45" s="5" t="s">
        <v>203</v>
      </c>
      <c r="E45" s="4" t="str">
        <f>IFERROR(__xludf.DUMMYFUNCTION("GOOGLETRANSLATE(D45, ""he"", ""en"")"),"forever")</f>
        <v>forever</v>
      </c>
      <c r="F45" s="4"/>
      <c r="G45" s="4"/>
      <c r="H45" s="4"/>
    </row>
    <row r="46" ht="15.75" customHeight="1">
      <c r="A46" s="3" t="s">
        <v>8983</v>
      </c>
      <c r="B46" s="1" t="s">
        <v>8972</v>
      </c>
      <c r="C46" s="4">
        <v>45.0</v>
      </c>
      <c r="D46" s="5" t="s">
        <v>8960</v>
      </c>
      <c r="E46" s="4" t="str">
        <f>IFERROR(__xludf.DUMMYFUNCTION("GOOGLETRANSLATE(D46, ""he"", ""en"")"),"his grace:")</f>
        <v>his grace:</v>
      </c>
      <c r="F46" s="4"/>
      <c r="G46" s="4"/>
      <c r="H46" s="4"/>
    </row>
    <row r="47" ht="15.75" customHeight="1">
      <c r="A47" s="3" t="s">
        <v>8984</v>
      </c>
      <c r="B47" s="1" t="s">
        <v>8985</v>
      </c>
      <c r="C47" s="4">
        <v>46.0</v>
      </c>
      <c r="D47" s="5" t="s">
        <v>133</v>
      </c>
      <c r="E47" s="4" t="str">
        <f>IFERROR(__xludf.DUMMYFUNCTION("GOOGLETRANSLATE(D47, ""he"", ""en"")"),"{g}")</f>
        <v>{g}</v>
      </c>
      <c r="F47" s="4"/>
      <c r="G47" s="4"/>
      <c r="H47" s="4"/>
    </row>
    <row r="48" ht="15.75" customHeight="1">
      <c r="A48" s="3" t="s">
        <v>8986</v>
      </c>
      <c r="B48" s="1" t="s">
        <v>8968</v>
      </c>
      <c r="C48" s="4">
        <v>47.0</v>
      </c>
      <c r="D48" s="5" t="s">
        <v>8966</v>
      </c>
      <c r="E48" s="4" t="str">
        <f>IFERROR(__xludf.DUMMYFUNCTION("GOOGLETRANSLATE(D48, ""he"", ""en"")"),"to do")</f>
        <v>to do</v>
      </c>
      <c r="F48" s="4"/>
      <c r="G48" s="4"/>
      <c r="H48" s="4"/>
    </row>
    <row r="49" ht="15.75" customHeight="1">
      <c r="A49" s="3" t="s">
        <v>129</v>
      </c>
      <c r="B49" s="1" t="s">
        <v>130</v>
      </c>
      <c r="C49" s="4">
        <v>48.0</v>
      </c>
      <c r="D49" s="5" t="s">
        <v>8984</v>
      </c>
      <c r="E49" s="4" t="str">
        <f>IFERROR(__xludf.DUMMYFUNCTION("GOOGLETRANSLATE(D49, ""he"", ""en"")"),"lights up")</f>
        <v>lights up</v>
      </c>
      <c r="F49" s="4"/>
      <c r="G49" s="4"/>
      <c r="H49" s="4"/>
    </row>
    <row r="50" ht="15.75" customHeight="1">
      <c r="A50" s="3" t="s">
        <v>203</v>
      </c>
      <c r="B50" s="1" t="s">
        <v>2438</v>
      </c>
      <c r="C50" s="4">
        <v>49.0</v>
      </c>
      <c r="D50" s="5" t="s">
        <v>8987</v>
      </c>
      <c r="E50" s="4" t="str">
        <f>IFERROR(__xludf.DUMMYFUNCTION("GOOGLETRANSLATE(D50, ""he"", ""en"")"),"big")</f>
        <v>big</v>
      </c>
      <c r="F50" s="4"/>
      <c r="G50" s="4"/>
      <c r="H50" s="4"/>
    </row>
    <row r="51" ht="15.75" customHeight="1">
      <c r="A51" s="3" t="s">
        <v>699</v>
      </c>
      <c r="B51" s="1" t="s">
        <v>8959</v>
      </c>
      <c r="C51" s="4">
        <v>50.0</v>
      </c>
      <c r="D51" s="5" t="s">
        <v>53</v>
      </c>
      <c r="E51" s="4" t="str">
        <f>IFERROR(__xludf.DUMMYFUNCTION("GOOGLETRANSLATE(D51, ""he"", ""en"")"),"that")</f>
        <v>that</v>
      </c>
      <c r="F51" s="4"/>
      <c r="G51" s="4"/>
      <c r="H51" s="4"/>
    </row>
    <row r="52" ht="15.75" customHeight="1">
      <c r="A52" s="8" t="s">
        <v>143</v>
      </c>
      <c r="B52" s="17">
        <v>8.0</v>
      </c>
      <c r="C52" s="4">
        <v>51.0</v>
      </c>
      <c r="D52" s="5" t="s">
        <v>203</v>
      </c>
      <c r="E52" s="4" t="str">
        <f>IFERROR(__xludf.DUMMYFUNCTION("GOOGLETRANSLATE(D52, ""he"", ""en"")"),"forever")</f>
        <v>forever</v>
      </c>
      <c r="F52" s="4"/>
      <c r="G52" s="4"/>
      <c r="H52" s="4"/>
    </row>
    <row r="53" ht="15.75" customHeight="1">
      <c r="A53" s="3" t="s">
        <v>8988</v>
      </c>
      <c r="B53" s="1" t="s">
        <v>3744</v>
      </c>
      <c r="C53" s="4">
        <v>52.0</v>
      </c>
      <c r="D53" s="5" t="s">
        <v>8960</v>
      </c>
      <c r="E53" s="4" t="str">
        <f>IFERROR(__xludf.DUMMYFUNCTION("GOOGLETRANSLATE(D53, ""he"", ""en"")"),"his grace:")</f>
        <v>his grace:</v>
      </c>
      <c r="F53" s="4"/>
      <c r="G53" s="4"/>
      <c r="H53" s="4"/>
    </row>
    <row r="54" ht="15.75" customHeight="1">
      <c r="A54" s="3" t="s">
        <v>8989</v>
      </c>
      <c r="B54" s="1" t="s">
        <v>8990</v>
      </c>
      <c r="C54" s="4">
        <v>53.0</v>
      </c>
      <c r="D54" s="5" t="s">
        <v>152</v>
      </c>
      <c r="E54" s="4" t="str">
        <f>IFERROR(__xludf.DUMMYFUNCTION("GOOGLETRANSLATE(D54, ""he"", ""en"")"),"{h}")</f>
        <v>{h}</v>
      </c>
      <c r="F54" s="4"/>
      <c r="G54" s="4"/>
      <c r="H54" s="4"/>
    </row>
    <row r="55" ht="15.75" customHeight="1">
      <c r="A55" s="3" t="s">
        <v>8991</v>
      </c>
      <c r="B55" s="1" t="s">
        <v>1236</v>
      </c>
      <c r="C55" s="4">
        <v>54.0</v>
      </c>
      <c r="D55" s="5" t="s">
        <v>1099</v>
      </c>
      <c r="E55" s="4" t="str">
        <f>IFERROR(__xludf.DUMMYFUNCTION("GOOGLETRANSLATE(D55, ""he"", ""en"")"),"you")</f>
        <v>you</v>
      </c>
      <c r="F55" s="4"/>
      <c r="G55" s="4"/>
      <c r="H55" s="4"/>
    </row>
    <row r="56" ht="15.75" customHeight="1">
      <c r="A56" s="3" t="s">
        <v>129</v>
      </c>
      <c r="B56" s="1" t="s">
        <v>130</v>
      </c>
      <c r="C56" s="4">
        <v>55.0</v>
      </c>
      <c r="D56" s="5" t="s">
        <v>8992</v>
      </c>
      <c r="E56" s="4" t="str">
        <f>IFERROR(__xludf.DUMMYFUNCTION("GOOGLETRANSLATE(D56, ""he"", ""en"")"),"the sun")</f>
        <v>the sun</v>
      </c>
      <c r="F56" s="4"/>
      <c r="G56" s="4"/>
      <c r="H56" s="4"/>
    </row>
    <row r="57" ht="15.75" customHeight="1">
      <c r="A57" s="3" t="s">
        <v>203</v>
      </c>
      <c r="B57" s="1" t="s">
        <v>2438</v>
      </c>
      <c r="C57" s="4">
        <v>56.0</v>
      </c>
      <c r="D57" s="5" t="s">
        <v>8993</v>
      </c>
      <c r="E57" s="4" t="str">
        <f>IFERROR(__xludf.DUMMYFUNCTION("GOOGLETRANSLATE(D57, ""he"", ""en"")"),"to the government")</f>
        <v>to the government</v>
      </c>
      <c r="F57" s="4"/>
      <c r="G57" s="4"/>
      <c r="H57" s="4"/>
    </row>
    <row r="58" ht="15.75" customHeight="1">
      <c r="A58" s="3" t="s">
        <v>699</v>
      </c>
      <c r="B58" s="1" t="s">
        <v>8959</v>
      </c>
      <c r="C58" s="4">
        <v>57.0</v>
      </c>
      <c r="D58" s="5" t="s">
        <v>7618</v>
      </c>
      <c r="E58" s="4" t="str">
        <f>IFERROR(__xludf.DUMMYFUNCTION("GOOGLETRANSLATE(D58, ""he"", ""en"")"),"in the day")</f>
        <v>in the day</v>
      </c>
      <c r="F58" s="4"/>
      <c r="G58" s="4"/>
      <c r="H58" s="4"/>
    </row>
    <row r="59" ht="15.75" customHeight="1">
      <c r="A59" s="8" t="s">
        <v>162</v>
      </c>
      <c r="B59" s="17">
        <v>9.0</v>
      </c>
      <c r="C59" s="4">
        <v>58.0</v>
      </c>
      <c r="D59" s="5" t="s">
        <v>53</v>
      </c>
      <c r="E59" s="4" t="str">
        <f>IFERROR(__xludf.DUMMYFUNCTION("GOOGLETRANSLATE(D59, ""he"", ""en"")"),"that")</f>
        <v>that</v>
      </c>
      <c r="F59" s="4"/>
      <c r="G59" s="4"/>
      <c r="H59" s="4"/>
    </row>
    <row r="60" ht="15.75" customHeight="1">
      <c r="A60" s="3" t="s">
        <v>8994</v>
      </c>
      <c r="B60" s="1" t="s">
        <v>8995</v>
      </c>
      <c r="C60" s="4">
        <v>59.0</v>
      </c>
      <c r="D60" s="5" t="s">
        <v>203</v>
      </c>
      <c r="E60" s="4" t="str">
        <f>IFERROR(__xludf.DUMMYFUNCTION("GOOGLETRANSLATE(D60, ""he"", ""en"")"),"forever")</f>
        <v>forever</v>
      </c>
      <c r="F60" s="4"/>
      <c r="G60" s="4"/>
      <c r="H60" s="4"/>
    </row>
    <row r="61" ht="15.75" customHeight="1">
      <c r="A61" s="3" t="s">
        <v>8996</v>
      </c>
      <c r="B61" s="1" t="s">
        <v>8997</v>
      </c>
      <c r="C61" s="4">
        <v>60.0</v>
      </c>
      <c r="D61" s="5" t="s">
        <v>8960</v>
      </c>
      <c r="E61" s="4" t="str">
        <f>IFERROR(__xludf.DUMMYFUNCTION("GOOGLETRANSLATE(D61, ""he"", ""en"")"),"his grace:")</f>
        <v>his grace:</v>
      </c>
      <c r="F61" s="4"/>
      <c r="G61" s="4"/>
      <c r="H61" s="4"/>
    </row>
    <row r="62" ht="15.75" customHeight="1">
      <c r="A62" s="3" t="s">
        <v>8998</v>
      </c>
      <c r="B62" s="1" t="s">
        <v>8990</v>
      </c>
      <c r="C62" s="4">
        <v>61.0</v>
      </c>
      <c r="D62" s="5" t="s">
        <v>170</v>
      </c>
      <c r="E62" s="4" t="str">
        <f>IFERROR(__xludf.DUMMYFUNCTION("GOOGLETRANSLATE(D62, ""he"", ""en"")"),"{ninth}")</f>
        <v>{ninth}</v>
      </c>
      <c r="F62" s="4"/>
      <c r="G62" s="4"/>
      <c r="H62" s="4"/>
    </row>
    <row r="63" ht="15.75" customHeight="1">
      <c r="A63" s="3" t="s">
        <v>8999</v>
      </c>
      <c r="B63" s="1" t="s">
        <v>578</v>
      </c>
      <c r="C63" s="4">
        <v>62.0</v>
      </c>
      <c r="D63" s="5" t="s">
        <v>1099</v>
      </c>
      <c r="E63" s="4" t="str">
        <f>IFERROR(__xludf.DUMMYFUNCTION("GOOGLETRANSLATE(D63, ""he"", ""en"")"),"you")</f>
        <v>you</v>
      </c>
      <c r="F63" s="4"/>
      <c r="G63" s="4"/>
      <c r="H63" s="4"/>
    </row>
    <row r="64" ht="15.75" customHeight="1">
      <c r="A64" s="3" t="s">
        <v>129</v>
      </c>
      <c r="B64" s="1" t="s">
        <v>130</v>
      </c>
      <c r="C64" s="4">
        <v>63.0</v>
      </c>
      <c r="D64" s="5" t="s">
        <v>9000</v>
      </c>
      <c r="E64" s="4" t="str">
        <f>IFERROR(__xludf.DUMMYFUNCTION("GOOGLETRANSLATE(D64, ""he"", ""en"")"),"the moon")</f>
        <v>the moon</v>
      </c>
      <c r="F64" s="4"/>
      <c r="G64" s="4"/>
      <c r="H64" s="4"/>
    </row>
    <row r="65" ht="15.75" customHeight="1">
      <c r="A65" s="3" t="s">
        <v>203</v>
      </c>
      <c r="B65" s="1" t="s">
        <v>2438</v>
      </c>
      <c r="C65" s="4">
        <v>64.0</v>
      </c>
      <c r="D65" s="5" t="s">
        <v>8996</v>
      </c>
      <c r="E65" s="4" t="str">
        <f>IFERROR(__xludf.DUMMYFUNCTION("GOOGLETRANSLATE(D65, ""he"", ""en"")"),"and stars")</f>
        <v>and stars</v>
      </c>
      <c r="F65" s="4"/>
      <c r="G65" s="4"/>
      <c r="H65" s="4"/>
    </row>
    <row r="66" ht="15.75" customHeight="1">
      <c r="A66" s="3" t="s">
        <v>699</v>
      </c>
      <c r="B66" s="1" t="s">
        <v>8959</v>
      </c>
      <c r="C66" s="4">
        <v>65.0</v>
      </c>
      <c r="D66" s="5" t="s">
        <v>9001</v>
      </c>
      <c r="E66" s="4" t="str">
        <f>IFERROR(__xludf.DUMMYFUNCTION("GOOGLETRANSLATE(D66, ""he"", ""en"")"),"to governments")</f>
        <v>to governments</v>
      </c>
      <c r="F66" s="4"/>
      <c r="G66" s="4"/>
      <c r="H66" s="4"/>
    </row>
    <row r="67" ht="15.75" customHeight="1">
      <c r="A67" s="8" t="s">
        <v>197</v>
      </c>
      <c r="B67" s="17">
        <v>10.0</v>
      </c>
      <c r="C67" s="4">
        <v>66.0</v>
      </c>
      <c r="D67" s="5" t="s">
        <v>668</v>
      </c>
      <c r="E67" s="4" t="str">
        <f>IFERROR(__xludf.DUMMYFUNCTION("GOOGLETRANSLATE(D67, ""he"", ""en"")"),"at night")</f>
        <v>at night</v>
      </c>
      <c r="F67" s="4"/>
      <c r="G67" s="4"/>
      <c r="H67" s="4"/>
    </row>
    <row r="68" ht="15.75" customHeight="1">
      <c r="A68" s="3" t="s">
        <v>9002</v>
      </c>
      <c r="B68" s="1" t="s">
        <v>9003</v>
      </c>
      <c r="C68" s="4">
        <v>67.0</v>
      </c>
      <c r="D68" s="5" t="s">
        <v>53</v>
      </c>
      <c r="E68" s="4" t="str">
        <f>IFERROR(__xludf.DUMMYFUNCTION("GOOGLETRANSLATE(D68, ""he"", ""en"")"),"that")</f>
        <v>that</v>
      </c>
      <c r="F68" s="4"/>
      <c r="G68" s="4"/>
      <c r="H68" s="4"/>
    </row>
    <row r="69" ht="15.75" customHeight="1">
      <c r="A69" s="3" t="s">
        <v>1228</v>
      </c>
      <c r="B69" s="1" t="s">
        <v>2959</v>
      </c>
      <c r="C69" s="4">
        <v>68.0</v>
      </c>
      <c r="D69" s="5" t="s">
        <v>203</v>
      </c>
      <c r="E69" s="4" t="str">
        <f>IFERROR(__xludf.DUMMYFUNCTION("GOOGLETRANSLATE(D69, ""he"", ""en"")"),"forever")</f>
        <v>forever</v>
      </c>
      <c r="F69" s="4"/>
      <c r="G69" s="4"/>
      <c r="H69" s="4"/>
    </row>
    <row r="70" ht="15.75" customHeight="1">
      <c r="A70" s="3" t="s">
        <v>9004</v>
      </c>
      <c r="B70" s="1" t="s">
        <v>9005</v>
      </c>
      <c r="C70" s="4">
        <v>69.0</v>
      </c>
      <c r="D70" s="5" t="s">
        <v>8960</v>
      </c>
      <c r="E70" s="4" t="str">
        <f>IFERROR(__xludf.DUMMYFUNCTION("GOOGLETRANSLATE(D70, ""he"", ""en"")"),"his grace:")</f>
        <v>his grace:</v>
      </c>
      <c r="F70" s="4"/>
      <c r="G70" s="4"/>
      <c r="H70" s="4"/>
    </row>
    <row r="71" ht="15.75" customHeight="1">
      <c r="A71" s="3" t="s">
        <v>129</v>
      </c>
      <c r="B71" s="1" t="s">
        <v>130</v>
      </c>
      <c r="C71" s="4">
        <v>70.0</v>
      </c>
      <c r="D71" s="5" t="s">
        <v>216</v>
      </c>
      <c r="E71" s="4" t="str">
        <f>IFERROR(__xludf.DUMMYFUNCTION("GOOGLETRANSLATE(D71, ""he"", ""en"")"),"{y}")</f>
        <v>{y}</v>
      </c>
      <c r="F71" s="4"/>
      <c r="G71" s="4"/>
      <c r="H71" s="4"/>
    </row>
    <row r="72" ht="15.75" customHeight="1">
      <c r="A72" s="3" t="s">
        <v>203</v>
      </c>
      <c r="B72" s="1" t="s">
        <v>2438</v>
      </c>
      <c r="C72" s="4">
        <v>71.0</v>
      </c>
      <c r="D72" s="5" t="s">
        <v>9006</v>
      </c>
      <c r="E72" s="4" t="str">
        <f>IFERROR(__xludf.DUMMYFUNCTION("GOOGLETRANSLATE(D72, ""he"", ""en"")"),"to hit")</f>
        <v>to hit</v>
      </c>
      <c r="F72" s="4"/>
      <c r="G72" s="4"/>
      <c r="H72" s="4"/>
    </row>
    <row r="73" ht="15.75" customHeight="1">
      <c r="A73" s="3" t="s">
        <v>699</v>
      </c>
      <c r="B73" s="1" t="s">
        <v>8959</v>
      </c>
      <c r="C73" s="4">
        <v>72.0</v>
      </c>
      <c r="D73" s="5" t="s">
        <v>1228</v>
      </c>
      <c r="E73" s="4" t="str">
        <f>IFERROR(__xludf.DUMMYFUNCTION("GOOGLETRANSLATE(D73, ""he"", ""en"")"),"Egypt")</f>
        <v>Egypt</v>
      </c>
      <c r="F73" s="4"/>
      <c r="G73" s="4"/>
      <c r="H73" s="4"/>
    </row>
    <row r="74" ht="15.75" customHeight="1">
      <c r="A74" s="8" t="s">
        <v>215</v>
      </c>
      <c r="B74" s="17">
        <v>11.0</v>
      </c>
      <c r="C74" s="4">
        <v>73.0</v>
      </c>
      <c r="D74" s="5" t="s">
        <v>9007</v>
      </c>
      <c r="E74" s="4" t="str">
        <f>IFERROR(__xludf.DUMMYFUNCTION("GOOGLETRANSLATE(D74, ""he"", ""en"")"),"in their firstborn")</f>
        <v>in their firstborn</v>
      </c>
      <c r="F74" s="4"/>
      <c r="G74" s="4"/>
      <c r="H74" s="4"/>
    </row>
    <row r="75" ht="15.75" customHeight="1">
      <c r="A75" s="3" t="s">
        <v>9008</v>
      </c>
      <c r="B75" s="1" t="s">
        <v>9009</v>
      </c>
      <c r="C75" s="4">
        <v>74.0</v>
      </c>
      <c r="D75" s="5" t="s">
        <v>53</v>
      </c>
      <c r="E75" s="4" t="str">
        <f>IFERROR(__xludf.DUMMYFUNCTION("GOOGLETRANSLATE(D75, ""he"", ""en"")"),"that")</f>
        <v>that</v>
      </c>
      <c r="F75" s="4"/>
      <c r="G75" s="4"/>
      <c r="H75" s="4"/>
    </row>
    <row r="76" ht="15.75" customHeight="1">
      <c r="A76" s="3" t="s">
        <v>2131</v>
      </c>
      <c r="B76" s="1" t="s">
        <v>1593</v>
      </c>
      <c r="C76" s="4">
        <v>75.0</v>
      </c>
      <c r="D76" s="5" t="s">
        <v>203</v>
      </c>
      <c r="E76" s="4" t="str">
        <f>IFERROR(__xludf.DUMMYFUNCTION("GOOGLETRANSLATE(D76, ""he"", ""en"")"),"forever")</f>
        <v>forever</v>
      </c>
      <c r="F76" s="4"/>
      <c r="G76" s="4"/>
      <c r="H76" s="4"/>
    </row>
    <row r="77" ht="15.75" customHeight="1">
      <c r="A77" s="3" t="s">
        <v>9010</v>
      </c>
      <c r="B77" s="1" t="s">
        <v>9011</v>
      </c>
      <c r="C77" s="4">
        <v>76.0</v>
      </c>
      <c r="D77" s="5" t="s">
        <v>8960</v>
      </c>
      <c r="E77" s="4" t="str">
        <f>IFERROR(__xludf.DUMMYFUNCTION("GOOGLETRANSLATE(D77, ""he"", ""en"")"),"his grace:")</f>
        <v>his grace:</v>
      </c>
      <c r="F77" s="4"/>
      <c r="G77" s="4"/>
      <c r="H77" s="4"/>
    </row>
    <row r="78" ht="15.75" customHeight="1">
      <c r="A78" s="3" t="s">
        <v>129</v>
      </c>
      <c r="B78" s="1" t="s">
        <v>130</v>
      </c>
      <c r="C78" s="4">
        <v>77.0</v>
      </c>
      <c r="D78" s="5" t="s">
        <v>233</v>
      </c>
      <c r="E78" s="4" t="str">
        <f>IFERROR(__xludf.DUMMYFUNCTION("GOOGLETRANSLATE(D78, ""he"", ""en"")"),"{y}")</f>
        <v>{y}</v>
      </c>
      <c r="F78" s="4"/>
      <c r="G78" s="4"/>
      <c r="H78" s="4"/>
    </row>
    <row r="79" ht="15.75" customHeight="1">
      <c r="A79" s="3" t="s">
        <v>203</v>
      </c>
      <c r="B79" s="1" t="s">
        <v>2438</v>
      </c>
      <c r="C79" s="4">
        <v>78.0</v>
      </c>
      <c r="D79" s="5" t="s">
        <v>9008</v>
      </c>
      <c r="E79" s="4" t="str">
        <f>IFERROR(__xludf.DUMMYFUNCTION("GOOGLETRANSLATE(D79, ""he"", ""en"")"),"And he went out")</f>
        <v>And he went out</v>
      </c>
      <c r="F79" s="4"/>
      <c r="G79" s="4"/>
      <c r="H79" s="4"/>
    </row>
    <row r="80" ht="15.75" customHeight="1">
      <c r="A80" s="3" t="s">
        <v>699</v>
      </c>
      <c r="B80" s="1" t="s">
        <v>8959</v>
      </c>
      <c r="C80" s="4">
        <v>79.0</v>
      </c>
      <c r="D80" s="5" t="s">
        <v>1624</v>
      </c>
      <c r="E80" s="4" t="str">
        <f>IFERROR(__xludf.DUMMYFUNCTION("GOOGLETRANSLATE(D80, ""he"", ""en"")"),"Israel")</f>
        <v>Israel</v>
      </c>
      <c r="F80" s="4"/>
      <c r="G80" s="4"/>
      <c r="H80" s="4"/>
    </row>
    <row r="81" ht="15.75" customHeight="1">
      <c r="A81" s="8" t="s">
        <v>472</v>
      </c>
      <c r="B81" s="17">
        <v>12.0</v>
      </c>
      <c r="C81" s="4">
        <v>80.0</v>
      </c>
      <c r="D81" s="5" t="s">
        <v>9010</v>
      </c>
      <c r="E81" s="4" t="str">
        <f>IFERROR(__xludf.DUMMYFUNCTION("GOOGLETRANSLATE(D81, ""he"", ""en"")"),"from you")</f>
        <v>from you</v>
      </c>
      <c r="F81" s="4"/>
      <c r="G81" s="4"/>
      <c r="H81" s="4"/>
    </row>
    <row r="82" ht="15.75" customHeight="1">
      <c r="A82" s="3" t="s">
        <v>9012</v>
      </c>
      <c r="B82" s="1" t="s">
        <v>976</v>
      </c>
      <c r="C82" s="4">
        <v>81.0</v>
      </c>
      <c r="D82" s="5" t="s">
        <v>53</v>
      </c>
      <c r="E82" s="4" t="str">
        <f>IFERROR(__xludf.DUMMYFUNCTION("GOOGLETRANSLATE(D82, ""he"", ""en"")"),"that")</f>
        <v>that</v>
      </c>
      <c r="F82" s="4"/>
      <c r="G82" s="4"/>
      <c r="H82" s="4"/>
    </row>
    <row r="83" ht="15.75" customHeight="1">
      <c r="A83" s="3" t="s">
        <v>9013</v>
      </c>
      <c r="B83" s="1" t="s">
        <v>9014</v>
      </c>
      <c r="C83" s="4">
        <v>82.0</v>
      </c>
      <c r="D83" s="5" t="s">
        <v>203</v>
      </c>
      <c r="E83" s="4" t="str">
        <f>IFERROR(__xludf.DUMMYFUNCTION("GOOGLETRANSLATE(D83, ""he"", ""en"")"),"forever")</f>
        <v>forever</v>
      </c>
      <c r="F83" s="4"/>
      <c r="G83" s="4"/>
      <c r="H83" s="4"/>
    </row>
    <row r="84" ht="15.75" customHeight="1">
      <c r="A84" s="3" t="s">
        <v>9015</v>
      </c>
      <c r="B84" s="1" t="s">
        <v>9016</v>
      </c>
      <c r="C84" s="4">
        <v>83.0</v>
      </c>
      <c r="D84" s="5" t="s">
        <v>8960</v>
      </c>
      <c r="E84" s="4" t="str">
        <f>IFERROR(__xludf.DUMMYFUNCTION("GOOGLETRANSLATE(D84, ""he"", ""en"")"),"his grace:")</f>
        <v>his grace:</v>
      </c>
      <c r="F84" s="4"/>
      <c r="G84" s="4"/>
      <c r="H84" s="4"/>
    </row>
    <row r="85" ht="15.75" customHeight="1">
      <c r="A85" s="3" t="s">
        <v>9017</v>
      </c>
      <c r="B85" s="1" t="s">
        <v>9018</v>
      </c>
      <c r="C85" s="4">
        <v>84.0</v>
      </c>
      <c r="D85" s="5" t="s">
        <v>477</v>
      </c>
      <c r="E85" s="4" t="str">
        <f>IFERROR(__xludf.DUMMYFUNCTION("GOOGLETRANSLATE(D85, ""he"", ""en"")"),"{12}")</f>
        <v>{12}</v>
      </c>
      <c r="F85" s="4"/>
      <c r="G85" s="4"/>
      <c r="H85" s="4"/>
    </row>
    <row r="86" ht="15.75" customHeight="1">
      <c r="A86" s="3" t="s">
        <v>129</v>
      </c>
      <c r="B86" s="1" t="s">
        <v>130</v>
      </c>
      <c r="C86" s="4">
        <v>85.0</v>
      </c>
      <c r="D86" s="5" t="s">
        <v>9019</v>
      </c>
      <c r="E86" s="4" t="str">
        <f>IFERROR(__xludf.DUMMYFUNCTION("GOOGLETRANSLATE(D86, ""he"", ""en"")"),"in hand")</f>
        <v>in hand</v>
      </c>
      <c r="F86" s="4"/>
      <c r="G86" s="4"/>
      <c r="H86" s="4"/>
    </row>
    <row r="87" ht="15.75" customHeight="1">
      <c r="A87" s="3" t="s">
        <v>203</v>
      </c>
      <c r="B87" s="1" t="s">
        <v>2438</v>
      </c>
      <c r="C87" s="4">
        <v>86.0</v>
      </c>
      <c r="D87" s="5" t="s">
        <v>9013</v>
      </c>
      <c r="E87" s="4" t="str">
        <f>IFERROR(__xludf.DUMMYFUNCTION("GOOGLETRANSLATE(D87, ""he"", ""en"")"),"holding")</f>
        <v>holding</v>
      </c>
      <c r="F87" s="4"/>
      <c r="G87" s="4"/>
      <c r="H87" s="4"/>
    </row>
    <row r="88" ht="15.75" customHeight="1">
      <c r="A88" s="3" t="s">
        <v>699</v>
      </c>
      <c r="B88" s="1" t="s">
        <v>8959</v>
      </c>
      <c r="C88" s="4">
        <v>87.0</v>
      </c>
      <c r="D88" s="5" t="s">
        <v>9015</v>
      </c>
      <c r="E88" s="4" t="str">
        <f>IFERROR(__xludf.DUMMYFUNCTION("GOOGLETRANSLATE(D88, ""he"", ""en"")"),"and in the arm")</f>
        <v>and in the arm</v>
      </c>
      <c r="F88" s="4"/>
      <c r="G88" s="4"/>
      <c r="H88" s="4"/>
    </row>
    <row r="89" ht="15.75" customHeight="1">
      <c r="A89" s="8" t="s">
        <v>508</v>
      </c>
      <c r="B89" s="17">
        <v>13.0</v>
      </c>
      <c r="C89" s="4">
        <v>88.0</v>
      </c>
      <c r="D89" s="5" t="s">
        <v>9017</v>
      </c>
      <c r="E89" s="4" t="str">
        <f>IFERROR(__xludf.DUMMYFUNCTION("GOOGLETRANSLATE(D89, ""he"", ""en"")"),"inclination")</f>
        <v>inclination</v>
      </c>
      <c r="F89" s="4"/>
      <c r="G89" s="4"/>
      <c r="H89" s="4"/>
    </row>
    <row r="90" ht="15.75" customHeight="1">
      <c r="A90" s="3" t="s">
        <v>9020</v>
      </c>
      <c r="B90" s="1" t="s">
        <v>9021</v>
      </c>
      <c r="C90" s="4">
        <v>89.0</v>
      </c>
      <c r="D90" s="5" t="s">
        <v>53</v>
      </c>
      <c r="E90" s="4" t="str">
        <f>IFERROR(__xludf.DUMMYFUNCTION("GOOGLETRANSLATE(D90, ""he"", ""en"")"),"that")</f>
        <v>that</v>
      </c>
      <c r="F90" s="4"/>
      <c r="G90" s="4"/>
      <c r="H90" s="4"/>
    </row>
    <row r="91" ht="15.75" customHeight="1">
      <c r="A91" s="3" t="s">
        <v>9022</v>
      </c>
      <c r="B91" s="1" t="s">
        <v>9023</v>
      </c>
      <c r="C91" s="4">
        <v>90.0</v>
      </c>
      <c r="D91" s="5" t="s">
        <v>203</v>
      </c>
      <c r="E91" s="4" t="str">
        <f>IFERROR(__xludf.DUMMYFUNCTION("GOOGLETRANSLATE(D91, ""he"", ""en"")"),"forever")</f>
        <v>forever</v>
      </c>
      <c r="F91" s="4"/>
      <c r="G91" s="4"/>
      <c r="H91" s="4"/>
    </row>
    <row r="92" ht="15.75" customHeight="1">
      <c r="A92" s="3" t="s">
        <v>9024</v>
      </c>
      <c r="B92" s="1" t="s">
        <v>9025</v>
      </c>
      <c r="C92" s="4">
        <v>91.0</v>
      </c>
      <c r="D92" s="5" t="s">
        <v>8960</v>
      </c>
      <c r="E92" s="4" t="str">
        <f>IFERROR(__xludf.DUMMYFUNCTION("GOOGLETRANSLATE(D92, ""he"", ""en"")"),"his grace:")</f>
        <v>his grace:</v>
      </c>
      <c r="F92" s="4"/>
      <c r="G92" s="4"/>
      <c r="H92" s="4"/>
    </row>
    <row r="93" ht="15.75" customHeight="1">
      <c r="A93" s="3" t="s">
        <v>129</v>
      </c>
      <c r="B93" s="1" t="s">
        <v>130</v>
      </c>
      <c r="C93" s="4">
        <v>92.0</v>
      </c>
      <c r="D93" s="5" t="s">
        <v>513</v>
      </c>
      <c r="E93" s="4" t="str">
        <f>IFERROR(__xludf.DUMMYFUNCTION("GOOGLETRANSLATE(D93, ""he"", ""en"")"),"{13}")</f>
        <v>{13}</v>
      </c>
      <c r="F93" s="4"/>
      <c r="G93" s="4"/>
      <c r="H93" s="4"/>
    </row>
    <row r="94" ht="15.75" customHeight="1">
      <c r="A94" s="3" t="s">
        <v>203</v>
      </c>
      <c r="B94" s="1" t="s">
        <v>2438</v>
      </c>
      <c r="C94" s="4">
        <v>93.0</v>
      </c>
      <c r="D94" s="5" t="s">
        <v>9020</v>
      </c>
      <c r="E94" s="4" t="str">
        <f>IFERROR(__xludf.DUMMYFUNCTION("GOOGLETRANSLATE(D94, ""he"", ""en"")"),"to cut")</f>
        <v>to cut</v>
      </c>
      <c r="F94" s="4"/>
      <c r="G94" s="4"/>
      <c r="H94" s="4"/>
    </row>
    <row r="95" ht="15.75" customHeight="1">
      <c r="A95" s="3" t="s">
        <v>699</v>
      </c>
      <c r="B95" s="1" t="s">
        <v>8959</v>
      </c>
      <c r="C95" s="4">
        <v>94.0</v>
      </c>
      <c r="D95" s="5" t="s">
        <v>9026</v>
      </c>
      <c r="E95" s="4" t="str">
        <f>IFERROR(__xludf.DUMMYFUNCTION("GOOGLETRANSLATE(D95, ""he"", ""en"")"),"sea")</f>
        <v>sea</v>
      </c>
      <c r="F95" s="4"/>
      <c r="G95" s="4"/>
      <c r="H95" s="4"/>
    </row>
    <row r="96" ht="15.75" customHeight="1">
      <c r="A96" s="8" t="s">
        <v>784</v>
      </c>
      <c r="B96" s="17">
        <v>14.0</v>
      </c>
      <c r="C96" s="4">
        <v>95.0</v>
      </c>
      <c r="D96" s="5" t="s">
        <v>9027</v>
      </c>
      <c r="E96" s="4" t="str">
        <f>IFERROR(__xludf.DUMMYFUNCTION("GOOGLETRANSLATE(D96, ""he"", ""en"")"),"end")</f>
        <v>end</v>
      </c>
      <c r="F96" s="4"/>
      <c r="G96" s="4"/>
      <c r="H96" s="4"/>
    </row>
    <row r="97" ht="15.75" customHeight="1">
      <c r="A97" s="3" t="s">
        <v>9028</v>
      </c>
      <c r="B97" s="1" t="s">
        <v>9029</v>
      </c>
      <c r="C97" s="4">
        <v>96.0</v>
      </c>
      <c r="D97" s="5" t="s">
        <v>9024</v>
      </c>
      <c r="E97" s="4" t="str">
        <f>IFERROR(__xludf.DUMMYFUNCTION("GOOGLETRANSLATE(D97, ""he"", ""en"")"),"to cut")</f>
        <v>to cut</v>
      </c>
      <c r="F97" s="4"/>
      <c r="G97" s="4"/>
      <c r="H97" s="4"/>
    </row>
    <row r="98" ht="15.75" customHeight="1">
      <c r="A98" s="3" t="s">
        <v>2131</v>
      </c>
      <c r="B98" s="1" t="s">
        <v>1593</v>
      </c>
      <c r="C98" s="4">
        <v>97.0</v>
      </c>
      <c r="D98" s="5" t="s">
        <v>53</v>
      </c>
      <c r="E98" s="4" t="str">
        <f>IFERROR(__xludf.DUMMYFUNCTION("GOOGLETRANSLATE(D98, ""he"", ""en"")"),"that")</f>
        <v>that</v>
      </c>
      <c r="F98" s="4"/>
      <c r="G98" s="4"/>
      <c r="H98" s="4"/>
    </row>
    <row r="99" ht="15.75" customHeight="1">
      <c r="A99" s="3" t="s">
        <v>9030</v>
      </c>
      <c r="B99" s="1" t="s">
        <v>9031</v>
      </c>
      <c r="C99" s="4">
        <v>98.0</v>
      </c>
      <c r="D99" s="5" t="s">
        <v>203</v>
      </c>
      <c r="E99" s="4" t="str">
        <f>IFERROR(__xludf.DUMMYFUNCTION("GOOGLETRANSLATE(D99, ""he"", ""en"")"),"forever")</f>
        <v>forever</v>
      </c>
      <c r="F99" s="4"/>
      <c r="G99" s="4"/>
      <c r="H99" s="4"/>
    </row>
    <row r="100" ht="15.75" customHeight="1">
      <c r="A100" s="3" t="s">
        <v>129</v>
      </c>
      <c r="B100" s="1" t="s">
        <v>130</v>
      </c>
      <c r="C100" s="4">
        <v>99.0</v>
      </c>
      <c r="D100" s="5" t="s">
        <v>8960</v>
      </c>
      <c r="E100" s="4" t="str">
        <f>IFERROR(__xludf.DUMMYFUNCTION("GOOGLETRANSLATE(D100, ""he"", ""en"")"),"his grace:")</f>
        <v>his grace:</v>
      </c>
      <c r="F100" s="4"/>
      <c r="G100" s="4"/>
      <c r="H100" s="4"/>
    </row>
    <row r="101" ht="15.75" customHeight="1">
      <c r="A101" s="3" t="s">
        <v>203</v>
      </c>
      <c r="B101" s="1" t="s">
        <v>2438</v>
      </c>
      <c r="C101" s="4">
        <v>100.0</v>
      </c>
      <c r="D101" s="5" t="s">
        <v>801</v>
      </c>
      <c r="E101" s="4" t="str">
        <f>IFERROR(__xludf.DUMMYFUNCTION("GOOGLETRANSLATE(D101, ""he"", ""en"")"),"{hand}")</f>
        <v>{hand}</v>
      </c>
      <c r="F101" s="4"/>
      <c r="G101" s="4"/>
      <c r="H101" s="4"/>
    </row>
    <row r="102" ht="15.75" customHeight="1">
      <c r="A102" s="3" t="s">
        <v>699</v>
      </c>
      <c r="B102" s="1" t="s">
        <v>8959</v>
      </c>
      <c r="C102" s="4">
        <v>101.0</v>
      </c>
      <c r="D102" s="5" t="s">
        <v>9028</v>
      </c>
      <c r="E102" s="4" t="str">
        <f>IFERROR(__xludf.DUMMYFUNCTION("GOOGLETRANSLATE(D102, ""he"", ""en"")"),"and the transfer")</f>
        <v>and the transfer</v>
      </c>
      <c r="F102" s="4"/>
      <c r="G102" s="4"/>
      <c r="H102" s="4"/>
    </row>
    <row r="103" ht="15.75" customHeight="1">
      <c r="A103" s="8" t="s">
        <v>808</v>
      </c>
      <c r="B103" s="17">
        <v>15.0</v>
      </c>
      <c r="C103" s="4">
        <v>102.0</v>
      </c>
      <c r="D103" s="5" t="s">
        <v>1624</v>
      </c>
      <c r="E103" s="4" t="str">
        <f>IFERROR(__xludf.DUMMYFUNCTION("GOOGLETRANSLATE(D103, ""he"", ""en"")"),"Israel")</f>
        <v>Israel</v>
      </c>
      <c r="F103" s="4"/>
      <c r="G103" s="4"/>
      <c r="H103" s="4"/>
    </row>
    <row r="104" ht="15.75" customHeight="1">
      <c r="A104" s="3" t="s">
        <v>9032</v>
      </c>
      <c r="B104" s="1" t="s">
        <v>9033</v>
      </c>
      <c r="C104" s="4">
        <v>103.0</v>
      </c>
      <c r="D104" s="5" t="s">
        <v>9034</v>
      </c>
      <c r="E104" s="4" t="str">
        <f>IFERROR(__xludf.DUMMYFUNCTION("GOOGLETRANSLATE(D104, ""he"", ""en"")"),"in it")</f>
        <v>in it</v>
      </c>
      <c r="F104" s="4"/>
      <c r="G104" s="4"/>
      <c r="H104" s="4"/>
    </row>
    <row r="105" ht="15.75" customHeight="1">
      <c r="A105" s="3" t="s">
        <v>9035</v>
      </c>
      <c r="B105" s="1" t="s">
        <v>9036</v>
      </c>
      <c r="C105" s="4">
        <v>104.0</v>
      </c>
      <c r="D105" s="5" t="s">
        <v>53</v>
      </c>
      <c r="E105" s="4" t="str">
        <f>IFERROR(__xludf.DUMMYFUNCTION("GOOGLETRANSLATE(D105, ""he"", ""en"")"),"that")</f>
        <v>that</v>
      </c>
      <c r="F105" s="4"/>
      <c r="G105" s="4"/>
      <c r="H105" s="4"/>
    </row>
    <row r="106" ht="15.75" customHeight="1">
      <c r="A106" s="3" t="s">
        <v>9037</v>
      </c>
      <c r="B106" s="1" t="s">
        <v>9038</v>
      </c>
      <c r="C106" s="4">
        <v>105.0</v>
      </c>
      <c r="D106" s="5" t="s">
        <v>203</v>
      </c>
      <c r="E106" s="4" t="str">
        <f>IFERROR(__xludf.DUMMYFUNCTION("GOOGLETRANSLATE(D106, ""he"", ""en"")"),"forever")</f>
        <v>forever</v>
      </c>
      <c r="F106" s="4"/>
      <c r="G106" s="4"/>
      <c r="H106" s="4"/>
    </row>
    <row r="107" ht="15.75" customHeight="1">
      <c r="A107" s="3" t="s">
        <v>9039</v>
      </c>
      <c r="B107" s="1" t="s">
        <v>9040</v>
      </c>
      <c r="C107" s="4">
        <v>106.0</v>
      </c>
      <c r="D107" s="5" t="s">
        <v>8960</v>
      </c>
      <c r="E107" s="4" t="str">
        <f>IFERROR(__xludf.DUMMYFUNCTION("GOOGLETRANSLATE(D107, ""he"", ""en"")"),"his grace:")</f>
        <v>his grace:</v>
      </c>
      <c r="F107" s="4"/>
      <c r="G107" s="4"/>
      <c r="H107" s="4"/>
    </row>
    <row r="108" ht="15.75" customHeight="1">
      <c r="A108" s="3" t="s">
        <v>129</v>
      </c>
      <c r="B108" s="1" t="s">
        <v>130</v>
      </c>
      <c r="C108" s="4">
        <v>107.0</v>
      </c>
      <c r="D108" s="5" t="s">
        <v>821</v>
      </c>
      <c r="E108" s="4" t="str">
        <f>IFERROR(__xludf.DUMMYFUNCTION("GOOGLETRANSLATE(D108, ""he"", ""en"")"),"{to}")</f>
        <v>{to}</v>
      </c>
      <c r="F108" s="4"/>
      <c r="G108" s="4"/>
      <c r="H108" s="4"/>
    </row>
    <row r="109" ht="15.75" customHeight="1">
      <c r="A109" s="3" t="s">
        <v>203</v>
      </c>
      <c r="B109" s="1" t="s">
        <v>2438</v>
      </c>
      <c r="C109" s="4">
        <v>108.0</v>
      </c>
      <c r="D109" s="5" t="s">
        <v>9032</v>
      </c>
      <c r="E109" s="4" t="str">
        <f>IFERROR(__xludf.DUMMYFUNCTION("GOOGLETRANSLATE(D109, ""he"", ""en"")"),"and a boy")</f>
        <v>and a boy</v>
      </c>
      <c r="F109" s="4"/>
      <c r="G109" s="4"/>
      <c r="H109" s="4"/>
    </row>
    <row r="110" ht="15.75" customHeight="1">
      <c r="A110" s="3" t="s">
        <v>699</v>
      </c>
      <c r="B110" s="1" t="s">
        <v>8959</v>
      </c>
      <c r="C110" s="4">
        <v>109.0</v>
      </c>
      <c r="D110" s="5" t="s">
        <v>9041</v>
      </c>
      <c r="E110" s="4" t="str">
        <f>IFERROR(__xludf.DUMMYFUNCTION("GOOGLETRANSLATE(D110, ""he"", ""en"")"),"Pharaoh")</f>
        <v>Pharaoh</v>
      </c>
      <c r="F110" s="4"/>
      <c r="G110" s="4"/>
      <c r="H110" s="4"/>
    </row>
    <row r="111" ht="15.75" customHeight="1">
      <c r="A111" s="8" t="s">
        <v>828</v>
      </c>
      <c r="B111" s="17">
        <v>16.0</v>
      </c>
      <c r="C111" s="4">
        <v>110.0</v>
      </c>
      <c r="D111" s="5" t="s">
        <v>9037</v>
      </c>
      <c r="E111" s="4" t="str">
        <f>IFERROR(__xludf.DUMMYFUNCTION("GOOGLETRANSLATE(D111, ""he"", ""en"")"),"and his army")</f>
        <v>and his army</v>
      </c>
      <c r="F111" s="4"/>
      <c r="G111" s="4"/>
      <c r="H111" s="4"/>
    </row>
    <row r="112" ht="15.75" customHeight="1">
      <c r="A112" s="3" t="s">
        <v>9042</v>
      </c>
      <c r="B112" s="1" t="s">
        <v>9043</v>
      </c>
      <c r="C112" s="4">
        <v>111.0</v>
      </c>
      <c r="D112" s="5" t="s">
        <v>9044</v>
      </c>
      <c r="E112" s="4" t="str">
        <f>IFERROR(__xludf.DUMMYFUNCTION("GOOGLETRANSLATE(D112, ""he"", ""en"")"),"at sea")</f>
        <v>at sea</v>
      </c>
      <c r="F112" s="4"/>
      <c r="G112" s="4"/>
      <c r="H112" s="4"/>
    </row>
    <row r="113" ht="15.75" customHeight="1">
      <c r="A113" s="3" t="s">
        <v>2029</v>
      </c>
      <c r="B113" s="1" t="s">
        <v>1995</v>
      </c>
      <c r="C113" s="4">
        <v>112.0</v>
      </c>
      <c r="D113" s="5" t="s">
        <v>9027</v>
      </c>
      <c r="E113" s="4" t="str">
        <f>IFERROR(__xludf.DUMMYFUNCTION("GOOGLETRANSLATE(D113, ""he"", ""en"")"),"end")</f>
        <v>end</v>
      </c>
      <c r="F113" s="4"/>
      <c r="G113" s="4"/>
      <c r="H113" s="4"/>
    </row>
    <row r="114" ht="15.75" customHeight="1">
      <c r="A114" s="3" t="s">
        <v>9045</v>
      </c>
      <c r="B114" s="1" t="s">
        <v>9046</v>
      </c>
      <c r="C114" s="4">
        <v>113.0</v>
      </c>
      <c r="D114" s="5" t="s">
        <v>53</v>
      </c>
      <c r="E114" s="4" t="str">
        <f>IFERROR(__xludf.DUMMYFUNCTION("GOOGLETRANSLATE(D114, ""he"", ""en"")"),"that")</f>
        <v>that</v>
      </c>
      <c r="F114" s="4"/>
      <c r="G114" s="4"/>
      <c r="H114" s="4"/>
    </row>
    <row r="115" ht="15.75" customHeight="1">
      <c r="A115" s="3" t="s">
        <v>129</v>
      </c>
      <c r="B115" s="1" t="s">
        <v>130</v>
      </c>
      <c r="C115" s="4">
        <v>114.0</v>
      </c>
      <c r="D115" s="5" t="s">
        <v>203</v>
      </c>
      <c r="E115" s="4" t="str">
        <f>IFERROR(__xludf.DUMMYFUNCTION("GOOGLETRANSLATE(D115, ""he"", ""en"")"),"forever")</f>
        <v>forever</v>
      </c>
      <c r="F115" s="4"/>
      <c r="G115" s="4"/>
      <c r="H115" s="4"/>
    </row>
    <row r="116" ht="15.75" customHeight="1">
      <c r="A116" s="3" t="s">
        <v>203</v>
      </c>
      <c r="B116" s="1" t="s">
        <v>2438</v>
      </c>
      <c r="C116" s="4">
        <v>115.0</v>
      </c>
      <c r="D116" s="5" t="s">
        <v>8960</v>
      </c>
      <c r="E116" s="4" t="str">
        <f>IFERROR(__xludf.DUMMYFUNCTION("GOOGLETRANSLATE(D116, ""he"", ""en"")"),"his grace:")</f>
        <v>his grace:</v>
      </c>
      <c r="F116" s="4"/>
      <c r="G116" s="4"/>
      <c r="H116" s="4"/>
    </row>
    <row r="117" ht="15.75" customHeight="1">
      <c r="A117" s="3" t="s">
        <v>699</v>
      </c>
      <c r="B117" s="1" t="s">
        <v>8959</v>
      </c>
      <c r="C117" s="4">
        <v>116.0</v>
      </c>
      <c r="D117" s="5" t="s">
        <v>848</v>
      </c>
      <c r="E117" s="4" t="str">
        <f>IFERROR(__xludf.DUMMYFUNCTION("GOOGLETRANSLATE(D117, ""he"", ""en"")"),"{16}")</f>
        <v>{16}</v>
      </c>
      <c r="F117" s="4"/>
      <c r="G117" s="4"/>
      <c r="H117" s="4"/>
    </row>
    <row r="118" ht="15.75" customHeight="1">
      <c r="A118" s="8" t="s">
        <v>856</v>
      </c>
      <c r="B118" s="17">
        <v>17.0</v>
      </c>
      <c r="C118" s="4">
        <v>117.0</v>
      </c>
      <c r="D118" s="5" t="s">
        <v>9042</v>
      </c>
      <c r="E118" s="4" t="str">
        <f>IFERROR(__xludf.DUMMYFUNCTION("GOOGLETRANSLATE(D118, ""he"", ""en"")"),"to guide")</f>
        <v>to guide</v>
      </c>
      <c r="F118" s="4"/>
      <c r="G118" s="4"/>
      <c r="H118" s="4"/>
    </row>
    <row r="119" ht="15.75" customHeight="1">
      <c r="A119" s="3" t="s">
        <v>9002</v>
      </c>
      <c r="B119" s="1" t="s">
        <v>9047</v>
      </c>
      <c r="C119" s="4">
        <v>118.0</v>
      </c>
      <c r="D119" s="5" t="s">
        <v>2029</v>
      </c>
      <c r="E119" s="4" t="str">
        <f>IFERROR(__xludf.DUMMYFUNCTION("GOOGLETRANSLATE(D119, ""he"", ""en"")"),"with him")</f>
        <v>with him</v>
      </c>
      <c r="F119" s="4"/>
      <c r="G119" s="4"/>
      <c r="H119" s="4"/>
    </row>
    <row r="120" ht="15.75" customHeight="1">
      <c r="A120" s="3" t="s">
        <v>6116</v>
      </c>
      <c r="B120" s="1" t="s">
        <v>4930</v>
      </c>
      <c r="C120" s="4">
        <v>119.0</v>
      </c>
      <c r="D120" s="5" t="s">
        <v>1281</v>
      </c>
      <c r="E120" s="4" t="str">
        <f>IFERROR(__xludf.DUMMYFUNCTION("GOOGLETRANSLATE(D120, ""he"", ""en"")"),"in the desert")</f>
        <v>in the desert</v>
      </c>
      <c r="F120" s="4"/>
      <c r="G120" s="4"/>
      <c r="H120" s="4"/>
    </row>
    <row r="121" ht="15.75" customHeight="1">
      <c r="A121" s="3" t="s">
        <v>8986</v>
      </c>
      <c r="B121" s="1" t="s">
        <v>9048</v>
      </c>
      <c r="C121" s="4">
        <v>120.0</v>
      </c>
      <c r="D121" s="5" t="s">
        <v>53</v>
      </c>
      <c r="E121" s="4" t="str">
        <f>IFERROR(__xludf.DUMMYFUNCTION("GOOGLETRANSLATE(D121, ""he"", ""en"")"),"that")</f>
        <v>that</v>
      </c>
      <c r="F121" s="4"/>
      <c r="G121" s="4"/>
      <c r="H121" s="4"/>
    </row>
    <row r="122" ht="15.75" customHeight="1">
      <c r="A122" s="3" t="s">
        <v>129</v>
      </c>
      <c r="B122" s="1" t="s">
        <v>130</v>
      </c>
      <c r="C122" s="4">
        <v>121.0</v>
      </c>
      <c r="D122" s="5" t="s">
        <v>203</v>
      </c>
      <c r="E122" s="4" t="str">
        <f>IFERROR(__xludf.DUMMYFUNCTION("GOOGLETRANSLATE(D122, ""he"", ""en"")"),"forever")</f>
        <v>forever</v>
      </c>
      <c r="F122" s="4"/>
      <c r="G122" s="4"/>
      <c r="H122" s="4"/>
    </row>
    <row r="123" ht="15.75" customHeight="1">
      <c r="A123" s="3" t="s">
        <v>203</v>
      </c>
      <c r="B123" s="1" t="s">
        <v>2438</v>
      </c>
      <c r="C123" s="4">
        <v>122.0</v>
      </c>
      <c r="D123" s="5" t="s">
        <v>8960</v>
      </c>
      <c r="E123" s="4" t="str">
        <f>IFERROR(__xludf.DUMMYFUNCTION("GOOGLETRANSLATE(D123, ""he"", ""en"")"),"his grace:")</f>
        <v>his grace:</v>
      </c>
      <c r="F123" s="4"/>
      <c r="G123" s="4"/>
      <c r="H123" s="4"/>
    </row>
    <row r="124" ht="15.75" customHeight="1">
      <c r="A124" s="3" t="s">
        <v>699</v>
      </c>
      <c r="B124" s="1" t="s">
        <v>8959</v>
      </c>
      <c r="C124" s="4">
        <v>123.0</v>
      </c>
      <c r="D124" s="5" t="s">
        <v>867</v>
      </c>
      <c r="E124" s="4" t="str">
        <f>IFERROR(__xludf.DUMMYFUNCTION("GOOGLETRANSLATE(D124, ""he"", ""en"")"),"{17}")</f>
        <v>{17}</v>
      </c>
      <c r="F124" s="4"/>
      <c r="G124" s="4"/>
      <c r="H124" s="4"/>
    </row>
    <row r="125" ht="15.75" customHeight="1">
      <c r="A125" s="8" t="s">
        <v>880</v>
      </c>
      <c r="B125" s="17">
        <v>18.0</v>
      </c>
      <c r="C125" s="4">
        <v>124.0</v>
      </c>
      <c r="D125" s="5" t="s">
        <v>9006</v>
      </c>
      <c r="E125" s="4" t="str">
        <f>IFERROR(__xludf.DUMMYFUNCTION("GOOGLETRANSLATE(D125, ""he"", ""en"")"),"to hit")</f>
        <v>to hit</v>
      </c>
      <c r="F125" s="4"/>
      <c r="G125" s="4"/>
      <c r="H125" s="4"/>
    </row>
    <row r="126" ht="15.75" customHeight="1">
      <c r="A126" s="3" t="s">
        <v>9049</v>
      </c>
      <c r="B126" s="1" t="s">
        <v>8857</v>
      </c>
      <c r="C126" s="4">
        <v>125.0</v>
      </c>
      <c r="D126" s="5" t="s">
        <v>6116</v>
      </c>
      <c r="E126" s="4" t="str">
        <f>IFERROR(__xludf.DUMMYFUNCTION("GOOGLETRANSLATE(D126, ""he"", ""en"")"),"kings")</f>
        <v>kings</v>
      </c>
      <c r="F126" s="4"/>
      <c r="G126" s="4"/>
      <c r="H126" s="4"/>
    </row>
    <row r="127" ht="15.75" customHeight="1">
      <c r="A127" s="3" t="s">
        <v>6116</v>
      </c>
      <c r="B127" s="1" t="s">
        <v>4930</v>
      </c>
      <c r="C127" s="4">
        <v>126.0</v>
      </c>
      <c r="D127" s="5" t="s">
        <v>8987</v>
      </c>
      <c r="E127" s="4" t="str">
        <f>IFERROR(__xludf.DUMMYFUNCTION("GOOGLETRANSLATE(D127, ""he"", ""en"")"),"big")</f>
        <v>big</v>
      </c>
      <c r="F127" s="4"/>
      <c r="G127" s="4"/>
      <c r="H127" s="4"/>
    </row>
    <row r="128" ht="15.75" customHeight="1">
      <c r="A128" s="3" t="s">
        <v>9050</v>
      </c>
      <c r="B128" s="1" t="s">
        <v>8861</v>
      </c>
      <c r="C128" s="4">
        <v>127.0</v>
      </c>
      <c r="D128" s="5" t="s">
        <v>53</v>
      </c>
      <c r="E128" s="4" t="str">
        <f>IFERROR(__xludf.DUMMYFUNCTION("GOOGLETRANSLATE(D128, ""he"", ""en"")"),"that")</f>
        <v>that</v>
      </c>
      <c r="F128" s="4"/>
      <c r="G128" s="4"/>
      <c r="H128" s="4"/>
    </row>
    <row r="129" ht="15.75" customHeight="1">
      <c r="A129" s="3" t="s">
        <v>129</v>
      </c>
      <c r="B129" s="1" t="s">
        <v>130</v>
      </c>
      <c r="C129" s="4">
        <v>128.0</v>
      </c>
      <c r="D129" s="5" t="s">
        <v>203</v>
      </c>
      <c r="E129" s="4" t="str">
        <f>IFERROR(__xludf.DUMMYFUNCTION("GOOGLETRANSLATE(D129, ""he"", ""en"")"),"forever")</f>
        <v>forever</v>
      </c>
      <c r="F129" s="4"/>
      <c r="G129" s="4"/>
      <c r="H129" s="4"/>
    </row>
    <row r="130" ht="15.75" customHeight="1">
      <c r="A130" s="3" t="s">
        <v>203</v>
      </c>
      <c r="B130" s="1" t="s">
        <v>2438</v>
      </c>
      <c r="C130" s="4">
        <v>129.0</v>
      </c>
      <c r="D130" s="5" t="s">
        <v>8960</v>
      </c>
      <c r="E130" s="4" t="str">
        <f>IFERROR(__xludf.DUMMYFUNCTION("GOOGLETRANSLATE(D130, ""he"", ""en"")"),"his grace:")</f>
        <v>his grace:</v>
      </c>
      <c r="F130" s="4"/>
      <c r="G130" s="4"/>
      <c r="H130" s="4"/>
    </row>
    <row r="131" ht="15.75" customHeight="1">
      <c r="A131" s="3" t="s">
        <v>699</v>
      </c>
      <c r="B131" s="1" t="s">
        <v>8959</v>
      </c>
      <c r="C131" s="4">
        <v>130.0</v>
      </c>
      <c r="D131" s="5" t="s">
        <v>897</v>
      </c>
      <c r="E131" s="4" t="str">
        <f>IFERROR(__xludf.DUMMYFUNCTION("GOOGLETRANSLATE(D131, ""he"", ""en"")"),"{noun}")</f>
        <v>{noun}</v>
      </c>
      <c r="F131" s="4"/>
      <c r="G131" s="4"/>
      <c r="H131" s="4"/>
    </row>
    <row r="132" ht="15.75" customHeight="1">
      <c r="A132" s="8" t="s">
        <v>909</v>
      </c>
      <c r="B132" s="17">
        <v>19.0</v>
      </c>
      <c r="C132" s="4">
        <v>131.0</v>
      </c>
      <c r="D132" s="5" t="s">
        <v>1615</v>
      </c>
      <c r="E132" s="4" t="str">
        <f>IFERROR(__xludf.DUMMYFUNCTION("GOOGLETRANSLATE(D132, ""he"", ""en"")"),"And he was killed")</f>
        <v>And he was killed</v>
      </c>
      <c r="F132" s="4"/>
      <c r="G132" s="4"/>
      <c r="H132" s="4"/>
    </row>
    <row r="133" ht="15.75" customHeight="1">
      <c r="A133" s="3" t="s">
        <v>8863</v>
      </c>
      <c r="B133" s="1" t="s">
        <v>8864</v>
      </c>
      <c r="C133" s="4">
        <v>132.0</v>
      </c>
      <c r="D133" s="5" t="s">
        <v>6116</v>
      </c>
      <c r="E133" s="4" t="str">
        <f>IFERROR(__xludf.DUMMYFUNCTION("GOOGLETRANSLATE(D133, ""he"", ""en"")"),"kings")</f>
        <v>kings</v>
      </c>
      <c r="F133" s="4"/>
      <c r="G133" s="4"/>
      <c r="H133" s="4"/>
    </row>
    <row r="134" ht="15.75" customHeight="1">
      <c r="A134" s="3" t="s">
        <v>8865</v>
      </c>
      <c r="B134" s="1" t="s">
        <v>8866</v>
      </c>
      <c r="C134" s="4">
        <v>133.0</v>
      </c>
      <c r="D134" s="5" t="s">
        <v>9051</v>
      </c>
      <c r="E134" s="4" t="str">
        <f>IFERROR(__xludf.DUMMYFUNCTION("GOOGLETRANSLATE(D134, ""he"", ""en"")"),"mighty")</f>
        <v>mighty</v>
      </c>
      <c r="F134" s="4"/>
      <c r="G134" s="4"/>
      <c r="H134" s="4"/>
    </row>
    <row r="135" ht="15.75" customHeight="1">
      <c r="A135" s="3" t="s">
        <v>8867</v>
      </c>
      <c r="B135" s="1" t="s">
        <v>8868</v>
      </c>
      <c r="C135" s="4">
        <v>134.0</v>
      </c>
      <c r="D135" s="5" t="s">
        <v>53</v>
      </c>
      <c r="E135" s="4" t="str">
        <f>IFERROR(__xludf.DUMMYFUNCTION("GOOGLETRANSLATE(D135, ""he"", ""en"")"),"that")</f>
        <v>that</v>
      </c>
      <c r="F135" s="4"/>
      <c r="G135" s="4"/>
      <c r="H135" s="4"/>
    </row>
    <row r="136" ht="15.75" customHeight="1">
      <c r="A136" s="3" t="s">
        <v>129</v>
      </c>
      <c r="B136" s="1" t="s">
        <v>130</v>
      </c>
      <c r="C136" s="4">
        <v>135.0</v>
      </c>
      <c r="D136" s="5" t="s">
        <v>203</v>
      </c>
      <c r="E136" s="4" t="str">
        <f>IFERROR(__xludf.DUMMYFUNCTION("GOOGLETRANSLATE(D136, ""he"", ""en"")"),"forever")</f>
        <v>forever</v>
      </c>
      <c r="F136" s="4"/>
      <c r="G136" s="4"/>
      <c r="H136" s="4"/>
    </row>
    <row r="137" ht="15.75" customHeight="1">
      <c r="A137" s="3" t="s">
        <v>203</v>
      </c>
      <c r="B137" s="1" t="s">
        <v>2438</v>
      </c>
      <c r="C137" s="4">
        <v>136.0</v>
      </c>
      <c r="D137" s="5" t="s">
        <v>8960</v>
      </c>
      <c r="E137" s="4" t="str">
        <f>IFERROR(__xludf.DUMMYFUNCTION("GOOGLETRANSLATE(D137, ""he"", ""en"")"),"his grace:")</f>
        <v>his grace:</v>
      </c>
      <c r="F137" s="4"/>
      <c r="G137" s="4"/>
      <c r="H137" s="4"/>
    </row>
    <row r="138" ht="15.75" customHeight="1">
      <c r="A138" s="3" t="s">
        <v>699</v>
      </c>
      <c r="B138" s="1" t="s">
        <v>8959</v>
      </c>
      <c r="C138" s="4">
        <v>137.0</v>
      </c>
      <c r="D138" s="5" t="s">
        <v>925</v>
      </c>
      <c r="E138" s="4" t="str">
        <f>IFERROR(__xludf.DUMMYFUNCTION("GOOGLETRANSLATE(D138, ""he"", ""en"")"),"{19}")</f>
        <v>{19}</v>
      </c>
      <c r="F138" s="4"/>
      <c r="G138" s="4"/>
      <c r="H138" s="4"/>
    </row>
    <row r="139" ht="15.75" customHeight="1">
      <c r="A139" s="8" t="s">
        <v>938</v>
      </c>
      <c r="B139" s="17">
        <v>20.0</v>
      </c>
      <c r="C139" s="4">
        <v>138.0</v>
      </c>
      <c r="D139" s="5" t="s">
        <v>8863</v>
      </c>
      <c r="E139" s="4" t="str">
        <f>IFERROR(__xludf.DUMMYFUNCTION("GOOGLETRANSLATE(D139, ""he"", ""en"")"),"to Sihon")</f>
        <v>to Sihon</v>
      </c>
      <c r="F139" s="4"/>
      <c r="G139" s="4"/>
      <c r="H139" s="4"/>
    </row>
    <row r="140" ht="15.75" customHeight="1">
      <c r="A140" s="3" t="s">
        <v>8869</v>
      </c>
      <c r="B140" s="1" t="s">
        <v>8870</v>
      </c>
      <c r="C140" s="4">
        <v>139.0</v>
      </c>
      <c r="D140" s="5" t="s">
        <v>8865</v>
      </c>
      <c r="E140" s="4" t="str">
        <f>IFERROR(__xludf.DUMMYFUNCTION("GOOGLETRANSLATE(D140, ""he"", ""en"")"),"king")</f>
        <v>king</v>
      </c>
      <c r="F140" s="4"/>
      <c r="G140" s="4"/>
      <c r="H140" s="4"/>
    </row>
    <row r="141" ht="15.75" customHeight="1">
      <c r="A141" s="3" t="s">
        <v>8865</v>
      </c>
      <c r="B141" s="1" t="s">
        <v>8866</v>
      </c>
      <c r="C141" s="4">
        <v>140.0</v>
      </c>
      <c r="D141" s="5" t="s">
        <v>8867</v>
      </c>
      <c r="E141" s="4" t="str">
        <f>IFERROR(__xludf.DUMMYFUNCTION("GOOGLETRANSLATE(D141, ""he"", ""en"")"),"The Amori")</f>
        <v>The Amori</v>
      </c>
      <c r="F141" s="4"/>
      <c r="G141" s="4"/>
      <c r="H141" s="4"/>
    </row>
    <row r="142" ht="15.75" customHeight="1">
      <c r="A142" s="3" t="s">
        <v>8872</v>
      </c>
      <c r="B142" s="1" t="s">
        <v>8873</v>
      </c>
      <c r="C142" s="4">
        <v>141.0</v>
      </c>
      <c r="D142" s="5" t="s">
        <v>53</v>
      </c>
      <c r="E142" s="4" t="str">
        <f>IFERROR(__xludf.DUMMYFUNCTION("GOOGLETRANSLATE(D142, ""he"", ""en"")"),"that")</f>
        <v>that</v>
      </c>
      <c r="F142" s="4"/>
      <c r="G142" s="4"/>
      <c r="H142" s="4"/>
    </row>
    <row r="143" ht="15.75" customHeight="1">
      <c r="A143" s="3" t="s">
        <v>129</v>
      </c>
      <c r="B143" s="1" t="s">
        <v>130</v>
      </c>
      <c r="C143" s="4">
        <v>142.0</v>
      </c>
      <c r="D143" s="5" t="s">
        <v>203</v>
      </c>
      <c r="E143" s="4" t="str">
        <f>IFERROR(__xludf.DUMMYFUNCTION("GOOGLETRANSLATE(D143, ""he"", ""en"")"),"forever")</f>
        <v>forever</v>
      </c>
      <c r="F143" s="4"/>
      <c r="G143" s="4"/>
      <c r="H143" s="4"/>
    </row>
    <row r="144" ht="15.75" customHeight="1">
      <c r="A144" s="3" t="s">
        <v>203</v>
      </c>
      <c r="B144" s="1" t="s">
        <v>2438</v>
      </c>
      <c r="C144" s="4">
        <v>143.0</v>
      </c>
      <c r="D144" s="5" t="s">
        <v>8960</v>
      </c>
      <c r="E144" s="4" t="str">
        <f>IFERROR(__xludf.DUMMYFUNCTION("GOOGLETRANSLATE(D144, ""he"", ""en"")"),"his grace:")</f>
        <v>his grace:</v>
      </c>
      <c r="F144" s="4"/>
      <c r="G144" s="4"/>
      <c r="H144" s="4"/>
    </row>
    <row r="145" ht="15.75" customHeight="1">
      <c r="A145" s="3" t="s">
        <v>699</v>
      </c>
      <c r="B145" s="1" t="s">
        <v>8959</v>
      </c>
      <c r="C145" s="4">
        <v>144.0</v>
      </c>
      <c r="D145" s="5" t="s">
        <v>956</v>
      </c>
      <c r="E145" s="4" t="str">
        <f>IFERROR(__xludf.DUMMYFUNCTION("GOOGLETRANSLATE(D145, ""he"", ""en"")"),"{about}")</f>
        <v>{about}</v>
      </c>
      <c r="F145" s="4"/>
      <c r="G145" s="4"/>
      <c r="H145" s="4"/>
    </row>
    <row r="146" ht="15.75" customHeight="1">
      <c r="A146" s="8" t="s">
        <v>5854</v>
      </c>
      <c r="B146" s="17">
        <v>21.0</v>
      </c>
      <c r="C146" s="4">
        <v>145.0</v>
      </c>
      <c r="D146" s="5" t="s">
        <v>8869</v>
      </c>
      <c r="E146" s="4" t="str">
        <f>IFERROR(__xludf.DUMMYFUNCTION("GOOGLETRANSLATE(D146, ""he"", ""en"")"),"and mock")</f>
        <v>and mock</v>
      </c>
      <c r="F146" s="4"/>
      <c r="G146" s="4"/>
      <c r="H146" s="4"/>
    </row>
    <row r="147" ht="15.75" customHeight="1">
      <c r="A147" s="3" t="s">
        <v>8878</v>
      </c>
      <c r="B147" s="1" t="s">
        <v>8879</v>
      </c>
      <c r="C147" s="4">
        <v>146.0</v>
      </c>
      <c r="D147" s="5" t="s">
        <v>8865</v>
      </c>
      <c r="E147" s="4" t="str">
        <f>IFERROR(__xludf.DUMMYFUNCTION("GOOGLETRANSLATE(D147, ""he"", ""en"")"),"king")</f>
        <v>king</v>
      </c>
      <c r="F147" s="4"/>
      <c r="G147" s="4"/>
      <c r="H147" s="4"/>
    </row>
    <row r="148" ht="15.75" customHeight="1">
      <c r="A148" s="3" t="s">
        <v>8880</v>
      </c>
      <c r="B148" s="1" t="s">
        <v>8881</v>
      </c>
      <c r="C148" s="4">
        <v>147.0</v>
      </c>
      <c r="D148" s="5" t="s">
        <v>8883</v>
      </c>
      <c r="E148" s="4" t="str">
        <f>IFERROR(__xludf.DUMMYFUNCTION("GOOGLETRANSLATE(D148, ""he"", ""en"")"),"the old man")</f>
        <v>the old man</v>
      </c>
      <c r="F148" s="4"/>
      <c r="G148" s="4"/>
      <c r="H148" s="4"/>
    </row>
    <row r="149" ht="15.75" customHeight="1">
      <c r="A149" s="3" t="s">
        <v>9052</v>
      </c>
      <c r="B149" s="1" t="s">
        <v>8882</v>
      </c>
      <c r="C149" s="4">
        <v>148.0</v>
      </c>
      <c r="D149" s="5" t="s">
        <v>53</v>
      </c>
      <c r="E149" s="4" t="str">
        <f>IFERROR(__xludf.DUMMYFUNCTION("GOOGLETRANSLATE(D149, ""he"", ""en"")"),"that")</f>
        <v>that</v>
      </c>
      <c r="F149" s="4"/>
      <c r="G149" s="4"/>
      <c r="H149" s="4"/>
    </row>
    <row r="150" ht="15.75" customHeight="1">
      <c r="A150" s="3" t="s">
        <v>129</v>
      </c>
      <c r="B150" s="1" t="s">
        <v>130</v>
      </c>
      <c r="C150" s="4">
        <v>149.0</v>
      </c>
      <c r="D150" s="5" t="s">
        <v>203</v>
      </c>
      <c r="E150" s="4" t="str">
        <f>IFERROR(__xludf.DUMMYFUNCTION("GOOGLETRANSLATE(D150, ""he"", ""en"")"),"forever")</f>
        <v>forever</v>
      </c>
      <c r="F150" s="4"/>
      <c r="G150" s="4"/>
      <c r="H150" s="4"/>
    </row>
    <row r="151" ht="15.75" customHeight="1">
      <c r="A151" s="3" t="s">
        <v>203</v>
      </c>
      <c r="B151" s="1" t="s">
        <v>2438</v>
      </c>
      <c r="C151" s="4">
        <v>150.0</v>
      </c>
      <c r="D151" s="5" t="s">
        <v>8960</v>
      </c>
      <c r="E151" s="4" t="str">
        <f>IFERROR(__xludf.DUMMYFUNCTION("GOOGLETRANSLATE(D151, ""he"", ""en"")"),"his grace:")</f>
        <v>his grace:</v>
      </c>
      <c r="F151" s="4"/>
      <c r="G151" s="4"/>
      <c r="H151" s="4"/>
    </row>
    <row r="152" ht="15.75" customHeight="1">
      <c r="A152" s="3" t="s">
        <v>699</v>
      </c>
      <c r="B152" s="1" t="s">
        <v>8959</v>
      </c>
      <c r="C152" s="4">
        <v>151.0</v>
      </c>
      <c r="D152" s="5" t="s">
        <v>988</v>
      </c>
      <c r="E152" s="4" t="str">
        <f>IFERROR(__xludf.DUMMYFUNCTION("GOOGLETRANSLATE(D152, ""he"", ""en"")"),"{2}")</f>
        <v>{2}</v>
      </c>
      <c r="F152" s="4"/>
      <c r="G152" s="4"/>
      <c r="H152" s="4"/>
    </row>
    <row r="153" ht="15.75" customHeight="1">
      <c r="A153" s="8" t="s">
        <v>5865</v>
      </c>
      <c r="B153" s="17">
        <v>22.0</v>
      </c>
      <c r="C153" s="4">
        <v>152.0</v>
      </c>
      <c r="D153" s="5" t="s">
        <v>8878</v>
      </c>
      <c r="E153" s="4" t="str">
        <f>IFERROR(__xludf.DUMMYFUNCTION("GOOGLETRANSLATE(D153, ""he"", ""en"")"),"and Nathan")</f>
        <v>and Nathan</v>
      </c>
      <c r="F153" s="4"/>
      <c r="G153" s="4"/>
      <c r="H153" s="4"/>
    </row>
    <row r="154" ht="15.75" customHeight="1">
      <c r="A154" s="3" t="s">
        <v>2099</v>
      </c>
      <c r="B154" s="1" t="s">
        <v>8882</v>
      </c>
      <c r="C154" s="4">
        <v>153.0</v>
      </c>
      <c r="D154" s="5" t="s">
        <v>8880</v>
      </c>
      <c r="E154" s="4" t="str">
        <f>IFERROR(__xludf.DUMMYFUNCTION("GOOGLETRANSLATE(D154, ""he"", ""en"")"),"my country")</f>
        <v>my country</v>
      </c>
      <c r="F154" s="4"/>
      <c r="G154" s="4"/>
      <c r="H154" s="4"/>
    </row>
    <row r="155" ht="15.75" customHeight="1">
      <c r="A155" s="3" t="s">
        <v>2941</v>
      </c>
      <c r="B155" s="1" t="s">
        <v>8884</v>
      </c>
      <c r="C155" s="4">
        <v>154.0</v>
      </c>
      <c r="D155" s="5" t="s">
        <v>9052</v>
      </c>
      <c r="E155" s="4" t="str">
        <f>IFERROR(__xludf.DUMMYFUNCTION("GOOGLETRANSLATE(D155, ""he"", ""en"")"),"to the estate")</f>
        <v>to the estate</v>
      </c>
      <c r="F155" s="4"/>
      <c r="G155" s="4"/>
      <c r="H155" s="4"/>
    </row>
    <row r="156" ht="15.75" customHeight="1">
      <c r="A156" s="3" t="s">
        <v>2287</v>
      </c>
      <c r="B156" s="1" t="s">
        <v>9053</v>
      </c>
      <c r="C156" s="4">
        <v>155.0</v>
      </c>
      <c r="D156" s="5" t="s">
        <v>53</v>
      </c>
      <c r="E156" s="4" t="str">
        <f>IFERROR(__xludf.DUMMYFUNCTION("GOOGLETRANSLATE(D156, ""he"", ""en"")"),"that")</f>
        <v>that</v>
      </c>
      <c r="F156" s="4"/>
      <c r="G156" s="4"/>
      <c r="H156" s="4"/>
    </row>
    <row r="157" ht="15.75" customHeight="1">
      <c r="A157" s="3" t="s">
        <v>129</v>
      </c>
      <c r="B157" s="1" t="s">
        <v>130</v>
      </c>
      <c r="C157" s="4">
        <v>156.0</v>
      </c>
      <c r="D157" s="5" t="s">
        <v>203</v>
      </c>
      <c r="E157" s="4" t="str">
        <f>IFERROR(__xludf.DUMMYFUNCTION("GOOGLETRANSLATE(D157, ""he"", ""en"")"),"forever")</f>
        <v>forever</v>
      </c>
      <c r="F157" s="4"/>
      <c r="G157" s="4"/>
      <c r="H157" s="4"/>
    </row>
    <row r="158" ht="15.75" customHeight="1">
      <c r="A158" s="3" t="s">
        <v>203</v>
      </c>
      <c r="B158" s="1" t="s">
        <v>2438</v>
      </c>
      <c r="C158" s="4">
        <v>157.0</v>
      </c>
      <c r="D158" s="5" t="s">
        <v>8960</v>
      </c>
      <c r="E158" s="4" t="str">
        <f>IFERROR(__xludf.DUMMYFUNCTION("GOOGLETRANSLATE(D158, ""he"", ""en"")"),"his grace:")</f>
        <v>his grace:</v>
      </c>
      <c r="F158" s="4"/>
      <c r="G158" s="4"/>
      <c r="H158" s="4"/>
    </row>
    <row r="159" ht="15.75" customHeight="1">
      <c r="A159" s="3" t="s">
        <v>699</v>
      </c>
      <c r="B159" s="1" t="s">
        <v>8959</v>
      </c>
      <c r="C159" s="4">
        <v>158.0</v>
      </c>
      <c r="D159" s="5" t="s">
        <v>1432</v>
      </c>
      <c r="E159" s="4" t="str">
        <f>IFERROR(__xludf.DUMMYFUNCTION("GOOGLETRANSLATE(D159, ""he"", ""en"")"),"{2nd}")</f>
        <v>{2nd}</v>
      </c>
      <c r="F159" s="4"/>
      <c r="G159" s="4"/>
      <c r="H159" s="4"/>
    </row>
    <row r="160" ht="15.75" customHeight="1">
      <c r="A160" s="8" t="s">
        <v>5877</v>
      </c>
      <c r="B160" s="17">
        <v>23.0</v>
      </c>
      <c r="C160" s="4">
        <v>159.0</v>
      </c>
      <c r="D160" s="5" t="s">
        <v>2099</v>
      </c>
      <c r="E160" s="4" t="str">
        <f>IFERROR(__xludf.DUMMYFUNCTION("GOOGLETRANSLATE(D160, ""he"", ""en"")"),"inheritance")</f>
        <v>inheritance</v>
      </c>
      <c r="F160" s="4"/>
      <c r="G160" s="4"/>
      <c r="H160" s="4"/>
    </row>
    <row r="161" ht="15.75" customHeight="1">
      <c r="A161" s="3" t="s">
        <v>9054</v>
      </c>
      <c r="B161" s="1" t="s">
        <v>9055</v>
      </c>
      <c r="C161" s="4">
        <v>160.0</v>
      </c>
      <c r="D161" s="5" t="s">
        <v>2945</v>
      </c>
      <c r="E161" s="4" t="str">
        <f>IFERROR(__xludf.DUMMYFUNCTION("GOOGLETRANSLATE(D161, ""he"", ""en"")"),"to Israel")</f>
        <v>to Israel</v>
      </c>
      <c r="F161" s="4"/>
      <c r="G161" s="4"/>
      <c r="H161" s="4"/>
    </row>
    <row r="162" ht="15.75" customHeight="1">
      <c r="A162" s="3" t="s">
        <v>9056</v>
      </c>
      <c r="B162" s="1" t="s">
        <v>658</v>
      </c>
      <c r="C162" s="4">
        <v>161.0</v>
      </c>
      <c r="D162" s="5" t="s">
        <v>2287</v>
      </c>
      <c r="E162" s="4" t="str">
        <f>IFERROR(__xludf.DUMMYFUNCTION("GOOGLETRANSLATE(D162, ""he"", ""en"")"),"His servant")</f>
        <v>His servant</v>
      </c>
      <c r="F162" s="4"/>
      <c r="G162" s="4"/>
      <c r="H162" s="4"/>
    </row>
    <row r="163" ht="15.75" customHeight="1">
      <c r="A163" s="3" t="s">
        <v>2482</v>
      </c>
      <c r="B163" s="1" t="s">
        <v>9057</v>
      </c>
      <c r="C163" s="4">
        <v>162.0</v>
      </c>
      <c r="D163" s="5" t="s">
        <v>53</v>
      </c>
      <c r="E163" s="4" t="str">
        <f>IFERROR(__xludf.DUMMYFUNCTION("GOOGLETRANSLATE(D163, ""he"", ""en"")"),"that")</f>
        <v>that</v>
      </c>
      <c r="F163" s="4"/>
      <c r="G163" s="4"/>
      <c r="H163" s="4"/>
    </row>
    <row r="164" ht="15.75" customHeight="1">
      <c r="A164" s="3" t="s">
        <v>129</v>
      </c>
      <c r="B164" s="1" t="s">
        <v>130</v>
      </c>
      <c r="C164" s="4">
        <v>163.0</v>
      </c>
      <c r="D164" s="5" t="s">
        <v>203</v>
      </c>
      <c r="E164" s="4" t="str">
        <f>IFERROR(__xludf.DUMMYFUNCTION("GOOGLETRANSLATE(D164, ""he"", ""en"")"),"forever")</f>
        <v>forever</v>
      </c>
      <c r="F164" s="4"/>
      <c r="G164" s="4"/>
      <c r="H164" s="4"/>
    </row>
    <row r="165" ht="15.75" customHeight="1">
      <c r="A165" s="3" t="s">
        <v>203</v>
      </c>
      <c r="B165" s="1" t="s">
        <v>2438</v>
      </c>
      <c r="C165" s="4">
        <v>164.0</v>
      </c>
      <c r="D165" s="5" t="s">
        <v>8960</v>
      </c>
      <c r="E165" s="4" t="str">
        <f>IFERROR(__xludf.DUMMYFUNCTION("GOOGLETRANSLATE(D165, ""he"", ""en"")"),"his grace:")</f>
        <v>his grace:</v>
      </c>
      <c r="F165" s="4"/>
      <c r="G165" s="4"/>
      <c r="H165" s="4"/>
    </row>
    <row r="166" ht="15.75" customHeight="1">
      <c r="A166" s="3" t="s">
        <v>699</v>
      </c>
      <c r="B166" s="1" t="s">
        <v>8959</v>
      </c>
      <c r="C166" s="4">
        <v>165.0</v>
      </c>
      <c r="D166" s="5" t="s">
        <v>1451</v>
      </c>
      <c r="E166" s="4" t="str">
        <f>IFERROR(__xludf.DUMMYFUNCTION("GOOGLETRANSLATE(D166, ""he"", ""en"")"),"{23}")</f>
        <v>{23}</v>
      </c>
      <c r="F166" s="4"/>
      <c r="G166" s="4"/>
      <c r="H166" s="4"/>
    </row>
    <row r="167" ht="15.75" customHeight="1">
      <c r="A167" s="8" t="s">
        <v>5892</v>
      </c>
      <c r="B167" s="17">
        <v>24.0</v>
      </c>
      <c r="C167" s="4">
        <v>166.0</v>
      </c>
      <c r="D167" s="5" t="s">
        <v>9058</v>
      </c>
      <c r="E167" s="4" t="str">
        <f>IFERROR(__xludf.DUMMYFUNCTION("GOOGLETRANSLATE(D167, ""he"", ""en"")"),"that we are inferior")</f>
        <v>that we are inferior</v>
      </c>
      <c r="F167" s="4"/>
      <c r="G167" s="4"/>
      <c r="H167" s="4"/>
    </row>
    <row r="168" ht="15.75" customHeight="1">
      <c r="A168" s="3" t="s">
        <v>9059</v>
      </c>
      <c r="B168" s="1" t="s">
        <v>9060</v>
      </c>
      <c r="C168" s="4">
        <v>167.0</v>
      </c>
      <c r="D168" s="5" t="s">
        <v>9061</v>
      </c>
      <c r="E168" s="4" t="str">
        <f>IFERROR(__xludf.DUMMYFUNCTION("GOOGLETRANSLATE(D168, ""he"", ""en"")"),"male")</f>
        <v>male</v>
      </c>
      <c r="F168" s="4"/>
      <c r="G168" s="4"/>
      <c r="H168" s="4"/>
    </row>
    <row r="169" ht="15.75" customHeight="1">
      <c r="A169" s="3" t="s">
        <v>9062</v>
      </c>
      <c r="B169" s="1" t="s">
        <v>9063</v>
      </c>
      <c r="C169" s="4">
        <v>168.0</v>
      </c>
      <c r="D169" s="5" t="s">
        <v>2482</v>
      </c>
      <c r="E169" s="4" t="str">
        <f>IFERROR(__xludf.DUMMYFUNCTION("GOOGLETRANSLATE(D169, ""he"", ""en"")"),"us")</f>
        <v>us</v>
      </c>
      <c r="F169" s="4"/>
      <c r="G169" s="4"/>
      <c r="H169" s="4"/>
    </row>
    <row r="170" ht="15.75" customHeight="1">
      <c r="A170" s="3" t="s">
        <v>129</v>
      </c>
      <c r="B170" s="1" t="s">
        <v>130</v>
      </c>
      <c r="C170" s="4">
        <v>169.0</v>
      </c>
      <c r="D170" s="5" t="s">
        <v>53</v>
      </c>
      <c r="E170" s="4" t="str">
        <f>IFERROR(__xludf.DUMMYFUNCTION("GOOGLETRANSLATE(D170, ""he"", ""en"")"),"that")</f>
        <v>that</v>
      </c>
      <c r="F170" s="4"/>
      <c r="G170" s="4"/>
      <c r="H170" s="4"/>
    </row>
    <row r="171" ht="15.75" customHeight="1">
      <c r="A171" s="3" t="s">
        <v>203</v>
      </c>
      <c r="B171" s="1" t="s">
        <v>2438</v>
      </c>
      <c r="C171" s="4">
        <v>170.0</v>
      </c>
      <c r="D171" s="5" t="s">
        <v>203</v>
      </c>
      <c r="E171" s="4" t="str">
        <f>IFERROR(__xludf.DUMMYFUNCTION("GOOGLETRANSLATE(D171, ""he"", ""en"")"),"forever")</f>
        <v>forever</v>
      </c>
      <c r="F171" s="4"/>
      <c r="G171" s="4"/>
      <c r="H171" s="4"/>
    </row>
    <row r="172" ht="15.75" customHeight="1">
      <c r="A172" s="3" t="s">
        <v>699</v>
      </c>
      <c r="B172" s="1" t="s">
        <v>8959</v>
      </c>
      <c r="C172" s="4">
        <v>171.0</v>
      </c>
      <c r="D172" s="5" t="s">
        <v>8960</v>
      </c>
      <c r="E172" s="4" t="str">
        <f>IFERROR(__xludf.DUMMYFUNCTION("GOOGLETRANSLATE(D172, ""he"", ""en"")"),"his grace:")</f>
        <v>his grace:</v>
      </c>
      <c r="F172" s="4"/>
      <c r="G172" s="4"/>
      <c r="H172" s="4"/>
    </row>
    <row r="173" ht="15.75" customHeight="1">
      <c r="A173" s="8" t="s">
        <v>5899</v>
      </c>
      <c r="B173" s="17">
        <v>25.0</v>
      </c>
      <c r="C173" s="4">
        <v>172.0</v>
      </c>
      <c r="D173" s="5" t="s">
        <v>1468</v>
      </c>
      <c r="E173" s="4" t="str">
        <f>IFERROR(__xludf.DUMMYFUNCTION("GOOGLETRANSLATE(D173, ""he"", ""en"")"),"{jug}")</f>
        <v>{jug}</v>
      </c>
      <c r="F173" s="4"/>
      <c r="G173" s="4"/>
      <c r="H173" s="4"/>
    </row>
    <row r="174" ht="15.75" customHeight="1">
      <c r="A174" s="3" t="s">
        <v>9064</v>
      </c>
      <c r="B174" s="1" t="s">
        <v>9065</v>
      </c>
      <c r="C174" s="4">
        <v>173.0</v>
      </c>
      <c r="D174" s="5" t="s">
        <v>9066</v>
      </c>
      <c r="E174" s="4" t="str">
        <f>IFERROR(__xludf.DUMMYFUNCTION("GOOGLETRANSLATE(D174, ""he"", ""en"")"),"And we broke up")</f>
        <v>And we broke up</v>
      </c>
      <c r="F174" s="4"/>
      <c r="G174" s="4"/>
      <c r="H174" s="4"/>
    </row>
    <row r="175" ht="15.75" customHeight="1">
      <c r="A175" s="3" t="s">
        <v>1387</v>
      </c>
      <c r="B175" s="1" t="s">
        <v>1356</v>
      </c>
      <c r="C175" s="4">
        <v>174.0</v>
      </c>
      <c r="D175" s="5" t="s">
        <v>9067</v>
      </c>
      <c r="E175" s="4" t="str">
        <f>IFERROR(__xludf.DUMMYFUNCTION("GOOGLETRANSLATE(D175, ""he"", ""en"")"),"From our Egypt")</f>
        <v>From our Egypt</v>
      </c>
      <c r="F175" s="4"/>
      <c r="G175" s="4"/>
      <c r="H175" s="4"/>
    </row>
    <row r="176" ht="15.75" customHeight="1">
      <c r="A176" s="3" t="s">
        <v>9068</v>
      </c>
      <c r="B176" s="1" t="s">
        <v>9069</v>
      </c>
      <c r="C176" s="4">
        <v>175.0</v>
      </c>
      <c r="D176" s="5" t="s">
        <v>53</v>
      </c>
      <c r="E176" s="4" t="str">
        <f>IFERROR(__xludf.DUMMYFUNCTION("GOOGLETRANSLATE(D176, ""he"", ""en"")"),"that")</f>
        <v>that</v>
      </c>
      <c r="F176" s="4"/>
      <c r="G176" s="4"/>
      <c r="H176" s="4"/>
    </row>
    <row r="177" ht="15.75" customHeight="1">
      <c r="A177" s="3" t="s">
        <v>129</v>
      </c>
      <c r="B177" s="1" t="s">
        <v>130</v>
      </c>
      <c r="C177" s="4">
        <v>176.0</v>
      </c>
      <c r="D177" s="5" t="s">
        <v>203</v>
      </c>
      <c r="E177" s="4" t="str">
        <f>IFERROR(__xludf.DUMMYFUNCTION("GOOGLETRANSLATE(D177, ""he"", ""en"")"),"forever")</f>
        <v>forever</v>
      </c>
      <c r="F177" s="4"/>
      <c r="G177" s="4"/>
      <c r="H177" s="4"/>
    </row>
    <row r="178" ht="15.75" customHeight="1">
      <c r="A178" s="3" t="s">
        <v>203</v>
      </c>
      <c r="B178" s="1" t="s">
        <v>2438</v>
      </c>
      <c r="C178" s="4">
        <v>177.0</v>
      </c>
      <c r="D178" s="5" t="s">
        <v>8960</v>
      </c>
      <c r="E178" s="4" t="str">
        <f>IFERROR(__xludf.DUMMYFUNCTION("GOOGLETRANSLATE(D178, ""he"", ""en"")"),"his grace:")</f>
        <v>his grace:</v>
      </c>
      <c r="F178" s="4"/>
      <c r="G178" s="4"/>
      <c r="H178" s="4"/>
    </row>
    <row r="179" ht="15.75" customHeight="1">
      <c r="A179" s="3" t="s">
        <v>699</v>
      </c>
      <c r="B179" s="1" t="s">
        <v>8959</v>
      </c>
      <c r="C179" s="4">
        <v>178.0</v>
      </c>
      <c r="D179" s="5" t="s">
        <v>1492</v>
      </c>
      <c r="E179" s="4" t="str">
        <f>IFERROR(__xludf.DUMMYFUNCTION("GOOGLETRANSLATE(D179, ""he"", ""en"")"),"{so}")</f>
        <v>{so}</v>
      </c>
      <c r="F179" s="4"/>
      <c r="G179" s="4"/>
      <c r="H179" s="4"/>
    </row>
    <row r="180" ht="15.75" customHeight="1">
      <c r="A180" s="8" t="s">
        <v>5908</v>
      </c>
      <c r="B180" s="17">
        <v>26.0</v>
      </c>
      <c r="C180" s="4">
        <v>179.0</v>
      </c>
      <c r="D180" s="5" t="s">
        <v>9064</v>
      </c>
      <c r="E180" s="4" t="str">
        <f>IFERROR(__xludf.DUMMYFUNCTION("GOOGLETRANSLATE(D180, ""he"", ""en"")"),"given")</f>
        <v>given</v>
      </c>
      <c r="F180" s="4"/>
      <c r="G180" s="4"/>
      <c r="H180" s="4"/>
    </row>
    <row r="181" ht="15.75" customHeight="1">
      <c r="A181" s="3" t="s">
        <v>8955</v>
      </c>
      <c r="B181" s="1" t="s">
        <v>8956</v>
      </c>
      <c r="C181" s="4">
        <v>180.0</v>
      </c>
      <c r="D181" s="5" t="s">
        <v>1387</v>
      </c>
      <c r="E181" s="4" t="str">
        <f>IFERROR(__xludf.DUMMYFUNCTION("GOOGLETRANSLATE(D181, ""he"", ""en"")"),"bread")</f>
        <v>bread</v>
      </c>
      <c r="F181" s="4"/>
      <c r="G181" s="4"/>
      <c r="H181" s="4"/>
    </row>
    <row r="182" ht="15.75" customHeight="1">
      <c r="A182" s="3" t="s">
        <v>3025</v>
      </c>
      <c r="B182" s="1" t="s">
        <v>1302</v>
      </c>
      <c r="C182" s="4">
        <v>181.0</v>
      </c>
      <c r="D182" s="5" t="s">
        <v>4017</v>
      </c>
      <c r="E182" s="4" t="str">
        <f>IFERROR(__xludf.DUMMYFUNCTION("GOOGLETRANSLATE(D182, ""he"", ""en"")"),"per")</f>
        <v>per</v>
      </c>
      <c r="F182" s="4"/>
      <c r="G182" s="4"/>
      <c r="H182" s="4"/>
    </row>
    <row r="183" ht="15.75" customHeight="1">
      <c r="A183" s="3" t="s">
        <v>2388</v>
      </c>
      <c r="B183" s="1" t="s">
        <v>1434</v>
      </c>
      <c r="C183" s="4">
        <v>182.0</v>
      </c>
      <c r="D183" s="5" t="s">
        <v>9070</v>
      </c>
      <c r="E183" s="4" t="str">
        <f>IFERROR(__xludf.DUMMYFUNCTION("GOOGLETRANSLATE(D183, ""he"", ""en"")"),"meat")</f>
        <v>meat</v>
      </c>
      <c r="F183" s="4"/>
      <c r="G183" s="4"/>
      <c r="H183" s="4"/>
    </row>
    <row r="184" ht="15.75" customHeight="1">
      <c r="A184" s="3" t="s">
        <v>129</v>
      </c>
      <c r="B184" s="1" t="s">
        <v>130</v>
      </c>
      <c r="C184" s="4">
        <v>183.0</v>
      </c>
      <c r="D184" s="5" t="s">
        <v>53</v>
      </c>
      <c r="E184" s="4" t="str">
        <f>IFERROR(__xludf.DUMMYFUNCTION("GOOGLETRANSLATE(D184, ""he"", ""en"")"),"that")</f>
        <v>that</v>
      </c>
      <c r="F184" s="4"/>
      <c r="G184" s="4"/>
      <c r="H184" s="4"/>
    </row>
    <row r="185" ht="15.75" customHeight="1">
      <c r="A185" s="3" t="s">
        <v>203</v>
      </c>
      <c r="B185" s="1" t="s">
        <v>2438</v>
      </c>
      <c r="C185" s="4">
        <v>184.0</v>
      </c>
      <c r="D185" s="5" t="s">
        <v>203</v>
      </c>
      <c r="E185" s="4" t="str">
        <f>IFERROR(__xludf.DUMMYFUNCTION("GOOGLETRANSLATE(D185, ""he"", ""en"")"),"forever")</f>
        <v>forever</v>
      </c>
      <c r="F185" s="4"/>
      <c r="G185" s="4"/>
      <c r="H185" s="4"/>
    </row>
    <row r="186" ht="15.75" customHeight="1">
      <c r="A186" s="3" t="s">
        <v>699</v>
      </c>
      <c r="B186" s="1" t="s">
        <v>8959</v>
      </c>
      <c r="C186" s="4">
        <v>185.0</v>
      </c>
      <c r="D186" s="5" t="s">
        <v>8960</v>
      </c>
      <c r="E186" s="4" t="str">
        <f>IFERROR(__xludf.DUMMYFUNCTION("GOOGLETRANSLATE(D186, ""he"", ""en"")"),"his grace:")</f>
        <v>his grace:</v>
      </c>
      <c r="F186" s="4"/>
      <c r="G186" s="4"/>
      <c r="H186" s="4"/>
    </row>
    <row r="187" ht="15.75" customHeight="1">
      <c r="A187" s="1"/>
      <c r="B187" s="1"/>
      <c r="C187" s="4">
        <v>186.0</v>
      </c>
      <c r="D187" s="5" t="s">
        <v>1514</v>
      </c>
      <c r="E187" s="4" t="str">
        <f>IFERROR(__xludf.DUMMYFUNCTION("GOOGLETRANSLATE(D187, ""he"", ""en"")"),"{about}")</f>
        <v>{about}</v>
      </c>
      <c r="F187" s="4"/>
      <c r="G187" s="4"/>
      <c r="H187" s="4"/>
    </row>
    <row r="188" ht="15.75" customHeight="1">
      <c r="C188" s="4">
        <v>187.0</v>
      </c>
      <c r="D188" s="5" t="s">
        <v>8955</v>
      </c>
      <c r="E188" s="4" t="str">
        <f>IFERROR(__xludf.DUMMYFUNCTION("GOOGLETRANSLATE(D188, ""he"", ""en"")"),"India")</f>
        <v>India</v>
      </c>
      <c r="F188" s="4"/>
      <c r="G188" s="4"/>
      <c r="H188" s="4"/>
    </row>
    <row r="189" ht="15.75" customHeight="1">
      <c r="C189" s="4">
        <v>188.0</v>
      </c>
      <c r="D189" s="5" t="s">
        <v>3025</v>
      </c>
      <c r="E189" s="4" t="str">
        <f>IFERROR(__xludf.DUMMYFUNCTION("GOOGLETRANSLATE(D189, ""he"", ""en"")"),"to God")</f>
        <v>to God</v>
      </c>
      <c r="F189" s="4"/>
      <c r="G189" s="4"/>
      <c r="H189" s="4"/>
    </row>
    <row r="190" ht="15.75" customHeight="1">
      <c r="C190" s="4">
        <v>189.0</v>
      </c>
      <c r="D190" s="5" t="s">
        <v>2390</v>
      </c>
      <c r="E190" s="4" t="str">
        <f>IFERROR(__xludf.DUMMYFUNCTION("GOOGLETRANSLATE(D190, ""he"", ""en"")"),"the sky")</f>
        <v>the sky</v>
      </c>
      <c r="F190" s="4"/>
      <c r="G190" s="4"/>
      <c r="H190" s="4"/>
    </row>
    <row r="191" ht="15.75" customHeight="1">
      <c r="C191" s="4">
        <v>190.0</v>
      </c>
      <c r="D191" s="5" t="s">
        <v>53</v>
      </c>
      <c r="E191" s="4" t="str">
        <f>IFERROR(__xludf.DUMMYFUNCTION("GOOGLETRANSLATE(D191, ""he"", ""en"")"),"that")</f>
        <v>that</v>
      </c>
      <c r="F191" s="4"/>
      <c r="G191" s="4"/>
      <c r="H191" s="4"/>
    </row>
    <row r="192" ht="15.75" customHeight="1">
      <c r="C192" s="4">
        <v>191.0</v>
      </c>
      <c r="D192" s="5" t="s">
        <v>203</v>
      </c>
      <c r="E192" s="4" t="str">
        <f>IFERROR(__xludf.DUMMYFUNCTION("GOOGLETRANSLATE(D192, ""he"", ""en"")"),"forever")</f>
        <v>forever</v>
      </c>
      <c r="F192" s="4"/>
      <c r="G192" s="4"/>
      <c r="H192" s="4"/>
    </row>
    <row r="193" ht="15.75" customHeight="1">
      <c r="C193" s="4">
        <v>192.0</v>
      </c>
      <c r="D193" s="5" t="s">
        <v>8960</v>
      </c>
      <c r="E193" s="4" t="str">
        <f>IFERROR(__xludf.DUMMYFUNCTION("GOOGLETRANSLATE(D193, ""he"", ""en"")"),"his grace:")</f>
        <v>his grace:</v>
      </c>
      <c r="F193" s="4"/>
      <c r="G193" s="4"/>
      <c r="H193" s="4"/>
    </row>
    <row r="194" ht="15.75" customHeight="1">
      <c r="E194" s="4" t="str">
        <f>IFERROR(__xludf.DUMMYFUNCTION("GOOGLETRANSLATE(D194, ""he"", ""en"")"),"#VALUE!")</f>
        <v>#VALUE!</v>
      </c>
    </row>
    <row r="195" ht="15.75" customHeight="1">
      <c r="E195" s="4" t="str">
        <f>IFERROR(__xludf.DUMMYFUNCTION("GOOGLETRANSLATE(D195, ""he"", ""en"")"),"#VALUE!")</f>
        <v>#VALUE!</v>
      </c>
    </row>
    <row r="196" ht="15.75" customHeight="1">
      <c r="E196" s="4" t="str">
        <f>IFERROR(__xludf.DUMMYFUNCTION("GOOGLETRANSLATE(D196, ""he"", ""en"")"),"#VALUE!")</f>
        <v>#VALUE!</v>
      </c>
    </row>
    <row r="197" ht="15.75" customHeight="1">
      <c r="E197" s="4" t="str">
        <f>IFERROR(__xludf.DUMMYFUNCTION("GOOGLETRANSLATE(D197, ""he"", ""en"")"),"#VALUE!")</f>
        <v>#VALUE!</v>
      </c>
    </row>
    <row r="198" ht="15.75" customHeight="1">
      <c r="E198" s="4" t="str">
        <f>IFERROR(__xludf.DUMMYFUNCTION("GOOGLETRANSLATE(D198, ""he"", ""en"")"),"#VALUE!")</f>
        <v>#VALUE!</v>
      </c>
    </row>
    <row r="199" ht="15.75" customHeight="1">
      <c r="E199" s="4" t="str">
        <f>IFERROR(__xludf.DUMMYFUNCTION("GOOGLETRANSLATE(D199, ""he"", ""en"")"),"#VALUE!")</f>
        <v>#VALUE!</v>
      </c>
    </row>
    <row r="200" ht="15.75" customHeight="1">
      <c r="E200" s="4" t="str">
        <f>IFERROR(__xludf.DUMMYFUNCTION("GOOGLETRANSLATE(D200, ""he"", ""en"")"),"#VALUE!")</f>
        <v>#VALUE!</v>
      </c>
    </row>
    <row r="201" ht="15.75" customHeight="1">
      <c r="E201" s="4" t="str">
        <f>IFERROR(__xludf.DUMMYFUNCTION("GOOGLETRANSLATE(D201, ""he"", ""en"")"),"#VALUE!")</f>
        <v>#VALUE!</v>
      </c>
    </row>
    <row r="202" ht="15.75" customHeight="1">
      <c r="E202" s="4" t="str">
        <f>IFERROR(__xludf.DUMMYFUNCTION("GOOGLETRANSLATE(D202, ""he"", ""en"")"),"#VALUE!")</f>
        <v>#VALUE!</v>
      </c>
    </row>
    <row r="203" ht="15.75" customHeight="1">
      <c r="E203" s="4" t="str">
        <f>IFERROR(__xludf.DUMMYFUNCTION("GOOGLETRANSLATE(D203, ""he"", ""en"")"),"#VALUE!")</f>
        <v>#VALUE!</v>
      </c>
    </row>
    <row r="204" ht="15.75" customHeight="1">
      <c r="E204" s="4" t="str">
        <f>IFERROR(__xludf.DUMMYFUNCTION("GOOGLETRANSLATE(D204, ""he"", ""en"")"),"#VALUE!")</f>
        <v>#VALUE!</v>
      </c>
    </row>
    <row r="205" ht="15.75" customHeight="1">
      <c r="E205" s="4" t="str">
        <f>IFERROR(__xludf.DUMMYFUNCTION("GOOGLETRANSLATE(D205, ""he"", ""en"")"),"#VALUE!")</f>
        <v>#VALUE!</v>
      </c>
    </row>
    <row r="206" ht="15.75" customHeight="1">
      <c r="E206" s="4" t="str">
        <f>IFERROR(__xludf.DUMMYFUNCTION("GOOGLETRANSLATE(D206, ""he"", ""en"")"),"#VALUE!")</f>
        <v>#VALUE!</v>
      </c>
    </row>
    <row r="207" ht="15.75" customHeight="1">
      <c r="E207" s="4" t="str">
        <f>IFERROR(__xludf.DUMMYFUNCTION("GOOGLETRANSLATE(D207, ""he"", ""en"")"),"#VALUE!")</f>
        <v>#VALUE!</v>
      </c>
    </row>
    <row r="208" ht="15.75" customHeight="1">
      <c r="E208" s="4" t="str">
        <f>IFERROR(__xludf.DUMMYFUNCTION("GOOGLETRANSLATE(D208, ""he"", ""en"")"),"#VALUE!")</f>
        <v>#VALUE!</v>
      </c>
    </row>
    <row r="209" ht="15.75" customHeight="1">
      <c r="E209" s="4" t="str">
        <f>IFERROR(__xludf.DUMMYFUNCTION("GOOGLETRANSLATE(D209, ""he"", ""en"")"),"#VALUE!")</f>
        <v>#VALUE!</v>
      </c>
    </row>
    <row r="210" ht="15.75" customHeight="1">
      <c r="E210" s="4" t="str">
        <f>IFERROR(__xludf.DUMMYFUNCTION("GOOGLETRANSLATE(D210, ""he"", ""en"")"),"#VALUE!")</f>
        <v>#VALUE!</v>
      </c>
    </row>
    <row r="211" ht="15.75" customHeight="1">
      <c r="E211" s="4" t="str">
        <f>IFERROR(__xludf.DUMMYFUNCTION("GOOGLETRANSLATE(D211, ""he"", ""en"")"),"#VALUE!")</f>
        <v>#VALUE!</v>
      </c>
    </row>
    <row r="212" ht="15.75" customHeight="1">
      <c r="E212" s="4" t="str">
        <f>IFERROR(__xludf.DUMMYFUNCTION("GOOGLETRANSLATE(D212, ""he"", ""en"")"),"#VALUE!")</f>
        <v>#VALUE!</v>
      </c>
    </row>
    <row r="213" ht="15.75" customHeight="1">
      <c r="E213" s="4" t="str">
        <f>IFERROR(__xludf.DUMMYFUNCTION("GOOGLETRANSLATE(D213, ""he"", ""en"")"),"#VALUE!")</f>
        <v>#VALUE!</v>
      </c>
    </row>
    <row r="214" ht="15.75" customHeight="1">
      <c r="E214" s="4" t="str">
        <f>IFERROR(__xludf.DUMMYFUNCTION("GOOGLETRANSLATE(D214, ""he"", ""en"")"),"#VALUE!")</f>
        <v>#VALUE!</v>
      </c>
    </row>
    <row r="215" ht="15.75" customHeight="1">
      <c r="E215" s="4" t="str">
        <f>IFERROR(__xludf.DUMMYFUNCTION("GOOGLETRANSLATE(D215, ""he"", ""en"")"),"#VALUE!")</f>
        <v>#VALUE!</v>
      </c>
    </row>
    <row r="216" ht="15.75" customHeight="1">
      <c r="E216" s="4" t="str">
        <f>IFERROR(__xludf.DUMMYFUNCTION("GOOGLETRANSLATE(D216, ""he"", ""en"")"),"#VALUE!")</f>
        <v>#VALUE!</v>
      </c>
    </row>
    <row r="217" ht="15.75" customHeight="1">
      <c r="E217" s="4" t="str">
        <f>IFERROR(__xludf.DUMMYFUNCTION("GOOGLETRANSLATE(D217, ""he"", ""en"")"),"#VALUE!")</f>
        <v>#VALUE!</v>
      </c>
    </row>
    <row r="218" ht="15.75" customHeight="1">
      <c r="E218" s="4" t="str">
        <f>IFERROR(__xludf.DUMMYFUNCTION("GOOGLETRANSLATE(D218, ""he"", ""en"")"),"#VALUE!")</f>
        <v>#VALUE!</v>
      </c>
    </row>
    <row r="219" ht="15.75" customHeight="1">
      <c r="E219" s="4" t="str">
        <f>IFERROR(__xludf.DUMMYFUNCTION("GOOGLETRANSLATE(D219, ""he"", ""en"")"),"#VALUE!")</f>
        <v>#VALUE!</v>
      </c>
    </row>
    <row r="220" ht="15.75" customHeight="1">
      <c r="E220" s="4" t="str">
        <f>IFERROR(__xludf.DUMMYFUNCTION("GOOGLETRANSLATE(D220, ""he"", ""en"")"),"#VALUE!")</f>
        <v>#VALUE!</v>
      </c>
    </row>
    <row r="221" ht="15.75" customHeight="1">
      <c r="E221" s="4" t="str">
        <f>IFERROR(__xludf.DUMMYFUNCTION("GOOGLETRANSLATE(D221, ""he"", ""en"")"),"#VALUE!")</f>
        <v>#VALUE!</v>
      </c>
    </row>
    <row r="222" ht="15.75" customHeight="1">
      <c r="E222" s="4" t="str">
        <f>IFERROR(__xludf.DUMMYFUNCTION("GOOGLETRANSLATE(D222, ""he"", ""en"")"),"#VALUE!")</f>
        <v>#VALUE!</v>
      </c>
    </row>
    <row r="223" ht="15.75" customHeight="1">
      <c r="E223" s="4" t="str">
        <f>IFERROR(__xludf.DUMMYFUNCTION("GOOGLETRANSLATE(D223, ""he"", ""en"")"),"#VALUE!")</f>
        <v>#VALUE!</v>
      </c>
    </row>
    <row r="224" ht="15.75" customHeight="1">
      <c r="E224" s="4" t="str">
        <f>IFERROR(__xludf.DUMMYFUNCTION("GOOGLETRANSLATE(D224, ""he"", ""en"")"),"#VALUE!")</f>
        <v>#VALUE!</v>
      </c>
    </row>
    <row r="225" ht="15.75" customHeight="1">
      <c r="E225" s="4" t="str">
        <f>IFERROR(__xludf.DUMMYFUNCTION("GOOGLETRANSLATE(D225, ""he"", ""en"")"),"#VALUE!")</f>
        <v>#VALUE!</v>
      </c>
    </row>
    <row r="226" ht="15.75" customHeight="1">
      <c r="E226" s="4" t="str">
        <f>IFERROR(__xludf.DUMMYFUNCTION("GOOGLETRANSLATE(D226, ""he"", ""en"")"),"#VALUE!")</f>
        <v>#VALUE!</v>
      </c>
    </row>
    <row r="227" ht="15.75" customHeight="1">
      <c r="E227" s="4" t="str">
        <f>IFERROR(__xludf.DUMMYFUNCTION("GOOGLETRANSLATE(D227, ""he"", ""en"")"),"#VALUE!")</f>
        <v>#VALUE!</v>
      </c>
    </row>
    <row r="228" ht="15.75" customHeight="1">
      <c r="E228" s="4" t="str">
        <f>IFERROR(__xludf.DUMMYFUNCTION("GOOGLETRANSLATE(D228, ""he"", ""en"")"),"#VALUE!")</f>
        <v>#VALUE!</v>
      </c>
    </row>
    <row r="229" ht="15.75" customHeight="1">
      <c r="E229" s="4" t="str">
        <f>IFERROR(__xludf.DUMMYFUNCTION("GOOGLETRANSLATE(D229, ""he"", ""en"")"),"#VALUE!")</f>
        <v>#VALUE!</v>
      </c>
    </row>
    <row r="230" ht="15.75" customHeight="1">
      <c r="E230" s="4" t="str">
        <f>IFERROR(__xludf.DUMMYFUNCTION("GOOGLETRANSLATE(D230, ""he"", ""en"")"),"#VALUE!")</f>
        <v>#VALUE!</v>
      </c>
    </row>
    <row r="231" ht="15.75" customHeight="1">
      <c r="E231" s="4" t="str">
        <f>IFERROR(__xludf.DUMMYFUNCTION("GOOGLETRANSLATE(D231, ""he"", ""en"")"),"#VALUE!")</f>
        <v>#VALUE!</v>
      </c>
    </row>
    <row r="232" ht="15.75" customHeight="1">
      <c r="E232" s="4" t="str">
        <f>IFERROR(__xludf.DUMMYFUNCTION("GOOGLETRANSLATE(D232, ""he"", ""en"")"),"#VALUE!")</f>
        <v>#VALUE!</v>
      </c>
    </row>
    <row r="233" ht="15.75" customHeight="1">
      <c r="E233" s="4" t="str">
        <f>IFERROR(__xludf.DUMMYFUNCTION("GOOGLETRANSLATE(D233, ""he"", ""en"")"),"#VALUE!")</f>
        <v>#VALUE!</v>
      </c>
    </row>
    <row r="234" ht="15.75" customHeight="1">
      <c r="E234" s="4" t="str">
        <f>IFERROR(__xludf.DUMMYFUNCTION("GOOGLETRANSLATE(D234, ""he"", ""en"")"),"#VALUE!")</f>
        <v>#VALUE!</v>
      </c>
    </row>
    <row r="235" ht="15.75" customHeight="1">
      <c r="E235" s="4" t="str">
        <f>IFERROR(__xludf.DUMMYFUNCTION("GOOGLETRANSLATE(D235, ""he"", ""en"")"),"#VALUE!")</f>
        <v>#VALUE!</v>
      </c>
    </row>
    <row r="236" ht="15.75" customHeight="1">
      <c r="E236" s="4" t="str">
        <f>IFERROR(__xludf.DUMMYFUNCTION("GOOGLETRANSLATE(D236, ""he"", ""en"")"),"#VALUE!")</f>
        <v>#VALUE!</v>
      </c>
    </row>
    <row r="237" ht="15.75" customHeight="1">
      <c r="E237" s="4" t="str">
        <f>IFERROR(__xludf.DUMMYFUNCTION("GOOGLETRANSLATE(D237, ""he"", ""en"")"),"#VALUE!")</f>
        <v>#VALUE!</v>
      </c>
    </row>
    <row r="238" ht="15.75" customHeight="1">
      <c r="E238" s="4" t="str">
        <f>IFERROR(__xludf.DUMMYFUNCTION("GOOGLETRANSLATE(D238, ""he"", ""en"")"),"#VALUE!")</f>
        <v>#VALUE!</v>
      </c>
    </row>
    <row r="239" ht="15.75" customHeight="1">
      <c r="E239" s="4" t="str">
        <f>IFERROR(__xludf.DUMMYFUNCTION("GOOGLETRANSLATE(D239, ""he"", ""en"")"),"#VALUE!")</f>
        <v>#VALUE!</v>
      </c>
    </row>
    <row r="240" ht="15.75" customHeight="1">
      <c r="E240" s="4" t="str">
        <f>IFERROR(__xludf.DUMMYFUNCTION("GOOGLETRANSLATE(D240, ""he"", ""en"")"),"#VALUE!")</f>
        <v>#VALUE!</v>
      </c>
    </row>
    <row r="241" ht="15.75" customHeight="1">
      <c r="E241" s="4" t="str">
        <f>IFERROR(__xludf.DUMMYFUNCTION("GOOGLETRANSLATE(D241, ""he"", ""en"")"),"#VALUE!")</f>
        <v>#VALUE!</v>
      </c>
    </row>
    <row r="242" ht="15.75" customHeight="1">
      <c r="E242" s="4" t="str">
        <f>IFERROR(__xludf.DUMMYFUNCTION("GOOGLETRANSLATE(D242, ""he"", ""en"")"),"#VALUE!")</f>
        <v>#VALUE!</v>
      </c>
    </row>
    <row r="243" ht="15.75" customHeight="1">
      <c r="E243" s="4" t="str">
        <f>IFERROR(__xludf.DUMMYFUNCTION("GOOGLETRANSLATE(D243, ""he"", ""en"")"),"#VALUE!")</f>
        <v>#VALUE!</v>
      </c>
    </row>
    <row r="244" ht="15.75" customHeight="1">
      <c r="E244" s="4" t="str">
        <f>IFERROR(__xludf.DUMMYFUNCTION("GOOGLETRANSLATE(D244, ""he"", ""en"")"),"#VALUE!")</f>
        <v>#VALUE!</v>
      </c>
    </row>
    <row r="245" ht="15.75" customHeight="1">
      <c r="E245" s="4" t="str">
        <f>IFERROR(__xludf.DUMMYFUNCTION("GOOGLETRANSLATE(D245, ""he"", ""en"")"),"#VALUE!")</f>
        <v>#VALUE!</v>
      </c>
    </row>
    <row r="246" ht="15.75" customHeight="1">
      <c r="E246" s="4" t="str">
        <f>IFERROR(__xludf.DUMMYFUNCTION("GOOGLETRANSLATE(D246, ""he"", ""en"")"),"#VALUE!")</f>
        <v>#VALUE!</v>
      </c>
    </row>
    <row r="247" ht="15.75" customHeight="1">
      <c r="E247" s="4" t="str">
        <f>IFERROR(__xludf.DUMMYFUNCTION("GOOGLETRANSLATE(D247, ""he"", ""en"")"),"#VALUE!")</f>
        <v>#VALUE!</v>
      </c>
    </row>
    <row r="248" ht="15.75" customHeight="1">
      <c r="E248" s="4" t="str">
        <f>IFERROR(__xludf.DUMMYFUNCTION("GOOGLETRANSLATE(D248, ""he"", ""en"")"),"#VALUE!")</f>
        <v>#VALUE!</v>
      </c>
    </row>
    <row r="249" ht="15.75" customHeight="1">
      <c r="E249" s="4" t="str">
        <f>IFERROR(__xludf.DUMMYFUNCTION("GOOGLETRANSLATE(D249, ""he"", ""en"")"),"#VALUE!")</f>
        <v>#VALUE!</v>
      </c>
    </row>
    <row r="250" ht="15.75" customHeight="1">
      <c r="E250" s="4" t="str">
        <f>IFERROR(__xludf.DUMMYFUNCTION("GOOGLETRANSLATE(D250, ""he"", ""en"")"),"#VALUE!")</f>
        <v>#VALUE!</v>
      </c>
    </row>
    <row r="251" ht="15.75" customHeight="1">
      <c r="E251" s="4" t="str">
        <f>IFERROR(__xludf.DUMMYFUNCTION("GOOGLETRANSLATE(D251, ""he"", ""en"")"),"#VALUE!")</f>
        <v>#VALUE!</v>
      </c>
    </row>
    <row r="252" ht="15.75" customHeight="1">
      <c r="E252" s="4" t="str">
        <f>IFERROR(__xludf.DUMMYFUNCTION("GOOGLETRANSLATE(D252, ""he"", ""en"")"),"#VALUE!")</f>
        <v>#VALUE!</v>
      </c>
    </row>
    <row r="253" ht="15.75" customHeight="1">
      <c r="E253" s="4" t="str">
        <f>IFERROR(__xludf.DUMMYFUNCTION("GOOGLETRANSLATE(D253, ""he"", ""en"")"),"#VALUE!")</f>
        <v>#VALUE!</v>
      </c>
    </row>
    <row r="254" ht="15.75" customHeight="1">
      <c r="E254" s="4" t="str">
        <f>IFERROR(__xludf.DUMMYFUNCTION("GOOGLETRANSLATE(D254, ""he"", ""en"")"),"#VALUE!")</f>
        <v>#VALUE!</v>
      </c>
    </row>
    <row r="255" ht="15.75" customHeight="1">
      <c r="E255" s="4" t="str">
        <f>IFERROR(__xludf.DUMMYFUNCTION("GOOGLETRANSLATE(D255, ""he"", ""en"")"),"#VALUE!")</f>
        <v>#VALUE!</v>
      </c>
    </row>
    <row r="256" ht="15.75" customHeight="1">
      <c r="E256" s="4" t="str">
        <f>IFERROR(__xludf.DUMMYFUNCTION("GOOGLETRANSLATE(D256, ""he"", ""en"")"),"#VALUE!")</f>
        <v>#VALUE!</v>
      </c>
    </row>
    <row r="257" ht="15.75" customHeight="1">
      <c r="E257" s="4" t="str">
        <f>IFERROR(__xludf.DUMMYFUNCTION("GOOGLETRANSLATE(D257, ""he"", ""en"")"),"#VALUE!")</f>
        <v>#VALUE!</v>
      </c>
    </row>
    <row r="258" ht="15.75" customHeight="1">
      <c r="E258" s="4" t="str">
        <f>IFERROR(__xludf.DUMMYFUNCTION("GOOGLETRANSLATE(D258, ""he"", ""en"")"),"#VALUE!")</f>
        <v>#VALUE!</v>
      </c>
    </row>
    <row r="259" ht="15.75" customHeight="1">
      <c r="E259" s="4" t="str">
        <f>IFERROR(__xludf.DUMMYFUNCTION("GOOGLETRANSLATE(D259, ""he"", ""en"")"),"#VALUE!")</f>
        <v>#VALUE!</v>
      </c>
    </row>
    <row r="260" ht="15.75" customHeight="1">
      <c r="E260" s="4" t="str">
        <f>IFERROR(__xludf.DUMMYFUNCTION("GOOGLETRANSLATE(D260, ""he"", ""en"")"),"#VALUE!")</f>
        <v>#VALUE!</v>
      </c>
    </row>
    <row r="261" ht="15.75" customHeight="1">
      <c r="E261" s="4" t="str">
        <f>IFERROR(__xludf.DUMMYFUNCTION("GOOGLETRANSLATE(D261, ""he"", ""en"")"),"#VALUE!")</f>
        <v>#VALUE!</v>
      </c>
    </row>
    <row r="262" ht="15.75" customHeight="1">
      <c r="E262" s="4" t="str">
        <f>IFERROR(__xludf.DUMMYFUNCTION("GOOGLETRANSLATE(D262, ""he"", ""en"")"),"#VALUE!")</f>
        <v>#VALUE!</v>
      </c>
    </row>
    <row r="263" ht="15.75" customHeight="1">
      <c r="E263" s="4" t="str">
        <f>IFERROR(__xludf.DUMMYFUNCTION("GOOGLETRANSLATE(D263, ""he"", ""en"")"),"#VALUE!")</f>
        <v>#VALUE!</v>
      </c>
    </row>
    <row r="264" ht="15.75" customHeight="1">
      <c r="E264" s="4" t="str">
        <f>IFERROR(__xludf.DUMMYFUNCTION("GOOGLETRANSLATE(D264, ""he"", ""en"")"),"#VALUE!")</f>
        <v>#VALUE!</v>
      </c>
    </row>
    <row r="265" ht="15.75" customHeight="1">
      <c r="E265" s="4" t="str">
        <f>IFERROR(__xludf.DUMMYFUNCTION("GOOGLETRANSLATE(D265, ""he"", ""en"")"),"#VALUE!")</f>
        <v>#VALUE!</v>
      </c>
    </row>
    <row r="266" ht="15.75" customHeight="1">
      <c r="E266" s="4" t="str">
        <f>IFERROR(__xludf.DUMMYFUNCTION("GOOGLETRANSLATE(D266, ""he"", ""en"")"),"#VALUE!")</f>
        <v>#VALUE!</v>
      </c>
    </row>
    <row r="267" ht="15.75" customHeight="1">
      <c r="E267" s="4" t="str">
        <f>IFERROR(__xludf.DUMMYFUNCTION("GOOGLETRANSLATE(D267, ""he"", ""en"")"),"#VALUE!")</f>
        <v>#VALUE!</v>
      </c>
    </row>
    <row r="268" ht="15.75" customHeight="1">
      <c r="E268" s="4" t="str">
        <f>IFERROR(__xludf.DUMMYFUNCTION("GOOGLETRANSLATE(D268, ""he"", ""en"")"),"#VALUE!")</f>
        <v>#VALUE!</v>
      </c>
    </row>
    <row r="269" ht="15.75" customHeight="1">
      <c r="E269" s="4" t="str">
        <f>IFERROR(__xludf.DUMMYFUNCTION("GOOGLETRANSLATE(D269, ""he"", ""en"")"),"#VALUE!")</f>
        <v>#VALUE!</v>
      </c>
    </row>
    <row r="270" ht="15.75" customHeight="1">
      <c r="E270" s="4" t="str">
        <f>IFERROR(__xludf.DUMMYFUNCTION("GOOGLETRANSLATE(D270, ""he"", ""en"")"),"#VALUE!")</f>
        <v>#VALUE!</v>
      </c>
    </row>
    <row r="271" ht="15.75" customHeight="1">
      <c r="E271" s="4" t="str">
        <f>IFERROR(__xludf.DUMMYFUNCTION("GOOGLETRANSLATE(D271, ""he"", ""en"")"),"#VALUE!")</f>
        <v>#VALUE!</v>
      </c>
    </row>
    <row r="272" ht="15.75" customHeight="1">
      <c r="E272" s="4" t="str">
        <f>IFERROR(__xludf.DUMMYFUNCTION("GOOGLETRANSLATE(D272, ""he"", ""en"")"),"#VALUE!")</f>
        <v>#VALUE!</v>
      </c>
    </row>
    <row r="273" ht="15.75" customHeight="1">
      <c r="E273" s="4" t="str">
        <f>IFERROR(__xludf.DUMMYFUNCTION("GOOGLETRANSLATE(D273, ""he"", ""en"")"),"#VALUE!")</f>
        <v>#VALUE!</v>
      </c>
    </row>
    <row r="274" ht="15.75" customHeight="1">
      <c r="E274" s="4" t="str">
        <f>IFERROR(__xludf.DUMMYFUNCTION("GOOGLETRANSLATE(D274, ""he"", ""en"")"),"#VALUE!")</f>
        <v>#VALUE!</v>
      </c>
    </row>
    <row r="275" ht="15.75" customHeight="1">
      <c r="E275" s="4" t="str">
        <f>IFERROR(__xludf.DUMMYFUNCTION("GOOGLETRANSLATE(D275, ""he"", ""en"")"),"#VALUE!")</f>
        <v>#VALUE!</v>
      </c>
    </row>
    <row r="276" ht="15.75" customHeight="1">
      <c r="E276" s="4" t="str">
        <f>IFERROR(__xludf.DUMMYFUNCTION("GOOGLETRANSLATE(D276, ""he"", ""en"")"),"#VALUE!")</f>
        <v>#VALUE!</v>
      </c>
    </row>
    <row r="277" ht="15.75" customHeight="1">
      <c r="E277" s="4" t="str">
        <f>IFERROR(__xludf.DUMMYFUNCTION("GOOGLETRANSLATE(D277, ""he"", ""en"")"),"#VALUE!")</f>
        <v>#VALUE!</v>
      </c>
    </row>
    <row r="278" ht="15.75" customHeight="1">
      <c r="E278" s="4" t="str">
        <f>IFERROR(__xludf.DUMMYFUNCTION("GOOGLETRANSLATE(D278, ""he"", ""en"")"),"#VALUE!")</f>
        <v>#VALUE!</v>
      </c>
    </row>
    <row r="279" ht="15.75" customHeight="1">
      <c r="E279" s="4" t="str">
        <f>IFERROR(__xludf.DUMMYFUNCTION("GOOGLETRANSLATE(D279, ""he"", ""en"")"),"#VALUE!")</f>
        <v>#VALUE!</v>
      </c>
    </row>
    <row r="280" ht="15.75" customHeight="1">
      <c r="E280" s="4" t="str">
        <f>IFERROR(__xludf.DUMMYFUNCTION("GOOGLETRANSLATE(D280, ""he"", ""en"")"),"#VALUE!")</f>
        <v>#VALUE!</v>
      </c>
    </row>
    <row r="281" ht="15.75" customHeight="1">
      <c r="E281" s="4" t="str">
        <f>IFERROR(__xludf.DUMMYFUNCTION("GOOGLETRANSLATE(D281, ""he"", ""en"")"),"#VALUE!")</f>
        <v>#VALUE!</v>
      </c>
    </row>
    <row r="282" ht="15.75" customHeight="1">
      <c r="E282" s="4" t="str">
        <f>IFERROR(__xludf.DUMMYFUNCTION("GOOGLETRANSLATE(D282, ""he"", ""en"")"),"#VALUE!")</f>
        <v>#VALUE!</v>
      </c>
    </row>
    <row r="283" ht="15.75" customHeight="1">
      <c r="E283" s="4" t="str">
        <f>IFERROR(__xludf.DUMMYFUNCTION("GOOGLETRANSLATE(D283, ""he"", ""en"")"),"#VALUE!")</f>
        <v>#VALUE!</v>
      </c>
    </row>
    <row r="284" ht="15.75" customHeight="1">
      <c r="E284" s="4" t="str">
        <f>IFERROR(__xludf.DUMMYFUNCTION("GOOGLETRANSLATE(D284, ""he"", ""en"")"),"#VALUE!")</f>
        <v>#VALUE!</v>
      </c>
    </row>
    <row r="285" ht="15.75" customHeight="1">
      <c r="E285" s="4" t="str">
        <f>IFERROR(__xludf.DUMMYFUNCTION("GOOGLETRANSLATE(D285, ""he"", ""en"")"),"#VALUE!")</f>
        <v>#VALUE!</v>
      </c>
    </row>
    <row r="286" ht="15.75" customHeight="1">
      <c r="E286" s="4" t="str">
        <f>IFERROR(__xludf.DUMMYFUNCTION("GOOGLETRANSLATE(D286, ""he"", ""en"")"),"#VALUE!")</f>
        <v>#VALUE!</v>
      </c>
    </row>
    <row r="287" ht="15.75" customHeight="1">
      <c r="E287" s="4" t="str">
        <f>IFERROR(__xludf.DUMMYFUNCTION("GOOGLETRANSLATE(D287, ""he"", ""en"")"),"#VALUE!")</f>
        <v>#VALUE!</v>
      </c>
    </row>
    <row r="288" ht="15.75" customHeight="1">
      <c r="E288" s="4" t="str">
        <f>IFERROR(__xludf.DUMMYFUNCTION("GOOGLETRANSLATE(D288, ""he"", ""en"")"),"#VALUE!")</f>
        <v>#VALUE!</v>
      </c>
    </row>
    <row r="289" ht="15.75" customHeight="1">
      <c r="E289" s="4" t="str">
        <f>IFERROR(__xludf.DUMMYFUNCTION("GOOGLETRANSLATE(D289, ""he"", ""en"")"),"#VALUE!")</f>
        <v>#VALUE!</v>
      </c>
    </row>
    <row r="290" ht="15.75" customHeight="1">
      <c r="E290" s="4" t="str">
        <f>IFERROR(__xludf.DUMMYFUNCTION("GOOGLETRANSLATE(D290, ""he"", ""en"")"),"#VALUE!")</f>
        <v>#VALUE!</v>
      </c>
    </row>
    <row r="291" ht="15.75" customHeight="1">
      <c r="E291" s="4" t="str">
        <f>IFERROR(__xludf.DUMMYFUNCTION("GOOGLETRANSLATE(D291, ""he"", ""en"")"),"#VALUE!")</f>
        <v>#VALUE!</v>
      </c>
    </row>
    <row r="292" ht="15.75" customHeight="1">
      <c r="E292" s="4" t="str">
        <f>IFERROR(__xludf.DUMMYFUNCTION("GOOGLETRANSLATE(D292, ""he"", ""en"")"),"#VALUE!")</f>
        <v>#VALUE!</v>
      </c>
    </row>
    <row r="293" ht="15.75" customHeight="1">
      <c r="E293" s="4" t="str">
        <f>IFERROR(__xludf.DUMMYFUNCTION("GOOGLETRANSLATE(D293, ""he"", ""en"")"),"#VALUE!")</f>
        <v>#VALUE!</v>
      </c>
    </row>
    <row r="294" ht="15.75" customHeight="1">
      <c r="E294" s="4" t="str">
        <f>IFERROR(__xludf.DUMMYFUNCTION("GOOGLETRANSLATE(D294, ""he"", ""en"")"),"#VALUE!")</f>
        <v>#VALUE!</v>
      </c>
    </row>
    <row r="295" ht="15.75" customHeight="1">
      <c r="E295" s="4" t="str">
        <f>IFERROR(__xludf.DUMMYFUNCTION("GOOGLETRANSLATE(D295, ""he"", ""en"")"),"#VALUE!")</f>
        <v>#VALUE!</v>
      </c>
    </row>
    <row r="296" ht="15.75" customHeight="1">
      <c r="E296" s="4" t="str">
        <f>IFERROR(__xludf.DUMMYFUNCTION("GOOGLETRANSLATE(D296, ""he"", ""en"")"),"#VALUE!")</f>
        <v>#VALUE!</v>
      </c>
    </row>
    <row r="297" ht="15.75" customHeight="1">
      <c r="E297" s="4" t="str">
        <f>IFERROR(__xludf.DUMMYFUNCTION("GOOGLETRANSLATE(D297, ""he"", ""en"")"),"#VALUE!")</f>
        <v>#VALUE!</v>
      </c>
    </row>
    <row r="298" ht="15.75" customHeight="1">
      <c r="E298" s="4" t="str">
        <f>IFERROR(__xludf.DUMMYFUNCTION("GOOGLETRANSLATE(D298, ""he"", ""en"")"),"#VALUE!")</f>
        <v>#VALUE!</v>
      </c>
    </row>
    <row r="299" ht="15.75" customHeight="1">
      <c r="E299" s="4" t="str">
        <f>IFERROR(__xludf.DUMMYFUNCTION("GOOGLETRANSLATE(D299, ""he"", ""en"")"),"#VALUE!")</f>
        <v>#VALUE!</v>
      </c>
    </row>
    <row r="300" ht="15.75" customHeight="1">
      <c r="E300" s="4" t="str">
        <f>IFERROR(__xludf.DUMMYFUNCTION("GOOGLETRANSLATE(D300, ""he"", ""en"")"),"#VALUE!")</f>
        <v>#VALUE!</v>
      </c>
    </row>
    <row r="301" ht="15.75" customHeight="1">
      <c r="E301" s="4" t="str">
        <f>IFERROR(__xludf.DUMMYFUNCTION("GOOGLETRANSLATE(D301, ""he"", ""en"")"),"#VALUE!")</f>
        <v>#VALUE!</v>
      </c>
    </row>
    <row r="302" ht="15.75" customHeight="1">
      <c r="E302" s="4" t="str">
        <f>IFERROR(__xludf.DUMMYFUNCTION("GOOGLETRANSLATE(D302, ""he"", ""en"")"),"#VALUE!")</f>
        <v>#VALUE!</v>
      </c>
    </row>
    <row r="303" ht="15.75" customHeight="1">
      <c r="E303" s="4" t="str">
        <f>IFERROR(__xludf.DUMMYFUNCTION("GOOGLETRANSLATE(D303, ""he"", ""en"")"),"#VALUE!")</f>
        <v>#VALUE!</v>
      </c>
    </row>
    <row r="304" ht="15.75" customHeight="1">
      <c r="E304" s="4" t="str">
        <f>IFERROR(__xludf.DUMMYFUNCTION("GOOGLETRANSLATE(D304, ""he"", ""en"")"),"#VALUE!")</f>
        <v>#VALUE!</v>
      </c>
    </row>
    <row r="305" ht="15.75" customHeight="1">
      <c r="E305" s="4" t="str">
        <f>IFERROR(__xludf.DUMMYFUNCTION("GOOGLETRANSLATE(D305, ""he"", ""en"")"),"#VALUE!")</f>
        <v>#VALUE!</v>
      </c>
    </row>
    <row r="306" ht="15.75" customHeight="1">
      <c r="E306" s="4" t="str">
        <f>IFERROR(__xludf.DUMMYFUNCTION("GOOGLETRANSLATE(D306, ""he"", ""en"")"),"#VALUE!")</f>
        <v>#VALUE!</v>
      </c>
    </row>
    <row r="307" ht="15.75" customHeight="1">
      <c r="E307" s="4" t="str">
        <f>IFERROR(__xludf.DUMMYFUNCTION("GOOGLETRANSLATE(D307, ""he"", ""en"")"),"#VALUE!")</f>
        <v>#VALUE!</v>
      </c>
    </row>
    <row r="308" ht="15.75" customHeight="1">
      <c r="E308" s="4" t="str">
        <f>IFERROR(__xludf.DUMMYFUNCTION("GOOGLETRANSLATE(D308, ""he"", ""en"")"),"#VALUE!")</f>
        <v>#VALUE!</v>
      </c>
    </row>
    <row r="309" ht="15.75" customHeight="1">
      <c r="E309" s="4" t="str">
        <f>IFERROR(__xludf.DUMMYFUNCTION("GOOGLETRANSLATE(D309, ""he"", ""en"")"),"#VALUE!")</f>
        <v>#VALUE!</v>
      </c>
    </row>
    <row r="310" ht="15.75" customHeight="1">
      <c r="E310" s="4" t="str">
        <f>IFERROR(__xludf.DUMMYFUNCTION("GOOGLETRANSLATE(D310, ""he"", ""en"")"),"#VALUE!")</f>
        <v>#VALUE!</v>
      </c>
    </row>
    <row r="311" ht="15.75" customHeight="1">
      <c r="E311" s="4" t="str">
        <f>IFERROR(__xludf.DUMMYFUNCTION("GOOGLETRANSLATE(D311, ""he"", ""en"")"),"#VALUE!")</f>
        <v>#VALUE!</v>
      </c>
    </row>
    <row r="312" ht="15.75" customHeight="1">
      <c r="E312" s="4" t="str">
        <f>IFERROR(__xludf.DUMMYFUNCTION("GOOGLETRANSLATE(D312, ""he"", ""en"")"),"#VALUE!")</f>
        <v>#VALUE!</v>
      </c>
    </row>
    <row r="313" ht="15.75" customHeight="1">
      <c r="E313" s="4" t="str">
        <f>IFERROR(__xludf.DUMMYFUNCTION("GOOGLETRANSLATE(D313, ""he"", ""en"")"),"#VALUE!")</f>
        <v>#VALUE!</v>
      </c>
    </row>
    <row r="314" ht="15.75" customHeight="1">
      <c r="E314" s="4" t="str">
        <f>IFERROR(__xludf.DUMMYFUNCTION("GOOGLETRANSLATE(D314, ""he"", ""en"")"),"#VALUE!")</f>
        <v>#VALUE!</v>
      </c>
    </row>
    <row r="315" ht="15.75" customHeight="1">
      <c r="E315" s="4" t="str">
        <f>IFERROR(__xludf.DUMMYFUNCTION("GOOGLETRANSLATE(D315, ""he"", ""en"")"),"#VALUE!")</f>
        <v>#VALUE!</v>
      </c>
    </row>
    <row r="316" ht="15.75" customHeight="1">
      <c r="E316" s="4" t="str">
        <f>IFERROR(__xludf.DUMMYFUNCTION("GOOGLETRANSLATE(D316, ""he"", ""en"")"),"#VALUE!")</f>
        <v>#VALUE!</v>
      </c>
    </row>
    <row r="317" ht="15.75" customHeight="1">
      <c r="E317" s="4" t="str">
        <f>IFERROR(__xludf.DUMMYFUNCTION("GOOGLETRANSLATE(D317, ""he"", ""en"")"),"#VALUE!")</f>
        <v>#VALUE!</v>
      </c>
    </row>
    <row r="318" ht="15.75" customHeight="1">
      <c r="E318" s="4" t="str">
        <f>IFERROR(__xludf.DUMMYFUNCTION("GOOGLETRANSLATE(D318, ""he"", ""en"")"),"#VALUE!")</f>
        <v>#VALUE!</v>
      </c>
    </row>
    <row r="319" ht="15.75" customHeight="1">
      <c r="E319" s="4" t="str">
        <f>IFERROR(__xludf.DUMMYFUNCTION("GOOGLETRANSLATE(D319, ""he"", ""en"")"),"#VALUE!")</f>
        <v>#VALUE!</v>
      </c>
    </row>
    <row r="320" ht="15.75" customHeight="1">
      <c r="E320" s="4" t="str">
        <f>IFERROR(__xludf.DUMMYFUNCTION("GOOGLETRANSLATE(D320, ""he"", ""en"")"),"#VALUE!")</f>
        <v>#VALUE!</v>
      </c>
    </row>
    <row r="321" ht="15.75" customHeight="1">
      <c r="E321" s="4" t="str">
        <f>IFERROR(__xludf.DUMMYFUNCTION("GOOGLETRANSLATE(D321, ""he"", ""en"")"),"#VALUE!")</f>
        <v>#VALUE!</v>
      </c>
    </row>
    <row r="322" ht="15.75" customHeight="1">
      <c r="E322" s="4" t="str">
        <f>IFERROR(__xludf.DUMMYFUNCTION("GOOGLETRANSLATE(D322, ""he"", ""en"")"),"#VALUE!")</f>
        <v>#VALUE!</v>
      </c>
    </row>
    <row r="323" ht="15.75" customHeight="1">
      <c r="E323" s="4" t="str">
        <f>IFERROR(__xludf.DUMMYFUNCTION("GOOGLETRANSLATE(D323, ""he"", ""en"")"),"#VALUE!")</f>
        <v>#VALUE!</v>
      </c>
    </row>
    <row r="324" ht="15.75" customHeight="1">
      <c r="E324" s="4" t="str">
        <f>IFERROR(__xludf.DUMMYFUNCTION("GOOGLETRANSLATE(D324, ""he"", ""en"")"),"#VALUE!")</f>
        <v>#VALUE!</v>
      </c>
    </row>
    <row r="325" ht="15.75" customHeight="1">
      <c r="E325" s="4" t="str">
        <f>IFERROR(__xludf.DUMMYFUNCTION("GOOGLETRANSLATE(D325, ""he"", ""en"")"),"#VALUE!")</f>
        <v>#VALUE!</v>
      </c>
    </row>
    <row r="326" ht="15.75" customHeight="1">
      <c r="E326" s="4" t="str">
        <f>IFERROR(__xludf.DUMMYFUNCTION("GOOGLETRANSLATE(D326, ""he"", ""en"")"),"#VALUE!")</f>
        <v>#VALUE!</v>
      </c>
    </row>
    <row r="327" ht="15.75" customHeight="1">
      <c r="E327" s="4" t="str">
        <f>IFERROR(__xludf.DUMMYFUNCTION("GOOGLETRANSLATE(D327, ""he"", ""en"")"),"#VALUE!")</f>
        <v>#VALUE!</v>
      </c>
    </row>
    <row r="328" ht="15.75" customHeight="1">
      <c r="E328" s="4" t="str">
        <f>IFERROR(__xludf.DUMMYFUNCTION("GOOGLETRANSLATE(D328, ""he"", ""en"")"),"#VALUE!")</f>
        <v>#VALUE!</v>
      </c>
    </row>
    <row r="329" ht="15.75" customHeight="1">
      <c r="E329" s="4" t="str">
        <f>IFERROR(__xludf.DUMMYFUNCTION("GOOGLETRANSLATE(D329, ""he"", ""en"")"),"#VALUE!")</f>
        <v>#VALUE!</v>
      </c>
    </row>
    <row r="330" ht="15.75" customHeight="1">
      <c r="E330" s="4" t="str">
        <f>IFERROR(__xludf.DUMMYFUNCTION("GOOGLETRANSLATE(D330, ""he"", ""en"")"),"#VALUE!")</f>
        <v>#VALUE!</v>
      </c>
    </row>
    <row r="331" ht="15.75" customHeight="1">
      <c r="E331" s="4" t="str">
        <f>IFERROR(__xludf.DUMMYFUNCTION("GOOGLETRANSLATE(D331, ""he"", ""en"")"),"#VALUE!")</f>
        <v>#VALUE!</v>
      </c>
    </row>
    <row r="332" ht="15.75" customHeight="1">
      <c r="E332" s="4" t="str">
        <f>IFERROR(__xludf.DUMMYFUNCTION("GOOGLETRANSLATE(D332, ""he"", ""en"")"),"#VALUE!")</f>
        <v>#VALUE!</v>
      </c>
    </row>
    <row r="333" ht="15.75" customHeight="1">
      <c r="E333" s="4" t="str">
        <f>IFERROR(__xludf.DUMMYFUNCTION("GOOGLETRANSLATE(D333, ""he"", ""en"")"),"#VALUE!")</f>
        <v>#VALUE!</v>
      </c>
    </row>
    <row r="334" ht="15.75" customHeight="1">
      <c r="E334" s="4" t="str">
        <f>IFERROR(__xludf.DUMMYFUNCTION("GOOGLETRANSLATE(D334, ""he"", ""en"")"),"#VALUE!")</f>
        <v>#VALUE!</v>
      </c>
    </row>
    <row r="335" ht="15.75" customHeight="1">
      <c r="E335" s="4" t="str">
        <f>IFERROR(__xludf.DUMMYFUNCTION("GOOGLETRANSLATE(D335, ""he"", ""en"")"),"#VALUE!")</f>
        <v>#VALUE!</v>
      </c>
    </row>
    <row r="336" ht="15.75" customHeight="1">
      <c r="E336" s="4" t="str">
        <f>IFERROR(__xludf.DUMMYFUNCTION("GOOGLETRANSLATE(D336, ""he"", ""en"")"),"#VALUE!")</f>
        <v>#VALUE!</v>
      </c>
    </row>
    <row r="337" ht="15.75" customHeight="1">
      <c r="E337" s="4" t="str">
        <f>IFERROR(__xludf.DUMMYFUNCTION("GOOGLETRANSLATE(D337, ""he"", ""en"")"),"#VALUE!")</f>
        <v>#VALUE!</v>
      </c>
    </row>
    <row r="338" ht="15.75" customHeight="1">
      <c r="E338" s="4" t="str">
        <f>IFERROR(__xludf.DUMMYFUNCTION("GOOGLETRANSLATE(D338, ""he"", ""en"")"),"#VALUE!")</f>
        <v>#VALUE!</v>
      </c>
    </row>
    <row r="339" ht="15.75" customHeight="1">
      <c r="E339" s="4" t="str">
        <f>IFERROR(__xludf.DUMMYFUNCTION("GOOGLETRANSLATE(D339, ""he"", ""en"")"),"#VALUE!")</f>
        <v>#VALUE!</v>
      </c>
    </row>
    <row r="340" ht="15.75" customHeight="1">
      <c r="E340" s="4" t="str">
        <f>IFERROR(__xludf.DUMMYFUNCTION("GOOGLETRANSLATE(D340, ""he"", ""en"")"),"#VALUE!")</f>
        <v>#VALUE!</v>
      </c>
    </row>
    <row r="341" ht="15.75" customHeight="1">
      <c r="E341" s="4" t="str">
        <f>IFERROR(__xludf.DUMMYFUNCTION("GOOGLETRANSLATE(D341, ""he"", ""en"")"),"#VALUE!")</f>
        <v>#VALUE!</v>
      </c>
    </row>
    <row r="342" ht="15.75" customHeight="1">
      <c r="E342" s="4" t="str">
        <f>IFERROR(__xludf.DUMMYFUNCTION("GOOGLETRANSLATE(D342, ""he"", ""en"")"),"#VALUE!")</f>
        <v>#VALUE!</v>
      </c>
    </row>
    <row r="343" ht="15.75" customHeight="1">
      <c r="E343" s="4" t="str">
        <f>IFERROR(__xludf.DUMMYFUNCTION("GOOGLETRANSLATE(D343, ""he"", ""en"")"),"#VALUE!")</f>
        <v>#VALUE!</v>
      </c>
    </row>
    <row r="344" ht="15.75" customHeight="1">
      <c r="E344" s="4" t="str">
        <f>IFERROR(__xludf.DUMMYFUNCTION("GOOGLETRANSLATE(D344, ""he"", ""en"")"),"#VALUE!")</f>
        <v>#VALUE!</v>
      </c>
    </row>
    <row r="345" ht="15.75" customHeight="1">
      <c r="E345" s="4" t="str">
        <f>IFERROR(__xludf.DUMMYFUNCTION("GOOGLETRANSLATE(D345, ""he"", ""en"")"),"#VALUE!")</f>
        <v>#VALUE!</v>
      </c>
    </row>
    <row r="346" ht="15.75" customHeight="1">
      <c r="E346" s="4" t="str">
        <f>IFERROR(__xludf.DUMMYFUNCTION("GOOGLETRANSLATE(D346, ""he"", ""en"")"),"#VALUE!")</f>
        <v>#VALUE!</v>
      </c>
    </row>
    <row r="347" ht="15.75" customHeight="1">
      <c r="E347" s="4" t="str">
        <f>IFERROR(__xludf.DUMMYFUNCTION("GOOGLETRANSLATE(D347, ""he"", ""en"")"),"#VALUE!")</f>
        <v>#VALUE!</v>
      </c>
    </row>
    <row r="348" ht="15.75" customHeight="1">
      <c r="E348" s="4" t="str">
        <f>IFERROR(__xludf.DUMMYFUNCTION("GOOGLETRANSLATE(D348, ""he"", ""en"")"),"#VALUE!")</f>
        <v>#VALUE!</v>
      </c>
    </row>
    <row r="349" ht="15.75" customHeight="1">
      <c r="E349" s="4" t="str">
        <f>IFERROR(__xludf.DUMMYFUNCTION("GOOGLETRANSLATE(D349, ""he"", ""en"")"),"#VALUE!")</f>
        <v>#VALUE!</v>
      </c>
    </row>
    <row r="350" ht="15.75" customHeight="1">
      <c r="E350" s="4" t="str">
        <f>IFERROR(__xludf.DUMMYFUNCTION("GOOGLETRANSLATE(D350, ""he"", ""en"")"),"#VALUE!")</f>
        <v>#VALUE!</v>
      </c>
    </row>
    <row r="351" ht="15.75" customHeight="1">
      <c r="E351" s="4" t="str">
        <f>IFERROR(__xludf.DUMMYFUNCTION("GOOGLETRANSLATE(D351, ""he"", ""en"")"),"#VALUE!")</f>
        <v>#VALUE!</v>
      </c>
    </row>
    <row r="352" ht="15.75" customHeight="1">
      <c r="E352" s="4" t="str">
        <f>IFERROR(__xludf.DUMMYFUNCTION("GOOGLETRANSLATE(D352, ""he"", ""en"")"),"#VALUE!")</f>
        <v>#VALUE!</v>
      </c>
    </row>
    <row r="353" ht="15.75" customHeight="1">
      <c r="E353" s="4" t="str">
        <f>IFERROR(__xludf.DUMMYFUNCTION("GOOGLETRANSLATE(D353, ""he"", ""en"")"),"#VALUE!")</f>
        <v>#VALUE!</v>
      </c>
    </row>
    <row r="354" ht="15.75" customHeight="1">
      <c r="E354" s="4" t="str">
        <f>IFERROR(__xludf.DUMMYFUNCTION("GOOGLETRANSLATE(D354, ""he"", ""en"")"),"#VALUE!")</f>
        <v>#VALUE!</v>
      </c>
    </row>
    <row r="355" ht="15.75" customHeight="1">
      <c r="E355" s="4" t="str">
        <f>IFERROR(__xludf.DUMMYFUNCTION("GOOGLETRANSLATE(D355, ""he"", ""en"")"),"#VALUE!")</f>
        <v>#VALUE!</v>
      </c>
    </row>
    <row r="356" ht="15.75" customHeight="1">
      <c r="E356" s="4" t="str">
        <f>IFERROR(__xludf.DUMMYFUNCTION("GOOGLETRANSLATE(D356, ""he"", ""en"")"),"#VALUE!")</f>
        <v>#VALUE!</v>
      </c>
    </row>
    <row r="357" ht="15.75" customHeight="1">
      <c r="E357" s="4" t="str">
        <f>IFERROR(__xludf.DUMMYFUNCTION("GOOGLETRANSLATE(D357, ""he"", ""en"")"),"#VALUE!")</f>
        <v>#VALUE!</v>
      </c>
    </row>
    <row r="358" ht="15.75" customHeight="1">
      <c r="E358" s="4" t="str">
        <f>IFERROR(__xludf.DUMMYFUNCTION("GOOGLETRANSLATE(D358, ""he"", ""en"")"),"#VALUE!")</f>
        <v>#VALUE!</v>
      </c>
    </row>
    <row r="359" ht="15.75" customHeight="1">
      <c r="E359" s="4" t="str">
        <f>IFERROR(__xludf.DUMMYFUNCTION("GOOGLETRANSLATE(D359, ""he"", ""en"")"),"#VALUE!")</f>
        <v>#VALUE!</v>
      </c>
    </row>
    <row r="360" ht="15.75" customHeight="1">
      <c r="E360" s="4" t="str">
        <f>IFERROR(__xludf.DUMMYFUNCTION("GOOGLETRANSLATE(D360, ""he"", ""en"")"),"#VALUE!")</f>
        <v>#VALUE!</v>
      </c>
    </row>
    <row r="361" ht="15.75" customHeight="1">
      <c r="E361" s="4" t="str">
        <f>IFERROR(__xludf.DUMMYFUNCTION("GOOGLETRANSLATE(D361, ""he"", ""en"")"),"#VALUE!")</f>
        <v>#VALUE!</v>
      </c>
    </row>
    <row r="362" ht="15.75" customHeight="1">
      <c r="E362" s="4" t="str">
        <f>IFERROR(__xludf.DUMMYFUNCTION("GOOGLETRANSLATE(D362, ""he"", ""en"")"),"#VALUE!")</f>
        <v>#VALUE!</v>
      </c>
    </row>
    <row r="363" ht="15.75" customHeight="1">
      <c r="E363" s="4" t="str">
        <f>IFERROR(__xludf.DUMMYFUNCTION("GOOGLETRANSLATE(D363, ""he"", ""en"")"),"#VALUE!")</f>
        <v>#VALUE!</v>
      </c>
    </row>
    <row r="364" ht="15.75" customHeight="1">
      <c r="E364" s="4" t="str">
        <f>IFERROR(__xludf.DUMMYFUNCTION("GOOGLETRANSLATE(D364, ""he"", ""en"")"),"#VALUE!")</f>
        <v>#VALUE!</v>
      </c>
    </row>
    <row r="365" ht="15.75" customHeight="1">
      <c r="E365" s="4" t="str">
        <f>IFERROR(__xludf.DUMMYFUNCTION("GOOGLETRANSLATE(D365, ""he"", ""en"")"),"#VALUE!")</f>
        <v>#VALUE!</v>
      </c>
    </row>
    <row r="366" ht="15.75" customHeight="1">
      <c r="E366" s="4" t="str">
        <f>IFERROR(__xludf.DUMMYFUNCTION("GOOGLETRANSLATE(D366, ""he"", ""en"")"),"#VALUE!")</f>
        <v>#VALUE!</v>
      </c>
    </row>
    <row r="367" ht="15.75" customHeight="1">
      <c r="E367" s="4" t="str">
        <f>IFERROR(__xludf.DUMMYFUNCTION("GOOGLETRANSLATE(D367, ""he"", ""en"")"),"#VALUE!")</f>
        <v>#VALUE!</v>
      </c>
    </row>
    <row r="368" ht="15.75" customHeight="1">
      <c r="E368" s="4" t="str">
        <f>IFERROR(__xludf.DUMMYFUNCTION("GOOGLETRANSLATE(D368, ""he"", ""en"")"),"#VALUE!")</f>
        <v>#VALUE!</v>
      </c>
    </row>
    <row r="369" ht="15.75" customHeight="1">
      <c r="E369" s="4" t="str">
        <f>IFERROR(__xludf.DUMMYFUNCTION("GOOGLETRANSLATE(D369, ""he"", ""en"")"),"#VALUE!")</f>
        <v>#VALUE!</v>
      </c>
    </row>
    <row r="370" ht="15.75" customHeight="1">
      <c r="E370" s="4" t="str">
        <f>IFERROR(__xludf.DUMMYFUNCTION("GOOGLETRANSLATE(D370, ""he"", ""en"")"),"#VALUE!")</f>
        <v>#VALUE!</v>
      </c>
    </row>
    <row r="371" ht="15.75" customHeight="1">
      <c r="E371" s="4" t="str">
        <f>IFERROR(__xludf.DUMMYFUNCTION("GOOGLETRANSLATE(D371, ""he"", ""en"")"),"#VALUE!")</f>
        <v>#VALUE!</v>
      </c>
    </row>
    <row r="372" ht="15.75" customHeight="1">
      <c r="E372" s="4" t="str">
        <f>IFERROR(__xludf.DUMMYFUNCTION("GOOGLETRANSLATE(D372, ""he"", ""en"")"),"#VALUE!")</f>
        <v>#VALUE!</v>
      </c>
    </row>
    <row r="373" ht="15.75" customHeight="1">
      <c r="E373" s="4" t="str">
        <f>IFERROR(__xludf.DUMMYFUNCTION("GOOGLETRANSLATE(D373, ""he"", ""en"")"),"#VALUE!")</f>
        <v>#VALUE!</v>
      </c>
    </row>
    <row r="374" ht="15.75" customHeight="1">
      <c r="E374" s="4" t="str">
        <f>IFERROR(__xludf.DUMMYFUNCTION("GOOGLETRANSLATE(D374, ""he"", ""en"")"),"#VALUE!")</f>
        <v>#VALUE!</v>
      </c>
    </row>
    <row r="375" ht="15.75" customHeight="1">
      <c r="E375" s="4" t="str">
        <f>IFERROR(__xludf.DUMMYFUNCTION("GOOGLETRANSLATE(D375, ""he"", ""en"")"),"#VALUE!")</f>
        <v>#VALUE!</v>
      </c>
    </row>
    <row r="376" ht="15.75" customHeight="1">
      <c r="E376" s="4" t="str">
        <f>IFERROR(__xludf.DUMMYFUNCTION("GOOGLETRANSLATE(D376, ""he"", ""en"")"),"#VALUE!")</f>
        <v>#VALUE!</v>
      </c>
    </row>
    <row r="377" ht="15.75" customHeight="1">
      <c r="E377" s="4" t="str">
        <f>IFERROR(__xludf.DUMMYFUNCTION("GOOGLETRANSLATE(D377, ""he"", ""en"")"),"#VALUE!")</f>
        <v>#VALUE!</v>
      </c>
    </row>
    <row r="378" ht="15.75" customHeight="1">
      <c r="E378" s="4" t="str">
        <f>IFERROR(__xludf.DUMMYFUNCTION("GOOGLETRANSLATE(D378, ""he"", ""en"")"),"#VALUE!")</f>
        <v>#VALUE!</v>
      </c>
    </row>
    <row r="379" ht="15.75" customHeight="1">
      <c r="E379" s="4" t="str">
        <f>IFERROR(__xludf.DUMMYFUNCTION("GOOGLETRANSLATE(D379, ""he"", ""en"")"),"#VALUE!")</f>
        <v>#VALUE!</v>
      </c>
    </row>
    <row r="380" ht="15.75" customHeight="1">
      <c r="E380" s="4" t="str">
        <f>IFERROR(__xludf.DUMMYFUNCTION("GOOGLETRANSLATE(D380, ""he"", ""en"")"),"#VALUE!")</f>
        <v>#VALUE!</v>
      </c>
    </row>
    <row r="381" ht="15.75" customHeight="1">
      <c r="E381" s="4" t="str">
        <f>IFERROR(__xludf.DUMMYFUNCTION("GOOGLETRANSLATE(D381, ""he"", ""en"")"),"#VALUE!")</f>
        <v>#VALUE!</v>
      </c>
    </row>
    <row r="382" ht="15.75" customHeight="1">
      <c r="E382" s="4" t="str">
        <f>IFERROR(__xludf.DUMMYFUNCTION("GOOGLETRANSLATE(D382, ""he"", ""en"")"),"#VALUE!")</f>
        <v>#VALUE!</v>
      </c>
    </row>
    <row r="383" ht="15.75" customHeight="1">
      <c r="E383" s="4" t="str">
        <f>IFERROR(__xludf.DUMMYFUNCTION("GOOGLETRANSLATE(D383, ""he"", ""en"")"),"#VALUE!")</f>
        <v>#VALUE!</v>
      </c>
    </row>
    <row r="384" ht="15.75" customHeight="1">
      <c r="E384" s="4" t="str">
        <f>IFERROR(__xludf.DUMMYFUNCTION("GOOGLETRANSLATE(D384, ""he"", ""en"")"),"#VALUE!")</f>
        <v>#VALUE!</v>
      </c>
    </row>
    <row r="385" ht="15.75" customHeight="1">
      <c r="E385" s="4" t="str">
        <f>IFERROR(__xludf.DUMMYFUNCTION("GOOGLETRANSLATE(D385, ""he"", ""en"")"),"#VALUE!")</f>
        <v>#VALUE!</v>
      </c>
    </row>
    <row r="386" ht="15.75" customHeight="1">
      <c r="E386" s="4" t="str">
        <f>IFERROR(__xludf.DUMMYFUNCTION("GOOGLETRANSLATE(D386, ""he"", ""en"")"),"#VALUE!")</f>
        <v>#VALUE!</v>
      </c>
    </row>
    <row r="387" ht="15.75" customHeight="1">
      <c r="E387" s="4" t="str">
        <f>IFERROR(__xludf.DUMMYFUNCTION("GOOGLETRANSLATE(D387, ""he"", ""en"")"),"#VALUE!")</f>
        <v>#VALUE!</v>
      </c>
    </row>
    <row r="388" ht="15.75" customHeight="1">
      <c r="E388" s="4" t="str">
        <f>IFERROR(__xludf.DUMMYFUNCTION("GOOGLETRANSLATE(D388, ""he"", ""en"")"),"#VALUE!")</f>
        <v>#VALUE!</v>
      </c>
    </row>
    <row r="389" ht="15.75" customHeight="1">
      <c r="E389" s="4" t="str">
        <f>IFERROR(__xludf.DUMMYFUNCTION("GOOGLETRANSLATE(D389, ""he"", ""en"")"),"#VALUE!")</f>
        <v>#VALUE!</v>
      </c>
    </row>
    <row r="390" ht="15.75" customHeight="1">
      <c r="E390" s="4" t="str">
        <f>IFERROR(__xludf.DUMMYFUNCTION("GOOGLETRANSLATE(D390, ""he"", ""en"")"),"#VALUE!")</f>
        <v>#VALUE!</v>
      </c>
    </row>
    <row r="391" ht="15.75" customHeight="1">
      <c r="E391" s="4" t="str">
        <f>IFERROR(__xludf.DUMMYFUNCTION("GOOGLETRANSLATE(D391, ""he"", ""en"")"),"#VALUE!")</f>
        <v>#VALUE!</v>
      </c>
    </row>
    <row r="392" ht="15.75" customHeight="1">
      <c r="E392" s="4" t="str">
        <f>IFERROR(__xludf.DUMMYFUNCTION("GOOGLETRANSLATE(D392, ""he"", ""en"")"),"#VALUE!")</f>
        <v>#VALUE!</v>
      </c>
    </row>
    <row r="393" ht="15.75" customHeight="1">
      <c r="E393" s="4" t="str">
        <f>IFERROR(__xludf.DUMMYFUNCTION("GOOGLETRANSLATE(D393, ""he"", ""en"")"),"#VALUE!")</f>
        <v>#VALUE!</v>
      </c>
    </row>
    <row r="394" ht="15.75" customHeight="1">
      <c r="E394" s="4" t="str">
        <f>IFERROR(__xludf.DUMMYFUNCTION("GOOGLETRANSLATE(D394, ""he"", ""en"")"),"#VALUE!")</f>
        <v>#VALUE!</v>
      </c>
    </row>
    <row r="395" ht="15.75" customHeight="1">
      <c r="E395" s="4" t="str">
        <f>IFERROR(__xludf.DUMMYFUNCTION("GOOGLETRANSLATE(D395, ""he"", ""en"")"),"#VALUE!")</f>
        <v>#VALUE!</v>
      </c>
    </row>
    <row r="396" ht="15.75" customHeight="1">
      <c r="E396" s="4" t="str">
        <f>IFERROR(__xludf.DUMMYFUNCTION("GOOGLETRANSLATE(D396, ""he"", ""en"")"),"#VALUE!")</f>
        <v>#VALUE!</v>
      </c>
    </row>
    <row r="397" ht="15.75" customHeight="1">
      <c r="E397" s="4" t="str">
        <f>IFERROR(__xludf.DUMMYFUNCTION("GOOGLETRANSLATE(D397, ""he"", ""en"")"),"#VALUE!")</f>
        <v>#VALUE!</v>
      </c>
    </row>
    <row r="398" ht="15.75" customHeight="1">
      <c r="E398" s="4" t="str">
        <f>IFERROR(__xludf.DUMMYFUNCTION("GOOGLETRANSLATE(D398, ""he"", ""en"")"),"#VALUE!")</f>
        <v>#VALUE!</v>
      </c>
    </row>
    <row r="399" ht="15.75" customHeight="1">
      <c r="E399" s="4" t="str">
        <f>IFERROR(__xludf.DUMMYFUNCTION("GOOGLETRANSLATE(D399, ""he"", ""en"")"),"#VALUE!")</f>
        <v>#VALUE!</v>
      </c>
    </row>
    <row r="400" ht="15.75" customHeight="1">
      <c r="E400" s="4" t="str">
        <f>IFERROR(__xludf.DUMMYFUNCTION("GOOGLETRANSLATE(D400, ""he"", ""en"")"),"#VALUE!")</f>
        <v>#VALUE!</v>
      </c>
    </row>
    <row r="401" ht="15.75" customHeight="1">
      <c r="E401" s="4" t="str">
        <f>IFERROR(__xludf.DUMMYFUNCTION("GOOGLETRANSLATE(D401, ""he"", ""en"")"),"#VALUE!")</f>
        <v>#VALUE!</v>
      </c>
    </row>
    <row r="402" ht="15.75" customHeight="1">
      <c r="E402" s="4" t="str">
        <f>IFERROR(__xludf.DUMMYFUNCTION("GOOGLETRANSLATE(D402, ""he"", ""en"")"),"#VALUE!")</f>
        <v>#VALUE!</v>
      </c>
    </row>
    <row r="403" ht="15.75" customHeight="1">
      <c r="E403" s="4" t="str">
        <f>IFERROR(__xludf.DUMMYFUNCTION("GOOGLETRANSLATE(D403, ""he"", ""en"")"),"#VALUE!")</f>
        <v>#VALUE!</v>
      </c>
    </row>
    <row r="404" ht="15.75" customHeight="1">
      <c r="E404" s="4" t="str">
        <f>IFERROR(__xludf.DUMMYFUNCTION("GOOGLETRANSLATE(D404, ""he"", ""en"")"),"#VALUE!")</f>
        <v>#VALUE!</v>
      </c>
    </row>
    <row r="405" ht="15.75" customHeight="1">
      <c r="E405" s="4" t="str">
        <f>IFERROR(__xludf.DUMMYFUNCTION("GOOGLETRANSLATE(D405, ""he"", ""en"")"),"#VALUE!")</f>
        <v>#VALUE!</v>
      </c>
    </row>
    <row r="406" ht="15.75" customHeight="1">
      <c r="E406" s="4" t="str">
        <f>IFERROR(__xludf.DUMMYFUNCTION("GOOGLETRANSLATE(D406, ""he"", ""en"")"),"#VALUE!")</f>
        <v>#VALUE!</v>
      </c>
    </row>
    <row r="407" ht="15.75" customHeight="1">
      <c r="E407" s="4" t="str">
        <f>IFERROR(__xludf.DUMMYFUNCTION("GOOGLETRANSLATE(D407, ""he"", ""en"")"),"#VALUE!")</f>
        <v>#VALUE!</v>
      </c>
    </row>
    <row r="408" ht="15.75" customHeight="1">
      <c r="E408" s="4" t="str">
        <f>IFERROR(__xludf.DUMMYFUNCTION("GOOGLETRANSLATE(D408, ""he"", ""en"")"),"#VALUE!")</f>
        <v>#VALUE!</v>
      </c>
    </row>
    <row r="409" ht="15.75" customHeight="1">
      <c r="E409" s="4" t="str">
        <f>IFERROR(__xludf.DUMMYFUNCTION("GOOGLETRANSLATE(D409, ""he"", ""en"")"),"#VALUE!")</f>
        <v>#VALUE!</v>
      </c>
    </row>
    <row r="410" ht="15.75" customHeight="1">
      <c r="E410" s="4" t="str">
        <f>IFERROR(__xludf.DUMMYFUNCTION("GOOGLETRANSLATE(D410, ""he"", ""en"")"),"#VALUE!")</f>
        <v>#VALUE!</v>
      </c>
    </row>
    <row r="411" ht="15.75" customHeight="1">
      <c r="E411" s="4" t="str">
        <f>IFERROR(__xludf.DUMMYFUNCTION("GOOGLETRANSLATE(D411, ""he"", ""en"")"),"#VALUE!")</f>
        <v>#VALUE!</v>
      </c>
    </row>
    <row r="412" ht="15.75" customHeight="1">
      <c r="E412" s="4" t="str">
        <f>IFERROR(__xludf.DUMMYFUNCTION("GOOGLETRANSLATE(D412, ""he"", ""en"")"),"#VALUE!")</f>
        <v>#VALUE!</v>
      </c>
    </row>
    <row r="413" ht="15.75" customHeight="1">
      <c r="E413" s="4" t="str">
        <f>IFERROR(__xludf.DUMMYFUNCTION("GOOGLETRANSLATE(D413, ""he"", ""en"")"),"#VALUE!")</f>
        <v>#VALUE!</v>
      </c>
    </row>
    <row r="414" ht="15.75" customHeight="1">
      <c r="E414" s="4" t="str">
        <f>IFERROR(__xludf.DUMMYFUNCTION("GOOGLETRANSLATE(D414, ""he"", ""en"")"),"#VALUE!")</f>
        <v>#VALUE!</v>
      </c>
    </row>
    <row r="415" ht="15.75" customHeight="1">
      <c r="E415" s="4" t="str">
        <f>IFERROR(__xludf.DUMMYFUNCTION("GOOGLETRANSLATE(D415, ""he"", ""en"")"),"#VALUE!")</f>
        <v>#VALUE!</v>
      </c>
    </row>
    <row r="416" ht="15.75" customHeight="1">
      <c r="E416" s="4" t="str">
        <f>IFERROR(__xludf.DUMMYFUNCTION("GOOGLETRANSLATE(D416, ""he"", ""en"")"),"#VALUE!")</f>
        <v>#VALUE!</v>
      </c>
    </row>
    <row r="417" ht="15.75" customHeight="1">
      <c r="E417" s="4" t="str">
        <f>IFERROR(__xludf.DUMMYFUNCTION("GOOGLETRANSLATE(D417, ""he"", ""en"")"),"#VALUE!")</f>
        <v>#VALUE!</v>
      </c>
    </row>
    <row r="418" ht="15.75" customHeight="1">
      <c r="E418" s="4" t="str">
        <f>IFERROR(__xludf.DUMMYFUNCTION("GOOGLETRANSLATE(D418, ""he"", ""en"")"),"#VALUE!")</f>
        <v>#VALUE!</v>
      </c>
    </row>
    <row r="419" ht="15.75" customHeight="1">
      <c r="E419" s="4" t="str">
        <f>IFERROR(__xludf.DUMMYFUNCTION("GOOGLETRANSLATE(D419, ""he"", ""en"")"),"#VALUE!")</f>
        <v>#VALUE!</v>
      </c>
    </row>
    <row r="420" ht="15.75" customHeight="1">
      <c r="E420" s="4" t="str">
        <f>IFERROR(__xludf.DUMMYFUNCTION("GOOGLETRANSLATE(D420, ""he"", ""en"")"),"#VALUE!")</f>
        <v>#VALUE!</v>
      </c>
    </row>
    <row r="421" ht="15.75" customHeight="1">
      <c r="E421" s="4" t="str">
        <f>IFERROR(__xludf.DUMMYFUNCTION("GOOGLETRANSLATE(D421, ""he"", ""en"")"),"#VALUE!")</f>
        <v>#VALUE!</v>
      </c>
    </row>
    <row r="422" ht="15.75" customHeight="1">
      <c r="E422" s="4" t="str">
        <f>IFERROR(__xludf.DUMMYFUNCTION("GOOGLETRANSLATE(D422, ""he"", ""en"")"),"#VALUE!")</f>
        <v>#VALUE!</v>
      </c>
    </row>
    <row r="423" ht="15.75" customHeight="1">
      <c r="E423" s="4" t="str">
        <f>IFERROR(__xludf.DUMMYFUNCTION("GOOGLETRANSLATE(D423, ""he"", ""en"")"),"#VALUE!")</f>
        <v>#VALUE!</v>
      </c>
    </row>
    <row r="424" ht="15.75" customHeight="1">
      <c r="E424" s="4" t="str">
        <f>IFERROR(__xludf.DUMMYFUNCTION("GOOGLETRANSLATE(D424, ""he"", ""en"")"),"#VALUE!")</f>
        <v>#VALUE!</v>
      </c>
    </row>
    <row r="425" ht="15.75" customHeight="1">
      <c r="E425" s="4" t="str">
        <f>IFERROR(__xludf.DUMMYFUNCTION("GOOGLETRANSLATE(D425, ""he"", ""en"")"),"#VALUE!")</f>
        <v>#VALUE!</v>
      </c>
    </row>
    <row r="426" ht="15.75" customHeight="1">
      <c r="E426" s="4" t="str">
        <f>IFERROR(__xludf.DUMMYFUNCTION("GOOGLETRANSLATE(D426, ""he"", ""en"")"),"#VALUE!")</f>
        <v>#VALUE!</v>
      </c>
    </row>
    <row r="427" ht="15.75" customHeight="1">
      <c r="E427" s="4" t="str">
        <f>IFERROR(__xludf.DUMMYFUNCTION("GOOGLETRANSLATE(D427, ""he"", ""en"")"),"#VALUE!")</f>
        <v>#VALUE!</v>
      </c>
    </row>
    <row r="428" ht="15.75" customHeight="1">
      <c r="E428" s="4" t="str">
        <f>IFERROR(__xludf.DUMMYFUNCTION("GOOGLETRANSLATE(D428, ""he"", ""en"")"),"#VALUE!")</f>
        <v>#VALUE!</v>
      </c>
    </row>
    <row r="429" ht="15.75" customHeight="1">
      <c r="E429" s="4" t="str">
        <f>IFERROR(__xludf.DUMMYFUNCTION("GOOGLETRANSLATE(D429, ""he"", ""en"")"),"#VALUE!")</f>
        <v>#VALUE!</v>
      </c>
    </row>
    <row r="430" ht="15.75" customHeight="1">
      <c r="E430" s="4" t="str">
        <f>IFERROR(__xludf.DUMMYFUNCTION("GOOGLETRANSLATE(D430, ""he"", ""en"")"),"#VALUE!")</f>
        <v>#VALUE!</v>
      </c>
    </row>
    <row r="431" ht="15.75" customHeight="1">
      <c r="E431" s="4" t="str">
        <f>IFERROR(__xludf.DUMMYFUNCTION("GOOGLETRANSLATE(D431, ""he"", ""en"")"),"#VALUE!")</f>
        <v>#VALUE!</v>
      </c>
    </row>
    <row r="432" ht="15.75" customHeight="1">
      <c r="E432" s="4" t="str">
        <f>IFERROR(__xludf.DUMMYFUNCTION("GOOGLETRANSLATE(D432, ""he"", ""en"")"),"#VALUE!")</f>
        <v>#VALUE!</v>
      </c>
    </row>
    <row r="433" ht="15.75" customHeight="1">
      <c r="E433" s="4" t="str">
        <f>IFERROR(__xludf.DUMMYFUNCTION("GOOGLETRANSLATE(D433, ""he"", ""en"")"),"#VALUE!")</f>
        <v>#VALUE!</v>
      </c>
    </row>
    <row r="434" ht="15.75" customHeight="1">
      <c r="E434" s="4" t="str">
        <f>IFERROR(__xludf.DUMMYFUNCTION("GOOGLETRANSLATE(D434, ""he"", ""en"")"),"#VALUE!")</f>
        <v>#VALUE!</v>
      </c>
    </row>
    <row r="435" ht="15.75" customHeight="1">
      <c r="E435" s="4" t="str">
        <f>IFERROR(__xludf.DUMMYFUNCTION("GOOGLETRANSLATE(D435, ""he"", ""en"")"),"#VALUE!")</f>
        <v>#VALUE!</v>
      </c>
    </row>
    <row r="436" ht="15.75" customHeight="1">
      <c r="E436" s="4" t="str">
        <f>IFERROR(__xludf.DUMMYFUNCTION("GOOGLETRANSLATE(D436, ""he"", ""en"")"),"#VALUE!")</f>
        <v>#VALUE!</v>
      </c>
    </row>
    <row r="437" ht="15.75" customHeight="1">
      <c r="E437" s="4" t="str">
        <f>IFERROR(__xludf.DUMMYFUNCTION("GOOGLETRANSLATE(D437, ""he"", ""en"")"),"#VALUE!")</f>
        <v>#VALUE!</v>
      </c>
    </row>
    <row r="438" ht="15.75" customHeight="1">
      <c r="E438" s="4" t="str">
        <f>IFERROR(__xludf.DUMMYFUNCTION("GOOGLETRANSLATE(D438, ""he"", ""en"")"),"#VALUE!")</f>
        <v>#VALUE!</v>
      </c>
    </row>
    <row r="439" ht="15.75" customHeight="1">
      <c r="E439" s="4" t="str">
        <f>IFERROR(__xludf.DUMMYFUNCTION("GOOGLETRANSLATE(D439, ""he"", ""en"")"),"#VALUE!")</f>
        <v>#VALUE!</v>
      </c>
    </row>
    <row r="440" ht="15.75" customHeight="1">
      <c r="E440" s="4" t="str">
        <f>IFERROR(__xludf.DUMMYFUNCTION("GOOGLETRANSLATE(D440, ""he"", ""en"")"),"#VALUE!")</f>
        <v>#VALUE!</v>
      </c>
    </row>
    <row r="441" ht="15.75" customHeight="1">
      <c r="E441" s="4" t="str">
        <f>IFERROR(__xludf.DUMMYFUNCTION("GOOGLETRANSLATE(D441, ""he"", ""en"")"),"#VALUE!")</f>
        <v>#VALUE!</v>
      </c>
    </row>
    <row r="442" ht="15.75" customHeight="1">
      <c r="E442" s="4" t="str">
        <f>IFERROR(__xludf.DUMMYFUNCTION("GOOGLETRANSLATE(D442, ""he"", ""en"")"),"#VALUE!")</f>
        <v>#VALUE!</v>
      </c>
    </row>
    <row r="443" ht="15.75" customHeight="1">
      <c r="E443" s="4" t="str">
        <f>IFERROR(__xludf.DUMMYFUNCTION("GOOGLETRANSLATE(D443, ""he"", ""en"")"),"#VALUE!")</f>
        <v>#VALUE!</v>
      </c>
    </row>
    <row r="444" ht="15.75" customHeight="1">
      <c r="E444" s="4" t="str">
        <f>IFERROR(__xludf.DUMMYFUNCTION("GOOGLETRANSLATE(D444, ""he"", ""en"")"),"#VALUE!")</f>
        <v>#VALUE!</v>
      </c>
    </row>
    <row r="445" ht="15.75" customHeight="1">
      <c r="E445" s="4" t="str">
        <f>IFERROR(__xludf.DUMMYFUNCTION("GOOGLETRANSLATE(D445, ""he"", ""en"")"),"#VALUE!")</f>
        <v>#VALUE!</v>
      </c>
    </row>
    <row r="446" ht="15.75" customHeight="1">
      <c r="E446" s="4" t="str">
        <f>IFERROR(__xludf.DUMMYFUNCTION("GOOGLETRANSLATE(D446, ""he"", ""en"")"),"#VALUE!")</f>
        <v>#VALUE!</v>
      </c>
    </row>
    <row r="447" ht="15.75" customHeight="1">
      <c r="E447" s="4" t="str">
        <f>IFERROR(__xludf.DUMMYFUNCTION("GOOGLETRANSLATE(D447, ""he"", ""en"")"),"#VALUE!")</f>
        <v>#VALUE!</v>
      </c>
    </row>
    <row r="448" ht="15.75" customHeight="1">
      <c r="E448" s="4" t="str">
        <f>IFERROR(__xludf.DUMMYFUNCTION("GOOGLETRANSLATE(D448, ""he"", ""en"")"),"#VALUE!")</f>
        <v>#VALUE!</v>
      </c>
    </row>
    <row r="449" ht="15.75" customHeight="1">
      <c r="E449" s="4" t="str">
        <f>IFERROR(__xludf.DUMMYFUNCTION("GOOGLETRANSLATE(D449, ""he"", ""en"")"),"#VALUE!")</f>
        <v>#VALUE!</v>
      </c>
    </row>
    <row r="450" ht="15.75" customHeight="1">
      <c r="E450" s="4" t="str">
        <f>IFERROR(__xludf.DUMMYFUNCTION("GOOGLETRANSLATE(D450, ""he"", ""en"")"),"#VALUE!")</f>
        <v>#VALUE!</v>
      </c>
    </row>
    <row r="451" ht="15.75" customHeight="1">
      <c r="E451" s="4" t="str">
        <f>IFERROR(__xludf.DUMMYFUNCTION("GOOGLETRANSLATE(D451, ""he"", ""en"")"),"#VALUE!")</f>
        <v>#VALUE!</v>
      </c>
    </row>
    <row r="452" ht="15.75" customHeight="1">
      <c r="E452" s="4" t="str">
        <f>IFERROR(__xludf.DUMMYFUNCTION("GOOGLETRANSLATE(D452, ""he"", ""en"")"),"#VALUE!")</f>
        <v>#VALUE!</v>
      </c>
    </row>
    <row r="453" ht="15.75" customHeight="1">
      <c r="E453" s="4" t="str">
        <f>IFERROR(__xludf.DUMMYFUNCTION("GOOGLETRANSLATE(D453, ""he"", ""en"")"),"#VALUE!")</f>
        <v>#VALUE!</v>
      </c>
    </row>
    <row r="454" ht="15.75" customHeight="1">
      <c r="E454" s="4" t="str">
        <f>IFERROR(__xludf.DUMMYFUNCTION("GOOGLETRANSLATE(D454, ""he"", ""en"")"),"#VALUE!")</f>
        <v>#VALUE!</v>
      </c>
    </row>
    <row r="455" ht="15.75" customHeight="1">
      <c r="E455" s="4" t="str">
        <f>IFERROR(__xludf.DUMMYFUNCTION("GOOGLETRANSLATE(D455, ""he"", ""en"")"),"#VALUE!")</f>
        <v>#VALUE!</v>
      </c>
    </row>
    <row r="456" ht="15.75" customHeight="1">
      <c r="E456" s="4" t="str">
        <f>IFERROR(__xludf.DUMMYFUNCTION("GOOGLETRANSLATE(D456, ""he"", ""en"")"),"#VALUE!")</f>
        <v>#VALUE!</v>
      </c>
    </row>
    <row r="457" ht="15.75" customHeight="1">
      <c r="E457" s="4" t="str">
        <f>IFERROR(__xludf.DUMMYFUNCTION("GOOGLETRANSLATE(D457, ""he"", ""en"")"),"#VALUE!")</f>
        <v>#VALUE!</v>
      </c>
    </row>
    <row r="458" ht="15.75" customHeight="1">
      <c r="E458" s="4" t="str">
        <f>IFERROR(__xludf.DUMMYFUNCTION("GOOGLETRANSLATE(D458, ""he"", ""en"")"),"#VALUE!")</f>
        <v>#VALUE!</v>
      </c>
    </row>
    <row r="459" ht="15.75" customHeight="1">
      <c r="E459" s="4" t="str">
        <f>IFERROR(__xludf.DUMMYFUNCTION("GOOGLETRANSLATE(D459, ""he"", ""en"")"),"#VALUE!")</f>
        <v>#VALUE!</v>
      </c>
    </row>
    <row r="460" ht="15.75" customHeight="1">
      <c r="E460" s="4" t="str">
        <f>IFERROR(__xludf.DUMMYFUNCTION("GOOGLETRANSLATE(D460, ""he"", ""en"")"),"#VALUE!")</f>
        <v>#VALUE!</v>
      </c>
    </row>
    <row r="461" ht="15.75" customHeight="1">
      <c r="E461" s="4" t="str">
        <f>IFERROR(__xludf.DUMMYFUNCTION("GOOGLETRANSLATE(D461, ""he"", ""en"")"),"#VALUE!")</f>
        <v>#VALUE!</v>
      </c>
    </row>
    <row r="462" ht="15.75" customHeight="1">
      <c r="E462" s="4" t="str">
        <f>IFERROR(__xludf.DUMMYFUNCTION("GOOGLETRANSLATE(D462, ""he"", ""en"")"),"#VALUE!")</f>
        <v>#VALUE!</v>
      </c>
    </row>
    <row r="463" ht="15.75" customHeight="1">
      <c r="E463" s="4" t="str">
        <f>IFERROR(__xludf.DUMMYFUNCTION("GOOGLETRANSLATE(D463, ""he"", ""en"")"),"#VALUE!")</f>
        <v>#VALUE!</v>
      </c>
    </row>
    <row r="464" ht="15.75" customHeight="1">
      <c r="E464" s="4" t="str">
        <f>IFERROR(__xludf.DUMMYFUNCTION("GOOGLETRANSLATE(D464, ""he"", ""en"")"),"#VALUE!")</f>
        <v>#VALUE!</v>
      </c>
    </row>
    <row r="465" ht="15.75" customHeight="1">
      <c r="E465" s="4" t="str">
        <f>IFERROR(__xludf.DUMMYFUNCTION("GOOGLETRANSLATE(D465, ""he"", ""en"")"),"#VALUE!")</f>
        <v>#VALUE!</v>
      </c>
    </row>
    <row r="466" ht="15.75" customHeight="1">
      <c r="E466" s="4" t="str">
        <f>IFERROR(__xludf.DUMMYFUNCTION("GOOGLETRANSLATE(D466, ""he"", ""en"")"),"#VALUE!")</f>
        <v>#VALUE!</v>
      </c>
    </row>
    <row r="467" ht="15.75" customHeight="1">
      <c r="E467" s="4" t="str">
        <f>IFERROR(__xludf.DUMMYFUNCTION("GOOGLETRANSLATE(D467, ""he"", ""en"")"),"#VALUE!")</f>
        <v>#VALUE!</v>
      </c>
    </row>
    <row r="468" ht="15.75" customHeight="1">
      <c r="E468" s="4" t="str">
        <f>IFERROR(__xludf.DUMMYFUNCTION("GOOGLETRANSLATE(D468, ""he"", ""en"")"),"#VALUE!")</f>
        <v>#VALUE!</v>
      </c>
    </row>
    <row r="469" ht="15.75" customHeight="1">
      <c r="E469" s="4" t="str">
        <f>IFERROR(__xludf.DUMMYFUNCTION("GOOGLETRANSLATE(D469, ""he"", ""en"")"),"#VALUE!")</f>
        <v>#VALUE!</v>
      </c>
    </row>
    <row r="470" ht="15.75" customHeight="1">
      <c r="E470" s="4" t="str">
        <f>IFERROR(__xludf.DUMMYFUNCTION("GOOGLETRANSLATE(D470, ""he"", ""en"")"),"#VALUE!")</f>
        <v>#VALUE!</v>
      </c>
    </row>
    <row r="471" ht="15.75" customHeight="1">
      <c r="E471" s="4" t="str">
        <f>IFERROR(__xludf.DUMMYFUNCTION("GOOGLETRANSLATE(D471, ""he"", ""en"")"),"#VALUE!")</f>
        <v>#VALUE!</v>
      </c>
    </row>
    <row r="472" ht="15.75" customHeight="1">
      <c r="E472" s="4" t="str">
        <f>IFERROR(__xludf.DUMMYFUNCTION("GOOGLETRANSLATE(D472, ""he"", ""en"")"),"#VALUE!")</f>
        <v>#VALUE!</v>
      </c>
    </row>
    <row r="473" ht="15.75" customHeight="1">
      <c r="E473" s="4" t="str">
        <f>IFERROR(__xludf.DUMMYFUNCTION("GOOGLETRANSLATE(D473, ""he"", ""en"")"),"#VALUE!")</f>
        <v>#VALUE!</v>
      </c>
    </row>
    <row r="474" ht="15.75" customHeight="1">
      <c r="E474" s="4" t="str">
        <f>IFERROR(__xludf.DUMMYFUNCTION("GOOGLETRANSLATE(D474, ""he"", ""en"")"),"#VALUE!")</f>
        <v>#VALUE!</v>
      </c>
    </row>
    <row r="475" ht="15.75" customHeight="1">
      <c r="E475" s="4" t="str">
        <f>IFERROR(__xludf.DUMMYFUNCTION("GOOGLETRANSLATE(D475, ""he"", ""en"")"),"#VALUE!")</f>
        <v>#VALUE!</v>
      </c>
    </row>
    <row r="476" ht="15.75" customHeight="1">
      <c r="E476" s="4" t="str">
        <f>IFERROR(__xludf.DUMMYFUNCTION("GOOGLETRANSLATE(D476, ""he"", ""en"")"),"#VALUE!")</f>
        <v>#VALUE!</v>
      </c>
    </row>
    <row r="477" ht="15.75" customHeight="1">
      <c r="E477" s="4" t="str">
        <f>IFERROR(__xludf.DUMMYFUNCTION("GOOGLETRANSLATE(D477, ""he"", ""en"")"),"#VALUE!")</f>
        <v>#VALUE!</v>
      </c>
    </row>
    <row r="478" ht="15.75" customHeight="1">
      <c r="E478" s="4" t="str">
        <f>IFERROR(__xludf.DUMMYFUNCTION("GOOGLETRANSLATE(D478, ""he"", ""en"")"),"#VALUE!")</f>
        <v>#VALUE!</v>
      </c>
    </row>
    <row r="479" ht="15.75" customHeight="1">
      <c r="E479" s="4" t="str">
        <f>IFERROR(__xludf.DUMMYFUNCTION("GOOGLETRANSLATE(D479, ""he"", ""en"")"),"#VALUE!")</f>
        <v>#VALUE!</v>
      </c>
    </row>
    <row r="480" ht="15.75" customHeight="1">
      <c r="E480" s="4" t="str">
        <f>IFERROR(__xludf.DUMMYFUNCTION("GOOGLETRANSLATE(D480, ""he"", ""en"")"),"#VALUE!")</f>
        <v>#VALUE!</v>
      </c>
    </row>
    <row r="481" ht="15.75" customHeight="1">
      <c r="E481" s="4" t="str">
        <f>IFERROR(__xludf.DUMMYFUNCTION("GOOGLETRANSLATE(D481, ""he"", ""en"")"),"#VALUE!")</f>
        <v>#VALUE!</v>
      </c>
    </row>
    <row r="482" ht="15.75" customHeight="1">
      <c r="E482" s="4" t="str">
        <f>IFERROR(__xludf.DUMMYFUNCTION("GOOGLETRANSLATE(D482, ""he"", ""en"")"),"#VALUE!")</f>
        <v>#VALUE!</v>
      </c>
    </row>
    <row r="483" ht="15.75" customHeight="1">
      <c r="E483" s="4" t="str">
        <f>IFERROR(__xludf.DUMMYFUNCTION("GOOGLETRANSLATE(D483, ""he"", ""en"")"),"#VALUE!")</f>
        <v>#VALUE!</v>
      </c>
    </row>
    <row r="484" ht="15.75" customHeight="1">
      <c r="E484" s="4" t="str">
        <f>IFERROR(__xludf.DUMMYFUNCTION("GOOGLETRANSLATE(D484, ""he"", ""en"")"),"#VALUE!")</f>
        <v>#VALUE!</v>
      </c>
    </row>
    <row r="485" ht="15.75" customHeight="1">
      <c r="E485" s="4" t="str">
        <f>IFERROR(__xludf.DUMMYFUNCTION("GOOGLETRANSLATE(D485, ""he"", ""en"")"),"#VALUE!")</f>
        <v>#VALUE!</v>
      </c>
    </row>
    <row r="486" ht="15.75" customHeight="1">
      <c r="E486" s="4" t="str">
        <f>IFERROR(__xludf.DUMMYFUNCTION("GOOGLETRANSLATE(D486, ""he"", ""en"")"),"#VALUE!")</f>
        <v>#VALUE!</v>
      </c>
    </row>
    <row r="487" ht="15.75" customHeight="1">
      <c r="E487" s="4" t="str">
        <f>IFERROR(__xludf.DUMMYFUNCTION("GOOGLETRANSLATE(D487, ""he"", ""en"")"),"#VALUE!")</f>
        <v>#VALUE!</v>
      </c>
    </row>
    <row r="488" ht="15.75" customHeight="1">
      <c r="E488" s="4" t="str">
        <f>IFERROR(__xludf.DUMMYFUNCTION("GOOGLETRANSLATE(D488, ""he"", ""en"")"),"#VALUE!")</f>
        <v>#VALUE!</v>
      </c>
    </row>
    <row r="489" ht="15.75" customHeight="1">
      <c r="E489" s="4" t="str">
        <f>IFERROR(__xludf.DUMMYFUNCTION("GOOGLETRANSLATE(D489, ""he"", ""en"")"),"#VALUE!")</f>
        <v>#VALUE!</v>
      </c>
    </row>
    <row r="490" ht="15.75" customHeight="1">
      <c r="E490" s="4" t="str">
        <f>IFERROR(__xludf.DUMMYFUNCTION("GOOGLETRANSLATE(D490, ""he"", ""en"")"),"#VALUE!")</f>
        <v>#VALUE!</v>
      </c>
    </row>
    <row r="491" ht="15.75" customHeight="1">
      <c r="E491" s="4" t="str">
        <f>IFERROR(__xludf.DUMMYFUNCTION("GOOGLETRANSLATE(D491, ""he"", ""en"")"),"#VALUE!")</f>
        <v>#VALUE!</v>
      </c>
    </row>
    <row r="492" ht="15.75" customHeight="1">
      <c r="E492" s="4" t="str">
        <f>IFERROR(__xludf.DUMMYFUNCTION("GOOGLETRANSLATE(D492, ""he"", ""en"")"),"#VALUE!")</f>
        <v>#VALUE!</v>
      </c>
    </row>
    <row r="493" ht="15.75" customHeight="1">
      <c r="E493" s="4" t="str">
        <f>IFERROR(__xludf.DUMMYFUNCTION("GOOGLETRANSLATE(D493, ""he"", ""en"")"),"#VALUE!")</f>
        <v>#VALUE!</v>
      </c>
    </row>
    <row r="494" ht="15.75" customHeight="1">
      <c r="E494" s="4" t="str">
        <f>IFERROR(__xludf.DUMMYFUNCTION("GOOGLETRANSLATE(D494, ""he"", ""en"")"),"#VALUE!")</f>
        <v>#VALUE!</v>
      </c>
    </row>
    <row r="495" ht="15.75" customHeight="1">
      <c r="E495" s="4" t="str">
        <f>IFERROR(__xludf.DUMMYFUNCTION("GOOGLETRANSLATE(D495, ""he"", ""en"")"),"#VALUE!")</f>
        <v>#VALUE!</v>
      </c>
    </row>
    <row r="496" ht="15.75" customHeight="1">
      <c r="E496" s="4" t="str">
        <f>IFERROR(__xludf.DUMMYFUNCTION("GOOGLETRANSLATE(D496, ""he"", ""en"")"),"#VALUE!")</f>
        <v>#VALUE!</v>
      </c>
    </row>
    <row r="497" ht="15.75" customHeight="1">
      <c r="E497" s="4" t="str">
        <f>IFERROR(__xludf.DUMMYFUNCTION("GOOGLETRANSLATE(D497, ""he"", ""en"")"),"#VALUE!")</f>
        <v>#VALUE!</v>
      </c>
    </row>
    <row r="498" ht="15.75" customHeight="1">
      <c r="E498" s="4" t="str">
        <f>IFERROR(__xludf.DUMMYFUNCTION("GOOGLETRANSLATE(D498, ""he"", ""en"")"),"#VALUE!")</f>
        <v>#VALUE!</v>
      </c>
    </row>
    <row r="499" ht="15.75" customHeight="1">
      <c r="E499" s="4" t="str">
        <f>IFERROR(__xludf.DUMMYFUNCTION("GOOGLETRANSLATE(D499, ""he"", ""en"")"),"#VALUE!")</f>
        <v>#VALUE!</v>
      </c>
    </row>
    <row r="500" ht="15.75" customHeight="1">
      <c r="E500" s="4" t="str">
        <f>IFERROR(__xludf.DUMMYFUNCTION("GOOGLETRANSLATE(D500, ""he"", ""en"")"),"#VALUE!")</f>
        <v>#VALUE!</v>
      </c>
    </row>
    <row r="501" ht="15.75" customHeight="1">
      <c r="E501" s="4" t="str">
        <f>IFERROR(__xludf.DUMMYFUNCTION("GOOGLETRANSLATE(D501, ""he"", ""en"")"),"#VALUE!")</f>
        <v>#VALUE!</v>
      </c>
    </row>
    <row r="502" ht="15.75" customHeight="1">
      <c r="E502" s="4" t="str">
        <f>IFERROR(__xludf.DUMMYFUNCTION("GOOGLETRANSLATE(D502, ""he"", ""en"")"),"#VALUE!")</f>
        <v>#VALUE!</v>
      </c>
    </row>
    <row r="503" ht="15.75" customHeight="1">
      <c r="E503" s="4" t="str">
        <f>IFERROR(__xludf.DUMMYFUNCTION("GOOGLETRANSLATE(D503, ""he"", ""en"")"),"#VALUE!")</f>
        <v>#VALUE!</v>
      </c>
    </row>
    <row r="504" ht="15.75" customHeight="1">
      <c r="E504" s="4" t="str">
        <f>IFERROR(__xludf.DUMMYFUNCTION("GOOGLETRANSLATE(D504, ""he"", ""en"")"),"#VALUE!")</f>
        <v>#VALUE!</v>
      </c>
    </row>
    <row r="505" ht="15.75" customHeight="1">
      <c r="E505" s="4" t="str">
        <f>IFERROR(__xludf.DUMMYFUNCTION("GOOGLETRANSLATE(D505, ""he"", ""en"")"),"#VALUE!")</f>
        <v>#VALUE!</v>
      </c>
    </row>
    <row r="506" ht="15.75" customHeight="1">
      <c r="E506" s="4" t="str">
        <f>IFERROR(__xludf.DUMMYFUNCTION("GOOGLETRANSLATE(D506, ""he"", ""en"")"),"#VALUE!")</f>
        <v>#VALUE!</v>
      </c>
    </row>
    <row r="507" ht="15.75" customHeight="1">
      <c r="E507" s="4" t="str">
        <f>IFERROR(__xludf.DUMMYFUNCTION("GOOGLETRANSLATE(D507, ""he"", ""en"")"),"#VALUE!")</f>
        <v>#VALUE!</v>
      </c>
    </row>
    <row r="508" ht="15.75" customHeight="1">
      <c r="E508" s="4" t="str">
        <f>IFERROR(__xludf.DUMMYFUNCTION("GOOGLETRANSLATE(D508, ""he"", ""en"")"),"#VALUE!")</f>
        <v>#VALUE!</v>
      </c>
    </row>
    <row r="509" ht="15.75" customHeight="1">
      <c r="E509" s="4" t="str">
        <f>IFERROR(__xludf.DUMMYFUNCTION("GOOGLETRANSLATE(D509, ""he"", ""en"")"),"#VALUE!")</f>
        <v>#VALUE!</v>
      </c>
    </row>
    <row r="510" ht="15.75" customHeight="1">
      <c r="E510" s="4" t="str">
        <f>IFERROR(__xludf.DUMMYFUNCTION("GOOGLETRANSLATE(D510, ""he"", ""en"")"),"#VALUE!")</f>
        <v>#VALUE!</v>
      </c>
    </row>
    <row r="511" ht="15.75" customHeight="1">
      <c r="E511" s="4" t="str">
        <f>IFERROR(__xludf.DUMMYFUNCTION("GOOGLETRANSLATE(D511, ""he"", ""en"")"),"#VALUE!")</f>
        <v>#VALUE!</v>
      </c>
    </row>
    <row r="512" ht="15.75" customHeight="1">
      <c r="E512" s="4" t="str">
        <f>IFERROR(__xludf.DUMMYFUNCTION("GOOGLETRANSLATE(D512, ""he"", ""en"")"),"#VALUE!")</f>
        <v>#VALUE!</v>
      </c>
    </row>
    <row r="513" ht="15.75" customHeight="1">
      <c r="E513" s="4" t="str">
        <f>IFERROR(__xludf.DUMMYFUNCTION("GOOGLETRANSLATE(D513, ""he"", ""en"")"),"#VALUE!")</f>
        <v>#VALUE!</v>
      </c>
    </row>
    <row r="514" ht="15.75" customHeight="1">
      <c r="E514" s="4" t="str">
        <f>IFERROR(__xludf.DUMMYFUNCTION("GOOGLETRANSLATE(D514, ""he"", ""en"")"),"#VALUE!")</f>
        <v>#VALUE!</v>
      </c>
    </row>
    <row r="515" ht="15.75" customHeight="1">
      <c r="E515" s="4" t="str">
        <f>IFERROR(__xludf.DUMMYFUNCTION("GOOGLETRANSLATE(D515, ""he"", ""en"")"),"#VALUE!")</f>
        <v>#VALUE!</v>
      </c>
    </row>
    <row r="516" ht="15.75" customHeight="1">
      <c r="E516" s="4" t="str">
        <f>IFERROR(__xludf.DUMMYFUNCTION("GOOGLETRANSLATE(D516, ""he"", ""en"")"),"#VALUE!")</f>
        <v>#VALUE!</v>
      </c>
    </row>
    <row r="517" ht="15.75" customHeight="1">
      <c r="E517" s="4" t="str">
        <f>IFERROR(__xludf.DUMMYFUNCTION("GOOGLETRANSLATE(D517, ""he"", ""en"")"),"#VALUE!")</f>
        <v>#VALUE!</v>
      </c>
    </row>
    <row r="518" ht="15.75" customHeight="1">
      <c r="E518" s="4" t="str">
        <f>IFERROR(__xludf.DUMMYFUNCTION("GOOGLETRANSLATE(D518, ""he"", ""en"")"),"#VALUE!")</f>
        <v>#VALUE!</v>
      </c>
    </row>
    <row r="519" ht="15.75" customHeight="1">
      <c r="E519" s="4" t="str">
        <f>IFERROR(__xludf.DUMMYFUNCTION("GOOGLETRANSLATE(D519, ""he"", ""en"")"),"#VALUE!")</f>
        <v>#VALUE!</v>
      </c>
    </row>
    <row r="520" ht="15.75" customHeight="1">
      <c r="E520" s="4" t="str">
        <f>IFERROR(__xludf.DUMMYFUNCTION("GOOGLETRANSLATE(D520, ""he"", ""en"")"),"#VALUE!")</f>
        <v>#VALUE!</v>
      </c>
    </row>
    <row r="521" ht="15.75" customHeight="1">
      <c r="E521" s="4" t="str">
        <f>IFERROR(__xludf.DUMMYFUNCTION("GOOGLETRANSLATE(D521, ""he"", ""en"")"),"#VALUE!")</f>
        <v>#VALUE!</v>
      </c>
    </row>
    <row r="522" ht="15.75" customHeight="1">
      <c r="E522" s="4" t="str">
        <f>IFERROR(__xludf.DUMMYFUNCTION("GOOGLETRANSLATE(D522, ""he"", ""en"")"),"#VALUE!")</f>
        <v>#VALUE!</v>
      </c>
    </row>
    <row r="523" ht="15.75" customHeight="1">
      <c r="E523" s="4" t="str">
        <f>IFERROR(__xludf.DUMMYFUNCTION("GOOGLETRANSLATE(D523, ""he"", ""en"")"),"#VALUE!")</f>
        <v>#VALUE!</v>
      </c>
    </row>
    <row r="524" ht="15.75" customHeight="1">
      <c r="E524" s="4" t="str">
        <f>IFERROR(__xludf.DUMMYFUNCTION("GOOGLETRANSLATE(D524, ""he"", ""en"")"),"#VALUE!")</f>
        <v>#VALUE!</v>
      </c>
    </row>
    <row r="525" ht="15.75" customHeight="1">
      <c r="E525" s="4" t="str">
        <f>IFERROR(__xludf.DUMMYFUNCTION("GOOGLETRANSLATE(D525, ""he"", ""en"")"),"#VALUE!")</f>
        <v>#VALUE!</v>
      </c>
    </row>
    <row r="526" ht="15.75" customHeight="1">
      <c r="E526" s="4" t="str">
        <f>IFERROR(__xludf.DUMMYFUNCTION("GOOGLETRANSLATE(D526, ""he"", ""en"")"),"#VALUE!")</f>
        <v>#VALUE!</v>
      </c>
    </row>
    <row r="527" ht="15.75" customHeight="1">
      <c r="E527" s="4" t="str">
        <f>IFERROR(__xludf.DUMMYFUNCTION("GOOGLETRANSLATE(D527, ""he"", ""en"")"),"#VALUE!")</f>
        <v>#VALUE!</v>
      </c>
    </row>
    <row r="528" ht="15.75" customHeight="1">
      <c r="E528" s="4" t="str">
        <f>IFERROR(__xludf.DUMMYFUNCTION("GOOGLETRANSLATE(D528, ""he"", ""en"")"),"#VALUE!")</f>
        <v>#VALUE!</v>
      </c>
    </row>
    <row r="529" ht="15.75" customHeight="1">
      <c r="E529" s="4" t="str">
        <f>IFERROR(__xludf.DUMMYFUNCTION("GOOGLETRANSLATE(D529, ""he"", ""en"")"),"#VALUE!")</f>
        <v>#VALUE!</v>
      </c>
    </row>
    <row r="530" ht="15.75" customHeight="1">
      <c r="E530" s="4" t="str">
        <f>IFERROR(__xludf.DUMMYFUNCTION("GOOGLETRANSLATE(D530, ""he"", ""en"")"),"#VALUE!")</f>
        <v>#VALUE!</v>
      </c>
    </row>
    <row r="531" ht="15.75" customHeight="1">
      <c r="E531" s="4" t="str">
        <f>IFERROR(__xludf.DUMMYFUNCTION("GOOGLETRANSLATE(D531, ""he"", ""en"")"),"#VALUE!")</f>
        <v>#VALUE!</v>
      </c>
    </row>
    <row r="532" ht="15.75" customHeight="1">
      <c r="E532" s="4" t="str">
        <f>IFERROR(__xludf.DUMMYFUNCTION("GOOGLETRANSLATE(D532, ""he"", ""en"")"),"#VALUE!")</f>
        <v>#VALUE!</v>
      </c>
    </row>
    <row r="533" ht="15.75" customHeight="1">
      <c r="E533" s="4" t="str">
        <f>IFERROR(__xludf.DUMMYFUNCTION("GOOGLETRANSLATE(D533, ""he"", ""en"")"),"#VALUE!")</f>
        <v>#VALUE!</v>
      </c>
    </row>
    <row r="534" ht="15.75" customHeight="1">
      <c r="E534" s="4" t="str">
        <f>IFERROR(__xludf.DUMMYFUNCTION("GOOGLETRANSLATE(D534, ""he"", ""en"")"),"#VALUE!")</f>
        <v>#VALUE!</v>
      </c>
    </row>
    <row r="535" ht="15.75" customHeight="1">
      <c r="E535" s="4" t="str">
        <f>IFERROR(__xludf.DUMMYFUNCTION("GOOGLETRANSLATE(D535, ""he"", ""en"")"),"#VALUE!")</f>
        <v>#VALUE!</v>
      </c>
    </row>
    <row r="536" ht="15.75" customHeight="1">
      <c r="E536" s="4" t="str">
        <f>IFERROR(__xludf.DUMMYFUNCTION("GOOGLETRANSLATE(D536, ""he"", ""en"")"),"#VALUE!")</f>
        <v>#VALUE!</v>
      </c>
    </row>
    <row r="537" ht="15.75" customHeight="1">
      <c r="E537" s="4" t="str">
        <f>IFERROR(__xludf.DUMMYFUNCTION("GOOGLETRANSLATE(D537, ""he"", ""en"")"),"#VALUE!")</f>
        <v>#VALUE!</v>
      </c>
    </row>
    <row r="538" ht="15.75" customHeight="1">
      <c r="E538" s="4" t="str">
        <f>IFERROR(__xludf.DUMMYFUNCTION("GOOGLETRANSLATE(D538, ""he"", ""en"")"),"#VALUE!")</f>
        <v>#VALUE!</v>
      </c>
    </row>
    <row r="539" ht="15.75" customHeight="1">
      <c r="E539" s="4" t="str">
        <f>IFERROR(__xludf.DUMMYFUNCTION("GOOGLETRANSLATE(D539, ""he"", ""en"")"),"#VALUE!")</f>
        <v>#VALUE!</v>
      </c>
    </row>
    <row r="540" ht="15.75" customHeight="1">
      <c r="E540" s="4" t="str">
        <f>IFERROR(__xludf.DUMMYFUNCTION("GOOGLETRANSLATE(D540, ""he"", ""en"")"),"#VALUE!")</f>
        <v>#VALUE!</v>
      </c>
    </row>
    <row r="541" ht="15.75" customHeight="1">
      <c r="E541" s="4" t="str">
        <f>IFERROR(__xludf.DUMMYFUNCTION("GOOGLETRANSLATE(D541, ""he"", ""en"")"),"#VALUE!")</f>
        <v>#VALUE!</v>
      </c>
    </row>
    <row r="542" ht="15.75" customHeight="1">
      <c r="E542" s="4" t="str">
        <f>IFERROR(__xludf.DUMMYFUNCTION("GOOGLETRANSLATE(D542, ""he"", ""en"")"),"#VALUE!")</f>
        <v>#VALUE!</v>
      </c>
    </row>
    <row r="543" ht="15.75" customHeight="1">
      <c r="E543" s="4" t="str">
        <f>IFERROR(__xludf.DUMMYFUNCTION("GOOGLETRANSLATE(D543, ""he"", ""en"")"),"#VALUE!")</f>
        <v>#VALUE!</v>
      </c>
    </row>
    <row r="544" ht="15.75" customHeight="1">
      <c r="E544" s="4" t="str">
        <f>IFERROR(__xludf.DUMMYFUNCTION("GOOGLETRANSLATE(D544, ""he"", ""en"")"),"#VALUE!")</f>
        <v>#VALUE!</v>
      </c>
    </row>
    <row r="545" ht="15.75" customHeight="1">
      <c r="E545" s="4" t="str">
        <f>IFERROR(__xludf.DUMMYFUNCTION("GOOGLETRANSLATE(D545, ""he"", ""en"")"),"#VALUE!")</f>
        <v>#VALUE!</v>
      </c>
    </row>
    <row r="546" ht="15.75" customHeight="1">
      <c r="E546" s="4" t="str">
        <f>IFERROR(__xludf.DUMMYFUNCTION("GOOGLETRANSLATE(D546, ""he"", ""en"")"),"#VALUE!")</f>
        <v>#VALUE!</v>
      </c>
    </row>
    <row r="547" ht="15.75" customHeight="1">
      <c r="E547" s="4" t="str">
        <f>IFERROR(__xludf.DUMMYFUNCTION("GOOGLETRANSLATE(D547, ""he"", ""en"")"),"#VALUE!")</f>
        <v>#VALUE!</v>
      </c>
    </row>
    <row r="548" ht="15.75" customHeight="1">
      <c r="E548" s="4" t="str">
        <f>IFERROR(__xludf.DUMMYFUNCTION("GOOGLETRANSLATE(D548, ""he"", ""en"")"),"#VALUE!")</f>
        <v>#VALUE!</v>
      </c>
    </row>
    <row r="549" ht="15.75" customHeight="1">
      <c r="E549" s="4" t="str">
        <f>IFERROR(__xludf.DUMMYFUNCTION("GOOGLETRANSLATE(D549, ""he"", ""en"")"),"#VALUE!")</f>
        <v>#VALUE!</v>
      </c>
    </row>
    <row r="550" ht="15.75" customHeight="1">
      <c r="E550" s="4" t="str">
        <f>IFERROR(__xludf.DUMMYFUNCTION("GOOGLETRANSLATE(D550, ""he"", ""en"")"),"#VALUE!")</f>
        <v>#VALUE!</v>
      </c>
    </row>
    <row r="551" ht="15.75" customHeight="1">
      <c r="E551" s="4" t="str">
        <f>IFERROR(__xludf.DUMMYFUNCTION("GOOGLETRANSLATE(D551, ""he"", ""en"")"),"#VALUE!")</f>
        <v>#VALUE!</v>
      </c>
    </row>
    <row r="552" ht="15.75" customHeight="1">
      <c r="E552" s="4" t="str">
        <f>IFERROR(__xludf.DUMMYFUNCTION("GOOGLETRANSLATE(D552, ""he"", ""en"")"),"#VALUE!")</f>
        <v>#VALUE!</v>
      </c>
    </row>
    <row r="553" ht="15.75" customHeight="1">
      <c r="E553" s="4" t="str">
        <f>IFERROR(__xludf.DUMMYFUNCTION("GOOGLETRANSLATE(D553, ""he"", ""en"")"),"#VALUE!")</f>
        <v>#VALUE!</v>
      </c>
    </row>
    <row r="554" ht="15.75" customHeight="1">
      <c r="E554" s="4" t="str">
        <f>IFERROR(__xludf.DUMMYFUNCTION("GOOGLETRANSLATE(D554, ""he"", ""en"")"),"#VALUE!")</f>
        <v>#VALUE!</v>
      </c>
    </row>
    <row r="555" ht="15.75" customHeight="1">
      <c r="E555" s="4" t="str">
        <f>IFERROR(__xludf.DUMMYFUNCTION("GOOGLETRANSLATE(D555, ""he"", ""en"")"),"#VALUE!")</f>
        <v>#VALUE!</v>
      </c>
    </row>
    <row r="556" ht="15.75" customHeight="1">
      <c r="E556" s="4" t="str">
        <f>IFERROR(__xludf.DUMMYFUNCTION("GOOGLETRANSLATE(D556, ""he"", ""en"")"),"#VALUE!")</f>
        <v>#VALUE!</v>
      </c>
    </row>
    <row r="557" ht="15.75" customHeight="1">
      <c r="E557" s="4" t="str">
        <f>IFERROR(__xludf.DUMMYFUNCTION("GOOGLETRANSLATE(D557, ""he"", ""en"")"),"#VALUE!")</f>
        <v>#VALUE!</v>
      </c>
    </row>
    <row r="558" ht="15.75" customHeight="1">
      <c r="E558" s="4" t="str">
        <f>IFERROR(__xludf.DUMMYFUNCTION("GOOGLETRANSLATE(D558, ""he"", ""en"")"),"#VALUE!")</f>
        <v>#VALUE!</v>
      </c>
    </row>
    <row r="559" ht="15.75" customHeight="1">
      <c r="E559" s="4" t="str">
        <f>IFERROR(__xludf.DUMMYFUNCTION("GOOGLETRANSLATE(D559, ""he"", ""en"")"),"#VALUE!")</f>
        <v>#VALUE!</v>
      </c>
    </row>
    <row r="560" ht="15.75" customHeight="1">
      <c r="E560" s="4" t="str">
        <f>IFERROR(__xludf.DUMMYFUNCTION("GOOGLETRANSLATE(D560, ""he"", ""en"")"),"#VALUE!")</f>
        <v>#VALUE!</v>
      </c>
    </row>
    <row r="561" ht="15.75" customHeight="1">
      <c r="E561" s="4" t="str">
        <f>IFERROR(__xludf.DUMMYFUNCTION("GOOGLETRANSLATE(D561, ""he"", ""en"")"),"#VALUE!")</f>
        <v>#VALUE!</v>
      </c>
    </row>
    <row r="562" ht="15.75" customHeight="1">
      <c r="E562" s="4" t="str">
        <f>IFERROR(__xludf.DUMMYFUNCTION("GOOGLETRANSLATE(D562, ""he"", ""en"")"),"#VALUE!")</f>
        <v>#VALUE!</v>
      </c>
    </row>
    <row r="563" ht="15.75" customHeight="1">
      <c r="E563" s="4" t="str">
        <f>IFERROR(__xludf.DUMMYFUNCTION("GOOGLETRANSLATE(D563, ""he"", ""en"")"),"#VALUE!")</f>
        <v>#VALUE!</v>
      </c>
    </row>
    <row r="564" ht="15.75" customHeight="1">
      <c r="E564" s="4" t="str">
        <f>IFERROR(__xludf.DUMMYFUNCTION("GOOGLETRANSLATE(D564, ""he"", ""en"")"),"#VALUE!")</f>
        <v>#VALUE!</v>
      </c>
    </row>
    <row r="565" ht="15.75" customHeight="1">
      <c r="E565" s="4" t="str">
        <f>IFERROR(__xludf.DUMMYFUNCTION("GOOGLETRANSLATE(D565, ""he"", ""en"")"),"#VALUE!")</f>
        <v>#VALUE!</v>
      </c>
    </row>
    <row r="566" ht="15.75" customHeight="1">
      <c r="E566" s="4" t="str">
        <f>IFERROR(__xludf.DUMMYFUNCTION("GOOGLETRANSLATE(D566, ""he"", ""en"")"),"#VALUE!")</f>
        <v>#VALUE!</v>
      </c>
    </row>
    <row r="567" ht="15.75" customHeight="1">
      <c r="E567" s="4" t="str">
        <f>IFERROR(__xludf.DUMMYFUNCTION("GOOGLETRANSLATE(D567, ""he"", ""en"")"),"#VALUE!")</f>
        <v>#VALUE!</v>
      </c>
    </row>
    <row r="568" ht="15.75" customHeight="1">
      <c r="E568" s="4" t="str">
        <f>IFERROR(__xludf.DUMMYFUNCTION("GOOGLETRANSLATE(D568, ""he"", ""en"")"),"#VALUE!")</f>
        <v>#VALUE!</v>
      </c>
    </row>
    <row r="569" ht="15.75" customHeight="1">
      <c r="E569" s="4" t="str">
        <f>IFERROR(__xludf.DUMMYFUNCTION("GOOGLETRANSLATE(D569, ""he"", ""en"")"),"#VALUE!")</f>
        <v>#VALUE!</v>
      </c>
    </row>
    <row r="570" ht="15.75" customHeight="1">
      <c r="E570" s="4" t="str">
        <f>IFERROR(__xludf.DUMMYFUNCTION("GOOGLETRANSLATE(D570, ""he"", ""en"")"),"#VALUE!")</f>
        <v>#VALUE!</v>
      </c>
    </row>
    <row r="571" ht="15.75" customHeight="1">
      <c r="E571" s="4" t="str">
        <f>IFERROR(__xludf.DUMMYFUNCTION("GOOGLETRANSLATE(D571, ""he"", ""en"")"),"#VALUE!")</f>
        <v>#VALUE!</v>
      </c>
    </row>
    <row r="572" ht="15.75" customHeight="1">
      <c r="E572" s="4" t="str">
        <f>IFERROR(__xludf.DUMMYFUNCTION("GOOGLETRANSLATE(D572, ""he"", ""en"")"),"#VALUE!")</f>
        <v>#VALUE!</v>
      </c>
    </row>
    <row r="573" ht="15.75" customHeight="1">
      <c r="E573" s="4" t="str">
        <f>IFERROR(__xludf.DUMMYFUNCTION("GOOGLETRANSLATE(D573, ""he"", ""en"")"),"#VALUE!")</f>
        <v>#VALUE!</v>
      </c>
    </row>
    <row r="574" ht="15.75" customHeight="1">
      <c r="E574" s="4" t="str">
        <f>IFERROR(__xludf.DUMMYFUNCTION("GOOGLETRANSLATE(D574, ""he"", ""en"")"),"#VALUE!")</f>
        <v>#VALUE!</v>
      </c>
    </row>
    <row r="575" ht="15.75" customHeight="1">
      <c r="E575" s="4" t="str">
        <f>IFERROR(__xludf.DUMMYFUNCTION("GOOGLETRANSLATE(D575, ""he"", ""en"")"),"#VALUE!")</f>
        <v>#VALUE!</v>
      </c>
    </row>
    <row r="576" ht="15.75" customHeight="1">
      <c r="E576" s="4" t="str">
        <f>IFERROR(__xludf.DUMMYFUNCTION("GOOGLETRANSLATE(D576, ""he"", ""en"")"),"#VALUE!")</f>
        <v>#VALUE!</v>
      </c>
    </row>
    <row r="577" ht="15.75" customHeight="1">
      <c r="E577" s="4" t="str">
        <f>IFERROR(__xludf.DUMMYFUNCTION("GOOGLETRANSLATE(D577, ""he"", ""en"")"),"#VALUE!")</f>
        <v>#VALUE!</v>
      </c>
    </row>
    <row r="578" ht="15.75" customHeight="1">
      <c r="E578" s="4" t="str">
        <f>IFERROR(__xludf.DUMMYFUNCTION("GOOGLETRANSLATE(D578, ""he"", ""en"")"),"#VALUE!")</f>
        <v>#VALUE!</v>
      </c>
    </row>
    <row r="579" ht="15.75" customHeight="1">
      <c r="E579" s="4" t="str">
        <f>IFERROR(__xludf.DUMMYFUNCTION("GOOGLETRANSLATE(D579, ""he"", ""en"")"),"#VALUE!")</f>
        <v>#VALUE!</v>
      </c>
    </row>
    <row r="580" ht="15.75" customHeight="1">
      <c r="E580" s="4" t="str">
        <f>IFERROR(__xludf.DUMMYFUNCTION("GOOGLETRANSLATE(D580, ""he"", ""en"")"),"#VALUE!")</f>
        <v>#VALUE!</v>
      </c>
    </row>
    <row r="581" ht="15.75" customHeight="1">
      <c r="E581" s="4" t="str">
        <f>IFERROR(__xludf.DUMMYFUNCTION("GOOGLETRANSLATE(D581, ""he"", ""en"")"),"#VALUE!")</f>
        <v>#VALUE!</v>
      </c>
    </row>
    <row r="582" ht="15.75" customHeight="1">
      <c r="E582" s="4" t="str">
        <f>IFERROR(__xludf.DUMMYFUNCTION("GOOGLETRANSLATE(D582, ""he"", ""en"")"),"#VALUE!")</f>
        <v>#VALUE!</v>
      </c>
    </row>
    <row r="583" ht="15.75" customHeight="1">
      <c r="E583" s="4" t="str">
        <f>IFERROR(__xludf.DUMMYFUNCTION("GOOGLETRANSLATE(D583, ""he"", ""en"")"),"#VALUE!")</f>
        <v>#VALUE!</v>
      </c>
    </row>
    <row r="584" ht="15.75" customHeight="1">
      <c r="E584" s="4" t="str">
        <f>IFERROR(__xludf.DUMMYFUNCTION("GOOGLETRANSLATE(D584, ""he"", ""en"")"),"#VALUE!")</f>
        <v>#VALUE!</v>
      </c>
    </row>
    <row r="585" ht="15.75" customHeight="1">
      <c r="E585" s="4" t="str">
        <f>IFERROR(__xludf.DUMMYFUNCTION("GOOGLETRANSLATE(D585, ""he"", ""en"")"),"#VALUE!")</f>
        <v>#VALUE!</v>
      </c>
    </row>
    <row r="586" ht="15.75" customHeight="1">
      <c r="E586" s="4" t="str">
        <f>IFERROR(__xludf.DUMMYFUNCTION("GOOGLETRANSLATE(D586, ""he"", ""en"")"),"#VALUE!")</f>
        <v>#VALUE!</v>
      </c>
    </row>
    <row r="587" ht="15.75" customHeight="1">
      <c r="E587" s="4" t="str">
        <f>IFERROR(__xludf.DUMMYFUNCTION("GOOGLETRANSLATE(D587, ""he"", ""en"")"),"#VALUE!")</f>
        <v>#VALUE!</v>
      </c>
    </row>
    <row r="588" ht="15.75" customHeight="1">
      <c r="E588" s="4" t="str">
        <f>IFERROR(__xludf.DUMMYFUNCTION("GOOGLETRANSLATE(D588, ""he"", ""en"")"),"#VALUE!")</f>
        <v>#VALUE!</v>
      </c>
    </row>
    <row r="589" ht="15.75" customHeight="1">
      <c r="E589" s="4" t="str">
        <f>IFERROR(__xludf.DUMMYFUNCTION("GOOGLETRANSLATE(D589, ""he"", ""en"")"),"#VALUE!")</f>
        <v>#VALUE!</v>
      </c>
    </row>
    <row r="590" ht="15.75" customHeight="1">
      <c r="E590" s="4" t="str">
        <f>IFERROR(__xludf.DUMMYFUNCTION("GOOGLETRANSLATE(D590, ""he"", ""en"")"),"#VALUE!")</f>
        <v>#VALUE!</v>
      </c>
    </row>
    <row r="591" ht="15.75" customHeight="1">
      <c r="E591" s="4" t="str">
        <f>IFERROR(__xludf.DUMMYFUNCTION("GOOGLETRANSLATE(D591, ""he"", ""en"")"),"#VALUE!")</f>
        <v>#VALUE!</v>
      </c>
    </row>
    <row r="592" ht="15.75" customHeight="1">
      <c r="E592" s="4" t="str">
        <f>IFERROR(__xludf.DUMMYFUNCTION("GOOGLETRANSLATE(D592, ""he"", ""en"")"),"#VALUE!")</f>
        <v>#VALUE!</v>
      </c>
    </row>
    <row r="593" ht="15.75" customHeight="1">
      <c r="E593" s="4" t="str">
        <f>IFERROR(__xludf.DUMMYFUNCTION("GOOGLETRANSLATE(D593, ""he"", ""en"")"),"#VALUE!")</f>
        <v>#VALUE!</v>
      </c>
    </row>
    <row r="594" ht="15.75" customHeight="1">
      <c r="E594" s="4" t="str">
        <f>IFERROR(__xludf.DUMMYFUNCTION("GOOGLETRANSLATE(D594, ""he"", ""en"")"),"#VALUE!")</f>
        <v>#VALUE!</v>
      </c>
    </row>
    <row r="595" ht="15.75" customHeight="1">
      <c r="E595" s="4" t="str">
        <f>IFERROR(__xludf.DUMMYFUNCTION("GOOGLETRANSLATE(D595, ""he"", ""en"")"),"#VALUE!")</f>
        <v>#VALUE!</v>
      </c>
    </row>
    <row r="596" ht="15.75" customHeight="1">
      <c r="E596" s="4" t="str">
        <f>IFERROR(__xludf.DUMMYFUNCTION("GOOGLETRANSLATE(D596, ""he"", ""en"")"),"#VALUE!")</f>
        <v>#VALUE!</v>
      </c>
    </row>
    <row r="597" ht="15.75" customHeight="1">
      <c r="E597" s="4" t="str">
        <f>IFERROR(__xludf.DUMMYFUNCTION("GOOGLETRANSLATE(D597, ""he"", ""en"")"),"#VALUE!")</f>
        <v>#VALUE!</v>
      </c>
    </row>
    <row r="598" ht="15.75" customHeight="1">
      <c r="E598" s="4" t="str">
        <f>IFERROR(__xludf.DUMMYFUNCTION("GOOGLETRANSLATE(D598, ""he"", ""en"")"),"#VALUE!")</f>
        <v>#VALUE!</v>
      </c>
    </row>
    <row r="599" ht="15.75" customHeight="1">
      <c r="E599" s="4" t="str">
        <f>IFERROR(__xludf.DUMMYFUNCTION("GOOGLETRANSLATE(D599, ""he"", ""en"")"),"#VALUE!")</f>
        <v>#VALUE!</v>
      </c>
    </row>
    <row r="600" ht="15.75" customHeight="1">
      <c r="E600" s="4" t="str">
        <f>IFERROR(__xludf.DUMMYFUNCTION("GOOGLETRANSLATE(D600, ""he"", ""en"")"),"#VALUE!")</f>
        <v>#VALUE!</v>
      </c>
    </row>
    <row r="601" ht="15.75" customHeight="1">
      <c r="E601" s="4" t="str">
        <f>IFERROR(__xludf.DUMMYFUNCTION("GOOGLETRANSLATE(D601, ""he"", ""en"")"),"#VALUE!")</f>
        <v>#VALUE!</v>
      </c>
    </row>
    <row r="602" ht="15.75" customHeight="1">
      <c r="E602" s="4" t="str">
        <f>IFERROR(__xludf.DUMMYFUNCTION("GOOGLETRANSLATE(D602, ""he"", ""en"")"),"#VALUE!")</f>
        <v>#VALUE!</v>
      </c>
    </row>
    <row r="603" ht="15.75" customHeight="1">
      <c r="E603" s="4" t="str">
        <f>IFERROR(__xludf.DUMMYFUNCTION("GOOGLETRANSLATE(D603, ""he"", ""en"")"),"#VALUE!")</f>
        <v>#VALUE!</v>
      </c>
    </row>
    <row r="604" ht="15.75" customHeight="1">
      <c r="E604" s="4" t="str">
        <f>IFERROR(__xludf.DUMMYFUNCTION("GOOGLETRANSLATE(D604, ""he"", ""en"")"),"#VALUE!")</f>
        <v>#VALUE!</v>
      </c>
    </row>
    <row r="605" ht="15.75" customHeight="1">
      <c r="E605" s="4" t="str">
        <f>IFERROR(__xludf.DUMMYFUNCTION("GOOGLETRANSLATE(D605, ""he"", ""en"")"),"#VALUE!")</f>
        <v>#VALUE!</v>
      </c>
    </row>
    <row r="606" ht="15.75" customHeight="1">
      <c r="E606" s="4" t="str">
        <f>IFERROR(__xludf.DUMMYFUNCTION("GOOGLETRANSLATE(D606, ""he"", ""en"")"),"#VALUE!")</f>
        <v>#VALUE!</v>
      </c>
    </row>
    <row r="607" ht="15.75" customHeight="1">
      <c r="E607" s="4" t="str">
        <f>IFERROR(__xludf.DUMMYFUNCTION("GOOGLETRANSLATE(D607, ""he"", ""en"")"),"#VALUE!")</f>
        <v>#VALUE!</v>
      </c>
    </row>
    <row r="608" ht="15.75" customHeight="1">
      <c r="E608" s="4" t="str">
        <f>IFERROR(__xludf.DUMMYFUNCTION("GOOGLETRANSLATE(D608, ""he"", ""en"")"),"#VALUE!")</f>
        <v>#VALUE!</v>
      </c>
    </row>
    <row r="609" ht="15.75" customHeight="1">
      <c r="E609" s="4" t="str">
        <f>IFERROR(__xludf.DUMMYFUNCTION("GOOGLETRANSLATE(D609, ""he"", ""en"")"),"#VALUE!")</f>
        <v>#VALUE!</v>
      </c>
    </row>
    <row r="610" ht="15.75" customHeight="1">
      <c r="E610" s="4" t="str">
        <f>IFERROR(__xludf.DUMMYFUNCTION("GOOGLETRANSLATE(D610, ""he"", ""en"")"),"#VALUE!")</f>
        <v>#VALUE!</v>
      </c>
    </row>
    <row r="611" ht="15.75" customHeight="1">
      <c r="E611" s="4" t="str">
        <f>IFERROR(__xludf.DUMMYFUNCTION("GOOGLETRANSLATE(D611, ""he"", ""en"")"),"#VALUE!")</f>
        <v>#VALUE!</v>
      </c>
    </row>
    <row r="612" ht="15.75" customHeight="1">
      <c r="E612" s="4" t="str">
        <f>IFERROR(__xludf.DUMMYFUNCTION("GOOGLETRANSLATE(D612, ""he"", ""en"")"),"#VALUE!")</f>
        <v>#VALUE!</v>
      </c>
    </row>
    <row r="613" ht="15.75" customHeight="1">
      <c r="E613" s="4" t="str">
        <f>IFERROR(__xludf.DUMMYFUNCTION("GOOGLETRANSLATE(D613, ""he"", ""en"")"),"#VALUE!")</f>
        <v>#VALUE!</v>
      </c>
    </row>
    <row r="614" ht="15.75" customHeight="1">
      <c r="E614" s="4" t="str">
        <f>IFERROR(__xludf.DUMMYFUNCTION("GOOGLETRANSLATE(D614, ""he"", ""en"")"),"#VALUE!")</f>
        <v>#VALUE!</v>
      </c>
    </row>
    <row r="615" ht="15.75" customHeight="1">
      <c r="E615" s="4" t="str">
        <f>IFERROR(__xludf.DUMMYFUNCTION("GOOGLETRANSLATE(D615, ""he"", ""en"")"),"#VALUE!")</f>
        <v>#VALUE!</v>
      </c>
    </row>
    <row r="616" ht="15.75" customHeight="1">
      <c r="E616" s="4" t="str">
        <f>IFERROR(__xludf.DUMMYFUNCTION("GOOGLETRANSLATE(D616, ""he"", ""en"")"),"#VALUE!")</f>
        <v>#VALUE!</v>
      </c>
    </row>
    <row r="617" ht="15.75" customHeight="1">
      <c r="E617" s="4" t="str">
        <f>IFERROR(__xludf.DUMMYFUNCTION("GOOGLETRANSLATE(D617, ""he"", ""en"")"),"#VALUE!")</f>
        <v>#VALUE!</v>
      </c>
    </row>
    <row r="618" ht="15.75" customHeight="1">
      <c r="E618" s="4" t="str">
        <f>IFERROR(__xludf.DUMMYFUNCTION("GOOGLETRANSLATE(D618, ""he"", ""en"")"),"#VALUE!")</f>
        <v>#VALUE!</v>
      </c>
    </row>
    <row r="619" ht="15.75" customHeight="1">
      <c r="E619" s="4" t="str">
        <f>IFERROR(__xludf.DUMMYFUNCTION("GOOGLETRANSLATE(D619, ""he"", ""en"")"),"#VALUE!")</f>
        <v>#VALUE!</v>
      </c>
    </row>
    <row r="620" ht="15.75" customHeight="1">
      <c r="E620" s="4" t="str">
        <f>IFERROR(__xludf.DUMMYFUNCTION("GOOGLETRANSLATE(D620, ""he"", ""en"")"),"#VALUE!")</f>
        <v>#VALUE!</v>
      </c>
    </row>
    <row r="621" ht="15.75" customHeight="1">
      <c r="E621" s="4" t="str">
        <f>IFERROR(__xludf.DUMMYFUNCTION("GOOGLETRANSLATE(D621, ""he"", ""en"")"),"#VALUE!")</f>
        <v>#VALUE!</v>
      </c>
    </row>
    <row r="622" ht="15.75" customHeight="1">
      <c r="E622" s="4" t="str">
        <f>IFERROR(__xludf.DUMMYFUNCTION("GOOGLETRANSLATE(D622, ""he"", ""en"")"),"#VALUE!")</f>
        <v>#VALUE!</v>
      </c>
    </row>
    <row r="623" ht="15.75" customHeight="1">
      <c r="E623" s="4" t="str">
        <f>IFERROR(__xludf.DUMMYFUNCTION("GOOGLETRANSLATE(D623, ""he"", ""en"")"),"#VALUE!")</f>
        <v>#VALUE!</v>
      </c>
    </row>
    <row r="624" ht="15.75" customHeight="1">
      <c r="E624" s="4" t="str">
        <f>IFERROR(__xludf.DUMMYFUNCTION("GOOGLETRANSLATE(D624, ""he"", ""en"")"),"#VALUE!")</f>
        <v>#VALUE!</v>
      </c>
    </row>
    <row r="625" ht="15.75" customHeight="1">
      <c r="E625" s="4" t="str">
        <f>IFERROR(__xludf.DUMMYFUNCTION("GOOGLETRANSLATE(D625, ""he"", ""en"")"),"#VALUE!")</f>
        <v>#VALUE!</v>
      </c>
    </row>
    <row r="626" ht="15.75" customHeight="1">
      <c r="E626" s="4" t="str">
        <f>IFERROR(__xludf.DUMMYFUNCTION("GOOGLETRANSLATE(D626, ""he"", ""en"")"),"#VALUE!")</f>
        <v>#VALUE!</v>
      </c>
    </row>
    <row r="627" ht="15.75" customHeight="1">
      <c r="E627" s="4" t="str">
        <f>IFERROR(__xludf.DUMMYFUNCTION("GOOGLETRANSLATE(D627, ""he"", ""en"")"),"#VALUE!")</f>
        <v>#VALUE!</v>
      </c>
    </row>
    <row r="628" ht="15.75" customHeight="1">
      <c r="E628" s="4" t="str">
        <f>IFERROR(__xludf.DUMMYFUNCTION("GOOGLETRANSLATE(D628, ""he"", ""en"")"),"#VALUE!")</f>
        <v>#VALUE!</v>
      </c>
    </row>
    <row r="629" ht="15.75" customHeight="1">
      <c r="E629" s="4" t="str">
        <f>IFERROR(__xludf.DUMMYFUNCTION("GOOGLETRANSLATE(D629, ""he"", ""en"")"),"#VALUE!")</f>
        <v>#VALUE!</v>
      </c>
    </row>
    <row r="630" ht="15.75" customHeight="1">
      <c r="E630" s="4" t="str">
        <f>IFERROR(__xludf.DUMMYFUNCTION("GOOGLETRANSLATE(D630, ""he"", ""en"")"),"#VALUE!")</f>
        <v>#VALUE!</v>
      </c>
    </row>
    <row r="631" ht="15.75" customHeight="1">
      <c r="E631" s="4" t="str">
        <f>IFERROR(__xludf.DUMMYFUNCTION("GOOGLETRANSLATE(D631, ""he"", ""en"")"),"#VALUE!")</f>
        <v>#VALUE!</v>
      </c>
    </row>
    <row r="632" ht="15.75" customHeight="1">
      <c r="E632" s="4" t="str">
        <f>IFERROR(__xludf.DUMMYFUNCTION("GOOGLETRANSLATE(D632, ""he"", ""en"")"),"#VALUE!")</f>
        <v>#VALUE!</v>
      </c>
    </row>
    <row r="633" ht="15.75" customHeight="1">
      <c r="E633" s="4" t="str">
        <f>IFERROR(__xludf.DUMMYFUNCTION("GOOGLETRANSLATE(D633, ""he"", ""en"")"),"#VALUE!")</f>
        <v>#VALUE!</v>
      </c>
    </row>
    <row r="634" ht="15.75" customHeight="1">
      <c r="E634" s="4" t="str">
        <f>IFERROR(__xludf.DUMMYFUNCTION("GOOGLETRANSLATE(D634, ""he"", ""en"")"),"#VALUE!")</f>
        <v>#VALUE!</v>
      </c>
    </row>
    <row r="635" ht="15.75" customHeight="1">
      <c r="E635" s="4" t="str">
        <f>IFERROR(__xludf.DUMMYFUNCTION("GOOGLETRANSLATE(D635, ""he"", ""en"")"),"#VALUE!")</f>
        <v>#VALUE!</v>
      </c>
    </row>
    <row r="636" ht="15.75" customHeight="1">
      <c r="E636" s="4" t="str">
        <f>IFERROR(__xludf.DUMMYFUNCTION("GOOGLETRANSLATE(D636, ""he"", ""en"")"),"#VALUE!")</f>
        <v>#VALUE!</v>
      </c>
    </row>
    <row r="637" ht="15.75" customHeight="1">
      <c r="E637" s="4" t="str">
        <f>IFERROR(__xludf.DUMMYFUNCTION("GOOGLETRANSLATE(D637, ""he"", ""en"")"),"#VALUE!")</f>
        <v>#VALUE!</v>
      </c>
    </row>
    <row r="638" ht="15.75" customHeight="1">
      <c r="E638" s="4" t="str">
        <f>IFERROR(__xludf.DUMMYFUNCTION("GOOGLETRANSLATE(D638, ""he"", ""en"")"),"#VALUE!")</f>
        <v>#VALUE!</v>
      </c>
    </row>
    <row r="639" ht="15.75" customHeight="1">
      <c r="E639" s="4" t="str">
        <f>IFERROR(__xludf.DUMMYFUNCTION("GOOGLETRANSLATE(D639, ""he"", ""en"")"),"#VALUE!")</f>
        <v>#VALUE!</v>
      </c>
    </row>
    <row r="640" ht="15.75" customHeight="1">
      <c r="E640" s="4" t="str">
        <f>IFERROR(__xludf.DUMMYFUNCTION("GOOGLETRANSLATE(D640, ""he"", ""en"")"),"#VALUE!")</f>
        <v>#VALUE!</v>
      </c>
    </row>
    <row r="641" ht="15.75" customHeight="1">
      <c r="E641" s="4" t="str">
        <f>IFERROR(__xludf.DUMMYFUNCTION("GOOGLETRANSLATE(D641, ""he"", ""en"")"),"#VALUE!")</f>
        <v>#VALUE!</v>
      </c>
    </row>
    <row r="642" ht="15.75" customHeight="1">
      <c r="E642" s="4" t="str">
        <f>IFERROR(__xludf.DUMMYFUNCTION("GOOGLETRANSLATE(D642, ""he"", ""en"")"),"#VALUE!")</f>
        <v>#VALUE!</v>
      </c>
    </row>
    <row r="643" ht="15.75" customHeight="1">
      <c r="E643" s="4" t="str">
        <f>IFERROR(__xludf.DUMMYFUNCTION("GOOGLETRANSLATE(D643, ""he"", ""en"")"),"#VALUE!")</f>
        <v>#VALUE!</v>
      </c>
    </row>
    <row r="644" ht="15.75" customHeight="1">
      <c r="E644" s="4" t="str">
        <f>IFERROR(__xludf.DUMMYFUNCTION("GOOGLETRANSLATE(D644, ""he"", ""en"")"),"#VALUE!")</f>
        <v>#VALUE!</v>
      </c>
    </row>
    <row r="645" ht="15.75" customHeight="1">
      <c r="E645" s="4" t="str">
        <f>IFERROR(__xludf.DUMMYFUNCTION("GOOGLETRANSLATE(D645, ""he"", ""en"")"),"#VALUE!")</f>
        <v>#VALUE!</v>
      </c>
    </row>
    <row r="646" ht="15.75" customHeight="1">
      <c r="E646" s="4" t="str">
        <f>IFERROR(__xludf.DUMMYFUNCTION("GOOGLETRANSLATE(D646, ""he"", ""en"")"),"#VALUE!")</f>
        <v>#VALUE!</v>
      </c>
    </row>
    <row r="647" ht="15.75" customHeight="1">
      <c r="E647" s="4" t="str">
        <f>IFERROR(__xludf.DUMMYFUNCTION("GOOGLETRANSLATE(D647, ""he"", ""en"")"),"#VALUE!")</f>
        <v>#VALUE!</v>
      </c>
    </row>
    <row r="648" ht="15.75" customHeight="1">
      <c r="E648" s="4" t="str">
        <f>IFERROR(__xludf.DUMMYFUNCTION("GOOGLETRANSLATE(D648, ""he"", ""en"")"),"#VALUE!")</f>
        <v>#VALUE!</v>
      </c>
    </row>
    <row r="649" ht="15.75" customHeight="1">
      <c r="E649" s="4" t="str">
        <f>IFERROR(__xludf.DUMMYFUNCTION("GOOGLETRANSLATE(D649, ""he"", ""en"")"),"#VALUE!")</f>
        <v>#VALUE!</v>
      </c>
    </row>
    <row r="650" ht="15.75" customHeight="1">
      <c r="E650" s="4" t="str">
        <f>IFERROR(__xludf.DUMMYFUNCTION("GOOGLETRANSLATE(D650, ""he"", ""en"")"),"#VALUE!")</f>
        <v>#VALUE!</v>
      </c>
    </row>
    <row r="651" ht="15.75" customHeight="1">
      <c r="E651" s="4" t="str">
        <f>IFERROR(__xludf.DUMMYFUNCTION("GOOGLETRANSLATE(D651, ""he"", ""en"")"),"#VALUE!")</f>
        <v>#VALUE!</v>
      </c>
    </row>
    <row r="652" ht="15.75" customHeight="1">
      <c r="E652" s="4" t="str">
        <f>IFERROR(__xludf.DUMMYFUNCTION("GOOGLETRANSLATE(D652, ""he"", ""en"")"),"#VALUE!")</f>
        <v>#VALUE!</v>
      </c>
    </row>
    <row r="653" ht="15.75" customHeight="1">
      <c r="E653" s="4" t="str">
        <f>IFERROR(__xludf.DUMMYFUNCTION("GOOGLETRANSLATE(D653, ""he"", ""en"")"),"#VALUE!")</f>
        <v>#VALUE!</v>
      </c>
    </row>
    <row r="654" ht="15.75" customHeight="1">
      <c r="E654" s="4" t="str">
        <f>IFERROR(__xludf.DUMMYFUNCTION("GOOGLETRANSLATE(D654, ""he"", ""en"")"),"#VALUE!")</f>
        <v>#VALUE!</v>
      </c>
    </row>
    <row r="655" ht="15.75" customHeight="1">
      <c r="E655" s="4" t="str">
        <f>IFERROR(__xludf.DUMMYFUNCTION("GOOGLETRANSLATE(D655, ""he"", ""en"")"),"#VALUE!")</f>
        <v>#VALUE!</v>
      </c>
    </row>
    <row r="656" ht="15.75" customHeight="1">
      <c r="E656" s="4" t="str">
        <f>IFERROR(__xludf.DUMMYFUNCTION("GOOGLETRANSLATE(D656, ""he"", ""en"")"),"#VALUE!")</f>
        <v>#VALUE!</v>
      </c>
    </row>
    <row r="657" ht="15.75" customHeight="1">
      <c r="E657" s="4" t="str">
        <f>IFERROR(__xludf.DUMMYFUNCTION("GOOGLETRANSLATE(D657, ""he"", ""en"")"),"#VALUE!")</f>
        <v>#VALUE!</v>
      </c>
    </row>
    <row r="658" ht="15.75" customHeight="1">
      <c r="E658" s="4" t="str">
        <f>IFERROR(__xludf.DUMMYFUNCTION("GOOGLETRANSLATE(D658, ""he"", ""en"")"),"#VALUE!")</f>
        <v>#VALUE!</v>
      </c>
    </row>
    <row r="659" ht="15.75" customHeight="1">
      <c r="E659" s="4" t="str">
        <f>IFERROR(__xludf.DUMMYFUNCTION("GOOGLETRANSLATE(D659, ""he"", ""en"")"),"#VALUE!")</f>
        <v>#VALUE!</v>
      </c>
    </row>
    <row r="660" ht="15.75" customHeight="1">
      <c r="E660" s="4" t="str">
        <f>IFERROR(__xludf.DUMMYFUNCTION("GOOGLETRANSLATE(D660, ""he"", ""en"")"),"#VALUE!")</f>
        <v>#VALUE!</v>
      </c>
    </row>
    <row r="661" ht="15.75" customHeight="1">
      <c r="E661" s="4" t="str">
        <f>IFERROR(__xludf.DUMMYFUNCTION("GOOGLETRANSLATE(D661, ""he"", ""en"")"),"#VALUE!")</f>
        <v>#VALUE!</v>
      </c>
    </row>
    <row r="662" ht="15.75" customHeight="1">
      <c r="E662" s="4" t="str">
        <f>IFERROR(__xludf.DUMMYFUNCTION("GOOGLETRANSLATE(D662, ""he"", ""en"")"),"#VALUE!")</f>
        <v>#VALUE!</v>
      </c>
    </row>
    <row r="663" ht="15.75" customHeight="1">
      <c r="E663" s="4" t="str">
        <f>IFERROR(__xludf.DUMMYFUNCTION("GOOGLETRANSLATE(D663, ""he"", ""en"")"),"#VALUE!")</f>
        <v>#VALUE!</v>
      </c>
    </row>
    <row r="664" ht="15.75" customHeight="1">
      <c r="E664" s="4" t="str">
        <f>IFERROR(__xludf.DUMMYFUNCTION("GOOGLETRANSLATE(D664, ""he"", ""en"")"),"#VALUE!")</f>
        <v>#VALUE!</v>
      </c>
    </row>
    <row r="665" ht="15.75" customHeight="1">
      <c r="E665" s="4" t="str">
        <f>IFERROR(__xludf.DUMMYFUNCTION("GOOGLETRANSLATE(D665, ""he"", ""en"")"),"#VALUE!")</f>
        <v>#VALUE!</v>
      </c>
    </row>
    <row r="666" ht="15.75" customHeight="1">
      <c r="E666" s="4" t="str">
        <f>IFERROR(__xludf.DUMMYFUNCTION("GOOGLETRANSLATE(D666, ""he"", ""en"")"),"#VALUE!")</f>
        <v>#VALUE!</v>
      </c>
    </row>
    <row r="667" ht="15.75" customHeight="1">
      <c r="E667" s="4" t="str">
        <f>IFERROR(__xludf.DUMMYFUNCTION("GOOGLETRANSLATE(D667, ""he"", ""en"")"),"#VALUE!")</f>
        <v>#VALUE!</v>
      </c>
    </row>
    <row r="668" ht="15.75" customHeight="1">
      <c r="E668" s="4" t="str">
        <f>IFERROR(__xludf.DUMMYFUNCTION("GOOGLETRANSLATE(D668, ""he"", ""en"")"),"#VALUE!")</f>
        <v>#VALUE!</v>
      </c>
    </row>
    <row r="669" ht="15.75" customHeight="1">
      <c r="E669" s="4" t="str">
        <f>IFERROR(__xludf.DUMMYFUNCTION("GOOGLETRANSLATE(D669, ""he"", ""en"")"),"#VALUE!")</f>
        <v>#VALUE!</v>
      </c>
    </row>
    <row r="670" ht="15.75" customHeight="1">
      <c r="E670" s="4" t="str">
        <f>IFERROR(__xludf.DUMMYFUNCTION("GOOGLETRANSLATE(D670, ""he"", ""en"")"),"#VALUE!")</f>
        <v>#VALUE!</v>
      </c>
    </row>
    <row r="671" ht="15.75" customHeight="1">
      <c r="E671" s="4" t="str">
        <f>IFERROR(__xludf.DUMMYFUNCTION("GOOGLETRANSLATE(D671, ""he"", ""en"")"),"#VALUE!")</f>
        <v>#VALUE!</v>
      </c>
    </row>
    <row r="672" ht="15.75" customHeight="1">
      <c r="E672" s="4" t="str">
        <f>IFERROR(__xludf.DUMMYFUNCTION("GOOGLETRANSLATE(D672, ""he"", ""en"")"),"#VALUE!")</f>
        <v>#VALUE!</v>
      </c>
    </row>
    <row r="673" ht="15.75" customHeight="1">
      <c r="E673" s="4" t="str">
        <f>IFERROR(__xludf.DUMMYFUNCTION("GOOGLETRANSLATE(D673, ""he"", ""en"")"),"#VALUE!")</f>
        <v>#VALUE!</v>
      </c>
    </row>
    <row r="674" ht="15.75" customHeight="1">
      <c r="E674" s="4" t="str">
        <f>IFERROR(__xludf.DUMMYFUNCTION("GOOGLETRANSLATE(D674, ""he"", ""en"")"),"#VALUE!")</f>
        <v>#VALUE!</v>
      </c>
    </row>
    <row r="675" ht="15.75" customHeight="1">
      <c r="E675" s="4" t="str">
        <f>IFERROR(__xludf.DUMMYFUNCTION("GOOGLETRANSLATE(D675, ""he"", ""en"")"),"#VALUE!")</f>
        <v>#VALUE!</v>
      </c>
    </row>
    <row r="676" ht="15.75" customHeight="1">
      <c r="E676" s="4" t="str">
        <f>IFERROR(__xludf.DUMMYFUNCTION("GOOGLETRANSLATE(D676, ""he"", ""en"")"),"#VALUE!")</f>
        <v>#VALUE!</v>
      </c>
    </row>
    <row r="677" ht="15.75" customHeight="1">
      <c r="E677" s="4" t="str">
        <f>IFERROR(__xludf.DUMMYFUNCTION("GOOGLETRANSLATE(D677, ""he"", ""en"")"),"#VALUE!")</f>
        <v>#VALUE!</v>
      </c>
    </row>
    <row r="678" ht="15.75" customHeight="1">
      <c r="E678" s="4" t="str">
        <f>IFERROR(__xludf.DUMMYFUNCTION("GOOGLETRANSLATE(D678, ""he"", ""en"")"),"#VALUE!")</f>
        <v>#VALUE!</v>
      </c>
    </row>
    <row r="679" ht="15.75" customHeight="1">
      <c r="E679" s="4" t="str">
        <f>IFERROR(__xludf.DUMMYFUNCTION("GOOGLETRANSLATE(D679, ""he"", ""en"")"),"#VALUE!")</f>
        <v>#VALUE!</v>
      </c>
    </row>
    <row r="680" ht="15.75" customHeight="1">
      <c r="E680" s="4" t="str">
        <f>IFERROR(__xludf.DUMMYFUNCTION("GOOGLETRANSLATE(D680, ""he"", ""en"")"),"#VALUE!")</f>
        <v>#VALUE!</v>
      </c>
    </row>
    <row r="681" ht="15.75" customHeight="1">
      <c r="E681" s="4" t="str">
        <f>IFERROR(__xludf.DUMMYFUNCTION("GOOGLETRANSLATE(D681, ""he"", ""en"")"),"#VALUE!")</f>
        <v>#VALUE!</v>
      </c>
    </row>
    <row r="682" ht="15.75" customHeight="1">
      <c r="E682" s="4" t="str">
        <f>IFERROR(__xludf.DUMMYFUNCTION("GOOGLETRANSLATE(D682, ""he"", ""en"")"),"#VALUE!")</f>
        <v>#VALUE!</v>
      </c>
    </row>
    <row r="683" ht="15.75" customHeight="1">
      <c r="E683" s="4" t="str">
        <f>IFERROR(__xludf.DUMMYFUNCTION("GOOGLETRANSLATE(D683, ""he"", ""en"")"),"#VALUE!")</f>
        <v>#VALUE!</v>
      </c>
    </row>
    <row r="684" ht="15.75" customHeight="1">
      <c r="E684" s="4" t="str">
        <f>IFERROR(__xludf.DUMMYFUNCTION("GOOGLETRANSLATE(D684, ""he"", ""en"")"),"#VALUE!")</f>
        <v>#VALUE!</v>
      </c>
    </row>
    <row r="685" ht="15.75" customHeight="1">
      <c r="E685" s="4" t="str">
        <f>IFERROR(__xludf.DUMMYFUNCTION("GOOGLETRANSLATE(D685, ""he"", ""en"")"),"#VALUE!")</f>
        <v>#VALUE!</v>
      </c>
    </row>
    <row r="686" ht="15.75" customHeight="1">
      <c r="E686" s="4" t="str">
        <f>IFERROR(__xludf.DUMMYFUNCTION("GOOGLETRANSLATE(D686, ""he"", ""en"")"),"#VALUE!")</f>
        <v>#VALUE!</v>
      </c>
    </row>
    <row r="687" ht="15.75" customHeight="1">
      <c r="E687" s="4" t="str">
        <f>IFERROR(__xludf.DUMMYFUNCTION("GOOGLETRANSLATE(D687, ""he"", ""en"")"),"#VALUE!")</f>
        <v>#VALUE!</v>
      </c>
    </row>
    <row r="688" ht="15.75" customHeight="1">
      <c r="E688" s="4" t="str">
        <f>IFERROR(__xludf.DUMMYFUNCTION("GOOGLETRANSLATE(D688, ""he"", ""en"")"),"#VALUE!")</f>
        <v>#VALUE!</v>
      </c>
    </row>
    <row r="689" ht="15.75" customHeight="1">
      <c r="E689" s="4" t="str">
        <f>IFERROR(__xludf.DUMMYFUNCTION("GOOGLETRANSLATE(D689, ""he"", ""en"")"),"#VALUE!")</f>
        <v>#VALUE!</v>
      </c>
    </row>
    <row r="690" ht="15.75" customHeight="1">
      <c r="E690" s="4" t="str">
        <f>IFERROR(__xludf.DUMMYFUNCTION("GOOGLETRANSLATE(D690, ""he"", ""en"")"),"#VALUE!")</f>
        <v>#VALUE!</v>
      </c>
    </row>
    <row r="691" ht="15.75" customHeight="1">
      <c r="E691" s="4" t="str">
        <f>IFERROR(__xludf.DUMMYFUNCTION("GOOGLETRANSLATE(D691, ""he"", ""en"")"),"#VALUE!")</f>
        <v>#VALUE!</v>
      </c>
    </row>
    <row r="692" ht="15.75" customHeight="1">
      <c r="E692" s="4" t="str">
        <f>IFERROR(__xludf.DUMMYFUNCTION("GOOGLETRANSLATE(D692, ""he"", ""en"")"),"#VALUE!")</f>
        <v>#VALUE!</v>
      </c>
    </row>
    <row r="693" ht="15.75" customHeight="1">
      <c r="E693" s="4" t="str">
        <f>IFERROR(__xludf.DUMMYFUNCTION("GOOGLETRANSLATE(D693, ""he"", ""en"")"),"#VALUE!")</f>
        <v>#VALUE!</v>
      </c>
    </row>
    <row r="694" ht="15.75" customHeight="1">
      <c r="E694" s="4" t="str">
        <f>IFERROR(__xludf.DUMMYFUNCTION("GOOGLETRANSLATE(D694, ""he"", ""en"")"),"#VALUE!")</f>
        <v>#VALUE!</v>
      </c>
    </row>
    <row r="695" ht="15.75" customHeight="1">
      <c r="E695" s="4" t="str">
        <f>IFERROR(__xludf.DUMMYFUNCTION("GOOGLETRANSLATE(D695, ""he"", ""en"")"),"#VALUE!")</f>
        <v>#VALUE!</v>
      </c>
    </row>
    <row r="696" ht="15.75" customHeight="1">
      <c r="E696" s="4" t="str">
        <f>IFERROR(__xludf.DUMMYFUNCTION("GOOGLETRANSLATE(D696, ""he"", ""en"")"),"#VALUE!")</f>
        <v>#VALUE!</v>
      </c>
    </row>
    <row r="697" ht="15.75" customHeight="1">
      <c r="E697" s="4" t="str">
        <f>IFERROR(__xludf.DUMMYFUNCTION("GOOGLETRANSLATE(D697, ""he"", ""en"")"),"#VALUE!")</f>
        <v>#VALUE!</v>
      </c>
    </row>
    <row r="698" ht="15.75" customHeight="1">
      <c r="E698" s="4" t="str">
        <f>IFERROR(__xludf.DUMMYFUNCTION("GOOGLETRANSLATE(D698, ""he"", ""en"")"),"#VALUE!")</f>
        <v>#VALUE!</v>
      </c>
    </row>
    <row r="699" ht="15.75" customHeight="1">
      <c r="E699" s="4" t="str">
        <f>IFERROR(__xludf.DUMMYFUNCTION("GOOGLETRANSLATE(D699, ""he"", ""en"")"),"#VALUE!")</f>
        <v>#VALUE!</v>
      </c>
    </row>
    <row r="700" ht="15.75" customHeight="1">
      <c r="E700" s="4" t="str">
        <f>IFERROR(__xludf.DUMMYFUNCTION("GOOGLETRANSLATE(D700, ""he"", ""en"")"),"#VALUE!")</f>
        <v>#VALUE!</v>
      </c>
    </row>
    <row r="701" ht="15.75" customHeight="1">
      <c r="E701" s="4" t="str">
        <f>IFERROR(__xludf.DUMMYFUNCTION("GOOGLETRANSLATE(D701, ""he"", ""en"")"),"#VALUE!")</f>
        <v>#VALUE!</v>
      </c>
    </row>
    <row r="702" ht="15.75" customHeight="1">
      <c r="E702" s="4" t="str">
        <f>IFERROR(__xludf.DUMMYFUNCTION("GOOGLETRANSLATE(D702, ""he"", ""en"")"),"#VALUE!")</f>
        <v>#VALUE!</v>
      </c>
    </row>
    <row r="703" ht="15.75" customHeight="1">
      <c r="E703" s="4" t="str">
        <f>IFERROR(__xludf.DUMMYFUNCTION("GOOGLETRANSLATE(D703, ""he"", ""en"")"),"#VALUE!")</f>
        <v>#VALUE!</v>
      </c>
    </row>
    <row r="704" ht="15.75" customHeight="1">
      <c r="E704" s="4" t="str">
        <f>IFERROR(__xludf.DUMMYFUNCTION("GOOGLETRANSLATE(D704, ""he"", ""en"")"),"#VALUE!")</f>
        <v>#VALUE!</v>
      </c>
    </row>
    <row r="705" ht="15.75" customHeight="1">
      <c r="E705" s="4" t="str">
        <f>IFERROR(__xludf.DUMMYFUNCTION("GOOGLETRANSLATE(D705, ""he"", ""en"")"),"#VALUE!")</f>
        <v>#VALUE!</v>
      </c>
    </row>
    <row r="706" ht="15.75" customHeight="1">
      <c r="E706" s="4" t="str">
        <f>IFERROR(__xludf.DUMMYFUNCTION("GOOGLETRANSLATE(D706, ""he"", ""en"")"),"#VALUE!")</f>
        <v>#VALUE!</v>
      </c>
    </row>
    <row r="707" ht="15.75" customHeight="1">
      <c r="E707" s="4" t="str">
        <f>IFERROR(__xludf.DUMMYFUNCTION("GOOGLETRANSLATE(D707, ""he"", ""en"")"),"#VALUE!")</f>
        <v>#VALUE!</v>
      </c>
    </row>
    <row r="708" ht="15.75" customHeight="1">
      <c r="E708" s="4" t="str">
        <f>IFERROR(__xludf.DUMMYFUNCTION("GOOGLETRANSLATE(D708, ""he"", ""en"")"),"#VALUE!")</f>
        <v>#VALUE!</v>
      </c>
    </row>
    <row r="709" ht="15.75" customHeight="1">
      <c r="E709" s="4" t="str">
        <f>IFERROR(__xludf.DUMMYFUNCTION("GOOGLETRANSLATE(D709, ""he"", ""en"")"),"#VALUE!")</f>
        <v>#VALUE!</v>
      </c>
    </row>
    <row r="710" ht="15.75" customHeight="1">
      <c r="E710" s="4" t="str">
        <f>IFERROR(__xludf.DUMMYFUNCTION("GOOGLETRANSLATE(D710, ""he"", ""en"")"),"#VALUE!")</f>
        <v>#VALUE!</v>
      </c>
    </row>
    <row r="711" ht="15.75" customHeight="1">
      <c r="E711" s="4" t="str">
        <f>IFERROR(__xludf.DUMMYFUNCTION("GOOGLETRANSLATE(D711, ""he"", ""en"")"),"#VALUE!")</f>
        <v>#VALUE!</v>
      </c>
    </row>
    <row r="712" ht="15.75" customHeight="1">
      <c r="E712" s="4" t="str">
        <f>IFERROR(__xludf.DUMMYFUNCTION("GOOGLETRANSLATE(D712, ""he"", ""en"")"),"#VALUE!")</f>
        <v>#VALUE!</v>
      </c>
    </row>
    <row r="713" ht="15.75" customHeight="1">
      <c r="E713" s="4" t="str">
        <f>IFERROR(__xludf.DUMMYFUNCTION("GOOGLETRANSLATE(D713, ""he"", ""en"")"),"#VALUE!")</f>
        <v>#VALUE!</v>
      </c>
    </row>
    <row r="714" ht="15.75" customHeight="1">
      <c r="E714" s="4" t="str">
        <f>IFERROR(__xludf.DUMMYFUNCTION("GOOGLETRANSLATE(D714, ""he"", ""en"")"),"#VALUE!")</f>
        <v>#VALUE!</v>
      </c>
    </row>
    <row r="715" ht="15.75" customHeight="1">
      <c r="E715" s="4" t="str">
        <f>IFERROR(__xludf.DUMMYFUNCTION("GOOGLETRANSLATE(D715, ""he"", ""en"")"),"#VALUE!")</f>
        <v>#VALUE!</v>
      </c>
    </row>
    <row r="716" ht="15.75" customHeight="1">
      <c r="E716" s="4" t="str">
        <f>IFERROR(__xludf.DUMMYFUNCTION("GOOGLETRANSLATE(D716, ""he"", ""en"")"),"#VALUE!")</f>
        <v>#VALUE!</v>
      </c>
    </row>
    <row r="717" ht="15.75" customHeight="1">
      <c r="E717" s="4" t="str">
        <f>IFERROR(__xludf.DUMMYFUNCTION("GOOGLETRANSLATE(D717, ""he"", ""en"")"),"#VALUE!")</f>
        <v>#VALUE!</v>
      </c>
    </row>
    <row r="718" ht="15.75" customHeight="1">
      <c r="E718" s="4" t="str">
        <f>IFERROR(__xludf.DUMMYFUNCTION("GOOGLETRANSLATE(D718, ""he"", ""en"")"),"#VALUE!")</f>
        <v>#VALUE!</v>
      </c>
    </row>
    <row r="719" ht="15.75" customHeight="1">
      <c r="E719" s="4" t="str">
        <f>IFERROR(__xludf.DUMMYFUNCTION("GOOGLETRANSLATE(D719, ""he"", ""en"")"),"#VALUE!")</f>
        <v>#VALUE!</v>
      </c>
    </row>
    <row r="720" ht="15.75" customHeight="1">
      <c r="E720" s="4" t="str">
        <f>IFERROR(__xludf.DUMMYFUNCTION("GOOGLETRANSLATE(D720, ""he"", ""en"")"),"#VALUE!")</f>
        <v>#VALUE!</v>
      </c>
    </row>
    <row r="721" ht="15.75" customHeight="1">
      <c r="E721" s="4" t="str">
        <f>IFERROR(__xludf.DUMMYFUNCTION("GOOGLETRANSLATE(D721, ""he"", ""en"")"),"#VALUE!")</f>
        <v>#VALUE!</v>
      </c>
    </row>
    <row r="722" ht="15.75" customHeight="1">
      <c r="E722" s="4" t="str">
        <f>IFERROR(__xludf.DUMMYFUNCTION("GOOGLETRANSLATE(D722, ""he"", ""en"")"),"#VALUE!")</f>
        <v>#VALUE!</v>
      </c>
    </row>
    <row r="723" ht="15.75" customHeight="1">
      <c r="E723" s="4" t="str">
        <f>IFERROR(__xludf.DUMMYFUNCTION("GOOGLETRANSLATE(D723, ""he"", ""en"")"),"#VALUE!")</f>
        <v>#VALUE!</v>
      </c>
    </row>
    <row r="724" ht="15.75" customHeight="1">
      <c r="E724" s="4" t="str">
        <f>IFERROR(__xludf.DUMMYFUNCTION("GOOGLETRANSLATE(D724, ""he"", ""en"")"),"#VALUE!")</f>
        <v>#VALUE!</v>
      </c>
    </row>
    <row r="725" ht="15.75" customHeight="1">
      <c r="E725" s="4" t="str">
        <f>IFERROR(__xludf.DUMMYFUNCTION("GOOGLETRANSLATE(D725, ""he"", ""en"")"),"#VALUE!")</f>
        <v>#VALUE!</v>
      </c>
    </row>
    <row r="726" ht="15.75" customHeight="1">
      <c r="E726" s="4" t="str">
        <f>IFERROR(__xludf.DUMMYFUNCTION("GOOGLETRANSLATE(D726, ""he"", ""en"")"),"#VALUE!")</f>
        <v>#VALUE!</v>
      </c>
    </row>
    <row r="727" ht="15.75" customHeight="1">
      <c r="E727" s="4" t="str">
        <f>IFERROR(__xludf.DUMMYFUNCTION("GOOGLETRANSLATE(D727, ""he"", ""en"")"),"#VALUE!")</f>
        <v>#VALUE!</v>
      </c>
    </row>
    <row r="728" ht="15.75" customHeight="1">
      <c r="E728" s="4" t="str">
        <f>IFERROR(__xludf.DUMMYFUNCTION("GOOGLETRANSLATE(D728, ""he"", ""en"")"),"#VALUE!")</f>
        <v>#VALUE!</v>
      </c>
    </row>
    <row r="729" ht="15.75" customHeight="1">
      <c r="E729" s="4" t="str">
        <f>IFERROR(__xludf.DUMMYFUNCTION("GOOGLETRANSLATE(D729, ""he"", ""en"")"),"#VALUE!")</f>
        <v>#VALUE!</v>
      </c>
    </row>
    <row r="730" ht="15.75" customHeight="1">
      <c r="E730" s="4" t="str">
        <f>IFERROR(__xludf.DUMMYFUNCTION("GOOGLETRANSLATE(D730, ""he"", ""en"")"),"#VALUE!")</f>
        <v>#VALUE!</v>
      </c>
    </row>
    <row r="731" ht="15.75" customHeight="1">
      <c r="E731" s="4" t="str">
        <f>IFERROR(__xludf.DUMMYFUNCTION("GOOGLETRANSLATE(D731, ""he"", ""en"")"),"#VALUE!")</f>
        <v>#VALUE!</v>
      </c>
    </row>
    <row r="732" ht="15.75" customHeight="1">
      <c r="E732" s="4" t="str">
        <f>IFERROR(__xludf.DUMMYFUNCTION("GOOGLETRANSLATE(D732, ""he"", ""en"")"),"#VALUE!")</f>
        <v>#VALUE!</v>
      </c>
    </row>
    <row r="733" ht="15.75" customHeight="1">
      <c r="E733" s="4" t="str">
        <f>IFERROR(__xludf.DUMMYFUNCTION("GOOGLETRANSLATE(D733, ""he"", ""en"")"),"#VALUE!")</f>
        <v>#VALUE!</v>
      </c>
    </row>
    <row r="734" ht="15.75" customHeight="1">
      <c r="E734" s="4" t="str">
        <f>IFERROR(__xludf.DUMMYFUNCTION("GOOGLETRANSLATE(D734, ""he"", ""en"")"),"#VALUE!")</f>
        <v>#VALUE!</v>
      </c>
    </row>
    <row r="735" ht="15.75" customHeight="1">
      <c r="E735" s="4" t="str">
        <f>IFERROR(__xludf.DUMMYFUNCTION("GOOGLETRANSLATE(D735, ""he"", ""en"")"),"#VALUE!")</f>
        <v>#VALUE!</v>
      </c>
    </row>
    <row r="736" ht="15.75" customHeight="1">
      <c r="E736" s="4" t="str">
        <f>IFERROR(__xludf.DUMMYFUNCTION("GOOGLETRANSLATE(D736, ""he"", ""en"")"),"#VALUE!")</f>
        <v>#VALUE!</v>
      </c>
    </row>
    <row r="737" ht="15.75" customHeight="1">
      <c r="E737" s="4" t="str">
        <f>IFERROR(__xludf.DUMMYFUNCTION("GOOGLETRANSLATE(D737, ""he"", ""en"")"),"#VALUE!")</f>
        <v>#VALUE!</v>
      </c>
    </row>
    <row r="738" ht="15.75" customHeight="1">
      <c r="E738" s="4" t="str">
        <f>IFERROR(__xludf.DUMMYFUNCTION("GOOGLETRANSLATE(D738, ""he"", ""en"")"),"#VALUE!")</f>
        <v>#VALUE!</v>
      </c>
    </row>
    <row r="739" ht="15.75" customHeight="1">
      <c r="E739" s="4" t="str">
        <f>IFERROR(__xludf.DUMMYFUNCTION("GOOGLETRANSLATE(D739, ""he"", ""en"")"),"#VALUE!")</f>
        <v>#VALUE!</v>
      </c>
    </row>
    <row r="740" ht="15.75" customHeight="1">
      <c r="E740" s="4" t="str">
        <f>IFERROR(__xludf.DUMMYFUNCTION("GOOGLETRANSLATE(D740, ""he"", ""en"")"),"#VALUE!")</f>
        <v>#VALUE!</v>
      </c>
    </row>
    <row r="741" ht="15.75" customHeight="1">
      <c r="E741" s="4" t="str">
        <f>IFERROR(__xludf.DUMMYFUNCTION("GOOGLETRANSLATE(D741, ""he"", ""en"")"),"#VALUE!")</f>
        <v>#VALUE!</v>
      </c>
    </row>
    <row r="742" ht="15.75" customHeight="1">
      <c r="E742" s="4" t="str">
        <f>IFERROR(__xludf.DUMMYFUNCTION("GOOGLETRANSLATE(D742, ""he"", ""en"")"),"#VALUE!")</f>
        <v>#VALUE!</v>
      </c>
    </row>
    <row r="743" ht="15.75" customHeight="1">
      <c r="E743" s="4" t="str">
        <f>IFERROR(__xludf.DUMMYFUNCTION("GOOGLETRANSLATE(D743, ""he"", ""en"")"),"#VALUE!")</f>
        <v>#VALUE!</v>
      </c>
    </row>
    <row r="744" ht="15.75" customHeight="1">
      <c r="E744" s="4" t="str">
        <f>IFERROR(__xludf.DUMMYFUNCTION("GOOGLETRANSLATE(D744, ""he"", ""en"")"),"#VALUE!")</f>
        <v>#VALUE!</v>
      </c>
    </row>
    <row r="745" ht="15.75" customHeight="1">
      <c r="E745" s="4" t="str">
        <f>IFERROR(__xludf.DUMMYFUNCTION("GOOGLETRANSLATE(D745, ""he"", ""en"")"),"#VALUE!")</f>
        <v>#VALUE!</v>
      </c>
    </row>
    <row r="746" ht="15.75" customHeight="1">
      <c r="E746" s="4" t="str">
        <f>IFERROR(__xludf.DUMMYFUNCTION("GOOGLETRANSLATE(D746, ""he"", ""en"")"),"#VALUE!")</f>
        <v>#VALUE!</v>
      </c>
    </row>
    <row r="747" ht="15.75" customHeight="1">
      <c r="E747" s="4" t="str">
        <f>IFERROR(__xludf.DUMMYFUNCTION("GOOGLETRANSLATE(D747, ""he"", ""en"")"),"#VALUE!")</f>
        <v>#VALUE!</v>
      </c>
    </row>
    <row r="748" ht="15.75" customHeight="1">
      <c r="E748" s="4" t="str">
        <f>IFERROR(__xludf.DUMMYFUNCTION("GOOGLETRANSLATE(D748, ""he"", ""en"")"),"#VALUE!")</f>
        <v>#VALUE!</v>
      </c>
    </row>
    <row r="749" ht="15.75" customHeight="1">
      <c r="E749" s="4" t="str">
        <f>IFERROR(__xludf.DUMMYFUNCTION("GOOGLETRANSLATE(D749, ""he"", ""en"")"),"#VALUE!")</f>
        <v>#VALUE!</v>
      </c>
    </row>
    <row r="750" ht="15.75" customHeight="1">
      <c r="E750" s="4" t="str">
        <f>IFERROR(__xludf.DUMMYFUNCTION("GOOGLETRANSLATE(D750, ""he"", ""en"")"),"#VALUE!")</f>
        <v>#VALUE!</v>
      </c>
    </row>
    <row r="751" ht="15.75" customHeight="1">
      <c r="E751" s="4" t="str">
        <f>IFERROR(__xludf.DUMMYFUNCTION("GOOGLETRANSLATE(D751, ""he"", ""en"")"),"#VALUE!")</f>
        <v>#VALUE!</v>
      </c>
    </row>
    <row r="752" ht="15.75" customHeight="1">
      <c r="E752" s="4" t="str">
        <f>IFERROR(__xludf.DUMMYFUNCTION("GOOGLETRANSLATE(D752, ""he"", ""en"")"),"#VALUE!")</f>
        <v>#VALUE!</v>
      </c>
    </row>
    <row r="753" ht="15.75" customHeight="1">
      <c r="E753" s="4" t="str">
        <f>IFERROR(__xludf.DUMMYFUNCTION("GOOGLETRANSLATE(D753, ""he"", ""en"")"),"#VALUE!")</f>
        <v>#VALUE!</v>
      </c>
    </row>
    <row r="754" ht="15.75" customHeight="1">
      <c r="E754" s="4" t="str">
        <f>IFERROR(__xludf.DUMMYFUNCTION("GOOGLETRANSLATE(D754, ""he"", ""en"")"),"#VALUE!")</f>
        <v>#VALUE!</v>
      </c>
    </row>
    <row r="755" ht="15.75" customHeight="1">
      <c r="E755" s="4" t="str">
        <f>IFERROR(__xludf.DUMMYFUNCTION("GOOGLETRANSLATE(D755, ""he"", ""en"")"),"#VALUE!")</f>
        <v>#VALUE!</v>
      </c>
    </row>
    <row r="756" ht="15.75" customHeight="1">
      <c r="E756" s="4" t="str">
        <f>IFERROR(__xludf.DUMMYFUNCTION("GOOGLETRANSLATE(D756, ""he"", ""en"")"),"#VALUE!")</f>
        <v>#VALUE!</v>
      </c>
    </row>
    <row r="757" ht="15.75" customHeight="1">
      <c r="E757" s="4" t="str">
        <f>IFERROR(__xludf.DUMMYFUNCTION("GOOGLETRANSLATE(D757, ""he"", ""en"")"),"#VALUE!")</f>
        <v>#VALUE!</v>
      </c>
    </row>
    <row r="758" ht="15.75" customHeight="1">
      <c r="E758" s="4" t="str">
        <f>IFERROR(__xludf.DUMMYFUNCTION("GOOGLETRANSLATE(D758, ""he"", ""en"")"),"#VALUE!")</f>
        <v>#VALUE!</v>
      </c>
    </row>
    <row r="759" ht="15.75" customHeight="1">
      <c r="E759" s="4" t="str">
        <f>IFERROR(__xludf.DUMMYFUNCTION("GOOGLETRANSLATE(D759, ""he"", ""en"")"),"#VALUE!")</f>
        <v>#VALUE!</v>
      </c>
    </row>
    <row r="760" ht="15.75" customHeight="1">
      <c r="E760" s="4" t="str">
        <f>IFERROR(__xludf.DUMMYFUNCTION("GOOGLETRANSLATE(D760, ""he"", ""en"")"),"#VALUE!")</f>
        <v>#VALUE!</v>
      </c>
    </row>
    <row r="761" ht="15.75" customHeight="1">
      <c r="E761" s="4" t="str">
        <f>IFERROR(__xludf.DUMMYFUNCTION("GOOGLETRANSLATE(D761, ""he"", ""en"")"),"#VALUE!")</f>
        <v>#VALUE!</v>
      </c>
    </row>
    <row r="762" ht="15.75" customHeight="1">
      <c r="E762" s="4" t="str">
        <f>IFERROR(__xludf.DUMMYFUNCTION("GOOGLETRANSLATE(D762, ""he"", ""en"")"),"#VALUE!")</f>
        <v>#VALUE!</v>
      </c>
    </row>
    <row r="763" ht="15.75" customHeight="1">
      <c r="E763" s="4" t="str">
        <f>IFERROR(__xludf.DUMMYFUNCTION("GOOGLETRANSLATE(D763, ""he"", ""en"")"),"#VALUE!")</f>
        <v>#VALUE!</v>
      </c>
    </row>
    <row r="764" ht="15.75" customHeight="1">
      <c r="E764" s="4" t="str">
        <f>IFERROR(__xludf.DUMMYFUNCTION("GOOGLETRANSLATE(D764, ""he"", ""en"")"),"#VALUE!")</f>
        <v>#VALUE!</v>
      </c>
    </row>
    <row r="765" ht="15.75" customHeight="1">
      <c r="E765" s="4" t="str">
        <f>IFERROR(__xludf.DUMMYFUNCTION("GOOGLETRANSLATE(D765, ""he"", ""en"")"),"#VALUE!")</f>
        <v>#VALUE!</v>
      </c>
    </row>
    <row r="766" ht="15.75" customHeight="1">
      <c r="E766" s="4" t="str">
        <f>IFERROR(__xludf.DUMMYFUNCTION("GOOGLETRANSLATE(D766, ""he"", ""en"")"),"#VALUE!")</f>
        <v>#VALUE!</v>
      </c>
    </row>
    <row r="767" ht="15.75" customHeight="1">
      <c r="E767" s="4" t="str">
        <f>IFERROR(__xludf.DUMMYFUNCTION("GOOGLETRANSLATE(D767, ""he"", ""en"")"),"#VALUE!")</f>
        <v>#VALUE!</v>
      </c>
    </row>
    <row r="768" ht="15.75" customHeight="1">
      <c r="E768" s="4" t="str">
        <f>IFERROR(__xludf.DUMMYFUNCTION("GOOGLETRANSLATE(D768, ""he"", ""en"")"),"#VALUE!")</f>
        <v>#VALUE!</v>
      </c>
    </row>
    <row r="769" ht="15.75" customHeight="1">
      <c r="E769" s="4" t="str">
        <f>IFERROR(__xludf.DUMMYFUNCTION("GOOGLETRANSLATE(D769, ""he"", ""en"")"),"#VALUE!")</f>
        <v>#VALUE!</v>
      </c>
    </row>
    <row r="770" ht="15.75" customHeight="1">
      <c r="E770" s="4" t="str">
        <f>IFERROR(__xludf.DUMMYFUNCTION("GOOGLETRANSLATE(D770, ""he"", ""en"")"),"#VALUE!")</f>
        <v>#VALUE!</v>
      </c>
    </row>
    <row r="771" ht="15.75" customHeight="1">
      <c r="E771" s="4" t="str">
        <f>IFERROR(__xludf.DUMMYFUNCTION("GOOGLETRANSLATE(D771, ""he"", ""en"")"),"#VALUE!")</f>
        <v>#VALUE!</v>
      </c>
    </row>
    <row r="772" ht="15.75" customHeight="1">
      <c r="E772" s="4" t="str">
        <f>IFERROR(__xludf.DUMMYFUNCTION("GOOGLETRANSLATE(D772, ""he"", ""en"")"),"#VALUE!")</f>
        <v>#VALUE!</v>
      </c>
    </row>
    <row r="773" ht="15.75" customHeight="1">
      <c r="E773" s="4" t="str">
        <f>IFERROR(__xludf.DUMMYFUNCTION("GOOGLETRANSLATE(D773, ""he"", ""en"")"),"#VALUE!")</f>
        <v>#VALUE!</v>
      </c>
    </row>
    <row r="774" ht="15.75" customHeight="1">
      <c r="E774" s="4" t="str">
        <f>IFERROR(__xludf.DUMMYFUNCTION("GOOGLETRANSLATE(D774, ""he"", ""en"")"),"#VALUE!")</f>
        <v>#VALUE!</v>
      </c>
    </row>
    <row r="775" ht="15.75" customHeight="1">
      <c r="E775" s="4" t="str">
        <f>IFERROR(__xludf.DUMMYFUNCTION("GOOGLETRANSLATE(D775, ""he"", ""en"")"),"#VALUE!")</f>
        <v>#VALUE!</v>
      </c>
    </row>
    <row r="776" ht="15.75" customHeight="1">
      <c r="E776" s="4" t="str">
        <f>IFERROR(__xludf.DUMMYFUNCTION("GOOGLETRANSLATE(D776, ""he"", ""en"")"),"#VALUE!")</f>
        <v>#VALUE!</v>
      </c>
    </row>
    <row r="777" ht="15.75" customHeight="1">
      <c r="E777" s="4" t="str">
        <f>IFERROR(__xludf.DUMMYFUNCTION("GOOGLETRANSLATE(D777, ""he"", ""en"")"),"#VALUE!")</f>
        <v>#VALUE!</v>
      </c>
    </row>
    <row r="778" ht="15.75" customHeight="1">
      <c r="E778" s="4" t="str">
        <f>IFERROR(__xludf.DUMMYFUNCTION("GOOGLETRANSLATE(D778, ""he"", ""en"")"),"#VALUE!")</f>
        <v>#VALUE!</v>
      </c>
    </row>
    <row r="779" ht="15.75" customHeight="1">
      <c r="E779" s="4" t="str">
        <f>IFERROR(__xludf.DUMMYFUNCTION("GOOGLETRANSLATE(D779, ""he"", ""en"")"),"#VALUE!")</f>
        <v>#VALUE!</v>
      </c>
    </row>
    <row r="780" ht="15.75" customHeight="1">
      <c r="E780" s="4" t="str">
        <f>IFERROR(__xludf.DUMMYFUNCTION("GOOGLETRANSLATE(D780, ""he"", ""en"")"),"#VALUE!")</f>
        <v>#VALUE!</v>
      </c>
    </row>
    <row r="781" ht="15.75" customHeight="1">
      <c r="E781" s="4" t="str">
        <f>IFERROR(__xludf.DUMMYFUNCTION("GOOGLETRANSLATE(D781, ""he"", ""en"")"),"#VALUE!")</f>
        <v>#VALUE!</v>
      </c>
    </row>
    <row r="782" ht="15.75" customHeight="1">
      <c r="E782" s="4" t="str">
        <f>IFERROR(__xludf.DUMMYFUNCTION("GOOGLETRANSLATE(D782, ""he"", ""en"")"),"#VALUE!")</f>
        <v>#VALUE!</v>
      </c>
    </row>
    <row r="783" ht="15.75" customHeight="1">
      <c r="E783" s="4" t="str">
        <f>IFERROR(__xludf.DUMMYFUNCTION("GOOGLETRANSLATE(D783, ""he"", ""en"")"),"#VALUE!")</f>
        <v>#VALUE!</v>
      </c>
    </row>
    <row r="784" ht="15.75" customHeight="1">
      <c r="E784" s="4" t="str">
        <f>IFERROR(__xludf.DUMMYFUNCTION("GOOGLETRANSLATE(D784, ""he"", ""en"")"),"#VALUE!")</f>
        <v>#VALUE!</v>
      </c>
    </row>
    <row r="785" ht="15.75" customHeight="1">
      <c r="E785" s="4" t="str">
        <f>IFERROR(__xludf.DUMMYFUNCTION("GOOGLETRANSLATE(D785, ""he"", ""en"")"),"#VALUE!")</f>
        <v>#VALUE!</v>
      </c>
    </row>
    <row r="786" ht="15.75" customHeight="1">
      <c r="E786" s="4" t="str">
        <f>IFERROR(__xludf.DUMMYFUNCTION("GOOGLETRANSLATE(D786, ""he"", ""en"")"),"#VALUE!")</f>
        <v>#VALUE!</v>
      </c>
    </row>
    <row r="787" ht="15.75" customHeight="1">
      <c r="E787" s="4" t="str">
        <f>IFERROR(__xludf.DUMMYFUNCTION("GOOGLETRANSLATE(D787, ""he"", ""en"")"),"#VALUE!")</f>
        <v>#VALUE!</v>
      </c>
    </row>
    <row r="788" ht="15.75" customHeight="1">
      <c r="E788" s="4" t="str">
        <f>IFERROR(__xludf.DUMMYFUNCTION("GOOGLETRANSLATE(D788, ""he"", ""en"")"),"#VALUE!")</f>
        <v>#VALUE!</v>
      </c>
    </row>
    <row r="789" ht="15.75" customHeight="1">
      <c r="E789" s="4" t="str">
        <f>IFERROR(__xludf.DUMMYFUNCTION("GOOGLETRANSLATE(D789, ""he"", ""en"")"),"#VALUE!")</f>
        <v>#VALUE!</v>
      </c>
    </row>
    <row r="790" ht="15.75" customHeight="1">
      <c r="E790" s="4" t="str">
        <f>IFERROR(__xludf.DUMMYFUNCTION("GOOGLETRANSLATE(D790, ""he"", ""en"")"),"#VALUE!")</f>
        <v>#VALUE!</v>
      </c>
    </row>
    <row r="791" ht="15.75" customHeight="1">
      <c r="E791" s="4" t="str">
        <f>IFERROR(__xludf.DUMMYFUNCTION("GOOGLETRANSLATE(D791, ""he"", ""en"")"),"#VALUE!")</f>
        <v>#VALUE!</v>
      </c>
    </row>
    <row r="792" ht="15.75" customHeight="1">
      <c r="E792" s="4" t="str">
        <f>IFERROR(__xludf.DUMMYFUNCTION("GOOGLETRANSLATE(D792, ""he"", ""en"")"),"#VALUE!")</f>
        <v>#VALUE!</v>
      </c>
    </row>
    <row r="793" ht="15.75" customHeight="1">
      <c r="E793" s="4" t="str">
        <f>IFERROR(__xludf.DUMMYFUNCTION("GOOGLETRANSLATE(D793, ""he"", ""en"")"),"#VALUE!")</f>
        <v>#VALUE!</v>
      </c>
    </row>
    <row r="794" ht="15.75" customHeight="1">
      <c r="E794" s="4" t="str">
        <f>IFERROR(__xludf.DUMMYFUNCTION("GOOGLETRANSLATE(D794, ""he"", ""en"")"),"#VALUE!")</f>
        <v>#VALUE!</v>
      </c>
    </row>
    <row r="795" ht="15.75" customHeight="1">
      <c r="E795" s="4" t="str">
        <f>IFERROR(__xludf.DUMMYFUNCTION("GOOGLETRANSLATE(D795, ""he"", ""en"")"),"#VALUE!")</f>
        <v>#VALUE!</v>
      </c>
    </row>
    <row r="796" ht="15.75" customHeight="1">
      <c r="E796" s="4" t="str">
        <f>IFERROR(__xludf.DUMMYFUNCTION("GOOGLETRANSLATE(D796, ""he"", ""en"")"),"#VALUE!")</f>
        <v>#VALUE!</v>
      </c>
    </row>
    <row r="797" ht="15.75" customHeight="1">
      <c r="E797" s="4" t="str">
        <f>IFERROR(__xludf.DUMMYFUNCTION("GOOGLETRANSLATE(D797, ""he"", ""en"")"),"#VALUE!")</f>
        <v>#VALUE!</v>
      </c>
    </row>
    <row r="798" ht="15.75" customHeight="1">
      <c r="E798" s="4" t="str">
        <f>IFERROR(__xludf.DUMMYFUNCTION("GOOGLETRANSLATE(D798, ""he"", ""en"")"),"#VALUE!")</f>
        <v>#VALUE!</v>
      </c>
    </row>
    <row r="799" ht="15.75" customHeight="1">
      <c r="E799" s="4" t="str">
        <f>IFERROR(__xludf.DUMMYFUNCTION("GOOGLETRANSLATE(D799, ""he"", ""en"")"),"#VALUE!")</f>
        <v>#VALUE!</v>
      </c>
    </row>
    <row r="800" ht="15.75" customHeight="1">
      <c r="E800" s="4" t="str">
        <f>IFERROR(__xludf.DUMMYFUNCTION("GOOGLETRANSLATE(D800, ""he"", ""en"")"),"#VALUE!")</f>
        <v>#VALUE!</v>
      </c>
    </row>
    <row r="801" ht="15.75" customHeight="1">
      <c r="E801" s="4" t="str">
        <f>IFERROR(__xludf.DUMMYFUNCTION("GOOGLETRANSLATE(D801, ""he"", ""en"")"),"#VALUE!")</f>
        <v>#VALUE!</v>
      </c>
    </row>
    <row r="802" ht="15.75" customHeight="1">
      <c r="E802" s="4" t="str">
        <f>IFERROR(__xludf.DUMMYFUNCTION("GOOGLETRANSLATE(D802, ""he"", ""en"")"),"#VALUE!")</f>
        <v>#VALUE!</v>
      </c>
    </row>
    <row r="803" ht="15.75" customHeight="1">
      <c r="E803" s="4" t="str">
        <f>IFERROR(__xludf.DUMMYFUNCTION("GOOGLETRANSLATE(D803, ""he"", ""en"")"),"#VALUE!")</f>
        <v>#VALUE!</v>
      </c>
    </row>
    <row r="804" ht="15.75" customHeight="1">
      <c r="E804" s="4" t="str">
        <f>IFERROR(__xludf.DUMMYFUNCTION("GOOGLETRANSLATE(D804, ""he"", ""en"")"),"#VALUE!")</f>
        <v>#VALUE!</v>
      </c>
    </row>
    <row r="805" ht="15.75" customHeight="1">
      <c r="E805" s="4" t="str">
        <f>IFERROR(__xludf.DUMMYFUNCTION("GOOGLETRANSLATE(D805, ""he"", ""en"")"),"#VALUE!")</f>
        <v>#VALUE!</v>
      </c>
    </row>
    <row r="806" ht="15.75" customHeight="1">
      <c r="E806" s="4" t="str">
        <f>IFERROR(__xludf.DUMMYFUNCTION("GOOGLETRANSLATE(D806, ""he"", ""en"")"),"#VALUE!")</f>
        <v>#VALUE!</v>
      </c>
    </row>
    <row r="807" ht="15.75" customHeight="1">
      <c r="E807" s="4" t="str">
        <f>IFERROR(__xludf.DUMMYFUNCTION("GOOGLETRANSLATE(D807, ""he"", ""en"")"),"#VALUE!")</f>
        <v>#VALUE!</v>
      </c>
    </row>
    <row r="808" ht="15.75" customHeight="1">
      <c r="E808" s="4" t="str">
        <f>IFERROR(__xludf.DUMMYFUNCTION("GOOGLETRANSLATE(D808, ""he"", ""en"")"),"#VALUE!")</f>
        <v>#VALUE!</v>
      </c>
    </row>
    <row r="809" ht="15.75" customHeight="1">
      <c r="E809" s="4" t="str">
        <f>IFERROR(__xludf.DUMMYFUNCTION("GOOGLETRANSLATE(D809, ""he"", ""en"")"),"#VALUE!")</f>
        <v>#VALUE!</v>
      </c>
    </row>
    <row r="810" ht="15.75" customHeight="1">
      <c r="E810" s="4" t="str">
        <f>IFERROR(__xludf.DUMMYFUNCTION("GOOGLETRANSLATE(D810, ""he"", ""en"")"),"#VALUE!")</f>
        <v>#VALUE!</v>
      </c>
    </row>
    <row r="811" ht="15.75" customHeight="1">
      <c r="E811" s="4" t="str">
        <f>IFERROR(__xludf.DUMMYFUNCTION("GOOGLETRANSLATE(D811, ""he"", ""en"")"),"#VALUE!")</f>
        <v>#VALUE!</v>
      </c>
    </row>
    <row r="812" ht="15.75" customHeight="1">
      <c r="E812" s="4" t="str">
        <f>IFERROR(__xludf.DUMMYFUNCTION("GOOGLETRANSLATE(D812, ""he"", ""en"")"),"#VALUE!")</f>
        <v>#VALUE!</v>
      </c>
    </row>
    <row r="813" ht="15.75" customHeight="1">
      <c r="E813" s="4" t="str">
        <f>IFERROR(__xludf.DUMMYFUNCTION("GOOGLETRANSLATE(D813, ""he"", ""en"")"),"#VALUE!")</f>
        <v>#VALUE!</v>
      </c>
    </row>
    <row r="814" ht="15.75" customHeight="1">
      <c r="E814" s="4" t="str">
        <f>IFERROR(__xludf.DUMMYFUNCTION("GOOGLETRANSLATE(D814, ""he"", ""en"")"),"#VALUE!")</f>
        <v>#VALUE!</v>
      </c>
    </row>
    <row r="815" ht="15.75" customHeight="1">
      <c r="E815" s="4" t="str">
        <f>IFERROR(__xludf.DUMMYFUNCTION("GOOGLETRANSLATE(D815, ""he"", ""en"")"),"#VALUE!")</f>
        <v>#VALUE!</v>
      </c>
    </row>
    <row r="816" ht="15.75" customHeight="1">
      <c r="E816" s="4" t="str">
        <f>IFERROR(__xludf.DUMMYFUNCTION("GOOGLETRANSLATE(D816, ""he"", ""en"")"),"#VALUE!")</f>
        <v>#VALUE!</v>
      </c>
    </row>
    <row r="817" ht="15.75" customHeight="1">
      <c r="E817" s="4" t="str">
        <f>IFERROR(__xludf.DUMMYFUNCTION("GOOGLETRANSLATE(D817, ""he"", ""en"")"),"#VALUE!")</f>
        <v>#VALUE!</v>
      </c>
    </row>
    <row r="818" ht="15.75" customHeight="1">
      <c r="E818" s="4" t="str">
        <f>IFERROR(__xludf.DUMMYFUNCTION("GOOGLETRANSLATE(D818, ""he"", ""en"")"),"#VALUE!")</f>
        <v>#VALUE!</v>
      </c>
    </row>
    <row r="819" ht="15.75" customHeight="1">
      <c r="E819" s="4" t="str">
        <f>IFERROR(__xludf.DUMMYFUNCTION("GOOGLETRANSLATE(D819, ""he"", ""en"")"),"#VALUE!")</f>
        <v>#VALUE!</v>
      </c>
    </row>
    <row r="820" ht="15.75" customHeight="1">
      <c r="E820" s="4" t="str">
        <f>IFERROR(__xludf.DUMMYFUNCTION("GOOGLETRANSLATE(D820, ""he"", ""en"")"),"#VALUE!")</f>
        <v>#VALUE!</v>
      </c>
    </row>
    <row r="821" ht="15.75" customHeight="1">
      <c r="E821" s="4" t="str">
        <f>IFERROR(__xludf.DUMMYFUNCTION("GOOGLETRANSLATE(D821, ""he"", ""en"")"),"#VALUE!")</f>
        <v>#VALUE!</v>
      </c>
    </row>
    <row r="822" ht="15.75" customHeight="1">
      <c r="E822" s="4" t="str">
        <f>IFERROR(__xludf.DUMMYFUNCTION("GOOGLETRANSLATE(D822, ""he"", ""en"")"),"#VALUE!")</f>
        <v>#VALUE!</v>
      </c>
    </row>
    <row r="823" ht="15.75" customHeight="1">
      <c r="E823" s="4" t="str">
        <f>IFERROR(__xludf.DUMMYFUNCTION("GOOGLETRANSLATE(D823, ""he"", ""en"")"),"#VALUE!")</f>
        <v>#VALUE!</v>
      </c>
    </row>
    <row r="824" ht="15.75" customHeight="1">
      <c r="E824" s="4" t="str">
        <f>IFERROR(__xludf.DUMMYFUNCTION("GOOGLETRANSLATE(D824, ""he"", ""en"")"),"#VALUE!")</f>
        <v>#VALUE!</v>
      </c>
    </row>
    <row r="825" ht="15.75" customHeight="1">
      <c r="E825" s="4" t="str">
        <f>IFERROR(__xludf.DUMMYFUNCTION("GOOGLETRANSLATE(D825, ""he"", ""en"")"),"#VALUE!")</f>
        <v>#VALUE!</v>
      </c>
    </row>
    <row r="826" ht="15.75" customHeight="1">
      <c r="E826" s="4" t="str">
        <f>IFERROR(__xludf.DUMMYFUNCTION("GOOGLETRANSLATE(D826, ""he"", ""en"")"),"#VALUE!")</f>
        <v>#VALUE!</v>
      </c>
    </row>
    <row r="827" ht="15.75" customHeight="1">
      <c r="E827" s="4" t="str">
        <f>IFERROR(__xludf.DUMMYFUNCTION("GOOGLETRANSLATE(D827, ""he"", ""en"")"),"#VALUE!")</f>
        <v>#VALUE!</v>
      </c>
    </row>
    <row r="828" ht="15.75" customHeight="1">
      <c r="E828" s="4" t="str">
        <f>IFERROR(__xludf.DUMMYFUNCTION("GOOGLETRANSLATE(D828, ""he"", ""en"")"),"#VALUE!")</f>
        <v>#VALUE!</v>
      </c>
    </row>
    <row r="829" ht="15.75" customHeight="1">
      <c r="E829" s="4" t="str">
        <f>IFERROR(__xludf.DUMMYFUNCTION("GOOGLETRANSLATE(D829, ""he"", ""en"")"),"#VALUE!")</f>
        <v>#VALUE!</v>
      </c>
    </row>
    <row r="830" ht="15.75" customHeight="1">
      <c r="E830" s="4" t="str">
        <f>IFERROR(__xludf.DUMMYFUNCTION("GOOGLETRANSLATE(D830, ""he"", ""en"")"),"#VALUE!")</f>
        <v>#VALUE!</v>
      </c>
    </row>
    <row r="831" ht="15.75" customHeight="1">
      <c r="E831" s="4" t="str">
        <f>IFERROR(__xludf.DUMMYFUNCTION("GOOGLETRANSLATE(D831, ""he"", ""en"")"),"#VALUE!")</f>
        <v>#VALUE!</v>
      </c>
    </row>
    <row r="832" ht="15.75" customHeight="1">
      <c r="E832" s="4" t="str">
        <f>IFERROR(__xludf.DUMMYFUNCTION("GOOGLETRANSLATE(D832, ""he"", ""en"")"),"#VALUE!")</f>
        <v>#VALUE!</v>
      </c>
    </row>
    <row r="833" ht="15.75" customHeight="1">
      <c r="E833" s="4" t="str">
        <f>IFERROR(__xludf.DUMMYFUNCTION("GOOGLETRANSLATE(D833, ""he"", ""en"")"),"#VALUE!")</f>
        <v>#VALUE!</v>
      </c>
    </row>
    <row r="834" ht="15.75" customHeight="1">
      <c r="E834" s="4" t="str">
        <f>IFERROR(__xludf.DUMMYFUNCTION("GOOGLETRANSLATE(D834, ""he"", ""en"")"),"#VALUE!")</f>
        <v>#VALUE!</v>
      </c>
    </row>
    <row r="835" ht="15.75" customHeight="1">
      <c r="E835" s="4" t="str">
        <f>IFERROR(__xludf.DUMMYFUNCTION("GOOGLETRANSLATE(D835, ""he"", ""en"")"),"#VALUE!")</f>
        <v>#VALUE!</v>
      </c>
    </row>
    <row r="836" ht="15.75" customHeight="1">
      <c r="E836" s="4" t="str">
        <f>IFERROR(__xludf.DUMMYFUNCTION("GOOGLETRANSLATE(D836, ""he"", ""en"")"),"#VALUE!")</f>
        <v>#VALUE!</v>
      </c>
    </row>
    <row r="837" ht="15.75" customHeight="1">
      <c r="E837" s="4" t="str">
        <f>IFERROR(__xludf.DUMMYFUNCTION("GOOGLETRANSLATE(D837, ""he"", ""en"")"),"#VALUE!")</f>
        <v>#VALUE!</v>
      </c>
    </row>
    <row r="838" ht="15.75" customHeight="1">
      <c r="E838" s="4" t="str">
        <f>IFERROR(__xludf.DUMMYFUNCTION("GOOGLETRANSLATE(D838, ""he"", ""en"")"),"#VALUE!")</f>
        <v>#VALUE!</v>
      </c>
    </row>
    <row r="839" ht="15.75" customHeight="1">
      <c r="E839" s="4" t="str">
        <f>IFERROR(__xludf.DUMMYFUNCTION("GOOGLETRANSLATE(D839, ""he"", ""en"")"),"#VALUE!")</f>
        <v>#VALUE!</v>
      </c>
    </row>
    <row r="840" ht="15.75" customHeight="1">
      <c r="E840" s="4" t="str">
        <f>IFERROR(__xludf.DUMMYFUNCTION("GOOGLETRANSLATE(D840, ""he"", ""en"")"),"#VALUE!")</f>
        <v>#VALUE!</v>
      </c>
    </row>
    <row r="841" ht="15.75" customHeight="1">
      <c r="E841" s="4" t="str">
        <f>IFERROR(__xludf.DUMMYFUNCTION("GOOGLETRANSLATE(D841, ""he"", ""en"")"),"#VALUE!")</f>
        <v>#VALUE!</v>
      </c>
    </row>
    <row r="842" ht="15.75" customHeight="1">
      <c r="E842" s="4" t="str">
        <f>IFERROR(__xludf.DUMMYFUNCTION("GOOGLETRANSLATE(D842, ""he"", ""en"")"),"#VALUE!")</f>
        <v>#VALUE!</v>
      </c>
    </row>
    <row r="843" ht="15.75" customHeight="1">
      <c r="E843" s="4" t="str">
        <f>IFERROR(__xludf.DUMMYFUNCTION("GOOGLETRANSLATE(D843, ""he"", ""en"")"),"#VALUE!")</f>
        <v>#VALUE!</v>
      </c>
    </row>
    <row r="844" ht="15.75" customHeight="1">
      <c r="E844" s="4" t="str">
        <f>IFERROR(__xludf.DUMMYFUNCTION("GOOGLETRANSLATE(D844, ""he"", ""en"")"),"#VALUE!")</f>
        <v>#VALUE!</v>
      </c>
    </row>
    <row r="845" ht="15.75" customHeight="1">
      <c r="E845" s="4" t="str">
        <f>IFERROR(__xludf.DUMMYFUNCTION("GOOGLETRANSLATE(D845, ""he"", ""en"")"),"#VALUE!")</f>
        <v>#VALUE!</v>
      </c>
    </row>
    <row r="846" ht="15.75" customHeight="1">
      <c r="E846" s="4" t="str">
        <f>IFERROR(__xludf.DUMMYFUNCTION("GOOGLETRANSLATE(D846, ""he"", ""en"")"),"#VALUE!")</f>
        <v>#VALUE!</v>
      </c>
    </row>
    <row r="847" ht="15.75" customHeight="1">
      <c r="E847" s="4" t="str">
        <f>IFERROR(__xludf.DUMMYFUNCTION("GOOGLETRANSLATE(D847, ""he"", ""en"")"),"#VALUE!")</f>
        <v>#VALUE!</v>
      </c>
    </row>
    <row r="848" ht="15.75" customHeight="1">
      <c r="E848" s="4" t="str">
        <f>IFERROR(__xludf.DUMMYFUNCTION("GOOGLETRANSLATE(D848, ""he"", ""en"")"),"#VALUE!")</f>
        <v>#VALUE!</v>
      </c>
    </row>
    <row r="849" ht="15.75" customHeight="1">
      <c r="E849" s="4" t="str">
        <f>IFERROR(__xludf.DUMMYFUNCTION("GOOGLETRANSLATE(D849, ""he"", ""en"")"),"#VALUE!")</f>
        <v>#VALUE!</v>
      </c>
    </row>
    <row r="850" ht="15.75" customHeight="1">
      <c r="E850" s="4" t="str">
        <f>IFERROR(__xludf.DUMMYFUNCTION("GOOGLETRANSLATE(D850, ""he"", ""en"")"),"#VALUE!")</f>
        <v>#VALUE!</v>
      </c>
    </row>
    <row r="851" ht="15.75" customHeight="1">
      <c r="E851" s="4" t="str">
        <f>IFERROR(__xludf.DUMMYFUNCTION("GOOGLETRANSLATE(D851, ""he"", ""en"")"),"#VALUE!")</f>
        <v>#VALUE!</v>
      </c>
    </row>
    <row r="852" ht="15.75" customHeight="1">
      <c r="E852" s="4" t="str">
        <f>IFERROR(__xludf.DUMMYFUNCTION("GOOGLETRANSLATE(D852, ""he"", ""en"")"),"#VALUE!")</f>
        <v>#VALUE!</v>
      </c>
    </row>
    <row r="853" ht="15.75" customHeight="1">
      <c r="E853" s="4" t="str">
        <f>IFERROR(__xludf.DUMMYFUNCTION("GOOGLETRANSLATE(D853, ""he"", ""en"")"),"#VALUE!")</f>
        <v>#VALUE!</v>
      </c>
    </row>
    <row r="854" ht="15.75" customHeight="1">
      <c r="E854" s="4" t="str">
        <f>IFERROR(__xludf.DUMMYFUNCTION("GOOGLETRANSLATE(D854, ""he"", ""en"")"),"#VALUE!")</f>
        <v>#VALUE!</v>
      </c>
    </row>
    <row r="855" ht="15.75" customHeight="1">
      <c r="E855" s="4" t="str">
        <f>IFERROR(__xludf.DUMMYFUNCTION("GOOGLETRANSLATE(D855, ""he"", ""en"")"),"#VALUE!")</f>
        <v>#VALUE!</v>
      </c>
    </row>
    <row r="856" ht="15.75" customHeight="1">
      <c r="E856" s="4" t="str">
        <f>IFERROR(__xludf.DUMMYFUNCTION("GOOGLETRANSLATE(D856, ""he"", ""en"")"),"#VALUE!")</f>
        <v>#VALUE!</v>
      </c>
    </row>
    <row r="857" ht="15.75" customHeight="1">
      <c r="E857" s="4" t="str">
        <f>IFERROR(__xludf.DUMMYFUNCTION("GOOGLETRANSLATE(D857, ""he"", ""en"")"),"#VALUE!")</f>
        <v>#VALUE!</v>
      </c>
    </row>
    <row r="858" ht="15.75" customHeight="1">
      <c r="E858" s="4" t="str">
        <f>IFERROR(__xludf.DUMMYFUNCTION("GOOGLETRANSLATE(D858, ""he"", ""en"")"),"#VALUE!")</f>
        <v>#VALUE!</v>
      </c>
    </row>
    <row r="859" ht="15.75" customHeight="1">
      <c r="E859" s="4" t="str">
        <f>IFERROR(__xludf.DUMMYFUNCTION("GOOGLETRANSLATE(D859, ""he"", ""en"")"),"#VALUE!")</f>
        <v>#VALUE!</v>
      </c>
    </row>
    <row r="860" ht="15.75" customHeight="1">
      <c r="E860" s="4" t="str">
        <f>IFERROR(__xludf.DUMMYFUNCTION("GOOGLETRANSLATE(D860, ""he"", ""en"")"),"#VALUE!")</f>
        <v>#VALUE!</v>
      </c>
    </row>
    <row r="861" ht="15.75" customHeight="1">
      <c r="E861" s="4" t="str">
        <f>IFERROR(__xludf.DUMMYFUNCTION("GOOGLETRANSLATE(D861, ""he"", ""en"")"),"#VALUE!")</f>
        <v>#VALUE!</v>
      </c>
    </row>
    <row r="862" ht="15.75" customHeight="1">
      <c r="E862" s="4" t="str">
        <f>IFERROR(__xludf.DUMMYFUNCTION("GOOGLETRANSLATE(D862, ""he"", ""en"")"),"#VALUE!")</f>
        <v>#VALUE!</v>
      </c>
    </row>
    <row r="863" ht="15.75" customHeight="1">
      <c r="E863" s="4" t="str">
        <f>IFERROR(__xludf.DUMMYFUNCTION("GOOGLETRANSLATE(D863, ""he"", ""en"")"),"#VALUE!")</f>
        <v>#VALUE!</v>
      </c>
    </row>
    <row r="864" ht="15.75" customHeight="1">
      <c r="E864" s="4" t="str">
        <f>IFERROR(__xludf.DUMMYFUNCTION("GOOGLETRANSLATE(D864, ""he"", ""en"")"),"#VALUE!")</f>
        <v>#VALUE!</v>
      </c>
    </row>
    <row r="865" ht="15.75" customHeight="1">
      <c r="E865" s="4" t="str">
        <f>IFERROR(__xludf.DUMMYFUNCTION("GOOGLETRANSLATE(D865, ""he"", ""en"")"),"#VALUE!")</f>
        <v>#VALUE!</v>
      </c>
    </row>
    <row r="866" ht="15.75" customHeight="1">
      <c r="E866" s="4" t="str">
        <f>IFERROR(__xludf.DUMMYFUNCTION("GOOGLETRANSLATE(D866, ""he"", ""en"")"),"#VALUE!")</f>
        <v>#VALUE!</v>
      </c>
    </row>
    <row r="867" ht="15.75" customHeight="1">
      <c r="E867" s="4" t="str">
        <f>IFERROR(__xludf.DUMMYFUNCTION("GOOGLETRANSLATE(D867, ""he"", ""en"")"),"#VALUE!")</f>
        <v>#VALUE!</v>
      </c>
    </row>
    <row r="868" ht="15.75" customHeight="1">
      <c r="E868" s="4" t="str">
        <f>IFERROR(__xludf.DUMMYFUNCTION("GOOGLETRANSLATE(D868, ""he"", ""en"")"),"#VALUE!")</f>
        <v>#VALUE!</v>
      </c>
    </row>
    <row r="869" ht="15.75" customHeight="1">
      <c r="E869" s="4" t="str">
        <f>IFERROR(__xludf.DUMMYFUNCTION("GOOGLETRANSLATE(D869, ""he"", ""en"")"),"#VALUE!")</f>
        <v>#VALUE!</v>
      </c>
    </row>
    <row r="870" ht="15.75" customHeight="1">
      <c r="E870" s="4" t="str">
        <f>IFERROR(__xludf.DUMMYFUNCTION("GOOGLETRANSLATE(D870, ""he"", ""en"")"),"#VALUE!")</f>
        <v>#VALUE!</v>
      </c>
    </row>
    <row r="871" ht="15.75" customHeight="1">
      <c r="E871" s="4" t="str">
        <f>IFERROR(__xludf.DUMMYFUNCTION("GOOGLETRANSLATE(D871, ""he"", ""en"")"),"#VALUE!")</f>
        <v>#VALUE!</v>
      </c>
    </row>
    <row r="872" ht="15.75" customHeight="1">
      <c r="E872" s="4" t="str">
        <f>IFERROR(__xludf.DUMMYFUNCTION("GOOGLETRANSLATE(D872, ""he"", ""en"")"),"#VALUE!")</f>
        <v>#VALUE!</v>
      </c>
    </row>
    <row r="873" ht="15.75" customHeight="1">
      <c r="E873" s="4" t="str">
        <f>IFERROR(__xludf.DUMMYFUNCTION("GOOGLETRANSLATE(D873, ""he"", ""en"")"),"#VALUE!")</f>
        <v>#VALUE!</v>
      </c>
    </row>
    <row r="874" ht="15.75" customHeight="1">
      <c r="E874" s="4" t="str">
        <f>IFERROR(__xludf.DUMMYFUNCTION("GOOGLETRANSLATE(D874, ""he"", ""en"")"),"#VALUE!")</f>
        <v>#VALUE!</v>
      </c>
    </row>
    <row r="875" ht="15.75" customHeight="1">
      <c r="E875" s="4" t="str">
        <f>IFERROR(__xludf.DUMMYFUNCTION("GOOGLETRANSLATE(D875, ""he"", ""en"")"),"#VALUE!")</f>
        <v>#VALUE!</v>
      </c>
    </row>
    <row r="876" ht="15.75" customHeight="1">
      <c r="E876" s="4" t="str">
        <f>IFERROR(__xludf.DUMMYFUNCTION("GOOGLETRANSLATE(D876, ""he"", ""en"")"),"#VALUE!")</f>
        <v>#VALUE!</v>
      </c>
    </row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1.0" footer="0.0" header="0.0" left="0.75" right="0.75" top="1.0"/>
  <pageSetup orientation="landscape"/>
  <drawing r:id="rId1"/>
</worksheet>
</file>

<file path=xl/worksheets/sheet3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5" width="12.63"/>
    <col customWidth="1" min="6" max="26" width="8.63"/>
  </cols>
  <sheetData>
    <row r="1" ht="15.75" customHeight="1">
      <c r="A1" s="1" t="s">
        <v>0</v>
      </c>
      <c r="B1" s="1" t="s">
        <v>1</v>
      </c>
      <c r="C1" s="2" t="s">
        <v>2</v>
      </c>
      <c r="D1" s="2" t="s">
        <v>3</v>
      </c>
      <c r="E1" s="18" t="s">
        <v>4</v>
      </c>
      <c r="F1" s="2" t="s">
        <v>5</v>
      </c>
      <c r="G1" s="2" t="s">
        <v>6</v>
      </c>
      <c r="H1" s="2" t="s">
        <v>7</v>
      </c>
    </row>
    <row r="2" ht="15.75" customHeight="1">
      <c r="A2" s="24" t="s">
        <v>8</v>
      </c>
      <c r="B2" s="25">
        <v>1.0</v>
      </c>
      <c r="C2" s="4">
        <v>1.0</v>
      </c>
      <c r="D2" s="5" t="s">
        <v>9</v>
      </c>
      <c r="E2" s="4" t="str">
        <f>IFERROR(__xludf.DUMMYFUNCTION("GOOGLETRANSLATE(D2, ""he"", ""en"")"),"{A}")</f>
        <v>{A}</v>
      </c>
      <c r="F2" s="4"/>
      <c r="G2" s="4"/>
      <c r="H2" s="4"/>
    </row>
    <row r="3" ht="15.75" customHeight="1">
      <c r="A3" s="3" t="s">
        <v>9071</v>
      </c>
      <c r="B3" s="1" t="s">
        <v>9072</v>
      </c>
      <c r="C3" s="4">
        <v>2.0</v>
      </c>
      <c r="D3" s="5" t="s">
        <v>533</v>
      </c>
      <c r="E3" s="4" t="str">
        <f>IFERROR(__xludf.DUMMYFUNCTION("GOOGLETRANSLATE(D3, ""he"", ""en"")"),"on")</f>
        <v>on</v>
      </c>
      <c r="F3" s="4"/>
      <c r="G3" s="4"/>
      <c r="H3" s="4"/>
    </row>
    <row r="4" ht="15.75" customHeight="1">
      <c r="A4" s="3" t="s">
        <v>9073</v>
      </c>
      <c r="B4" s="1" t="s">
        <v>9074</v>
      </c>
      <c r="C4" s="4">
        <v>3.0</v>
      </c>
      <c r="D4" s="5" t="s">
        <v>9075</v>
      </c>
      <c r="E4" s="4" t="str">
        <f>IFERROR(__xludf.DUMMYFUNCTION("GOOGLETRANSLATE(D4, ""he"", ""en"")"),"rivers")</f>
        <v>rivers</v>
      </c>
      <c r="F4" s="4"/>
      <c r="G4" s="4"/>
      <c r="H4" s="4"/>
    </row>
    <row r="5" ht="15.75" customHeight="1">
      <c r="A5" s="3" t="s">
        <v>8674</v>
      </c>
      <c r="B5" s="1" t="s">
        <v>289</v>
      </c>
      <c r="C5" s="4">
        <v>4.0</v>
      </c>
      <c r="D5" s="5" t="s">
        <v>9076</v>
      </c>
      <c r="E5" s="4" t="str">
        <f>IFERROR(__xludf.DUMMYFUNCTION("GOOGLETRANSLATE(D5, ""he"", ""en"")"),"Babylon")</f>
        <v>Babylon</v>
      </c>
      <c r="F5" s="4"/>
      <c r="G5" s="4"/>
      <c r="H5" s="4"/>
    </row>
    <row r="6" ht="15.75" customHeight="1">
      <c r="A6" s="3" t="s">
        <v>9077</v>
      </c>
      <c r="B6" s="1" t="s">
        <v>9078</v>
      </c>
      <c r="C6" s="4">
        <v>5.0</v>
      </c>
      <c r="D6" s="5" t="s">
        <v>4271</v>
      </c>
      <c r="E6" s="4" t="str">
        <f>IFERROR(__xludf.DUMMYFUNCTION("GOOGLETRANSLATE(D6, ""he"", ""en"")"),"name")</f>
        <v>name</v>
      </c>
      <c r="F6" s="4"/>
      <c r="G6" s="4"/>
      <c r="H6" s="4"/>
    </row>
    <row r="7" ht="15.75" customHeight="1">
      <c r="A7" s="3" t="s">
        <v>9079</v>
      </c>
      <c r="B7" s="1" t="s">
        <v>9080</v>
      </c>
      <c r="C7" s="4">
        <v>6.0</v>
      </c>
      <c r="D7" s="5" t="s">
        <v>9081</v>
      </c>
      <c r="E7" s="4" t="str">
        <f>IFERROR(__xludf.DUMMYFUNCTION("GOOGLETRANSLATE(D7, ""he"", ""en"")"),"We sat down")</f>
        <v>We sat down</v>
      </c>
      <c r="F7" s="4"/>
      <c r="G7" s="4"/>
      <c r="H7" s="4"/>
    </row>
    <row r="8" ht="15.75" customHeight="1">
      <c r="A8" s="3" t="s">
        <v>9082</v>
      </c>
      <c r="B8" s="1" t="s">
        <v>9083</v>
      </c>
      <c r="C8" s="4">
        <v>7.0</v>
      </c>
      <c r="D8" s="5" t="s">
        <v>3354</v>
      </c>
      <c r="E8" s="4" t="str">
        <f>IFERROR(__xludf.DUMMYFUNCTION("GOOGLETRANSLATE(D8, ""he"", ""en"")"),"also")</f>
        <v>also</v>
      </c>
      <c r="F8" s="4"/>
      <c r="G8" s="4"/>
      <c r="H8" s="4"/>
    </row>
    <row r="9" ht="15.75" customHeight="1">
      <c r="A9" s="3" t="s">
        <v>9084</v>
      </c>
      <c r="B9" s="1" t="s">
        <v>9085</v>
      </c>
      <c r="C9" s="4">
        <v>8.0</v>
      </c>
      <c r="D9" s="5" t="s">
        <v>9086</v>
      </c>
      <c r="E9" s="4" t="str">
        <f>IFERROR(__xludf.DUMMYFUNCTION("GOOGLETRANSLATE(D9, ""he"", ""en"")"),"we cried")</f>
        <v>we cried</v>
      </c>
      <c r="F9" s="4"/>
      <c r="G9" s="4"/>
      <c r="H9" s="4"/>
    </row>
    <row r="10" ht="15.75" customHeight="1">
      <c r="A10" s="24" t="s">
        <v>25</v>
      </c>
      <c r="B10" s="25">
        <v>2.0</v>
      </c>
      <c r="C10" s="4">
        <v>9.0</v>
      </c>
      <c r="D10" s="5" t="s">
        <v>9087</v>
      </c>
      <c r="E10" s="4" t="str">
        <f>IFERROR(__xludf.DUMMYFUNCTION("GOOGLETRANSLATE(D10, ""he"", ""en"")"),"in our memory")</f>
        <v>in our memory</v>
      </c>
      <c r="F10" s="4"/>
      <c r="G10" s="4"/>
      <c r="H10" s="4"/>
    </row>
    <row r="11" ht="15.75" customHeight="1">
      <c r="A11" s="3" t="s">
        <v>9088</v>
      </c>
      <c r="B11" s="1" t="s">
        <v>9089</v>
      </c>
      <c r="C11" s="4">
        <v>10.0</v>
      </c>
      <c r="D11" s="5" t="s">
        <v>1099</v>
      </c>
      <c r="E11" s="4" t="str">
        <f>IFERROR(__xludf.DUMMYFUNCTION("GOOGLETRANSLATE(D11, ""he"", ""en"")"),"you")</f>
        <v>you</v>
      </c>
      <c r="F11" s="4"/>
      <c r="G11" s="4"/>
      <c r="H11" s="4"/>
    </row>
    <row r="12" ht="15.75" customHeight="1">
      <c r="A12" s="3" t="s">
        <v>9090</v>
      </c>
      <c r="B12" s="1" t="s">
        <v>9091</v>
      </c>
      <c r="C12" s="4">
        <v>11.0</v>
      </c>
      <c r="D12" s="5" t="s">
        <v>8317</v>
      </c>
      <c r="E12" s="4" t="str">
        <f>IFERROR(__xludf.DUMMYFUNCTION("GOOGLETRANSLATE(D12, ""he"", ""en"")"),"score:")</f>
        <v>score:</v>
      </c>
      <c r="F12" s="4"/>
      <c r="G12" s="4"/>
      <c r="H12" s="4"/>
    </row>
    <row r="13" ht="15.75" customHeight="1">
      <c r="A13" s="3" t="s">
        <v>9092</v>
      </c>
      <c r="B13" s="1" t="s">
        <v>9093</v>
      </c>
      <c r="C13" s="4">
        <v>12.0</v>
      </c>
      <c r="D13" s="5" t="s">
        <v>26</v>
      </c>
      <c r="E13" s="4" t="str">
        <f>IFERROR(__xludf.DUMMYFUNCTION("GOOGLETRANSLATE(D13, ""he"", ""en"")"),"{on}")</f>
        <v>{on}</v>
      </c>
      <c r="F13" s="4"/>
      <c r="G13" s="4"/>
      <c r="H13" s="4"/>
    </row>
    <row r="14" ht="15.75" customHeight="1">
      <c r="A14" s="3" t="s">
        <v>9094</v>
      </c>
      <c r="B14" s="1" t="s">
        <v>9095</v>
      </c>
      <c r="C14" s="4">
        <v>13.0</v>
      </c>
      <c r="D14" s="5" t="s">
        <v>533</v>
      </c>
      <c r="E14" s="4" t="str">
        <f>IFERROR(__xludf.DUMMYFUNCTION("GOOGLETRANSLATE(D14, ""he"", ""en"")"),"on")</f>
        <v>on</v>
      </c>
      <c r="F14" s="4"/>
      <c r="G14" s="4"/>
      <c r="H14" s="4"/>
    </row>
    <row r="15" ht="15.75" customHeight="1">
      <c r="A15" s="24" t="s">
        <v>49</v>
      </c>
      <c r="B15" s="25">
        <v>3.0</v>
      </c>
      <c r="C15" s="4">
        <v>14.0</v>
      </c>
      <c r="D15" s="5" t="s">
        <v>9096</v>
      </c>
      <c r="E15" s="4" t="str">
        <f>IFERROR(__xludf.DUMMYFUNCTION("GOOGLETRANSLATE(D15, ""he"", ""en"")"),"Arabs")</f>
        <v>Arabs</v>
      </c>
      <c r="F15" s="4"/>
      <c r="G15" s="4"/>
      <c r="H15" s="4"/>
    </row>
    <row r="16" ht="15.75" customHeight="1">
      <c r="A16" s="3" t="s">
        <v>129</v>
      </c>
      <c r="B16" s="1" t="s">
        <v>130</v>
      </c>
      <c r="C16" s="4">
        <v>15.0</v>
      </c>
      <c r="D16" s="5" t="s">
        <v>9097</v>
      </c>
      <c r="E16" s="4" t="str">
        <f>IFERROR(__xludf.DUMMYFUNCTION("GOOGLETRANSLATE(D16, ""he"", ""en"")"),"in her")</f>
        <v>in her</v>
      </c>
      <c r="F16" s="4"/>
      <c r="G16" s="4"/>
      <c r="H16" s="4"/>
    </row>
    <row r="17" ht="15.75" customHeight="1">
      <c r="A17" s="3" t="s">
        <v>8674</v>
      </c>
      <c r="B17" s="1" t="s">
        <v>289</v>
      </c>
      <c r="C17" s="4">
        <v>16.0</v>
      </c>
      <c r="D17" s="5" t="s">
        <v>9098</v>
      </c>
      <c r="E17" s="4" t="str">
        <f>IFERROR(__xludf.DUMMYFUNCTION("GOOGLETRANSLATE(D17, ""he"", ""en"")"),"hanged")</f>
        <v>hanged</v>
      </c>
      <c r="F17" s="4"/>
      <c r="G17" s="4"/>
      <c r="H17" s="4"/>
    </row>
    <row r="18" ht="15.75" customHeight="1">
      <c r="A18" s="3" t="s">
        <v>9099</v>
      </c>
      <c r="B18" s="1" t="s">
        <v>9100</v>
      </c>
      <c r="C18" s="4">
        <v>17.0</v>
      </c>
      <c r="D18" s="5" t="s">
        <v>9101</v>
      </c>
      <c r="E18" s="4" t="str">
        <f>IFERROR(__xludf.DUMMYFUNCTION("GOOGLETRANSLATE(D18, ""he"", ""en"")"),"Our violins:")</f>
        <v>Our violins:</v>
      </c>
      <c r="F18" s="4"/>
      <c r="G18" s="4"/>
      <c r="H18" s="4"/>
    </row>
    <row r="19" ht="15.75" customHeight="1">
      <c r="A19" s="3" t="s">
        <v>9102</v>
      </c>
      <c r="B19" s="1" t="s">
        <v>9103</v>
      </c>
      <c r="C19" s="4">
        <v>18.0</v>
      </c>
      <c r="D19" s="5" t="s">
        <v>50</v>
      </c>
      <c r="E19" s="4" t="str">
        <f>IFERROR(__xludf.DUMMYFUNCTION("GOOGLETRANSLATE(D19, ""he"", ""en"")"),"{third}")</f>
        <v>{third}</v>
      </c>
      <c r="F19" s="4"/>
      <c r="G19" s="4"/>
      <c r="H19" s="4"/>
    </row>
    <row r="20" ht="15.75" customHeight="1">
      <c r="A20" s="3" t="s">
        <v>9104</v>
      </c>
      <c r="B20" s="1" t="s">
        <v>9105</v>
      </c>
      <c r="C20" s="4">
        <v>19.0</v>
      </c>
      <c r="D20" s="5" t="s">
        <v>53</v>
      </c>
      <c r="E20" s="4" t="str">
        <f>IFERROR(__xludf.DUMMYFUNCTION("GOOGLETRANSLATE(D20, ""he"", ""en"")"),"that")</f>
        <v>that</v>
      </c>
      <c r="F20" s="4"/>
      <c r="G20" s="4"/>
      <c r="H20" s="4"/>
    </row>
    <row r="21" ht="15.75" customHeight="1">
      <c r="A21" s="3" t="s">
        <v>9106</v>
      </c>
      <c r="B21" s="1" t="s">
        <v>9107</v>
      </c>
      <c r="C21" s="4">
        <v>20.0</v>
      </c>
      <c r="D21" s="5" t="s">
        <v>4271</v>
      </c>
      <c r="E21" s="4" t="str">
        <f>IFERROR(__xludf.DUMMYFUNCTION("GOOGLETRANSLATE(D21, ""he"", ""en"")"),"name")</f>
        <v>name</v>
      </c>
      <c r="F21" s="4"/>
      <c r="G21" s="4"/>
      <c r="H21" s="4"/>
    </row>
    <row r="22" ht="15.75" customHeight="1">
      <c r="A22" s="3" t="s">
        <v>9108</v>
      </c>
      <c r="B22" s="1" t="s">
        <v>9109</v>
      </c>
      <c r="C22" s="4">
        <v>21.0</v>
      </c>
      <c r="D22" s="5" t="s">
        <v>9110</v>
      </c>
      <c r="E22" s="4" t="str">
        <f>IFERROR(__xludf.DUMMYFUNCTION("GOOGLETRANSLATE(D22, ""he"", ""en"")"),"our question")</f>
        <v>our question</v>
      </c>
      <c r="F22" s="4"/>
      <c r="G22" s="4"/>
      <c r="H22" s="4"/>
    </row>
    <row r="23" ht="15.75" customHeight="1">
      <c r="A23" s="3" t="s">
        <v>9111</v>
      </c>
      <c r="B23" s="1" t="s">
        <v>8783</v>
      </c>
      <c r="C23" s="4">
        <v>22.0</v>
      </c>
      <c r="D23" s="5" t="s">
        <v>9112</v>
      </c>
      <c r="E23" s="4" t="str">
        <f>IFERROR(__xludf.DUMMYFUNCTION("GOOGLETRANSLATE(D23, ""he"", ""en"")"),"We are back")</f>
        <v>We are back</v>
      </c>
      <c r="F23" s="4"/>
      <c r="G23" s="4"/>
      <c r="H23" s="4"/>
    </row>
    <row r="24" ht="15.75" customHeight="1">
      <c r="A24" s="3" t="s">
        <v>2482</v>
      </c>
      <c r="B24" s="1" t="s">
        <v>1049</v>
      </c>
      <c r="C24" s="4">
        <v>23.0</v>
      </c>
      <c r="D24" s="5" t="s">
        <v>9113</v>
      </c>
      <c r="E24" s="4" t="str">
        <f>IFERROR(__xludf.DUMMYFUNCTION("GOOGLETRANSLATE(D24, ""he"", ""en"")"),"my words")</f>
        <v>my words</v>
      </c>
      <c r="F24" s="4"/>
      <c r="G24" s="4"/>
      <c r="H24" s="4"/>
    </row>
    <row r="25" ht="15.75" customHeight="1">
      <c r="A25" s="3" t="s">
        <v>9114</v>
      </c>
      <c r="B25" s="1" t="s">
        <v>9115</v>
      </c>
      <c r="C25" s="4">
        <v>24.0</v>
      </c>
      <c r="D25" s="5" t="s">
        <v>3236</v>
      </c>
      <c r="E25" s="4" t="str">
        <f>IFERROR(__xludf.DUMMYFUNCTION("GOOGLETRANSLATE(D25, ""he"", ""en"")"),"song")</f>
        <v>song</v>
      </c>
      <c r="F25" s="4"/>
      <c r="G25" s="4"/>
      <c r="H25" s="4"/>
    </row>
    <row r="26" ht="15.75" customHeight="1">
      <c r="A26" s="3" t="s">
        <v>2311</v>
      </c>
      <c r="B26" s="1" t="s">
        <v>4203</v>
      </c>
      <c r="C26" s="4">
        <v>25.0</v>
      </c>
      <c r="D26" s="5" t="s">
        <v>9106</v>
      </c>
      <c r="E26" s="4" t="str">
        <f>IFERROR(__xludf.DUMMYFUNCTION("GOOGLETRANSLATE(D26, ""he"", ""en"")"),"And we fooled around")</f>
        <v>And we fooled around</v>
      </c>
      <c r="F26" s="4"/>
      <c r="G26" s="4"/>
      <c r="H26" s="4"/>
    </row>
    <row r="27" ht="15.75" customHeight="1">
      <c r="A27" s="8" t="s">
        <v>69</v>
      </c>
      <c r="B27" s="17">
        <v>4.0</v>
      </c>
      <c r="C27" s="4">
        <v>26.0</v>
      </c>
      <c r="D27" s="5" t="s">
        <v>9116</v>
      </c>
      <c r="E27" s="4" t="str">
        <f>IFERROR(__xludf.DUMMYFUNCTION("GOOGLETRANSLATE(D27, ""he"", ""en"")"),"joy")</f>
        <v>joy</v>
      </c>
      <c r="F27" s="4"/>
      <c r="G27" s="4"/>
      <c r="H27" s="4"/>
    </row>
    <row r="28" ht="15.75" customHeight="1">
      <c r="A28" s="3" t="s">
        <v>9117</v>
      </c>
      <c r="B28" s="1" t="s">
        <v>798</v>
      </c>
      <c r="C28" s="4">
        <v>27.0</v>
      </c>
      <c r="D28" s="5" t="s">
        <v>9118</v>
      </c>
      <c r="E28" s="4" t="str">
        <f>IFERROR(__xludf.DUMMYFUNCTION("GOOGLETRANSLATE(D28, ""he"", ""en"")"),"Sing")</f>
        <v>Sing</v>
      </c>
      <c r="F28" s="4"/>
      <c r="G28" s="4"/>
      <c r="H28" s="4"/>
    </row>
    <row r="29" ht="15.75" customHeight="1">
      <c r="A29" s="3" t="s">
        <v>9119</v>
      </c>
      <c r="B29" s="1" t="s">
        <v>9120</v>
      </c>
      <c r="C29" s="4">
        <v>28.0</v>
      </c>
      <c r="D29" s="5" t="s">
        <v>2482</v>
      </c>
      <c r="E29" s="4" t="str">
        <f>IFERROR(__xludf.DUMMYFUNCTION("GOOGLETRANSLATE(D29, ""he"", ""en"")"),"us")</f>
        <v>us</v>
      </c>
      <c r="F29" s="4"/>
      <c r="G29" s="4"/>
      <c r="H29" s="4"/>
    </row>
    <row r="30" ht="15.75" customHeight="1">
      <c r="A30" s="3" t="s">
        <v>9121</v>
      </c>
      <c r="B30" s="1" t="s">
        <v>9122</v>
      </c>
      <c r="C30" s="4">
        <v>29.0</v>
      </c>
      <c r="D30" s="5" t="s">
        <v>9123</v>
      </c>
      <c r="E30" s="4" t="str">
        <f>IFERROR(__xludf.DUMMYFUNCTION("GOOGLETRANSLATE(D30, ""he"", ""en"")"),"from a poem")</f>
        <v>from a poem</v>
      </c>
      <c r="F30" s="4"/>
      <c r="G30" s="4"/>
      <c r="H30" s="4"/>
    </row>
    <row r="31" ht="15.75" customHeight="1">
      <c r="A31" s="3" t="s">
        <v>533</v>
      </c>
      <c r="B31" s="1" t="s">
        <v>534</v>
      </c>
      <c r="C31" s="4">
        <v>30.0</v>
      </c>
      <c r="D31" s="5" t="s">
        <v>8317</v>
      </c>
      <c r="E31" s="4" t="str">
        <f>IFERROR(__xludf.DUMMYFUNCTION("GOOGLETRANSLATE(D31, ""he"", ""en"")"),"score:")</f>
        <v>score:</v>
      </c>
      <c r="F31" s="4"/>
      <c r="G31" s="4"/>
      <c r="H31" s="4"/>
    </row>
    <row r="32" ht="15.75" customHeight="1">
      <c r="A32" s="3" t="s">
        <v>9124</v>
      </c>
      <c r="B32" s="1" t="s">
        <v>9125</v>
      </c>
      <c r="C32" s="4">
        <v>31.0</v>
      </c>
      <c r="D32" s="5" t="s">
        <v>70</v>
      </c>
      <c r="E32" s="4" t="str">
        <f>IFERROR(__xludf.DUMMYFUNCTION("GOOGLETRANSLATE(D32, ""he"", ""en"")"),"{d}")</f>
        <v>{d}</v>
      </c>
      <c r="F32" s="4"/>
      <c r="G32" s="4"/>
      <c r="H32" s="4"/>
    </row>
    <row r="33" ht="15.75" customHeight="1">
      <c r="A33" s="3" t="s">
        <v>3026</v>
      </c>
      <c r="B33" s="1" t="s">
        <v>9126</v>
      </c>
      <c r="C33" s="4">
        <v>32.0</v>
      </c>
      <c r="D33" s="5" t="s">
        <v>9117</v>
      </c>
      <c r="E33" s="4" t="str">
        <f>IFERROR(__xludf.DUMMYFUNCTION("GOOGLETRANSLATE(D33, ""he"", ""en"")"),"how")</f>
        <v>how</v>
      </c>
      <c r="F33" s="4"/>
      <c r="G33" s="4"/>
      <c r="H33" s="4"/>
    </row>
    <row r="34" ht="15.75" customHeight="1">
      <c r="A34" s="8" t="s">
        <v>94</v>
      </c>
      <c r="B34" s="17">
        <v>5.0</v>
      </c>
      <c r="C34" s="4">
        <v>33.0</v>
      </c>
      <c r="D34" s="5" t="s">
        <v>9127</v>
      </c>
      <c r="E34" s="4" t="str">
        <f>IFERROR(__xludf.DUMMYFUNCTION("GOOGLETRANSLATE(D34, ""he"", ""en"")"),"We will sing")</f>
        <v>We will sing</v>
      </c>
      <c r="F34" s="4"/>
      <c r="G34" s="4"/>
      <c r="H34" s="4"/>
    </row>
    <row r="35" ht="15.75" customHeight="1">
      <c r="A35" s="3" t="s">
        <v>9128</v>
      </c>
      <c r="B35" s="1" t="s">
        <v>9129</v>
      </c>
      <c r="C35" s="4">
        <v>34.0</v>
      </c>
      <c r="D35" s="5" t="s">
        <v>1099</v>
      </c>
      <c r="E35" s="4" t="str">
        <f>IFERROR(__xludf.DUMMYFUNCTION("GOOGLETRANSLATE(D35, ""he"", ""en"")"),"you")</f>
        <v>you</v>
      </c>
      <c r="F35" s="4"/>
      <c r="G35" s="4"/>
      <c r="H35" s="4"/>
    </row>
    <row r="36" ht="15.75" customHeight="1">
      <c r="A36" s="3" t="s">
        <v>7763</v>
      </c>
      <c r="B36" s="1" t="s">
        <v>31</v>
      </c>
      <c r="C36" s="4">
        <v>35.0</v>
      </c>
      <c r="D36" s="5" t="s">
        <v>3236</v>
      </c>
      <c r="E36" s="4" t="str">
        <f>IFERROR(__xludf.DUMMYFUNCTION("GOOGLETRANSLATE(D36, ""he"", ""en"")"),"song")</f>
        <v>song</v>
      </c>
      <c r="F36" s="4"/>
      <c r="G36" s="4"/>
      <c r="H36" s="4"/>
    </row>
    <row r="37" ht="15.75" customHeight="1">
      <c r="A37" s="3" t="s">
        <v>9130</v>
      </c>
      <c r="B37" s="1" t="s">
        <v>9131</v>
      </c>
      <c r="C37" s="4">
        <v>36.0</v>
      </c>
      <c r="D37" s="5" t="s">
        <v>180</v>
      </c>
      <c r="E37" s="4" t="str">
        <f>IFERROR(__xludf.DUMMYFUNCTION("GOOGLETRANSLATE(D37, ""he"", ""en"")"),"Jehovah")</f>
        <v>Jehovah</v>
      </c>
      <c r="F37" s="4"/>
      <c r="G37" s="4"/>
      <c r="H37" s="4"/>
    </row>
    <row r="38" ht="15.75" customHeight="1">
      <c r="A38" s="3" t="s">
        <v>9132</v>
      </c>
      <c r="B38" s="1" t="s">
        <v>9133</v>
      </c>
      <c r="C38" s="4">
        <v>37.0</v>
      </c>
      <c r="D38" s="5" t="s">
        <v>533</v>
      </c>
      <c r="E38" s="4" t="str">
        <f>IFERROR(__xludf.DUMMYFUNCTION("GOOGLETRANSLATE(D38, ""he"", ""en"")"),"on")</f>
        <v>on</v>
      </c>
      <c r="F38" s="4"/>
      <c r="G38" s="4"/>
      <c r="H38" s="4"/>
    </row>
    <row r="39" ht="15.75" customHeight="1">
      <c r="A39" s="8" t="s">
        <v>112</v>
      </c>
      <c r="B39" s="17">
        <v>6.0</v>
      </c>
      <c r="C39" s="4">
        <v>38.0</v>
      </c>
      <c r="D39" s="5" t="s">
        <v>9124</v>
      </c>
      <c r="E39" s="4" t="str">
        <f>IFERROR(__xludf.DUMMYFUNCTION("GOOGLETRANSLATE(D39, ""he"", ""en"")"),"rubella")</f>
        <v>rubella</v>
      </c>
      <c r="F39" s="4"/>
      <c r="G39" s="4"/>
      <c r="H39" s="4"/>
    </row>
    <row r="40" ht="15.75" customHeight="1">
      <c r="A40" s="3" t="s">
        <v>9134</v>
      </c>
      <c r="B40" s="1" t="s">
        <v>9135</v>
      </c>
      <c r="C40" s="4">
        <v>39.0</v>
      </c>
      <c r="D40" s="5" t="s">
        <v>3030</v>
      </c>
      <c r="E40" s="4" t="str">
        <f>IFERROR(__xludf.DUMMYFUNCTION("GOOGLETRANSLATE(D40, ""he"", ""en"")"),"foreign land:")</f>
        <v>foreign land:</v>
      </c>
      <c r="F40" s="4"/>
      <c r="G40" s="4"/>
      <c r="H40" s="4"/>
    </row>
    <row r="41" ht="15.75" customHeight="1">
      <c r="A41" s="3" t="s">
        <v>7646</v>
      </c>
      <c r="B41" s="1" t="s">
        <v>7550</v>
      </c>
      <c r="C41" s="4">
        <v>40.0</v>
      </c>
      <c r="D41" s="5" t="s">
        <v>95</v>
      </c>
      <c r="E41" s="4" t="str">
        <f>IFERROR(__xludf.DUMMYFUNCTION("GOOGLETRANSLATE(D41, ""he"", ""en"")"),"{the}")</f>
        <v>{the}</v>
      </c>
      <c r="F41" s="4"/>
      <c r="G41" s="4"/>
      <c r="H41" s="4"/>
    </row>
    <row r="42" ht="15.75" customHeight="1">
      <c r="A42" s="3" t="s">
        <v>9136</v>
      </c>
      <c r="B42" s="1" t="s">
        <v>9137</v>
      </c>
      <c r="C42" s="4">
        <v>41.0</v>
      </c>
      <c r="D42" s="5" t="s">
        <v>726</v>
      </c>
      <c r="E42" s="4" t="str">
        <f>IFERROR(__xludf.DUMMYFUNCTION("GOOGLETRANSLATE(D42, ""he"", ""en"")"),"if")</f>
        <v>if</v>
      </c>
      <c r="F42" s="4"/>
      <c r="G42" s="4"/>
      <c r="H42" s="4"/>
    </row>
    <row r="43" ht="15.75" customHeight="1">
      <c r="A43" s="3" t="s">
        <v>8444</v>
      </c>
      <c r="B43" s="1" t="s">
        <v>9138</v>
      </c>
      <c r="C43" s="4">
        <v>42.0</v>
      </c>
      <c r="D43" s="5" t="s">
        <v>9139</v>
      </c>
      <c r="E43" s="4" t="str">
        <f>IFERROR(__xludf.DUMMYFUNCTION("GOOGLETRANSLATE(D43, ""he"", ""en"")"),"I will forget you")</f>
        <v>I will forget you</v>
      </c>
      <c r="F43" s="4"/>
      <c r="G43" s="4"/>
      <c r="H43" s="4"/>
    </row>
    <row r="44" ht="15.75" customHeight="1">
      <c r="A44" s="3" t="s">
        <v>9140</v>
      </c>
      <c r="B44" s="1" t="s">
        <v>9141</v>
      </c>
      <c r="C44" s="4">
        <v>43.0</v>
      </c>
      <c r="D44" s="5" t="s">
        <v>2412</v>
      </c>
      <c r="E44" s="4" t="str">
        <f>IFERROR(__xludf.DUMMYFUNCTION("GOOGLETRANSLATE(D44, ""he"", ""en"")"),"Jerusalem")</f>
        <v>Jerusalem</v>
      </c>
      <c r="F44" s="4"/>
      <c r="G44" s="4"/>
      <c r="H44" s="4"/>
    </row>
    <row r="45" ht="15.75" customHeight="1">
      <c r="A45" s="3" t="s">
        <v>8444</v>
      </c>
      <c r="B45" s="1" t="s">
        <v>9138</v>
      </c>
      <c r="C45" s="4">
        <v>44.0</v>
      </c>
      <c r="D45" s="5" t="s">
        <v>9142</v>
      </c>
      <c r="E45" s="4" t="str">
        <f>IFERROR(__xludf.DUMMYFUNCTION("GOOGLETRANSLATE(D45, ""he"", ""en"")"),"forget")</f>
        <v>forget</v>
      </c>
      <c r="F45" s="4"/>
      <c r="G45" s="4"/>
      <c r="H45" s="4"/>
    </row>
    <row r="46" ht="15.75" customHeight="1">
      <c r="A46" s="3" t="s">
        <v>9143</v>
      </c>
      <c r="B46" s="1" t="s">
        <v>9144</v>
      </c>
      <c r="C46" s="4">
        <v>45.0</v>
      </c>
      <c r="D46" s="5" t="s">
        <v>9145</v>
      </c>
      <c r="E46" s="4" t="str">
        <f>IFERROR(__xludf.DUMMYFUNCTION("GOOGLETRANSLATE(D46, ""he"", ""en"")"),"right:")</f>
        <v>right:</v>
      </c>
      <c r="F46" s="4"/>
      <c r="G46" s="4"/>
      <c r="H46" s="4"/>
    </row>
    <row r="47" ht="15.75" customHeight="1">
      <c r="A47" s="3" t="s">
        <v>9146</v>
      </c>
      <c r="B47" s="1" t="s">
        <v>2370</v>
      </c>
      <c r="C47" s="4">
        <v>46.0</v>
      </c>
      <c r="D47" s="5" t="s">
        <v>114</v>
      </c>
      <c r="E47" s="4" t="str">
        <f>IFERROR(__xludf.DUMMYFUNCTION("GOOGLETRANSLATE(D47, ""he"", ""en"")"),"{and}")</f>
        <v>{and}</v>
      </c>
      <c r="F47" s="4"/>
      <c r="G47" s="4"/>
      <c r="H47" s="4"/>
    </row>
    <row r="48" ht="15.75" customHeight="1">
      <c r="A48" s="3" t="s">
        <v>533</v>
      </c>
      <c r="B48" s="1" t="s">
        <v>3532</v>
      </c>
      <c r="C48" s="4">
        <v>47.0</v>
      </c>
      <c r="D48" s="5" t="s">
        <v>9147</v>
      </c>
      <c r="E48" s="4" t="str">
        <f>IFERROR(__xludf.DUMMYFUNCTION("GOOGLETRANSLATE(D48, ""he"", ""en"")"),"get stuck")</f>
        <v>get stuck</v>
      </c>
      <c r="F48" s="4"/>
      <c r="G48" s="4"/>
      <c r="H48" s="4"/>
    </row>
    <row r="49" ht="15.75" customHeight="1">
      <c r="A49" s="3" t="s">
        <v>7601</v>
      </c>
      <c r="B49" s="1" t="s">
        <v>9148</v>
      </c>
      <c r="C49" s="4">
        <v>48.0</v>
      </c>
      <c r="D49" s="5" t="s">
        <v>7646</v>
      </c>
      <c r="E49" s="4" t="str">
        <f>IFERROR(__xludf.DUMMYFUNCTION("GOOGLETRANSLATE(D49, ""he"", ""en"")"),"linguistic")</f>
        <v>linguistic</v>
      </c>
      <c r="F49" s="4"/>
      <c r="G49" s="4"/>
      <c r="H49" s="4"/>
    </row>
    <row r="50" ht="15.75" customHeight="1">
      <c r="A50" s="3" t="s">
        <v>9149</v>
      </c>
      <c r="B50" s="1" t="s">
        <v>9150</v>
      </c>
      <c r="C50" s="4">
        <v>49.0</v>
      </c>
      <c r="D50" s="5" t="s">
        <v>6885</v>
      </c>
      <c r="E50" s="4" t="str">
        <f>IFERROR(__xludf.DUMMYFUNCTION("GOOGLETRANSLATE(D50, ""he"", ""en"")"),"wait")</f>
        <v>wait</v>
      </c>
      <c r="F50" s="4"/>
      <c r="G50" s="4"/>
      <c r="H50" s="4"/>
    </row>
    <row r="51" ht="15.75" customHeight="1">
      <c r="A51" s="8" t="s">
        <v>127</v>
      </c>
      <c r="B51" s="17">
        <v>7.0</v>
      </c>
      <c r="C51" s="4">
        <v>50.0</v>
      </c>
      <c r="D51" s="5" t="s">
        <v>726</v>
      </c>
      <c r="E51" s="4" t="str">
        <f>IFERROR(__xludf.DUMMYFUNCTION("GOOGLETRANSLATE(D51, ""he"", ""en"")"),"if")</f>
        <v>if</v>
      </c>
      <c r="F51" s="4"/>
      <c r="G51" s="4"/>
      <c r="H51" s="4"/>
    </row>
    <row r="52" ht="15.75" customHeight="1">
      <c r="A52" s="3" t="s">
        <v>5184</v>
      </c>
      <c r="B52" s="1" t="s">
        <v>9151</v>
      </c>
      <c r="C52" s="4">
        <v>51.0</v>
      </c>
      <c r="D52" s="5" t="s">
        <v>132</v>
      </c>
      <c r="E52" s="4" t="str">
        <f>IFERROR(__xludf.DUMMYFUNCTION("GOOGLETRANSLATE(D52, ""he"", ""en"")"),"not")</f>
        <v>not</v>
      </c>
      <c r="F52" s="4"/>
      <c r="G52" s="4"/>
      <c r="H52" s="4"/>
    </row>
    <row r="53" ht="15.75" customHeight="1">
      <c r="A53" s="3" t="s">
        <v>180</v>
      </c>
      <c r="B53" s="1" t="s">
        <v>2580</v>
      </c>
      <c r="C53" s="4">
        <v>52.0</v>
      </c>
      <c r="D53" s="5" t="s">
        <v>9152</v>
      </c>
      <c r="E53" s="4" t="str">
        <f>IFERROR(__xludf.DUMMYFUNCTION("GOOGLETRANSLATE(D53, ""he"", ""en"")"),"I will remember")</f>
        <v>I will remember</v>
      </c>
      <c r="F53" s="4"/>
      <c r="G53" s="4"/>
      <c r="H53" s="4"/>
    </row>
    <row r="54" ht="15.75" customHeight="1">
      <c r="A54" s="3" t="s">
        <v>3371</v>
      </c>
      <c r="B54" s="1" t="s">
        <v>9153</v>
      </c>
      <c r="C54" s="4">
        <v>53.0</v>
      </c>
      <c r="D54" s="5" t="s">
        <v>726</v>
      </c>
      <c r="E54" s="4" t="str">
        <f>IFERROR(__xludf.DUMMYFUNCTION("GOOGLETRANSLATE(D54, ""he"", ""en"")"),"if")</f>
        <v>if</v>
      </c>
      <c r="F54" s="4"/>
      <c r="G54" s="4"/>
      <c r="H54" s="4"/>
    </row>
    <row r="55" ht="15.75" customHeight="1">
      <c r="A55" s="3" t="s">
        <v>3320</v>
      </c>
      <c r="B55" s="1" t="s">
        <v>9154</v>
      </c>
      <c r="C55" s="4">
        <v>54.0</v>
      </c>
      <c r="D55" s="5" t="s">
        <v>132</v>
      </c>
      <c r="E55" s="4" t="str">
        <f>IFERROR(__xludf.DUMMYFUNCTION("GOOGLETRANSLATE(D55, ""he"", ""en"")"),"not")</f>
        <v>not</v>
      </c>
      <c r="F55" s="4"/>
      <c r="G55" s="4"/>
      <c r="H55" s="4"/>
    </row>
    <row r="56" ht="15.75" customHeight="1">
      <c r="A56" s="3" t="s">
        <v>3443</v>
      </c>
      <c r="B56" s="1" t="s">
        <v>1798</v>
      </c>
      <c r="C56" s="4">
        <v>55.0</v>
      </c>
      <c r="D56" s="5" t="s">
        <v>9143</v>
      </c>
      <c r="E56" s="4" t="str">
        <f>IFERROR(__xludf.DUMMYFUNCTION("GOOGLETRANSLATE(D56, ""he"", ""en"")"),"come up")</f>
        <v>come up</v>
      </c>
      <c r="F56" s="4"/>
      <c r="G56" s="4"/>
      <c r="H56" s="4"/>
    </row>
    <row r="57" ht="15.75" customHeight="1">
      <c r="A57" s="3" t="s">
        <v>1827</v>
      </c>
      <c r="B57" s="1" t="s">
        <v>1798</v>
      </c>
      <c r="C57" s="4">
        <v>56.0</v>
      </c>
      <c r="D57" s="5" t="s">
        <v>1099</v>
      </c>
      <c r="E57" s="4" t="str">
        <f>IFERROR(__xludf.DUMMYFUNCTION("GOOGLETRANSLATE(D57, ""he"", ""en"")"),"you")</f>
        <v>you</v>
      </c>
      <c r="F57" s="4"/>
      <c r="G57" s="4"/>
      <c r="H57" s="4"/>
    </row>
    <row r="58" ht="15.75" customHeight="1">
      <c r="A58" s="3" t="s">
        <v>7766</v>
      </c>
      <c r="B58" s="1" t="s">
        <v>8267</v>
      </c>
      <c r="C58" s="4">
        <v>57.0</v>
      </c>
      <c r="D58" s="5" t="s">
        <v>2371</v>
      </c>
      <c r="E58" s="4" t="str">
        <f>IFERROR(__xludf.DUMMYFUNCTION("GOOGLETRANSLATE(D58, ""he"", ""en"")"),"Jerusalem")</f>
        <v>Jerusalem</v>
      </c>
      <c r="F58" s="4"/>
      <c r="G58" s="4"/>
      <c r="H58" s="4"/>
    </row>
    <row r="59" ht="15.75" customHeight="1">
      <c r="A59" s="3" t="s">
        <v>9155</v>
      </c>
      <c r="B59" s="1" t="s">
        <v>9156</v>
      </c>
      <c r="C59" s="4">
        <v>58.0</v>
      </c>
      <c r="D59" s="5" t="s">
        <v>533</v>
      </c>
      <c r="E59" s="4" t="str">
        <f>IFERROR(__xludf.DUMMYFUNCTION("GOOGLETRANSLATE(D59, ""he"", ""en"")"),"on")</f>
        <v>on</v>
      </c>
      <c r="F59" s="4"/>
      <c r="G59" s="4"/>
      <c r="H59" s="4"/>
    </row>
    <row r="60" ht="15.75" customHeight="1">
      <c r="A60" s="3" t="s">
        <v>9157</v>
      </c>
      <c r="B60" s="1" t="s">
        <v>9158</v>
      </c>
      <c r="C60" s="4">
        <v>59.0</v>
      </c>
      <c r="D60" s="5" t="s">
        <v>7601</v>
      </c>
      <c r="E60" s="4" t="str">
        <f>IFERROR(__xludf.DUMMYFUNCTION("GOOGLETRANSLATE(D60, ""he"", ""en"")"),"head")</f>
        <v>head</v>
      </c>
      <c r="F60" s="4"/>
      <c r="G60" s="4"/>
      <c r="H60" s="4"/>
    </row>
    <row r="61" ht="15.75" customHeight="1">
      <c r="A61" s="3" t="s">
        <v>9157</v>
      </c>
      <c r="B61" s="1" t="s">
        <v>9158</v>
      </c>
      <c r="C61" s="4">
        <v>60.0</v>
      </c>
      <c r="D61" s="5" t="s">
        <v>9159</v>
      </c>
      <c r="E61" s="4" t="str">
        <f>IFERROR(__xludf.DUMMYFUNCTION("GOOGLETRANSLATE(D61, ""he"", ""en"")"),"My pleasure:")</f>
        <v>My pleasure:</v>
      </c>
      <c r="F61" s="4"/>
      <c r="G61" s="4"/>
      <c r="H61" s="4"/>
    </row>
    <row r="62" ht="15.75" customHeight="1">
      <c r="A62" s="3" t="s">
        <v>2434</v>
      </c>
      <c r="B62" s="1" t="s">
        <v>2673</v>
      </c>
      <c r="C62" s="4">
        <v>61.0</v>
      </c>
      <c r="D62" s="5" t="s">
        <v>133</v>
      </c>
      <c r="E62" s="4" t="str">
        <f>IFERROR(__xludf.DUMMYFUNCTION("GOOGLETRANSLATE(D62, ""he"", ""en"")"),"{g}")</f>
        <v>{g}</v>
      </c>
      <c r="F62" s="4"/>
      <c r="G62" s="4"/>
      <c r="H62" s="4"/>
    </row>
    <row r="63" ht="15.75" customHeight="1">
      <c r="A63" s="3" t="s">
        <v>9160</v>
      </c>
      <c r="B63" s="1" t="s">
        <v>9161</v>
      </c>
      <c r="C63" s="4">
        <v>62.0</v>
      </c>
      <c r="D63" s="5" t="s">
        <v>5184</v>
      </c>
      <c r="E63" s="4" t="str">
        <f>IFERROR(__xludf.DUMMYFUNCTION("GOOGLETRANSLATE(D63, ""he"", ""en"")"),"male")</f>
        <v>male</v>
      </c>
      <c r="F63" s="4"/>
      <c r="G63" s="4"/>
      <c r="H63" s="4"/>
    </row>
    <row r="64" ht="15.75" customHeight="1">
      <c r="A64" s="3" t="s">
        <v>9162</v>
      </c>
      <c r="B64" s="1" t="s">
        <v>8134</v>
      </c>
      <c r="C64" s="4">
        <v>63.0</v>
      </c>
      <c r="D64" s="5" t="s">
        <v>180</v>
      </c>
      <c r="E64" s="4" t="str">
        <f>IFERROR(__xludf.DUMMYFUNCTION("GOOGLETRANSLATE(D64, ""he"", ""en"")"),"Jehovah")</f>
        <v>Jehovah</v>
      </c>
      <c r="F64" s="4"/>
      <c r="G64" s="4"/>
      <c r="H64" s="4"/>
    </row>
    <row r="65" ht="15.75" customHeight="1">
      <c r="A65" s="8" t="s">
        <v>143</v>
      </c>
      <c r="B65" s="17">
        <v>8.0</v>
      </c>
      <c r="C65" s="4">
        <v>64.0</v>
      </c>
      <c r="D65" s="5" t="s">
        <v>3371</v>
      </c>
      <c r="E65" s="4" t="str">
        <f>IFERROR(__xludf.DUMMYFUNCTION("GOOGLETRANSLATE(D65, ""he"", ""en"")"),"My heart")</f>
        <v>My heart</v>
      </c>
      <c r="F65" s="4"/>
      <c r="G65" s="4"/>
      <c r="H65" s="4"/>
    </row>
    <row r="66" ht="15.75" customHeight="1">
      <c r="A66" s="3" t="s">
        <v>9163</v>
      </c>
      <c r="B66" s="1" t="s">
        <v>9164</v>
      </c>
      <c r="C66" s="4">
        <v>65.0</v>
      </c>
      <c r="D66" s="5" t="s">
        <v>3320</v>
      </c>
      <c r="E66" s="4" t="str">
        <f>IFERROR(__xludf.DUMMYFUNCTION("GOOGLETRANSLATE(D66, ""he"", ""en"")"),"red")</f>
        <v>red</v>
      </c>
      <c r="F66" s="4"/>
      <c r="G66" s="4"/>
      <c r="H66" s="4"/>
    </row>
    <row r="67" ht="15.75" customHeight="1">
      <c r="A67" s="3" t="s">
        <v>9165</v>
      </c>
      <c r="B67" s="1" t="s">
        <v>9166</v>
      </c>
      <c r="C67" s="4">
        <v>66.0</v>
      </c>
      <c r="D67" s="5" t="s">
        <v>3443</v>
      </c>
      <c r="E67" s="4" t="str">
        <f>IFERROR(__xludf.DUMMYFUNCTION("GOOGLETRANSLATE(D67, ""he"", ""en"")"),"you")</f>
        <v>you</v>
      </c>
      <c r="F67" s="4"/>
      <c r="G67" s="4"/>
      <c r="H67" s="4"/>
    </row>
    <row r="68" ht="15.75" customHeight="1">
      <c r="A68" s="3" t="s">
        <v>4767</v>
      </c>
      <c r="B68" s="1" t="s">
        <v>4768</v>
      </c>
      <c r="C68" s="4">
        <v>67.0</v>
      </c>
      <c r="D68" s="5" t="s">
        <v>1827</v>
      </c>
      <c r="E68" s="4" t="str">
        <f>IFERROR(__xludf.DUMMYFUNCTION("GOOGLETRANSLATE(D68, ""he"", ""en"")"),"day")</f>
        <v>day</v>
      </c>
      <c r="F68" s="4"/>
      <c r="G68" s="4"/>
      <c r="H68" s="4"/>
    </row>
    <row r="69" ht="15.75" customHeight="1">
      <c r="A69" s="3" t="s">
        <v>9167</v>
      </c>
      <c r="B69" s="1" t="s">
        <v>9168</v>
      </c>
      <c r="C69" s="4">
        <v>68.0</v>
      </c>
      <c r="D69" s="5" t="s">
        <v>2412</v>
      </c>
      <c r="E69" s="4" t="str">
        <f>IFERROR(__xludf.DUMMYFUNCTION("GOOGLETRANSLATE(D69, ""he"", ""en"")"),"Jerusalem")</f>
        <v>Jerusalem</v>
      </c>
      <c r="F69" s="4"/>
      <c r="G69" s="4"/>
      <c r="H69" s="4"/>
    </row>
    <row r="70" ht="15.75" customHeight="1">
      <c r="A70" s="3" t="s">
        <v>9169</v>
      </c>
      <c r="B70" s="1" t="s">
        <v>9170</v>
      </c>
      <c r="C70" s="4">
        <v>69.0</v>
      </c>
      <c r="D70" s="5" t="s">
        <v>9155</v>
      </c>
      <c r="E70" s="4" t="str">
        <f>IFERROR(__xludf.DUMMYFUNCTION("GOOGLETRANSLATE(D70, ""he"", ""en"")"),"who say")</f>
        <v>who say</v>
      </c>
      <c r="F70" s="4"/>
      <c r="G70" s="4"/>
      <c r="H70" s="4"/>
    </row>
    <row r="71" ht="15.75" customHeight="1">
      <c r="A71" s="3" t="s">
        <v>9171</v>
      </c>
      <c r="B71" s="1" t="s">
        <v>9172</v>
      </c>
      <c r="C71" s="4">
        <v>70.0</v>
      </c>
      <c r="D71" s="5" t="s">
        <v>9157</v>
      </c>
      <c r="E71" s="4" t="str">
        <f>IFERROR(__xludf.DUMMYFUNCTION("GOOGLETRANSLATE(D71, ""he"", ""en"")"),"wake up")</f>
        <v>wake up</v>
      </c>
      <c r="F71" s="4"/>
      <c r="G71" s="4"/>
      <c r="H71" s="4"/>
    </row>
    <row r="72" ht="15.75" customHeight="1">
      <c r="A72" s="3" t="s">
        <v>2482</v>
      </c>
      <c r="B72" s="1" t="s">
        <v>1049</v>
      </c>
      <c r="C72" s="4">
        <v>71.0</v>
      </c>
      <c r="D72" s="5" t="s">
        <v>9157</v>
      </c>
      <c r="E72" s="4" t="str">
        <f>IFERROR(__xludf.DUMMYFUNCTION("GOOGLETRANSLATE(D72, ""he"", ""en"")"),"wake up")</f>
        <v>wake up</v>
      </c>
      <c r="F72" s="4"/>
      <c r="G72" s="4"/>
      <c r="H72" s="4"/>
    </row>
    <row r="73" ht="15.75" customHeight="1">
      <c r="A73" s="8" t="s">
        <v>162</v>
      </c>
      <c r="B73" s="17">
        <v>9.0</v>
      </c>
      <c r="C73" s="4">
        <v>72.0</v>
      </c>
      <c r="D73" s="5" t="s">
        <v>2434</v>
      </c>
      <c r="E73" s="4" t="str">
        <f>IFERROR(__xludf.DUMMYFUNCTION("GOOGLETRANSLATE(D73, ""he"", ""en"")"),"to")</f>
        <v>to</v>
      </c>
      <c r="F73" s="4"/>
      <c r="G73" s="4"/>
      <c r="H73" s="4"/>
    </row>
    <row r="74" ht="15.75" customHeight="1">
      <c r="A74" s="3" t="s">
        <v>4767</v>
      </c>
      <c r="B74" s="1" t="s">
        <v>4768</v>
      </c>
      <c r="C74" s="4">
        <v>73.0</v>
      </c>
      <c r="D74" s="5" t="s">
        <v>9160</v>
      </c>
      <c r="E74" s="4" t="str">
        <f>IFERROR(__xludf.DUMMYFUNCTION("GOOGLETRANSLATE(D74, ""he"", ""en"")"),"the foundation")</f>
        <v>the foundation</v>
      </c>
      <c r="F74" s="4"/>
      <c r="G74" s="4"/>
      <c r="H74" s="4"/>
    </row>
    <row r="75" ht="15.75" customHeight="1">
      <c r="A75" s="3" t="s">
        <v>9173</v>
      </c>
      <c r="B75" s="1" t="s">
        <v>9174</v>
      </c>
      <c r="C75" s="4">
        <v>74.0</v>
      </c>
      <c r="D75" s="5" t="s">
        <v>9175</v>
      </c>
      <c r="E75" s="4" t="str">
        <f>IFERROR(__xludf.DUMMYFUNCTION("GOOGLETRANSLATE(D75, ""he"", ""en"")"),"in it:")</f>
        <v>in it:</v>
      </c>
      <c r="F75" s="4"/>
      <c r="G75" s="4"/>
      <c r="H75" s="4"/>
    </row>
    <row r="76" ht="15.75" customHeight="1">
      <c r="A76" s="3" t="s">
        <v>9176</v>
      </c>
      <c r="B76" s="1" t="s">
        <v>9177</v>
      </c>
      <c r="C76" s="4">
        <v>75.0</v>
      </c>
      <c r="D76" s="5" t="s">
        <v>152</v>
      </c>
      <c r="E76" s="4" t="str">
        <f>IFERROR(__xludf.DUMMYFUNCTION("GOOGLETRANSLATE(D76, ""he"", ""en"")"),"{h}")</f>
        <v>{h}</v>
      </c>
      <c r="F76" s="4"/>
      <c r="G76" s="4"/>
      <c r="H76" s="4"/>
    </row>
    <row r="77" ht="15.75" customHeight="1">
      <c r="A77" s="3" t="s">
        <v>9178</v>
      </c>
      <c r="B77" s="1" t="s">
        <v>9179</v>
      </c>
      <c r="C77" s="4">
        <v>76.0</v>
      </c>
      <c r="D77" s="5" t="s">
        <v>9180</v>
      </c>
      <c r="E77" s="4" t="str">
        <f>IFERROR(__xludf.DUMMYFUNCTION("GOOGLETRANSLATE(D77, ""he"", ""en"")"),"daughter")</f>
        <v>daughter</v>
      </c>
      <c r="F77" s="4"/>
      <c r="G77" s="4"/>
      <c r="H77" s="4"/>
    </row>
    <row r="78" ht="15.75" customHeight="1">
      <c r="A78" s="3" t="s">
        <v>9181</v>
      </c>
      <c r="B78" s="1" t="s">
        <v>9182</v>
      </c>
      <c r="C78" s="4">
        <v>77.0</v>
      </c>
      <c r="D78" s="5" t="s">
        <v>9076</v>
      </c>
      <c r="E78" s="4" t="str">
        <f>IFERROR(__xludf.DUMMYFUNCTION("GOOGLETRANSLATE(D78, ""he"", ""en"")"),"Babylon")</f>
        <v>Babylon</v>
      </c>
      <c r="F78" s="4"/>
      <c r="G78" s="4"/>
      <c r="H78" s="4"/>
    </row>
    <row r="79" ht="15.75" customHeight="1">
      <c r="C79" s="4">
        <v>78.0</v>
      </c>
      <c r="D79" s="5" t="s">
        <v>9183</v>
      </c>
      <c r="E79" s="4" t="str">
        <f>IFERROR(__xludf.DUMMYFUNCTION("GOOGLETRANSLATE(D79, ""he"", ""en"")"),"the robbery")</f>
        <v>the robbery</v>
      </c>
      <c r="F79" s="4"/>
      <c r="G79" s="4"/>
      <c r="H79" s="4"/>
    </row>
    <row r="80" ht="15.75" customHeight="1">
      <c r="C80" s="4">
        <v>79.0</v>
      </c>
      <c r="D80" s="5" t="s">
        <v>3620</v>
      </c>
      <c r="E80" s="4" t="str">
        <f>IFERROR(__xludf.DUMMYFUNCTION("GOOGLETRANSLATE(D80, ""he"", ""en"")"),"Asheri")</f>
        <v>Asheri</v>
      </c>
      <c r="F80" s="4"/>
      <c r="G80" s="4"/>
      <c r="H80" s="4"/>
    </row>
    <row r="81" ht="15.75" customHeight="1">
      <c r="C81" s="4">
        <v>80.0</v>
      </c>
      <c r="D81" s="5" t="s">
        <v>9184</v>
      </c>
      <c r="E81" s="4" t="str">
        <f>IFERROR(__xludf.DUMMYFUNCTION("GOOGLETRANSLATE(D81, ""he"", ""en"")"),"May he pay")</f>
        <v>May he pay</v>
      </c>
      <c r="F81" s="4"/>
      <c r="G81" s="4"/>
      <c r="H81" s="4"/>
    </row>
    <row r="82" ht="15.75" customHeight="1">
      <c r="C82" s="4">
        <v>81.0</v>
      </c>
      <c r="D82" s="5" t="s">
        <v>2835</v>
      </c>
      <c r="E82" s="4" t="str">
        <f>IFERROR(__xludf.DUMMYFUNCTION("GOOGLETRANSLATE(D82, ""he"", ""en"")"),"to you")</f>
        <v>to you</v>
      </c>
      <c r="F82" s="4"/>
      <c r="G82" s="4"/>
      <c r="H82" s="4"/>
    </row>
    <row r="83" ht="15.75" customHeight="1">
      <c r="C83" s="4">
        <v>82.0</v>
      </c>
      <c r="D83" s="5" t="s">
        <v>1099</v>
      </c>
      <c r="E83" s="4" t="str">
        <f>IFERROR(__xludf.DUMMYFUNCTION("GOOGLETRANSLATE(D83, ""he"", ""en"")"),"you")</f>
        <v>you</v>
      </c>
      <c r="F83" s="4"/>
      <c r="G83" s="4"/>
      <c r="H83" s="4"/>
    </row>
    <row r="84" ht="15.75" customHeight="1">
      <c r="C84" s="4">
        <v>83.0</v>
      </c>
      <c r="D84" s="5" t="s">
        <v>9185</v>
      </c>
      <c r="E84" s="4" t="str">
        <f>IFERROR(__xludf.DUMMYFUNCTION("GOOGLETRANSLATE(D84, ""he"", ""en"")"),"your reward")</f>
        <v>your reward</v>
      </c>
      <c r="F84" s="4"/>
      <c r="G84" s="4"/>
      <c r="H84" s="4"/>
    </row>
    <row r="85" ht="15.75" customHeight="1">
      <c r="C85" s="4">
        <v>84.0</v>
      </c>
      <c r="D85" s="5" t="s">
        <v>9186</v>
      </c>
      <c r="E85" s="4" t="str">
        <f>IFERROR(__xludf.DUMMYFUNCTION("GOOGLETRANSLATE(D85, ""he"", ""en"")"),"that you are retired")</f>
        <v>that you are retired</v>
      </c>
      <c r="F85" s="4"/>
      <c r="G85" s="4"/>
      <c r="H85" s="4"/>
    </row>
    <row r="86" ht="15.75" customHeight="1">
      <c r="C86" s="4">
        <v>85.0</v>
      </c>
      <c r="D86" s="5" t="s">
        <v>1050</v>
      </c>
      <c r="E86" s="4" t="str">
        <f>IFERROR(__xludf.DUMMYFUNCTION("GOOGLETRANSLATE(D86, ""he"", ""en"")"),"us:")</f>
        <v>us:</v>
      </c>
      <c r="F86" s="4"/>
      <c r="G86" s="4"/>
      <c r="H86" s="4"/>
    </row>
    <row r="87" ht="15.75" customHeight="1">
      <c r="C87" s="4">
        <v>86.0</v>
      </c>
      <c r="D87" s="5" t="s">
        <v>170</v>
      </c>
      <c r="E87" s="4" t="str">
        <f>IFERROR(__xludf.DUMMYFUNCTION("GOOGLETRANSLATE(D87, ""he"", ""en"")"),"{ninth}")</f>
        <v>{ninth}</v>
      </c>
      <c r="F87" s="4"/>
      <c r="G87" s="4"/>
      <c r="H87" s="4"/>
    </row>
    <row r="88" ht="15.75" customHeight="1">
      <c r="C88" s="4">
        <v>87.0</v>
      </c>
      <c r="D88" s="5" t="s">
        <v>3620</v>
      </c>
      <c r="E88" s="4" t="str">
        <f>IFERROR(__xludf.DUMMYFUNCTION("GOOGLETRANSLATE(D88, ""he"", ""en"")"),"Asheri")</f>
        <v>Asheri</v>
      </c>
      <c r="F88" s="4"/>
      <c r="G88" s="4"/>
      <c r="H88" s="4"/>
    </row>
    <row r="89" ht="15.75" customHeight="1">
      <c r="C89" s="4">
        <v>88.0</v>
      </c>
      <c r="D89" s="5" t="s">
        <v>9187</v>
      </c>
      <c r="E89" s="4" t="str">
        <f>IFERROR(__xludf.DUMMYFUNCTION("GOOGLETRANSLATE(D89, ""he"", ""en"")"),"that he will hold")</f>
        <v>that he will hold</v>
      </c>
      <c r="F89" s="4"/>
      <c r="G89" s="4"/>
      <c r="H89" s="4"/>
    </row>
    <row r="90" ht="15.75" customHeight="1">
      <c r="C90" s="4">
        <v>89.0</v>
      </c>
      <c r="D90" s="5" t="s">
        <v>9188</v>
      </c>
      <c r="E90" s="4" t="str">
        <f>IFERROR(__xludf.DUMMYFUNCTION("GOOGLETRANSLATE(D90, ""he"", ""en"")"),"and exploded")</f>
        <v>and exploded</v>
      </c>
      <c r="F90" s="4"/>
      <c r="G90" s="4"/>
      <c r="H90" s="4"/>
    </row>
    <row r="91" ht="15.75" customHeight="1">
      <c r="C91" s="4">
        <v>90.0</v>
      </c>
      <c r="D91" s="5" t="s">
        <v>1099</v>
      </c>
      <c r="E91" s="4" t="str">
        <f>IFERROR(__xludf.DUMMYFUNCTION("GOOGLETRANSLATE(D91, ""he"", ""en"")"),"you")</f>
        <v>you</v>
      </c>
      <c r="F91" s="4"/>
      <c r="G91" s="4"/>
      <c r="H91" s="4"/>
    </row>
    <row r="92" ht="15.75" customHeight="1">
      <c r="C92" s="4">
        <v>91.0</v>
      </c>
      <c r="D92" s="5" t="s">
        <v>9189</v>
      </c>
      <c r="E92" s="4" t="str">
        <f>IFERROR(__xludf.DUMMYFUNCTION("GOOGLETRANSLATE(D92, ""he"", ""en"")"),"You are welcome")</f>
        <v>You are welcome</v>
      </c>
      <c r="F92" s="4"/>
      <c r="G92" s="4"/>
      <c r="H92" s="4"/>
    </row>
    <row r="93" ht="15.75" customHeight="1">
      <c r="C93" s="4">
        <v>92.0</v>
      </c>
      <c r="D93" s="5" t="s">
        <v>545</v>
      </c>
      <c r="E93" s="4" t="str">
        <f>IFERROR(__xludf.DUMMYFUNCTION("GOOGLETRANSLATE(D93, ""he"", ""en"")"),"to")</f>
        <v>to</v>
      </c>
      <c r="F93" s="4"/>
      <c r="G93" s="4"/>
      <c r="H93" s="4"/>
    </row>
    <row r="94" ht="15.75" customHeight="1">
      <c r="C94" s="4">
        <v>93.0</v>
      </c>
      <c r="D94" s="5" t="s">
        <v>9190</v>
      </c>
      <c r="E94" s="4" t="str">
        <f>IFERROR(__xludf.DUMMYFUNCTION("GOOGLETRANSLATE(D94, ""he"", ""en"")"),"the rock:")</f>
        <v>the rock:</v>
      </c>
      <c r="F94" s="4"/>
      <c r="G94" s="4"/>
      <c r="H94" s="4"/>
    </row>
    <row r="95" ht="15.75" customHeight="1">
      <c r="E95" s="4" t="str">
        <f>IFERROR(__xludf.DUMMYFUNCTION("GOOGLETRANSLATE(D95, ""he"", ""en"")"),"#VALUE!")</f>
        <v>#VALUE!</v>
      </c>
    </row>
    <row r="96" ht="15.75" customHeight="1">
      <c r="E96" s="4" t="str">
        <f>IFERROR(__xludf.DUMMYFUNCTION("GOOGLETRANSLATE(D96, ""he"", ""en"")"),"#VALUE!")</f>
        <v>#VALUE!</v>
      </c>
    </row>
    <row r="97" ht="15.75" customHeight="1">
      <c r="E97" s="4" t="str">
        <f>IFERROR(__xludf.DUMMYFUNCTION("GOOGLETRANSLATE(D97, ""he"", ""en"")"),"#VALUE!")</f>
        <v>#VALUE!</v>
      </c>
    </row>
    <row r="98" ht="15.75" customHeight="1">
      <c r="E98" s="4" t="str">
        <f>IFERROR(__xludf.DUMMYFUNCTION("GOOGLETRANSLATE(D98, ""he"", ""en"")"),"#VALUE!")</f>
        <v>#VALUE!</v>
      </c>
    </row>
    <row r="99" ht="15.75" customHeight="1">
      <c r="E99" s="4" t="str">
        <f>IFERROR(__xludf.DUMMYFUNCTION("GOOGLETRANSLATE(D99, ""he"", ""en"")"),"#VALUE!")</f>
        <v>#VALUE!</v>
      </c>
    </row>
    <row r="100" ht="15.75" customHeight="1">
      <c r="E100" s="4" t="str">
        <f>IFERROR(__xludf.DUMMYFUNCTION("GOOGLETRANSLATE(D100, ""he"", ""en"")"),"#VALUE!")</f>
        <v>#VALUE!</v>
      </c>
    </row>
    <row r="101" ht="15.75" customHeight="1">
      <c r="E101" s="4" t="str">
        <f>IFERROR(__xludf.DUMMYFUNCTION("GOOGLETRANSLATE(D101, ""he"", ""en"")"),"#VALUE!")</f>
        <v>#VALUE!</v>
      </c>
    </row>
    <row r="102" ht="15.75" customHeight="1">
      <c r="E102" s="4" t="str">
        <f>IFERROR(__xludf.DUMMYFUNCTION("GOOGLETRANSLATE(D102, ""he"", ""en"")"),"#VALUE!")</f>
        <v>#VALUE!</v>
      </c>
    </row>
    <row r="103" ht="15.75" customHeight="1">
      <c r="E103" s="4" t="str">
        <f>IFERROR(__xludf.DUMMYFUNCTION("GOOGLETRANSLATE(D103, ""he"", ""en"")"),"#VALUE!")</f>
        <v>#VALUE!</v>
      </c>
    </row>
    <row r="104" ht="15.75" customHeight="1">
      <c r="E104" s="4" t="str">
        <f>IFERROR(__xludf.DUMMYFUNCTION("GOOGLETRANSLATE(D104, ""he"", ""en"")"),"#VALUE!")</f>
        <v>#VALUE!</v>
      </c>
    </row>
    <row r="105" ht="15.75" customHeight="1">
      <c r="E105" s="4" t="str">
        <f>IFERROR(__xludf.DUMMYFUNCTION("GOOGLETRANSLATE(D105, ""he"", ""en"")"),"#VALUE!")</f>
        <v>#VALUE!</v>
      </c>
    </row>
    <row r="106" ht="15.75" customHeight="1">
      <c r="E106" s="4" t="str">
        <f>IFERROR(__xludf.DUMMYFUNCTION("GOOGLETRANSLATE(D106, ""he"", ""en"")"),"#VALUE!")</f>
        <v>#VALUE!</v>
      </c>
    </row>
    <row r="107" ht="15.75" customHeight="1">
      <c r="E107" s="4" t="str">
        <f>IFERROR(__xludf.DUMMYFUNCTION("GOOGLETRANSLATE(D107, ""he"", ""en"")"),"#VALUE!")</f>
        <v>#VALUE!</v>
      </c>
    </row>
    <row r="108" ht="15.75" customHeight="1">
      <c r="E108" s="4" t="str">
        <f>IFERROR(__xludf.DUMMYFUNCTION("GOOGLETRANSLATE(D108, ""he"", ""en"")"),"#VALUE!")</f>
        <v>#VALUE!</v>
      </c>
    </row>
    <row r="109" ht="15.75" customHeight="1">
      <c r="E109" s="4" t="str">
        <f>IFERROR(__xludf.DUMMYFUNCTION("GOOGLETRANSLATE(D109, ""he"", ""en"")"),"#VALUE!")</f>
        <v>#VALUE!</v>
      </c>
    </row>
    <row r="110" ht="15.75" customHeight="1">
      <c r="E110" s="4" t="str">
        <f>IFERROR(__xludf.DUMMYFUNCTION("GOOGLETRANSLATE(D110, ""he"", ""en"")"),"#VALUE!")</f>
        <v>#VALUE!</v>
      </c>
    </row>
    <row r="111" ht="15.75" customHeight="1">
      <c r="E111" s="4" t="str">
        <f>IFERROR(__xludf.DUMMYFUNCTION("GOOGLETRANSLATE(D111, ""he"", ""en"")"),"#VALUE!")</f>
        <v>#VALUE!</v>
      </c>
    </row>
    <row r="112" ht="15.75" customHeight="1">
      <c r="E112" s="4" t="str">
        <f>IFERROR(__xludf.DUMMYFUNCTION("GOOGLETRANSLATE(D112, ""he"", ""en"")"),"#VALUE!")</f>
        <v>#VALUE!</v>
      </c>
    </row>
    <row r="113" ht="15.75" customHeight="1">
      <c r="E113" s="4" t="str">
        <f>IFERROR(__xludf.DUMMYFUNCTION("GOOGLETRANSLATE(D113, ""he"", ""en"")"),"#VALUE!")</f>
        <v>#VALUE!</v>
      </c>
    </row>
    <row r="114" ht="15.75" customHeight="1">
      <c r="E114" s="4" t="str">
        <f>IFERROR(__xludf.DUMMYFUNCTION("GOOGLETRANSLATE(D114, ""he"", ""en"")"),"#VALUE!")</f>
        <v>#VALUE!</v>
      </c>
    </row>
    <row r="115" ht="15.75" customHeight="1">
      <c r="E115" s="4" t="str">
        <f>IFERROR(__xludf.DUMMYFUNCTION("GOOGLETRANSLATE(D115, ""he"", ""en"")"),"#VALUE!")</f>
        <v>#VALUE!</v>
      </c>
    </row>
    <row r="116" ht="15.75" customHeight="1">
      <c r="E116" s="4" t="str">
        <f>IFERROR(__xludf.DUMMYFUNCTION("GOOGLETRANSLATE(D116, ""he"", ""en"")"),"#VALUE!")</f>
        <v>#VALUE!</v>
      </c>
    </row>
    <row r="117" ht="15.75" customHeight="1">
      <c r="E117" s="4" t="str">
        <f>IFERROR(__xludf.DUMMYFUNCTION("GOOGLETRANSLATE(D117, ""he"", ""en"")"),"#VALUE!")</f>
        <v>#VALUE!</v>
      </c>
    </row>
    <row r="118" ht="15.75" customHeight="1">
      <c r="E118" s="4" t="str">
        <f>IFERROR(__xludf.DUMMYFUNCTION("GOOGLETRANSLATE(D118, ""he"", ""en"")"),"#VALUE!")</f>
        <v>#VALUE!</v>
      </c>
    </row>
    <row r="119" ht="15.75" customHeight="1">
      <c r="E119" s="4" t="str">
        <f>IFERROR(__xludf.DUMMYFUNCTION("GOOGLETRANSLATE(D119, ""he"", ""en"")"),"#VALUE!")</f>
        <v>#VALUE!</v>
      </c>
    </row>
    <row r="120" ht="15.75" customHeight="1">
      <c r="E120" s="4" t="str">
        <f>IFERROR(__xludf.DUMMYFUNCTION("GOOGLETRANSLATE(D120, ""he"", ""en"")"),"#VALUE!")</f>
        <v>#VALUE!</v>
      </c>
    </row>
    <row r="121" ht="15.75" customHeight="1">
      <c r="E121" s="4" t="str">
        <f>IFERROR(__xludf.DUMMYFUNCTION("GOOGLETRANSLATE(D121, ""he"", ""en"")"),"#VALUE!")</f>
        <v>#VALUE!</v>
      </c>
    </row>
    <row r="122" ht="15.75" customHeight="1">
      <c r="E122" s="4" t="str">
        <f>IFERROR(__xludf.DUMMYFUNCTION("GOOGLETRANSLATE(D122, ""he"", ""en"")"),"#VALUE!")</f>
        <v>#VALUE!</v>
      </c>
    </row>
    <row r="123" ht="15.75" customHeight="1">
      <c r="E123" s="4" t="str">
        <f>IFERROR(__xludf.DUMMYFUNCTION("GOOGLETRANSLATE(D123, ""he"", ""en"")"),"#VALUE!")</f>
        <v>#VALUE!</v>
      </c>
    </row>
    <row r="124" ht="15.75" customHeight="1">
      <c r="E124" s="4" t="str">
        <f>IFERROR(__xludf.DUMMYFUNCTION("GOOGLETRANSLATE(D124, ""he"", ""en"")"),"#VALUE!")</f>
        <v>#VALUE!</v>
      </c>
    </row>
    <row r="125" ht="15.75" customHeight="1">
      <c r="E125" s="4" t="str">
        <f>IFERROR(__xludf.DUMMYFUNCTION("GOOGLETRANSLATE(D125, ""he"", ""en"")"),"#VALUE!")</f>
        <v>#VALUE!</v>
      </c>
    </row>
    <row r="126" ht="15.75" customHeight="1">
      <c r="E126" s="4" t="str">
        <f>IFERROR(__xludf.DUMMYFUNCTION("GOOGLETRANSLATE(D126, ""he"", ""en"")"),"#VALUE!")</f>
        <v>#VALUE!</v>
      </c>
    </row>
    <row r="127" ht="15.75" customHeight="1">
      <c r="E127" s="4" t="str">
        <f>IFERROR(__xludf.DUMMYFUNCTION("GOOGLETRANSLATE(D127, ""he"", ""en"")"),"#VALUE!")</f>
        <v>#VALUE!</v>
      </c>
    </row>
    <row r="128" ht="15.75" customHeight="1">
      <c r="E128" s="4" t="str">
        <f>IFERROR(__xludf.DUMMYFUNCTION("GOOGLETRANSLATE(D128, ""he"", ""en"")"),"#VALUE!")</f>
        <v>#VALUE!</v>
      </c>
    </row>
    <row r="129" ht="15.75" customHeight="1">
      <c r="E129" s="4" t="str">
        <f>IFERROR(__xludf.DUMMYFUNCTION("GOOGLETRANSLATE(D129, ""he"", ""en"")"),"#VALUE!")</f>
        <v>#VALUE!</v>
      </c>
    </row>
    <row r="130" ht="15.75" customHeight="1">
      <c r="E130" s="4" t="str">
        <f>IFERROR(__xludf.DUMMYFUNCTION("GOOGLETRANSLATE(D130, ""he"", ""en"")"),"#VALUE!")</f>
        <v>#VALUE!</v>
      </c>
    </row>
    <row r="131" ht="15.75" customHeight="1">
      <c r="E131" s="4" t="str">
        <f>IFERROR(__xludf.DUMMYFUNCTION("GOOGLETRANSLATE(D131, ""he"", ""en"")"),"#VALUE!")</f>
        <v>#VALUE!</v>
      </c>
    </row>
    <row r="132" ht="15.75" customHeight="1">
      <c r="E132" s="4" t="str">
        <f>IFERROR(__xludf.DUMMYFUNCTION("GOOGLETRANSLATE(D132, ""he"", ""en"")"),"#VALUE!")</f>
        <v>#VALUE!</v>
      </c>
    </row>
    <row r="133" ht="15.75" customHeight="1">
      <c r="E133" s="4" t="str">
        <f>IFERROR(__xludf.DUMMYFUNCTION("GOOGLETRANSLATE(D133, ""he"", ""en"")"),"#VALUE!")</f>
        <v>#VALUE!</v>
      </c>
    </row>
    <row r="134" ht="15.75" customHeight="1">
      <c r="E134" s="4" t="str">
        <f>IFERROR(__xludf.DUMMYFUNCTION("GOOGLETRANSLATE(D134, ""he"", ""en"")"),"#VALUE!")</f>
        <v>#VALUE!</v>
      </c>
    </row>
    <row r="135" ht="15.75" customHeight="1">
      <c r="E135" s="4" t="str">
        <f>IFERROR(__xludf.DUMMYFUNCTION("GOOGLETRANSLATE(D135, ""he"", ""en"")"),"#VALUE!")</f>
        <v>#VALUE!</v>
      </c>
    </row>
    <row r="136" ht="15.75" customHeight="1">
      <c r="E136" s="4" t="str">
        <f>IFERROR(__xludf.DUMMYFUNCTION("GOOGLETRANSLATE(D136, ""he"", ""en"")"),"#VALUE!")</f>
        <v>#VALUE!</v>
      </c>
    </row>
    <row r="137" ht="15.75" customHeight="1">
      <c r="E137" s="4" t="str">
        <f>IFERROR(__xludf.DUMMYFUNCTION("GOOGLETRANSLATE(D137, ""he"", ""en"")"),"#VALUE!")</f>
        <v>#VALUE!</v>
      </c>
    </row>
    <row r="138" ht="15.75" customHeight="1">
      <c r="E138" s="4" t="str">
        <f>IFERROR(__xludf.DUMMYFUNCTION("GOOGLETRANSLATE(D138, ""he"", ""en"")"),"#VALUE!")</f>
        <v>#VALUE!</v>
      </c>
    </row>
    <row r="139" ht="15.75" customHeight="1">
      <c r="E139" s="4" t="str">
        <f>IFERROR(__xludf.DUMMYFUNCTION("GOOGLETRANSLATE(D139, ""he"", ""en"")"),"#VALUE!")</f>
        <v>#VALUE!</v>
      </c>
    </row>
    <row r="140" ht="15.75" customHeight="1">
      <c r="E140" s="4" t="str">
        <f>IFERROR(__xludf.DUMMYFUNCTION("GOOGLETRANSLATE(D140, ""he"", ""en"")"),"#VALUE!")</f>
        <v>#VALUE!</v>
      </c>
    </row>
    <row r="141" ht="15.75" customHeight="1">
      <c r="E141" s="4" t="str">
        <f>IFERROR(__xludf.DUMMYFUNCTION("GOOGLETRANSLATE(D141, ""he"", ""en"")"),"#VALUE!")</f>
        <v>#VALUE!</v>
      </c>
    </row>
    <row r="142" ht="15.75" customHeight="1">
      <c r="E142" s="4" t="str">
        <f>IFERROR(__xludf.DUMMYFUNCTION("GOOGLETRANSLATE(D142, ""he"", ""en"")"),"#VALUE!")</f>
        <v>#VALUE!</v>
      </c>
    </row>
    <row r="143" ht="15.75" customHeight="1">
      <c r="E143" s="4" t="str">
        <f>IFERROR(__xludf.DUMMYFUNCTION("GOOGLETRANSLATE(D143, ""he"", ""en"")"),"#VALUE!")</f>
        <v>#VALUE!</v>
      </c>
    </row>
    <row r="144" ht="15.75" customHeight="1">
      <c r="E144" s="4" t="str">
        <f>IFERROR(__xludf.DUMMYFUNCTION("GOOGLETRANSLATE(D144, ""he"", ""en"")"),"#VALUE!")</f>
        <v>#VALUE!</v>
      </c>
    </row>
    <row r="145" ht="15.75" customHeight="1">
      <c r="E145" s="4" t="str">
        <f>IFERROR(__xludf.DUMMYFUNCTION("GOOGLETRANSLATE(D145, ""he"", ""en"")"),"#VALUE!")</f>
        <v>#VALUE!</v>
      </c>
    </row>
    <row r="146" ht="15.75" customHeight="1">
      <c r="E146" s="4" t="str">
        <f>IFERROR(__xludf.DUMMYFUNCTION("GOOGLETRANSLATE(D146, ""he"", ""en"")"),"#VALUE!")</f>
        <v>#VALUE!</v>
      </c>
    </row>
    <row r="147" ht="15.75" customHeight="1">
      <c r="E147" s="4" t="str">
        <f>IFERROR(__xludf.DUMMYFUNCTION("GOOGLETRANSLATE(D147, ""he"", ""en"")"),"#VALUE!")</f>
        <v>#VALUE!</v>
      </c>
    </row>
    <row r="148" ht="15.75" customHeight="1">
      <c r="E148" s="4" t="str">
        <f>IFERROR(__xludf.DUMMYFUNCTION("GOOGLETRANSLATE(D148, ""he"", ""en"")"),"#VALUE!")</f>
        <v>#VALUE!</v>
      </c>
    </row>
    <row r="149" ht="15.75" customHeight="1">
      <c r="E149" s="4" t="str">
        <f>IFERROR(__xludf.DUMMYFUNCTION("GOOGLETRANSLATE(D149, ""he"", ""en"")"),"#VALUE!")</f>
        <v>#VALUE!</v>
      </c>
    </row>
    <row r="150" ht="15.75" customHeight="1">
      <c r="E150" s="4" t="str">
        <f>IFERROR(__xludf.DUMMYFUNCTION("GOOGLETRANSLATE(D150, ""he"", ""en"")"),"#VALUE!")</f>
        <v>#VALUE!</v>
      </c>
    </row>
    <row r="151" ht="15.75" customHeight="1">
      <c r="E151" s="4" t="str">
        <f>IFERROR(__xludf.DUMMYFUNCTION("GOOGLETRANSLATE(D151, ""he"", ""en"")"),"#VALUE!")</f>
        <v>#VALUE!</v>
      </c>
    </row>
    <row r="152" ht="15.75" customHeight="1">
      <c r="E152" s="4" t="str">
        <f>IFERROR(__xludf.DUMMYFUNCTION("GOOGLETRANSLATE(D152, ""he"", ""en"")"),"#VALUE!")</f>
        <v>#VALUE!</v>
      </c>
    </row>
    <row r="153" ht="15.75" customHeight="1">
      <c r="E153" s="4" t="str">
        <f>IFERROR(__xludf.DUMMYFUNCTION("GOOGLETRANSLATE(D153, ""he"", ""en"")"),"#VALUE!")</f>
        <v>#VALUE!</v>
      </c>
    </row>
    <row r="154" ht="15.75" customHeight="1">
      <c r="E154" s="4" t="str">
        <f>IFERROR(__xludf.DUMMYFUNCTION("GOOGLETRANSLATE(D154, ""he"", ""en"")"),"#VALUE!")</f>
        <v>#VALUE!</v>
      </c>
    </row>
    <row r="155" ht="15.75" customHeight="1">
      <c r="E155" s="4" t="str">
        <f>IFERROR(__xludf.DUMMYFUNCTION("GOOGLETRANSLATE(D155, ""he"", ""en"")"),"#VALUE!")</f>
        <v>#VALUE!</v>
      </c>
    </row>
    <row r="156" ht="15.75" customHeight="1">
      <c r="E156" s="4" t="str">
        <f>IFERROR(__xludf.DUMMYFUNCTION("GOOGLETRANSLATE(D156, ""he"", ""en"")"),"#VALUE!")</f>
        <v>#VALUE!</v>
      </c>
    </row>
    <row r="157" ht="15.75" customHeight="1">
      <c r="E157" s="4" t="str">
        <f>IFERROR(__xludf.DUMMYFUNCTION("GOOGLETRANSLATE(D157, ""he"", ""en"")"),"#VALUE!")</f>
        <v>#VALUE!</v>
      </c>
    </row>
    <row r="158" ht="15.75" customHeight="1">
      <c r="E158" s="4" t="str">
        <f>IFERROR(__xludf.DUMMYFUNCTION("GOOGLETRANSLATE(D158, ""he"", ""en"")"),"#VALUE!")</f>
        <v>#VALUE!</v>
      </c>
    </row>
    <row r="159" ht="15.75" customHeight="1">
      <c r="E159" s="4" t="str">
        <f>IFERROR(__xludf.DUMMYFUNCTION("GOOGLETRANSLATE(D159, ""he"", ""en"")"),"#VALUE!")</f>
        <v>#VALUE!</v>
      </c>
    </row>
    <row r="160" ht="15.75" customHeight="1">
      <c r="E160" s="4" t="str">
        <f>IFERROR(__xludf.DUMMYFUNCTION("GOOGLETRANSLATE(D160, ""he"", ""en"")"),"#VALUE!")</f>
        <v>#VALUE!</v>
      </c>
    </row>
    <row r="161" ht="15.75" customHeight="1">
      <c r="E161" s="4" t="str">
        <f>IFERROR(__xludf.DUMMYFUNCTION("GOOGLETRANSLATE(D161, ""he"", ""en"")"),"#VALUE!")</f>
        <v>#VALUE!</v>
      </c>
    </row>
    <row r="162" ht="15.75" customHeight="1">
      <c r="E162" s="4" t="str">
        <f>IFERROR(__xludf.DUMMYFUNCTION("GOOGLETRANSLATE(D162, ""he"", ""en"")"),"#VALUE!")</f>
        <v>#VALUE!</v>
      </c>
    </row>
    <row r="163" ht="15.75" customHeight="1">
      <c r="E163" s="4" t="str">
        <f>IFERROR(__xludf.DUMMYFUNCTION("GOOGLETRANSLATE(D163, ""he"", ""en"")"),"#VALUE!")</f>
        <v>#VALUE!</v>
      </c>
    </row>
    <row r="164" ht="15.75" customHeight="1">
      <c r="E164" s="4" t="str">
        <f>IFERROR(__xludf.DUMMYFUNCTION("GOOGLETRANSLATE(D164, ""he"", ""en"")"),"#VALUE!")</f>
        <v>#VALUE!</v>
      </c>
    </row>
    <row r="165" ht="15.75" customHeight="1">
      <c r="E165" s="4" t="str">
        <f>IFERROR(__xludf.DUMMYFUNCTION("GOOGLETRANSLATE(D165, ""he"", ""en"")"),"#VALUE!")</f>
        <v>#VALUE!</v>
      </c>
    </row>
    <row r="166" ht="15.75" customHeight="1">
      <c r="E166" s="4" t="str">
        <f>IFERROR(__xludf.DUMMYFUNCTION("GOOGLETRANSLATE(D166, ""he"", ""en"")"),"#VALUE!")</f>
        <v>#VALUE!</v>
      </c>
    </row>
    <row r="167" ht="15.75" customHeight="1">
      <c r="E167" s="4" t="str">
        <f>IFERROR(__xludf.DUMMYFUNCTION("GOOGLETRANSLATE(D167, ""he"", ""en"")"),"#VALUE!")</f>
        <v>#VALUE!</v>
      </c>
    </row>
    <row r="168" ht="15.75" customHeight="1">
      <c r="E168" s="4" t="str">
        <f>IFERROR(__xludf.DUMMYFUNCTION("GOOGLETRANSLATE(D168, ""he"", ""en"")"),"#VALUE!")</f>
        <v>#VALUE!</v>
      </c>
    </row>
    <row r="169" ht="15.75" customHeight="1">
      <c r="E169" s="4" t="str">
        <f>IFERROR(__xludf.DUMMYFUNCTION("GOOGLETRANSLATE(D169, ""he"", ""en"")"),"#VALUE!")</f>
        <v>#VALUE!</v>
      </c>
    </row>
    <row r="170" ht="15.75" customHeight="1">
      <c r="E170" s="4" t="str">
        <f>IFERROR(__xludf.DUMMYFUNCTION("GOOGLETRANSLATE(D170, ""he"", ""en"")"),"#VALUE!")</f>
        <v>#VALUE!</v>
      </c>
    </row>
    <row r="171" ht="15.75" customHeight="1">
      <c r="E171" s="4" t="str">
        <f>IFERROR(__xludf.DUMMYFUNCTION("GOOGLETRANSLATE(D171, ""he"", ""en"")"),"#VALUE!")</f>
        <v>#VALUE!</v>
      </c>
    </row>
    <row r="172" ht="15.75" customHeight="1">
      <c r="E172" s="4" t="str">
        <f>IFERROR(__xludf.DUMMYFUNCTION("GOOGLETRANSLATE(D172, ""he"", ""en"")"),"#VALUE!")</f>
        <v>#VALUE!</v>
      </c>
    </row>
    <row r="173" ht="15.75" customHeight="1">
      <c r="E173" s="4" t="str">
        <f>IFERROR(__xludf.DUMMYFUNCTION("GOOGLETRANSLATE(D173, ""he"", ""en"")"),"#VALUE!")</f>
        <v>#VALUE!</v>
      </c>
    </row>
    <row r="174" ht="15.75" customHeight="1">
      <c r="E174" s="4" t="str">
        <f>IFERROR(__xludf.DUMMYFUNCTION("GOOGLETRANSLATE(D174, ""he"", ""en"")"),"#VALUE!")</f>
        <v>#VALUE!</v>
      </c>
    </row>
    <row r="175" ht="15.75" customHeight="1">
      <c r="E175" s="4" t="str">
        <f>IFERROR(__xludf.DUMMYFUNCTION("GOOGLETRANSLATE(D175, ""he"", ""en"")"),"#VALUE!")</f>
        <v>#VALUE!</v>
      </c>
    </row>
    <row r="176" ht="15.75" customHeight="1">
      <c r="E176" s="4" t="str">
        <f>IFERROR(__xludf.DUMMYFUNCTION("GOOGLETRANSLATE(D176, ""he"", ""en"")"),"#VALUE!")</f>
        <v>#VALUE!</v>
      </c>
    </row>
    <row r="177" ht="15.75" customHeight="1">
      <c r="E177" s="4" t="str">
        <f>IFERROR(__xludf.DUMMYFUNCTION("GOOGLETRANSLATE(D177, ""he"", ""en"")"),"#VALUE!")</f>
        <v>#VALUE!</v>
      </c>
    </row>
    <row r="178" ht="15.75" customHeight="1">
      <c r="E178" s="4" t="str">
        <f>IFERROR(__xludf.DUMMYFUNCTION("GOOGLETRANSLATE(D178, ""he"", ""en"")"),"#VALUE!")</f>
        <v>#VALUE!</v>
      </c>
    </row>
    <row r="179" ht="15.75" customHeight="1">
      <c r="E179" s="4" t="str">
        <f>IFERROR(__xludf.DUMMYFUNCTION("GOOGLETRANSLATE(D179, ""he"", ""en"")"),"#VALUE!")</f>
        <v>#VALUE!</v>
      </c>
    </row>
    <row r="180" ht="15.75" customHeight="1">
      <c r="E180" s="4" t="str">
        <f>IFERROR(__xludf.DUMMYFUNCTION("GOOGLETRANSLATE(D180, ""he"", ""en"")"),"#VALUE!")</f>
        <v>#VALUE!</v>
      </c>
    </row>
    <row r="181" ht="15.75" customHeight="1">
      <c r="E181" s="4" t="str">
        <f>IFERROR(__xludf.DUMMYFUNCTION("GOOGLETRANSLATE(D181, ""he"", ""en"")"),"#VALUE!")</f>
        <v>#VALUE!</v>
      </c>
    </row>
    <row r="182" ht="15.75" customHeight="1">
      <c r="E182" s="4" t="str">
        <f>IFERROR(__xludf.DUMMYFUNCTION("GOOGLETRANSLATE(D182, ""he"", ""en"")"),"#VALUE!")</f>
        <v>#VALUE!</v>
      </c>
    </row>
    <row r="183" ht="15.75" customHeight="1">
      <c r="E183" s="4" t="str">
        <f>IFERROR(__xludf.DUMMYFUNCTION("GOOGLETRANSLATE(D183, ""he"", ""en"")"),"#VALUE!")</f>
        <v>#VALUE!</v>
      </c>
    </row>
    <row r="184" ht="15.75" customHeight="1">
      <c r="E184" s="4" t="str">
        <f>IFERROR(__xludf.DUMMYFUNCTION("GOOGLETRANSLATE(D184, ""he"", ""en"")"),"#VALUE!")</f>
        <v>#VALUE!</v>
      </c>
    </row>
    <row r="185" ht="15.75" customHeight="1">
      <c r="E185" s="4" t="str">
        <f>IFERROR(__xludf.DUMMYFUNCTION("GOOGLETRANSLATE(D185, ""he"", ""en"")"),"#VALUE!")</f>
        <v>#VALUE!</v>
      </c>
    </row>
    <row r="186" ht="15.75" customHeight="1">
      <c r="E186" s="4" t="str">
        <f>IFERROR(__xludf.DUMMYFUNCTION("GOOGLETRANSLATE(D186, ""he"", ""en"")"),"#VALUE!")</f>
        <v>#VALUE!</v>
      </c>
    </row>
    <row r="187" ht="15.75" customHeight="1">
      <c r="E187" s="4" t="str">
        <f>IFERROR(__xludf.DUMMYFUNCTION("GOOGLETRANSLATE(D187, ""he"", ""en"")"),"#VALUE!")</f>
        <v>#VALUE!</v>
      </c>
    </row>
    <row r="188" ht="15.75" customHeight="1">
      <c r="E188" s="4" t="str">
        <f>IFERROR(__xludf.DUMMYFUNCTION("GOOGLETRANSLATE(D188, ""he"", ""en"")"),"#VALUE!")</f>
        <v>#VALUE!</v>
      </c>
    </row>
    <row r="189" ht="15.75" customHeight="1">
      <c r="E189" s="4" t="str">
        <f>IFERROR(__xludf.DUMMYFUNCTION("GOOGLETRANSLATE(D189, ""he"", ""en"")"),"#VALUE!")</f>
        <v>#VALUE!</v>
      </c>
    </row>
    <row r="190" ht="15.75" customHeight="1">
      <c r="E190" s="4" t="str">
        <f>IFERROR(__xludf.DUMMYFUNCTION("GOOGLETRANSLATE(D190, ""he"", ""en"")"),"#VALUE!")</f>
        <v>#VALUE!</v>
      </c>
    </row>
    <row r="191" ht="15.75" customHeight="1">
      <c r="E191" s="4" t="str">
        <f>IFERROR(__xludf.DUMMYFUNCTION("GOOGLETRANSLATE(D191, ""he"", ""en"")"),"#VALUE!")</f>
        <v>#VALUE!</v>
      </c>
    </row>
    <row r="192" ht="15.75" customHeight="1">
      <c r="E192" s="4" t="str">
        <f>IFERROR(__xludf.DUMMYFUNCTION("GOOGLETRANSLATE(D192, ""he"", ""en"")"),"#VALUE!")</f>
        <v>#VALUE!</v>
      </c>
    </row>
    <row r="193" ht="15.75" customHeight="1">
      <c r="E193" s="4" t="str">
        <f>IFERROR(__xludf.DUMMYFUNCTION("GOOGLETRANSLATE(D193, ""he"", ""en"")"),"#VALUE!")</f>
        <v>#VALUE!</v>
      </c>
    </row>
    <row r="194" ht="15.75" customHeight="1">
      <c r="E194" s="4" t="str">
        <f>IFERROR(__xludf.DUMMYFUNCTION("GOOGLETRANSLATE(D194, ""he"", ""en"")"),"#VALUE!")</f>
        <v>#VALUE!</v>
      </c>
    </row>
    <row r="195" ht="15.75" customHeight="1">
      <c r="E195" s="4" t="str">
        <f>IFERROR(__xludf.DUMMYFUNCTION("GOOGLETRANSLATE(D195, ""he"", ""en"")"),"#VALUE!")</f>
        <v>#VALUE!</v>
      </c>
    </row>
    <row r="196" ht="15.75" customHeight="1">
      <c r="E196" s="4" t="str">
        <f>IFERROR(__xludf.DUMMYFUNCTION("GOOGLETRANSLATE(D196, ""he"", ""en"")"),"#VALUE!")</f>
        <v>#VALUE!</v>
      </c>
    </row>
    <row r="197" ht="15.75" customHeight="1">
      <c r="E197" s="4" t="str">
        <f>IFERROR(__xludf.DUMMYFUNCTION("GOOGLETRANSLATE(D197, ""he"", ""en"")"),"#VALUE!")</f>
        <v>#VALUE!</v>
      </c>
    </row>
    <row r="198" ht="15.75" customHeight="1">
      <c r="E198" s="4" t="str">
        <f>IFERROR(__xludf.DUMMYFUNCTION("GOOGLETRANSLATE(D198, ""he"", ""en"")"),"#VALUE!")</f>
        <v>#VALUE!</v>
      </c>
    </row>
    <row r="199" ht="15.75" customHeight="1">
      <c r="E199" s="4" t="str">
        <f>IFERROR(__xludf.DUMMYFUNCTION("GOOGLETRANSLATE(D199, ""he"", ""en"")"),"#VALUE!")</f>
        <v>#VALUE!</v>
      </c>
    </row>
    <row r="200" ht="15.75" customHeight="1">
      <c r="E200" s="4" t="str">
        <f>IFERROR(__xludf.DUMMYFUNCTION("GOOGLETRANSLATE(D200, ""he"", ""en"")"),"#VALUE!")</f>
        <v>#VALUE!</v>
      </c>
    </row>
    <row r="201" ht="15.75" customHeight="1">
      <c r="E201" s="4" t="str">
        <f>IFERROR(__xludf.DUMMYFUNCTION("GOOGLETRANSLATE(D201, ""he"", ""en"")"),"#VALUE!")</f>
        <v>#VALUE!</v>
      </c>
    </row>
    <row r="202" ht="15.75" customHeight="1">
      <c r="E202" s="4" t="str">
        <f>IFERROR(__xludf.DUMMYFUNCTION("GOOGLETRANSLATE(D202, ""he"", ""en"")"),"#VALUE!")</f>
        <v>#VALUE!</v>
      </c>
    </row>
    <row r="203" ht="15.75" customHeight="1">
      <c r="E203" s="4" t="str">
        <f>IFERROR(__xludf.DUMMYFUNCTION("GOOGLETRANSLATE(D203, ""he"", ""en"")"),"#VALUE!")</f>
        <v>#VALUE!</v>
      </c>
    </row>
    <row r="204" ht="15.75" customHeight="1">
      <c r="E204" s="4" t="str">
        <f>IFERROR(__xludf.DUMMYFUNCTION("GOOGLETRANSLATE(D204, ""he"", ""en"")"),"#VALUE!")</f>
        <v>#VALUE!</v>
      </c>
    </row>
    <row r="205" ht="15.75" customHeight="1">
      <c r="E205" s="4" t="str">
        <f>IFERROR(__xludf.DUMMYFUNCTION("GOOGLETRANSLATE(D205, ""he"", ""en"")"),"#VALUE!")</f>
        <v>#VALUE!</v>
      </c>
    </row>
    <row r="206" ht="15.75" customHeight="1">
      <c r="E206" s="4" t="str">
        <f>IFERROR(__xludf.DUMMYFUNCTION("GOOGLETRANSLATE(D206, ""he"", ""en"")"),"#VALUE!")</f>
        <v>#VALUE!</v>
      </c>
    </row>
    <row r="207" ht="15.75" customHeight="1">
      <c r="E207" s="4" t="str">
        <f>IFERROR(__xludf.DUMMYFUNCTION("GOOGLETRANSLATE(D207, ""he"", ""en"")"),"#VALUE!")</f>
        <v>#VALUE!</v>
      </c>
    </row>
    <row r="208" ht="15.75" customHeight="1">
      <c r="E208" s="4" t="str">
        <f>IFERROR(__xludf.DUMMYFUNCTION("GOOGLETRANSLATE(D208, ""he"", ""en"")"),"#VALUE!")</f>
        <v>#VALUE!</v>
      </c>
    </row>
    <row r="209" ht="15.75" customHeight="1">
      <c r="E209" s="4" t="str">
        <f>IFERROR(__xludf.DUMMYFUNCTION("GOOGLETRANSLATE(D209, ""he"", ""en"")"),"#VALUE!")</f>
        <v>#VALUE!</v>
      </c>
    </row>
    <row r="210" ht="15.75" customHeight="1">
      <c r="E210" s="4" t="str">
        <f>IFERROR(__xludf.DUMMYFUNCTION("GOOGLETRANSLATE(D210, ""he"", ""en"")"),"#VALUE!")</f>
        <v>#VALUE!</v>
      </c>
    </row>
    <row r="211" ht="15.75" customHeight="1">
      <c r="E211" s="4" t="str">
        <f>IFERROR(__xludf.DUMMYFUNCTION("GOOGLETRANSLATE(D211, ""he"", ""en"")"),"#VALUE!")</f>
        <v>#VALUE!</v>
      </c>
    </row>
    <row r="212" ht="15.75" customHeight="1">
      <c r="E212" s="4" t="str">
        <f>IFERROR(__xludf.DUMMYFUNCTION("GOOGLETRANSLATE(D212, ""he"", ""en"")"),"#VALUE!")</f>
        <v>#VALUE!</v>
      </c>
    </row>
    <row r="213" ht="15.75" customHeight="1">
      <c r="E213" s="4" t="str">
        <f>IFERROR(__xludf.DUMMYFUNCTION("GOOGLETRANSLATE(D213, ""he"", ""en"")"),"#VALUE!")</f>
        <v>#VALUE!</v>
      </c>
    </row>
    <row r="214" ht="15.75" customHeight="1">
      <c r="E214" s="4" t="str">
        <f>IFERROR(__xludf.DUMMYFUNCTION("GOOGLETRANSLATE(D214, ""he"", ""en"")"),"#VALUE!")</f>
        <v>#VALUE!</v>
      </c>
    </row>
    <row r="215" ht="15.75" customHeight="1">
      <c r="E215" s="4" t="str">
        <f>IFERROR(__xludf.DUMMYFUNCTION("GOOGLETRANSLATE(D215, ""he"", ""en"")"),"#VALUE!")</f>
        <v>#VALUE!</v>
      </c>
    </row>
    <row r="216" ht="15.75" customHeight="1">
      <c r="E216" s="4" t="str">
        <f>IFERROR(__xludf.DUMMYFUNCTION("GOOGLETRANSLATE(D216, ""he"", ""en"")"),"#VALUE!")</f>
        <v>#VALUE!</v>
      </c>
    </row>
    <row r="217" ht="15.75" customHeight="1">
      <c r="E217" s="4" t="str">
        <f>IFERROR(__xludf.DUMMYFUNCTION("GOOGLETRANSLATE(D217, ""he"", ""en"")"),"#VALUE!")</f>
        <v>#VALUE!</v>
      </c>
    </row>
    <row r="218" ht="15.75" customHeight="1">
      <c r="E218" s="4" t="str">
        <f>IFERROR(__xludf.DUMMYFUNCTION("GOOGLETRANSLATE(D218, ""he"", ""en"")"),"#VALUE!")</f>
        <v>#VALUE!</v>
      </c>
    </row>
    <row r="219" ht="15.75" customHeight="1">
      <c r="E219" s="4" t="str">
        <f>IFERROR(__xludf.DUMMYFUNCTION("GOOGLETRANSLATE(D219, ""he"", ""en"")"),"#VALUE!")</f>
        <v>#VALUE!</v>
      </c>
    </row>
    <row r="220" ht="15.75" customHeight="1">
      <c r="E220" s="4" t="str">
        <f>IFERROR(__xludf.DUMMYFUNCTION("GOOGLETRANSLATE(D220, ""he"", ""en"")"),"#VALUE!")</f>
        <v>#VALUE!</v>
      </c>
    </row>
    <row r="221" ht="15.75" customHeight="1">
      <c r="E221" s="4" t="str">
        <f>IFERROR(__xludf.DUMMYFUNCTION("GOOGLETRANSLATE(D221, ""he"", ""en"")"),"#VALUE!")</f>
        <v>#VALUE!</v>
      </c>
    </row>
    <row r="222" ht="15.75" customHeight="1">
      <c r="E222" s="4" t="str">
        <f>IFERROR(__xludf.DUMMYFUNCTION("GOOGLETRANSLATE(D222, ""he"", ""en"")"),"#VALUE!")</f>
        <v>#VALUE!</v>
      </c>
    </row>
    <row r="223" ht="15.75" customHeight="1">
      <c r="E223" s="4" t="str">
        <f>IFERROR(__xludf.DUMMYFUNCTION("GOOGLETRANSLATE(D223, ""he"", ""en"")"),"#VALUE!")</f>
        <v>#VALUE!</v>
      </c>
    </row>
    <row r="224" ht="15.75" customHeight="1">
      <c r="E224" s="4" t="str">
        <f>IFERROR(__xludf.DUMMYFUNCTION("GOOGLETRANSLATE(D224, ""he"", ""en"")"),"#VALUE!")</f>
        <v>#VALUE!</v>
      </c>
    </row>
    <row r="225" ht="15.75" customHeight="1">
      <c r="E225" s="4" t="str">
        <f>IFERROR(__xludf.DUMMYFUNCTION("GOOGLETRANSLATE(D225, ""he"", ""en"")"),"#VALUE!")</f>
        <v>#VALUE!</v>
      </c>
    </row>
    <row r="226" ht="15.75" customHeight="1">
      <c r="E226" s="4" t="str">
        <f>IFERROR(__xludf.DUMMYFUNCTION("GOOGLETRANSLATE(D226, ""he"", ""en"")"),"#VALUE!")</f>
        <v>#VALUE!</v>
      </c>
    </row>
    <row r="227" ht="15.75" customHeight="1">
      <c r="E227" s="4" t="str">
        <f>IFERROR(__xludf.DUMMYFUNCTION("GOOGLETRANSLATE(D227, ""he"", ""en"")"),"#VALUE!")</f>
        <v>#VALUE!</v>
      </c>
    </row>
    <row r="228" ht="15.75" customHeight="1">
      <c r="E228" s="4" t="str">
        <f>IFERROR(__xludf.DUMMYFUNCTION("GOOGLETRANSLATE(D228, ""he"", ""en"")"),"#VALUE!")</f>
        <v>#VALUE!</v>
      </c>
    </row>
    <row r="229" ht="15.75" customHeight="1">
      <c r="E229" s="4" t="str">
        <f>IFERROR(__xludf.DUMMYFUNCTION("GOOGLETRANSLATE(D229, ""he"", ""en"")"),"#VALUE!")</f>
        <v>#VALUE!</v>
      </c>
    </row>
    <row r="230" ht="15.75" customHeight="1">
      <c r="E230" s="4" t="str">
        <f>IFERROR(__xludf.DUMMYFUNCTION("GOOGLETRANSLATE(D230, ""he"", ""en"")"),"#VALUE!")</f>
        <v>#VALUE!</v>
      </c>
    </row>
    <row r="231" ht="15.75" customHeight="1">
      <c r="E231" s="4" t="str">
        <f>IFERROR(__xludf.DUMMYFUNCTION("GOOGLETRANSLATE(D231, ""he"", ""en"")"),"#VALUE!")</f>
        <v>#VALUE!</v>
      </c>
    </row>
    <row r="232" ht="15.75" customHeight="1">
      <c r="E232" s="4" t="str">
        <f>IFERROR(__xludf.DUMMYFUNCTION("GOOGLETRANSLATE(D232, ""he"", ""en"")"),"#VALUE!")</f>
        <v>#VALUE!</v>
      </c>
    </row>
    <row r="233" ht="15.75" customHeight="1">
      <c r="E233" s="4" t="str">
        <f>IFERROR(__xludf.DUMMYFUNCTION("GOOGLETRANSLATE(D233, ""he"", ""en"")"),"#VALUE!")</f>
        <v>#VALUE!</v>
      </c>
    </row>
    <row r="234" ht="15.75" customHeight="1">
      <c r="E234" s="4" t="str">
        <f>IFERROR(__xludf.DUMMYFUNCTION("GOOGLETRANSLATE(D234, ""he"", ""en"")"),"#VALUE!")</f>
        <v>#VALUE!</v>
      </c>
    </row>
    <row r="235" ht="15.75" customHeight="1">
      <c r="E235" s="4" t="str">
        <f>IFERROR(__xludf.DUMMYFUNCTION("GOOGLETRANSLATE(D235, ""he"", ""en"")"),"#VALUE!")</f>
        <v>#VALUE!</v>
      </c>
    </row>
    <row r="236" ht="15.75" customHeight="1">
      <c r="E236" s="4" t="str">
        <f>IFERROR(__xludf.DUMMYFUNCTION("GOOGLETRANSLATE(D236, ""he"", ""en"")"),"#VALUE!")</f>
        <v>#VALUE!</v>
      </c>
    </row>
    <row r="237" ht="15.75" customHeight="1">
      <c r="E237" s="4" t="str">
        <f>IFERROR(__xludf.DUMMYFUNCTION("GOOGLETRANSLATE(D237, ""he"", ""en"")"),"#VALUE!")</f>
        <v>#VALUE!</v>
      </c>
    </row>
    <row r="238" ht="15.75" customHeight="1">
      <c r="E238" s="4" t="str">
        <f>IFERROR(__xludf.DUMMYFUNCTION("GOOGLETRANSLATE(D238, ""he"", ""en"")"),"#VALUE!")</f>
        <v>#VALUE!</v>
      </c>
    </row>
    <row r="239" ht="15.75" customHeight="1">
      <c r="E239" s="4" t="str">
        <f>IFERROR(__xludf.DUMMYFUNCTION("GOOGLETRANSLATE(D239, ""he"", ""en"")"),"#VALUE!")</f>
        <v>#VALUE!</v>
      </c>
    </row>
    <row r="240" ht="15.75" customHeight="1">
      <c r="E240" s="4" t="str">
        <f>IFERROR(__xludf.DUMMYFUNCTION("GOOGLETRANSLATE(D240, ""he"", ""en"")"),"#VALUE!")</f>
        <v>#VALUE!</v>
      </c>
    </row>
    <row r="241" ht="15.75" customHeight="1">
      <c r="E241" s="4" t="str">
        <f>IFERROR(__xludf.DUMMYFUNCTION("GOOGLETRANSLATE(D241, ""he"", ""en"")"),"#VALUE!")</f>
        <v>#VALUE!</v>
      </c>
    </row>
    <row r="242" ht="15.75" customHeight="1">
      <c r="E242" s="4" t="str">
        <f>IFERROR(__xludf.DUMMYFUNCTION("GOOGLETRANSLATE(D242, ""he"", ""en"")"),"#VALUE!")</f>
        <v>#VALUE!</v>
      </c>
    </row>
    <row r="243" ht="15.75" customHeight="1">
      <c r="E243" s="4" t="str">
        <f>IFERROR(__xludf.DUMMYFUNCTION("GOOGLETRANSLATE(D243, ""he"", ""en"")"),"#VALUE!")</f>
        <v>#VALUE!</v>
      </c>
    </row>
    <row r="244" ht="15.75" customHeight="1">
      <c r="E244" s="4" t="str">
        <f>IFERROR(__xludf.DUMMYFUNCTION("GOOGLETRANSLATE(D244, ""he"", ""en"")"),"#VALUE!")</f>
        <v>#VALUE!</v>
      </c>
    </row>
    <row r="245" ht="15.75" customHeight="1">
      <c r="E245" s="4" t="str">
        <f>IFERROR(__xludf.DUMMYFUNCTION("GOOGLETRANSLATE(D245, ""he"", ""en"")"),"#VALUE!")</f>
        <v>#VALUE!</v>
      </c>
    </row>
    <row r="246" ht="15.75" customHeight="1">
      <c r="E246" s="4" t="str">
        <f>IFERROR(__xludf.DUMMYFUNCTION("GOOGLETRANSLATE(D246, ""he"", ""en"")"),"#VALUE!")</f>
        <v>#VALUE!</v>
      </c>
    </row>
    <row r="247" ht="15.75" customHeight="1">
      <c r="E247" s="4" t="str">
        <f>IFERROR(__xludf.DUMMYFUNCTION("GOOGLETRANSLATE(D247, ""he"", ""en"")"),"#VALUE!")</f>
        <v>#VALUE!</v>
      </c>
    </row>
    <row r="248" ht="15.75" customHeight="1">
      <c r="E248" s="4" t="str">
        <f>IFERROR(__xludf.DUMMYFUNCTION("GOOGLETRANSLATE(D248, ""he"", ""en"")"),"#VALUE!")</f>
        <v>#VALUE!</v>
      </c>
    </row>
    <row r="249" ht="15.75" customHeight="1">
      <c r="E249" s="4" t="str">
        <f>IFERROR(__xludf.DUMMYFUNCTION("GOOGLETRANSLATE(D249, ""he"", ""en"")"),"#VALUE!")</f>
        <v>#VALUE!</v>
      </c>
    </row>
    <row r="250" ht="15.75" customHeight="1">
      <c r="E250" s="4" t="str">
        <f>IFERROR(__xludf.DUMMYFUNCTION("GOOGLETRANSLATE(D250, ""he"", ""en"")"),"#VALUE!")</f>
        <v>#VALUE!</v>
      </c>
    </row>
    <row r="251" ht="15.75" customHeight="1">
      <c r="E251" s="4" t="str">
        <f>IFERROR(__xludf.DUMMYFUNCTION("GOOGLETRANSLATE(D251, ""he"", ""en"")"),"#VALUE!")</f>
        <v>#VALUE!</v>
      </c>
    </row>
    <row r="252" ht="15.75" customHeight="1">
      <c r="E252" s="4" t="str">
        <f>IFERROR(__xludf.DUMMYFUNCTION("GOOGLETRANSLATE(D252, ""he"", ""en"")"),"#VALUE!")</f>
        <v>#VALUE!</v>
      </c>
    </row>
    <row r="253" ht="15.75" customHeight="1">
      <c r="E253" s="4" t="str">
        <f>IFERROR(__xludf.DUMMYFUNCTION("GOOGLETRANSLATE(D253, ""he"", ""en"")"),"#VALUE!")</f>
        <v>#VALUE!</v>
      </c>
    </row>
    <row r="254" ht="15.75" customHeight="1">
      <c r="E254" s="4" t="str">
        <f>IFERROR(__xludf.DUMMYFUNCTION("GOOGLETRANSLATE(D254, ""he"", ""en"")"),"#VALUE!")</f>
        <v>#VALUE!</v>
      </c>
    </row>
    <row r="255" ht="15.75" customHeight="1">
      <c r="E255" s="4" t="str">
        <f>IFERROR(__xludf.DUMMYFUNCTION("GOOGLETRANSLATE(D255, ""he"", ""en"")"),"#VALUE!")</f>
        <v>#VALUE!</v>
      </c>
    </row>
    <row r="256" ht="15.75" customHeight="1">
      <c r="E256" s="4" t="str">
        <f>IFERROR(__xludf.DUMMYFUNCTION("GOOGLETRANSLATE(D256, ""he"", ""en"")"),"#VALUE!")</f>
        <v>#VALUE!</v>
      </c>
    </row>
    <row r="257" ht="15.75" customHeight="1">
      <c r="E257" s="4" t="str">
        <f>IFERROR(__xludf.DUMMYFUNCTION("GOOGLETRANSLATE(D257, ""he"", ""en"")"),"#VALUE!")</f>
        <v>#VALUE!</v>
      </c>
    </row>
    <row r="258" ht="15.75" customHeight="1">
      <c r="E258" s="4" t="str">
        <f>IFERROR(__xludf.DUMMYFUNCTION("GOOGLETRANSLATE(D258, ""he"", ""en"")"),"#VALUE!")</f>
        <v>#VALUE!</v>
      </c>
    </row>
    <row r="259" ht="15.75" customHeight="1">
      <c r="E259" s="4" t="str">
        <f>IFERROR(__xludf.DUMMYFUNCTION("GOOGLETRANSLATE(D259, ""he"", ""en"")"),"#VALUE!")</f>
        <v>#VALUE!</v>
      </c>
    </row>
    <row r="260" ht="15.75" customHeight="1">
      <c r="E260" s="4" t="str">
        <f>IFERROR(__xludf.DUMMYFUNCTION("GOOGLETRANSLATE(D260, ""he"", ""en"")"),"#VALUE!")</f>
        <v>#VALUE!</v>
      </c>
    </row>
    <row r="261" ht="15.75" customHeight="1">
      <c r="E261" s="4" t="str">
        <f>IFERROR(__xludf.DUMMYFUNCTION("GOOGLETRANSLATE(D261, ""he"", ""en"")"),"#VALUE!")</f>
        <v>#VALUE!</v>
      </c>
    </row>
    <row r="262" ht="15.75" customHeight="1">
      <c r="E262" s="4" t="str">
        <f>IFERROR(__xludf.DUMMYFUNCTION("GOOGLETRANSLATE(D262, ""he"", ""en"")"),"#VALUE!")</f>
        <v>#VALUE!</v>
      </c>
    </row>
    <row r="263" ht="15.75" customHeight="1">
      <c r="E263" s="4" t="str">
        <f>IFERROR(__xludf.DUMMYFUNCTION("GOOGLETRANSLATE(D263, ""he"", ""en"")"),"#VALUE!")</f>
        <v>#VALUE!</v>
      </c>
    </row>
    <row r="264" ht="15.75" customHeight="1">
      <c r="E264" s="4" t="str">
        <f>IFERROR(__xludf.DUMMYFUNCTION("GOOGLETRANSLATE(D264, ""he"", ""en"")"),"#VALUE!")</f>
        <v>#VALUE!</v>
      </c>
    </row>
    <row r="265" ht="15.75" customHeight="1">
      <c r="E265" s="4" t="str">
        <f>IFERROR(__xludf.DUMMYFUNCTION("GOOGLETRANSLATE(D265, ""he"", ""en"")"),"#VALUE!")</f>
        <v>#VALUE!</v>
      </c>
    </row>
    <row r="266" ht="15.75" customHeight="1">
      <c r="E266" s="4" t="str">
        <f>IFERROR(__xludf.DUMMYFUNCTION("GOOGLETRANSLATE(D266, ""he"", ""en"")"),"#VALUE!")</f>
        <v>#VALUE!</v>
      </c>
    </row>
    <row r="267" ht="15.75" customHeight="1">
      <c r="E267" s="4" t="str">
        <f>IFERROR(__xludf.DUMMYFUNCTION("GOOGLETRANSLATE(D267, ""he"", ""en"")"),"#VALUE!")</f>
        <v>#VALUE!</v>
      </c>
    </row>
    <row r="268" ht="15.75" customHeight="1">
      <c r="E268" s="4" t="str">
        <f>IFERROR(__xludf.DUMMYFUNCTION("GOOGLETRANSLATE(D268, ""he"", ""en"")"),"#VALUE!")</f>
        <v>#VALUE!</v>
      </c>
    </row>
    <row r="269" ht="15.75" customHeight="1">
      <c r="E269" s="4" t="str">
        <f>IFERROR(__xludf.DUMMYFUNCTION("GOOGLETRANSLATE(D269, ""he"", ""en"")"),"#VALUE!")</f>
        <v>#VALUE!</v>
      </c>
    </row>
    <row r="270" ht="15.75" customHeight="1">
      <c r="E270" s="4" t="str">
        <f>IFERROR(__xludf.DUMMYFUNCTION("GOOGLETRANSLATE(D270, ""he"", ""en"")"),"#VALUE!")</f>
        <v>#VALUE!</v>
      </c>
    </row>
    <row r="271" ht="15.75" customHeight="1">
      <c r="E271" s="4" t="str">
        <f>IFERROR(__xludf.DUMMYFUNCTION("GOOGLETRANSLATE(D271, ""he"", ""en"")"),"#VALUE!")</f>
        <v>#VALUE!</v>
      </c>
    </row>
    <row r="272" ht="15.75" customHeight="1">
      <c r="E272" s="4" t="str">
        <f>IFERROR(__xludf.DUMMYFUNCTION("GOOGLETRANSLATE(D272, ""he"", ""en"")"),"#VALUE!")</f>
        <v>#VALUE!</v>
      </c>
    </row>
    <row r="273" ht="15.75" customHeight="1">
      <c r="E273" s="4" t="str">
        <f>IFERROR(__xludf.DUMMYFUNCTION("GOOGLETRANSLATE(D273, ""he"", ""en"")"),"#VALUE!")</f>
        <v>#VALUE!</v>
      </c>
    </row>
    <row r="274" ht="15.75" customHeight="1">
      <c r="E274" s="4" t="str">
        <f>IFERROR(__xludf.DUMMYFUNCTION("GOOGLETRANSLATE(D274, ""he"", ""en"")"),"#VALUE!")</f>
        <v>#VALUE!</v>
      </c>
    </row>
    <row r="275" ht="15.75" customHeight="1">
      <c r="E275" s="4" t="str">
        <f>IFERROR(__xludf.DUMMYFUNCTION("GOOGLETRANSLATE(D275, ""he"", ""en"")"),"#VALUE!")</f>
        <v>#VALUE!</v>
      </c>
    </row>
    <row r="276" ht="15.75" customHeight="1">
      <c r="E276" s="4" t="str">
        <f>IFERROR(__xludf.DUMMYFUNCTION("GOOGLETRANSLATE(D276, ""he"", ""en"")"),"#VALUE!")</f>
        <v>#VALUE!</v>
      </c>
    </row>
    <row r="277" ht="15.75" customHeight="1">
      <c r="E277" s="4" t="str">
        <f>IFERROR(__xludf.DUMMYFUNCTION("GOOGLETRANSLATE(D277, ""he"", ""en"")"),"#VALUE!")</f>
        <v>#VALUE!</v>
      </c>
    </row>
    <row r="278" ht="15.75" customHeight="1">
      <c r="E278" s="4" t="str">
        <f>IFERROR(__xludf.DUMMYFUNCTION("GOOGLETRANSLATE(D278, ""he"", ""en"")"),"#VALUE!")</f>
        <v>#VALUE!</v>
      </c>
    </row>
    <row r="279" ht="15.75" customHeight="1">
      <c r="E279" s="4" t="str">
        <f>IFERROR(__xludf.DUMMYFUNCTION("GOOGLETRANSLATE(D279, ""he"", ""en"")"),"#VALUE!")</f>
        <v>#VALUE!</v>
      </c>
    </row>
    <row r="280" ht="15.75" customHeight="1">
      <c r="E280" s="4" t="str">
        <f>IFERROR(__xludf.DUMMYFUNCTION("GOOGLETRANSLATE(D280, ""he"", ""en"")"),"#VALUE!")</f>
        <v>#VALUE!</v>
      </c>
    </row>
    <row r="281" ht="15.75" customHeight="1">
      <c r="E281" s="4" t="str">
        <f>IFERROR(__xludf.DUMMYFUNCTION("GOOGLETRANSLATE(D281, ""he"", ""en"")"),"#VALUE!")</f>
        <v>#VALUE!</v>
      </c>
    </row>
    <row r="282" ht="15.75" customHeight="1">
      <c r="E282" s="4" t="str">
        <f>IFERROR(__xludf.DUMMYFUNCTION("GOOGLETRANSLATE(D282, ""he"", ""en"")"),"#VALUE!")</f>
        <v>#VALUE!</v>
      </c>
    </row>
    <row r="283" ht="15.75" customHeight="1">
      <c r="E283" s="4" t="str">
        <f>IFERROR(__xludf.DUMMYFUNCTION("GOOGLETRANSLATE(D283, ""he"", ""en"")"),"#VALUE!")</f>
        <v>#VALUE!</v>
      </c>
    </row>
    <row r="284" ht="15.75" customHeight="1">
      <c r="E284" s="4" t="str">
        <f>IFERROR(__xludf.DUMMYFUNCTION("GOOGLETRANSLATE(D284, ""he"", ""en"")"),"#VALUE!")</f>
        <v>#VALUE!</v>
      </c>
    </row>
    <row r="285" ht="15.75" customHeight="1">
      <c r="E285" s="4" t="str">
        <f>IFERROR(__xludf.DUMMYFUNCTION("GOOGLETRANSLATE(D285, ""he"", ""en"")"),"#VALUE!")</f>
        <v>#VALUE!</v>
      </c>
    </row>
    <row r="286" ht="15.75" customHeight="1">
      <c r="E286" s="4" t="str">
        <f>IFERROR(__xludf.DUMMYFUNCTION("GOOGLETRANSLATE(D286, ""he"", ""en"")"),"#VALUE!")</f>
        <v>#VALUE!</v>
      </c>
    </row>
    <row r="287" ht="15.75" customHeight="1">
      <c r="E287" s="4" t="str">
        <f>IFERROR(__xludf.DUMMYFUNCTION("GOOGLETRANSLATE(D287, ""he"", ""en"")"),"#VALUE!")</f>
        <v>#VALUE!</v>
      </c>
    </row>
    <row r="288" ht="15.75" customHeight="1">
      <c r="E288" s="4" t="str">
        <f>IFERROR(__xludf.DUMMYFUNCTION("GOOGLETRANSLATE(D288, ""he"", ""en"")"),"#VALUE!")</f>
        <v>#VALUE!</v>
      </c>
    </row>
    <row r="289" ht="15.75" customHeight="1">
      <c r="E289" s="4" t="str">
        <f>IFERROR(__xludf.DUMMYFUNCTION("GOOGLETRANSLATE(D289, ""he"", ""en"")"),"#VALUE!")</f>
        <v>#VALUE!</v>
      </c>
    </row>
    <row r="290" ht="15.75" customHeight="1">
      <c r="E290" s="4" t="str">
        <f>IFERROR(__xludf.DUMMYFUNCTION("GOOGLETRANSLATE(D290, ""he"", ""en"")"),"#VALUE!")</f>
        <v>#VALUE!</v>
      </c>
    </row>
    <row r="291" ht="15.75" customHeight="1">
      <c r="E291" s="4" t="str">
        <f>IFERROR(__xludf.DUMMYFUNCTION("GOOGLETRANSLATE(D291, ""he"", ""en"")"),"#VALUE!")</f>
        <v>#VALUE!</v>
      </c>
    </row>
    <row r="292" ht="15.75" customHeight="1">
      <c r="E292" s="4" t="str">
        <f>IFERROR(__xludf.DUMMYFUNCTION("GOOGLETRANSLATE(D292, ""he"", ""en"")"),"#VALUE!")</f>
        <v>#VALUE!</v>
      </c>
    </row>
    <row r="293" ht="15.75" customHeight="1">
      <c r="E293" s="4" t="str">
        <f>IFERROR(__xludf.DUMMYFUNCTION("GOOGLETRANSLATE(D293, ""he"", ""en"")"),"#VALUE!")</f>
        <v>#VALUE!</v>
      </c>
    </row>
    <row r="294" ht="15.75" customHeight="1">
      <c r="E294" s="4" t="str">
        <f>IFERROR(__xludf.DUMMYFUNCTION("GOOGLETRANSLATE(D294, ""he"", ""en"")"),"#VALUE!")</f>
        <v>#VALUE!</v>
      </c>
    </row>
    <row r="295" ht="15.75" customHeight="1">
      <c r="E295" s="4" t="str">
        <f>IFERROR(__xludf.DUMMYFUNCTION("GOOGLETRANSLATE(D295, ""he"", ""en"")"),"#VALUE!")</f>
        <v>#VALUE!</v>
      </c>
    </row>
    <row r="296" ht="15.75" customHeight="1">
      <c r="E296" s="4" t="str">
        <f>IFERROR(__xludf.DUMMYFUNCTION("GOOGLETRANSLATE(D296, ""he"", ""en"")"),"#VALUE!")</f>
        <v>#VALUE!</v>
      </c>
    </row>
    <row r="297" ht="15.75" customHeight="1">
      <c r="E297" s="4" t="str">
        <f>IFERROR(__xludf.DUMMYFUNCTION("GOOGLETRANSLATE(D297, ""he"", ""en"")"),"#VALUE!")</f>
        <v>#VALUE!</v>
      </c>
    </row>
    <row r="298" ht="15.75" customHeight="1">
      <c r="E298" s="4" t="str">
        <f>IFERROR(__xludf.DUMMYFUNCTION("GOOGLETRANSLATE(D298, ""he"", ""en"")"),"#VALUE!")</f>
        <v>#VALUE!</v>
      </c>
    </row>
    <row r="299" ht="15.75" customHeight="1">
      <c r="E299" s="4" t="str">
        <f>IFERROR(__xludf.DUMMYFUNCTION("GOOGLETRANSLATE(D299, ""he"", ""en"")"),"#VALUE!")</f>
        <v>#VALUE!</v>
      </c>
    </row>
    <row r="300" ht="15.75" customHeight="1">
      <c r="E300" s="4" t="str">
        <f>IFERROR(__xludf.DUMMYFUNCTION("GOOGLETRANSLATE(D300, ""he"", ""en"")"),"#VALUE!")</f>
        <v>#VALUE!</v>
      </c>
    </row>
    <row r="301" ht="15.75" customHeight="1">
      <c r="E301" s="4" t="str">
        <f>IFERROR(__xludf.DUMMYFUNCTION("GOOGLETRANSLATE(D301, ""he"", ""en"")"),"#VALUE!")</f>
        <v>#VALUE!</v>
      </c>
    </row>
    <row r="302" ht="15.75" customHeight="1">
      <c r="E302" s="4" t="str">
        <f>IFERROR(__xludf.DUMMYFUNCTION("GOOGLETRANSLATE(D302, ""he"", ""en"")"),"#VALUE!")</f>
        <v>#VALUE!</v>
      </c>
    </row>
    <row r="303" ht="15.75" customHeight="1">
      <c r="E303" s="4" t="str">
        <f>IFERROR(__xludf.DUMMYFUNCTION("GOOGLETRANSLATE(D303, ""he"", ""en"")"),"#VALUE!")</f>
        <v>#VALUE!</v>
      </c>
    </row>
    <row r="304" ht="15.75" customHeight="1">
      <c r="E304" s="4" t="str">
        <f>IFERROR(__xludf.DUMMYFUNCTION("GOOGLETRANSLATE(D304, ""he"", ""en"")"),"#VALUE!")</f>
        <v>#VALUE!</v>
      </c>
    </row>
    <row r="305" ht="15.75" customHeight="1">
      <c r="E305" s="4" t="str">
        <f>IFERROR(__xludf.DUMMYFUNCTION("GOOGLETRANSLATE(D305, ""he"", ""en"")"),"#VALUE!")</f>
        <v>#VALUE!</v>
      </c>
    </row>
    <row r="306" ht="15.75" customHeight="1">
      <c r="E306" s="4" t="str">
        <f>IFERROR(__xludf.DUMMYFUNCTION("GOOGLETRANSLATE(D306, ""he"", ""en"")"),"#VALUE!")</f>
        <v>#VALUE!</v>
      </c>
    </row>
    <row r="307" ht="15.75" customHeight="1">
      <c r="E307" s="4" t="str">
        <f>IFERROR(__xludf.DUMMYFUNCTION("GOOGLETRANSLATE(D307, ""he"", ""en"")"),"#VALUE!")</f>
        <v>#VALUE!</v>
      </c>
    </row>
    <row r="308" ht="15.75" customHeight="1">
      <c r="E308" s="4" t="str">
        <f>IFERROR(__xludf.DUMMYFUNCTION("GOOGLETRANSLATE(D308, ""he"", ""en"")"),"#VALUE!")</f>
        <v>#VALUE!</v>
      </c>
    </row>
    <row r="309" ht="15.75" customHeight="1">
      <c r="E309" s="4" t="str">
        <f>IFERROR(__xludf.DUMMYFUNCTION("GOOGLETRANSLATE(D309, ""he"", ""en"")"),"#VALUE!")</f>
        <v>#VALUE!</v>
      </c>
    </row>
    <row r="310" ht="15.75" customHeight="1">
      <c r="E310" s="4" t="str">
        <f>IFERROR(__xludf.DUMMYFUNCTION("GOOGLETRANSLATE(D310, ""he"", ""en"")"),"#VALUE!")</f>
        <v>#VALUE!</v>
      </c>
    </row>
    <row r="311" ht="15.75" customHeight="1">
      <c r="E311" s="4" t="str">
        <f>IFERROR(__xludf.DUMMYFUNCTION("GOOGLETRANSLATE(D311, ""he"", ""en"")"),"#VALUE!")</f>
        <v>#VALUE!</v>
      </c>
    </row>
    <row r="312" ht="15.75" customHeight="1">
      <c r="E312" s="4" t="str">
        <f>IFERROR(__xludf.DUMMYFUNCTION("GOOGLETRANSLATE(D312, ""he"", ""en"")"),"#VALUE!")</f>
        <v>#VALUE!</v>
      </c>
    </row>
    <row r="313" ht="15.75" customHeight="1">
      <c r="E313" s="4" t="str">
        <f>IFERROR(__xludf.DUMMYFUNCTION("GOOGLETRANSLATE(D313, ""he"", ""en"")"),"#VALUE!")</f>
        <v>#VALUE!</v>
      </c>
    </row>
    <row r="314" ht="15.75" customHeight="1">
      <c r="E314" s="4" t="str">
        <f>IFERROR(__xludf.DUMMYFUNCTION("GOOGLETRANSLATE(D314, ""he"", ""en"")"),"#VALUE!")</f>
        <v>#VALUE!</v>
      </c>
    </row>
    <row r="315" ht="15.75" customHeight="1">
      <c r="E315" s="4" t="str">
        <f>IFERROR(__xludf.DUMMYFUNCTION("GOOGLETRANSLATE(D315, ""he"", ""en"")"),"#VALUE!")</f>
        <v>#VALUE!</v>
      </c>
    </row>
    <row r="316" ht="15.75" customHeight="1">
      <c r="E316" s="4" t="str">
        <f>IFERROR(__xludf.DUMMYFUNCTION("GOOGLETRANSLATE(D316, ""he"", ""en"")"),"#VALUE!")</f>
        <v>#VALUE!</v>
      </c>
    </row>
    <row r="317" ht="15.75" customHeight="1">
      <c r="E317" s="4" t="str">
        <f>IFERROR(__xludf.DUMMYFUNCTION("GOOGLETRANSLATE(D317, ""he"", ""en"")"),"#VALUE!")</f>
        <v>#VALUE!</v>
      </c>
    </row>
    <row r="318" ht="15.75" customHeight="1">
      <c r="E318" s="4" t="str">
        <f>IFERROR(__xludf.DUMMYFUNCTION("GOOGLETRANSLATE(D318, ""he"", ""en"")"),"#VALUE!")</f>
        <v>#VALUE!</v>
      </c>
    </row>
    <row r="319" ht="15.75" customHeight="1">
      <c r="E319" s="4" t="str">
        <f>IFERROR(__xludf.DUMMYFUNCTION("GOOGLETRANSLATE(D319, ""he"", ""en"")"),"#VALUE!")</f>
        <v>#VALUE!</v>
      </c>
    </row>
    <row r="320" ht="15.75" customHeight="1">
      <c r="E320" s="4" t="str">
        <f>IFERROR(__xludf.DUMMYFUNCTION("GOOGLETRANSLATE(D320, ""he"", ""en"")"),"#VALUE!")</f>
        <v>#VALUE!</v>
      </c>
    </row>
    <row r="321" ht="15.75" customHeight="1">
      <c r="E321" s="4" t="str">
        <f>IFERROR(__xludf.DUMMYFUNCTION("GOOGLETRANSLATE(D321, ""he"", ""en"")"),"#VALUE!")</f>
        <v>#VALUE!</v>
      </c>
    </row>
    <row r="322" ht="15.75" customHeight="1">
      <c r="E322" s="4" t="str">
        <f>IFERROR(__xludf.DUMMYFUNCTION("GOOGLETRANSLATE(D322, ""he"", ""en"")"),"#VALUE!")</f>
        <v>#VALUE!</v>
      </c>
    </row>
    <row r="323" ht="15.75" customHeight="1">
      <c r="E323" s="4" t="str">
        <f>IFERROR(__xludf.DUMMYFUNCTION("GOOGLETRANSLATE(D323, ""he"", ""en"")"),"#VALUE!")</f>
        <v>#VALUE!</v>
      </c>
    </row>
    <row r="324" ht="15.75" customHeight="1">
      <c r="E324" s="4" t="str">
        <f>IFERROR(__xludf.DUMMYFUNCTION("GOOGLETRANSLATE(D324, ""he"", ""en"")"),"#VALUE!")</f>
        <v>#VALUE!</v>
      </c>
    </row>
    <row r="325" ht="15.75" customHeight="1">
      <c r="E325" s="4" t="str">
        <f>IFERROR(__xludf.DUMMYFUNCTION("GOOGLETRANSLATE(D325, ""he"", ""en"")"),"#VALUE!")</f>
        <v>#VALUE!</v>
      </c>
    </row>
    <row r="326" ht="15.75" customHeight="1">
      <c r="E326" s="4" t="str">
        <f>IFERROR(__xludf.DUMMYFUNCTION("GOOGLETRANSLATE(D326, ""he"", ""en"")"),"#VALUE!")</f>
        <v>#VALUE!</v>
      </c>
    </row>
    <row r="327" ht="15.75" customHeight="1">
      <c r="E327" s="4" t="str">
        <f>IFERROR(__xludf.DUMMYFUNCTION("GOOGLETRANSLATE(D327, ""he"", ""en"")"),"#VALUE!")</f>
        <v>#VALUE!</v>
      </c>
    </row>
    <row r="328" ht="15.75" customHeight="1">
      <c r="E328" s="4" t="str">
        <f>IFERROR(__xludf.DUMMYFUNCTION("GOOGLETRANSLATE(D328, ""he"", ""en"")"),"#VALUE!")</f>
        <v>#VALUE!</v>
      </c>
    </row>
    <row r="329" ht="15.75" customHeight="1">
      <c r="E329" s="4" t="str">
        <f>IFERROR(__xludf.DUMMYFUNCTION("GOOGLETRANSLATE(D329, ""he"", ""en"")"),"#VALUE!")</f>
        <v>#VALUE!</v>
      </c>
    </row>
    <row r="330" ht="15.75" customHeight="1">
      <c r="E330" s="4" t="str">
        <f>IFERROR(__xludf.DUMMYFUNCTION("GOOGLETRANSLATE(D330, ""he"", ""en"")"),"#VALUE!")</f>
        <v>#VALUE!</v>
      </c>
    </row>
    <row r="331" ht="15.75" customHeight="1">
      <c r="E331" s="4" t="str">
        <f>IFERROR(__xludf.DUMMYFUNCTION("GOOGLETRANSLATE(D331, ""he"", ""en"")"),"#VALUE!")</f>
        <v>#VALUE!</v>
      </c>
    </row>
    <row r="332" ht="15.75" customHeight="1">
      <c r="E332" s="4" t="str">
        <f>IFERROR(__xludf.DUMMYFUNCTION("GOOGLETRANSLATE(D332, ""he"", ""en"")"),"#VALUE!")</f>
        <v>#VALUE!</v>
      </c>
    </row>
    <row r="333" ht="15.75" customHeight="1">
      <c r="E333" s="4" t="str">
        <f>IFERROR(__xludf.DUMMYFUNCTION("GOOGLETRANSLATE(D333, ""he"", ""en"")"),"#VALUE!")</f>
        <v>#VALUE!</v>
      </c>
    </row>
    <row r="334" ht="15.75" customHeight="1">
      <c r="E334" s="4" t="str">
        <f>IFERROR(__xludf.DUMMYFUNCTION("GOOGLETRANSLATE(D334, ""he"", ""en"")"),"#VALUE!")</f>
        <v>#VALUE!</v>
      </c>
    </row>
    <row r="335" ht="15.75" customHeight="1">
      <c r="E335" s="4" t="str">
        <f>IFERROR(__xludf.DUMMYFUNCTION("GOOGLETRANSLATE(D335, ""he"", ""en"")"),"#VALUE!")</f>
        <v>#VALUE!</v>
      </c>
    </row>
    <row r="336" ht="15.75" customHeight="1">
      <c r="E336" s="4" t="str">
        <f>IFERROR(__xludf.DUMMYFUNCTION("GOOGLETRANSLATE(D336, ""he"", ""en"")"),"#VALUE!")</f>
        <v>#VALUE!</v>
      </c>
    </row>
    <row r="337" ht="15.75" customHeight="1">
      <c r="E337" s="4" t="str">
        <f>IFERROR(__xludf.DUMMYFUNCTION("GOOGLETRANSLATE(D337, ""he"", ""en"")"),"#VALUE!")</f>
        <v>#VALUE!</v>
      </c>
    </row>
    <row r="338" ht="15.75" customHeight="1">
      <c r="E338" s="4" t="str">
        <f>IFERROR(__xludf.DUMMYFUNCTION("GOOGLETRANSLATE(D338, ""he"", ""en"")"),"#VALUE!")</f>
        <v>#VALUE!</v>
      </c>
    </row>
    <row r="339" ht="15.75" customHeight="1">
      <c r="E339" s="4" t="str">
        <f>IFERROR(__xludf.DUMMYFUNCTION("GOOGLETRANSLATE(D339, ""he"", ""en"")"),"#VALUE!")</f>
        <v>#VALUE!</v>
      </c>
    </row>
    <row r="340" ht="15.75" customHeight="1">
      <c r="E340" s="4" t="str">
        <f>IFERROR(__xludf.DUMMYFUNCTION("GOOGLETRANSLATE(D340, ""he"", ""en"")"),"#VALUE!")</f>
        <v>#VALUE!</v>
      </c>
    </row>
    <row r="341" ht="15.75" customHeight="1">
      <c r="E341" s="4" t="str">
        <f>IFERROR(__xludf.DUMMYFUNCTION("GOOGLETRANSLATE(D341, ""he"", ""en"")"),"#VALUE!")</f>
        <v>#VALUE!</v>
      </c>
    </row>
    <row r="342" ht="15.75" customHeight="1">
      <c r="E342" s="4" t="str">
        <f>IFERROR(__xludf.DUMMYFUNCTION("GOOGLETRANSLATE(D342, ""he"", ""en"")"),"#VALUE!")</f>
        <v>#VALUE!</v>
      </c>
    </row>
    <row r="343" ht="15.75" customHeight="1">
      <c r="E343" s="4" t="str">
        <f>IFERROR(__xludf.DUMMYFUNCTION("GOOGLETRANSLATE(D343, ""he"", ""en"")"),"#VALUE!")</f>
        <v>#VALUE!</v>
      </c>
    </row>
    <row r="344" ht="15.75" customHeight="1">
      <c r="E344" s="4" t="str">
        <f>IFERROR(__xludf.DUMMYFUNCTION("GOOGLETRANSLATE(D344, ""he"", ""en"")"),"#VALUE!")</f>
        <v>#VALUE!</v>
      </c>
    </row>
    <row r="345" ht="15.75" customHeight="1">
      <c r="E345" s="4" t="str">
        <f>IFERROR(__xludf.DUMMYFUNCTION("GOOGLETRANSLATE(D345, ""he"", ""en"")"),"#VALUE!")</f>
        <v>#VALUE!</v>
      </c>
    </row>
    <row r="346" ht="15.75" customHeight="1">
      <c r="E346" s="4" t="str">
        <f>IFERROR(__xludf.DUMMYFUNCTION("GOOGLETRANSLATE(D346, ""he"", ""en"")"),"#VALUE!")</f>
        <v>#VALUE!</v>
      </c>
    </row>
    <row r="347" ht="15.75" customHeight="1">
      <c r="E347" s="4" t="str">
        <f>IFERROR(__xludf.DUMMYFUNCTION("GOOGLETRANSLATE(D347, ""he"", ""en"")"),"#VALUE!")</f>
        <v>#VALUE!</v>
      </c>
    </row>
    <row r="348" ht="15.75" customHeight="1">
      <c r="E348" s="4" t="str">
        <f>IFERROR(__xludf.DUMMYFUNCTION("GOOGLETRANSLATE(D348, ""he"", ""en"")"),"#VALUE!")</f>
        <v>#VALUE!</v>
      </c>
    </row>
    <row r="349" ht="15.75" customHeight="1">
      <c r="E349" s="4" t="str">
        <f>IFERROR(__xludf.DUMMYFUNCTION("GOOGLETRANSLATE(D349, ""he"", ""en"")"),"#VALUE!")</f>
        <v>#VALUE!</v>
      </c>
    </row>
    <row r="350" ht="15.75" customHeight="1">
      <c r="E350" s="4" t="str">
        <f>IFERROR(__xludf.DUMMYFUNCTION("GOOGLETRANSLATE(D350, ""he"", ""en"")"),"#VALUE!")</f>
        <v>#VALUE!</v>
      </c>
    </row>
    <row r="351" ht="15.75" customHeight="1">
      <c r="E351" s="4" t="str">
        <f>IFERROR(__xludf.DUMMYFUNCTION("GOOGLETRANSLATE(D351, ""he"", ""en"")"),"#VALUE!")</f>
        <v>#VALUE!</v>
      </c>
    </row>
    <row r="352" ht="15.75" customHeight="1">
      <c r="E352" s="4" t="str">
        <f>IFERROR(__xludf.DUMMYFUNCTION("GOOGLETRANSLATE(D352, ""he"", ""en"")"),"#VALUE!")</f>
        <v>#VALUE!</v>
      </c>
    </row>
    <row r="353" ht="15.75" customHeight="1">
      <c r="E353" s="4" t="str">
        <f>IFERROR(__xludf.DUMMYFUNCTION("GOOGLETRANSLATE(D353, ""he"", ""en"")"),"#VALUE!")</f>
        <v>#VALUE!</v>
      </c>
    </row>
    <row r="354" ht="15.75" customHeight="1">
      <c r="E354" s="4" t="str">
        <f>IFERROR(__xludf.DUMMYFUNCTION("GOOGLETRANSLATE(D354, ""he"", ""en"")"),"#VALUE!")</f>
        <v>#VALUE!</v>
      </c>
    </row>
    <row r="355" ht="15.75" customHeight="1">
      <c r="E355" s="4" t="str">
        <f>IFERROR(__xludf.DUMMYFUNCTION("GOOGLETRANSLATE(D355, ""he"", ""en"")"),"#VALUE!")</f>
        <v>#VALUE!</v>
      </c>
    </row>
    <row r="356" ht="15.75" customHeight="1">
      <c r="E356" s="4" t="str">
        <f>IFERROR(__xludf.DUMMYFUNCTION("GOOGLETRANSLATE(D356, ""he"", ""en"")"),"#VALUE!")</f>
        <v>#VALUE!</v>
      </c>
    </row>
    <row r="357" ht="15.75" customHeight="1">
      <c r="E357" s="4" t="str">
        <f>IFERROR(__xludf.DUMMYFUNCTION("GOOGLETRANSLATE(D357, ""he"", ""en"")"),"#VALUE!")</f>
        <v>#VALUE!</v>
      </c>
    </row>
    <row r="358" ht="15.75" customHeight="1">
      <c r="E358" s="4" t="str">
        <f>IFERROR(__xludf.DUMMYFUNCTION("GOOGLETRANSLATE(D358, ""he"", ""en"")"),"#VALUE!")</f>
        <v>#VALUE!</v>
      </c>
    </row>
    <row r="359" ht="15.75" customHeight="1">
      <c r="E359" s="4" t="str">
        <f>IFERROR(__xludf.DUMMYFUNCTION("GOOGLETRANSLATE(D359, ""he"", ""en"")"),"#VALUE!")</f>
        <v>#VALUE!</v>
      </c>
    </row>
    <row r="360" ht="15.75" customHeight="1">
      <c r="E360" s="4" t="str">
        <f>IFERROR(__xludf.DUMMYFUNCTION("GOOGLETRANSLATE(D360, ""he"", ""en"")"),"#VALUE!")</f>
        <v>#VALUE!</v>
      </c>
    </row>
    <row r="361" ht="15.75" customHeight="1">
      <c r="E361" s="4" t="str">
        <f>IFERROR(__xludf.DUMMYFUNCTION("GOOGLETRANSLATE(D361, ""he"", ""en"")"),"#VALUE!")</f>
        <v>#VALUE!</v>
      </c>
    </row>
    <row r="362" ht="15.75" customHeight="1">
      <c r="E362" s="4" t="str">
        <f>IFERROR(__xludf.DUMMYFUNCTION("GOOGLETRANSLATE(D362, ""he"", ""en"")"),"#VALUE!")</f>
        <v>#VALUE!</v>
      </c>
    </row>
    <row r="363" ht="15.75" customHeight="1">
      <c r="E363" s="4" t="str">
        <f>IFERROR(__xludf.DUMMYFUNCTION("GOOGLETRANSLATE(D363, ""he"", ""en"")"),"#VALUE!")</f>
        <v>#VALUE!</v>
      </c>
    </row>
    <row r="364" ht="15.75" customHeight="1">
      <c r="E364" s="4" t="str">
        <f>IFERROR(__xludf.DUMMYFUNCTION("GOOGLETRANSLATE(D364, ""he"", ""en"")"),"#VALUE!")</f>
        <v>#VALUE!</v>
      </c>
    </row>
    <row r="365" ht="15.75" customHeight="1">
      <c r="E365" s="4" t="str">
        <f>IFERROR(__xludf.DUMMYFUNCTION("GOOGLETRANSLATE(D365, ""he"", ""en"")"),"#VALUE!")</f>
        <v>#VALUE!</v>
      </c>
    </row>
    <row r="366" ht="15.75" customHeight="1">
      <c r="E366" s="4" t="str">
        <f>IFERROR(__xludf.DUMMYFUNCTION("GOOGLETRANSLATE(D366, ""he"", ""en"")"),"#VALUE!")</f>
        <v>#VALUE!</v>
      </c>
    </row>
    <row r="367" ht="15.75" customHeight="1">
      <c r="E367" s="4" t="str">
        <f>IFERROR(__xludf.DUMMYFUNCTION("GOOGLETRANSLATE(D367, ""he"", ""en"")"),"#VALUE!")</f>
        <v>#VALUE!</v>
      </c>
    </row>
    <row r="368" ht="15.75" customHeight="1">
      <c r="E368" s="4" t="str">
        <f>IFERROR(__xludf.DUMMYFUNCTION("GOOGLETRANSLATE(D368, ""he"", ""en"")"),"#VALUE!")</f>
        <v>#VALUE!</v>
      </c>
    </row>
    <row r="369" ht="15.75" customHeight="1">
      <c r="E369" s="4" t="str">
        <f>IFERROR(__xludf.DUMMYFUNCTION("GOOGLETRANSLATE(D369, ""he"", ""en"")"),"#VALUE!")</f>
        <v>#VALUE!</v>
      </c>
    </row>
    <row r="370" ht="15.75" customHeight="1">
      <c r="E370" s="4" t="str">
        <f>IFERROR(__xludf.DUMMYFUNCTION("GOOGLETRANSLATE(D370, ""he"", ""en"")"),"#VALUE!")</f>
        <v>#VALUE!</v>
      </c>
    </row>
    <row r="371" ht="15.75" customHeight="1">
      <c r="E371" s="4" t="str">
        <f>IFERROR(__xludf.DUMMYFUNCTION("GOOGLETRANSLATE(D371, ""he"", ""en"")"),"#VALUE!")</f>
        <v>#VALUE!</v>
      </c>
    </row>
    <row r="372" ht="15.75" customHeight="1">
      <c r="E372" s="4" t="str">
        <f>IFERROR(__xludf.DUMMYFUNCTION("GOOGLETRANSLATE(D372, ""he"", ""en"")"),"#VALUE!")</f>
        <v>#VALUE!</v>
      </c>
    </row>
    <row r="373" ht="15.75" customHeight="1">
      <c r="E373" s="4" t="str">
        <f>IFERROR(__xludf.DUMMYFUNCTION("GOOGLETRANSLATE(D373, ""he"", ""en"")"),"#VALUE!")</f>
        <v>#VALUE!</v>
      </c>
    </row>
    <row r="374" ht="15.75" customHeight="1">
      <c r="E374" s="4" t="str">
        <f>IFERROR(__xludf.DUMMYFUNCTION("GOOGLETRANSLATE(D374, ""he"", ""en"")"),"#VALUE!")</f>
        <v>#VALUE!</v>
      </c>
    </row>
    <row r="375" ht="15.75" customHeight="1">
      <c r="E375" s="4" t="str">
        <f>IFERROR(__xludf.DUMMYFUNCTION("GOOGLETRANSLATE(D375, ""he"", ""en"")"),"#VALUE!")</f>
        <v>#VALUE!</v>
      </c>
    </row>
    <row r="376" ht="15.75" customHeight="1">
      <c r="E376" s="4" t="str">
        <f>IFERROR(__xludf.DUMMYFUNCTION("GOOGLETRANSLATE(D376, ""he"", ""en"")"),"#VALUE!")</f>
        <v>#VALUE!</v>
      </c>
    </row>
    <row r="377" ht="15.75" customHeight="1">
      <c r="E377" s="4" t="str">
        <f>IFERROR(__xludf.DUMMYFUNCTION("GOOGLETRANSLATE(D377, ""he"", ""en"")"),"#VALUE!")</f>
        <v>#VALUE!</v>
      </c>
    </row>
    <row r="378" ht="15.75" customHeight="1">
      <c r="E378" s="4" t="str">
        <f>IFERROR(__xludf.DUMMYFUNCTION("GOOGLETRANSLATE(D378, ""he"", ""en"")"),"#VALUE!")</f>
        <v>#VALUE!</v>
      </c>
    </row>
    <row r="379" ht="15.75" customHeight="1">
      <c r="E379" s="4" t="str">
        <f>IFERROR(__xludf.DUMMYFUNCTION("GOOGLETRANSLATE(D379, ""he"", ""en"")"),"#VALUE!")</f>
        <v>#VALUE!</v>
      </c>
    </row>
    <row r="380" ht="15.75" customHeight="1">
      <c r="E380" s="4" t="str">
        <f>IFERROR(__xludf.DUMMYFUNCTION("GOOGLETRANSLATE(D380, ""he"", ""en"")"),"#VALUE!")</f>
        <v>#VALUE!</v>
      </c>
    </row>
    <row r="381" ht="15.75" customHeight="1">
      <c r="E381" s="4" t="str">
        <f>IFERROR(__xludf.DUMMYFUNCTION("GOOGLETRANSLATE(D381, ""he"", ""en"")"),"#VALUE!")</f>
        <v>#VALUE!</v>
      </c>
    </row>
    <row r="382" ht="15.75" customHeight="1">
      <c r="E382" s="4" t="str">
        <f>IFERROR(__xludf.DUMMYFUNCTION("GOOGLETRANSLATE(D382, ""he"", ""en"")"),"#VALUE!")</f>
        <v>#VALUE!</v>
      </c>
    </row>
    <row r="383" ht="15.75" customHeight="1">
      <c r="E383" s="4" t="str">
        <f>IFERROR(__xludf.DUMMYFUNCTION("GOOGLETRANSLATE(D383, ""he"", ""en"")"),"#VALUE!")</f>
        <v>#VALUE!</v>
      </c>
    </row>
    <row r="384" ht="15.75" customHeight="1">
      <c r="E384" s="4" t="str">
        <f>IFERROR(__xludf.DUMMYFUNCTION("GOOGLETRANSLATE(D384, ""he"", ""en"")"),"#VALUE!")</f>
        <v>#VALUE!</v>
      </c>
    </row>
    <row r="385" ht="15.75" customHeight="1">
      <c r="E385" s="4" t="str">
        <f>IFERROR(__xludf.DUMMYFUNCTION("GOOGLETRANSLATE(D385, ""he"", ""en"")"),"#VALUE!")</f>
        <v>#VALUE!</v>
      </c>
    </row>
    <row r="386" ht="15.75" customHeight="1">
      <c r="E386" s="4" t="str">
        <f>IFERROR(__xludf.DUMMYFUNCTION("GOOGLETRANSLATE(D386, ""he"", ""en"")"),"#VALUE!")</f>
        <v>#VALUE!</v>
      </c>
    </row>
    <row r="387" ht="15.75" customHeight="1">
      <c r="E387" s="4" t="str">
        <f>IFERROR(__xludf.DUMMYFUNCTION("GOOGLETRANSLATE(D387, ""he"", ""en"")"),"#VALUE!")</f>
        <v>#VALUE!</v>
      </c>
    </row>
    <row r="388" ht="15.75" customHeight="1">
      <c r="E388" s="4" t="str">
        <f>IFERROR(__xludf.DUMMYFUNCTION("GOOGLETRANSLATE(D388, ""he"", ""en"")"),"#VALUE!")</f>
        <v>#VALUE!</v>
      </c>
    </row>
    <row r="389" ht="15.75" customHeight="1">
      <c r="E389" s="4" t="str">
        <f>IFERROR(__xludf.DUMMYFUNCTION("GOOGLETRANSLATE(D389, ""he"", ""en"")"),"#VALUE!")</f>
        <v>#VALUE!</v>
      </c>
    </row>
    <row r="390" ht="15.75" customHeight="1">
      <c r="E390" s="4" t="str">
        <f>IFERROR(__xludf.DUMMYFUNCTION("GOOGLETRANSLATE(D390, ""he"", ""en"")"),"#VALUE!")</f>
        <v>#VALUE!</v>
      </c>
    </row>
    <row r="391" ht="15.75" customHeight="1">
      <c r="E391" s="4" t="str">
        <f>IFERROR(__xludf.DUMMYFUNCTION("GOOGLETRANSLATE(D391, ""he"", ""en"")"),"#VALUE!")</f>
        <v>#VALUE!</v>
      </c>
    </row>
    <row r="392" ht="15.75" customHeight="1">
      <c r="E392" s="4" t="str">
        <f>IFERROR(__xludf.DUMMYFUNCTION("GOOGLETRANSLATE(D392, ""he"", ""en"")"),"#VALUE!")</f>
        <v>#VALUE!</v>
      </c>
    </row>
    <row r="393" ht="15.75" customHeight="1">
      <c r="E393" s="4" t="str">
        <f>IFERROR(__xludf.DUMMYFUNCTION("GOOGLETRANSLATE(D393, ""he"", ""en"")"),"#VALUE!")</f>
        <v>#VALUE!</v>
      </c>
    </row>
    <row r="394" ht="15.75" customHeight="1">
      <c r="E394" s="4" t="str">
        <f>IFERROR(__xludf.DUMMYFUNCTION("GOOGLETRANSLATE(D394, ""he"", ""en"")"),"#VALUE!")</f>
        <v>#VALUE!</v>
      </c>
    </row>
    <row r="395" ht="15.75" customHeight="1">
      <c r="E395" s="4" t="str">
        <f>IFERROR(__xludf.DUMMYFUNCTION("GOOGLETRANSLATE(D395, ""he"", ""en"")"),"#VALUE!")</f>
        <v>#VALUE!</v>
      </c>
    </row>
    <row r="396" ht="15.75" customHeight="1">
      <c r="E396" s="4" t="str">
        <f>IFERROR(__xludf.DUMMYFUNCTION("GOOGLETRANSLATE(D396, ""he"", ""en"")"),"#VALUE!")</f>
        <v>#VALUE!</v>
      </c>
    </row>
    <row r="397" ht="15.75" customHeight="1">
      <c r="E397" s="4" t="str">
        <f>IFERROR(__xludf.DUMMYFUNCTION("GOOGLETRANSLATE(D397, ""he"", ""en"")"),"#VALUE!")</f>
        <v>#VALUE!</v>
      </c>
    </row>
    <row r="398" ht="15.75" customHeight="1">
      <c r="E398" s="4" t="str">
        <f>IFERROR(__xludf.DUMMYFUNCTION("GOOGLETRANSLATE(D398, ""he"", ""en"")"),"#VALUE!")</f>
        <v>#VALUE!</v>
      </c>
    </row>
    <row r="399" ht="15.75" customHeight="1">
      <c r="E399" s="4" t="str">
        <f>IFERROR(__xludf.DUMMYFUNCTION("GOOGLETRANSLATE(D399, ""he"", ""en"")"),"#VALUE!")</f>
        <v>#VALUE!</v>
      </c>
    </row>
    <row r="400" ht="15.75" customHeight="1">
      <c r="E400" s="4" t="str">
        <f>IFERROR(__xludf.DUMMYFUNCTION("GOOGLETRANSLATE(D400, ""he"", ""en"")"),"#VALUE!")</f>
        <v>#VALUE!</v>
      </c>
    </row>
    <row r="401" ht="15.75" customHeight="1">
      <c r="E401" s="4" t="str">
        <f>IFERROR(__xludf.DUMMYFUNCTION("GOOGLETRANSLATE(D401, ""he"", ""en"")"),"#VALUE!")</f>
        <v>#VALUE!</v>
      </c>
    </row>
    <row r="402" ht="15.75" customHeight="1">
      <c r="E402" s="4" t="str">
        <f>IFERROR(__xludf.DUMMYFUNCTION("GOOGLETRANSLATE(D402, ""he"", ""en"")"),"#VALUE!")</f>
        <v>#VALUE!</v>
      </c>
    </row>
    <row r="403" ht="15.75" customHeight="1">
      <c r="E403" s="4" t="str">
        <f>IFERROR(__xludf.DUMMYFUNCTION("GOOGLETRANSLATE(D403, ""he"", ""en"")"),"#VALUE!")</f>
        <v>#VALUE!</v>
      </c>
    </row>
    <row r="404" ht="15.75" customHeight="1">
      <c r="E404" s="4" t="str">
        <f>IFERROR(__xludf.DUMMYFUNCTION("GOOGLETRANSLATE(D404, ""he"", ""en"")"),"#VALUE!")</f>
        <v>#VALUE!</v>
      </c>
    </row>
    <row r="405" ht="15.75" customHeight="1">
      <c r="E405" s="4" t="str">
        <f>IFERROR(__xludf.DUMMYFUNCTION("GOOGLETRANSLATE(D405, ""he"", ""en"")"),"#VALUE!")</f>
        <v>#VALUE!</v>
      </c>
    </row>
    <row r="406" ht="15.75" customHeight="1">
      <c r="E406" s="4" t="str">
        <f>IFERROR(__xludf.DUMMYFUNCTION("GOOGLETRANSLATE(D406, ""he"", ""en"")"),"#VALUE!")</f>
        <v>#VALUE!</v>
      </c>
    </row>
    <row r="407" ht="15.75" customHeight="1">
      <c r="E407" s="4" t="str">
        <f>IFERROR(__xludf.DUMMYFUNCTION("GOOGLETRANSLATE(D407, ""he"", ""en"")"),"#VALUE!")</f>
        <v>#VALUE!</v>
      </c>
    </row>
    <row r="408" ht="15.75" customHeight="1">
      <c r="E408" s="4" t="str">
        <f>IFERROR(__xludf.DUMMYFUNCTION("GOOGLETRANSLATE(D408, ""he"", ""en"")"),"#VALUE!")</f>
        <v>#VALUE!</v>
      </c>
    </row>
    <row r="409" ht="15.75" customHeight="1">
      <c r="E409" s="4" t="str">
        <f>IFERROR(__xludf.DUMMYFUNCTION("GOOGLETRANSLATE(D409, ""he"", ""en"")"),"#VALUE!")</f>
        <v>#VALUE!</v>
      </c>
    </row>
    <row r="410" ht="15.75" customHeight="1">
      <c r="E410" s="4" t="str">
        <f>IFERROR(__xludf.DUMMYFUNCTION("GOOGLETRANSLATE(D410, ""he"", ""en"")"),"#VALUE!")</f>
        <v>#VALUE!</v>
      </c>
    </row>
    <row r="411" ht="15.75" customHeight="1">
      <c r="E411" s="4" t="str">
        <f>IFERROR(__xludf.DUMMYFUNCTION("GOOGLETRANSLATE(D411, ""he"", ""en"")"),"#VALUE!")</f>
        <v>#VALUE!</v>
      </c>
    </row>
    <row r="412" ht="15.75" customHeight="1">
      <c r="E412" s="4" t="str">
        <f>IFERROR(__xludf.DUMMYFUNCTION("GOOGLETRANSLATE(D412, ""he"", ""en"")"),"#VALUE!")</f>
        <v>#VALUE!</v>
      </c>
    </row>
    <row r="413" ht="15.75" customHeight="1">
      <c r="E413" s="4" t="str">
        <f>IFERROR(__xludf.DUMMYFUNCTION("GOOGLETRANSLATE(D413, ""he"", ""en"")"),"#VALUE!")</f>
        <v>#VALUE!</v>
      </c>
    </row>
    <row r="414" ht="15.75" customHeight="1">
      <c r="E414" s="4" t="str">
        <f>IFERROR(__xludf.DUMMYFUNCTION("GOOGLETRANSLATE(D414, ""he"", ""en"")"),"#VALUE!")</f>
        <v>#VALUE!</v>
      </c>
    </row>
    <row r="415" ht="15.75" customHeight="1">
      <c r="E415" s="4" t="str">
        <f>IFERROR(__xludf.DUMMYFUNCTION("GOOGLETRANSLATE(D415, ""he"", ""en"")"),"#VALUE!")</f>
        <v>#VALUE!</v>
      </c>
    </row>
    <row r="416" ht="15.75" customHeight="1">
      <c r="E416" s="4" t="str">
        <f>IFERROR(__xludf.DUMMYFUNCTION("GOOGLETRANSLATE(D416, ""he"", ""en"")"),"#VALUE!")</f>
        <v>#VALUE!</v>
      </c>
    </row>
    <row r="417" ht="15.75" customHeight="1">
      <c r="E417" s="4" t="str">
        <f>IFERROR(__xludf.DUMMYFUNCTION("GOOGLETRANSLATE(D417, ""he"", ""en"")"),"#VALUE!")</f>
        <v>#VALUE!</v>
      </c>
    </row>
    <row r="418" ht="15.75" customHeight="1">
      <c r="E418" s="4" t="str">
        <f>IFERROR(__xludf.DUMMYFUNCTION("GOOGLETRANSLATE(D418, ""he"", ""en"")"),"#VALUE!")</f>
        <v>#VALUE!</v>
      </c>
    </row>
    <row r="419" ht="15.75" customHeight="1">
      <c r="E419" s="4" t="str">
        <f>IFERROR(__xludf.DUMMYFUNCTION("GOOGLETRANSLATE(D419, ""he"", ""en"")"),"#VALUE!")</f>
        <v>#VALUE!</v>
      </c>
    </row>
    <row r="420" ht="15.75" customHeight="1">
      <c r="E420" s="4" t="str">
        <f>IFERROR(__xludf.DUMMYFUNCTION("GOOGLETRANSLATE(D420, ""he"", ""en"")"),"#VALUE!")</f>
        <v>#VALUE!</v>
      </c>
    </row>
    <row r="421" ht="15.75" customHeight="1">
      <c r="E421" s="4" t="str">
        <f>IFERROR(__xludf.DUMMYFUNCTION("GOOGLETRANSLATE(D421, ""he"", ""en"")"),"#VALUE!")</f>
        <v>#VALUE!</v>
      </c>
    </row>
    <row r="422" ht="15.75" customHeight="1">
      <c r="E422" s="4" t="str">
        <f>IFERROR(__xludf.DUMMYFUNCTION("GOOGLETRANSLATE(D422, ""he"", ""en"")"),"#VALUE!")</f>
        <v>#VALUE!</v>
      </c>
    </row>
    <row r="423" ht="15.75" customHeight="1">
      <c r="E423" s="4" t="str">
        <f>IFERROR(__xludf.DUMMYFUNCTION("GOOGLETRANSLATE(D423, ""he"", ""en"")"),"#VALUE!")</f>
        <v>#VALUE!</v>
      </c>
    </row>
    <row r="424" ht="15.75" customHeight="1">
      <c r="E424" s="4" t="str">
        <f>IFERROR(__xludf.DUMMYFUNCTION("GOOGLETRANSLATE(D424, ""he"", ""en"")"),"#VALUE!")</f>
        <v>#VALUE!</v>
      </c>
    </row>
    <row r="425" ht="15.75" customHeight="1">
      <c r="E425" s="4" t="str">
        <f>IFERROR(__xludf.DUMMYFUNCTION("GOOGLETRANSLATE(D425, ""he"", ""en"")"),"#VALUE!")</f>
        <v>#VALUE!</v>
      </c>
    </row>
    <row r="426" ht="15.75" customHeight="1">
      <c r="E426" s="4" t="str">
        <f>IFERROR(__xludf.DUMMYFUNCTION("GOOGLETRANSLATE(D426, ""he"", ""en"")"),"#VALUE!")</f>
        <v>#VALUE!</v>
      </c>
    </row>
    <row r="427" ht="15.75" customHeight="1">
      <c r="E427" s="4" t="str">
        <f>IFERROR(__xludf.DUMMYFUNCTION("GOOGLETRANSLATE(D427, ""he"", ""en"")"),"#VALUE!")</f>
        <v>#VALUE!</v>
      </c>
    </row>
    <row r="428" ht="15.75" customHeight="1">
      <c r="E428" s="4" t="str">
        <f>IFERROR(__xludf.DUMMYFUNCTION("GOOGLETRANSLATE(D428, ""he"", ""en"")"),"#VALUE!")</f>
        <v>#VALUE!</v>
      </c>
    </row>
    <row r="429" ht="15.75" customHeight="1">
      <c r="E429" s="4" t="str">
        <f>IFERROR(__xludf.DUMMYFUNCTION("GOOGLETRANSLATE(D429, ""he"", ""en"")"),"#VALUE!")</f>
        <v>#VALUE!</v>
      </c>
    </row>
    <row r="430" ht="15.75" customHeight="1">
      <c r="E430" s="4" t="str">
        <f>IFERROR(__xludf.DUMMYFUNCTION("GOOGLETRANSLATE(D430, ""he"", ""en"")"),"#VALUE!")</f>
        <v>#VALUE!</v>
      </c>
    </row>
    <row r="431" ht="15.75" customHeight="1">
      <c r="E431" s="4" t="str">
        <f>IFERROR(__xludf.DUMMYFUNCTION("GOOGLETRANSLATE(D431, ""he"", ""en"")"),"#VALUE!")</f>
        <v>#VALUE!</v>
      </c>
    </row>
    <row r="432" ht="15.75" customHeight="1">
      <c r="E432" s="4" t="str">
        <f>IFERROR(__xludf.DUMMYFUNCTION("GOOGLETRANSLATE(D432, ""he"", ""en"")"),"#VALUE!")</f>
        <v>#VALUE!</v>
      </c>
    </row>
    <row r="433" ht="15.75" customHeight="1">
      <c r="E433" s="4" t="str">
        <f>IFERROR(__xludf.DUMMYFUNCTION("GOOGLETRANSLATE(D433, ""he"", ""en"")"),"#VALUE!")</f>
        <v>#VALUE!</v>
      </c>
    </row>
    <row r="434" ht="15.75" customHeight="1">
      <c r="E434" s="4" t="str">
        <f>IFERROR(__xludf.DUMMYFUNCTION("GOOGLETRANSLATE(D434, ""he"", ""en"")"),"#VALUE!")</f>
        <v>#VALUE!</v>
      </c>
    </row>
    <row r="435" ht="15.75" customHeight="1">
      <c r="E435" s="4" t="str">
        <f>IFERROR(__xludf.DUMMYFUNCTION("GOOGLETRANSLATE(D435, ""he"", ""en"")"),"#VALUE!")</f>
        <v>#VALUE!</v>
      </c>
    </row>
    <row r="436" ht="15.75" customHeight="1">
      <c r="E436" s="4" t="str">
        <f>IFERROR(__xludf.DUMMYFUNCTION("GOOGLETRANSLATE(D436, ""he"", ""en"")"),"#VALUE!")</f>
        <v>#VALUE!</v>
      </c>
    </row>
    <row r="437" ht="15.75" customHeight="1">
      <c r="E437" s="4" t="str">
        <f>IFERROR(__xludf.DUMMYFUNCTION("GOOGLETRANSLATE(D437, ""he"", ""en"")"),"#VALUE!")</f>
        <v>#VALUE!</v>
      </c>
    </row>
    <row r="438" ht="15.75" customHeight="1">
      <c r="E438" s="4" t="str">
        <f>IFERROR(__xludf.DUMMYFUNCTION("GOOGLETRANSLATE(D438, ""he"", ""en"")"),"#VALUE!")</f>
        <v>#VALUE!</v>
      </c>
    </row>
    <row r="439" ht="15.75" customHeight="1">
      <c r="E439" s="4" t="str">
        <f>IFERROR(__xludf.DUMMYFUNCTION("GOOGLETRANSLATE(D439, ""he"", ""en"")"),"#VALUE!")</f>
        <v>#VALUE!</v>
      </c>
    </row>
    <row r="440" ht="15.75" customHeight="1">
      <c r="E440" s="4" t="str">
        <f>IFERROR(__xludf.DUMMYFUNCTION("GOOGLETRANSLATE(D440, ""he"", ""en"")"),"#VALUE!")</f>
        <v>#VALUE!</v>
      </c>
    </row>
    <row r="441" ht="15.75" customHeight="1">
      <c r="E441" s="4" t="str">
        <f>IFERROR(__xludf.DUMMYFUNCTION("GOOGLETRANSLATE(D441, ""he"", ""en"")"),"#VALUE!")</f>
        <v>#VALUE!</v>
      </c>
    </row>
    <row r="442" ht="15.75" customHeight="1">
      <c r="E442" s="4" t="str">
        <f>IFERROR(__xludf.DUMMYFUNCTION("GOOGLETRANSLATE(D442, ""he"", ""en"")"),"#VALUE!")</f>
        <v>#VALUE!</v>
      </c>
    </row>
    <row r="443" ht="15.75" customHeight="1">
      <c r="E443" s="4" t="str">
        <f>IFERROR(__xludf.DUMMYFUNCTION("GOOGLETRANSLATE(D443, ""he"", ""en"")"),"#VALUE!")</f>
        <v>#VALUE!</v>
      </c>
    </row>
    <row r="444" ht="15.75" customHeight="1">
      <c r="E444" s="4" t="str">
        <f>IFERROR(__xludf.DUMMYFUNCTION("GOOGLETRANSLATE(D444, ""he"", ""en"")"),"#VALUE!")</f>
        <v>#VALUE!</v>
      </c>
    </row>
    <row r="445" ht="15.75" customHeight="1">
      <c r="E445" s="4" t="str">
        <f>IFERROR(__xludf.DUMMYFUNCTION("GOOGLETRANSLATE(D445, ""he"", ""en"")"),"#VALUE!")</f>
        <v>#VALUE!</v>
      </c>
    </row>
    <row r="446" ht="15.75" customHeight="1">
      <c r="E446" s="4" t="str">
        <f>IFERROR(__xludf.DUMMYFUNCTION("GOOGLETRANSLATE(D446, ""he"", ""en"")"),"#VALUE!")</f>
        <v>#VALUE!</v>
      </c>
    </row>
    <row r="447" ht="15.75" customHeight="1">
      <c r="E447" s="4" t="str">
        <f>IFERROR(__xludf.DUMMYFUNCTION("GOOGLETRANSLATE(D447, ""he"", ""en"")"),"#VALUE!")</f>
        <v>#VALUE!</v>
      </c>
    </row>
    <row r="448" ht="15.75" customHeight="1">
      <c r="E448" s="4" t="str">
        <f>IFERROR(__xludf.DUMMYFUNCTION("GOOGLETRANSLATE(D448, ""he"", ""en"")"),"#VALUE!")</f>
        <v>#VALUE!</v>
      </c>
    </row>
    <row r="449" ht="15.75" customHeight="1">
      <c r="E449" s="4" t="str">
        <f>IFERROR(__xludf.DUMMYFUNCTION("GOOGLETRANSLATE(D449, ""he"", ""en"")"),"#VALUE!")</f>
        <v>#VALUE!</v>
      </c>
    </row>
    <row r="450" ht="15.75" customHeight="1">
      <c r="E450" s="4" t="str">
        <f>IFERROR(__xludf.DUMMYFUNCTION("GOOGLETRANSLATE(D450, ""he"", ""en"")"),"#VALUE!")</f>
        <v>#VALUE!</v>
      </c>
    </row>
    <row r="451" ht="15.75" customHeight="1">
      <c r="E451" s="4" t="str">
        <f>IFERROR(__xludf.DUMMYFUNCTION("GOOGLETRANSLATE(D451, ""he"", ""en"")"),"#VALUE!")</f>
        <v>#VALUE!</v>
      </c>
    </row>
    <row r="452" ht="15.75" customHeight="1">
      <c r="E452" s="4" t="str">
        <f>IFERROR(__xludf.DUMMYFUNCTION("GOOGLETRANSLATE(D452, ""he"", ""en"")"),"#VALUE!")</f>
        <v>#VALUE!</v>
      </c>
    </row>
    <row r="453" ht="15.75" customHeight="1">
      <c r="E453" s="4" t="str">
        <f>IFERROR(__xludf.DUMMYFUNCTION("GOOGLETRANSLATE(D453, ""he"", ""en"")"),"#VALUE!")</f>
        <v>#VALUE!</v>
      </c>
    </row>
    <row r="454" ht="15.75" customHeight="1">
      <c r="E454" s="4" t="str">
        <f>IFERROR(__xludf.DUMMYFUNCTION("GOOGLETRANSLATE(D454, ""he"", ""en"")"),"#VALUE!")</f>
        <v>#VALUE!</v>
      </c>
    </row>
    <row r="455" ht="15.75" customHeight="1">
      <c r="E455" s="4" t="str">
        <f>IFERROR(__xludf.DUMMYFUNCTION("GOOGLETRANSLATE(D455, ""he"", ""en"")"),"#VALUE!")</f>
        <v>#VALUE!</v>
      </c>
    </row>
    <row r="456" ht="15.75" customHeight="1">
      <c r="E456" s="4" t="str">
        <f>IFERROR(__xludf.DUMMYFUNCTION("GOOGLETRANSLATE(D456, ""he"", ""en"")"),"#VALUE!")</f>
        <v>#VALUE!</v>
      </c>
    </row>
    <row r="457" ht="15.75" customHeight="1">
      <c r="E457" s="4" t="str">
        <f>IFERROR(__xludf.DUMMYFUNCTION("GOOGLETRANSLATE(D457, ""he"", ""en"")"),"#VALUE!")</f>
        <v>#VALUE!</v>
      </c>
    </row>
    <row r="458" ht="15.75" customHeight="1">
      <c r="E458" s="4" t="str">
        <f>IFERROR(__xludf.DUMMYFUNCTION("GOOGLETRANSLATE(D458, ""he"", ""en"")"),"#VALUE!")</f>
        <v>#VALUE!</v>
      </c>
    </row>
    <row r="459" ht="15.75" customHeight="1">
      <c r="E459" s="4" t="str">
        <f>IFERROR(__xludf.DUMMYFUNCTION("GOOGLETRANSLATE(D459, ""he"", ""en"")"),"#VALUE!")</f>
        <v>#VALUE!</v>
      </c>
    </row>
    <row r="460" ht="15.75" customHeight="1">
      <c r="E460" s="4" t="str">
        <f>IFERROR(__xludf.DUMMYFUNCTION("GOOGLETRANSLATE(D460, ""he"", ""en"")"),"#VALUE!")</f>
        <v>#VALUE!</v>
      </c>
    </row>
    <row r="461" ht="15.75" customHeight="1">
      <c r="E461" s="4" t="str">
        <f>IFERROR(__xludf.DUMMYFUNCTION("GOOGLETRANSLATE(D461, ""he"", ""en"")"),"#VALUE!")</f>
        <v>#VALUE!</v>
      </c>
    </row>
    <row r="462" ht="15.75" customHeight="1">
      <c r="E462" s="4" t="str">
        <f>IFERROR(__xludf.DUMMYFUNCTION("GOOGLETRANSLATE(D462, ""he"", ""en"")"),"#VALUE!")</f>
        <v>#VALUE!</v>
      </c>
    </row>
    <row r="463" ht="15.75" customHeight="1">
      <c r="E463" s="4" t="str">
        <f>IFERROR(__xludf.DUMMYFUNCTION("GOOGLETRANSLATE(D463, ""he"", ""en"")"),"#VALUE!")</f>
        <v>#VALUE!</v>
      </c>
    </row>
    <row r="464" ht="15.75" customHeight="1">
      <c r="E464" s="4" t="str">
        <f>IFERROR(__xludf.DUMMYFUNCTION("GOOGLETRANSLATE(D464, ""he"", ""en"")"),"#VALUE!")</f>
        <v>#VALUE!</v>
      </c>
    </row>
    <row r="465" ht="15.75" customHeight="1">
      <c r="E465" s="4" t="str">
        <f>IFERROR(__xludf.DUMMYFUNCTION("GOOGLETRANSLATE(D465, ""he"", ""en"")"),"#VALUE!")</f>
        <v>#VALUE!</v>
      </c>
    </row>
    <row r="466" ht="15.75" customHeight="1">
      <c r="E466" s="4" t="str">
        <f>IFERROR(__xludf.DUMMYFUNCTION("GOOGLETRANSLATE(D466, ""he"", ""en"")"),"#VALUE!")</f>
        <v>#VALUE!</v>
      </c>
    </row>
    <row r="467" ht="15.75" customHeight="1">
      <c r="E467" s="4" t="str">
        <f>IFERROR(__xludf.DUMMYFUNCTION("GOOGLETRANSLATE(D467, ""he"", ""en"")"),"#VALUE!")</f>
        <v>#VALUE!</v>
      </c>
    </row>
    <row r="468" ht="15.75" customHeight="1">
      <c r="E468" s="4" t="str">
        <f>IFERROR(__xludf.DUMMYFUNCTION("GOOGLETRANSLATE(D468, ""he"", ""en"")"),"#VALUE!")</f>
        <v>#VALUE!</v>
      </c>
    </row>
    <row r="469" ht="15.75" customHeight="1">
      <c r="E469" s="4" t="str">
        <f>IFERROR(__xludf.DUMMYFUNCTION("GOOGLETRANSLATE(D469, ""he"", ""en"")"),"#VALUE!")</f>
        <v>#VALUE!</v>
      </c>
    </row>
    <row r="470" ht="15.75" customHeight="1">
      <c r="E470" s="4" t="str">
        <f>IFERROR(__xludf.DUMMYFUNCTION("GOOGLETRANSLATE(D470, ""he"", ""en"")"),"#VALUE!")</f>
        <v>#VALUE!</v>
      </c>
    </row>
    <row r="471" ht="15.75" customHeight="1">
      <c r="E471" s="4" t="str">
        <f>IFERROR(__xludf.DUMMYFUNCTION("GOOGLETRANSLATE(D471, ""he"", ""en"")"),"#VALUE!")</f>
        <v>#VALUE!</v>
      </c>
    </row>
    <row r="472" ht="15.75" customHeight="1">
      <c r="E472" s="4" t="str">
        <f>IFERROR(__xludf.DUMMYFUNCTION("GOOGLETRANSLATE(D472, ""he"", ""en"")"),"#VALUE!")</f>
        <v>#VALUE!</v>
      </c>
    </row>
    <row r="473" ht="15.75" customHeight="1">
      <c r="E473" s="4" t="str">
        <f>IFERROR(__xludf.DUMMYFUNCTION("GOOGLETRANSLATE(D473, ""he"", ""en"")"),"#VALUE!")</f>
        <v>#VALUE!</v>
      </c>
    </row>
    <row r="474" ht="15.75" customHeight="1">
      <c r="E474" s="4" t="str">
        <f>IFERROR(__xludf.DUMMYFUNCTION("GOOGLETRANSLATE(D474, ""he"", ""en"")"),"#VALUE!")</f>
        <v>#VALUE!</v>
      </c>
    </row>
    <row r="475" ht="15.75" customHeight="1">
      <c r="E475" s="4" t="str">
        <f>IFERROR(__xludf.DUMMYFUNCTION("GOOGLETRANSLATE(D475, ""he"", ""en"")"),"#VALUE!")</f>
        <v>#VALUE!</v>
      </c>
    </row>
    <row r="476" ht="15.75" customHeight="1">
      <c r="E476" s="4" t="str">
        <f>IFERROR(__xludf.DUMMYFUNCTION("GOOGLETRANSLATE(D476, ""he"", ""en"")"),"#VALUE!")</f>
        <v>#VALUE!</v>
      </c>
    </row>
    <row r="477" ht="15.75" customHeight="1">
      <c r="E477" s="4" t="str">
        <f>IFERROR(__xludf.DUMMYFUNCTION("GOOGLETRANSLATE(D477, ""he"", ""en"")"),"#VALUE!")</f>
        <v>#VALUE!</v>
      </c>
    </row>
    <row r="478" ht="15.75" customHeight="1">
      <c r="E478" s="4" t="str">
        <f>IFERROR(__xludf.DUMMYFUNCTION("GOOGLETRANSLATE(D478, ""he"", ""en"")"),"#VALUE!")</f>
        <v>#VALUE!</v>
      </c>
    </row>
    <row r="479" ht="15.75" customHeight="1">
      <c r="E479" s="4" t="str">
        <f>IFERROR(__xludf.DUMMYFUNCTION("GOOGLETRANSLATE(D479, ""he"", ""en"")"),"#VALUE!")</f>
        <v>#VALUE!</v>
      </c>
    </row>
    <row r="480" ht="15.75" customHeight="1">
      <c r="E480" s="4" t="str">
        <f>IFERROR(__xludf.DUMMYFUNCTION("GOOGLETRANSLATE(D480, ""he"", ""en"")"),"#VALUE!")</f>
        <v>#VALUE!</v>
      </c>
    </row>
    <row r="481" ht="15.75" customHeight="1">
      <c r="E481" s="4" t="str">
        <f>IFERROR(__xludf.DUMMYFUNCTION("GOOGLETRANSLATE(D481, ""he"", ""en"")"),"#VALUE!")</f>
        <v>#VALUE!</v>
      </c>
    </row>
    <row r="482" ht="15.75" customHeight="1">
      <c r="E482" s="4" t="str">
        <f>IFERROR(__xludf.DUMMYFUNCTION("GOOGLETRANSLATE(D482, ""he"", ""en"")"),"#VALUE!")</f>
        <v>#VALUE!</v>
      </c>
    </row>
    <row r="483" ht="15.75" customHeight="1">
      <c r="E483" s="4" t="str">
        <f>IFERROR(__xludf.DUMMYFUNCTION("GOOGLETRANSLATE(D483, ""he"", ""en"")"),"#VALUE!")</f>
        <v>#VALUE!</v>
      </c>
    </row>
    <row r="484" ht="15.75" customHeight="1">
      <c r="E484" s="4" t="str">
        <f>IFERROR(__xludf.DUMMYFUNCTION("GOOGLETRANSLATE(D484, ""he"", ""en"")"),"#VALUE!")</f>
        <v>#VALUE!</v>
      </c>
    </row>
    <row r="485" ht="15.75" customHeight="1">
      <c r="E485" s="4" t="str">
        <f>IFERROR(__xludf.DUMMYFUNCTION("GOOGLETRANSLATE(D485, ""he"", ""en"")"),"#VALUE!")</f>
        <v>#VALUE!</v>
      </c>
    </row>
    <row r="486" ht="15.75" customHeight="1">
      <c r="E486" s="4" t="str">
        <f>IFERROR(__xludf.DUMMYFUNCTION("GOOGLETRANSLATE(D486, ""he"", ""en"")"),"#VALUE!")</f>
        <v>#VALUE!</v>
      </c>
    </row>
    <row r="487" ht="15.75" customHeight="1">
      <c r="E487" s="4" t="str">
        <f>IFERROR(__xludf.DUMMYFUNCTION("GOOGLETRANSLATE(D487, ""he"", ""en"")"),"#VALUE!")</f>
        <v>#VALUE!</v>
      </c>
    </row>
    <row r="488" ht="15.75" customHeight="1">
      <c r="E488" s="4" t="str">
        <f>IFERROR(__xludf.DUMMYFUNCTION("GOOGLETRANSLATE(D488, ""he"", ""en"")"),"#VALUE!")</f>
        <v>#VALUE!</v>
      </c>
    </row>
    <row r="489" ht="15.75" customHeight="1">
      <c r="E489" s="4" t="str">
        <f>IFERROR(__xludf.DUMMYFUNCTION("GOOGLETRANSLATE(D489, ""he"", ""en"")"),"#VALUE!")</f>
        <v>#VALUE!</v>
      </c>
    </row>
    <row r="490" ht="15.75" customHeight="1">
      <c r="E490" s="4" t="str">
        <f>IFERROR(__xludf.DUMMYFUNCTION("GOOGLETRANSLATE(D490, ""he"", ""en"")"),"#VALUE!")</f>
        <v>#VALUE!</v>
      </c>
    </row>
    <row r="491" ht="15.75" customHeight="1">
      <c r="E491" s="4" t="str">
        <f>IFERROR(__xludf.DUMMYFUNCTION("GOOGLETRANSLATE(D491, ""he"", ""en"")"),"#VALUE!")</f>
        <v>#VALUE!</v>
      </c>
    </row>
    <row r="492" ht="15.75" customHeight="1">
      <c r="E492" s="4" t="str">
        <f>IFERROR(__xludf.DUMMYFUNCTION("GOOGLETRANSLATE(D492, ""he"", ""en"")"),"#VALUE!")</f>
        <v>#VALUE!</v>
      </c>
    </row>
    <row r="493" ht="15.75" customHeight="1">
      <c r="E493" s="4" t="str">
        <f>IFERROR(__xludf.DUMMYFUNCTION("GOOGLETRANSLATE(D493, ""he"", ""en"")"),"#VALUE!")</f>
        <v>#VALUE!</v>
      </c>
    </row>
    <row r="494" ht="15.75" customHeight="1">
      <c r="E494" s="4" t="str">
        <f>IFERROR(__xludf.DUMMYFUNCTION("GOOGLETRANSLATE(D494, ""he"", ""en"")"),"#VALUE!")</f>
        <v>#VALUE!</v>
      </c>
    </row>
    <row r="495" ht="15.75" customHeight="1">
      <c r="E495" s="4" t="str">
        <f>IFERROR(__xludf.DUMMYFUNCTION("GOOGLETRANSLATE(D495, ""he"", ""en"")"),"#VALUE!")</f>
        <v>#VALUE!</v>
      </c>
    </row>
    <row r="496" ht="15.75" customHeight="1">
      <c r="E496" s="4" t="str">
        <f>IFERROR(__xludf.DUMMYFUNCTION("GOOGLETRANSLATE(D496, ""he"", ""en"")"),"#VALUE!")</f>
        <v>#VALUE!</v>
      </c>
    </row>
    <row r="497" ht="15.75" customHeight="1">
      <c r="E497" s="4" t="str">
        <f>IFERROR(__xludf.DUMMYFUNCTION("GOOGLETRANSLATE(D497, ""he"", ""en"")"),"#VALUE!")</f>
        <v>#VALUE!</v>
      </c>
    </row>
    <row r="498" ht="15.75" customHeight="1">
      <c r="E498" s="4" t="str">
        <f>IFERROR(__xludf.DUMMYFUNCTION("GOOGLETRANSLATE(D498, ""he"", ""en"")"),"#VALUE!")</f>
        <v>#VALUE!</v>
      </c>
    </row>
    <row r="499" ht="15.75" customHeight="1">
      <c r="E499" s="4" t="str">
        <f>IFERROR(__xludf.DUMMYFUNCTION("GOOGLETRANSLATE(D499, ""he"", ""en"")"),"#VALUE!")</f>
        <v>#VALUE!</v>
      </c>
    </row>
    <row r="500" ht="15.75" customHeight="1">
      <c r="E500" s="4" t="str">
        <f>IFERROR(__xludf.DUMMYFUNCTION("GOOGLETRANSLATE(D500, ""he"", ""en"")"),"#VALUE!")</f>
        <v>#VALUE!</v>
      </c>
    </row>
    <row r="501" ht="15.75" customHeight="1">
      <c r="E501" s="4" t="str">
        <f>IFERROR(__xludf.DUMMYFUNCTION("GOOGLETRANSLATE(D501, ""he"", ""en"")"),"#VALUE!")</f>
        <v>#VALUE!</v>
      </c>
    </row>
    <row r="502" ht="15.75" customHeight="1">
      <c r="E502" s="4" t="str">
        <f>IFERROR(__xludf.DUMMYFUNCTION("GOOGLETRANSLATE(D502, ""he"", ""en"")"),"#VALUE!")</f>
        <v>#VALUE!</v>
      </c>
    </row>
    <row r="503" ht="15.75" customHeight="1">
      <c r="E503" s="4" t="str">
        <f>IFERROR(__xludf.DUMMYFUNCTION("GOOGLETRANSLATE(D503, ""he"", ""en"")"),"#VALUE!")</f>
        <v>#VALUE!</v>
      </c>
    </row>
    <row r="504" ht="15.75" customHeight="1">
      <c r="E504" s="4" t="str">
        <f>IFERROR(__xludf.DUMMYFUNCTION("GOOGLETRANSLATE(D504, ""he"", ""en"")"),"#VALUE!")</f>
        <v>#VALUE!</v>
      </c>
    </row>
    <row r="505" ht="15.75" customHeight="1">
      <c r="E505" s="4" t="str">
        <f>IFERROR(__xludf.DUMMYFUNCTION("GOOGLETRANSLATE(D505, ""he"", ""en"")"),"#VALUE!")</f>
        <v>#VALUE!</v>
      </c>
    </row>
    <row r="506" ht="15.75" customHeight="1">
      <c r="E506" s="4" t="str">
        <f>IFERROR(__xludf.DUMMYFUNCTION("GOOGLETRANSLATE(D506, ""he"", ""en"")"),"#VALUE!")</f>
        <v>#VALUE!</v>
      </c>
    </row>
    <row r="507" ht="15.75" customHeight="1">
      <c r="E507" s="4" t="str">
        <f>IFERROR(__xludf.DUMMYFUNCTION("GOOGLETRANSLATE(D507, ""he"", ""en"")"),"#VALUE!")</f>
        <v>#VALUE!</v>
      </c>
    </row>
    <row r="508" ht="15.75" customHeight="1">
      <c r="E508" s="4" t="str">
        <f>IFERROR(__xludf.DUMMYFUNCTION("GOOGLETRANSLATE(D508, ""he"", ""en"")"),"#VALUE!")</f>
        <v>#VALUE!</v>
      </c>
    </row>
    <row r="509" ht="15.75" customHeight="1">
      <c r="E509" s="4" t="str">
        <f>IFERROR(__xludf.DUMMYFUNCTION("GOOGLETRANSLATE(D509, ""he"", ""en"")"),"#VALUE!")</f>
        <v>#VALUE!</v>
      </c>
    </row>
    <row r="510" ht="15.75" customHeight="1">
      <c r="E510" s="4" t="str">
        <f>IFERROR(__xludf.DUMMYFUNCTION("GOOGLETRANSLATE(D510, ""he"", ""en"")"),"#VALUE!")</f>
        <v>#VALUE!</v>
      </c>
    </row>
    <row r="511" ht="15.75" customHeight="1">
      <c r="E511" s="4" t="str">
        <f>IFERROR(__xludf.DUMMYFUNCTION("GOOGLETRANSLATE(D511, ""he"", ""en"")"),"#VALUE!")</f>
        <v>#VALUE!</v>
      </c>
    </row>
    <row r="512" ht="15.75" customHeight="1">
      <c r="E512" s="4" t="str">
        <f>IFERROR(__xludf.DUMMYFUNCTION("GOOGLETRANSLATE(D512, ""he"", ""en"")"),"#VALUE!")</f>
        <v>#VALUE!</v>
      </c>
    </row>
    <row r="513" ht="15.75" customHeight="1">
      <c r="E513" s="4" t="str">
        <f>IFERROR(__xludf.DUMMYFUNCTION("GOOGLETRANSLATE(D513, ""he"", ""en"")"),"#VALUE!")</f>
        <v>#VALUE!</v>
      </c>
    </row>
    <row r="514" ht="15.75" customHeight="1">
      <c r="E514" s="4" t="str">
        <f>IFERROR(__xludf.DUMMYFUNCTION("GOOGLETRANSLATE(D514, ""he"", ""en"")"),"#VALUE!")</f>
        <v>#VALUE!</v>
      </c>
    </row>
    <row r="515" ht="15.75" customHeight="1">
      <c r="E515" s="4" t="str">
        <f>IFERROR(__xludf.DUMMYFUNCTION("GOOGLETRANSLATE(D515, ""he"", ""en"")"),"#VALUE!")</f>
        <v>#VALUE!</v>
      </c>
    </row>
    <row r="516" ht="15.75" customHeight="1">
      <c r="E516" s="4" t="str">
        <f>IFERROR(__xludf.DUMMYFUNCTION("GOOGLETRANSLATE(D516, ""he"", ""en"")"),"#VALUE!")</f>
        <v>#VALUE!</v>
      </c>
    </row>
    <row r="517" ht="15.75" customHeight="1">
      <c r="E517" s="4" t="str">
        <f>IFERROR(__xludf.DUMMYFUNCTION("GOOGLETRANSLATE(D517, ""he"", ""en"")"),"#VALUE!")</f>
        <v>#VALUE!</v>
      </c>
    </row>
    <row r="518" ht="15.75" customHeight="1">
      <c r="E518" s="4" t="str">
        <f>IFERROR(__xludf.DUMMYFUNCTION("GOOGLETRANSLATE(D518, ""he"", ""en"")"),"#VALUE!")</f>
        <v>#VALUE!</v>
      </c>
    </row>
    <row r="519" ht="15.75" customHeight="1">
      <c r="E519" s="4" t="str">
        <f>IFERROR(__xludf.DUMMYFUNCTION("GOOGLETRANSLATE(D519, ""he"", ""en"")"),"#VALUE!")</f>
        <v>#VALUE!</v>
      </c>
    </row>
    <row r="520" ht="15.75" customHeight="1">
      <c r="E520" s="4" t="str">
        <f>IFERROR(__xludf.DUMMYFUNCTION("GOOGLETRANSLATE(D520, ""he"", ""en"")"),"#VALUE!")</f>
        <v>#VALUE!</v>
      </c>
    </row>
    <row r="521" ht="15.75" customHeight="1">
      <c r="E521" s="4" t="str">
        <f>IFERROR(__xludf.DUMMYFUNCTION("GOOGLETRANSLATE(D521, ""he"", ""en"")"),"#VALUE!")</f>
        <v>#VALUE!</v>
      </c>
    </row>
    <row r="522" ht="15.75" customHeight="1">
      <c r="E522" s="4" t="str">
        <f>IFERROR(__xludf.DUMMYFUNCTION("GOOGLETRANSLATE(D522, ""he"", ""en"")"),"#VALUE!")</f>
        <v>#VALUE!</v>
      </c>
    </row>
    <row r="523" ht="15.75" customHeight="1">
      <c r="E523" s="4" t="str">
        <f>IFERROR(__xludf.DUMMYFUNCTION("GOOGLETRANSLATE(D523, ""he"", ""en"")"),"#VALUE!")</f>
        <v>#VALUE!</v>
      </c>
    </row>
    <row r="524" ht="15.75" customHeight="1">
      <c r="E524" s="4" t="str">
        <f>IFERROR(__xludf.DUMMYFUNCTION("GOOGLETRANSLATE(D524, ""he"", ""en"")"),"#VALUE!")</f>
        <v>#VALUE!</v>
      </c>
    </row>
    <row r="525" ht="15.75" customHeight="1">
      <c r="E525" s="4" t="str">
        <f>IFERROR(__xludf.DUMMYFUNCTION("GOOGLETRANSLATE(D525, ""he"", ""en"")"),"#VALUE!")</f>
        <v>#VALUE!</v>
      </c>
    </row>
    <row r="526" ht="15.75" customHeight="1">
      <c r="E526" s="4" t="str">
        <f>IFERROR(__xludf.DUMMYFUNCTION("GOOGLETRANSLATE(D526, ""he"", ""en"")"),"#VALUE!")</f>
        <v>#VALUE!</v>
      </c>
    </row>
    <row r="527" ht="15.75" customHeight="1">
      <c r="E527" s="4" t="str">
        <f>IFERROR(__xludf.DUMMYFUNCTION("GOOGLETRANSLATE(D527, ""he"", ""en"")"),"#VALUE!")</f>
        <v>#VALUE!</v>
      </c>
    </row>
    <row r="528" ht="15.75" customHeight="1">
      <c r="E528" s="4" t="str">
        <f>IFERROR(__xludf.DUMMYFUNCTION("GOOGLETRANSLATE(D528, ""he"", ""en"")"),"#VALUE!")</f>
        <v>#VALUE!</v>
      </c>
    </row>
    <row r="529" ht="15.75" customHeight="1">
      <c r="E529" s="4" t="str">
        <f>IFERROR(__xludf.DUMMYFUNCTION("GOOGLETRANSLATE(D529, ""he"", ""en"")"),"#VALUE!")</f>
        <v>#VALUE!</v>
      </c>
    </row>
    <row r="530" ht="15.75" customHeight="1">
      <c r="E530" s="4" t="str">
        <f>IFERROR(__xludf.DUMMYFUNCTION("GOOGLETRANSLATE(D530, ""he"", ""en"")"),"#VALUE!")</f>
        <v>#VALUE!</v>
      </c>
    </row>
    <row r="531" ht="15.75" customHeight="1">
      <c r="E531" s="4" t="str">
        <f>IFERROR(__xludf.DUMMYFUNCTION("GOOGLETRANSLATE(D531, ""he"", ""en"")"),"#VALUE!")</f>
        <v>#VALUE!</v>
      </c>
    </row>
    <row r="532" ht="15.75" customHeight="1">
      <c r="E532" s="4" t="str">
        <f>IFERROR(__xludf.DUMMYFUNCTION("GOOGLETRANSLATE(D532, ""he"", ""en"")"),"#VALUE!")</f>
        <v>#VALUE!</v>
      </c>
    </row>
    <row r="533" ht="15.75" customHeight="1">
      <c r="E533" s="4" t="str">
        <f>IFERROR(__xludf.DUMMYFUNCTION("GOOGLETRANSLATE(D533, ""he"", ""en"")"),"#VALUE!")</f>
        <v>#VALUE!</v>
      </c>
    </row>
    <row r="534" ht="15.75" customHeight="1">
      <c r="E534" s="4" t="str">
        <f>IFERROR(__xludf.DUMMYFUNCTION("GOOGLETRANSLATE(D534, ""he"", ""en"")"),"#VALUE!")</f>
        <v>#VALUE!</v>
      </c>
    </row>
    <row r="535" ht="15.75" customHeight="1">
      <c r="E535" s="4" t="str">
        <f>IFERROR(__xludf.DUMMYFUNCTION("GOOGLETRANSLATE(D535, ""he"", ""en"")"),"#VALUE!")</f>
        <v>#VALUE!</v>
      </c>
    </row>
    <row r="536" ht="15.75" customHeight="1">
      <c r="E536" s="4" t="str">
        <f>IFERROR(__xludf.DUMMYFUNCTION("GOOGLETRANSLATE(D536, ""he"", ""en"")"),"#VALUE!")</f>
        <v>#VALUE!</v>
      </c>
    </row>
    <row r="537" ht="15.75" customHeight="1">
      <c r="E537" s="4" t="str">
        <f>IFERROR(__xludf.DUMMYFUNCTION("GOOGLETRANSLATE(D537, ""he"", ""en"")"),"#VALUE!")</f>
        <v>#VALUE!</v>
      </c>
    </row>
    <row r="538" ht="15.75" customHeight="1">
      <c r="E538" s="4" t="str">
        <f>IFERROR(__xludf.DUMMYFUNCTION("GOOGLETRANSLATE(D538, ""he"", ""en"")"),"#VALUE!")</f>
        <v>#VALUE!</v>
      </c>
    </row>
    <row r="539" ht="15.75" customHeight="1">
      <c r="E539" s="4" t="str">
        <f>IFERROR(__xludf.DUMMYFUNCTION("GOOGLETRANSLATE(D539, ""he"", ""en"")"),"#VALUE!")</f>
        <v>#VALUE!</v>
      </c>
    </row>
    <row r="540" ht="15.75" customHeight="1">
      <c r="E540" s="4" t="str">
        <f>IFERROR(__xludf.DUMMYFUNCTION("GOOGLETRANSLATE(D540, ""he"", ""en"")"),"#VALUE!")</f>
        <v>#VALUE!</v>
      </c>
    </row>
    <row r="541" ht="15.75" customHeight="1">
      <c r="E541" s="4" t="str">
        <f>IFERROR(__xludf.DUMMYFUNCTION("GOOGLETRANSLATE(D541, ""he"", ""en"")"),"#VALUE!")</f>
        <v>#VALUE!</v>
      </c>
    </row>
    <row r="542" ht="15.75" customHeight="1">
      <c r="E542" s="4" t="str">
        <f>IFERROR(__xludf.DUMMYFUNCTION("GOOGLETRANSLATE(D542, ""he"", ""en"")"),"#VALUE!")</f>
        <v>#VALUE!</v>
      </c>
    </row>
    <row r="543" ht="15.75" customHeight="1">
      <c r="E543" s="4" t="str">
        <f>IFERROR(__xludf.DUMMYFUNCTION("GOOGLETRANSLATE(D543, ""he"", ""en"")"),"#VALUE!")</f>
        <v>#VALUE!</v>
      </c>
    </row>
    <row r="544" ht="15.75" customHeight="1">
      <c r="E544" s="4" t="str">
        <f>IFERROR(__xludf.DUMMYFUNCTION("GOOGLETRANSLATE(D544, ""he"", ""en"")"),"#VALUE!")</f>
        <v>#VALUE!</v>
      </c>
    </row>
    <row r="545" ht="15.75" customHeight="1">
      <c r="E545" s="4" t="str">
        <f>IFERROR(__xludf.DUMMYFUNCTION("GOOGLETRANSLATE(D545, ""he"", ""en"")"),"#VALUE!")</f>
        <v>#VALUE!</v>
      </c>
    </row>
    <row r="546" ht="15.75" customHeight="1">
      <c r="E546" s="4" t="str">
        <f>IFERROR(__xludf.DUMMYFUNCTION("GOOGLETRANSLATE(D546, ""he"", ""en"")"),"#VALUE!")</f>
        <v>#VALUE!</v>
      </c>
    </row>
    <row r="547" ht="15.75" customHeight="1">
      <c r="E547" s="4" t="str">
        <f>IFERROR(__xludf.DUMMYFUNCTION("GOOGLETRANSLATE(D547, ""he"", ""en"")"),"#VALUE!")</f>
        <v>#VALUE!</v>
      </c>
    </row>
    <row r="548" ht="15.75" customHeight="1">
      <c r="E548" s="4" t="str">
        <f>IFERROR(__xludf.DUMMYFUNCTION("GOOGLETRANSLATE(D548, ""he"", ""en"")"),"#VALUE!")</f>
        <v>#VALUE!</v>
      </c>
    </row>
    <row r="549" ht="15.75" customHeight="1">
      <c r="E549" s="4" t="str">
        <f>IFERROR(__xludf.DUMMYFUNCTION("GOOGLETRANSLATE(D549, ""he"", ""en"")"),"#VALUE!")</f>
        <v>#VALUE!</v>
      </c>
    </row>
    <row r="550" ht="15.75" customHeight="1">
      <c r="E550" s="4" t="str">
        <f>IFERROR(__xludf.DUMMYFUNCTION("GOOGLETRANSLATE(D550, ""he"", ""en"")"),"#VALUE!")</f>
        <v>#VALUE!</v>
      </c>
    </row>
    <row r="551" ht="15.75" customHeight="1">
      <c r="E551" s="4" t="str">
        <f>IFERROR(__xludf.DUMMYFUNCTION("GOOGLETRANSLATE(D551, ""he"", ""en"")"),"#VALUE!")</f>
        <v>#VALUE!</v>
      </c>
    </row>
    <row r="552" ht="15.75" customHeight="1">
      <c r="E552" s="4" t="str">
        <f>IFERROR(__xludf.DUMMYFUNCTION("GOOGLETRANSLATE(D552, ""he"", ""en"")"),"#VALUE!")</f>
        <v>#VALUE!</v>
      </c>
    </row>
    <row r="553" ht="15.75" customHeight="1">
      <c r="E553" s="4" t="str">
        <f>IFERROR(__xludf.DUMMYFUNCTION("GOOGLETRANSLATE(D553, ""he"", ""en"")"),"#VALUE!")</f>
        <v>#VALUE!</v>
      </c>
    </row>
    <row r="554" ht="15.75" customHeight="1">
      <c r="E554" s="4" t="str">
        <f>IFERROR(__xludf.DUMMYFUNCTION("GOOGLETRANSLATE(D554, ""he"", ""en"")"),"#VALUE!")</f>
        <v>#VALUE!</v>
      </c>
    </row>
    <row r="555" ht="15.75" customHeight="1">
      <c r="E555" s="4" t="str">
        <f>IFERROR(__xludf.DUMMYFUNCTION("GOOGLETRANSLATE(D555, ""he"", ""en"")"),"#VALUE!")</f>
        <v>#VALUE!</v>
      </c>
    </row>
    <row r="556" ht="15.75" customHeight="1">
      <c r="E556" s="4" t="str">
        <f>IFERROR(__xludf.DUMMYFUNCTION("GOOGLETRANSLATE(D556, ""he"", ""en"")"),"#VALUE!")</f>
        <v>#VALUE!</v>
      </c>
    </row>
    <row r="557" ht="15.75" customHeight="1">
      <c r="E557" s="4" t="str">
        <f>IFERROR(__xludf.DUMMYFUNCTION("GOOGLETRANSLATE(D557, ""he"", ""en"")"),"#VALUE!")</f>
        <v>#VALUE!</v>
      </c>
    </row>
    <row r="558" ht="15.75" customHeight="1">
      <c r="E558" s="4" t="str">
        <f>IFERROR(__xludf.DUMMYFUNCTION("GOOGLETRANSLATE(D558, ""he"", ""en"")"),"#VALUE!")</f>
        <v>#VALUE!</v>
      </c>
    </row>
    <row r="559" ht="15.75" customHeight="1">
      <c r="E559" s="4" t="str">
        <f>IFERROR(__xludf.DUMMYFUNCTION("GOOGLETRANSLATE(D559, ""he"", ""en"")"),"#VALUE!")</f>
        <v>#VALUE!</v>
      </c>
    </row>
    <row r="560" ht="15.75" customHeight="1">
      <c r="E560" s="4" t="str">
        <f>IFERROR(__xludf.DUMMYFUNCTION("GOOGLETRANSLATE(D560, ""he"", ""en"")"),"#VALUE!")</f>
        <v>#VALUE!</v>
      </c>
    </row>
    <row r="561" ht="15.75" customHeight="1">
      <c r="E561" s="4" t="str">
        <f>IFERROR(__xludf.DUMMYFUNCTION("GOOGLETRANSLATE(D561, ""he"", ""en"")"),"#VALUE!")</f>
        <v>#VALUE!</v>
      </c>
    </row>
    <row r="562" ht="15.75" customHeight="1">
      <c r="E562" s="4" t="str">
        <f>IFERROR(__xludf.DUMMYFUNCTION("GOOGLETRANSLATE(D562, ""he"", ""en"")"),"#VALUE!")</f>
        <v>#VALUE!</v>
      </c>
    </row>
    <row r="563" ht="15.75" customHeight="1">
      <c r="E563" s="4" t="str">
        <f>IFERROR(__xludf.DUMMYFUNCTION("GOOGLETRANSLATE(D563, ""he"", ""en"")"),"#VALUE!")</f>
        <v>#VALUE!</v>
      </c>
    </row>
    <row r="564" ht="15.75" customHeight="1">
      <c r="E564" s="4" t="str">
        <f>IFERROR(__xludf.DUMMYFUNCTION("GOOGLETRANSLATE(D564, ""he"", ""en"")"),"#VALUE!")</f>
        <v>#VALUE!</v>
      </c>
    </row>
    <row r="565" ht="15.75" customHeight="1">
      <c r="E565" s="4" t="str">
        <f>IFERROR(__xludf.DUMMYFUNCTION("GOOGLETRANSLATE(D565, ""he"", ""en"")"),"#VALUE!")</f>
        <v>#VALUE!</v>
      </c>
    </row>
    <row r="566" ht="15.75" customHeight="1">
      <c r="E566" s="4" t="str">
        <f>IFERROR(__xludf.DUMMYFUNCTION("GOOGLETRANSLATE(D566, ""he"", ""en"")"),"#VALUE!")</f>
        <v>#VALUE!</v>
      </c>
    </row>
    <row r="567" ht="15.75" customHeight="1">
      <c r="E567" s="4" t="str">
        <f>IFERROR(__xludf.DUMMYFUNCTION("GOOGLETRANSLATE(D567, ""he"", ""en"")"),"#VALUE!")</f>
        <v>#VALUE!</v>
      </c>
    </row>
    <row r="568" ht="15.75" customHeight="1">
      <c r="E568" s="4" t="str">
        <f>IFERROR(__xludf.DUMMYFUNCTION("GOOGLETRANSLATE(D568, ""he"", ""en"")"),"#VALUE!")</f>
        <v>#VALUE!</v>
      </c>
    </row>
    <row r="569" ht="15.75" customHeight="1">
      <c r="E569" s="4" t="str">
        <f>IFERROR(__xludf.DUMMYFUNCTION("GOOGLETRANSLATE(D569, ""he"", ""en"")"),"#VALUE!")</f>
        <v>#VALUE!</v>
      </c>
    </row>
    <row r="570" ht="15.75" customHeight="1">
      <c r="E570" s="4" t="str">
        <f>IFERROR(__xludf.DUMMYFUNCTION("GOOGLETRANSLATE(D570, ""he"", ""en"")"),"#VALUE!")</f>
        <v>#VALUE!</v>
      </c>
    </row>
    <row r="571" ht="15.75" customHeight="1">
      <c r="E571" s="4" t="str">
        <f>IFERROR(__xludf.DUMMYFUNCTION("GOOGLETRANSLATE(D571, ""he"", ""en"")"),"#VALUE!")</f>
        <v>#VALUE!</v>
      </c>
    </row>
    <row r="572" ht="15.75" customHeight="1">
      <c r="E572" s="4" t="str">
        <f>IFERROR(__xludf.DUMMYFUNCTION("GOOGLETRANSLATE(D572, ""he"", ""en"")"),"#VALUE!")</f>
        <v>#VALUE!</v>
      </c>
    </row>
    <row r="573" ht="15.75" customHeight="1">
      <c r="E573" s="4" t="str">
        <f>IFERROR(__xludf.DUMMYFUNCTION("GOOGLETRANSLATE(D573, ""he"", ""en"")"),"#VALUE!")</f>
        <v>#VALUE!</v>
      </c>
    </row>
    <row r="574" ht="15.75" customHeight="1">
      <c r="E574" s="4" t="str">
        <f>IFERROR(__xludf.DUMMYFUNCTION("GOOGLETRANSLATE(D574, ""he"", ""en"")"),"#VALUE!")</f>
        <v>#VALUE!</v>
      </c>
    </row>
    <row r="575" ht="15.75" customHeight="1">
      <c r="E575" s="4" t="str">
        <f>IFERROR(__xludf.DUMMYFUNCTION("GOOGLETRANSLATE(D575, ""he"", ""en"")"),"#VALUE!")</f>
        <v>#VALUE!</v>
      </c>
    </row>
    <row r="576" ht="15.75" customHeight="1">
      <c r="E576" s="4" t="str">
        <f>IFERROR(__xludf.DUMMYFUNCTION("GOOGLETRANSLATE(D576, ""he"", ""en"")"),"#VALUE!")</f>
        <v>#VALUE!</v>
      </c>
    </row>
    <row r="577" ht="15.75" customHeight="1">
      <c r="E577" s="4" t="str">
        <f>IFERROR(__xludf.DUMMYFUNCTION("GOOGLETRANSLATE(D577, ""he"", ""en"")"),"#VALUE!")</f>
        <v>#VALUE!</v>
      </c>
    </row>
    <row r="578" ht="15.75" customHeight="1">
      <c r="E578" s="4" t="str">
        <f>IFERROR(__xludf.DUMMYFUNCTION("GOOGLETRANSLATE(D578, ""he"", ""en"")"),"#VALUE!")</f>
        <v>#VALUE!</v>
      </c>
    </row>
    <row r="579" ht="15.75" customHeight="1">
      <c r="E579" s="4" t="str">
        <f>IFERROR(__xludf.DUMMYFUNCTION("GOOGLETRANSLATE(D579, ""he"", ""en"")"),"#VALUE!")</f>
        <v>#VALUE!</v>
      </c>
    </row>
    <row r="580" ht="15.75" customHeight="1">
      <c r="E580" s="4" t="str">
        <f>IFERROR(__xludf.DUMMYFUNCTION("GOOGLETRANSLATE(D580, ""he"", ""en"")"),"#VALUE!")</f>
        <v>#VALUE!</v>
      </c>
    </row>
    <row r="581" ht="15.75" customHeight="1">
      <c r="E581" s="4" t="str">
        <f>IFERROR(__xludf.DUMMYFUNCTION("GOOGLETRANSLATE(D581, ""he"", ""en"")"),"#VALUE!")</f>
        <v>#VALUE!</v>
      </c>
    </row>
    <row r="582" ht="15.75" customHeight="1">
      <c r="E582" s="4" t="str">
        <f>IFERROR(__xludf.DUMMYFUNCTION("GOOGLETRANSLATE(D582, ""he"", ""en"")"),"#VALUE!")</f>
        <v>#VALUE!</v>
      </c>
    </row>
    <row r="583" ht="15.75" customHeight="1">
      <c r="E583" s="4" t="str">
        <f>IFERROR(__xludf.DUMMYFUNCTION("GOOGLETRANSLATE(D583, ""he"", ""en"")"),"#VALUE!")</f>
        <v>#VALUE!</v>
      </c>
    </row>
    <row r="584" ht="15.75" customHeight="1">
      <c r="E584" s="4" t="str">
        <f>IFERROR(__xludf.DUMMYFUNCTION("GOOGLETRANSLATE(D584, ""he"", ""en"")"),"#VALUE!")</f>
        <v>#VALUE!</v>
      </c>
    </row>
    <row r="585" ht="15.75" customHeight="1">
      <c r="E585" s="4" t="str">
        <f>IFERROR(__xludf.DUMMYFUNCTION("GOOGLETRANSLATE(D585, ""he"", ""en"")"),"#VALUE!")</f>
        <v>#VALUE!</v>
      </c>
    </row>
    <row r="586" ht="15.75" customHeight="1">
      <c r="E586" s="4" t="str">
        <f>IFERROR(__xludf.DUMMYFUNCTION("GOOGLETRANSLATE(D586, ""he"", ""en"")"),"#VALUE!")</f>
        <v>#VALUE!</v>
      </c>
    </row>
    <row r="587" ht="15.75" customHeight="1">
      <c r="E587" s="4" t="str">
        <f>IFERROR(__xludf.DUMMYFUNCTION("GOOGLETRANSLATE(D587, ""he"", ""en"")"),"#VALUE!")</f>
        <v>#VALUE!</v>
      </c>
    </row>
    <row r="588" ht="15.75" customHeight="1">
      <c r="E588" s="4" t="str">
        <f>IFERROR(__xludf.DUMMYFUNCTION("GOOGLETRANSLATE(D588, ""he"", ""en"")"),"#VALUE!")</f>
        <v>#VALUE!</v>
      </c>
    </row>
    <row r="589" ht="15.75" customHeight="1">
      <c r="E589" s="4" t="str">
        <f>IFERROR(__xludf.DUMMYFUNCTION("GOOGLETRANSLATE(D589, ""he"", ""en"")"),"#VALUE!")</f>
        <v>#VALUE!</v>
      </c>
    </row>
    <row r="590" ht="15.75" customHeight="1">
      <c r="E590" s="4" t="str">
        <f>IFERROR(__xludf.DUMMYFUNCTION("GOOGLETRANSLATE(D590, ""he"", ""en"")"),"#VALUE!")</f>
        <v>#VALUE!</v>
      </c>
    </row>
    <row r="591" ht="15.75" customHeight="1">
      <c r="E591" s="4" t="str">
        <f>IFERROR(__xludf.DUMMYFUNCTION("GOOGLETRANSLATE(D591, ""he"", ""en"")"),"#VALUE!")</f>
        <v>#VALUE!</v>
      </c>
    </row>
    <row r="592" ht="15.75" customHeight="1">
      <c r="E592" s="4" t="str">
        <f>IFERROR(__xludf.DUMMYFUNCTION("GOOGLETRANSLATE(D592, ""he"", ""en"")"),"#VALUE!")</f>
        <v>#VALUE!</v>
      </c>
    </row>
    <row r="593" ht="15.75" customHeight="1">
      <c r="E593" s="4" t="str">
        <f>IFERROR(__xludf.DUMMYFUNCTION("GOOGLETRANSLATE(D593, ""he"", ""en"")"),"#VALUE!")</f>
        <v>#VALUE!</v>
      </c>
    </row>
    <row r="594" ht="15.75" customHeight="1">
      <c r="E594" s="4" t="str">
        <f>IFERROR(__xludf.DUMMYFUNCTION("GOOGLETRANSLATE(D594, ""he"", ""en"")"),"#VALUE!")</f>
        <v>#VALUE!</v>
      </c>
    </row>
    <row r="595" ht="15.75" customHeight="1">
      <c r="E595" s="4" t="str">
        <f>IFERROR(__xludf.DUMMYFUNCTION("GOOGLETRANSLATE(D595, ""he"", ""en"")"),"#VALUE!")</f>
        <v>#VALUE!</v>
      </c>
    </row>
    <row r="596" ht="15.75" customHeight="1">
      <c r="E596" s="4" t="str">
        <f>IFERROR(__xludf.DUMMYFUNCTION("GOOGLETRANSLATE(D596, ""he"", ""en"")"),"#VALUE!")</f>
        <v>#VALUE!</v>
      </c>
    </row>
    <row r="597" ht="15.75" customHeight="1">
      <c r="E597" s="4" t="str">
        <f>IFERROR(__xludf.DUMMYFUNCTION("GOOGLETRANSLATE(D597, ""he"", ""en"")"),"#VALUE!")</f>
        <v>#VALUE!</v>
      </c>
    </row>
    <row r="598" ht="15.75" customHeight="1">
      <c r="E598" s="4" t="str">
        <f>IFERROR(__xludf.DUMMYFUNCTION("GOOGLETRANSLATE(D598, ""he"", ""en"")"),"#VALUE!")</f>
        <v>#VALUE!</v>
      </c>
    </row>
    <row r="599" ht="15.75" customHeight="1">
      <c r="E599" s="4" t="str">
        <f>IFERROR(__xludf.DUMMYFUNCTION("GOOGLETRANSLATE(D599, ""he"", ""en"")"),"#VALUE!")</f>
        <v>#VALUE!</v>
      </c>
    </row>
    <row r="600" ht="15.75" customHeight="1">
      <c r="E600" s="4" t="str">
        <f>IFERROR(__xludf.DUMMYFUNCTION("GOOGLETRANSLATE(D600, ""he"", ""en"")"),"#VALUE!")</f>
        <v>#VALUE!</v>
      </c>
    </row>
    <row r="601" ht="15.75" customHeight="1">
      <c r="E601" s="4" t="str">
        <f>IFERROR(__xludf.DUMMYFUNCTION("GOOGLETRANSLATE(D601, ""he"", ""en"")"),"#VALUE!")</f>
        <v>#VALUE!</v>
      </c>
    </row>
    <row r="602" ht="15.75" customHeight="1">
      <c r="E602" s="4" t="str">
        <f>IFERROR(__xludf.DUMMYFUNCTION("GOOGLETRANSLATE(D602, ""he"", ""en"")"),"#VALUE!")</f>
        <v>#VALUE!</v>
      </c>
    </row>
    <row r="603" ht="15.75" customHeight="1">
      <c r="E603" s="4" t="str">
        <f>IFERROR(__xludf.DUMMYFUNCTION("GOOGLETRANSLATE(D603, ""he"", ""en"")"),"#VALUE!")</f>
        <v>#VALUE!</v>
      </c>
    </row>
    <row r="604" ht="15.75" customHeight="1">
      <c r="E604" s="4" t="str">
        <f>IFERROR(__xludf.DUMMYFUNCTION("GOOGLETRANSLATE(D604, ""he"", ""en"")"),"#VALUE!")</f>
        <v>#VALUE!</v>
      </c>
    </row>
    <row r="605" ht="15.75" customHeight="1">
      <c r="E605" s="4" t="str">
        <f>IFERROR(__xludf.DUMMYFUNCTION("GOOGLETRANSLATE(D605, ""he"", ""en"")"),"#VALUE!")</f>
        <v>#VALUE!</v>
      </c>
    </row>
    <row r="606" ht="15.75" customHeight="1">
      <c r="E606" s="4" t="str">
        <f>IFERROR(__xludf.DUMMYFUNCTION("GOOGLETRANSLATE(D606, ""he"", ""en"")"),"#VALUE!")</f>
        <v>#VALUE!</v>
      </c>
    </row>
    <row r="607" ht="15.75" customHeight="1">
      <c r="E607" s="4" t="str">
        <f>IFERROR(__xludf.DUMMYFUNCTION("GOOGLETRANSLATE(D607, ""he"", ""en"")"),"#VALUE!")</f>
        <v>#VALUE!</v>
      </c>
    </row>
    <row r="608" ht="15.75" customHeight="1">
      <c r="E608" s="4" t="str">
        <f>IFERROR(__xludf.DUMMYFUNCTION("GOOGLETRANSLATE(D608, ""he"", ""en"")"),"#VALUE!")</f>
        <v>#VALUE!</v>
      </c>
    </row>
    <row r="609" ht="15.75" customHeight="1">
      <c r="E609" s="4" t="str">
        <f>IFERROR(__xludf.DUMMYFUNCTION("GOOGLETRANSLATE(D609, ""he"", ""en"")"),"#VALUE!")</f>
        <v>#VALUE!</v>
      </c>
    </row>
    <row r="610" ht="15.75" customHeight="1">
      <c r="E610" s="4" t="str">
        <f>IFERROR(__xludf.DUMMYFUNCTION("GOOGLETRANSLATE(D610, ""he"", ""en"")"),"#VALUE!")</f>
        <v>#VALUE!</v>
      </c>
    </row>
    <row r="611" ht="15.75" customHeight="1">
      <c r="E611" s="4" t="str">
        <f>IFERROR(__xludf.DUMMYFUNCTION("GOOGLETRANSLATE(D611, ""he"", ""en"")"),"#VALUE!")</f>
        <v>#VALUE!</v>
      </c>
    </row>
    <row r="612" ht="15.75" customHeight="1">
      <c r="E612" s="4" t="str">
        <f>IFERROR(__xludf.DUMMYFUNCTION("GOOGLETRANSLATE(D612, ""he"", ""en"")"),"#VALUE!")</f>
        <v>#VALUE!</v>
      </c>
    </row>
    <row r="613" ht="15.75" customHeight="1">
      <c r="E613" s="4" t="str">
        <f>IFERROR(__xludf.DUMMYFUNCTION("GOOGLETRANSLATE(D613, ""he"", ""en"")"),"#VALUE!")</f>
        <v>#VALUE!</v>
      </c>
    </row>
    <row r="614" ht="15.75" customHeight="1">
      <c r="E614" s="4" t="str">
        <f>IFERROR(__xludf.DUMMYFUNCTION("GOOGLETRANSLATE(D614, ""he"", ""en"")"),"#VALUE!")</f>
        <v>#VALUE!</v>
      </c>
    </row>
    <row r="615" ht="15.75" customHeight="1">
      <c r="E615" s="4" t="str">
        <f>IFERROR(__xludf.DUMMYFUNCTION("GOOGLETRANSLATE(D615, ""he"", ""en"")"),"#VALUE!")</f>
        <v>#VALUE!</v>
      </c>
    </row>
    <row r="616" ht="15.75" customHeight="1">
      <c r="E616" s="4" t="str">
        <f>IFERROR(__xludf.DUMMYFUNCTION("GOOGLETRANSLATE(D616, ""he"", ""en"")"),"#VALUE!")</f>
        <v>#VALUE!</v>
      </c>
    </row>
    <row r="617" ht="15.75" customHeight="1">
      <c r="E617" s="4" t="str">
        <f>IFERROR(__xludf.DUMMYFUNCTION("GOOGLETRANSLATE(D617, ""he"", ""en"")"),"#VALUE!")</f>
        <v>#VALUE!</v>
      </c>
    </row>
    <row r="618" ht="15.75" customHeight="1">
      <c r="E618" s="4" t="str">
        <f>IFERROR(__xludf.DUMMYFUNCTION("GOOGLETRANSLATE(D618, ""he"", ""en"")"),"#VALUE!")</f>
        <v>#VALUE!</v>
      </c>
    </row>
    <row r="619" ht="15.75" customHeight="1">
      <c r="E619" s="4" t="str">
        <f>IFERROR(__xludf.DUMMYFUNCTION("GOOGLETRANSLATE(D619, ""he"", ""en"")"),"#VALUE!")</f>
        <v>#VALUE!</v>
      </c>
    </row>
    <row r="620" ht="15.75" customHeight="1">
      <c r="E620" s="4" t="str">
        <f>IFERROR(__xludf.DUMMYFUNCTION("GOOGLETRANSLATE(D620, ""he"", ""en"")"),"#VALUE!")</f>
        <v>#VALUE!</v>
      </c>
    </row>
    <row r="621" ht="15.75" customHeight="1">
      <c r="E621" s="4" t="str">
        <f>IFERROR(__xludf.DUMMYFUNCTION("GOOGLETRANSLATE(D621, ""he"", ""en"")"),"#VALUE!")</f>
        <v>#VALUE!</v>
      </c>
    </row>
    <row r="622" ht="15.75" customHeight="1">
      <c r="E622" s="4" t="str">
        <f>IFERROR(__xludf.DUMMYFUNCTION("GOOGLETRANSLATE(D622, ""he"", ""en"")"),"#VALUE!")</f>
        <v>#VALUE!</v>
      </c>
    </row>
    <row r="623" ht="15.75" customHeight="1">
      <c r="E623" s="4" t="str">
        <f>IFERROR(__xludf.DUMMYFUNCTION("GOOGLETRANSLATE(D623, ""he"", ""en"")"),"#VALUE!")</f>
        <v>#VALUE!</v>
      </c>
    </row>
    <row r="624" ht="15.75" customHeight="1">
      <c r="E624" s="4" t="str">
        <f>IFERROR(__xludf.DUMMYFUNCTION("GOOGLETRANSLATE(D624, ""he"", ""en"")"),"#VALUE!")</f>
        <v>#VALUE!</v>
      </c>
    </row>
    <row r="625" ht="15.75" customHeight="1">
      <c r="E625" s="4" t="str">
        <f>IFERROR(__xludf.DUMMYFUNCTION("GOOGLETRANSLATE(D625, ""he"", ""en"")"),"#VALUE!")</f>
        <v>#VALUE!</v>
      </c>
    </row>
    <row r="626" ht="15.75" customHeight="1">
      <c r="E626" s="4" t="str">
        <f>IFERROR(__xludf.DUMMYFUNCTION("GOOGLETRANSLATE(D626, ""he"", ""en"")"),"#VALUE!")</f>
        <v>#VALUE!</v>
      </c>
    </row>
    <row r="627" ht="15.75" customHeight="1">
      <c r="E627" s="4" t="str">
        <f>IFERROR(__xludf.DUMMYFUNCTION("GOOGLETRANSLATE(D627, ""he"", ""en"")"),"#VALUE!")</f>
        <v>#VALUE!</v>
      </c>
    </row>
    <row r="628" ht="15.75" customHeight="1">
      <c r="E628" s="4" t="str">
        <f>IFERROR(__xludf.DUMMYFUNCTION("GOOGLETRANSLATE(D628, ""he"", ""en"")"),"#VALUE!")</f>
        <v>#VALUE!</v>
      </c>
    </row>
    <row r="629" ht="15.75" customHeight="1">
      <c r="E629" s="4" t="str">
        <f>IFERROR(__xludf.DUMMYFUNCTION("GOOGLETRANSLATE(D629, ""he"", ""en"")"),"#VALUE!")</f>
        <v>#VALUE!</v>
      </c>
    </row>
    <row r="630" ht="15.75" customHeight="1">
      <c r="E630" s="4" t="str">
        <f>IFERROR(__xludf.DUMMYFUNCTION("GOOGLETRANSLATE(D630, ""he"", ""en"")"),"#VALUE!")</f>
        <v>#VALUE!</v>
      </c>
    </row>
    <row r="631" ht="15.75" customHeight="1">
      <c r="E631" s="4" t="str">
        <f>IFERROR(__xludf.DUMMYFUNCTION("GOOGLETRANSLATE(D631, ""he"", ""en"")"),"#VALUE!")</f>
        <v>#VALUE!</v>
      </c>
    </row>
    <row r="632" ht="15.75" customHeight="1">
      <c r="E632" s="4" t="str">
        <f>IFERROR(__xludf.DUMMYFUNCTION("GOOGLETRANSLATE(D632, ""he"", ""en"")"),"#VALUE!")</f>
        <v>#VALUE!</v>
      </c>
    </row>
    <row r="633" ht="15.75" customHeight="1">
      <c r="E633" s="4" t="str">
        <f>IFERROR(__xludf.DUMMYFUNCTION("GOOGLETRANSLATE(D633, ""he"", ""en"")"),"#VALUE!")</f>
        <v>#VALUE!</v>
      </c>
    </row>
    <row r="634" ht="15.75" customHeight="1">
      <c r="E634" s="4" t="str">
        <f>IFERROR(__xludf.DUMMYFUNCTION("GOOGLETRANSLATE(D634, ""he"", ""en"")"),"#VALUE!")</f>
        <v>#VALUE!</v>
      </c>
    </row>
    <row r="635" ht="15.75" customHeight="1">
      <c r="E635" s="4" t="str">
        <f>IFERROR(__xludf.DUMMYFUNCTION("GOOGLETRANSLATE(D635, ""he"", ""en"")"),"#VALUE!")</f>
        <v>#VALUE!</v>
      </c>
    </row>
    <row r="636" ht="15.75" customHeight="1">
      <c r="E636" s="4" t="str">
        <f>IFERROR(__xludf.DUMMYFUNCTION("GOOGLETRANSLATE(D636, ""he"", ""en"")"),"#VALUE!")</f>
        <v>#VALUE!</v>
      </c>
    </row>
    <row r="637" ht="15.75" customHeight="1">
      <c r="E637" s="4" t="str">
        <f>IFERROR(__xludf.DUMMYFUNCTION("GOOGLETRANSLATE(D637, ""he"", ""en"")"),"#VALUE!")</f>
        <v>#VALUE!</v>
      </c>
    </row>
    <row r="638" ht="15.75" customHeight="1">
      <c r="E638" s="4" t="str">
        <f>IFERROR(__xludf.DUMMYFUNCTION("GOOGLETRANSLATE(D638, ""he"", ""en"")"),"#VALUE!")</f>
        <v>#VALUE!</v>
      </c>
    </row>
    <row r="639" ht="15.75" customHeight="1">
      <c r="E639" s="4" t="str">
        <f>IFERROR(__xludf.DUMMYFUNCTION("GOOGLETRANSLATE(D639, ""he"", ""en"")"),"#VALUE!")</f>
        <v>#VALUE!</v>
      </c>
    </row>
    <row r="640" ht="15.75" customHeight="1">
      <c r="E640" s="4" t="str">
        <f>IFERROR(__xludf.DUMMYFUNCTION("GOOGLETRANSLATE(D640, ""he"", ""en"")"),"#VALUE!")</f>
        <v>#VALUE!</v>
      </c>
    </row>
    <row r="641" ht="15.75" customHeight="1">
      <c r="E641" s="4" t="str">
        <f>IFERROR(__xludf.DUMMYFUNCTION("GOOGLETRANSLATE(D641, ""he"", ""en"")"),"#VALUE!")</f>
        <v>#VALUE!</v>
      </c>
    </row>
    <row r="642" ht="15.75" customHeight="1">
      <c r="E642" s="4" t="str">
        <f>IFERROR(__xludf.DUMMYFUNCTION("GOOGLETRANSLATE(D642, ""he"", ""en"")"),"#VALUE!")</f>
        <v>#VALUE!</v>
      </c>
    </row>
    <row r="643" ht="15.75" customHeight="1">
      <c r="E643" s="4" t="str">
        <f>IFERROR(__xludf.DUMMYFUNCTION("GOOGLETRANSLATE(D643, ""he"", ""en"")"),"#VALUE!")</f>
        <v>#VALUE!</v>
      </c>
    </row>
    <row r="644" ht="15.75" customHeight="1">
      <c r="E644" s="4" t="str">
        <f>IFERROR(__xludf.DUMMYFUNCTION("GOOGLETRANSLATE(D644, ""he"", ""en"")"),"#VALUE!")</f>
        <v>#VALUE!</v>
      </c>
    </row>
    <row r="645" ht="15.75" customHeight="1">
      <c r="E645" s="4" t="str">
        <f>IFERROR(__xludf.DUMMYFUNCTION("GOOGLETRANSLATE(D645, ""he"", ""en"")"),"#VALUE!")</f>
        <v>#VALUE!</v>
      </c>
    </row>
    <row r="646" ht="15.75" customHeight="1">
      <c r="E646" s="4" t="str">
        <f>IFERROR(__xludf.DUMMYFUNCTION("GOOGLETRANSLATE(D646, ""he"", ""en"")"),"#VALUE!")</f>
        <v>#VALUE!</v>
      </c>
    </row>
    <row r="647" ht="15.75" customHeight="1">
      <c r="E647" s="4" t="str">
        <f>IFERROR(__xludf.DUMMYFUNCTION("GOOGLETRANSLATE(D647, ""he"", ""en"")"),"#VALUE!")</f>
        <v>#VALUE!</v>
      </c>
    </row>
    <row r="648" ht="15.75" customHeight="1">
      <c r="E648" s="4" t="str">
        <f>IFERROR(__xludf.DUMMYFUNCTION("GOOGLETRANSLATE(D648, ""he"", ""en"")"),"#VALUE!")</f>
        <v>#VALUE!</v>
      </c>
    </row>
    <row r="649" ht="15.75" customHeight="1">
      <c r="E649" s="4" t="str">
        <f>IFERROR(__xludf.DUMMYFUNCTION("GOOGLETRANSLATE(D649, ""he"", ""en"")"),"#VALUE!")</f>
        <v>#VALUE!</v>
      </c>
    </row>
    <row r="650" ht="15.75" customHeight="1">
      <c r="E650" s="4" t="str">
        <f>IFERROR(__xludf.DUMMYFUNCTION("GOOGLETRANSLATE(D650, ""he"", ""en"")"),"#VALUE!")</f>
        <v>#VALUE!</v>
      </c>
    </row>
    <row r="651" ht="15.75" customHeight="1">
      <c r="E651" s="4" t="str">
        <f>IFERROR(__xludf.DUMMYFUNCTION("GOOGLETRANSLATE(D651, ""he"", ""en"")"),"#VALUE!")</f>
        <v>#VALUE!</v>
      </c>
    </row>
    <row r="652" ht="15.75" customHeight="1">
      <c r="E652" s="4" t="str">
        <f>IFERROR(__xludf.DUMMYFUNCTION("GOOGLETRANSLATE(D652, ""he"", ""en"")"),"#VALUE!")</f>
        <v>#VALUE!</v>
      </c>
    </row>
    <row r="653" ht="15.75" customHeight="1">
      <c r="E653" s="4" t="str">
        <f>IFERROR(__xludf.DUMMYFUNCTION("GOOGLETRANSLATE(D653, ""he"", ""en"")"),"#VALUE!")</f>
        <v>#VALUE!</v>
      </c>
    </row>
    <row r="654" ht="15.75" customHeight="1">
      <c r="E654" s="4" t="str">
        <f>IFERROR(__xludf.DUMMYFUNCTION("GOOGLETRANSLATE(D654, ""he"", ""en"")"),"#VALUE!")</f>
        <v>#VALUE!</v>
      </c>
    </row>
    <row r="655" ht="15.75" customHeight="1">
      <c r="E655" s="4" t="str">
        <f>IFERROR(__xludf.DUMMYFUNCTION("GOOGLETRANSLATE(D655, ""he"", ""en"")"),"#VALUE!")</f>
        <v>#VALUE!</v>
      </c>
    </row>
    <row r="656" ht="15.75" customHeight="1">
      <c r="E656" s="4" t="str">
        <f>IFERROR(__xludf.DUMMYFUNCTION("GOOGLETRANSLATE(D656, ""he"", ""en"")"),"#VALUE!")</f>
        <v>#VALUE!</v>
      </c>
    </row>
    <row r="657" ht="15.75" customHeight="1">
      <c r="E657" s="4" t="str">
        <f>IFERROR(__xludf.DUMMYFUNCTION("GOOGLETRANSLATE(D657, ""he"", ""en"")"),"#VALUE!")</f>
        <v>#VALUE!</v>
      </c>
    </row>
    <row r="658" ht="15.75" customHeight="1">
      <c r="E658" s="4" t="str">
        <f>IFERROR(__xludf.DUMMYFUNCTION("GOOGLETRANSLATE(D658, ""he"", ""en"")"),"#VALUE!")</f>
        <v>#VALUE!</v>
      </c>
    </row>
    <row r="659" ht="15.75" customHeight="1">
      <c r="E659" s="4" t="str">
        <f>IFERROR(__xludf.DUMMYFUNCTION("GOOGLETRANSLATE(D659, ""he"", ""en"")"),"#VALUE!")</f>
        <v>#VALUE!</v>
      </c>
    </row>
    <row r="660" ht="15.75" customHeight="1">
      <c r="E660" s="4" t="str">
        <f>IFERROR(__xludf.DUMMYFUNCTION("GOOGLETRANSLATE(D660, ""he"", ""en"")"),"#VALUE!")</f>
        <v>#VALUE!</v>
      </c>
    </row>
    <row r="661" ht="15.75" customHeight="1">
      <c r="E661" s="4" t="str">
        <f>IFERROR(__xludf.DUMMYFUNCTION("GOOGLETRANSLATE(D661, ""he"", ""en"")"),"#VALUE!")</f>
        <v>#VALUE!</v>
      </c>
    </row>
    <row r="662" ht="15.75" customHeight="1">
      <c r="E662" s="4" t="str">
        <f>IFERROR(__xludf.DUMMYFUNCTION("GOOGLETRANSLATE(D662, ""he"", ""en"")"),"#VALUE!")</f>
        <v>#VALUE!</v>
      </c>
    </row>
    <row r="663" ht="15.75" customHeight="1">
      <c r="E663" s="4" t="str">
        <f>IFERROR(__xludf.DUMMYFUNCTION("GOOGLETRANSLATE(D663, ""he"", ""en"")"),"#VALUE!")</f>
        <v>#VALUE!</v>
      </c>
    </row>
    <row r="664" ht="15.75" customHeight="1">
      <c r="E664" s="4" t="str">
        <f>IFERROR(__xludf.DUMMYFUNCTION("GOOGLETRANSLATE(D664, ""he"", ""en"")"),"#VALUE!")</f>
        <v>#VALUE!</v>
      </c>
    </row>
    <row r="665" ht="15.75" customHeight="1">
      <c r="E665" s="4" t="str">
        <f>IFERROR(__xludf.DUMMYFUNCTION("GOOGLETRANSLATE(D665, ""he"", ""en"")"),"#VALUE!")</f>
        <v>#VALUE!</v>
      </c>
    </row>
    <row r="666" ht="15.75" customHeight="1">
      <c r="E666" s="4" t="str">
        <f>IFERROR(__xludf.DUMMYFUNCTION("GOOGLETRANSLATE(D666, ""he"", ""en"")"),"#VALUE!")</f>
        <v>#VALUE!</v>
      </c>
    </row>
    <row r="667" ht="15.75" customHeight="1">
      <c r="E667" s="4" t="str">
        <f>IFERROR(__xludf.DUMMYFUNCTION("GOOGLETRANSLATE(D667, ""he"", ""en"")"),"#VALUE!")</f>
        <v>#VALUE!</v>
      </c>
    </row>
    <row r="668" ht="15.75" customHeight="1">
      <c r="E668" s="4" t="str">
        <f>IFERROR(__xludf.DUMMYFUNCTION("GOOGLETRANSLATE(D668, ""he"", ""en"")"),"#VALUE!")</f>
        <v>#VALUE!</v>
      </c>
    </row>
    <row r="669" ht="15.75" customHeight="1">
      <c r="E669" s="4" t="str">
        <f>IFERROR(__xludf.DUMMYFUNCTION("GOOGLETRANSLATE(D669, ""he"", ""en"")"),"#VALUE!")</f>
        <v>#VALUE!</v>
      </c>
    </row>
    <row r="670" ht="15.75" customHeight="1">
      <c r="E670" s="4" t="str">
        <f>IFERROR(__xludf.DUMMYFUNCTION("GOOGLETRANSLATE(D670, ""he"", ""en"")"),"#VALUE!")</f>
        <v>#VALUE!</v>
      </c>
    </row>
    <row r="671" ht="15.75" customHeight="1">
      <c r="E671" s="4" t="str">
        <f>IFERROR(__xludf.DUMMYFUNCTION("GOOGLETRANSLATE(D671, ""he"", ""en"")"),"#VALUE!")</f>
        <v>#VALUE!</v>
      </c>
    </row>
    <row r="672" ht="15.75" customHeight="1">
      <c r="E672" s="4" t="str">
        <f>IFERROR(__xludf.DUMMYFUNCTION("GOOGLETRANSLATE(D672, ""he"", ""en"")"),"#VALUE!")</f>
        <v>#VALUE!</v>
      </c>
    </row>
    <row r="673" ht="15.75" customHeight="1">
      <c r="E673" s="4" t="str">
        <f>IFERROR(__xludf.DUMMYFUNCTION("GOOGLETRANSLATE(D673, ""he"", ""en"")"),"#VALUE!")</f>
        <v>#VALUE!</v>
      </c>
    </row>
    <row r="674" ht="15.75" customHeight="1">
      <c r="E674" s="4" t="str">
        <f>IFERROR(__xludf.DUMMYFUNCTION("GOOGLETRANSLATE(D674, ""he"", ""en"")"),"#VALUE!")</f>
        <v>#VALUE!</v>
      </c>
    </row>
    <row r="675" ht="15.75" customHeight="1">
      <c r="E675" s="4" t="str">
        <f>IFERROR(__xludf.DUMMYFUNCTION("GOOGLETRANSLATE(D675, ""he"", ""en"")"),"#VALUE!")</f>
        <v>#VALUE!</v>
      </c>
    </row>
    <row r="676" ht="15.75" customHeight="1">
      <c r="E676" s="4" t="str">
        <f>IFERROR(__xludf.DUMMYFUNCTION("GOOGLETRANSLATE(D676, ""he"", ""en"")"),"#VALUE!")</f>
        <v>#VALUE!</v>
      </c>
    </row>
    <row r="677" ht="15.75" customHeight="1">
      <c r="E677" s="4" t="str">
        <f>IFERROR(__xludf.DUMMYFUNCTION("GOOGLETRANSLATE(D677, ""he"", ""en"")"),"#VALUE!")</f>
        <v>#VALUE!</v>
      </c>
    </row>
    <row r="678" ht="15.75" customHeight="1">
      <c r="E678" s="4" t="str">
        <f>IFERROR(__xludf.DUMMYFUNCTION("GOOGLETRANSLATE(D678, ""he"", ""en"")"),"#VALUE!")</f>
        <v>#VALUE!</v>
      </c>
    </row>
    <row r="679" ht="15.75" customHeight="1">
      <c r="E679" s="4" t="str">
        <f>IFERROR(__xludf.DUMMYFUNCTION("GOOGLETRANSLATE(D679, ""he"", ""en"")"),"#VALUE!")</f>
        <v>#VALUE!</v>
      </c>
    </row>
    <row r="680" ht="15.75" customHeight="1">
      <c r="E680" s="4" t="str">
        <f>IFERROR(__xludf.DUMMYFUNCTION("GOOGLETRANSLATE(D680, ""he"", ""en"")"),"#VALUE!")</f>
        <v>#VALUE!</v>
      </c>
    </row>
    <row r="681" ht="15.75" customHeight="1">
      <c r="E681" s="4" t="str">
        <f>IFERROR(__xludf.DUMMYFUNCTION("GOOGLETRANSLATE(D681, ""he"", ""en"")"),"#VALUE!")</f>
        <v>#VALUE!</v>
      </c>
    </row>
    <row r="682" ht="15.75" customHeight="1">
      <c r="E682" s="4" t="str">
        <f>IFERROR(__xludf.DUMMYFUNCTION("GOOGLETRANSLATE(D682, ""he"", ""en"")"),"#VALUE!")</f>
        <v>#VALUE!</v>
      </c>
    </row>
    <row r="683" ht="15.75" customHeight="1">
      <c r="E683" s="4" t="str">
        <f>IFERROR(__xludf.DUMMYFUNCTION("GOOGLETRANSLATE(D683, ""he"", ""en"")"),"#VALUE!")</f>
        <v>#VALUE!</v>
      </c>
    </row>
    <row r="684" ht="15.75" customHeight="1">
      <c r="E684" s="4" t="str">
        <f>IFERROR(__xludf.DUMMYFUNCTION("GOOGLETRANSLATE(D684, ""he"", ""en"")"),"#VALUE!")</f>
        <v>#VALUE!</v>
      </c>
    </row>
    <row r="685" ht="15.75" customHeight="1">
      <c r="E685" s="4" t="str">
        <f>IFERROR(__xludf.DUMMYFUNCTION("GOOGLETRANSLATE(D685, ""he"", ""en"")"),"#VALUE!")</f>
        <v>#VALUE!</v>
      </c>
    </row>
    <row r="686" ht="15.75" customHeight="1">
      <c r="E686" s="4" t="str">
        <f>IFERROR(__xludf.DUMMYFUNCTION("GOOGLETRANSLATE(D686, ""he"", ""en"")"),"#VALUE!")</f>
        <v>#VALUE!</v>
      </c>
    </row>
    <row r="687" ht="15.75" customHeight="1">
      <c r="E687" s="4" t="str">
        <f>IFERROR(__xludf.DUMMYFUNCTION("GOOGLETRANSLATE(D687, ""he"", ""en"")"),"#VALUE!")</f>
        <v>#VALUE!</v>
      </c>
    </row>
    <row r="688" ht="15.75" customHeight="1">
      <c r="E688" s="4" t="str">
        <f>IFERROR(__xludf.DUMMYFUNCTION("GOOGLETRANSLATE(D688, ""he"", ""en"")"),"#VALUE!")</f>
        <v>#VALUE!</v>
      </c>
    </row>
    <row r="689" ht="15.75" customHeight="1">
      <c r="E689" s="4" t="str">
        <f>IFERROR(__xludf.DUMMYFUNCTION("GOOGLETRANSLATE(D689, ""he"", ""en"")"),"#VALUE!")</f>
        <v>#VALUE!</v>
      </c>
    </row>
    <row r="690" ht="15.75" customHeight="1">
      <c r="E690" s="4" t="str">
        <f>IFERROR(__xludf.DUMMYFUNCTION("GOOGLETRANSLATE(D690, ""he"", ""en"")"),"#VALUE!")</f>
        <v>#VALUE!</v>
      </c>
    </row>
    <row r="691" ht="15.75" customHeight="1">
      <c r="E691" s="4" t="str">
        <f>IFERROR(__xludf.DUMMYFUNCTION("GOOGLETRANSLATE(D691, ""he"", ""en"")"),"#VALUE!")</f>
        <v>#VALUE!</v>
      </c>
    </row>
    <row r="692" ht="15.75" customHeight="1">
      <c r="E692" s="4" t="str">
        <f>IFERROR(__xludf.DUMMYFUNCTION("GOOGLETRANSLATE(D692, ""he"", ""en"")"),"#VALUE!")</f>
        <v>#VALUE!</v>
      </c>
    </row>
    <row r="693" ht="15.75" customHeight="1">
      <c r="E693" s="4" t="str">
        <f>IFERROR(__xludf.DUMMYFUNCTION("GOOGLETRANSLATE(D693, ""he"", ""en"")"),"#VALUE!")</f>
        <v>#VALUE!</v>
      </c>
    </row>
    <row r="694" ht="15.75" customHeight="1">
      <c r="E694" s="4" t="str">
        <f>IFERROR(__xludf.DUMMYFUNCTION("GOOGLETRANSLATE(D694, ""he"", ""en"")"),"#VALUE!")</f>
        <v>#VALUE!</v>
      </c>
    </row>
    <row r="695" ht="15.75" customHeight="1">
      <c r="E695" s="4" t="str">
        <f>IFERROR(__xludf.DUMMYFUNCTION("GOOGLETRANSLATE(D695, ""he"", ""en"")"),"#VALUE!")</f>
        <v>#VALUE!</v>
      </c>
    </row>
    <row r="696" ht="15.75" customHeight="1">
      <c r="E696" s="4" t="str">
        <f>IFERROR(__xludf.DUMMYFUNCTION("GOOGLETRANSLATE(D696, ""he"", ""en"")"),"#VALUE!")</f>
        <v>#VALUE!</v>
      </c>
    </row>
    <row r="697" ht="15.75" customHeight="1">
      <c r="E697" s="4" t="str">
        <f>IFERROR(__xludf.DUMMYFUNCTION("GOOGLETRANSLATE(D697, ""he"", ""en"")"),"#VALUE!")</f>
        <v>#VALUE!</v>
      </c>
    </row>
    <row r="698" ht="15.75" customHeight="1">
      <c r="E698" s="4" t="str">
        <f>IFERROR(__xludf.DUMMYFUNCTION("GOOGLETRANSLATE(D698, ""he"", ""en"")"),"#VALUE!")</f>
        <v>#VALUE!</v>
      </c>
    </row>
    <row r="699" ht="15.75" customHeight="1">
      <c r="E699" s="4" t="str">
        <f>IFERROR(__xludf.DUMMYFUNCTION("GOOGLETRANSLATE(D699, ""he"", ""en"")"),"#VALUE!")</f>
        <v>#VALUE!</v>
      </c>
    </row>
    <row r="700" ht="15.75" customHeight="1">
      <c r="E700" s="4" t="str">
        <f>IFERROR(__xludf.DUMMYFUNCTION("GOOGLETRANSLATE(D700, ""he"", ""en"")"),"#VALUE!")</f>
        <v>#VALUE!</v>
      </c>
    </row>
    <row r="701" ht="15.75" customHeight="1">
      <c r="E701" s="4" t="str">
        <f>IFERROR(__xludf.DUMMYFUNCTION("GOOGLETRANSLATE(D701, ""he"", ""en"")"),"#VALUE!")</f>
        <v>#VALUE!</v>
      </c>
    </row>
    <row r="702" ht="15.75" customHeight="1">
      <c r="E702" s="4" t="str">
        <f>IFERROR(__xludf.DUMMYFUNCTION("GOOGLETRANSLATE(D702, ""he"", ""en"")"),"#VALUE!")</f>
        <v>#VALUE!</v>
      </c>
    </row>
    <row r="703" ht="15.75" customHeight="1">
      <c r="E703" s="4" t="str">
        <f>IFERROR(__xludf.DUMMYFUNCTION("GOOGLETRANSLATE(D703, ""he"", ""en"")"),"#VALUE!")</f>
        <v>#VALUE!</v>
      </c>
    </row>
    <row r="704" ht="15.75" customHeight="1">
      <c r="E704" s="4" t="str">
        <f>IFERROR(__xludf.DUMMYFUNCTION("GOOGLETRANSLATE(D704, ""he"", ""en"")"),"#VALUE!")</f>
        <v>#VALUE!</v>
      </c>
    </row>
    <row r="705" ht="15.75" customHeight="1">
      <c r="E705" s="4" t="str">
        <f>IFERROR(__xludf.DUMMYFUNCTION("GOOGLETRANSLATE(D705, ""he"", ""en"")"),"#VALUE!")</f>
        <v>#VALUE!</v>
      </c>
    </row>
    <row r="706" ht="15.75" customHeight="1">
      <c r="E706" s="4" t="str">
        <f>IFERROR(__xludf.DUMMYFUNCTION("GOOGLETRANSLATE(D706, ""he"", ""en"")"),"#VALUE!")</f>
        <v>#VALUE!</v>
      </c>
    </row>
    <row r="707" ht="15.75" customHeight="1">
      <c r="E707" s="4" t="str">
        <f>IFERROR(__xludf.DUMMYFUNCTION("GOOGLETRANSLATE(D707, ""he"", ""en"")"),"#VALUE!")</f>
        <v>#VALUE!</v>
      </c>
    </row>
    <row r="708" ht="15.75" customHeight="1">
      <c r="E708" s="4" t="str">
        <f>IFERROR(__xludf.DUMMYFUNCTION("GOOGLETRANSLATE(D708, ""he"", ""en"")"),"#VALUE!")</f>
        <v>#VALUE!</v>
      </c>
    </row>
    <row r="709" ht="15.75" customHeight="1">
      <c r="E709" s="4" t="str">
        <f>IFERROR(__xludf.DUMMYFUNCTION("GOOGLETRANSLATE(D709, ""he"", ""en"")"),"#VALUE!")</f>
        <v>#VALUE!</v>
      </c>
    </row>
    <row r="710" ht="15.75" customHeight="1">
      <c r="E710" s="4" t="str">
        <f>IFERROR(__xludf.DUMMYFUNCTION("GOOGLETRANSLATE(D710, ""he"", ""en"")"),"#VALUE!")</f>
        <v>#VALUE!</v>
      </c>
    </row>
    <row r="711" ht="15.75" customHeight="1">
      <c r="E711" s="4" t="str">
        <f>IFERROR(__xludf.DUMMYFUNCTION("GOOGLETRANSLATE(D711, ""he"", ""en"")"),"#VALUE!")</f>
        <v>#VALUE!</v>
      </c>
    </row>
    <row r="712" ht="15.75" customHeight="1">
      <c r="E712" s="4" t="str">
        <f>IFERROR(__xludf.DUMMYFUNCTION("GOOGLETRANSLATE(D712, ""he"", ""en"")"),"#VALUE!")</f>
        <v>#VALUE!</v>
      </c>
    </row>
    <row r="713" ht="15.75" customHeight="1">
      <c r="E713" s="4" t="str">
        <f>IFERROR(__xludf.DUMMYFUNCTION("GOOGLETRANSLATE(D713, ""he"", ""en"")"),"#VALUE!")</f>
        <v>#VALUE!</v>
      </c>
    </row>
    <row r="714" ht="15.75" customHeight="1">
      <c r="E714" s="4" t="str">
        <f>IFERROR(__xludf.DUMMYFUNCTION("GOOGLETRANSLATE(D714, ""he"", ""en"")"),"#VALUE!")</f>
        <v>#VALUE!</v>
      </c>
    </row>
    <row r="715" ht="15.75" customHeight="1">
      <c r="E715" s="4" t="str">
        <f>IFERROR(__xludf.DUMMYFUNCTION("GOOGLETRANSLATE(D715, ""he"", ""en"")"),"#VALUE!")</f>
        <v>#VALUE!</v>
      </c>
    </row>
    <row r="716" ht="15.75" customHeight="1">
      <c r="E716" s="4" t="str">
        <f>IFERROR(__xludf.DUMMYFUNCTION("GOOGLETRANSLATE(D716, ""he"", ""en"")"),"#VALUE!")</f>
        <v>#VALUE!</v>
      </c>
    </row>
    <row r="717" ht="15.75" customHeight="1">
      <c r="E717" s="4" t="str">
        <f>IFERROR(__xludf.DUMMYFUNCTION("GOOGLETRANSLATE(D717, ""he"", ""en"")"),"#VALUE!")</f>
        <v>#VALUE!</v>
      </c>
    </row>
    <row r="718" ht="15.75" customHeight="1">
      <c r="E718" s="4" t="str">
        <f>IFERROR(__xludf.DUMMYFUNCTION("GOOGLETRANSLATE(D718, ""he"", ""en"")"),"#VALUE!")</f>
        <v>#VALUE!</v>
      </c>
    </row>
    <row r="719" ht="15.75" customHeight="1">
      <c r="E719" s="4" t="str">
        <f>IFERROR(__xludf.DUMMYFUNCTION("GOOGLETRANSLATE(D719, ""he"", ""en"")"),"#VALUE!")</f>
        <v>#VALUE!</v>
      </c>
    </row>
    <row r="720" ht="15.75" customHeight="1">
      <c r="E720" s="4" t="str">
        <f>IFERROR(__xludf.DUMMYFUNCTION("GOOGLETRANSLATE(D720, ""he"", ""en"")"),"#VALUE!")</f>
        <v>#VALUE!</v>
      </c>
    </row>
    <row r="721" ht="15.75" customHeight="1">
      <c r="E721" s="4" t="str">
        <f>IFERROR(__xludf.DUMMYFUNCTION("GOOGLETRANSLATE(D721, ""he"", ""en"")"),"#VALUE!")</f>
        <v>#VALUE!</v>
      </c>
    </row>
    <row r="722" ht="15.75" customHeight="1">
      <c r="E722" s="4" t="str">
        <f>IFERROR(__xludf.DUMMYFUNCTION("GOOGLETRANSLATE(D722, ""he"", ""en"")"),"#VALUE!")</f>
        <v>#VALUE!</v>
      </c>
    </row>
    <row r="723" ht="15.75" customHeight="1">
      <c r="E723" s="4" t="str">
        <f>IFERROR(__xludf.DUMMYFUNCTION("GOOGLETRANSLATE(D723, ""he"", ""en"")"),"#VALUE!")</f>
        <v>#VALUE!</v>
      </c>
    </row>
    <row r="724" ht="15.75" customHeight="1">
      <c r="E724" s="4" t="str">
        <f>IFERROR(__xludf.DUMMYFUNCTION("GOOGLETRANSLATE(D724, ""he"", ""en"")"),"#VALUE!")</f>
        <v>#VALUE!</v>
      </c>
    </row>
    <row r="725" ht="15.75" customHeight="1">
      <c r="E725" s="4" t="str">
        <f>IFERROR(__xludf.DUMMYFUNCTION("GOOGLETRANSLATE(D725, ""he"", ""en"")"),"#VALUE!")</f>
        <v>#VALUE!</v>
      </c>
    </row>
    <row r="726" ht="15.75" customHeight="1">
      <c r="E726" s="4" t="str">
        <f>IFERROR(__xludf.DUMMYFUNCTION("GOOGLETRANSLATE(D726, ""he"", ""en"")"),"#VALUE!")</f>
        <v>#VALUE!</v>
      </c>
    </row>
    <row r="727" ht="15.75" customHeight="1">
      <c r="E727" s="4" t="str">
        <f>IFERROR(__xludf.DUMMYFUNCTION("GOOGLETRANSLATE(D727, ""he"", ""en"")"),"#VALUE!")</f>
        <v>#VALUE!</v>
      </c>
    </row>
    <row r="728" ht="15.75" customHeight="1">
      <c r="E728" s="4" t="str">
        <f>IFERROR(__xludf.DUMMYFUNCTION("GOOGLETRANSLATE(D728, ""he"", ""en"")"),"#VALUE!")</f>
        <v>#VALUE!</v>
      </c>
    </row>
    <row r="729" ht="15.75" customHeight="1">
      <c r="E729" s="4" t="str">
        <f>IFERROR(__xludf.DUMMYFUNCTION("GOOGLETRANSLATE(D729, ""he"", ""en"")"),"#VALUE!")</f>
        <v>#VALUE!</v>
      </c>
    </row>
    <row r="730" ht="15.75" customHeight="1">
      <c r="E730" s="4" t="str">
        <f>IFERROR(__xludf.DUMMYFUNCTION("GOOGLETRANSLATE(D730, ""he"", ""en"")"),"#VALUE!")</f>
        <v>#VALUE!</v>
      </c>
    </row>
    <row r="731" ht="15.75" customHeight="1">
      <c r="E731" s="4" t="str">
        <f>IFERROR(__xludf.DUMMYFUNCTION("GOOGLETRANSLATE(D731, ""he"", ""en"")"),"#VALUE!")</f>
        <v>#VALUE!</v>
      </c>
    </row>
    <row r="732" ht="15.75" customHeight="1">
      <c r="E732" s="4" t="str">
        <f>IFERROR(__xludf.DUMMYFUNCTION("GOOGLETRANSLATE(D732, ""he"", ""en"")"),"#VALUE!")</f>
        <v>#VALUE!</v>
      </c>
    </row>
    <row r="733" ht="15.75" customHeight="1">
      <c r="E733" s="4" t="str">
        <f>IFERROR(__xludf.DUMMYFUNCTION("GOOGLETRANSLATE(D733, ""he"", ""en"")"),"#VALUE!")</f>
        <v>#VALUE!</v>
      </c>
    </row>
    <row r="734" ht="15.75" customHeight="1">
      <c r="E734" s="4" t="str">
        <f>IFERROR(__xludf.DUMMYFUNCTION("GOOGLETRANSLATE(D734, ""he"", ""en"")"),"#VALUE!")</f>
        <v>#VALUE!</v>
      </c>
    </row>
    <row r="735" ht="15.75" customHeight="1">
      <c r="E735" s="4" t="str">
        <f>IFERROR(__xludf.DUMMYFUNCTION("GOOGLETRANSLATE(D735, ""he"", ""en"")"),"#VALUE!")</f>
        <v>#VALUE!</v>
      </c>
    </row>
    <row r="736" ht="15.75" customHeight="1">
      <c r="E736" s="4" t="str">
        <f>IFERROR(__xludf.DUMMYFUNCTION("GOOGLETRANSLATE(D736, ""he"", ""en"")"),"#VALUE!")</f>
        <v>#VALUE!</v>
      </c>
    </row>
    <row r="737" ht="15.75" customHeight="1">
      <c r="E737" s="4" t="str">
        <f>IFERROR(__xludf.DUMMYFUNCTION("GOOGLETRANSLATE(D737, ""he"", ""en"")"),"#VALUE!")</f>
        <v>#VALUE!</v>
      </c>
    </row>
    <row r="738" ht="15.75" customHeight="1">
      <c r="E738" s="4" t="str">
        <f>IFERROR(__xludf.DUMMYFUNCTION("GOOGLETRANSLATE(D738, ""he"", ""en"")"),"#VALUE!")</f>
        <v>#VALUE!</v>
      </c>
    </row>
    <row r="739" ht="15.75" customHeight="1">
      <c r="E739" s="4" t="str">
        <f>IFERROR(__xludf.DUMMYFUNCTION("GOOGLETRANSLATE(D739, ""he"", ""en"")"),"#VALUE!")</f>
        <v>#VALUE!</v>
      </c>
    </row>
    <row r="740" ht="15.75" customHeight="1">
      <c r="E740" s="4" t="str">
        <f>IFERROR(__xludf.DUMMYFUNCTION("GOOGLETRANSLATE(D740, ""he"", ""en"")"),"#VALUE!")</f>
        <v>#VALUE!</v>
      </c>
    </row>
    <row r="741" ht="15.75" customHeight="1">
      <c r="E741" s="4" t="str">
        <f>IFERROR(__xludf.DUMMYFUNCTION("GOOGLETRANSLATE(D741, ""he"", ""en"")"),"#VALUE!")</f>
        <v>#VALUE!</v>
      </c>
    </row>
    <row r="742" ht="15.75" customHeight="1">
      <c r="E742" s="4" t="str">
        <f>IFERROR(__xludf.DUMMYFUNCTION("GOOGLETRANSLATE(D742, ""he"", ""en"")"),"#VALUE!")</f>
        <v>#VALUE!</v>
      </c>
    </row>
    <row r="743" ht="15.75" customHeight="1">
      <c r="E743" s="4" t="str">
        <f>IFERROR(__xludf.DUMMYFUNCTION("GOOGLETRANSLATE(D743, ""he"", ""en"")"),"#VALUE!")</f>
        <v>#VALUE!</v>
      </c>
    </row>
    <row r="744" ht="15.75" customHeight="1">
      <c r="E744" s="4" t="str">
        <f>IFERROR(__xludf.DUMMYFUNCTION("GOOGLETRANSLATE(D744, ""he"", ""en"")"),"#VALUE!")</f>
        <v>#VALUE!</v>
      </c>
    </row>
    <row r="745" ht="15.75" customHeight="1">
      <c r="E745" s="4" t="str">
        <f>IFERROR(__xludf.DUMMYFUNCTION("GOOGLETRANSLATE(D745, ""he"", ""en"")"),"#VALUE!")</f>
        <v>#VALUE!</v>
      </c>
    </row>
    <row r="746" ht="15.75" customHeight="1">
      <c r="E746" s="4" t="str">
        <f>IFERROR(__xludf.DUMMYFUNCTION("GOOGLETRANSLATE(D746, ""he"", ""en"")"),"#VALUE!")</f>
        <v>#VALUE!</v>
      </c>
    </row>
    <row r="747" ht="15.75" customHeight="1">
      <c r="E747" s="4" t="str">
        <f>IFERROR(__xludf.DUMMYFUNCTION("GOOGLETRANSLATE(D747, ""he"", ""en"")"),"#VALUE!")</f>
        <v>#VALUE!</v>
      </c>
    </row>
    <row r="748" ht="15.75" customHeight="1">
      <c r="E748" s="4" t="str">
        <f>IFERROR(__xludf.DUMMYFUNCTION("GOOGLETRANSLATE(D748, ""he"", ""en"")"),"#VALUE!")</f>
        <v>#VALUE!</v>
      </c>
    </row>
    <row r="749" ht="15.75" customHeight="1">
      <c r="E749" s="4" t="str">
        <f>IFERROR(__xludf.DUMMYFUNCTION("GOOGLETRANSLATE(D749, ""he"", ""en"")"),"#VALUE!")</f>
        <v>#VALUE!</v>
      </c>
    </row>
    <row r="750" ht="15.75" customHeight="1">
      <c r="E750" s="4" t="str">
        <f>IFERROR(__xludf.DUMMYFUNCTION("GOOGLETRANSLATE(D750, ""he"", ""en"")"),"#VALUE!")</f>
        <v>#VALUE!</v>
      </c>
    </row>
    <row r="751" ht="15.75" customHeight="1">
      <c r="E751" s="4" t="str">
        <f>IFERROR(__xludf.DUMMYFUNCTION("GOOGLETRANSLATE(D751, ""he"", ""en"")"),"#VALUE!")</f>
        <v>#VALUE!</v>
      </c>
    </row>
    <row r="752" ht="15.75" customHeight="1">
      <c r="E752" s="4" t="str">
        <f>IFERROR(__xludf.DUMMYFUNCTION("GOOGLETRANSLATE(D752, ""he"", ""en"")"),"#VALUE!")</f>
        <v>#VALUE!</v>
      </c>
    </row>
    <row r="753" ht="15.75" customHeight="1">
      <c r="E753" s="4" t="str">
        <f>IFERROR(__xludf.DUMMYFUNCTION("GOOGLETRANSLATE(D753, ""he"", ""en"")"),"#VALUE!")</f>
        <v>#VALUE!</v>
      </c>
    </row>
    <row r="754" ht="15.75" customHeight="1">
      <c r="E754" s="4" t="str">
        <f>IFERROR(__xludf.DUMMYFUNCTION("GOOGLETRANSLATE(D754, ""he"", ""en"")"),"#VALUE!")</f>
        <v>#VALUE!</v>
      </c>
    </row>
    <row r="755" ht="15.75" customHeight="1">
      <c r="E755" s="4" t="str">
        <f>IFERROR(__xludf.DUMMYFUNCTION("GOOGLETRANSLATE(D755, ""he"", ""en"")"),"#VALUE!")</f>
        <v>#VALUE!</v>
      </c>
    </row>
    <row r="756" ht="15.75" customHeight="1">
      <c r="E756" s="4" t="str">
        <f>IFERROR(__xludf.DUMMYFUNCTION("GOOGLETRANSLATE(D756, ""he"", ""en"")"),"#VALUE!")</f>
        <v>#VALUE!</v>
      </c>
    </row>
    <row r="757" ht="15.75" customHeight="1">
      <c r="E757" s="4" t="str">
        <f>IFERROR(__xludf.DUMMYFUNCTION("GOOGLETRANSLATE(D757, ""he"", ""en"")"),"#VALUE!")</f>
        <v>#VALUE!</v>
      </c>
    </row>
    <row r="758" ht="15.75" customHeight="1">
      <c r="E758" s="4" t="str">
        <f>IFERROR(__xludf.DUMMYFUNCTION("GOOGLETRANSLATE(D758, ""he"", ""en"")"),"#VALUE!")</f>
        <v>#VALUE!</v>
      </c>
    </row>
    <row r="759" ht="15.75" customHeight="1">
      <c r="E759" s="4" t="str">
        <f>IFERROR(__xludf.DUMMYFUNCTION("GOOGLETRANSLATE(D759, ""he"", ""en"")"),"#VALUE!")</f>
        <v>#VALUE!</v>
      </c>
    </row>
    <row r="760" ht="15.75" customHeight="1">
      <c r="E760" s="4" t="str">
        <f>IFERROR(__xludf.DUMMYFUNCTION("GOOGLETRANSLATE(D760, ""he"", ""en"")"),"#VALUE!")</f>
        <v>#VALUE!</v>
      </c>
    </row>
    <row r="761" ht="15.75" customHeight="1">
      <c r="E761" s="4" t="str">
        <f>IFERROR(__xludf.DUMMYFUNCTION("GOOGLETRANSLATE(D761, ""he"", ""en"")"),"#VALUE!")</f>
        <v>#VALUE!</v>
      </c>
    </row>
    <row r="762" ht="15.75" customHeight="1">
      <c r="E762" s="4" t="str">
        <f>IFERROR(__xludf.DUMMYFUNCTION("GOOGLETRANSLATE(D762, ""he"", ""en"")"),"#VALUE!")</f>
        <v>#VALUE!</v>
      </c>
    </row>
    <row r="763" ht="15.75" customHeight="1">
      <c r="E763" s="4" t="str">
        <f>IFERROR(__xludf.DUMMYFUNCTION("GOOGLETRANSLATE(D763, ""he"", ""en"")"),"#VALUE!")</f>
        <v>#VALUE!</v>
      </c>
    </row>
    <row r="764" ht="15.75" customHeight="1">
      <c r="E764" s="4" t="str">
        <f>IFERROR(__xludf.DUMMYFUNCTION("GOOGLETRANSLATE(D764, ""he"", ""en"")"),"#VALUE!")</f>
        <v>#VALUE!</v>
      </c>
    </row>
    <row r="765" ht="15.75" customHeight="1">
      <c r="E765" s="4" t="str">
        <f>IFERROR(__xludf.DUMMYFUNCTION("GOOGLETRANSLATE(D765, ""he"", ""en"")"),"#VALUE!")</f>
        <v>#VALUE!</v>
      </c>
    </row>
    <row r="766" ht="15.75" customHeight="1">
      <c r="E766" s="4" t="str">
        <f>IFERROR(__xludf.DUMMYFUNCTION("GOOGLETRANSLATE(D766, ""he"", ""en"")"),"#VALUE!")</f>
        <v>#VALUE!</v>
      </c>
    </row>
    <row r="767" ht="15.75" customHeight="1">
      <c r="E767" s="4" t="str">
        <f>IFERROR(__xludf.DUMMYFUNCTION("GOOGLETRANSLATE(D767, ""he"", ""en"")"),"#VALUE!")</f>
        <v>#VALUE!</v>
      </c>
    </row>
    <row r="768" ht="15.75" customHeight="1">
      <c r="E768" s="4" t="str">
        <f>IFERROR(__xludf.DUMMYFUNCTION("GOOGLETRANSLATE(D768, ""he"", ""en"")"),"#VALUE!")</f>
        <v>#VALUE!</v>
      </c>
    </row>
    <row r="769" ht="15.75" customHeight="1">
      <c r="E769" s="4" t="str">
        <f>IFERROR(__xludf.DUMMYFUNCTION("GOOGLETRANSLATE(D769, ""he"", ""en"")"),"#VALUE!")</f>
        <v>#VALUE!</v>
      </c>
    </row>
    <row r="770" ht="15.75" customHeight="1">
      <c r="E770" s="4" t="str">
        <f>IFERROR(__xludf.DUMMYFUNCTION("GOOGLETRANSLATE(D770, ""he"", ""en"")"),"#VALUE!")</f>
        <v>#VALUE!</v>
      </c>
    </row>
    <row r="771" ht="15.75" customHeight="1">
      <c r="E771" s="4" t="str">
        <f>IFERROR(__xludf.DUMMYFUNCTION("GOOGLETRANSLATE(D771, ""he"", ""en"")"),"#VALUE!")</f>
        <v>#VALUE!</v>
      </c>
    </row>
    <row r="772" ht="15.75" customHeight="1">
      <c r="E772" s="4" t="str">
        <f>IFERROR(__xludf.DUMMYFUNCTION("GOOGLETRANSLATE(D772, ""he"", ""en"")"),"#VALUE!")</f>
        <v>#VALUE!</v>
      </c>
    </row>
    <row r="773" ht="15.75" customHeight="1">
      <c r="E773" s="4" t="str">
        <f>IFERROR(__xludf.DUMMYFUNCTION("GOOGLETRANSLATE(D773, ""he"", ""en"")"),"#VALUE!")</f>
        <v>#VALUE!</v>
      </c>
    </row>
    <row r="774" ht="15.75" customHeight="1">
      <c r="E774" s="4" t="str">
        <f>IFERROR(__xludf.DUMMYFUNCTION("GOOGLETRANSLATE(D774, ""he"", ""en"")"),"#VALUE!")</f>
        <v>#VALUE!</v>
      </c>
    </row>
    <row r="775" ht="15.75" customHeight="1">
      <c r="E775" s="4" t="str">
        <f>IFERROR(__xludf.DUMMYFUNCTION("GOOGLETRANSLATE(D775, ""he"", ""en"")"),"#VALUE!")</f>
        <v>#VALUE!</v>
      </c>
    </row>
    <row r="776" ht="15.75" customHeight="1">
      <c r="E776" s="4" t="str">
        <f>IFERROR(__xludf.DUMMYFUNCTION("GOOGLETRANSLATE(D776, ""he"", ""en"")"),"#VALUE!")</f>
        <v>#VALUE!</v>
      </c>
    </row>
    <row r="777" ht="15.75" customHeight="1">
      <c r="E777" s="4" t="str">
        <f>IFERROR(__xludf.DUMMYFUNCTION("GOOGLETRANSLATE(D777, ""he"", ""en"")"),"#VALUE!")</f>
        <v>#VALUE!</v>
      </c>
    </row>
    <row r="778" ht="15.75" customHeight="1">
      <c r="E778" s="4" t="str">
        <f>IFERROR(__xludf.DUMMYFUNCTION("GOOGLETRANSLATE(D778, ""he"", ""en"")"),"#VALUE!")</f>
        <v>#VALUE!</v>
      </c>
    </row>
    <row r="779" ht="15.75" customHeight="1">
      <c r="E779" s="4" t="str">
        <f>IFERROR(__xludf.DUMMYFUNCTION("GOOGLETRANSLATE(D779, ""he"", ""en"")"),"#VALUE!")</f>
        <v>#VALUE!</v>
      </c>
    </row>
    <row r="780" ht="15.75" customHeight="1">
      <c r="E780" s="4" t="str">
        <f>IFERROR(__xludf.DUMMYFUNCTION("GOOGLETRANSLATE(D780, ""he"", ""en"")"),"#VALUE!")</f>
        <v>#VALUE!</v>
      </c>
    </row>
    <row r="781" ht="15.75" customHeight="1">
      <c r="E781" s="4" t="str">
        <f>IFERROR(__xludf.DUMMYFUNCTION("GOOGLETRANSLATE(D781, ""he"", ""en"")"),"#VALUE!")</f>
        <v>#VALUE!</v>
      </c>
    </row>
    <row r="782" ht="15.75" customHeight="1">
      <c r="E782" s="4" t="str">
        <f>IFERROR(__xludf.DUMMYFUNCTION("GOOGLETRANSLATE(D782, ""he"", ""en"")"),"#VALUE!")</f>
        <v>#VALUE!</v>
      </c>
    </row>
    <row r="783" ht="15.75" customHeight="1">
      <c r="E783" s="4" t="str">
        <f>IFERROR(__xludf.DUMMYFUNCTION("GOOGLETRANSLATE(D783, ""he"", ""en"")"),"#VALUE!")</f>
        <v>#VALUE!</v>
      </c>
    </row>
    <row r="784" ht="15.75" customHeight="1">
      <c r="E784" s="4" t="str">
        <f>IFERROR(__xludf.DUMMYFUNCTION("GOOGLETRANSLATE(D784, ""he"", ""en"")"),"#VALUE!")</f>
        <v>#VALUE!</v>
      </c>
    </row>
    <row r="785" ht="15.75" customHeight="1">
      <c r="E785" s="4" t="str">
        <f>IFERROR(__xludf.DUMMYFUNCTION("GOOGLETRANSLATE(D785, ""he"", ""en"")"),"#VALUE!")</f>
        <v>#VALUE!</v>
      </c>
    </row>
    <row r="786" ht="15.75" customHeight="1">
      <c r="E786" s="4" t="str">
        <f>IFERROR(__xludf.DUMMYFUNCTION("GOOGLETRANSLATE(D786, ""he"", ""en"")"),"#VALUE!")</f>
        <v>#VALUE!</v>
      </c>
    </row>
    <row r="787" ht="15.75" customHeight="1">
      <c r="E787" s="4" t="str">
        <f>IFERROR(__xludf.DUMMYFUNCTION("GOOGLETRANSLATE(D787, ""he"", ""en"")"),"#VALUE!")</f>
        <v>#VALUE!</v>
      </c>
    </row>
    <row r="788" ht="15.75" customHeight="1">
      <c r="E788" s="4" t="str">
        <f>IFERROR(__xludf.DUMMYFUNCTION("GOOGLETRANSLATE(D788, ""he"", ""en"")"),"#VALUE!")</f>
        <v>#VALUE!</v>
      </c>
    </row>
    <row r="789" ht="15.75" customHeight="1">
      <c r="E789" s="4" t="str">
        <f>IFERROR(__xludf.DUMMYFUNCTION("GOOGLETRANSLATE(D789, ""he"", ""en"")"),"#VALUE!")</f>
        <v>#VALUE!</v>
      </c>
    </row>
    <row r="790" ht="15.75" customHeight="1">
      <c r="E790" s="4" t="str">
        <f>IFERROR(__xludf.DUMMYFUNCTION("GOOGLETRANSLATE(D790, ""he"", ""en"")"),"#VALUE!")</f>
        <v>#VALUE!</v>
      </c>
    </row>
    <row r="791" ht="15.75" customHeight="1">
      <c r="E791" s="4" t="str">
        <f>IFERROR(__xludf.DUMMYFUNCTION("GOOGLETRANSLATE(D791, ""he"", ""en"")"),"#VALUE!")</f>
        <v>#VALUE!</v>
      </c>
    </row>
    <row r="792" ht="15.75" customHeight="1">
      <c r="E792" s="4" t="str">
        <f>IFERROR(__xludf.DUMMYFUNCTION("GOOGLETRANSLATE(D792, ""he"", ""en"")"),"#VALUE!")</f>
        <v>#VALUE!</v>
      </c>
    </row>
    <row r="793" ht="15.75" customHeight="1">
      <c r="E793" s="4" t="str">
        <f>IFERROR(__xludf.DUMMYFUNCTION("GOOGLETRANSLATE(D793, ""he"", ""en"")"),"#VALUE!")</f>
        <v>#VALUE!</v>
      </c>
    </row>
    <row r="794" ht="15.75" customHeight="1">
      <c r="E794" s="4" t="str">
        <f>IFERROR(__xludf.DUMMYFUNCTION("GOOGLETRANSLATE(D794, ""he"", ""en"")"),"#VALUE!")</f>
        <v>#VALUE!</v>
      </c>
    </row>
    <row r="795" ht="15.75" customHeight="1">
      <c r="E795" s="4" t="str">
        <f>IFERROR(__xludf.DUMMYFUNCTION("GOOGLETRANSLATE(D795, ""he"", ""en"")"),"#VALUE!")</f>
        <v>#VALUE!</v>
      </c>
    </row>
    <row r="796" ht="15.75" customHeight="1">
      <c r="E796" s="4" t="str">
        <f>IFERROR(__xludf.DUMMYFUNCTION("GOOGLETRANSLATE(D796, ""he"", ""en"")"),"#VALUE!")</f>
        <v>#VALUE!</v>
      </c>
    </row>
    <row r="797" ht="15.75" customHeight="1">
      <c r="E797" s="4" t="str">
        <f>IFERROR(__xludf.DUMMYFUNCTION("GOOGLETRANSLATE(D797, ""he"", ""en"")"),"#VALUE!")</f>
        <v>#VALUE!</v>
      </c>
    </row>
    <row r="798" ht="15.75" customHeight="1">
      <c r="E798" s="4" t="str">
        <f>IFERROR(__xludf.DUMMYFUNCTION("GOOGLETRANSLATE(D798, ""he"", ""en"")"),"#VALUE!")</f>
        <v>#VALUE!</v>
      </c>
    </row>
    <row r="799" ht="15.75" customHeight="1">
      <c r="E799" s="4" t="str">
        <f>IFERROR(__xludf.DUMMYFUNCTION("GOOGLETRANSLATE(D799, ""he"", ""en"")"),"#VALUE!")</f>
        <v>#VALUE!</v>
      </c>
    </row>
    <row r="800" ht="15.75" customHeight="1">
      <c r="E800" s="4" t="str">
        <f>IFERROR(__xludf.DUMMYFUNCTION("GOOGLETRANSLATE(D800, ""he"", ""en"")"),"#VALUE!")</f>
        <v>#VALUE!</v>
      </c>
    </row>
    <row r="801" ht="15.75" customHeight="1">
      <c r="E801" s="4" t="str">
        <f>IFERROR(__xludf.DUMMYFUNCTION("GOOGLETRANSLATE(D801, ""he"", ""en"")"),"#VALUE!")</f>
        <v>#VALUE!</v>
      </c>
    </row>
    <row r="802" ht="15.75" customHeight="1">
      <c r="E802" s="4" t="str">
        <f>IFERROR(__xludf.DUMMYFUNCTION("GOOGLETRANSLATE(D802, ""he"", ""en"")"),"#VALUE!")</f>
        <v>#VALUE!</v>
      </c>
    </row>
    <row r="803" ht="15.75" customHeight="1">
      <c r="E803" s="4" t="str">
        <f>IFERROR(__xludf.DUMMYFUNCTION("GOOGLETRANSLATE(D803, ""he"", ""en"")"),"#VALUE!")</f>
        <v>#VALUE!</v>
      </c>
    </row>
    <row r="804" ht="15.75" customHeight="1">
      <c r="E804" s="4" t="str">
        <f>IFERROR(__xludf.DUMMYFUNCTION("GOOGLETRANSLATE(D804, ""he"", ""en"")"),"#VALUE!")</f>
        <v>#VALUE!</v>
      </c>
    </row>
    <row r="805" ht="15.75" customHeight="1">
      <c r="E805" s="4" t="str">
        <f>IFERROR(__xludf.DUMMYFUNCTION("GOOGLETRANSLATE(D805, ""he"", ""en"")"),"#VALUE!")</f>
        <v>#VALUE!</v>
      </c>
    </row>
    <row r="806" ht="15.75" customHeight="1">
      <c r="E806" s="4" t="str">
        <f>IFERROR(__xludf.DUMMYFUNCTION("GOOGLETRANSLATE(D806, ""he"", ""en"")"),"#VALUE!")</f>
        <v>#VALUE!</v>
      </c>
    </row>
    <row r="807" ht="15.75" customHeight="1">
      <c r="E807" s="4" t="str">
        <f>IFERROR(__xludf.DUMMYFUNCTION("GOOGLETRANSLATE(D807, ""he"", ""en"")"),"#VALUE!")</f>
        <v>#VALUE!</v>
      </c>
    </row>
    <row r="808" ht="15.75" customHeight="1">
      <c r="E808" s="4" t="str">
        <f>IFERROR(__xludf.DUMMYFUNCTION("GOOGLETRANSLATE(D808, ""he"", ""en"")"),"#VALUE!")</f>
        <v>#VALUE!</v>
      </c>
    </row>
    <row r="809" ht="15.75" customHeight="1">
      <c r="E809" s="4" t="str">
        <f>IFERROR(__xludf.DUMMYFUNCTION("GOOGLETRANSLATE(D809, ""he"", ""en"")"),"#VALUE!")</f>
        <v>#VALUE!</v>
      </c>
    </row>
    <row r="810" ht="15.75" customHeight="1">
      <c r="E810" s="4" t="str">
        <f>IFERROR(__xludf.DUMMYFUNCTION("GOOGLETRANSLATE(D810, ""he"", ""en"")"),"#VALUE!")</f>
        <v>#VALUE!</v>
      </c>
    </row>
    <row r="811" ht="15.75" customHeight="1">
      <c r="E811" s="4" t="str">
        <f>IFERROR(__xludf.DUMMYFUNCTION("GOOGLETRANSLATE(D811, ""he"", ""en"")"),"#VALUE!")</f>
        <v>#VALUE!</v>
      </c>
    </row>
    <row r="812" ht="15.75" customHeight="1">
      <c r="E812" s="4" t="str">
        <f>IFERROR(__xludf.DUMMYFUNCTION("GOOGLETRANSLATE(D812, ""he"", ""en"")"),"#VALUE!")</f>
        <v>#VALUE!</v>
      </c>
    </row>
    <row r="813" ht="15.75" customHeight="1">
      <c r="E813" s="4" t="str">
        <f>IFERROR(__xludf.DUMMYFUNCTION("GOOGLETRANSLATE(D813, ""he"", ""en"")"),"#VALUE!")</f>
        <v>#VALUE!</v>
      </c>
    </row>
    <row r="814" ht="15.75" customHeight="1">
      <c r="E814" s="4" t="str">
        <f>IFERROR(__xludf.DUMMYFUNCTION("GOOGLETRANSLATE(D814, ""he"", ""en"")"),"#VALUE!")</f>
        <v>#VALUE!</v>
      </c>
    </row>
    <row r="815" ht="15.75" customHeight="1">
      <c r="E815" s="4" t="str">
        <f>IFERROR(__xludf.DUMMYFUNCTION("GOOGLETRANSLATE(D815, ""he"", ""en"")"),"#VALUE!")</f>
        <v>#VALUE!</v>
      </c>
    </row>
    <row r="816" ht="15.75" customHeight="1">
      <c r="E816" s="4" t="str">
        <f>IFERROR(__xludf.DUMMYFUNCTION("GOOGLETRANSLATE(D816, ""he"", ""en"")"),"#VALUE!")</f>
        <v>#VALUE!</v>
      </c>
    </row>
    <row r="817" ht="15.75" customHeight="1">
      <c r="E817" s="4" t="str">
        <f>IFERROR(__xludf.DUMMYFUNCTION("GOOGLETRANSLATE(D817, ""he"", ""en"")"),"#VALUE!")</f>
        <v>#VALUE!</v>
      </c>
    </row>
    <row r="818" ht="15.75" customHeight="1">
      <c r="E818" s="4" t="str">
        <f>IFERROR(__xludf.DUMMYFUNCTION("GOOGLETRANSLATE(D818, ""he"", ""en"")"),"#VALUE!")</f>
        <v>#VALUE!</v>
      </c>
    </row>
    <row r="819" ht="15.75" customHeight="1">
      <c r="E819" s="4" t="str">
        <f>IFERROR(__xludf.DUMMYFUNCTION("GOOGLETRANSLATE(D819, ""he"", ""en"")"),"#VALUE!")</f>
        <v>#VALUE!</v>
      </c>
    </row>
    <row r="820" ht="15.75" customHeight="1">
      <c r="E820" s="4" t="str">
        <f>IFERROR(__xludf.DUMMYFUNCTION("GOOGLETRANSLATE(D820, ""he"", ""en"")"),"#VALUE!")</f>
        <v>#VALUE!</v>
      </c>
    </row>
    <row r="821" ht="15.75" customHeight="1">
      <c r="E821" s="4" t="str">
        <f>IFERROR(__xludf.DUMMYFUNCTION("GOOGLETRANSLATE(D821, ""he"", ""en"")"),"#VALUE!")</f>
        <v>#VALUE!</v>
      </c>
    </row>
    <row r="822" ht="15.75" customHeight="1">
      <c r="E822" s="4" t="str">
        <f>IFERROR(__xludf.DUMMYFUNCTION("GOOGLETRANSLATE(D822, ""he"", ""en"")"),"#VALUE!")</f>
        <v>#VALUE!</v>
      </c>
    </row>
    <row r="823" ht="15.75" customHeight="1">
      <c r="E823" s="4" t="str">
        <f>IFERROR(__xludf.DUMMYFUNCTION("GOOGLETRANSLATE(D823, ""he"", ""en"")"),"#VALUE!")</f>
        <v>#VALUE!</v>
      </c>
    </row>
    <row r="824" ht="15.75" customHeight="1">
      <c r="E824" s="4" t="str">
        <f>IFERROR(__xludf.DUMMYFUNCTION("GOOGLETRANSLATE(D824, ""he"", ""en"")"),"#VALUE!")</f>
        <v>#VALUE!</v>
      </c>
    </row>
    <row r="825" ht="15.75" customHeight="1">
      <c r="E825" s="4" t="str">
        <f>IFERROR(__xludf.DUMMYFUNCTION("GOOGLETRANSLATE(D825, ""he"", ""en"")"),"#VALUE!")</f>
        <v>#VALUE!</v>
      </c>
    </row>
    <row r="826" ht="15.75" customHeight="1">
      <c r="E826" s="4" t="str">
        <f>IFERROR(__xludf.DUMMYFUNCTION("GOOGLETRANSLATE(D826, ""he"", ""en"")"),"#VALUE!")</f>
        <v>#VALUE!</v>
      </c>
    </row>
    <row r="827" ht="15.75" customHeight="1">
      <c r="E827" s="4" t="str">
        <f>IFERROR(__xludf.DUMMYFUNCTION("GOOGLETRANSLATE(D827, ""he"", ""en"")"),"#VALUE!")</f>
        <v>#VALUE!</v>
      </c>
    </row>
    <row r="828" ht="15.75" customHeight="1">
      <c r="E828" s="4" t="str">
        <f>IFERROR(__xludf.DUMMYFUNCTION("GOOGLETRANSLATE(D828, ""he"", ""en"")"),"#VALUE!")</f>
        <v>#VALUE!</v>
      </c>
    </row>
    <row r="829" ht="15.75" customHeight="1">
      <c r="E829" s="4" t="str">
        <f>IFERROR(__xludf.DUMMYFUNCTION("GOOGLETRANSLATE(D829, ""he"", ""en"")"),"#VALUE!")</f>
        <v>#VALUE!</v>
      </c>
    </row>
    <row r="830" ht="15.75" customHeight="1">
      <c r="E830" s="4" t="str">
        <f>IFERROR(__xludf.DUMMYFUNCTION("GOOGLETRANSLATE(D830, ""he"", ""en"")"),"#VALUE!")</f>
        <v>#VALUE!</v>
      </c>
    </row>
    <row r="831" ht="15.75" customHeight="1">
      <c r="E831" s="4" t="str">
        <f>IFERROR(__xludf.DUMMYFUNCTION("GOOGLETRANSLATE(D831, ""he"", ""en"")"),"#VALUE!")</f>
        <v>#VALUE!</v>
      </c>
    </row>
    <row r="832" ht="15.75" customHeight="1">
      <c r="E832" s="4" t="str">
        <f>IFERROR(__xludf.DUMMYFUNCTION("GOOGLETRANSLATE(D832, ""he"", ""en"")"),"#VALUE!")</f>
        <v>#VALUE!</v>
      </c>
    </row>
    <row r="833" ht="15.75" customHeight="1">
      <c r="E833" s="4" t="str">
        <f>IFERROR(__xludf.DUMMYFUNCTION("GOOGLETRANSLATE(D833, ""he"", ""en"")"),"#VALUE!")</f>
        <v>#VALUE!</v>
      </c>
    </row>
    <row r="834" ht="15.75" customHeight="1">
      <c r="E834" s="4" t="str">
        <f>IFERROR(__xludf.DUMMYFUNCTION("GOOGLETRANSLATE(D834, ""he"", ""en"")"),"#VALUE!")</f>
        <v>#VALUE!</v>
      </c>
    </row>
    <row r="835" ht="15.75" customHeight="1">
      <c r="E835" s="4" t="str">
        <f>IFERROR(__xludf.DUMMYFUNCTION("GOOGLETRANSLATE(D835, ""he"", ""en"")"),"#VALUE!")</f>
        <v>#VALUE!</v>
      </c>
    </row>
    <row r="836" ht="15.75" customHeight="1">
      <c r="E836" s="4" t="str">
        <f>IFERROR(__xludf.DUMMYFUNCTION("GOOGLETRANSLATE(D836, ""he"", ""en"")"),"#VALUE!")</f>
        <v>#VALUE!</v>
      </c>
    </row>
    <row r="837" ht="15.75" customHeight="1">
      <c r="E837" s="4" t="str">
        <f>IFERROR(__xludf.DUMMYFUNCTION("GOOGLETRANSLATE(D837, ""he"", ""en"")"),"#VALUE!")</f>
        <v>#VALUE!</v>
      </c>
    </row>
    <row r="838" ht="15.75" customHeight="1">
      <c r="E838" s="4" t="str">
        <f>IFERROR(__xludf.DUMMYFUNCTION("GOOGLETRANSLATE(D838, ""he"", ""en"")"),"#VALUE!")</f>
        <v>#VALUE!</v>
      </c>
    </row>
    <row r="839" ht="15.75" customHeight="1">
      <c r="E839" s="4" t="str">
        <f>IFERROR(__xludf.DUMMYFUNCTION("GOOGLETRANSLATE(D839, ""he"", ""en"")"),"#VALUE!")</f>
        <v>#VALUE!</v>
      </c>
    </row>
    <row r="840" ht="15.75" customHeight="1">
      <c r="E840" s="4" t="str">
        <f>IFERROR(__xludf.DUMMYFUNCTION("GOOGLETRANSLATE(D840, ""he"", ""en"")"),"#VALUE!")</f>
        <v>#VALUE!</v>
      </c>
    </row>
    <row r="841" ht="15.75" customHeight="1">
      <c r="E841" s="4" t="str">
        <f>IFERROR(__xludf.DUMMYFUNCTION("GOOGLETRANSLATE(D841, ""he"", ""en"")"),"#VALUE!")</f>
        <v>#VALUE!</v>
      </c>
    </row>
    <row r="842" ht="15.75" customHeight="1">
      <c r="E842" s="4" t="str">
        <f>IFERROR(__xludf.DUMMYFUNCTION("GOOGLETRANSLATE(D842, ""he"", ""en"")"),"#VALUE!")</f>
        <v>#VALUE!</v>
      </c>
    </row>
    <row r="843" ht="15.75" customHeight="1">
      <c r="E843" s="4" t="str">
        <f>IFERROR(__xludf.DUMMYFUNCTION("GOOGLETRANSLATE(D843, ""he"", ""en"")"),"#VALUE!")</f>
        <v>#VALUE!</v>
      </c>
    </row>
    <row r="844" ht="15.75" customHeight="1">
      <c r="E844" s="4" t="str">
        <f>IFERROR(__xludf.DUMMYFUNCTION("GOOGLETRANSLATE(D844, ""he"", ""en"")"),"#VALUE!")</f>
        <v>#VALUE!</v>
      </c>
    </row>
    <row r="845" ht="15.75" customHeight="1">
      <c r="E845" s="4" t="str">
        <f>IFERROR(__xludf.DUMMYFUNCTION("GOOGLETRANSLATE(D845, ""he"", ""en"")"),"#VALUE!")</f>
        <v>#VALUE!</v>
      </c>
    </row>
    <row r="846" ht="15.75" customHeight="1">
      <c r="E846" s="4" t="str">
        <f>IFERROR(__xludf.DUMMYFUNCTION("GOOGLETRANSLATE(D846, ""he"", ""en"")"),"#VALUE!")</f>
        <v>#VALUE!</v>
      </c>
    </row>
    <row r="847" ht="15.75" customHeight="1">
      <c r="E847" s="4" t="str">
        <f>IFERROR(__xludf.DUMMYFUNCTION("GOOGLETRANSLATE(D847, ""he"", ""en"")"),"#VALUE!")</f>
        <v>#VALUE!</v>
      </c>
    </row>
    <row r="848" ht="15.75" customHeight="1">
      <c r="E848" s="4" t="str">
        <f>IFERROR(__xludf.DUMMYFUNCTION("GOOGLETRANSLATE(D848, ""he"", ""en"")"),"#VALUE!")</f>
        <v>#VALUE!</v>
      </c>
    </row>
    <row r="849" ht="15.75" customHeight="1">
      <c r="E849" s="4" t="str">
        <f>IFERROR(__xludf.DUMMYFUNCTION("GOOGLETRANSLATE(D849, ""he"", ""en"")"),"#VALUE!")</f>
        <v>#VALUE!</v>
      </c>
    </row>
    <row r="850" ht="15.75" customHeight="1">
      <c r="E850" s="4" t="str">
        <f>IFERROR(__xludf.DUMMYFUNCTION("GOOGLETRANSLATE(D850, ""he"", ""en"")"),"#VALUE!")</f>
        <v>#VALUE!</v>
      </c>
    </row>
    <row r="851" ht="15.75" customHeight="1">
      <c r="E851" s="4" t="str">
        <f>IFERROR(__xludf.DUMMYFUNCTION("GOOGLETRANSLATE(D851, ""he"", ""en"")"),"#VALUE!")</f>
        <v>#VALUE!</v>
      </c>
    </row>
    <row r="852" ht="15.75" customHeight="1">
      <c r="E852" s="4" t="str">
        <f>IFERROR(__xludf.DUMMYFUNCTION("GOOGLETRANSLATE(D852, ""he"", ""en"")"),"#VALUE!")</f>
        <v>#VALUE!</v>
      </c>
    </row>
    <row r="853" ht="15.75" customHeight="1">
      <c r="E853" s="4" t="str">
        <f>IFERROR(__xludf.DUMMYFUNCTION("GOOGLETRANSLATE(D853, ""he"", ""en"")"),"#VALUE!")</f>
        <v>#VALUE!</v>
      </c>
    </row>
    <row r="854" ht="15.75" customHeight="1">
      <c r="E854" s="4" t="str">
        <f>IFERROR(__xludf.DUMMYFUNCTION("GOOGLETRANSLATE(D854, ""he"", ""en"")"),"#VALUE!")</f>
        <v>#VALUE!</v>
      </c>
    </row>
    <row r="855" ht="15.75" customHeight="1">
      <c r="E855" s="4" t="str">
        <f>IFERROR(__xludf.DUMMYFUNCTION("GOOGLETRANSLATE(D855, ""he"", ""en"")"),"#VALUE!")</f>
        <v>#VALUE!</v>
      </c>
    </row>
    <row r="856" ht="15.75" customHeight="1">
      <c r="E856" s="4" t="str">
        <f>IFERROR(__xludf.DUMMYFUNCTION("GOOGLETRANSLATE(D856, ""he"", ""en"")"),"#VALUE!")</f>
        <v>#VALUE!</v>
      </c>
    </row>
    <row r="857" ht="15.75" customHeight="1">
      <c r="E857" s="4" t="str">
        <f>IFERROR(__xludf.DUMMYFUNCTION("GOOGLETRANSLATE(D857, ""he"", ""en"")"),"#VALUE!")</f>
        <v>#VALUE!</v>
      </c>
    </row>
    <row r="858" ht="15.75" customHeight="1">
      <c r="E858" s="4" t="str">
        <f>IFERROR(__xludf.DUMMYFUNCTION("GOOGLETRANSLATE(D858, ""he"", ""en"")"),"#VALUE!")</f>
        <v>#VALUE!</v>
      </c>
    </row>
    <row r="859" ht="15.75" customHeight="1">
      <c r="E859" s="4" t="str">
        <f>IFERROR(__xludf.DUMMYFUNCTION("GOOGLETRANSLATE(D859, ""he"", ""en"")"),"#VALUE!")</f>
        <v>#VALUE!</v>
      </c>
    </row>
    <row r="860" ht="15.75" customHeight="1">
      <c r="E860" s="4" t="str">
        <f>IFERROR(__xludf.DUMMYFUNCTION("GOOGLETRANSLATE(D860, ""he"", ""en"")"),"#VALUE!")</f>
        <v>#VALUE!</v>
      </c>
    </row>
    <row r="861" ht="15.75" customHeight="1">
      <c r="E861" s="4" t="str">
        <f>IFERROR(__xludf.DUMMYFUNCTION("GOOGLETRANSLATE(D861, ""he"", ""en"")"),"#VALUE!")</f>
        <v>#VALUE!</v>
      </c>
    </row>
    <row r="862" ht="15.75" customHeight="1">
      <c r="E862" s="4" t="str">
        <f>IFERROR(__xludf.DUMMYFUNCTION("GOOGLETRANSLATE(D862, ""he"", ""en"")"),"#VALUE!")</f>
        <v>#VALUE!</v>
      </c>
    </row>
    <row r="863" ht="15.75" customHeight="1">
      <c r="E863" s="4" t="str">
        <f>IFERROR(__xludf.DUMMYFUNCTION("GOOGLETRANSLATE(D863, ""he"", ""en"")"),"#VALUE!")</f>
        <v>#VALUE!</v>
      </c>
    </row>
    <row r="864" ht="15.75" customHeight="1">
      <c r="E864" s="4" t="str">
        <f>IFERROR(__xludf.DUMMYFUNCTION("GOOGLETRANSLATE(D864, ""he"", ""en"")"),"#VALUE!")</f>
        <v>#VALUE!</v>
      </c>
    </row>
    <row r="865" ht="15.75" customHeight="1">
      <c r="E865" s="4" t="str">
        <f>IFERROR(__xludf.DUMMYFUNCTION("GOOGLETRANSLATE(D865, ""he"", ""en"")"),"#VALUE!")</f>
        <v>#VALUE!</v>
      </c>
    </row>
    <row r="866" ht="15.75" customHeight="1">
      <c r="E866" s="4" t="str">
        <f>IFERROR(__xludf.DUMMYFUNCTION("GOOGLETRANSLATE(D866, ""he"", ""en"")"),"#VALUE!")</f>
        <v>#VALUE!</v>
      </c>
    </row>
    <row r="867" ht="15.75" customHeight="1">
      <c r="E867" s="4" t="str">
        <f>IFERROR(__xludf.DUMMYFUNCTION("GOOGLETRANSLATE(D867, ""he"", ""en"")"),"#VALUE!")</f>
        <v>#VALUE!</v>
      </c>
    </row>
    <row r="868" ht="15.75" customHeight="1">
      <c r="E868" s="4" t="str">
        <f>IFERROR(__xludf.DUMMYFUNCTION("GOOGLETRANSLATE(D868, ""he"", ""en"")"),"#VALUE!")</f>
        <v>#VALUE!</v>
      </c>
    </row>
    <row r="869" ht="15.75" customHeight="1">
      <c r="E869" s="4" t="str">
        <f>IFERROR(__xludf.DUMMYFUNCTION("GOOGLETRANSLATE(D869, ""he"", ""en"")"),"#VALUE!")</f>
        <v>#VALUE!</v>
      </c>
    </row>
    <row r="870" ht="15.75" customHeight="1">
      <c r="E870" s="4" t="str">
        <f>IFERROR(__xludf.DUMMYFUNCTION("GOOGLETRANSLATE(D870, ""he"", ""en"")"),"#VALUE!")</f>
        <v>#VALUE!</v>
      </c>
    </row>
    <row r="871" ht="15.75" customHeight="1">
      <c r="E871" s="4" t="str">
        <f>IFERROR(__xludf.DUMMYFUNCTION("GOOGLETRANSLATE(D871, ""he"", ""en"")"),"#VALUE!")</f>
        <v>#VALUE!</v>
      </c>
    </row>
    <row r="872" ht="15.75" customHeight="1">
      <c r="E872" s="4" t="str">
        <f>IFERROR(__xludf.DUMMYFUNCTION("GOOGLETRANSLATE(D872, ""he"", ""en"")"),"#VALUE!")</f>
        <v>#VALUE!</v>
      </c>
    </row>
    <row r="873" ht="15.75" customHeight="1">
      <c r="E873" s="4" t="str">
        <f>IFERROR(__xludf.DUMMYFUNCTION("GOOGLETRANSLATE(D873, ""he"", ""en"")"),"#VALUE!")</f>
        <v>#VALUE!</v>
      </c>
    </row>
    <row r="874" ht="15.75" customHeight="1">
      <c r="E874" s="4" t="str">
        <f>IFERROR(__xludf.DUMMYFUNCTION("GOOGLETRANSLATE(D874, ""he"", ""en"")"),"#VALUE!")</f>
        <v>#VALUE!</v>
      </c>
    </row>
    <row r="875" ht="15.75" customHeight="1">
      <c r="E875" s="4" t="str">
        <f>IFERROR(__xludf.DUMMYFUNCTION("GOOGLETRANSLATE(D875, ""he"", ""en"")"),"#VALUE!")</f>
        <v>#VALUE!</v>
      </c>
    </row>
    <row r="876" ht="15.75" customHeight="1">
      <c r="E876" s="4" t="str">
        <f>IFERROR(__xludf.DUMMYFUNCTION("GOOGLETRANSLATE(D876, ""he"", ""en"")"),"#VALUE!")</f>
        <v>#VALUE!</v>
      </c>
    </row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1.0" footer="0.0" header="0.0" left="0.75" right="0.75" top="1.0"/>
  <pageSetup orientation="landscape"/>
  <drawing r:id="rId1"/>
</worksheet>
</file>

<file path=xl/worksheets/sheet3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5" width="12.63"/>
    <col customWidth="1" min="6" max="26" width="8.63"/>
  </cols>
  <sheetData>
    <row r="1" ht="15.75" customHeight="1">
      <c r="A1" s="1" t="s">
        <v>0</v>
      </c>
      <c r="B1" s="1" t="s">
        <v>1</v>
      </c>
      <c r="C1" s="2" t="s">
        <v>2</v>
      </c>
      <c r="D1" s="2" t="s">
        <v>3</v>
      </c>
      <c r="E1" s="18" t="s">
        <v>4</v>
      </c>
      <c r="F1" s="2" t="s">
        <v>5</v>
      </c>
      <c r="G1" s="2" t="s">
        <v>6</v>
      </c>
      <c r="H1" s="2" t="s">
        <v>7</v>
      </c>
    </row>
    <row r="2" ht="15.75" customHeight="1">
      <c r="A2" s="24" t="s">
        <v>8</v>
      </c>
      <c r="B2" s="25">
        <v>1.0</v>
      </c>
      <c r="C2" s="4">
        <v>1.0</v>
      </c>
      <c r="D2" s="5" t="s">
        <v>9</v>
      </c>
      <c r="E2" s="4" t="str">
        <f>IFERROR(__xludf.DUMMYFUNCTION("GOOGLETRANSLATE(D2, ""he"", ""en"")"),"{A}")</f>
        <v>{A}</v>
      </c>
      <c r="F2" s="4"/>
      <c r="G2" s="4"/>
      <c r="H2" s="4"/>
    </row>
    <row r="3" ht="15.75" customHeight="1">
      <c r="A3" s="3" t="s">
        <v>3949</v>
      </c>
      <c r="B3" s="1" t="s">
        <v>3948</v>
      </c>
      <c r="C3" s="4">
        <v>2.0</v>
      </c>
      <c r="D3" s="5" t="s">
        <v>3949</v>
      </c>
      <c r="E3" s="4" t="str">
        <f>IFERROR(__xludf.DUMMYFUNCTION("GOOGLETRANSLATE(D3, ""he"", ""en"")"),"David")</f>
        <v>David</v>
      </c>
      <c r="F3" s="4"/>
      <c r="G3" s="4"/>
      <c r="H3" s="4"/>
    </row>
    <row r="4" ht="15.75" customHeight="1">
      <c r="A4" s="3" t="s">
        <v>4085</v>
      </c>
      <c r="B4" s="1" t="s">
        <v>9191</v>
      </c>
      <c r="C4" s="4">
        <v>3.0</v>
      </c>
      <c r="D4" s="5" t="s">
        <v>4085</v>
      </c>
      <c r="E4" s="4" t="str">
        <f>IFERROR(__xludf.DUMMYFUNCTION("GOOGLETRANSLATE(D4, ""he"", ""en"")"),"by you")</f>
        <v>by you</v>
      </c>
      <c r="F4" s="4"/>
      <c r="G4" s="4"/>
      <c r="H4" s="4"/>
    </row>
    <row r="5" ht="15.75" customHeight="1">
      <c r="A5" s="3" t="s">
        <v>5741</v>
      </c>
      <c r="B5" s="1" t="s">
        <v>9192</v>
      </c>
      <c r="C5" s="4">
        <v>4.0</v>
      </c>
      <c r="D5" s="5" t="s">
        <v>787</v>
      </c>
      <c r="E5" s="4" t="str">
        <f>IFERROR(__xludf.DUMMYFUNCTION("GOOGLETRANSLATE(D5, ""he"", ""en"")"),"in everything")</f>
        <v>in everything</v>
      </c>
      <c r="F5" s="4"/>
      <c r="G5" s="4"/>
      <c r="H5" s="4"/>
    </row>
    <row r="6" ht="15.75" customHeight="1">
      <c r="A6" s="3" t="s">
        <v>1195</v>
      </c>
      <c r="B6" s="1" t="s">
        <v>3456</v>
      </c>
      <c r="C6" s="4">
        <v>5.0</v>
      </c>
      <c r="D6" s="5" t="s">
        <v>3571</v>
      </c>
      <c r="E6" s="4" t="str">
        <f>IFERROR(__xludf.DUMMYFUNCTION("GOOGLETRANSLATE(D6, ""he"", ""en"")"),"my heart")</f>
        <v>my heart</v>
      </c>
      <c r="F6" s="4"/>
      <c r="G6" s="4"/>
      <c r="H6" s="4"/>
    </row>
    <row r="7" ht="15.75" customHeight="1">
      <c r="A7" s="3" t="s">
        <v>35</v>
      </c>
      <c r="B7" s="1" t="s">
        <v>9193</v>
      </c>
      <c r="C7" s="4">
        <v>6.0</v>
      </c>
      <c r="D7" s="5" t="s">
        <v>1195</v>
      </c>
      <c r="E7" s="4" t="str">
        <f>IFERROR(__xludf.DUMMYFUNCTION("GOOGLETRANSLATE(D7, ""he"", ""en"")"),"against")</f>
        <v>against</v>
      </c>
      <c r="F7" s="4"/>
      <c r="G7" s="4"/>
      <c r="H7" s="4"/>
    </row>
    <row r="8" ht="15.75" customHeight="1">
      <c r="A8" s="3" t="s">
        <v>9194</v>
      </c>
      <c r="B8" s="1" t="s">
        <v>9195</v>
      </c>
      <c r="C8" s="4">
        <v>7.0</v>
      </c>
      <c r="D8" s="5" t="s">
        <v>35</v>
      </c>
      <c r="E8" s="4" t="str">
        <f>IFERROR(__xludf.DUMMYFUNCTION("GOOGLETRANSLATE(D8, ""he"", ""en"")"),"god")</f>
        <v>god</v>
      </c>
      <c r="F8" s="4"/>
      <c r="G8" s="4"/>
      <c r="H8" s="4"/>
    </row>
    <row r="9" ht="15.75" customHeight="1">
      <c r="A9" s="24" t="s">
        <v>25</v>
      </c>
      <c r="B9" s="25">
        <v>2.0</v>
      </c>
      <c r="C9" s="4">
        <v>8.0</v>
      </c>
      <c r="D9" s="5" t="s">
        <v>9196</v>
      </c>
      <c r="E9" s="4" t="str">
        <f>IFERROR(__xludf.DUMMYFUNCTION("GOOGLETRANSLATE(D9, ""he"", ""en"")"),"I will send you:")</f>
        <v>I will send you:</v>
      </c>
      <c r="F9" s="4"/>
      <c r="G9" s="4"/>
      <c r="H9" s="4"/>
    </row>
    <row r="10" ht="15.75" customHeight="1">
      <c r="A10" s="3" t="s">
        <v>9197</v>
      </c>
      <c r="B10" s="1" t="s">
        <v>9198</v>
      </c>
      <c r="C10" s="4">
        <v>9.0</v>
      </c>
      <c r="D10" s="5" t="s">
        <v>26</v>
      </c>
      <c r="E10" s="4" t="str">
        <f>IFERROR(__xludf.DUMMYFUNCTION("GOOGLETRANSLATE(D10, ""he"", ""en"")"),"{on}")</f>
        <v>{on}</v>
      </c>
      <c r="F10" s="4"/>
      <c r="G10" s="4"/>
      <c r="H10" s="4"/>
    </row>
    <row r="11" ht="15.75" customHeight="1">
      <c r="A11" s="3" t="s">
        <v>9199</v>
      </c>
      <c r="B11" s="1" t="s">
        <v>9200</v>
      </c>
      <c r="C11" s="4">
        <v>10.0</v>
      </c>
      <c r="D11" s="5" t="s">
        <v>9201</v>
      </c>
      <c r="E11" s="4" t="str">
        <f>IFERROR(__xludf.DUMMYFUNCTION("GOOGLETRANSLATE(D11, ""he"", ""en"")"),"I will bow down")</f>
        <v>I will bow down</v>
      </c>
      <c r="F11" s="4"/>
      <c r="G11" s="4"/>
      <c r="H11" s="4"/>
    </row>
    <row r="12" ht="15.75" customHeight="1">
      <c r="A12" s="3" t="s">
        <v>9202</v>
      </c>
      <c r="B12" s="1" t="s">
        <v>9203</v>
      </c>
      <c r="C12" s="4">
        <v>11.0</v>
      </c>
      <c r="D12" s="5" t="s">
        <v>545</v>
      </c>
      <c r="E12" s="4" t="str">
        <f>IFERROR(__xludf.DUMMYFUNCTION("GOOGLETRANSLATE(D12, ""he"", ""en"")"),"to")</f>
        <v>to</v>
      </c>
      <c r="F12" s="4"/>
      <c r="G12" s="4"/>
      <c r="H12" s="4"/>
    </row>
    <row r="13" ht="15.75" customHeight="1">
      <c r="A13" s="3" t="s">
        <v>9204</v>
      </c>
      <c r="B13" s="1" t="s">
        <v>9205</v>
      </c>
      <c r="C13" s="4">
        <v>12.0</v>
      </c>
      <c r="D13" s="5" t="s">
        <v>2362</v>
      </c>
      <c r="E13" s="4" t="str">
        <f>IFERROR(__xludf.DUMMYFUNCTION("GOOGLETRANSLATE(D13, ""he"", ""en"")"),"the hall")</f>
        <v>the hall</v>
      </c>
      <c r="F13" s="4"/>
      <c r="G13" s="4"/>
      <c r="H13" s="4"/>
    </row>
    <row r="14" ht="15.75" customHeight="1">
      <c r="A14" s="3" t="s">
        <v>9206</v>
      </c>
      <c r="B14" s="1" t="s">
        <v>3529</v>
      </c>
      <c r="C14" s="4">
        <v>13.0</v>
      </c>
      <c r="D14" s="5" t="s">
        <v>9207</v>
      </c>
      <c r="E14" s="4" t="str">
        <f>IFERROR(__xludf.DUMMYFUNCTION("GOOGLETRANSLATE(D14, ""he"", ""en"")"),"your holiness")</f>
        <v>your holiness</v>
      </c>
      <c r="F14" s="4"/>
      <c r="G14" s="4"/>
      <c r="H14" s="4"/>
    </row>
    <row r="15" ht="15.75" customHeight="1">
      <c r="A15" s="3" t="s">
        <v>9208</v>
      </c>
      <c r="B15" s="1" t="s">
        <v>9209</v>
      </c>
      <c r="C15" s="4">
        <v>14.0</v>
      </c>
      <c r="D15" s="5" t="s">
        <v>9204</v>
      </c>
      <c r="E15" s="4" t="str">
        <f>IFERROR(__xludf.DUMMYFUNCTION("GOOGLETRANSLATE(D15, ""he"", ""en"")"),"And thanks")</f>
        <v>And thanks</v>
      </c>
      <c r="F15" s="4"/>
      <c r="G15" s="4"/>
      <c r="H15" s="4"/>
    </row>
    <row r="16" ht="15.75" customHeight="1">
      <c r="A16" s="3" t="s">
        <v>9210</v>
      </c>
      <c r="B16" s="1" t="s">
        <v>9211</v>
      </c>
      <c r="C16" s="4">
        <v>15.0</v>
      </c>
      <c r="D16" s="5" t="s">
        <v>1099</v>
      </c>
      <c r="E16" s="4" t="str">
        <f>IFERROR(__xludf.DUMMYFUNCTION("GOOGLETRANSLATE(D16, ""he"", ""en"")"),"you")</f>
        <v>you</v>
      </c>
      <c r="F16" s="4"/>
      <c r="G16" s="4"/>
      <c r="H16" s="4"/>
    </row>
    <row r="17" ht="15.75" customHeight="1">
      <c r="A17" s="3" t="s">
        <v>129</v>
      </c>
      <c r="B17" s="1" t="s">
        <v>130</v>
      </c>
      <c r="C17" s="4">
        <v>16.0</v>
      </c>
      <c r="D17" s="5" t="s">
        <v>42</v>
      </c>
      <c r="E17" s="4" t="str">
        <f>IFERROR(__xludf.DUMMYFUNCTION("GOOGLETRANSLATE(D17, ""he"", ""en"")"),"trout")</f>
        <v>trout</v>
      </c>
      <c r="F17" s="4"/>
      <c r="G17" s="4"/>
      <c r="H17" s="4"/>
    </row>
    <row r="18" ht="15.75" customHeight="1">
      <c r="A18" s="3" t="s">
        <v>9212</v>
      </c>
      <c r="B18" s="1" t="s">
        <v>9213</v>
      </c>
      <c r="C18" s="4">
        <v>17.0</v>
      </c>
      <c r="D18" s="5" t="s">
        <v>533</v>
      </c>
      <c r="E18" s="4" t="str">
        <f>IFERROR(__xludf.DUMMYFUNCTION("GOOGLETRANSLATE(D18, ""he"", ""en"")"),"on")</f>
        <v>on</v>
      </c>
      <c r="F18" s="4"/>
      <c r="G18" s="4"/>
      <c r="H18" s="4"/>
    </row>
    <row r="19" ht="15.75" customHeight="1">
      <c r="A19" s="3" t="s">
        <v>9214</v>
      </c>
      <c r="B19" s="1" t="s">
        <v>9215</v>
      </c>
      <c r="C19" s="4">
        <v>18.0</v>
      </c>
      <c r="D19" s="5" t="s">
        <v>4097</v>
      </c>
      <c r="E19" s="4" t="str">
        <f>IFERROR(__xludf.DUMMYFUNCTION("GOOGLETRANSLATE(D19, ""he"", ""en"")"),"your grace")</f>
        <v>your grace</v>
      </c>
      <c r="F19" s="4"/>
      <c r="G19" s="4"/>
      <c r="H19" s="4"/>
    </row>
    <row r="20" ht="15.75" customHeight="1">
      <c r="A20" s="3" t="s">
        <v>5756</v>
      </c>
      <c r="B20" s="1" t="s">
        <v>5757</v>
      </c>
      <c r="C20" s="4">
        <v>19.0</v>
      </c>
      <c r="D20" s="5" t="s">
        <v>2458</v>
      </c>
      <c r="E20" s="4" t="str">
        <f>IFERROR(__xludf.DUMMYFUNCTION("GOOGLETRANSLATE(D20, ""he"", ""en"")"),"and on")</f>
        <v>and on</v>
      </c>
      <c r="F20" s="4"/>
      <c r="G20" s="4"/>
      <c r="H20" s="4"/>
    </row>
    <row r="21" ht="15.75" customHeight="1">
      <c r="A21" s="24" t="s">
        <v>49</v>
      </c>
      <c r="B21" s="25">
        <v>3.0</v>
      </c>
      <c r="C21" s="4">
        <v>20.0</v>
      </c>
      <c r="D21" s="5" t="s">
        <v>9216</v>
      </c>
      <c r="E21" s="4" t="str">
        <f>IFERROR(__xludf.DUMMYFUNCTION("GOOGLETRANSLATE(D21, ""he"", ""en"")"),"your truth")</f>
        <v>your truth</v>
      </c>
      <c r="F21" s="4"/>
      <c r="G21" s="4"/>
      <c r="H21" s="4"/>
    </row>
    <row r="22" ht="15.75" customHeight="1">
      <c r="A22" s="3" t="s">
        <v>561</v>
      </c>
      <c r="B22" s="1" t="s">
        <v>562</v>
      </c>
      <c r="C22" s="4">
        <v>21.0</v>
      </c>
      <c r="D22" s="5" t="s">
        <v>53</v>
      </c>
      <c r="E22" s="4" t="str">
        <f>IFERROR(__xludf.DUMMYFUNCTION("GOOGLETRANSLATE(D22, ""he"", ""en"")"),"that")</f>
        <v>that</v>
      </c>
      <c r="F22" s="4"/>
      <c r="G22" s="4"/>
      <c r="H22" s="4"/>
    </row>
    <row r="23" ht="15.75" customHeight="1">
      <c r="A23" s="3" t="s">
        <v>7428</v>
      </c>
      <c r="B23" s="1" t="s">
        <v>9217</v>
      </c>
      <c r="C23" s="4">
        <v>22.0</v>
      </c>
      <c r="D23" s="5" t="s">
        <v>9218</v>
      </c>
      <c r="E23" s="4" t="str">
        <f>IFERROR(__xludf.DUMMYFUNCTION("GOOGLETRANSLATE(D23, ""he"", ""en"")"),"you grew up")</f>
        <v>you grew up</v>
      </c>
      <c r="F23" s="4"/>
      <c r="G23" s="4"/>
      <c r="H23" s="4"/>
    </row>
    <row r="24" ht="15.75" customHeight="1">
      <c r="A24" s="3" t="s">
        <v>5914</v>
      </c>
      <c r="B24" s="1" t="s">
        <v>9219</v>
      </c>
      <c r="C24" s="4">
        <v>23.0</v>
      </c>
      <c r="D24" s="5" t="s">
        <v>533</v>
      </c>
      <c r="E24" s="4" t="str">
        <f>IFERROR(__xludf.DUMMYFUNCTION("GOOGLETRANSLATE(D24, ""he"", ""en"")"),"on")</f>
        <v>on</v>
      </c>
      <c r="F24" s="4"/>
      <c r="G24" s="4"/>
      <c r="H24" s="4"/>
    </row>
    <row r="25" ht="15.75" customHeight="1">
      <c r="A25" s="3" t="s">
        <v>9220</v>
      </c>
      <c r="B25" s="1" t="s">
        <v>9221</v>
      </c>
      <c r="C25" s="4">
        <v>24.0</v>
      </c>
      <c r="D25" s="5" t="s">
        <v>448</v>
      </c>
      <c r="E25" s="4" t="str">
        <f>IFERROR(__xludf.DUMMYFUNCTION("GOOGLETRANSLATE(D25, ""he"", ""en"")"),"all")</f>
        <v>all</v>
      </c>
      <c r="F25" s="4"/>
      <c r="G25" s="4"/>
      <c r="H25" s="4"/>
    </row>
    <row r="26" ht="15.75" customHeight="1">
      <c r="A26" s="3" t="s">
        <v>9222</v>
      </c>
      <c r="B26" s="1" t="s">
        <v>9223</v>
      </c>
      <c r="C26" s="4">
        <v>25.0</v>
      </c>
      <c r="D26" s="5" t="s">
        <v>3506</v>
      </c>
      <c r="E26" s="4" t="str">
        <f>IFERROR(__xludf.DUMMYFUNCTION("GOOGLETRANSLATE(D26, ""he"", ""en"")"),"trout")</f>
        <v>trout</v>
      </c>
      <c r="F26" s="4"/>
      <c r="G26" s="4"/>
      <c r="H26" s="4"/>
    </row>
    <row r="27" ht="15.75" customHeight="1">
      <c r="A27" s="3" t="s">
        <v>5384</v>
      </c>
      <c r="B27" s="1" t="s">
        <v>5385</v>
      </c>
      <c r="C27" s="4">
        <v>26.0</v>
      </c>
      <c r="D27" s="5" t="s">
        <v>9224</v>
      </c>
      <c r="E27" s="4" t="str">
        <f>IFERROR(__xludf.DUMMYFUNCTION("GOOGLETRANSLATE(D27, ""he"", ""en"")"),"You said:")</f>
        <v>You said:</v>
      </c>
      <c r="F27" s="4"/>
      <c r="G27" s="4"/>
      <c r="H27" s="4"/>
    </row>
    <row r="28" ht="15.75" customHeight="1">
      <c r="A28" s="8" t="s">
        <v>69</v>
      </c>
      <c r="B28" s="17">
        <v>4.0</v>
      </c>
      <c r="C28" s="4">
        <v>27.0</v>
      </c>
      <c r="D28" s="5" t="s">
        <v>50</v>
      </c>
      <c r="E28" s="4" t="str">
        <f>IFERROR(__xludf.DUMMYFUNCTION("GOOGLETRANSLATE(D28, ""he"", ""en"")"),"{third}")</f>
        <v>{third}</v>
      </c>
      <c r="F28" s="4"/>
      <c r="G28" s="4"/>
      <c r="H28" s="4"/>
    </row>
    <row r="29" ht="15.75" customHeight="1">
      <c r="A29" s="3" t="s">
        <v>4473</v>
      </c>
      <c r="B29" s="1" t="s">
        <v>9225</v>
      </c>
      <c r="C29" s="4">
        <v>28.0</v>
      </c>
      <c r="D29" s="5" t="s">
        <v>569</v>
      </c>
      <c r="E29" s="4" t="str">
        <f>IFERROR(__xludf.DUMMYFUNCTION("GOOGLETRANSLATE(D29, ""he"", ""en"")"),"in a day")</f>
        <v>in a day</v>
      </c>
      <c r="F29" s="4"/>
      <c r="G29" s="4"/>
      <c r="H29" s="4"/>
    </row>
    <row r="30" ht="15.75" customHeight="1">
      <c r="A30" s="3" t="s">
        <v>180</v>
      </c>
      <c r="B30" s="1" t="s">
        <v>2580</v>
      </c>
      <c r="C30" s="4">
        <v>29.0</v>
      </c>
      <c r="D30" s="5" t="s">
        <v>7428</v>
      </c>
      <c r="E30" s="4" t="str">
        <f>IFERROR(__xludf.DUMMYFUNCTION("GOOGLETRANSLATE(D30, ""he"", ""en"")"),"I read")</f>
        <v>I read</v>
      </c>
      <c r="F30" s="4"/>
      <c r="G30" s="4"/>
      <c r="H30" s="4"/>
    </row>
    <row r="31" ht="15.75" customHeight="1">
      <c r="A31" s="3" t="s">
        <v>9226</v>
      </c>
      <c r="B31" s="1" t="s">
        <v>9227</v>
      </c>
      <c r="C31" s="4">
        <v>30.0</v>
      </c>
      <c r="D31" s="5" t="s">
        <v>5949</v>
      </c>
      <c r="E31" s="4" t="str">
        <f>IFERROR(__xludf.DUMMYFUNCTION("GOOGLETRANSLATE(D31, ""he"", ""en"")"),"And answer me")</f>
        <v>And answer me</v>
      </c>
      <c r="F31" s="4"/>
      <c r="G31" s="4"/>
      <c r="H31" s="4"/>
    </row>
    <row r="32" ht="15.75" customHeight="1">
      <c r="A32" s="3" t="s">
        <v>194</v>
      </c>
      <c r="B32" s="1" t="s">
        <v>195</v>
      </c>
      <c r="C32" s="4">
        <v>31.0</v>
      </c>
      <c r="D32" s="5" t="s">
        <v>9228</v>
      </c>
      <c r="E32" s="4" t="str">
        <f>IFERROR(__xludf.DUMMYFUNCTION("GOOGLETRANSLATE(D32, ""he"", ""en"")"),"admire me")</f>
        <v>admire me</v>
      </c>
      <c r="F32" s="4"/>
      <c r="G32" s="4"/>
      <c r="H32" s="4"/>
    </row>
    <row r="33" ht="15.75" customHeight="1">
      <c r="A33" s="3" t="s">
        <v>129</v>
      </c>
      <c r="B33" s="1" t="s">
        <v>130</v>
      </c>
      <c r="C33" s="4">
        <v>32.0</v>
      </c>
      <c r="D33" s="5" t="s">
        <v>9229</v>
      </c>
      <c r="E33" s="4" t="str">
        <f>IFERROR(__xludf.DUMMYFUNCTION("GOOGLETRANSLATE(D33, ""he"", ""en"")"),"in my soul")</f>
        <v>in my soul</v>
      </c>
      <c r="F33" s="4"/>
      <c r="G33" s="4"/>
      <c r="H33" s="4"/>
    </row>
    <row r="34" ht="15.75" customHeight="1">
      <c r="A34" s="3" t="s">
        <v>9230</v>
      </c>
      <c r="B34" s="1" t="s">
        <v>9231</v>
      </c>
      <c r="C34" s="4">
        <v>33.0</v>
      </c>
      <c r="D34" s="5" t="s">
        <v>9232</v>
      </c>
      <c r="E34" s="4" t="str">
        <f>IFERROR(__xludf.DUMMYFUNCTION("GOOGLETRANSLATE(D34, ""he"", ""en"")"),"goat:")</f>
        <v>goat:</v>
      </c>
      <c r="F34" s="4"/>
      <c r="G34" s="4"/>
      <c r="H34" s="4"/>
    </row>
    <row r="35" ht="15.75" customHeight="1">
      <c r="A35" s="3" t="s">
        <v>9233</v>
      </c>
      <c r="B35" s="1" t="s">
        <v>9234</v>
      </c>
      <c r="C35" s="4">
        <v>34.0</v>
      </c>
      <c r="D35" s="5" t="s">
        <v>70</v>
      </c>
      <c r="E35" s="4" t="str">
        <f>IFERROR(__xludf.DUMMYFUNCTION("GOOGLETRANSLATE(D35, ""he"", ""en"")"),"{d}")</f>
        <v>{d}</v>
      </c>
      <c r="F35" s="4"/>
      <c r="G35" s="4"/>
      <c r="H35" s="4"/>
    </row>
    <row r="36" ht="15.75" customHeight="1">
      <c r="A36" s="8" t="s">
        <v>94</v>
      </c>
      <c r="B36" s="17">
        <v>5.0</v>
      </c>
      <c r="C36" s="4">
        <v>35.0</v>
      </c>
      <c r="D36" s="5" t="s">
        <v>4473</v>
      </c>
      <c r="E36" s="4" t="str">
        <f>IFERROR(__xludf.DUMMYFUNCTION("GOOGLETRANSLATE(D36, ""he"", ""en"")"),"thank you")</f>
        <v>thank you</v>
      </c>
      <c r="F36" s="4"/>
      <c r="G36" s="4"/>
      <c r="H36" s="4"/>
    </row>
    <row r="37" ht="15.75" customHeight="1">
      <c r="A37" s="3" t="s">
        <v>9235</v>
      </c>
      <c r="B37" s="1" t="s">
        <v>9236</v>
      </c>
      <c r="C37" s="4">
        <v>36.0</v>
      </c>
      <c r="D37" s="5" t="s">
        <v>180</v>
      </c>
      <c r="E37" s="4" t="str">
        <f>IFERROR(__xludf.DUMMYFUNCTION("GOOGLETRANSLATE(D37, ""he"", ""en"")"),"Jehovah")</f>
        <v>Jehovah</v>
      </c>
      <c r="F37" s="4"/>
      <c r="G37" s="4"/>
      <c r="H37" s="4"/>
    </row>
    <row r="38" ht="15.75" customHeight="1">
      <c r="A38" s="3" t="s">
        <v>9237</v>
      </c>
      <c r="B38" s="1" t="s">
        <v>5980</v>
      </c>
      <c r="C38" s="4">
        <v>37.0</v>
      </c>
      <c r="D38" s="5" t="s">
        <v>448</v>
      </c>
      <c r="E38" s="4" t="str">
        <f>IFERROR(__xludf.DUMMYFUNCTION("GOOGLETRANSLATE(D38, ""he"", ""en"")"),"all")</f>
        <v>all</v>
      </c>
      <c r="F38" s="4"/>
      <c r="G38" s="4"/>
      <c r="H38" s="4"/>
    </row>
    <row r="39" ht="15.75" customHeight="1">
      <c r="A39" s="3" t="s">
        <v>180</v>
      </c>
      <c r="B39" s="1" t="s">
        <v>9238</v>
      </c>
      <c r="C39" s="4">
        <v>38.0</v>
      </c>
      <c r="D39" s="5" t="s">
        <v>9239</v>
      </c>
      <c r="E39" s="4" t="str">
        <f>IFERROR(__xludf.DUMMYFUNCTION("GOOGLETRANSLATE(D39, ""he"", ""en"")"),"my kings")</f>
        <v>my kings</v>
      </c>
      <c r="F39" s="4"/>
      <c r="G39" s="4"/>
      <c r="H39" s="4"/>
    </row>
    <row r="40" ht="15.75" customHeight="1">
      <c r="A40" s="3" t="s">
        <v>129</v>
      </c>
      <c r="B40" s="1" t="s">
        <v>130</v>
      </c>
      <c r="C40" s="4">
        <v>39.0</v>
      </c>
      <c r="D40" s="5" t="s">
        <v>194</v>
      </c>
      <c r="E40" s="4" t="str">
        <f>IFERROR(__xludf.DUMMYFUNCTION("GOOGLETRANSLATE(D40, ""he"", ""en"")"),"country")</f>
        <v>country</v>
      </c>
      <c r="F40" s="4"/>
      <c r="G40" s="4"/>
      <c r="H40" s="4"/>
    </row>
    <row r="41" ht="15.75" customHeight="1">
      <c r="A41" s="3" t="s">
        <v>260</v>
      </c>
      <c r="B41" s="1" t="s">
        <v>9240</v>
      </c>
      <c r="C41" s="4">
        <v>40.0</v>
      </c>
      <c r="D41" s="5" t="s">
        <v>53</v>
      </c>
      <c r="E41" s="4" t="str">
        <f>IFERROR(__xludf.DUMMYFUNCTION("GOOGLETRANSLATE(D41, ""he"", ""en"")"),"that")</f>
        <v>that</v>
      </c>
      <c r="F41" s="4"/>
      <c r="G41" s="4"/>
      <c r="H41" s="4"/>
    </row>
    <row r="42" ht="15.75" customHeight="1">
      <c r="A42" s="3" t="s">
        <v>2506</v>
      </c>
      <c r="B42" s="1" t="s">
        <v>9241</v>
      </c>
      <c r="C42" s="4">
        <v>41.0</v>
      </c>
      <c r="D42" s="5" t="s">
        <v>9242</v>
      </c>
      <c r="E42" s="4" t="str">
        <f>IFERROR(__xludf.DUMMYFUNCTION("GOOGLETRANSLATE(D42, ""he"", ""en"")"),"Heard")</f>
        <v>Heard</v>
      </c>
      <c r="F42" s="4"/>
      <c r="G42" s="4"/>
      <c r="H42" s="4"/>
    </row>
    <row r="43" ht="15.75" customHeight="1">
      <c r="A43" s="3" t="s">
        <v>180</v>
      </c>
      <c r="B43" s="1" t="s">
        <v>9243</v>
      </c>
      <c r="C43" s="4">
        <v>42.0</v>
      </c>
      <c r="D43" s="5" t="s">
        <v>9244</v>
      </c>
      <c r="E43" s="4" t="str">
        <f>IFERROR(__xludf.DUMMYFUNCTION("GOOGLETRANSLATE(D43, ""he"", ""en"")"),"say")</f>
        <v>say</v>
      </c>
      <c r="F43" s="4"/>
      <c r="G43" s="4"/>
      <c r="H43" s="4"/>
    </row>
    <row r="44" ht="15.75" customHeight="1">
      <c r="A44" s="8" t="s">
        <v>112</v>
      </c>
      <c r="B44" s="17">
        <v>6.0</v>
      </c>
      <c r="C44" s="4">
        <v>43.0</v>
      </c>
      <c r="D44" s="5" t="s">
        <v>5801</v>
      </c>
      <c r="E44" s="4" t="str">
        <f>IFERROR(__xludf.DUMMYFUNCTION("GOOGLETRANSLATE(D44, ""he"", ""en"")"),"my mouth:")</f>
        <v>my mouth:</v>
      </c>
      <c r="F44" s="4"/>
      <c r="G44" s="4"/>
      <c r="H44" s="4"/>
    </row>
    <row r="45" ht="15.75" customHeight="1">
      <c r="A45" s="3" t="s">
        <v>9245</v>
      </c>
      <c r="B45" s="1" t="s">
        <v>9246</v>
      </c>
      <c r="C45" s="4">
        <v>44.0</v>
      </c>
      <c r="D45" s="5" t="s">
        <v>95</v>
      </c>
      <c r="E45" s="4" t="str">
        <f>IFERROR(__xludf.DUMMYFUNCTION("GOOGLETRANSLATE(D45, ""he"", ""en"")"),"{the}")</f>
        <v>{the}</v>
      </c>
      <c r="F45" s="4"/>
      <c r="G45" s="4"/>
      <c r="H45" s="4"/>
    </row>
    <row r="46" ht="15.75" customHeight="1">
      <c r="A46" s="3" t="s">
        <v>180</v>
      </c>
      <c r="B46" s="1" t="s">
        <v>1380</v>
      </c>
      <c r="C46" s="4">
        <v>45.0</v>
      </c>
      <c r="D46" s="5" t="s">
        <v>9247</v>
      </c>
      <c r="E46" s="4" t="str">
        <f>IFERROR(__xludf.DUMMYFUNCTION("GOOGLETRANSLATE(D46, ""he"", ""en"")"),"And they will sing")</f>
        <v>And they will sing</v>
      </c>
      <c r="F46" s="4"/>
      <c r="G46" s="4"/>
      <c r="H46" s="4"/>
    </row>
    <row r="47" ht="15.75" customHeight="1">
      <c r="A47" s="3" t="s">
        <v>9248</v>
      </c>
      <c r="B47" s="1" t="s">
        <v>9249</v>
      </c>
      <c r="C47" s="4">
        <v>46.0</v>
      </c>
      <c r="D47" s="5" t="s">
        <v>9250</v>
      </c>
      <c r="E47" s="4" t="str">
        <f>IFERROR(__xludf.DUMMYFUNCTION("GOOGLETRANSLATE(D47, ""he"", ""en"")"),"in my ways")</f>
        <v>in my ways</v>
      </c>
      <c r="F47" s="4"/>
      <c r="G47" s="4"/>
      <c r="H47" s="4"/>
    </row>
    <row r="48" ht="15.75" customHeight="1">
      <c r="A48" s="3" t="s">
        <v>5197</v>
      </c>
      <c r="B48" s="1" t="s">
        <v>9251</v>
      </c>
      <c r="C48" s="4">
        <v>47.0</v>
      </c>
      <c r="D48" s="5" t="s">
        <v>180</v>
      </c>
      <c r="E48" s="4" t="str">
        <f>IFERROR(__xludf.DUMMYFUNCTION("GOOGLETRANSLATE(D48, ""he"", ""en"")"),"Jehovah")</f>
        <v>Jehovah</v>
      </c>
      <c r="F48" s="4"/>
      <c r="G48" s="4"/>
      <c r="H48" s="4"/>
    </row>
    <row r="49" ht="15.75" customHeight="1">
      <c r="A49" s="3" t="s">
        <v>9252</v>
      </c>
      <c r="B49" s="1" t="s">
        <v>9253</v>
      </c>
      <c r="C49" s="4">
        <v>48.0</v>
      </c>
      <c r="D49" s="5" t="s">
        <v>53</v>
      </c>
      <c r="E49" s="4" t="str">
        <f>IFERROR(__xludf.DUMMYFUNCTION("GOOGLETRANSLATE(D49, ""he"", ""en"")"),"that")</f>
        <v>that</v>
      </c>
      <c r="F49" s="4"/>
      <c r="G49" s="4"/>
      <c r="H49" s="4"/>
    </row>
    <row r="50" ht="15.75" customHeight="1">
      <c r="A50" s="3" t="s">
        <v>9254</v>
      </c>
      <c r="B50" s="1" t="s">
        <v>9255</v>
      </c>
      <c r="C50" s="4">
        <v>49.0</v>
      </c>
      <c r="D50" s="5" t="s">
        <v>4063</v>
      </c>
      <c r="E50" s="4" t="str">
        <f>IFERROR(__xludf.DUMMYFUNCTION("GOOGLETRANSLATE(D50, ""he"", ""en"")"),"large")</f>
        <v>large</v>
      </c>
      <c r="F50" s="4"/>
      <c r="G50" s="4"/>
      <c r="H50" s="4"/>
    </row>
    <row r="51" ht="15.75" customHeight="1">
      <c r="A51" s="3" t="s">
        <v>9256</v>
      </c>
      <c r="B51" s="1" t="s">
        <v>9257</v>
      </c>
      <c r="C51" s="4">
        <v>50.0</v>
      </c>
      <c r="D51" s="5" t="s">
        <v>2525</v>
      </c>
      <c r="E51" s="4" t="str">
        <f>IFERROR(__xludf.DUMMYFUNCTION("GOOGLETRANSLATE(D51, ""he"", ""en"")"),"respect")</f>
        <v>respect</v>
      </c>
      <c r="F51" s="4"/>
      <c r="G51" s="4"/>
      <c r="H51" s="4"/>
    </row>
    <row r="52" ht="15.75" customHeight="1">
      <c r="A52" s="8" t="s">
        <v>127</v>
      </c>
      <c r="B52" s="17">
        <v>7.0</v>
      </c>
      <c r="C52" s="4">
        <v>51.0</v>
      </c>
      <c r="D52" s="5" t="s">
        <v>3509</v>
      </c>
      <c r="E52" s="4" t="str">
        <f>IFERROR(__xludf.DUMMYFUNCTION("GOOGLETRANSLATE(D52, ""he"", ""en"")"),"Jehovah:")</f>
        <v>Jehovah:</v>
      </c>
      <c r="F52" s="4"/>
      <c r="G52" s="4"/>
      <c r="H52" s="4"/>
    </row>
    <row r="53" ht="15.75" customHeight="1">
      <c r="A53" s="3" t="s">
        <v>9258</v>
      </c>
      <c r="B53" s="1" t="s">
        <v>9259</v>
      </c>
      <c r="C53" s="4">
        <v>52.0</v>
      </c>
      <c r="D53" s="5" t="s">
        <v>114</v>
      </c>
      <c r="E53" s="4" t="str">
        <f>IFERROR(__xludf.DUMMYFUNCTION("GOOGLETRANSLATE(D53, ""he"", ""en"")"),"{and}")</f>
        <v>{and}</v>
      </c>
      <c r="F53" s="4"/>
      <c r="G53" s="4"/>
      <c r="H53" s="4"/>
    </row>
    <row r="54" ht="15.75" customHeight="1">
      <c r="A54" s="3" t="s">
        <v>9260</v>
      </c>
      <c r="B54" s="1" t="s">
        <v>1530</v>
      </c>
      <c r="C54" s="4">
        <v>53.0</v>
      </c>
      <c r="D54" s="5" t="s">
        <v>53</v>
      </c>
      <c r="E54" s="4" t="str">
        <f>IFERROR(__xludf.DUMMYFUNCTION("GOOGLETRANSLATE(D54, ""he"", ""en"")"),"that")</f>
        <v>that</v>
      </c>
      <c r="F54" s="4"/>
      <c r="G54" s="4"/>
      <c r="H54" s="4"/>
    </row>
    <row r="55" ht="15.75" customHeight="1">
      <c r="A55" s="3" t="s">
        <v>9261</v>
      </c>
      <c r="B55" s="1" t="s">
        <v>9262</v>
      </c>
      <c r="C55" s="4">
        <v>54.0</v>
      </c>
      <c r="D55" s="5" t="s">
        <v>9263</v>
      </c>
      <c r="E55" s="4" t="str">
        <f>IFERROR(__xludf.DUMMYFUNCTION("GOOGLETRANSLATE(D55, ""he"", ""en"")"),"Ram")</f>
        <v>Ram</v>
      </c>
      <c r="F55" s="4"/>
      <c r="G55" s="4"/>
      <c r="H55" s="4"/>
    </row>
    <row r="56" ht="15.75" customHeight="1">
      <c r="A56" s="3" t="s">
        <v>9264</v>
      </c>
      <c r="B56" s="1" t="s">
        <v>9265</v>
      </c>
      <c r="C56" s="4">
        <v>55.0</v>
      </c>
      <c r="D56" s="5" t="s">
        <v>180</v>
      </c>
      <c r="E56" s="4" t="str">
        <f>IFERROR(__xludf.DUMMYFUNCTION("GOOGLETRANSLATE(D56, ""he"", ""en"")"),"Jehovah")</f>
        <v>Jehovah</v>
      </c>
      <c r="F56" s="4"/>
      <c r="G56" s="4"/>
      <c r="H56" s="4"/>
    </row>
    <row r="57" ht="15.75" customHeight="1">
      <c r="A57" s="3" t="s">
        <v>533</v>
      </c>
      <c r="B57" s="1" t="s">
        <v>3283</v>
      </c>
      <c r="C57" s="4">
        <v>56.0</v>
      </c>
      <c r="D57" s="5" t="s">
        <v>9266</v>
      </c>
      <c r="E57" s="4" t="str">
        <f>IFERROR(__xludf.DUMMYFUNCTION("GOOGLETRANSLATE(D57, ""he"", ""en"")"),"and lowly")</f>
        <v>and lowly</v>
      </c>
      <c r="F57" s="4"/>
      <c r="G57" s="4"/>
      <c r="H57" s="4"/>
    </row>
    <row r="58" ht="15.75" customHeight="1">
      <c r="A58" s="3" t="s">
        <v>872</v>
      </c>
      <c r="B58" s="1" t="s">
        <v>9267</v>
      </c>
      <c r="C58" s="4">
        <v>57.0</v>
      </c>
      <c r="D58" s="5" t="s">
        <v>5197</v>
      </c>
      <c r="E58" s="4" t="str">
        <f>IFERROR(__xludf.DUMMYFUNCTION("GOOGLETRANSLATE(D58, ""he"", ""en"")"),"fear")</f>
        <v>fear</v>
      </c>
      <c r="F58" s="4"/>
      <c r="G58" s="4"/>
      <c r="H58" s="4"/>
    </row>
    <row r="59" ht="15.75" customHeight="1">
      <c r="A59" s="3" t="s">
        <v>9268</v>
      </c>
      <c r="B59" s="1" t="s">
        <v>9269</v>
      </c>
      <c r="C59" s="4">
        <v>58.0</v>
      </c>
      <c r="D59" s="5" t="s">
        <v>9270</v>
      </c>
      <c r="E59" s="4" t="str">
        <f>IFERROR(__xludf.DUMMYFUNCTION("GOOGLETRANSLATE(D59, ""he"", ""en"")"),"and tall")</f>
        <v>and tall</v>
      </c>
      <c r="F59" s="4"/>
      <c r="G59" s="4"/>
      <c r="H59" s="4"/>
    </row>
    <row r="60" ht="15.75" customHeight="1">
      <c r="A60" s="3" t="s">
        <v>9271</v>
      </c>
      <c r="B60" s="1" t="s">
        <v>9272</v>
      </c>
      <c r="C60" s="4">
        <v>59.0</v>
      </c>
      <c r="D60" s="5" t="s">
        <v>9273</v>
      </c>
      <c r="E60" s="4" t="str">
        <f>IFERROR(__xludf.DUMMYFUNCTION("GOOGLETRANSLATE(D60, ""he"", ""en"")"),"from a distance")</f>
        <v>from a distance</v>
      </c>
      <c r="F60" s="4"/>
      <c r="G60" s="4"/>
      <c r="H60" s="4"/>
    </row>
    <row r="61" ht="15.75" customHeight="1">
      <c r="A61" s="3" t="s">
        <v>9274</v>
      </c>
      <c r="B61" s="1" t="s">
        <v>9275</v>
      </c>
      <c r="C61" s="4">
        <v>60.0</v>
      </c>
      <c r="D61" s="5" t="s">
        <v>9276</v>
      </c>
      <c r="E61" s="4" t="str">
        <f>IFERROR(__xludf.DUMMYFUNCTION("GOOGLETRANSLATE(D61, ""he"", ""en"")"),"will know:")</f>
        <v>will know:</v>
      </c>
      <c r="F61" s="4"/>
      <c r="G61" s="4"/>
      <c r="H61" s="4"/>
    </row>
    <row r="62" ht="15.75" customHeight="1">
      <c r="A62" s="3" t="s">
        <v>9277</v>
      </c>
      <c r="B62" s="1" t="s">
        <v>9278</v>
      </c>
      <c r="C62" s="4">
        <v>61.0</v>
      </c>
      <c r="D62" s="5" t="s">
        <v>133</v>
      </c>
      <c r="E62" s="4" t="str">
        <f>IFERROR(__xludf.DUMMYFUNCTION("GOOGLETRANSLATE(D62, ""he"", ""en"")"),"{g}")</f>
        <v>{g}</v>
      </c>
      <c r="F62" s="4"/>
      <c r="G62" s="4"/>
      <c r="H62" s="4"/>
    </row>
    <row r="63" ht="15.75" customHeight="1">
      <c r="A63" s="3" t="s">
        <v>2828</v>
      </c>
      <c r="B63" s="1" t="s">
        <v>9279</v>
      </c>
      <c r="C63" s="4">
        <v>62.0</v>
      </c>
      <c r="D63" s="5" t="s">
        <v>726</v>
      </c>
      <c r="E63" s="4" t="str">
        <f>IFERROR(__xludf.DUMMYFUNCTION("GOOGLETRANSLATE(D63, ""he"", ""en"")"),"if")</f>
        <v>if</v>
      </c>
      <c r="F63" s="4"/>
      <c r="G63" s="4"/>
      <c r="H63" s="4"/>
    </row>
    <row r="64" ht="15.75" customHeight="1">
      <c r="A64" s="8" t="s">
        <v>143</v>
      </c>
      <c r="B64" s="17">
        <v>8.0</v>
      </c>
      <c r="C64" s="4">
        <v>63.0</v>
      </c>
      <c r="D64" s="5" t="s">
        <v>9280</v>
      </c>
      <c r="E64" s="4" t="str">
        <f>IFERROR(__xludf.DUMMYFUNCTION("GOOGLETRANSLATE(D64, ""he"", ""en"")"),"go")</f>
        <v>go</v>
      </c>
      <c r="F64" s="4"/>
      <c r="G64" s="4"/>
      <c r="H64" s="4"/>
    </row>
    <row r="65" ht="15.75" customHeight="1">
      <c r="A65" s="3" t="s">
        <v>180</v>
      </c>
      <c r="B65" s="1" t="s">
        <v>1380</v>
      </c>
      <c r="C65" s="4">
        <v>64.0</v>
      </c>
      <c r="D65" s="5" t="s">
        <v>1561</v>
      </c>
      <c r="E65" s="4" t="str">
        <f>IFERROR(__xludf.DUMMYFUNCTION("GOOGLETRANSLATE(D65, ""he"", ""en"")"),"among")</f>
        <v>among</v>
      </c>
      <c r="F65" s="4"/>
      <c r="G65" s="4"/>
      <c r="H65" s="4"/>
    </row>
    <row r="66" ht="15.75" customHeight="1">
      <c r="A66" s="3" t="s">
        <v>9281</v>
      </c>
      <c r="B66" s="1" t="s">
        <v>9282</v>
      </c>
      <c r="C66" s="4">
        <v>65.0</v>
      </c>
      <c r="D66" s="5" t="s">
        <v>9261</v>
      </c>
      <c r="E66" s="4" t="str">
        <f>IFERROR(__xludf.DUMMYFUNCTION("GOOGLETRANSLATE(D66, ""he"", ""en"")"),"trouble")</f>
        <v>trouble</v>
      </c>
      <c r="F66" s="4"/>
      <c r="G66" s="4"/>
      <c r="H66" s="4"/>
    </row>
    <row r="67" ht="15.75" customHeight="1">
      <c r="A67" s="3" t="s">
        <v>9283</v>
      </c>
      <c r="B67" s="1" t="s">
        <v>9284</v>
      </c>
      <c r="C67" s="4">
        <v>66.0</v>
      </c>
      <c r="D67" s="5" t="s">
        <v>9285</v>
      </c>
      <c r="E67" s="4" t="str">
        <f>IFERROR(__xludf.DUMMYFUNCTION("GOOGLETRANSLATE(D67, ""he"", ""en"")"),"wait")</f>
        <v>wait</v>
      </c>
      <c r="F67" s="4"/>
      <c r="G67" s="4"/>
      <c r="H67" s="4"/>
    </row>
    <row r="68" ht="15.75" customHeight="1">
      <c r="A68" s="3" t="s">
        <v>180</v>
      </c>
      <c r="B68" s="1" t="s">
        <v>2580</v>
      </c>
      <c r="C68" s="4">
        <v>67.0</v>
      </c>
      <c r="D68" s="5" t="s">
        <v>533</v>
      </c>
      <c r="E68" s="4" t="str">
        <f>IFERROR(__xludf.DUMMYFUNCTION("GOOGLETRANSLATE(D68, ""he"", ""en"")"),"on")</f>
        <v>on</v>
      </c>
      <c r="F68" s="4"/>
      <c r="G68" s="4"/>
      <c r="H68" s="4"/>
    </row>
    <row r="69" ht="15.75" customHeight="1">
      <c r="A69" s="3" t="s">
        <v>4093</v>
      </c>
      <c r="B69" s="1" t="s">
        <v>4478</v>
      </c>
      <c r="C69" s="4">
        <v>68.0</v>
      </c>
      <c r="D69" s="5" t="s">
        <v>872</v>
      </c>
      <c r="E69" s="4" t="str">
        <f>IFERROR(__xludf.DUMMYFUNCTION("GOOGLETRANSLATE(D69, ""he"", ""en"")"),"even")</f>
        <v>even</v>
      </c>
      <c r="F69" s="4"/>
      <c r="G69" s="4"/>
      <c r="H69" s="4"/>
    </row>
    <row r="70" ht="15.75" customHeight="1">
      <c r="A70" s="3" t="s">
        <v>203</v>
      </c>
      <c r="B70" s="1" t="s">
        <v>6096</v>
      </c>
      <c r="C70" s="4">
        <v>69.0</v>
      </c>
      <c r="D70" s="5" t="s">
        <v>9268</v>
      </c>
      <c r="E70" s="4" t="str">
        <f>IFERROR(__xludf.DUMMYFUNCTION("GOOGLETRANSLATE(D70, ""he"", ""en"")"),"my enemy")</f>
        <v>my enemy</v>
      </c>
      <c r="F70" s="4"/>
      <c r="G70" s="4"/>
      <c r="H70" s="4"/>
    </row>
    <row r="71" ht="15.75" customHeight="1">
      <c r="A71" s="3" t="s">
        <v>9286</v>
      </c>
      <c r="B71" s="1" t="s">
        <v>9287</v>
      </c>
      <c r="C71" s="4">
        <v>70.0</v>
      </c>
      <c r="D71" s="5" t="s">
        <v>9288</v>
      </c>
      <c r="E71" s="4" t="str">
        <f>IFERROR(__xludf.DUMMYFUNCTION("GOOGLETRANSLATE(D71, ""he"", ""en"")"),"be sent")</f>
        <v>be sent</v>
      </c>
      <c r="F71" s="4"/>
      <c r="G71" s="4"/>
      <c r="H71" s="4"/>
    </row>
    <row r="72" ht="15.75" customHeight="1">
      <c r="A72" s="3" t="s">
        <v>5512</v>
      </c>
      <c r="B72" s="1" t="s">
        <v>5513</v>
      </c>
      <c r="C72" s="4">
        <v>71.0</v>
      </c>
      <c r="D72" s="5" t="s">
        <v>9274</v>
      </c>
      <c r="E72" s="4" t="str">
        <f>IFERROR(__xludf.DUMMYFUNCTION("GOOGLETRANSLATE(D72, ""he"", ""en"")"),"your hand")</f>
        <v>your hand</v>
      </c>
      <c r="F72" s="4"/>
      <c r="G72" s="4"/>
      <c r="H72" s="4"/>
    </row>
    <row r="73" ht="15.75" customHeight="1">
      <c r="A73" s="3" t="s">
        <v>9289</v>
      </c>
      <c r="B73" s="1" t="s">
        <v>9290</v>
      </c>
      <c r="C73" s="4">
        <v>72.0</v>
      </c>
      <c r="D73" s="5" t="s">
        <v>9291</v>
      </c>
      <c r="E73" s="4" t="str">
        <f>IFERROR(__xludf.DUMMYFUNCTION("GOOGLETRANSLATE(D73, ""he"", ""en"")"),"And save me")</f>
        <v>And save me</v>
      </c>
      <c r="F73" s="4"/>
      <c r="G73" s="4"/>
      <c r="H73" s="4"/>
    </row>
    <row r="74" ht="15.75" customHeight="1">
      <c r="A74" s="1"/>
      <c r="B74" s="1"/>
      <c r="C74" s="4">
        <v>73.0</v>
      </c>
      <c r="D74" s="5" t="s">
        <v>4761</v>
      </c>
      <c r="E74" s="4" t="str">
        <f>IFERROR(__xludf.DUMMYFUNCTION("GOOGLETRANSLATE(D74, ""he"", ""en"")"),"your right:")</f>
        <v>your right:</v>
      </c>
      <c r="F74" s="4"/>
      <c r="G74" s="4"/>
      <c r="H74" s="4"/>
    </row>
    <row r="75" ht="15.75" customHeight="1">
      <c r="A75" s="1"/>
      <c r="B75" s="1"/>
      <c r="C75" s="4">
        <v>74.0</v>
      </c>
      <c r="D75" s="5" t="s">
        <v>152</v>
      </c>
      <c r="E75" s="4" t="str">
        <f>IFERROR(__xludf.DUMMYFUNCTION("GOOGLETRANSLATE(D75, ""he"", ""en"")"),"{h}")</f>
        <v>{h}</v>
      </c>
      <c r="F75" s="4"/>
      <c r="G75" s="4"/>
      <c r="H75" s="4"/>
    </row>
    <row r="76" ht="15.75" customHeight="1">
      <c r="A76" s="1"/>
      <c r="B76" s="1"/>
      <c r="C76" s="4">
        <v>75.0</v>
      </c>
      <c r="D76" s="5" t="s">
        <v>180</v>
      </c>
      <c r="E76" s="4" t="str">
        <f>IFERROR(__xludf.DUMMYFUNCTION("GOOGLETRANSLATE(D76, ""he"", ""en"")"),"Jehovah")</f>
        <v>Jehovah</v>
      </c>
      <c r="F76" s="4"/>
      <c r="G76" s="4"/>
      <c r="H76" s="4"/>
    </row>
    <row r="77" ht="15.75" customHeight="1">
      <c r="A77" s="1"/>
      <c r="B77" s="1"/>
      <c r="C77" s="4">
        <v>76.0</v>
      </c>
      <c r="D77" s="5" t="s">
        <v>9281</v>
      </c>
      <c r="E77" s="4" t="str">
        <f>IFERROR(__xludf.DUMMYFUNCTION("GOOGLETRANSLATE(D77, ""he"", ""en"")"),"will be over")</f>
        <v>will be over</v>
      </c>
      <c r="F77" s="4"/>
      <c r="G77" s="4"/>
      <c r="H77" s="4"/>
    </row>
    <row r="78" ht="15.75" customHeight="1">
      <c r="A78" s="1"/>
      <c r="B78" s="1"/>
      <c r="C78" s="4">
        <v>77.0</v>
      </c>
      <c r="D78" s="5" t="s">
        <v>9292</v>
      </c>
      <c r="E78" s="4" t="str">
        <f>IFERROR(__xludf.DUMMYFUNCTION("GOOGLETRANSLATE(D78, ""he"", ""en"")"),"after me")</f>
        <v>after me</v>
      </c>
      <c r="F78" s="4"/>
      <c r="G78" s="4"/>
      <c r="H78" s="4"/>
    </row>
    <row r="79" ht="15.75" customHeight="1">
      <c r="A79" s="1"/>
      <c r="B79" s="1"/>
      <c r="C79" s="4">
        <v>78.0</v>
      </c>
      <c r="D79" s="5" t="s">
        <v>180</v>
      </c>
      <c r="E79" s="4" t="str">
        <f>IFERROR(__xludf.DUMMYFUNCTION("GOOGLETRANSLATE(D79, ""he"", ""en"")"),"Jehovah")</f>
        <v>Jehovah</v>
      </c>
      <c r="F79" s="4"/>
      <c r="G79" s="4"/>
      <c r="H79" s="4"/>
    </row>
    <row r="80" ht="15.75" customHeight="1">
      <c r="A80" s="1"/>
      <c r="B80" s="1"/>
      <c r="C80" s="4">
        <v>79.0</v>
      </c>
      <c r="D80" s="5" t="s">
        <v>4097</v>
      </c>
      <c r="E80" s="4" t="str">
        <f>IFERROR(__xludf.DUMMYFUNCTION("GOOGLETRANSLATE(D80, ""he"", ""en"")"),"your grace")</f>
        <v>your grace</v>
      </c>
      <c r="F80" s="4"/>
      <c r="G80" s="4"/>
      <c r="H80" s="4"/>
    </row>
    <row r="81" ht="15.75" customHeight="1">
      <c r="A81" s="1"/>
      <c r="B81" s="1"/>
      <c r="C81" s="4">
        <v>80.0</v>
      </c>
      <c r="D81" s="5" t="s">
        <v>203</v>
      </c>
      <c r="E81" s="4" t="str">
        <f>IFERROR(__xludf.DUMMYFUNCTION("GOOGLETRANSLATE(D81, ""he"", ""en"")"),"forever")</f>
        <v>forever</v>
      </c>
      <c r="F81" s="4"/>
      <c r="G81" s="4"/>
      <c r="H81" s="4"/>
    </row>
    <row r="82" ht="15.75" customHeight="1">
      <c r="A82" s="1"/>
      <c r="B82" s="1"/>
      <c r="C82" s="4">
        <v>81.0</v>
      </c>
      <c r="D82" s="5" t="s">
        <v>9293</v>
      </c>
      <c r="E82" s="4" t="str">
        <f>IFERROR(__xludf.DUMMYFUNCTION("GOOGLETRANSLATE(D82, ""he"", ""en"")"),"practical")</f>
        <v>practical</v>
      </c>
      <c r="F82" s="4"/>
      <c r="G82" s="4"/>
      <c r="H82" s="4"/>
    </row>
    <row r="83" ht="15.75" customHeight="1">
      <c r="A83" s="1"/>
      <c r="B83" s="1"/>
      <c r="C83" s="4">
        <v>82.0</v>
      </c>
      <c r="D83" s="5" t="s">
        <v>5512</v>
      </c>
      <c r="E83" s="4" t="str">
        <f>IFERROR(__xludf.DUMMYFUNCTION("GOOGLETRANSLATE(D83, ""he"", ""en"")"),"your hands")</f>
        <v>your hands</v>
      </c>
      <c r="F83" s="4"/>
      <c r="G83" s="4"/>
      <c r="H83" s="4"/>
    </row>
    <row r="84" ht="15.75" customHeight="1">
      <c r="A84" s="1"/>
      <c r="B84" s="1"/>
      <c r="C84" s="4">
        <v>83.0</v>
      </c>
      <c r="D84" s="5" t="s">
        <v>13</v>
      </c>
      <c r="E84" s="4" t="str">
        <f>IFERROR(__xludf.DUMMYFUNCTION("GOOGLETRANSLATE(D84, ""he"", ""en"")"),"to")</f>
        <v>to</v>
      </c>
      <c r="F84" s="4"/>
      <c r="G84" s="4"/>
      <c r="H84" s="4"/>
    </row>
    <row r="85" ht="15.75" customHeight="1">
      <c r="A85" s="1"/>
      <c r="B85" s="1"/>
      <c r="C85" s="4">
        <v>84.0</v>
      </c>
      <c r="D85" s="5" t="s">
        <v>9294</v>
      </c>
      <c r="E85" s="4" t="str">
        <f>IFERROR(__xludf.DUMMYFUNCTION("GOOGLETRANSLATE(D85, ""he"", ""en"")"),"prey:")</f>
        <v>prey:</v>
      </c>
      <c r="F85" s="4"/>
      <c r="G85" s="4"/>
      <c r="H85" s="4"/>
    </row>
    <row r="86" ht="15.75" customHeight="1">
      <c r="E86" s="4" t="str">
        <f>IFERROR(__xludf.DUMMYFUNCTION("GOOGLETRANSLATE(D86, ""he"", ""en"")"),"#VALUE!")</f>
        <v>#VALUE!</v>
      </c>
    </row>
    <row r="87" ht="15.75" customHeight="1">
      <c r="E87" s="4" t="str">
        <f>IFERROR(__xludf.DUMMYFUNCTION("GOOGLETRANSLATE(D87, ""he"", ""en"")"),"#VALUE!")</f>
        <v>#VALUE!</v>
      </c>
    </row>
    <row r="88" ht="15.75" customHeight="1">
      <c r="E88" s="4" t="str">
        <f>IFERROR(__xludf.DUMMYFUNCTION("GOOGLETRANSLATE(D88, ""he"", ""en"")"),"#VALUE!")</f>
        <v>#VALUE!</v>
      </c>
    </row>
    <row r="89" ht="15.75" customHeight="1">
      <c r="E89" s="4" t="str">
        <f>IFERROR(__xludf.DUMMYFUNCTION("GOOGLETRANSLATE(D89, ""he"", ""en"")"),"#VALUE!")</f>
        <v>#VALUE!</v>
      </c>
    </row>
    <row r="90" ht="15.75" customHeight="1">
      <c r="E90" s="4" t="str">
        <f>IFERROR(__xludf.DUMMYFUNCTION("GOOGLETRANSLATE(D90, ""he"", ""en"")"),"#VALUE!")</f>
        <v>#VALUE!</v>
      </c>
    </row>
    <row r="91" ht="15.75" customHeight="1">
      <c r="E91" s="4" t="str">
        <f>IFERROR(__xludf.DUMMYFUNCTION("GOOGLETRANSLATE(D91, ""he"", ""en"")"),"#VALUE!")</f>
        <v>#VALUE!</v>
      </c>
    </row>
    <row r="92" ht="15.75" customHeight="1">
      <c r="E92" s="4" t="str">
        <f>IFERROR(__xludf.DUMMYFUNCTION("GOOGLETRANSLATE(D92, ""he"", ""en"")"),"#VALUE!")</f>
        <v>#VALUE!</v>
      </c>
    </row>
    <row r="93" ht="15.75" customHeight="1">
      <c r="E93" s="4" t="str">
        <f>IFERROR(__xludf.DUMMYFUNCTION("GOOGLETRANSLATE(D93, ""he"", ""en"")"),"#VALUE!")</f>
        <v>#VALUE!</v>
      </c>
    </row>
    <row r="94" ht="15.75" customHeight="1">
      <c r="E94" s="4" t="str">
        <f>IFERROR(__xludf.DUMMYFUNCTION("GOOGLETRANSLATE(D94, ""he"", ""en"")"),"#VALUE!")</f>
        <v>#VALUE!</v>
      </c>
    </row>
    <row r="95" ht="15.75" customHeight="1">
      <c r="E95" s="4" t="str">
        <f>IFERROR(__xludf.DUMMYFUNCTION("GOOGLETRANSLATE(D95, ""he"", ""en"")"),"#VALUE!")</f>
        <v>#VALUE!</v>
      </c>
    </row>
    <row r="96" ht="15.75" customHeight="1">
      <c r="E96" s="4" t="str">
        <f>IFERROR(__xludf.DUMMYFUNCTION("GOOGLETRANSLATE(D96, ""he"", ""en"")"),"#VALUE!")</f>
        <v>#VALUE!</v>
      </c>
    </row>
    <row r="97" ht="15.75" customHeight="1">
      <c r="E97" s="4" t="str">
        <f>IFERROR(__xludf.DUMMYFUNCTION("GOOGLETRANSLATE(D97, ""he"", ""en"")"),"#VALUE!")</f>
        <v>#VALUE!</v>
      </c>
    </row>
    <row r="98" ht="15.75" customHeight="1">
      <c r="E98" s="4" t="str">
        <f>IFERROR(__xludf.DUMMYFUNCTION("GOOGLETRANSLATE(D98, ""he"", ""en"")"),"#VALUE!")</f>
        <v>#VALUE!</v>
      </c>
    </row>
    <row r="99" ht="15.75" customHeight="1">
      <c r="E99" s="4" t="str">
        <f>IFERROR(__xludf.DUMMYFUNCTION("GOOGLETRANSLATE(D99, ""he"", ""en"")"),"#VALUE!")</f>
        <v>#VALUE!</v>
      </c>
    </row>
    <row r="100" ht="15.75" customHeight="1">
      <c r="E100" s="4" t="str">
        <f>IFERROR(__xludf.DUMMYFUNCTION("GOOGLETRANSLATE(D100, ""he"", ""en"")"),"#VALUE!")</f>
        <v>#VALUE!</v>
      </c>
    </row>
    <row r="101" ht="15.75" customHeight="1">
      <c r="E101" s="4" t="str">
        <f>IFERROR(__xludf.DUMMYFUNCTION("GOOGLETRANSLATE(D101, ""he"", ""en"")"),"#VALUE!")</f>
        <v>#VALUE!</v>
      </c>
    </row>
    <row r="102" ht="15.75" customHeight="1">
      <c r="E102" s="4" t="str">
        <f>IFERROR(__xludf.DUMMYFUNCTION("GOOGLETRANSLATE(D102, ""he"", ""en"")"),"#VALUE!")</f>
        <v>#VALUE!</v>
      </c>
    </row>
    <row r="103" ht="15.75" customHeight="1">
      <c r="E103" s="4" t="str">
        <f>IFERROR(__xludf.DUMMYFUNCTION("GOOGLETRANSLATE(D103, ""he"", ""en"")"),"#VALUE!")</f>
        <v>#VALUE!</v>
      </c>
    </row>
    <row r="104" ht="15.75" customHeight="1">
      <c r="E104" s="4" t="str">
        <f>IFERROR(__xludf.DUMMYFUNCTION("GOOGLETRANSLATE(D104, ""he"", ""en"")"),"#VALUE!")</f>
        <v>#VALUE!</v>
      </c>
    </row>
    <row r="105" ht="15.75" customHeight="1">
      <c r="E105" s="4" t="str">
        <f>IFERROR(__xludf.DUMMYFUNCTION("GOOGLETRANSLATE(D105, ""he"", ""en"")"),"#VALUE!")</f>
        <v>#VALUE!</v>
      </c>
    </row>
    <row r="106" ht="15.75" customHeight="1">
      <c r="E106" s="4" t="str">
        <f>IFERROR(__xludf.DUMMYFUNCTION("GOOGLETRANSLATE(D106, ""he"", ""en"")"),"#VALUE!")</f>
        <v>#VALUE!</v>
      </c>
    </row>
    <row r="107" ht="15.75" customHeight="1">
      <c r="E107" s="4" t="str">
        <f>IFERROR(__xludf.DUMMYFUNCTION("GOOGLETRANSLATE(D107, ""he"", ""en"")"),"#VALUE!")</f>
        <v>#VALUE!</v>
      </c>
    </row>
    <row r="108" ht="15.75" customHeight="1">
      <c r="E108" s="4" t="str">
        <f>IFERROR(__xludf.DUMMYFUNCTION("GOOGLETRANSLATE(D108, ""he"", ""en"")"),"#VALUE!")</f>
        <v>#VALUE!</v>
      </c>
    </row>
    <row r="109" ht="15.75" customHeight="1">
      <c r="E109" s="4" t="str">
        <f>IFERROR(__xludf.DUMMYFUNCTION("GOOGLETRANSLATE(D109, ""he"", ""en"")"),"#VALUE!")</f>
        <v>#VALUE!</v>
      </c>
    </row>
    <row r="110" ht="15.75" customHeight="1">
      <c r="E110" s="4" t="str">
        <f>IFERROR(__xludf.DUMMYFUNCTION("GOOGLETRANSLATE(D110, ""he"", ""en"")"),"#VALUE!")</f>
        <v>#VALUE!</v>
      </c>
    </row>
    <row r="111" ht="15.75" customHeight="1">
      <c r="E111" s="4" t="str">
        <f>IFERROR(__xludf.DUMMYFUNCTION("GOOGLETRANSLATE(D111, ""he"", ""en"")"),"#VALUE!")</f>
        <v>#VALUE!</v>
      </c>
    </row>
    <row r="112" ht="15.75" customHeight="1">
      <c r="E112" s="4" t="str">
        <f>IFERROR(__xludf.DUMMYFUNCTION("GOOGLETRANSLATE(D112, ""he"", ""en"")"),"#VALUE!")</f>
        <v>#VALUE!</v>
      </c>
    </row>
    <row r="113" ht="15.75" customHeight="1">
      <c r="E113" s="4" t="str">
        <f>IFERROR(__xludf.DUMMYFUNCTION("GOOGLETRANSLATE(D113, ""he"", ""en"")"),"#VALUE!")</f>
        <v>#VALUE!</v>
      </c>
    </row>
    <row r="114" ht="15.75" customHeight="1">
      <c r="E114" s="4" t="str">
        <f>IFERROR(__xludf.DUMMYFUNCTION("GOOGLETRANSLATE(D114, ""he"", ""en"")"),"#VALUE!")</f>
        <v>#VALUE!</v>
      </c>
    </row>
    <row r="115" ht="15.75" customHeight="1">
      <c r="E115" s="4" t="str">
        <f>IFERROR(__xludf.DUMMYFUNCTION("GOOGLETRANSLATE(D115, ""he"", ""en"")"),"#VALUE!")</f>
        <v>#VALUE!</v>
      </c>
    </row>
    <row r="116" ht="15.75" customHeight="1">
      <c r="E116" s="4" t="str">
        <f>IFERROR(__xludf.DUMMYFUNCTION("GOOGLETRANSLATE(D116, ""he"", ""en"")"),"#VALUE!")</f>
        <v>#VALUE!</v>
      </c>
    </row>
    <row r="117" ht="15.75" customHeight="1">
      <c r="E117" s="4" t="str">
        <f>IFERROR(__xludf.DUMMYFUNCTION("GOOGLETRANSLATE(D117, ""he"", ""en"")"),"#VALUE!")</f>
        <v>#VALUE!</v>
      </c>
    </row>
    <row r="118" ht="15.75" customHeight="1">
      <c r="E118" s="4" t="str">
        <f>IFERROR(__xludf.DUMMYFUNCTION("GOOGLETRANSLATE(D118, ""he"", ""en"")"),"#VALUE!")</f>
        <v>#VALUE!</v>
      </c>
    </row>
    <row r="119" ht="15.75" customHeight="1">
      <c r="E119" s="4" t="str">
        <f>IFERROR(__xludf.DUMMYFUNCTION("GOOGLETRANSLATE(D119, ""he"", ""en"")"),"#VALUE!")</f>
        <v>#VALUE!</v>
      </c>
    </row>
    <row r="120" ht="15.75" customHeight="1">
      <c r="E120" s="4" t="str">
        <f>IFERROR(__xludf.DUMMYFUNCTION("GOOGLETRANSLATE(D120, ""he"", ""en"")"),"#VALUE!")</f>
        <v>#VALUE!</v>
      </c>
    </row>
    <row r="121" ht="15.75" customHeight="1">
      <c r="E121" s="4" t="str">
        <f>IFERROR(__xludf.DUMMYFUNCTION("GOOGLETRANSLATE(D121, ""he"", ""en"")"),"#VALUE!")</f>
        <v>#VALUE!</v>
      </c>
    </row>
    <row r="122" ht="15.75" customHeight="1">
      <c r="E122" s="4" t="str">
        <f>IFERROR(__xludf.DUMMYFUNCTION("GOOGLETRANSLATE(D122, ""he"", ""en"")"),"#VALUE!")</f>
        <v>#VALUE!</v>
      </c>
    </row>
    <row r="123" ht="15.75" customHeight="1">
      <c r="E123" s="4" t="str">
        <f>IFERROR(__xludf.DUMMYFUNCTION("GOOGLETRANSLATE(D123, ""he"", ""en"")"),"#VALUE!")</f>
        <v>#VALUE!</v>
      </c>
    </row>
    <row r="124" ht="15.75" customHeight="1">
      <c r="E124" s="4" t="str">
        <f>IFERROR(__xludf.DUMMYFUNCTION("GOOGLETRANSLATE(D124, ""he"", ""en"")"),"#VALUE!")</f>
        <v>#VALUE!</v>
      </c>
    </row>
    <row r="125" ht="15.75" customHeight="1">
      <c r="E125" s="4" t="str">
        <f>IFERROR(__xludf.DUMMYFUNCTION("GOOGLETRANSLATE(D125, ""he"", ""en"")"),"#VALUE!")</f>
        <v>#VALUE!</v>
      </c>
    </row>
    <row r="126" ht="15.75" customHeight="1">
      <c r="E126" s="4" t="str">
        <f>IFERROR(__xludf.DUMMYFUNCTION("GOOGLETRANSLATE(D126, ""he"", ""en"")"),"#VALUE!")</f>
        <v>#VALUE!</v>
      </c>
    </row>
    <row r="127" ht="15.75" customHeight="1">
      <c r="E127" s="4" t="str">
        <f>IFERROR(__xludf.DUMMYFUNCTION("GOOGLETRANSLATE(D127, ""he"", ""en"")"),"#VALUE!")</f>
        <v>#VALUE!</v>
      </c>
    </row>
    <row r="128" ht="15.75" customHeight="1">
      <c r="E128" s="4" t="str">
        <f>IFERROR(__xludf.DUMMYFUNCTION("GOOGLETRANSLATE(D128, ""he"", ""en"")"),"#VALUE!")</f>
        <v>#VALUE!</v>
      </c>
    </row>
    <row r="129" ht="15.75" customHeight="1">
      <c r="E129" s="4" t="str">
        <f>IFERROR(__xludf.DUMMYFUNCTION("GOOGLETRANSLATE(D129, ""he"", ""en"")"),"#VALUE!")</f>
        <v>#VALUE!</v>
      </c>
    </row>
    <row r="130" ht="15.75" customHeight="1">
      <c r="E130" s="4" t="str">
        <f>IFERROR(__xludf.DUMMYFUNCTION("GOOGLETRANSLATE(D130, ""he"", ""en"")"),"#VALUE!")</f>
        <v>#VALUE!</v>
      </c>
    </row>
    <row r="131" ht="15.75" customHeight="1">
      <c r="E131" s="4" t="str">
        <f>IFERROR(__xludf.DUMMYFUNCTION("GOOGLETRANSLATE(D131, ""he"", ""en"")"),"#VALUE!")</f>
        <v>#VALUE!</v>
      </c>
    </row>
    <row r="132" ht="15.75" customHeight="1">
      <c r="E132" s="4" t="str">
        <f>IFERROR(__xludf.DUMMYFUNCTION("GOOGLETRANSLATE(D132, ""he"", ""en"")"),"#VALUE!")</f>
        <v>#VALUE!</v>
      </c>
    </row>
    <row r="133" ht="15.75" customHeight="1">
      <c r="E133" s="4" t="str">
        <f>IFERROR(__xludf.DUMMYFUNCTION("GOOGLETRANSLATE(D133, ""he"", ""en"")"),"#VALUE!")</f>
        <v>#VALUE!</v>
      </c>
    </row>
    <row r="134" ht="15.75" customHeight="1">
      <c r="E134" s="4" t="str">
        <f>IFERROR(__xludf.DUMMYFUNCTION("GOOGLETRANSLATE(D134, ""he"", ""en"")"),"#VALUE!")</f>
        <v>#VALUE!</v>
      </c>
    </row>
    <row r="135" ht="15.75" customHeight="1">
      <c r="E135" s="4" t="str">
        <f>IFERROR(__xludf.DUMMYFUNCTION("GOOGLETRANSLATE(D135, ""he"", ""en"")"),"#VALUE!")</f>
        <v>#VALUE!</v>
      </c>
    </row>
    <row r="136" ht="15.75" customHeight="1">
      <c r="E136" s="4" t="str">
        <f>IFERROR(__xludf.DUMMYFUNCTION("GOOGLETRANSLATE(D136, ""he"", ""en"")"),"#VALUE!")</f>
        <v>#VALUE!</v>
      </c>
    </row>
    <row r="137" ht="15.75" customHeight="1">
      <c r="E137" s="4" t="str">
        <f>IFERROR(__xludf.DUMMYFUNCTION("GOOGLETRANSLATE(D137, ""he"", ""en"")"),"#VALUE!")</f>
        <v>#VALUE!</v>
      </c>
    </row>
    <row r="138" ht="15.75" customHeight="1">
      <c r="E138" s="4" t="str">
        <f>IFERROR(__xludf.DUMMYFUNCTION("GOOGLETRANSLATE(D138, ""he"", ""en"")"),"#VALUE!")</f>
        <v>#VALUE!</v>
      </c>
    </row>
    <row r="139" ht="15.75" customHeight="1">
      <c r="E139" s="4" t="str">
        <f>IFERROR(__xludf.DUMMYFUNCTION("GOOGLETRANSLATE(D139, ""he"", ""en"")"),"#VALUE!")</f>
        <v>#VALUE!</v>
      </c>
    </row>
    <row r="140" ht="15.75" customHeight="1">
      <c r="E140" s="4" t="str">
        <f>IFERROR(__xludf.DUMMYFUNCTION("GOOGLETRANSLATE(D140, ""he"", ""en"")"),"#VALUE!")</f>
        <v>#VALUE!</v>
      </c>
    </row>
    <row r="141" ht="15.75" customHeight="1">
      <c r="E141" s="4" t="str">
        <f>IFERROR(__xludf.DUMMYFUNCTION("GOOGLETRANSLATE(D141, ""he"", ""en"")"),"#VALUE!")</f>
        <v>#VALUE!</v>
      </c>
    </row>
    <row r="142" ht="15.75" customHeight="1">
      <c r="E142" s="4" t="str">
        <f>IFERROR(__xludf.DUMMYFUNCTION("GOOGLETRANSLATE(D142, ""he"", ""en"")"),"#VALUE!")</f>
        <v>#VALUE!</v>
      </c>
    </row>
    <row r="143" ht="15.75" customHeight="1">
      <c r="E143" s="4" t="str">
        <f>IFERROR(__xludf.DUMMYFUNCTION("GOOGLETRANSLATE(D143, ""he"", ""en"")"),"#VALUE!")</f>
        <v>#VALUE!</v>
      </c>
    </row>
    <row r="144" ht="15.75" customHeight="1">
      <c r="E144" s="4" t="str">
        <f>IFERROR(__xludf.DUMMYFUNCTION("GOOGLETRANSLATE(D144, ""he"", ""en"")"),"#VALUE!")</f>
        <v>#VALUE!</v>
      </c>
    </row>
    <row r="145" ht="15.75" customHeight="1">
      <c r="E145" s="4" t="str">
        <f>IFERROR(__xludf.DUMMYFUNCTION("GOOGLETRANSLATE(D145, ""he"", ""en"")"),"#VALUE!")</f>
        <v>#VALUE!</v>
      </c>
    </row>
    <row r="146" ht="15.75" customHeight="1">
      <c r="E146" s="4" t="str">
        <f>IFERROR(__xludf.DUMMYFUNCTION("GOOGLETRANSLATE(D146, ""he"", ""en"")"),"#VALUE!")</f>
        <v>#VALUE!</v>
      </c>
    </row>
    <row r="147" ht="15.75" customHeight="1">
      <c r="E147" s="4" t="str">
        <f>IFERROR(__xludf.DUMMYFUNCTION("GOOGLETRANSLATE(D147, ""he"", ""en"")"),"#VALUE!")</f>
        <v>#VALUE!</v>
      </c>
    </row>
    <row r="148" ht="15.75" customHeight="1">
      <c r="E148" s="4" t="str">
        <f>IFERROR(__xludf.DUMMYFUNCTION("GOOGLETRANSLATE(D148, ""he"", ""en"")"),"#VALUE!")</f>
        <v>#VALUE!</v>
      </c>
    </row>
    <row r="149" ht="15.75" customHeight="1">
      <c r="E149" s="4" t="str">
        <f>IFERROR(__xludf.DUMMYFUNCTION("GOOGLETRANSLATE(D149, ""he"", ""en"")"),"#VALUE!")</f>
        <v>#VALUE!</v>
      </c>
    </row>
    <row r="150" ht="15.75" customHeight="1">
      <c r="E150" s="4" t="str">
        <f>IFERROR(__xludf.DUMMYFUNCTION("GOOGLETRANSLATE(D150, ""he"", ""en"")"),"#VALUE!")</f>
        <v>#VALUE!</v>
      </c>
    </row>
    <row r="151" ht="15.75" customHeight="1">
      <c r="E151" s="4" t="str">
        <f>IFERROR(__xludf.DUMMYFUNCTION("GOOGLETRANSLATE(D151, ""he"", ""en"")"),"#VALUE!")</f>
        <v>#VALUE!</v>
      </c>
    </row>
    <row r="152" ht="15.75" customHeight="1">
      <c r="E152" s="4" t="str">
        <f>IFERROR(__xludf.DUMMYFUNCTION("GOOGLETRANSLATE(D152, ""he"", ""en"")"),"#VALUE!")</f>
        <v>#VALUE!</v>
      </c>
    </row>
    <row r="153" ht="15.75" customHeight="1">
      <c r="E153" s="4" t="str">
        <f>IFERROR(__xludf.DUMMYFUNCTION("GOOGLETRANSLATE(D153, ""he"", ""en"")"),"#VALUE!")</f>
        <v>#VALUE!</v>
      </c>
    </row>
    <row r="154" ht="15.75" customHeight="1">
      <c r="E154" s="4" t="str">
        <f>IFERROR(__xludf.DUMMYFUNCTION("GOOGLETRANSLATE(D154, ""he"", ""en"")"),"#VALUE!")</f>
        <v>#VALUE!</v>
      </c>
    </row>
    <row r="155" ht="15.75" customHeight="1">
      <c r="E155" s="4" t="str">
        <f>IFERROR(__xludf.DUMMYFUNCTION("GOOGLETRANSLATE(D155, ""he"", ""en"")"),"#VALUE!")</f>
        <v>#VALUE!</v>
      </c>
    </row>
    <row r="156" ht="15.75" customHeight="1">
      <c r="E156" s="4" t="str">
        <f>IFERROR(__xludf.DUMMYFUNCTION("GOOGLETRANSLATE(D156, ""he"", ""en"")"),"#VALUE!")</f>
        <v>#VALUE!</v>
      </c>
    </row>
    <row r="157" ht="15.75" customHeight="1">
      <c r="E157" s="4" t="str">
        <f>IFERROR(__xludf.DUMMYFUNCTION("GOOGLETRANSLATE(D157, ""he"", ""en"")"),"#VALUE!")</f>
        <v>#VALUE!</v>
      </c>
    </row>
    <row r="158" ht="15.75" customHeight="1">
      <c r="E158" s="4" t="str">
        <f>IFERROR(__xludf.DUMMYFUNCTION("GOOGLETRANSLATE(D158, ""he"", ""en"")"),"#VALUE!")</f>
        <v>#VALUE!</v>
      </c>
    </row>
    <row r="159" ht="15.75" customHeight="1">
      <c r="E159" s="4" t="str">
        <f>IFERROR(__xludf.DUMMYFUNCTION("GOOGLETRANSLATE(D159, ""he"", ""en"")"),"#VALUE!")</f>
        <v>#VALUE!</v>
      </c>
    </row>
    <row r="160" ht="15.75" customHeight="1">
      <c r="E160" s="4" t="str">
        <f>IFERROR(__xludf.DUMMYFUNCTION("GOOGLETRANSLATE(D160, ""he"", ""en"")"),"#VALUE!")</f>
        <v>#VALUE!</v>
      </c>
    </row>
    <row r="161" ht="15.75" customHeight="1">
      <c r="E161" s="4" t="str">
        <f>IFERROR(__xludf.DUMMYFUNCTION("GOOGLETRANSLATE(D161, ""he"", ""en"")"),"#VALUE!")</f>
        <v>#VALUE!</v>
      </c>
    </row>
    <row r="162" ht="15.75" customHeight="1">
      <c r="E162" s="4" t="str">
        <f>IFERROR(__xludf.DUMMYFUNCTION("GOOGLETRANSLATE(D162, ""he"", ""en"")"),"#VALUE!")</f>
        <v>#VALUE!</v>
      </c>
    </row>
    <row r="163" ht="15.75" customHeight="1">
      <c r="E163" s="4" t="str">
        <f>IFERROR(__xludf.DUMMYFUNCTION("GOOGLETRANSLATE(D163, ""he"", ""en"")"),"#VALUE!")</f>
        <v>#VALUE!</v>
      </c>
    </row>
    <row r="164" ht="15.75" customHeight="1">
      <c r="E164" s="4" t="str">
        <f>IFERROR(__xludf.DUMMYFUNCTION("GOOGLETRANSLATE(D164, ""he"", ""en"")"),"#VALUE!")</f>
        <v>#VALUE!</v>
      </c>
    </row>
    <row r="165" ht="15.75" customHeight="1">
      <c r="E165" s="4" t="str">
        <f>IFERROR(__xludf.DUMMYFUNCTION("GOOGLETRANSLATE(D165, ""he"", ""en"")"),"#VALUE!")</f>
        <v>#VALUE!</v>
      </c>
    </row>
    <row r="166" ht="15.75" customHeight="1">
      <c r="E166" s="4" t="str">
        <f>IFERROR(__xludf.DUMMYFUNCTION("GOOGLETRANSLATE(D166, ""he"", ""en"")"),"#VALUE!")</f>
        <v>#VALUE!</v>
      </c>
    </row>
    <row r="167" ht="15.75" customHeight="1">
      <c r="E167" s="4" t="str">
        <f>IFERROR(__xludf.DUMMYFUNCTION("GOOGLETRANSLATE(D167, ""he"", ""en"")"),"#VALUE!")</f>
        <v>#VALUE!</v>
      </c>
    </row>
    <row r="168" ht="15.75" customHeight="1">
      <c r="E168" s="4" t="str">
        <f>IFERROR(__xludf.DUMMYFUNCTION("GOOGLETRANSLATE(D168, ""he"", ""en"")"),"#VALUE!")</f>
        <v>#VALUE!</v>
      </c>
    </row>
    <row r="169" ht="15.75" customHeight="1">
      <c r="E169" s="4" t="str">
        <f>IFERROR(__xludf.DUMMYFUNCTION("GOOGLETRANSLATE(D169, ""he"", ""en"")"),"#VALUE!")</f>
        <v>#VALUE!</v>
      </c>
    </row>
    <row r="170" ht="15.75" customHeight="1">
      <c r="E170" s="4" t="str">
        <f>IFERROR(__xludf.DUMMYFUNCTION("GOOGLETRANSLATE(D170, ""he"", ""en"")"),"#VALUE!")</f>
        <v>#VALUE!</v>
      </c>
    </row>
    <row r="171" ht="15.75" customHeight="1">
      <c r="E171" s="4" t="str">
        <f>IFERROR(__xludf.DUMMYFUNCTION("GOOGLETRANSLATE(D171, ""he"", ""en"")"),"#VALUE!")</f>
        <v>#VALUE!</v>
      </c>
    </row>
    <row r="172" ht="15.75" customHeight="1">
      <c r="E172" s="4" t="str">
        <f>IFERROR(__xludf.DUMMYFUNCTION("GOOGLETRANSLATE(D172, ""he"", ""en"")"),"#VALUE!")</f>
        <v>#VALUE!</v>
      </c>
    </row>
    <row r="173" ht="15.75" customHeight="1">
      <c r="E173" s="4" t="str">
        <f>IFERROR(__xludf.DUMMYFUNCTION("GOOGLETRANSLATE(D173, ""he"", ""en"")"),"#VALUE!")</f>
        <v>#VALUE!</v>
      </c>
    </row>
    <row r="174" ht="15.75" customHeight="1">
      <c r="E174" s="4" t="str">
        <f>IFERROR(__xludf.DUMMYFUNCTION("GOOGLETRANSLATE(D174, ""he"", ""en"")"),"#VALUE!")</f>
        <v>#VALUE!</v>
      </c>
    </row>
    <row r="175" ht="15.75" customHeight="1">
      <c r="E175" s="4" t="str">
        <f>IFERROR(__xludf.DUMMYFUNCTION("GOOGLETRANSLATE(D175, ""he"", ""en"")"),"#VALUE!")</f>
        <v>#VALUE!</v>
      </c>
    </row>
    <row r="176" ht="15.75" customHeight="1">
      <c r="E176" s="4" t="str">
        <f>IFERROR(__xludf.DUMMYFUNCTION("GOOGLETRANSLATE(D176, ""he"", ""en"")"),"#VALUE!")</f>
        <v>#VALUE!</v>
      </c>
    </row>
    <row r="177" ht="15.75" customHeight="1">
      <c r="E177" s="4" t="str">
        <f>IFERROR(__xludf.DUMMYFUNCTION("GOOGLETRANSLATE(D177, ""he"", ""en"")"),"#VALUE!")</f>
        <v>#VALUE!</v>
      </c>
    </row>
    <row r="178" ht="15.75" customHeight="1">
      <c r="E178" s="4" t="str">
        <f>IFERROR(__xludf.DUMMYFUNCTION("GOOGLETRANSLATE(D178, ""he"", ""en"")"),"#VALUE!")</f>
        <v>#VALUE!</v>
      </c>
    </row>
    <row r="179" ht="15.75" customHeight="1">
      <c r="E179" s="4" t="str">
        <f>IFERROR(__xludf.DUMMYFUNCTION("GOOGLETRANSLATE(D179, ""he"", ""en"")"),"#VALUE!")</f>
        <v>#VALUE!</v>
      </c>
    </row>
    <row r="180" ht="15.75" customHeight="1">
      <c r="E180" s="4" t="str">
        <f>IFERROR(__xludf.DUMMYFUNCTION("GOOGLETRANSLATE(D180, ""he"", ""en"")"),"#VALUE!")</f>
        <v>#VALUE!</v>
      </c>
    </row>
    <row r="181" ht="15.75" customHeight="1">
      <c r="E181" s="4" t="str">
        <f>IFERROR(__xludf.DUMMYFUNCTION("GOOGLETRANSLATE(D181, ""he"", ""en"")"),"#VALUE!")</f>
        <v>#VALUE!</v>
      </c>
    </row>
    <row r="182" ht="15.75" customHeight="1">
      <c r="E182" s="4" t="str">
        <f>IFERROR(__xludf.DUMMYFUNCTION("GOOGLETRANSLATE(D182, ""he"", ""en"")"),"#VALUE!")</f>
        <v>#VALUE!</v>
      </c>
    </row>
    <row r="183" ht="15.75" customHeight="1">
      <c r="E183" s="4" t="str">
        <f>IFERROR(__xludf.DUMMYFUNCTION("GOOGLETRANSLATE(D183, ""he"", ""en"")"),"#VALUE!")</f>
        <v>#VALUE!</v>
      </c>
    </row>
    <row r="184" ht="15.75" customHeight="1">
      <c r="E184" s="4" t="str">
        <f>IFERROR(__xludf.DUMMYFUNCTION("GOOGLETRANSLATE(D184, ""he"", ""en"")"),"#VALUE!")</f>
        <v>#VALUE!</v>
      </c>
    </row>
    <row r="185" ht="15.75" customHeight="1">
      <c r="E185" s="4" t="str">
        <f>IFERROR(__xludf.DUMMYFUNCTION("GOOGLETRANSLATE(D185, ""he"", ""en"")"),"#VALUE!")</f>
        <v>#VALUE!</v>
      </c>
    </row>
    <row r="186" ht="15.75" customHeight="1">
      <c r="E186" s="4" t="str">
        <f>IFERROR(__xludf.DUMMYFUNCTION("GOOGLETRANSLATE(D186, ""he"", ""en"")"),"#VALUE!")</f>
        <v>#VALUE!</v>
      </c>
    </row>
    <row r="187" ht="15.75" customHeight="1">
      <c r="E187" s="4" t="str">
        <f>IFERROR(__xludf.DUMMYFUNCTION("GOOGLETRANSLATE(D187, ""he"", ""en"")"),"#VALUE!")</f>
        <v>#VALUE!</v>
      </c>
    </row>
    <row r="188" ht="15.75" customHeight="1">
      <c r="E188" s="4" t="str">
        <f>IFERROR(__xludf.DUMMYFUNCTION("GOOGLETRANSLATE(D188, ""he"", ""en"")"),"#VALUE!")</f>
        <v>#VALUE!</v>
      </c>
    </row>
    <row r="189" ht="15.75" customHeight="1">
      <c r="E189" s="4" t="str">
        <f>IFERROR(__xludf.DUMMYFUNCTION("GOOGLETRANSLATE(D189, ""he"", ""en"")"),"#VALUE!")</f>
        <v>#VALUE!</v>
      </c>
    </row>
    <row r="190" ht="15.75" customHeight="1">
      <c r="E190" s="4" t="str">
        <f>IFERROR(__xludf.DUMMYFUNCTION("GOOGLETRANSLATE(D190, ""he"", ""en"")"),"#VALUE!")</f>
        <v>#VALUE!</v>
      </c>
    </row>
    <row r="191" ht="15.75" customHeight="1">
      <c r="E191" s="4" t="str">
        <f>IFERROR(__xludf.DUMMYFUNCTION("GOOGLETRANSLATE(D191, ""he"", ""en"")"),"#VALUE!")</f>
        <v>#VALUE!</v>
      </c>
    </row>
    <row r="192" ht="15.75" customHeight="1">
      <c r="E192" s="4" t="str">
        <f>IFERROR(__xludf.DUMMYFUNCTION("GOOGLETRANSLATE(D192, ""he"", ""en"")"),"#VALUE!")</f>
        <v>#VALUE!</v>
      </c>
    </row>
    <row r="193" ht="15.75" customHeight="1">
      <c r="E193" s="4" t="str">
        <f>IFERROR(__xludf.DUMMYFUNCTION("GOOGLETRANSLATE(D193, ""he"", ""en"")"),"#VALUE!")</f>
        <v>#VALUE!</v>
      </c>
    </row>
    <row r="194" ht="15.75" customHeight="1">
      <c r="E194" s="4" t="str">
        <f>IFERROR(__xludf.DUMMYFUNCTION("GOOGLETRANSLATE(D194, ""he"", ""en"")"),"#VALUE!")</f>
        <v>#VALUE!</v>
      </c>
    </row>
    <row r="195" ht="15.75" customHeight="1">
      <c r="E195" s="4" t="str">
        <f>IFERROR(__xludf.DUMMYFUNCTION("GOOGLETRANSLATE(D195, ""he"", ""en"")"),"#VALUE!")</f>
        <v>#VALUE!</v>
      </c>
    </row>
    <row r="196" ht="15.75" customHeight="1">
      <c r="E196" s="4" t="str">
        <f>IFERROR(__xludf.DUMMYFUNCTION("GOOGLETRANSLATE(D196, ""he"", ""en"")"),"#VALUE!")</f>
        <v>#VALUE!</v>
      </c>
    </row>
    <row r="197" ht="15.75" customHeight="1">
      <c r="E197" s="4" t="str">
        <f>IFERROR(__xludf.DUMMYFUNCTION("GOOGLETRANSLATE(D197, ""he"", ""en"")"),"#VALUE!")</f>
        <v>#VALUE!</v>
      </c>
    </row>
    <row r="198" ht="15.75" customHeight="1">
      <c r="E198" s="4" t="str">
        <f>IFERROR(__xludf.DUMMYFUNCTION("GOOGLETRANSLATE(D198, ""he"", ""en"")"),"#VALUE!")</f>
        <v>#VALUE!</v>
      </c>
    </row>
    <row r="199" ht="15.75" customHeight="1">
      <c r="E199" s="4" t="str">
        <f>IFERROR(__xludf.DUMMYFUNCTION("GOOGLETRANSLATE(D199, ""he"", ""en"")"),"#VALUE!")</f>
        <v>#VALUE!</v>
      </c>
    </row>
    <row r="200" ht="15.75" customHeight="1">
      <c r="E200" s="4" t="str">
        <f>IFERROR(__xludf.DUMMYFUNCTION("GOOGLETRANSLATE(D200, ""he"", ""en"")"),"#VALUE!")</f>
        <v>#VALUE!</v>
      </c>
    </row>
    <row r="201" ht="15.75" customHeight="1">
      <c r="E201" s="4" t="str">
        <f>IFERROR(__xludf.DUMMYFUNCTION("GOOGLETRANSLATE(D201, ""he"", ""en"")"),"#VALUE!")</f>
        <v>#VALUE!</v>
      </c>
    </row>
    <row r="202" ht="15.75" customHeight="1">
      <c r="E202" s="4" t="str">
        <f>IFERROR(__xludf.DUMMYFUNCTION("GOOGLETRANSLATE(D202, ""he"", ""en"")"),"#VALUE!")</f>
        <v>#VALUE!</v>
      </c>
    </row>
    <row r="203" ht="15.75" customHeight="1">
      <c r="E203" s="4" t="str">
        <f>IFERROR(__xludf.DUMMYFUNCTION("GOOGLETRANSLATE(D203, ""he"", ""en"")"),"#VALUE!")</f>
        <v>#VALUE!</v>
      </c>
    </row>
    <row r="204" ht="15.75" customHeight="1">
      <c r="E204" s="4" t="str">
        <f>IFERROR(__xludf.DUMMYFUNCTION("GOOGLETRANSLATE(D204, ""he"", ""en"")"),"#VALUE!")</f>
        <v>#VALUE!</v>
      </c>
    </row>
    <row r="205" ht="15.75" customHeight="1">
      <c r="E205" s="4" t="str">
        <f>IFERROR(__xludf.DUMMYFUNCTION("GOOGLETRANSLATE(D205, ""he"", ""en"")"),"#VALUE!")</f>
        <v>#VALUE!</v>
      </c>
    </row>
    <row r="206" ht="15.75" customHeight="1">
      <c r="E206" s="4" t="str">
        <f>IFERROR(__xludf.DUMMYFUNCTION("GOOGLETRANSLATE(D206, ""he"", ""en"")"),"#VALUE!")</f>
        <v>#VALUE!</v>
      </c>
    </row>
    <row r="207" ht="15.75" customHeight="1">
      <c r="E207" s="4" t="str">
        <f>IFERROR(__xludf.DUMMYFUNCTION("GOOGLETRANSLATE(D207, ""he"", ""en"")"),"#VALUE!")</f>
        <v>#VALUE!</v>
      </c>
    </row>
    <row r="208" ht="15.75" customHeight="1">
      <c r="E208" s="4" t="str">
        <f>IFERROR(__xludf.DUMMYFUNCTION("GOOGLETRANSLATE(D208, ""he"", ""en"")"),"#VALUE!")</f>
        <v>#VALUE!</v>
      </c>
    </row>
    <row r="209" ht="15.75" customHeight="1">
      <c r="E209" s="4" t="str">
        <f>IFERROR(__xludf.DUMMYFUNCTION("GOOGLETRANSLATE(D209, ""he"", ""en"")"),"#VALUE!")</f>
        <v>#VALUE!</v>
      </c>
    </row>
    <row r="210" ht="15.75" customHeight="1">
      <c r="E210" s="4" t="str">
        <f>IFERROR(__xludf.DUMMYFUNCTION("GOOGLETRANSLATE(D210, ""he"", ""en"")"),"#VALUE!")</f>
        <v>#VALUE!</v>
      </c>
    </row>
    <row r="211" ht="15.75" customHeight="1">
      <c r="E211" s="4" t="str">
        <f>IFERROR(__xludf.DUMMYFUNCTION("GOOGLETRANSLATE(D211, ""he"", ""en"")"),"#VALUE!")</f>
        <v>#VALUE!</v>
      </c>
    </row>
    <row r="212" ht="15.75" customHeight="1">
      <c r="E212" s="4" t="str">
        <f>IFERROR(__xludf.DUMMYFUNCTION("GOOGLETRANSLATE(D212, ""he"", ""en"")"),"#VALUE!")</f>
        <v>#VALUE!</v>
      </c>
    </row>
    <row r="213" ht="15.75" customHeight="1">
      <c r="E213" s="4" t="str">
        <f>IFERROR(__xludf.DUMMYFUNCTION("GOOGLETRANSLATE(D213, ""he"", ""en"")"),"#VALUE!")</f>
        <v>#VALUE!</v>
      </c>
    </row>
    <row r="214" ht="15.75" customHeight="1">
      <c r="E214" s="4" t="str">
        <f>IFERROR(__xludf.DUMMYFUNCTION("GOOGLETRANSLATE(D214, ""he"", ""en"")"),"#VALUE!")</f>
        <v>#VALUE!</v>
      </c>
    </row>
    <row r="215" ht="15.75" customHeight="1">
      <c r="E215" s="4" t="str">
        <f>IFERROR(__xludf.DUMMYFUNCTION("GOOGLETRANSLATE(D215, ""he"", ""en"")"),"#VALUE!")</f>
        <v>#VALUE!</v>
      </c>
    </row>
    <row r="216" ht="15.75" customHeight="1">
      <c r="E216" s="4" t="str">
        <f>IFERROR(__xludf.DUMMYFUNCTION("GOOGLETRANSLATE(D216, ""he"", ""en"")"),"#VALUE!")</f>
        <v>#VALUE!</v>
      </c>
    </row>
    <row r="217" ht="15.75" customHeight="1">
      <c r="E217" s="4" t="str">
        <f>IFERROR(__xludf.DUMMYFUNCTION("GOOGLETRANSLATE(D217, ""he"", ""en"")"),"#VALUE!")</f>
        <v>#VALUE!</v>
      </c>
    </row>
    <row r="218" ht="15.75" customHeight="1">
      <c r="E218" s="4" t="str">
        <f>IFERROR(__xludf.DUMMYFUNCTION("GOOGLETRANSLATE(D218, ""he"", ""en"")"),"#VALUE!")</f>
        <v>#VALUE!</v>
      </c>
    </row>
    <row r="219" ht="15.75" customHeight="1">
      <c r="E219" s="4" t="str">
        <f>IFERROR(__xludf.DUMMYFUNCTION("GOOGLETRANSLATE(D219, ""he"", ""en"")"),"#VALUE!")</f>
        <v>#VALUE!</v>
      </c>
    </row>
    <row r="220" ht="15.75" customHeight="1">
      <c r="E220" s="4" t="str">
        <f>IFERROR(__xludf.DUMMYFUNCTION("GOOGLETRANSLATE(D220, ""he"", ""en"")"),"#VALUE!")</f>
        <v>#VALUE!</v>
      </c>
    </row>
    <row r="221" ht="15.75" customHeight="1">
      <c r="E221" s="4" t="str">
        <f>IFERROR(__xludf.DUMMYFUNCTION("GOOGLETRANSLATE(D221, ""he"", ""en"")"),"#VALUE!")</f>
        <v>#VALUE!</v>
      </c>
    </row>
    <row r="222" ht="15.75" customHeight="1">
      <c r="E222" s="4" t="str">
        <f>IFERROR(__xludf.DUMMYFUNCTION("GOOGLETRANSLATE(D222, ""he"", ""en"")"),"#VALUE!")</f>
        <v>#VALUE!</v>
      </c>
    </row>
    <row r="223" ht="15.75" customHeight="1">
      <c r="E223" s="4" t="str">
        <f>IFERROR(__xludf.DUMMYFUNCTION("GOOGLETRANSLATE(D223, ""he"", ""en"")"),"#VALUE!")</f>
        <v>#VALUE!</v>
      </c>
    </row>
    <row r="224" ht="15.75" customHeight="1">
      <c r="E224" s="4" t="str">
        <f>IFERROR(__xludf.DUMMYFUNCTION("GOOGLETRANSLATE(D224, ""he"", ""en"")"),"#VALUE!")</f>
        <v>#VALUE!</v>
      </c>
    </row>
    <row r="225" ht="15.75" customHeight="1">
      <c r="E225" s="4" t="str">
        <f>IFERROR(__xludf.DUMMYFUNCTION("GOOGLETRANSLATE(D225, ""he"", ""en"")"),"#VALUE!")</f>
        <v>#VALUE!</v>
      </c>
    </row>
    <row r="226" ht="15.75" customHeight="1">
      <c r="E226" s="4" t="str">
        <f>IFERROR(__xludf.DUMMYFUNCTION("GOOGLETRANSLATE(D226, ""he"", ""en"")"),"#VALUE!")</f>
        <v>#VALUE!</v>
      </c>
    </row>
    <row r="227" ht="15.75" customHeight="1">
      <c r="E227" s="4" t="str">
        <f>IFERROR(__xludf.DUMMYFUNCTION("GOOGLETRANSLATE(D227, ""he"", ""en"")"),"#VALUE!")</f>
        <v>#VALUE!</v>
      </c>
    </row>
    <row r="228" ht="15.75" customHeight="1">
      <c r="E228" s="4" t="str">
        <f>IFERROR(__xludf.DUMMYFUNCTION("GOOGLETRANSLATE(D228, ""he"", ""en"")"),"#VALUE!")</f>
        <v>#VALUE!</v>
      </c>
    </row>
    <row r="229" ht="15.75" customHeight="1">
      <c r="E229" s="4" t="str">
        <f>IFERROR(__xludf.DUMMYFUNCTION("GOOGLETRANSLATE(D229, ""he"", ""en"")"),"#VALUE!")</f>
        <v>#VALUE!</v>
      </c>
    </row>
    <row r="230" ht="15.75" customHeight="1">
      <c r="E230" s="4" t="str">
        <f>IFERROR(__xludf.DUMMYFUNCTION("GOOGLETRANSLATE(D230, ""he"", ""en"")"),"#VALUE!")</f>
        <v>#VALUE!</v>
      </c>
    </row>
    <row r="231" ht="15.75" customHeight="1">
      <c r="E231" s="4" t="str">
        <f>IFERROR(__xludf.DUMMYFUNCTION("GOOGLETRANSLATE(D231, ""he"", ""en"")"),"#VALUE!")</f>
        <v>#VALUE!</v>
      </c>
    </row>
    <row r="232" ht="15.75" customHeight="1">
      <c r="E232" s="4" t="str">
        <f>IFERROR(__xludf.DUMMYFUNCTION("GOOGLETRANSLATE(D232, ""he"", ""en"")"),"#VALUE!")</f>
        <v>#VALUE!</v>
      </c>
    </row>
    <row r="233" ht="15.75" customHeight="1">
      <c r="E233" s="4" t="str">
        <f>IFERROR(__xludf.DUMMYFUNCTION("GOOGLETRANSLATE(D233, ""he"", ""en"")"),"#VALUE!")</f>
        <v>#VALUE!</v>
      </c>
    </row>
    <row r="234" ht="15.75" customHeight="1">
      <c r="E234" s="4" t="str">
        <f>IFERROR(__xludf.DUMMYFUNCTION("GOOGLETRANSLATE(D234, ""he"", ""en"")"),"#VALUE!")</f>
        <v>#VALUE!</v>
      </c>
    </row>
    <row r="235" ht="15.75" customHeight="1">
      <c r="E235" s="4" t="str">
        <f>IFERROR(__xludf.DUMMYFUNCTION("GOOGLETRANSLATE(D235, ""he"", ""en"")"),"#VALUE!")</f>
        <v>#VALUE!</v>
      </c>
    </row>
    <row r="236" ht="15.75" customHeight="1">
      <c r="E236" s="4" t="str">
        <f>IFERROR(__xludf.DUMMYFUNCTION("GOOGLETRANSLATE(D236, ""he"", ""en"")"),"#VALUE!")</f>
        <v>#VALUE!</v>
      </c>
    </row>
    <row r="237" ht="15.75" customHeight="1">
      <c r="E237" s="4" t="str">
        <f>IFERROR(__xludf.DUMMYFUNCTION("GOOGLETRANSLATE(D237, ""he"", ""en"")"),"#VALUE!")</f>
        <v>#VALUE!</v>
      </c>
    </row>
    <row r="238" ht="15.75" customHeight="1">
      <c r="E238" s="4" t="str">
        <f>IFERROR(__xludf.DUMMYFUNCTION("GOOGLETRANSLATE(D238, ""he"", ""en"")"),"#VALUE!")</f>
        <v>#VALUE!</v>
      </c>
    </row>
    <row r="239" ht="15.75" customHeight="1">
      <c r="E239" s="4" t="str">
        <f>IFERROR(__xludf.DUMMYFUNCTION("GOOGLETRANSLATE(D239, ""he"", ""en"")"),"#VALUE!")</f>
        <v>#VALUE!</v>
      </c>
    </row>
    <row r="240" ht="15.75" customHeight="1">
      <c r="E240" s="4" t="str">
        <f>IFERROR(__xludf.DUMMYFUNCTION("GOOGLETRANSLATE(D240, ""he"", ""en"")"),"#VALUE!")</f>
        <v>#VALUE!</v>
      </c>
    </row>
    <row r="241" ht="15.75" customHeight="1">
      <c r="E241" s="4" t="str">
        <f>IFERROR(__xludf.DUMMYFUNCTION("GOOGLETRANSLATE(D241, ""he"", ""en"")"),"#VALUE!")</f>
        <v>#VALUE!</v>
      </c>
    </row>
    <row r="242" ht="15.75" customHeight="1">
      <c r="E242" s="4" t="str">
        <f>IFERROR(__xludf.DUMMYFUNCTION("GOOGLETRANSLATE(D242, ""he"", ""en"")"),"#VALUE!")</f>
        <v>#VALUE!</v>
      </c>
    </row>
    <row r="243" ht="15.75" customHeight="1">
      <c r="E243" s="4" t="str">
        <f>IFERROR(__xludf.DUMMYFUNCTION("GOOGLETRANSLATE(D243, ""he"", ""en"")"),"#VALUE!")</f>
        <v>#VALUE!</v>
      </c>
    </row>
    <row r="244" ht="15.75" customHeight="1">
      <c r="E244" s="4" t="str">
        <f>IFERROR(__xludf.DUMMYFUNCTION("GOOGLETRANSLATE(D244, ""he"", ""en"")"),"#VALUE!")</f>
        <v>#VALUE!</v>
      </c>
    </row>
    <row r="245" ht="15.75" customHeight="1">
      <c r="E245" s="4" t="str">
        <f>IFERROR(__xludf.DUMMYFUNCTION("GOOGLETRANSLATE(D245, ""he"", ""en"")"),"#VALUE!")</f>
        <v>#VALUE!</v>
      </c>
    </row>
    <row r="246" ht="15.75" customHeight="1">
      <c r="E246" s="4" t="str">
        <f>IFERROR(__xludf.DUMMYFUNCTION("GOOGLETRANSLATE(D246, ""he"", ""en"")"),"#VALUE!")</f>
        <v>#VALUE!</v>
      </c>
    </row>
    <row r="247" ht="15.75" customHeight="1">
      <c r="E247" s="4" t="str">
        <f>IFERROR(__xludf.DUMMYFUNCTION("GOOGLETRANSLATE(D247, ""he"", ""en"")"),"#VALUE!")</f>
        <v>#VALUE!</v>
      </c>
    </row>
    <row r="248" ht="15.75" customHeight="1">
      <c r="E248" s="4" t="str">
        <f>IFERROR(__xludf.DUMMYFUNCTION("GOOGLETRANSLATE(D248, ""he"", ""en"")"),"#VALUE!")</f>
        <v>#VALUE!</v>
      </c>
    </row>
    <row r="249" ht="15.75" customHeight="1">
      <c r="E249" s="4" t="str">
        <f>IFERROR(__xludf.DUMMYFUNCTION("GOOGLETRANSLATE(D249, ""he"", ""en"")"),"#VALUE!")</f>
        <v>#VALUE!</v>
      </c>
    </row>
    <row r="250" ht="15.75" customHeight="1">
      <c r="E250" s="4" t="str">
        <f>IFERROR(__xludf.DUMMYFUNCTION("GOOGLETRANSLATE(D250, ""he"", ""en"")"),"#VALUE!")</f>
        <v>#VALUE!</v>
      </c>
    </row>
    <row r="251" ht="15.75" customHeight="1">
      <c r="E251" s="4" t="str">
        <f>IFERROR(__xludf.DUMMYFUNCTION("GOOGLETRANSLATE(D251, ""he"", ""en"")"),"#VALUE!")</f>
        <v>#VALUE!</v>
      </c>
    </row>
    <row r="252" ht="15.75" customHeight="1">
      <c r="E252" s="4" t="str">
        <f>IFERROR(__xludf.DUMMYFUNCTION("GOOGLETRANSLATE(D252, ""he"", ""en"")"),"#VALUE!")</f>
        <v>#VALUE!</v>
      </c>
    </row>
    <row r="253" ht="15.75" customHeight="1">
      <c r="E253" s="4" t="str">
        <f>IFERROR(__xludf.DUMMYFUNCTION("GOOGLETRANSLATE(D253, ""he"", ""en"")"),"#VALUE!")</f>
        <v>#VALUE!</v>
      </c>
    </row>
    <row r="254" ht="15.75" customHeight="1">
      <c r="E254" s="4" t="str">
        <f>IFERROR(__xludf.DUMMYFUNCTION("GOOGLETRANSLATE(D254, ""he"", ""en"")"),"#VALUE!")</f>
        <v>#VALUE!</v>
      </c>
    </row>
    <row r="255" ht="15.75" customHeight="1">
      <c r="E255" s="4" t="str">
        <f>IFERROR(__xludf.DUMMYFUNCTION("GOOGLETRANSLATE(D255, ""he"", ""en"")"),"#VALUE!")</f>
        <v>#VALUE!</v>
      </c>
    </row>
    <row r="256" ht="15.75" customHeight="1">
      <c r="E256" s="4" t="str">
        <f>IFERROR(__xludf.DUMMYFUNCTION("GOOGLETRANSLATE(D256, ""he"", ""en"")"),"#VALUE!")</f>
        <v>#VALUE!</v>
      </c>
    </row>
    <row r="257" ht="15.75" customHeight="1">
      <c r="E257" s="4" t="str">
        <f>IFERROR(__xludf.DUMMYFUNCTION("GOOGLETRANSLATE(D257, ""he"", ""en"")"),"#VALUE!")</f>
        <v>#VALUE!</v>
      </c>
    </row>
    <row r="258" ht="15.75" customHeight="1">
      <c r="E258" s="4" t="str">
        <f>IFERROR(__xludf.DUMMYFUNCTION("GOOGLETRANSLATE(D258, ""he"", ""en"")"),"#VALUE!")</f>
        <v>#VALUE!</v>
      </c>
    </row>
    <row r="259" ht="15.75" customHeight="1">
      <c r="E259" s="4" t="str">
        <f>IFERROR(__xludf.DUMMYFUNCTION("GOOGLETRANSLATE(D259, ""he"", ""en"")"),"#VALUE!")</f>
        <v>#VALUE!</v>
      </c>
    </row>
    <row r="260" ht="15.75" customHeight="1">
      <c r="E260" s="4" t="str">
        <f>IFERROR(__xludf.DUMMYFUNCTION("GOOGLETRANSLATE(D260, ""he"", ""en"")"),"#VALUE!")</f>
        <v>#VALUE!</v>
      </c>
    </row>
    <row r="261" ht="15.75" customHeight="1">
      <c r="E261" s="4" t="str">
        <f>IFERROR(__xludf.DUMMYFUNCTION("GOOGLETRANSLATE(D261, ""he"", ""en"")"),"#VALUE!")</f>
        <v>#VALUE!</v>
      </c>
    </row>
    <row r="262" ht="15.75" customHeight="1">
      <c r="E262" s="4" t="str">
        <f>IFERROR(__xludf.DUMMYFUNCTION("GOOGLETRANSLATE(D262, ""he"", ""en"")"),"#VALUE!")</f>
        <v>#VALUE!</v>
      </c>
    </row>
    <row r="263" ht="15.75" customHeight="1">
      <c r="E263" s="4" t="str">
        <f>IFERROR(__xludf.DUMMYFUNCTION("GOOGLETRANSLATE(D263, ""he"", ""en"")"),"#VALUE!")</f>
        <v>#VALUE!</v>
      </c>
    </row>
    <row r="264" ht="15.75" customHeight="1">
      <c r="E264" s="4" t="str">
        <f>IFERROR(__xludf.DUMMYFUNCTION("GOOGLETRANSLATE(D264, ""he"", ""en"")"),"#VALUE!")</f>
        <v>#VALUE!</v>
      </c>
    </row>
    <row r="265" ht="15.75" customHeight="1">
      <c r="E265" s="4" t="str">
        <f>IFERROR(__xludf.DUMMYFUNCTION("GOOGLETRANSLATE(D265, ""he"", ""en"")"),"#VALUE!")</f>
        <v>#VALUE!</v>
      </c>
    </row>
    <row r="266" ht="15.75" customHeight="1">
      <c r="E266" s="4" t="str">
        <f>IFERROR(__xludf.DUMMYFUNCTION("GOOGLETRANSLATE(D266, ""he"", ""en"")"),"#VALUE!")</f>
        <v>#VALUE!</v>
      </c>
    </row>
    <row r="267" ht="15.75" customHeight="1">
      <c r="E267" s="4" t="str">
        <f>IFERROR(__xludf.DUMMYFUNCTION("GOOGLETRANSLATE(D267, ""he"", ""en"")"),"#VALUE!")</f>
        <v>#VALUE!</v>
      </c>
    </row>
    <row r="268" ht="15.75" customHeight="1">
      <c r="E268" s="4" t="str">
        <f>IFERROR(__xludf.DUMMYFUNCTION("GOOGLETRANSLATE(D268, ""he"", ""en"")"),"#VALUE!")</f>
        <v>#VALUE!</v>
      </c>
    </row>
    <row r="269" ht="15.75" customHeight="1">
      <c r="E269" s="4" t="str">
        <f>IFERROR(__xludf.DUMMYFUNCTION("GOOGLETRANSLATE(D269, ""he"", ""en"")"),"#VALUE!")</f>
        <v>#VALUE!</v>
      </c>
    </row>
    <row r="270" ht="15.75" customHeight="1">
      <c r="E270" s="4" t="str">
        <f>IFERROR(__xludf.DUMMYFUNCTION("GOOGLETRANSLATE(D270, ""he"", ""en"")"),"#VALUE!")</f>
        <v>#VALUE!</v>
      </c>
    </row>
    <row r="271" ht="15.75" customHeight="1">
      <c r="E271" s="4" t="str">
        <f>IFERROR(__xludf.DUMMYFUNCTION("GOOGLETRANSLATE(D271, ""he"", ""en"")"),"#VALUE!")</f>
        <v>#VALUE!</v>
      </c>
    </row>
    <row r="272" ht="15.75" customHeight="1">
      <c r="E272" s="4" t="str">
        <f>IFERROR(__xludf.DUMMYFUNCTION("GOOGLETRANSLATE(D272, ""he"", ""en"")"),"#VALUE!")</f>
        <v>#VALUE!</v>
      </c>
    </row>
    <row r="273" ht="15.75" customHeight="1">
      <c r="E273" s="4" t="str">
        <f>IFERROR(__xludf.DUMMYFUNCTION("GOOGLETRANSLATE(D273, ""he"", ""en"")"),"#VALUE!")</f>
        <v>#VALUE!</v>
      </c>
    </row>
    <row r="274" ht="15.75" customHeight="1">
      <c r="E274" s="4" t="str">
        <f>IFERROR(__xludf.DUMMYFUNCTION("GOOGLETRANSLATE(D274, ""he"", ""en"")"),"#VALUE!")</f>
        <v>#VALUE!</v>
      </c>
    </row>
    <row r="275" ht="15.75" customHeight="1">
      <c r="E275" s="4" t="str">
        <f>IFERROR(__xludf.DUMMYFUNCTION("GOOGLETRANSLATE(D275, ""he"", ""en"")"),"#VALUE!")</f>
        <v>#VALUE!</v>
      </c>
    </row>
    <row r="276" ht="15.75" customHeight="1">
      <c r="E276" s="4" t="str">
        <f>IFERROR(__xludf.DUMMYFUNCTION("GOOGLETRANSLATE(D276, ""he"", ""en"")"),"#VALUE!")</f>
        <v>#VALUE!</v>
      </c>
    </row>
    <row r="277" ht="15.75" customHeight="1">
      <c r="E277" s="4" t="str">
        <f>IFERROR(__xludf.DUMMYFUNCTION("GOOGLETRANSLATE(D277, ""he"", ""en"")"),"#VALUE!")</f>
        <v>#VALUE!</v>
      </c>
    </row>
    <row r="278" ht="15.75" customHeight="1">
      <c r="E278" s="4" t="str">
        <f>IFERROR(__xludf.DUMMYFUNCTION("GOOGLETRANSLATE(D278, ""he"", ""en"")"),"#VALUE!")</f>
        <v>#VALUE!</v>
      </c>
    </row>
    <row r="279" ht="15.75" customHeight="1">
      <c r="E279" s="4" t="str">
        <f>IFERROR(__xludf.DUMMYFUNCTION("GOOGLETRANSLATE(D279, ""he"", ""en"")"),"#VALUE!")</f>
        <v>#VALUE!</v>
      </c>
    </row>
    <row r="280" ht="15.75" customHeight="1">
      <c r="E280" s="4" t="str">
        <f>IFERROR(__xludf.DUMMYFUNCTION("GOOGLETRANSLATE(D280, ""he"", ""en"")"),"#VALUE!")</f>
        <v>#VALUE!</v>
      </c>
    </row>
    <row r="281" ht="15.75" customHeight="1">
      <c r="E281" s="4" t="str">
        <f>IFERROR(__xludf.DUMMYFUNCTION("GOOGLETRANSLATE(D281, ""he"", ""en"")"),"#VALUE!")</f>
        <v>#VALUE!</v>
      </c>
    </row>
    <row r="282" ht="15.75" customHeight="1">
      <c r="E282" s="4" t="str">
        <f>IFERROR(__xludf.DUMMYFUNCTION("GOOGLETRANSLATE(D282, ""he"", ""en"")"),"#VALUE!")</f>
        <v>#VALUE!</v>
      </c>
    </row>
    <row r="283" ht="15.75" customHeight="1">
      <c r="E283" s="4" t="str">
        <f>IFERROR(__xludf.DUMMYFUNCTION("GOOGLETRANSLATE(D283, ""he"", ""en"")"),"#VALUE!")</f>
        <v>#VALUE!</v>
      </c>
    </row>
    <row r="284" ht="15.75" customHeight="1">
      <c r="E284" s="4" t="str">
        <f>IFERROR(__xludf.DUMMYFUNCTION("GOOGLETRANSLATE(D284, ""he"", ""en"")"),"#VALUE!")</f>
        <v>#VALUE!</v>
      </c>
    </row>
    <row r="285" ht="15.75" customHeight="1">
      <c r="E285" s="4" t="str">
        <f>IFERROR(__xludf.DUMMYFUNCTION("GOOGLETRANSLATE(D285, ""he"", ""en"")"),"#VALUE!")</f>
        <v>#VALUE!</v>
      </c>
    </row>
    <row r="286" ht="15.75" customHeight="1">
      <c r="E286" s="4" t="str">
        <f>IFERROR(__xludf.DUMMYFUNCTION("GOOGLETRANSLATE(D286, ""he"", ""en"")"),"#VALUE!")</f>
        <v>#VALUE!</v>
      </c>
    </row>
    <row r="287" ht="15.75" customHeight="1">
      <c r="E287" s="4" t="str">
        <f>IFERROR(__xludf.DUMMYFUNCTION("GOOGLETRANSLATE(D287, ""he"", ""en"")"),"#VALUE!")</f>
        <v>#VALUE!</v>
      </c>
    </row>
    <row r="288" ht="15.75" customHeight="1">
      <c r="E288" s="4" t="str">
        <f>IFERROR(__xludf.DUMMYFUNCTION("GOOGLETRANSLATE(D288, ""he"", ""en"")"),"#VALUE!")</f>
        <v>#VALUE!</v>
      </c>
    </row>
    <row r="289" ht="15.75" customHeight="1">
      <c r="E289" s="4" t="str">
        <f>IFERROR(__xludf.DUMMYFUNCTION("GOOGLETRANSLATE(D289, ""he"", ""en"")"),"#VALUE!")</f>
        <v>#VALUE!</v>
      </c>
    </row>
    <row r="290" ht="15.75" customHeight="1">
      <c r="E290" s="4" t="str">
        <f>IFERROR(__xludf.DUMMYFUNCTION("GOOGLETRANSLATE(D290, ""he"", ""en"")"),"#VALUE!")</f>
        <v>#VALUE!</v>
      </c>
    </row>
    <row r="291" ht="15.75" customHeight="1">
      <c r="E291" s="4" t="str">
        <f>IFERROR(__xludf.DUMMYFUNCTION("GOOGLETRANSLATE(D291, ""he"", ""en"")"),"#VALUE!")</f>
        <v>#VALUE!</v>
      </c>
    </row>
    <row r="292" ht="15.75" customHeight="1">
      <c r="E292" s="4" t="str">
        <f>IFERROR(__xludf.DUMMYFUNCTION("GOOGLETRANSLATE(D292, ""he"", ""en"")"),"#VALUE!")</f>
        <v>#VALUE!</v>
      </c>
    </row>
    <row r="293" ht="15.75" customHeight="1">
      <c r="E293" s="4" t="str">
        <f>IFERROR(__xludf.DUMMYFUNCTION("GOOGLETRANSLATE(D293, ""he"", ""en"")"),"#VALUE!")</f>
        <v>#VALUE!</v>
      </c>
    </row>
    <row r="294" ht="15.75" customHeight="1">
      <c r="E294" s="4" t="str">
        <f>IFERROR(__xludf.DUMMYFUNCTION("GOOGLETRANSLATE(D294, ""he"", ""en"")"),"#VALUE!")</f>
        <v>#VALUE!</v>
      </c>
    </row>
    <row r="295" ht="15.75" customHeight="1">
      <c r="E295" s="4" t="str">
        <f>IFERROR(__xludf.DUMMYFUNCTION("GOOGLETRANSLATE(D295, ""he"", ""en"")"),"#VALUE!")</f>
        <v>#VALUE!</v>
      </c>
    </row>
    <row r="296" ht="15.75" customHeight="1">
      <c r="E296" s="4" t="str">
        <f>IFERROR(__xludf.DUMMYFUNCTION("GOOGLETRANSLATE(D296, ""he"", ""en"")"),"#VALUE!")</f>
        <v>#VALUE!</v>
      </c>
    </row>
    <row r="297" ht="15.75" customHeight="1">
      <c r="E297" s="4" t="str">
        <f>IFERROR(__xludf.DUMMYFUNCTION("GOOGLETRANSLATE(D297, ""he"", ""en"")"),"#VALUE!")</f>
        <v>#VALUE!</v>
      </c>
    </row>
    <row r="298" ht="15.75" customHeight="1">
      <c r="E298" s="4" t="str">
        <f>IFERROR(__xludf.DUMMYFUNCTION("GOOGLETRANSLATE(D298, ""he"", ""en"")"),"#VALUE!")</f>
        <v>#VALUE!</v>
      </c>
    </row>
    <row r="299" ht="15.75" customHeight="1">
      <c r="E299" s="4" t="str">
        <f>IFERROR(__xludf.DUMMYFUNCTION("GOOGLETRANSLATE(D299, ""he"", ""en"")"),"#VALUE!")</f>
        <v>#VALUE!</v>
      </c>
    </row>
    <row r="300" ht="15.75" customHeight="1">
      <c r="E300" s="4" t="str">
        <f>IFERROR(__xludf.DUMMYFUNCTION("GOOGLETRANSLATE(D300, ""he"", ""en"")"),"#VALUE!")</f>
        <v>#VALUE!</v>
      </c>
    </row>
    <row r="301" ht="15.75" customHeight="1">
      <c r="E301" s="4" t="str">
        <f>IFERROR(__xludf.DUMMYFUNCTION("GOOGLETRANSLATE(D301, ""he"", ""en"")"),"#VALUE!")</f>
        <v>#VALUE!</v>
      </c>
    </row>
    <row r="302" ht="15.75" customHeight="1">
      <c r="E302" s="4" t="str">
        <f>IFERROR(__xludf.DUMMYFUNCTION("GOOGLETRANSLATE(D302, ""he"", ""en"")"),"#VALUE!")</f>
        <v>#VALUE!</v>
      </c>
    </row>
    <row r="303" ht="15.75" customHeight="1">
      <c r="E303" s="4" t="str">
        <f>IFERROR(__xludf.DUMMYFUNCTION("GOOGLETRANSLATE(D303, ""he"", ""en"")"),"#VALUE!")</f>
        <v>#VALUE!</v>
      </c>
    </row>
    <row r="304" ht="15.75" customHeight="1">
      <c r="E304" s="4" t="str">
        <f>IFERROR(__xludf.DUMMYFUNCTION("GOOGLETRANSLATE(D304, ""he"", ""en"")"),"#VALUE!")</f>
        <v>#VALUE!</v>
      </c>
    </row>
    <row r="305" ht="15.75" customHeight="1">
      <c r="E305" s="4" t="str">
        <f>IFERROR(__xludf.DUMMYFUNCTION("GOOGLETRANSLATE(D305, ""he"", ""en"")"),"#VALUE!")</f>
        <v>#VALUE!</v>
      </c>
    </row>
    <row r="306" ht="15.75" customHeight="1">
      <c r="E306" s="4" t="str">
        <f>IFERROR(__xludf.DUMMYFUNCTION("GOOGLETRANSLATE(D306, ""he"", ""en"")"),"#VALUE!")</f>
        <v>#VALUE!</v>
      </c>
    </row>
    <row r="307" ht="15.75" customHeight="1">
      <c r="E307" s="4" t="str">
        <f>IFERROR(__xludf.DUMMYFUNCTION("GOOGLETRANSLATE(D307, ""he"", ""en"")"),"#VALUE!")</f>
        <v>#VALUE!</v>
      </c>
    </row>
    <row r="308" ht="15.75" customHeight="1">
      <c r="E308" s="4" t="str">
        <f>IFERROR(__xludf.DUMMYFUNCTION("GOOGLETRANSLATE(D308, ""he"", ""en"")"),"#VALUE!")</f>
        <v>#VALUE!</v>
      </c>
    </row>
    <row r="309" ht="15.75" customHeight="1">
      <c r="E309" s="4" t="str">
        <f>IFERROR(__xludf.DUMMYFUNCTION("GOOGLETRANSLATE(D309, ""he"", ""en"")"),"#VALUE!")</f>
        <v>#VALUE!</v>
      </c>
    </row>
    <row r="310" ht="15.75" customHeight="1">
      <c r="E310" s="4" t="str">
        <f>IFERROR(__xludf.DUMMYFUNCTION("GOOGLETRANSLATE(D310, ""he"", ""en"")"),"#VALUE!")</f>
        <v>#VALUE!</v>
      </c>
    </row>
    <row r="311" ht="15.75" customHeight="1">
      <c r="E311" s="4" t="str">
        <f>IFERROR(__xludf.DUMMYFUNCTION("GOOGLETRANSLATE(D311, ""he"", ""en"")"),"#VALUE!")</f>
        <v>#VALUE!</v>
      </c>
    </row>
    <row r="312" ht="15.75" customHeight="1">
      <c r="E312" s="4" t="str">
        <f>IFERROR(__xludf.DUMMYFUNCTION("GOOGLETRANSLATE(D312, ""he"", ""en"")"),"#VALUE!")</f>
        <v>#VALUE!</v>
      </c>
    </row>
    <row r="313" ht="15.75" customHeight="1">
      <c r="E313" s="4" t="str">
        <f>IFERROR(__xludf.DUMMYFUNCTION("GOOGLETRANSLATE(D313, ""he"", ""en"")"),"#VALUE!")</f>
        <v>#VALUE!</v>
      </c>
    </row>
    <row r="314" ht="15.75" customHeight="1">
      <c r="E314" s="4" t="str">
        <f>IFERROR(__xludf.DUMMYFUNCTION("GOOGLETRANSLATE(D314, ""he"", ""en"")"),"#VALUE!")</f>
        <v>#VALUE!</v>
      </c>
    </row>
    <row r="315" ht="15.75" customHeight="1">
      <c r="E315" s="4" t="str">
        <f>IFERROR(__xludf.DUMMYFUNCTION("GOOGLETRANSLATE(D315, ""he"", ""en"")"),"#VALUE!")</f>
        <v>#VALUE!</v>
      </c>
    </row>
    <row r="316" ht="15.75" customHeight="1">
      <c r="E316" s="4" t="str">
        <f>IFERROR(__xludf.DUMMYFUNCTION("GOOGLETRANSLATE(D316, ""he"", ""en"")"),"#VALUE!")</f>
        <v>#VALUE!</v>
      </c>
    </row>
    <row r="317" ht="15.75" customHeight="1">
      <c r="E317" s="4" t="str">
        <f>IFERROR(__xludf.DUMMYFUNCTION("GOOGLETRANSLATE(D317, ""he"", ""en"")"),"#VALUE!")</f>
        <v>#VALUE!</v>
      </c>
    </row>
    <row r="318" ht="15.75" customHeight="1">
      <c r="E318" s="4" t="str">
        <f>IFERROR(__xludf.DUMMYFUNCTION("GOOGLETRANSLATE(D318, ""he"", ""en"")"),"#VALUE!")</f>
        <v>#VALUE!</v>
      </c>
    </row>
    <row r="319" ht="15.75" customHeight="1">
      <c r="E319" s="4" t="str">
        <f>IFERROR(__xludf.DUMMYFUNCTION("GOOGLETRANSLATE(D319, ""he"", ""en"")"),"#VALUE!")</f>
        <v>#VALUE!</v>
      </c>
    </row>
    <row r="320" ht="15.75" customHeight="1">
      <c r="E320" s="4" t="str">
        <f>IFERROR(__xludf.DUMMYFUNCTION("GOOGLETRANSLATE(D320, ""he"", ""en"")"),"#VALUE!")</f>
        <v>#VALUE!</v>
      </c>
    </row>
    <row r="321" ht="15.75" customHeight="1">
      <c r="E321" s="4" t="str">
        <f>IFERROR(__xludf.DUMMYFUNCTION("GOOGLETRANSLATE(D321, ""he"", ""en"")"),"#VALUE!")</f>
        <v>#VALUE!</v>
      </c>
    </row>
    <row r="322" ht="15.75" customHeight="1">
      <c r="E322" s="4" t="str">
        <f>IFERROR(__xludf.DUMMYFUNCTION("GOOGLETRANSLATE(D322, ""he"", ""en"")"),"#VALUE!")</f>
        <v>#VALUE!</v>
      </c>
    </row>
    <row r="323" ht="15.75" customHeight="1">
      <c r="E323" s="4" t="str">
        <f>IFERROR(__xludf.DUMMYFUNCTION("GOOGLETRANSLATE(D323, ""he"", ""en"")"),"#VALUE!")</f>
        <v>#VALUE!</v>
      </c>
    </row>
    <row r="324" ht="15.75" customHeight="1">
      <c r="E324" s="4" t="str">
        <f>IFERROR(__xludf.DUMMYFUNCTION("GOOGLETRANSLATE(D324, ""he"", ""en"")"),"#VALUE!")</f>
        <v>#VALUE!</v>
      </c>
    </row>
    <row r="325" ht="15.75" customHeight="1">
      <c r="E325" s="4" t="str">
        <f>IFERROR(__xludf.DUMMYFUNCTION("GOOGLETRANSLATE(D325, ""he"", ""en"")"),"#VALUE!")</f>
        <v>#VALUE!</v>
      </c>
    </row>
    <row r="326" ht="15.75" customHeight="1">
      <c r="E326" s="4" t="str">
        <f>IFERROR(__xludf.DUMMYFUNCTION("GOOGLETRANSLATE(D326, ""he"", ""en"")"),"#VALUE!")</f>
        <v>#VALUE!</v>
      </c>
    </row>
    <row r="327" ht="15.75" customHeight="1">
      <c r="E327" s="4" t="str">
        <f>IFERROR(__xludf.DUMMYFUNCTION("GOOGLETRANSLATE(D327, ""he"", ""en"")"),"#VALUE!")</f>
        <v>#VALUE!</v>
      </c>
    </row>
    <row r="328" ht="15.75" customHeight="1">
      <c r="E328" s="4" t="str">
        <f>IFERROR(__xludf.DUMMYFUNCTION("GOOGLETRANSLATE(D328, ""he"", ""en"")"),"#VALUE!")</f>
        <v>#VALUE!</v>
      </c>
    </row>
    <row r="329" ht="15.75" customHeight="1">
      <c r="E329" s="4" t="str">
        <f>IFERROR(__xludf.DUMMYFUNCTION("GOOGLETRANSLATE(D329, ""he"", ""en"")"),"#VALUE!")</f>
        <v>#VALUE!</v>
      </c>
    </row>
    <row r="330" ht="15.75" customHeight="1">
      <c r="E330" s="4" t="str">
        <f>IFERROR(__xludf.DUMMYFUNCTION("GOOGLETRANSLATE(D330, ""he"", ""en"")"),"#VALUE!")</f>
        <v>#VALUE!</v>
      </c>
    </row>
    <row r="331" ht="15.75" customHeight="1">
      <c r="E331" s="4" t="str">
        <f>IFERROR(__xludf.DUMMYFUNCTION("GOOGLETRANSLATE(D331, ""he"", ""en"")"),"#VALUE!")</f>
        <v>#VALUE!</v>
      </c>
    </row>
    <row r="332" ht="15.75" customHeight="1">
      <c r="E332" s="4" t="str">
        <f>IFERROR(__xludf.DUMMYFUNCTION("GOOGLETRANSLATE(D332, ""he"", ""en"")"),"#VALUE!")</f>
        <v>#VALUE!</v>
      </c>
    </row>
    <row r="333" ht="15.75" customHeight="1">
      <c r="E333" s="4" t="str">
        <f>IFERROR(__xludf.DUMMYFUNCTION("GOOGLETRANSLATE(D333, ""he"", ""en"")"),"#VALUE!")</f>
        <v>#VALUE!</v>
      </c>
    </row>
    <row r="334" ht="15.75" customHeight="1">
      <c r="E334" s="4" t="str">
        <f>IFERROR(__xludf.DUMMYFUNCTION("GOOGLETRANSLATE(D334, ""he"", ""en"")"),"#VALUE!")</f>
        <v>#VALUE!</v>
      </c>
    </row>
    <row r="335" ht="15.75" customHeight="1">
      <c r="E335" s="4" t="str">
        <f>IFERROR(__xludf.DUMMYFUNCTION("GOOGLETRANSLATE(D335, ""he"", ""en"")"),"#VALUE!")</f>
        <v>#VALUE!</v>
      </c>
    </row>
    <row r="336" ht="15.75" customHeight="1">
      <c r="E336" s="4" t="str">
        <f>IFERROR(__xludf.DUMMYFUNCTION("GOOGLETRANSLATE(D336, ""he"", ""en"")"),"#VALUE!")</f>
        <v>#VALUE!</v>
      </c>
    </row>
    <row r="337" ht="15.75" customHeight="1">
      <c r="E337" s="4" t="str">
        <f>IFERROR(__xludf.DUMMYFUNCTION("GOOGLETRANSLATE(D337, ""he"", ""en"")"),"#VALUE!")</f>
        <v>#VALUE!</v>
      </c>
    </row>
    <row r="338" ht="15.75" customHeight="1">
      <c r="E338" s="4" t="str">
        <f>IFERROR(__xludf.DUMMYFUNCTION("GOOGLETRANSLATE(D338, ""he"", ""en"")"),"#VALUE!")</f>
        <v>#VALUE!</v>
      </c>
    </row>
    <row r="339" ht="15.75" customHeight="1">
      <c r="E339" s="4" t="str">
        <f>IFERROR(__xludf.DUMMYFUNCTION("GOOGLETRANSLATE(D339, ""he"", ""en"")"),"#VALUE!")</f>
        <v>#VALUE!</v>
      </c>
    </row>
    <row r="340" ht="15.75" customHeight="1">
      <c r="E340" s="4" t="str">
        <f>IFERROR(__xludf.DUMMYFUNCTION("GOOGLETRANSLATE(D340, ""he"", ""en"")"),"#VALUE!")</f>
        <v>#VALUE!</v>
      </c>
    </row>
    <row r="341" ht="15.75" customHeight="1">
      <c r="E341" s="4" t="str">
        <f>IFERROR(__xludf.DUMMYFUNCTION("GOOGLETRANSLATE(D341, ""he"", ""en"")"),"#VALUE!")</f>
        <v>#VALUE!</v>
      </c>
    </row>
    <row r="342" ht="15.75" customHeight="1">
      <c r="E342" s="4" t="str">
        <f>IFERROR(__xludf.DUMMYFUNCTION("GOOGLETRANSLATE(D342, ""he"", ""en"")"),"#VALUE!")</f>
        <v>#VALUE!</v>
      </c>
    </row>
    <row r="343" ht="15.75" customHeight="1">
      <c r="E343" s="4" t="str">
        <f>IFERROR(__xludf.DUMMYFUNCTION("GOOGLETRANSLATE(D343, ""he"", ""en"")"),"#VALUE!")</f>
        <v>#VALUE!</v>
      </c>
    </row>
    <row r="344" ht="15.75" customHeight="1">
      <c r="E344" s="4" t="str">
        <f>IFERROR(__xludf.DUMMYFUNCTION("GOOGLETRANSLATE(D344, ""he"", ""en"")"),"#VALUE!")</f>
        <v>#VALUE!</v>
      </c>
    </row>
    <row r="345" ht="15.75" customHeight="1">
      <c r="E345" s="4" t="str">
        <f>IFERROR(__xludf.DUMMYFUNCTION("GOOGLETRANSLATE(D345, ""he"", ""en"")"),"#VALUE!")</f>
        <v>#VALUE!</v>
      </c>
    </row>
    <row r="346" ht="15.75" customHeight="1">
      <c r="E346" s="4" t="str">
        <f>IFERROR(__xludf.DUMMYFUNCTION("GOOGLETRANSLATE(D346, ""he"", ""en"")"),"#VALUE!")</f>
        <v>#VALUE!</v>
      </c>
    </row>
    <row r="347" ht="15.75" customHeight="1">
      <c r="E347" s="4" t="str">
        <f>IFERROR(__xludf.DUMMYFUNCTION("GOOGLETRANSLATE(D347, ""he"", ""en"")"),"#VALUE!")</f>
        <v>#VALUE!</v>
      </c>
    </row>
    <row r="348" ht="15.75" customHeight="1">
      <c r="E348" s="4" t="str">
        <f>IFERROR(__xludf.DUMMYFUNCTION("GOOGLETRANSLATE(D348, ""he"", ""en"")"),"#VALUE!")</f>
        <v>#VALUE!</v>
      </c>
    </row>
    <row r="349" ht="15.75" customHeight="1">
      <c r="E349" s="4" t="str">
        <f>IFERROR(__xludf.DUMMYFUNCTION("GOOGLETRANSLATE(D349, ""he"", ""en"")"),"#VALUE!")</f>
        <v>#VALUE!</v>
      </c>
    </row>
    <row r="350" ht="15.75" customHeight="1">
      <c r="E350" s="4" t="str">
        <f>IFERROR(__xludf.DUMMYFUNCTION("GOOGLETRANSLATE(D350, ""he"", ""en"")"),"#VALUE!")</f>
        <v>#VALUE!</v>
      </c>
    </row>
    <row r="351" ht="15.75" customHeight="1">
      <c r="E351" s="4" t="str">
        <f>IFERROR(__xludf.DUMMYFUNCTION("GOOGLETRANSLATE(D351, ""he"", ""en"")"),"#VALUE!")</f>
        <v>#VALUE!</v>
      </c>
    </row>
    <row r="352" ht="15.75" customHeight="1">
      <c r="E352" s="4" t="str">
        <f>IFERROR(__xludf.DUMMYFUNCTION("GOOGLETRANSLATE(D352, ""he"", ""en"")"),"#VALUE!")</f>
        <v>#VALUE!</v>
      </c>
    </row>
    <row r="353" ht="15.75" customHeight="1">
      <c r="E353" s="4" t="str">
        <f>IFERROR(__xludf.DUMMYFUNCTION("GOOGLETRANSLATE(D353, ""he"", ""en"")"),"#VALUE!")</f>
        <v>#VALUE!</v>
      </c>
    </row>
    <row r="354" ht="15.75" customHeight="1">
      <c r="E354" s="4" t="str">
        <f>IFERROR(__xludf.DUMMYFUNCTION("GOOGLETRANSLATE(D354, ""he"", ""en"")"),"#VALUE!")</f>
        <v>#VALUE!</v>
      </c>
    </row>
    <row r="355" ht="15.75" customHeight="1">
      <c r="E355" s="4" t="str">
        <f>IFERROR(__xludf.DUMMYFUNCTION("GOOGLETRANSLATE(D355, ""he"", ""en"")"),"#VALUE!")</f>
        <v>#VALUE!</v>
      </c>
    </row>
    <row r="356" ht="15.75" customHeight="1">
      <c r="E356" s="4" t="str">
        <f>IFERROR(__xludf.DUMMYFUNCTION("GOOGLETRANSLATE(D356, ""he"", ""en"")"),"#VALUE!")</f>
        <v>#VALUE!</v>
      </c>
    </row>
    <row r="357" ht="15.75" customHeight="1">
      <c r="E357" s="4" t="str">
        <f>IFERROR(__xludf.DUMMYFUNCTION("GOOGLETRANSLATE(D357, ""he"", ""en"")"),"#VALUE!")</f>
        <v>#VALUE!</v>
      </c>
    </row>
    <row r="358" ht="15.75" customHeight="1">
      <c r="E358" s="4" t="str">
        <f>IFERROR(__xludf.DUMMYFUNCTION("GOOGLETRANSLATE(D358, ""he"", ""en"")"),"#VALUE!")</f>
        <v>#VALUE!</v>
      </c>
    </row>
    <row r="359" ht="15.75" customHeight="1">
      <c r="E359" s="4" t="str">
        <f>IFERROR(__xludf.DUMMYFUNCTION("GOOGLETRANSLATE(D359, ""he"", ""en"")"),"#VALUE!")</f>
        <v>#VALUE!</v>
      </c>
    </row>
    <row r="360" ht="15.75" customHeight="1">
      <c r="E360" s="4" t="str">
        <f>IFERROR(__xludf.DUMMYFUNCTION("GOOGLETRANSLATE(D360, ""he"", ""en"")"),"#VALUE!")</f>
        <v>#VALUE!</v>
      </c>
    </row>
    <row r="361" ht="15.75" customHeight="1">
      <c r="E361" s="4" t="str">
        <f>IFERROR(__xludf.DUMMYFUNCTION("GOOGLETRANSLATE(D361, ""he"", ""en"")"),"#VALUE!")</f>
        <v>#VALUE!</v>
      </c>
    </row>
    <row r="362" ht="15.75" customHeight="1">
      <c r="E362" s="4" t="str">
        <f>IFERROR(__xludf.DUMMYFUNCTION("GOOGLETRANSLATE(D362, ""he"", ""en"")"),"#VALUE!")</f>
        <v>#VALUE!</v>
      </c>
    </row>
    <row r="363" ht="15.75" customHeight="1">
      <c r="E363" s="4" t="str">
        <f>IFERROR(__xludf.DUMMYFUNCTION("GOOGLETRANSLATE(D363, ""he"", ""en"")"),"#VALUE!")</f>
        <v>#VALUE!</v>
      </c>
    </row>
    <row r="364" ht="15.75" customHeight="1">
      <c r="E364" s="4" t="str">
        <f>IFERROR(__xludf.DUMMYFUNCTION("GOOGLETRANSLATE(D364, ""he"", ""en"")"),"#VALUE!")</f>
        <v>#VALUE!</v>
      </c>
    </row>
    <row r="365" ht="15.75" customHeight="1">
      <c r="E365" s="4" t="str">
        <f>IFERROR(__xludf.DUMMYFUNCTION("GOOGLETRANSLATE(D365, ""he"", ""en"")"),"#VALUE!")</f>
        <v>#VALUE!</v>
      </c>
    </row>
    <row r="366" ht="15.75" customHeight="1">
      <c r="E366" s="4" t="str">
        <f>IFERROR(__xludf.DUMMYFUNCTION("GOOGLETRANSLATE(D366, ""he"", ""en"")"),"#VALUE!")</f>
        <v>#VALUE!</v>
      </c>
    </row>
    <row r="367" ht="15.75" customHeight="1">
      <c r="E367" s="4" t="str">
        <f>IFERROR(__xludf.DUMMYFUNCTION("GOOGLETRANSLATE(D367, ""he"", ""en"")"),"#VALUE!")</f>
        <v>#VALUE!</v>
      </c>
    </row>
    <row r="368" ht="15.75" customHeight="1">
      <c r="E368" s="4" t="str">
        <f>IFERROR(__xludf.DUMMYFUNCTION("GOOGLETRANSLATE(D368, ""he"", ""en"")"),"#VALUE!")</f>
        <v>#VALUE!</v>
      </c>
    </row>
    <row r="369" ht="15.75" customHeight="1">
      <c r="E369" s="4" t="str">
        <f>IFERROR(__xludf.DUMMYFUNCTION("GOOGLETRANSLATE(D369, ""he"", ""en"")"),"#VALUE!")</f>
        <v>#VALUE!</v>
      </c>
    </row>
    <row r="370" ht="15.75" customHeight="1">
      <c r="E370" s="4" t="str">
        <f>IFERROR(__xludf.DUMMYFUNCTION("GOOGLETRANSLATE(D370, ""he"", ""en"")"),"#VALUE!")</f>
        <v>#VALUE!</v>
      </c>
    </row>
    <row r="371" ht="15.75" customHeight="1">
      <c r="E371" s="4" t="str">
        <f>IFERROR(__xludf.DUMMYFUNCTION("GOOGLETRANSLATE(D371, ""he"", ""en"")"),"#VALUE!")</f>
        <v>#VALUE!</v>
      </c>
    </row>
    <row r="372" ht="15.75" customHeight="1">
      <c r="E372" s="4" t="str">
        <f>IFERROR(__xludf.DUMMYFUNCTION("GOOGLETRANSLATE(D372, ""he"", ""en"")"),"#VALUE!")</f>
        <v>#VALUE!</v>
      </c>
    </row>
    <row r="373" ht="15.75" customHeight="1">
      <c r="E373" s="4" t="str">
        <f>IFERROR(__xludf.DUMMYFUNCTION("GOOGLETRANSLATE(D373, ""he"", ""en"")"),"#VALUE!")</f>
        <v>#VALUE!</v>
      </c>
    </row>
    <row r="374" ht="15.75" customHeight="1">
      <c r="E374" s="4" t="str">
        <f>IFERROR(__xludf.DUMMYFUNCTION("GOOGLETRANSLATE(D374, ""he"", ""en"")"),"#VALUE!")</f>
        <v>#VALUE!</v>
      </c>
    </row>
    <row r="375" ht="15.75" customHeight="1">
      <c r="E375" s="4" t="str">
        <f>IFERROR(__xludf.DUMMYFUNCTION("GOOGLETRANSLATE(D375, ""he"", ""en"")"),"#VALUE!")</f>
        <v>#VALUE!</v>
      </c>
    </row>
    <row r="376" ht="15.75" customHeight="1">
      <c r="E376" s="4" t="str">
        <f>IFERROR(__xludf.DUMMYFUNCTION("GOOGLETRANSLATE(D376, ""he"", ""en"")"),"#VALUE!")</f>
        <v>#VALUE!</v>
      </c>
    </row>
    <row r="377" ht="15.75" customHeight="1">
      <c r="E377" s="4" t="str">
        <f>IFERROR(__xludf.DUMMYFUNCTION("GOOGLETRANSLATE(D377, ""he"", ""en"")"),"#VALUE!")</f>
        <v>#VALUE!</v>
      </c>
    </row>
    <row r="378" ht="15.75" customHeight="1">
      <c r="E378" s="4" t="str">
        <f>IFERROR(__xludf.DUMMYFUNCTION("GOOGLETRANSLATE(D378, ""he"", ""en"")"),"#VALUE!")</f>
        <v>#VALUE!</v>
      </c>
    </row>
    <row r="379" ht="15.75" customHeight="1">
      <c r="E379" s="4" t="str">
        <f>IFERROR(__xludf.DUMMYFUNCTION("GOOGLETRANSLATE(D379, ""he"", ""en"")"),"#VALUE!")</f>
        <v>#VALUE!</v>
      </c>
    </row>
    <row r="380" ht="15.75" customHeight="1">
      <c r="E380" s="4" t="str">
        <f>IFERROR(__xludf.DUMMYFUNCTION("GOOGLETRANSLATE(D380, ""he"", ""en"")"),"#VALUE!")</f>
        <v>#VALUE!</v>
      </c>
    </row>
    <row r="381" ht="15.75" customHeight="1">
      <c r="E381" s="4" t="str">
        <f>IFERROR(__xludf.DUMMYFUNCTION("GOOGLETRANSLATE(D381, ""he"", ""en"")"),"#VALUE!")</f>
        <v>#VALUE!</v>
      </c>
    </row>
    <row r="382" ht="15.75" customHeight="1">
      <c r="E382" s="4" t="str">
        <f>IFERROR(__xludf.DUMMYFUNCTION("GOOGLETRANSLATE(D382, ""he"", ""en"")"),"#VALUE!")</f>
        <v>#VALUE!</v>
      </c>
    </row>
    <row r="383" ht="15.75" customHeight="1">
      <c r="E383" s="4" t="str">
        <f>IFERROR(__xludf.DUMMYFUNCTION("GOOGLETRANSLATE(D383, ""he"", ""en"")"),"#VALUE!")</f>
        <v>#VALUE!</v>
      </c>
    </row>
    <row r="384" ht="15.75" customHeight="1">
      <c r="E384" s="4" t="str">
        <f>IFERROR(__xludf.DUMMYFUNCTION("GOOGLETRANSLATE(D384, ""he"", ""en"")"),"#VALUE!")</f>
        <v>#VALUE!</v>
      </c>
    </row>
    <row r="385" ht="15.75" customHeight="1">
      <c r="E385" s="4" t="str">
        <f>IFERROR(__xludf.DUMMYFUNCTION("GOOGLETRANSLATE(D385, ""he"", ""en"")"),"#VALUE!")</f>
        <v>#VALUE!</v>
      </c>
    </row>
    <row r="386" ht="15.75" customHeight="1">
      <c r="E386" s="4" t="str">
        <f>IFERROR(__xludf.DUMMYFUNCTION("GOOGLETRANSLATE(D386, ""he"", ""en"")"),"#VALUE!")</f>
        <v>#VALUE!</v>
      </c>
    </row>
    <row r="387" ht="15.75" customHeight="1">
      <c r="E387" s="4" t="str">
        <f>IFERROR(__xludf.DUMMYFUNCTION("GOOGLETRANSLATE(D387, ""he"", ""en"")"),"#VALUE!")</f>
        <v>#VALUE!</v>
      </c>
    </row>
    <row r="388" ht="15.75" customHeight="1">
      <c r="E388" s="4" t="str">
        <f>IFERROR(__xludf.DUMMYFUNCTION("GOOGLETRANSLATE(D388, ""he"", ""en"")"),"#VALUE!")</f>
        <v>#VALUE!</v>
      </c>
    </row>
    <row r="389" ht="15.75" customHeight="1">
      <c r="E389" s="4" t="str">
        <f>IFERROR(__xludf.DUMMYFUNCTION("GOOGLETRANSLATE(D389, ""he"", ""en"")"),"#VALUE!")</f>
        <v>#VALUE!</v>
      </c>
    </row>
    <row r="390" ht="15.75" customHeight="1">
      <c r="E390" s="4" t="str">
        <f>IFERROR(__xludf.DUMMYFUNCTION("GOOGLETRANSLATE(D390, ""he"", ""en"")"),"#VALUE!")</f>
        <v>#VALUE!</v>
      </c>
    </row>
    <row r="391" ht="15.75" customHeight="1">
      <c r="E391" s="4" t="str">
        <f>IFERROR(__xludf.DUMMYFUNCTION("GOOGLETRANSLATE(D391, ""he"", ""en"")"),"#VALUE!")</f>
        <v>#VALUE!</v>
      </c>
    </row>
    <row r="392" ht="15.75" customHeight="1">
      <c r="E392" s="4" t="str">
        <f>IFERROR(__xludf.DUMMYFUNCTION("GOOGLETRANSLATE(D392, ""he"", ""en"")"),"#VALUE!")</f>
        <v>#VALUE!</v>
      </c>
    </row>
    <row r="393" ht="15.75" customHeight="1">
      <c r="E393" s="4" t="str">
        <f>IFERROR(__xludf.DUMMYFUNCTION("GOOGLETRANSLATE(D393, ""he"", ""en"")"),"#VALUE!")</f>
        <v>#VALUE!</v>
      </c>
    </row>
    <row r="394" ht="15.75" customHeight="1">
      <c r="E394" s="4" t="str">
        <f>IFERROR(__xludf.DUMMYFUNCTION("GOOGLETRANSLATE(D394, ""he"", ""en"")"),"#VALUE!")</f>
        <v>#VALUE!</v>
      </c>
    </row>
    <row r="395" ht="15.75" customHeight="1">
      <c r="E395" s="4" t="str">
        <f>IFERROR(__xludf.DUMMYFUNCTION("GOOGLETRANSLATE(D395, ""he"", ""en"")"),"#VALUE!")</f>
        <v>#VALUE!</v>
      </c>
    </row>
    <row r="396" ht="15.75" customHeight="1">
      <c r="E396" s="4" t="str">
        <f>IFERROR(__xludf.DUMMYFUNCTION("GOOGLETRANSLATE(D396, ""he"", ""en"")"),"#VALUE!")</f>
        <v>#VALUE!</v>
      </c>
    </row>
    <row r="397" ht="15.75" customHeight="1">
      <c r="E397" s="4" t="str">
        <f>IFERROR(__xludf.DUMMYFUNCTION("GOOGLETRANSLATE(D397, ""he"", ""en"")"),"#VALUE!")</f>
        <v>#VALUE!</v>
      </c>
    </row>
    <row r="398" ht="15.75" customHeight="1">
      <c r="E398" s="4" t="str">
        <f>IFERROR(__xludf.DUMMYFUNCTION("GOOGLETRANSLATE(D398, ""he"", ""en"")"),"#VALUE!")</f>
        <v>#VALUE!</v>
      </c>
    </row>
    <row r="399" ht="15.75" customHeight="1">
      <c r="E399" s="4" t="str">
        <f>IFERROR(__xludf.DUMMYFUNCTION("GOOGLETRANSLATE(D399, ""he"", ""en"")"),"#VALUE!")</f>
        <v>#VALUE!</v>
      </c>
    </row>
    <row r="400" ht="15.75" customHeight="1">
      <c r="E400" s="4" t="str">
        <f>IFERROR(__xludf.DUMMYFUNCTION("GOOGLETRANSLATE(D400, ""he"", ""en"")"),"#VALUE!")</f>
        <v>#VALUE!</v>
      </c>
    </row>
    <row r="401" ht="15.75" customHeight="1">
      <c r="E401" s="4" t="str">
        <f>IFERROR(__xludf.DUMMYFUNCTION("GOOGLETRANSLATE(D401, ""he"", ""en"")"),"#VALUE!")</f>
        <v>#VALUE!</v>
      </c>
    </row>
    <row r="402" ht="15.75" customHeight="1">
      <c r="E402" s="4" t="str">
        <f>IFERROR(__xludf.DUMMYFUNCTION("GOOGLETRANSLATE(D402, ""he"", ""en"")"),"#VALUE!")</f>
        <v>#VALUE!</v>
      </c>
    </row>
    <row r="403" ht="15.75" customHeight="1">
      <c r="E403" s="4" t="str">
        <f>IFERROR(__xludf.DUMMYFUNCTION("GOOGLETRANSLATE(D403, ""he"", ""en"")"),"#VALUE!")</f>
        <v>#VALUE!</v>
      </c>
    </row>
    <row r="404" ht="15.75" customHeight="1">
      <c r="E404" s="4" t="str">
        <f>IFERROR(__xludf.DUMMYFUNCTION("GOOGLETRANSLATE(D404, ""he"", ""en"")"),"#VALUE!")</f>
        <v>#VALUE!</v>
      </c>
    </row>
    <row r="405" ht="15.75" customHeight="1">
      <c r="E405" s="4" t="str">
        <f>IFERROR(__xludf.DUMMYFUNCTION("GOOGLETRANSLATE(D405, ""he"", ""en"")"),"#VALUE!")</f>
        <v>#VALUE!</v>
      </c>
    </row>
    <row r="406" ht="15.75" customHeight="1">
      <c r="E406" s="4" t="str">
        <f>IFERROR(__xludf.DUMMYFUNCTION("GOOGLETRANSLATE(D406, ""he"", ""en"")"),"#VALUE!")</f>
        <v>#VALUE!</v>
      </c>
    </row>
    <row r="407" ht="15.75" customHeight="1">
      <c r="E407" s="4" t="str">
        <f>IFERROR(__xludf.DUMMYFUNCTION("GOOGLETRANSLATE(D407, ""he"", ""en"")"),"#VALUE!")</f>
        <v>#VALUE!</v>
      </c>
    </row>
    <row r="408" ht="15.75" customHeight="1">
      <c r="E408" s="4" t="str">
        <f>IFERROR(__xludf.DUMMYFUNCTION("GOOGLETRANSLATE(D408, ""he"", ""en"")"),"#VALUE!")</f>
        <v>#VALUE!</v>
      </c>
    </row>
    <row r="409" ht="15.75" customHeight="1">
      <c r="E409" s="4" t="str">
        <f>IFERROR(__xludf.DUMMYFUNCTION("GOOGLETRANSLATE(D409, ""he"", ""en"")"),"#VALUE!")</f>
        <v>#VALUE!</v>
      </c>
    </row>
    <row r="410" ht="15.75" customHeight="1">
      <c r="E410" s="4" t="str">
        <f>IFERROR(__xludf.DUMMYFUNCTION("GOOGLETRANSLATE(D410, ""he"", ""en"")"),"#VALUE!")</f>
        <v>#VALUE!</v>
      </c>
    </row>
    <row r="411" ht="15.75" customHeight="1">
      <c r="E411" s="4" t="str">
        <f>IFERROR(__xludf.DUMMYFUNCTION("GOOGLETRANSLATE(D411, ""he"", ""en"")"),"#VALUE!")</f>
        <v>#VALUE!</v>
      </c>
    </row>
    <row r="412" ht="15.75" customHeight="1">
      <c r="E412" s="4" t="str">
        <f>IFERROR(__xludf.DUMMYFUNCTION("GOOGLETRANSLATE(D412, ""he"", ""en"")"),"#VALUE!")</f>
        <v>#VALUE!</v>
      </c>
    </row>
    <row r="413" ht="15.75" customHeight="1">
      <c r="E413" s="4" t="str">
        <f>IFERROR(__xludf.DUMMYFUNCTION("GOOGLETRANSLATE(D413, ""he"", ""en"")"),"#VALUE!")</f>
        <v>#VALUE!</v>
      </c>
    </row>
    <row r="414" ht="15.75" customHeight="1">
      <c r="E414" s="4" t="str">
        <f>IFERROR(__xludf.DUMMYFUNCTION("GOOGLETRANSLATE(D414, ""he"", ""en"")"),"#VALUE!")</f>
        <v>#VALUE!</v>
      </c>
    </row>
    <row r="415" ht="15.75" customHeight="1">
      <c r="E415" s="4" t="str">
        <f>IFERROR(__xludf.DUMMYFUNCTION("GOOGLETRANSLATE(D415, ""he"", ""en"")"),"#VALUE!")</f>
        <v>#VALUE!</v>
      </c>
    </row>
    <row r="416" ht="15.75" customHeight="1">
      <c r="E416" s="4" t="str">
        <f>IFERROR(__xludf.DUMMYFUNCTION("GOOGLETRANSLATE(D416, ""he"", ""en"")"),"#VALUE!")</f>
        <v>#VALUE!</v>
      </c>
    </row>
    <row r="417" ht="15.75" customHeight="1">
      <c r="E417" s="4" t="str">
        <f>IFERROR(__xludf.DUMMYFUNCTION("GOOGLETRANSLATE(D417, ""he"", ""en"")"),"#VALUE!")</f>
        <v>#VALUE!</v>
      </c>
    </row>
    <row r="418" ht="15.75" customHeight="1">
      <c r="E418" s="4" t="str">
        <f>IFERROR(__xludf.DUMMYFUNCTION("GOOGLETRANSLATE(D418, ""he"", ""en"")"),"#VALUE!")</f>
        <v>#VALUE!</v>
      </c>
    </row>
    <row r="419" ht="15.75" customHeight="1">
      <c r="E419" s="4" t="str">
        <f>IFERROR(__xludf.DUMMYFUNCTION("GOOGLETRANSLATE(D419, ""he"", ""en"")"),"#VALUE!")</f>
        <v>#VALUE!</v>
      </c>
    </row>
    <row r="420" ht="15.75" customHeight="1">
      <c r="E420" s="4" t="str">
        <f>IFERROR(__xludf.DUMMYFUNCTION("GOOGLETRANSLATE(D420, ""he"", ""en"")"),"#VALUE!")</f>
        <v>#VALUE!</v>
      </c>
    </row>
    <row r="421" ht="15.75" customHeight="1">
      <c r="E421" s="4" t="str">
        <f>IFERROR(__xludf.DUMMYFUNCTION("GOOGLETRANSLATE(D421, ""he"", ""en"")"),"#VALUE!")</f>
        <v>#VALUE!</v>
      </c>
    </row>
    <row r="422" ht="15.75" customHeight="1">
      <c r="E422" s="4" t="str">
        <f>IFERROR(__xludf.DUMMYFUNCTION("GOOGLETRANSLATE(D422, ""he"", ""en"")"),"#VALUE!")</f>
        <v>#VALUE!</v>
      </c>
    </row>
    <row r="423" ht="15.75" customHeight="1">
      <c r="E423" s="4" t="str">
        <f>IFERROR(__xludf.DUMMYFUNCTION("GOOGLETRANSLATE(D423, ""he"", ""en"")"),"#VALUE!")</f>
        <v>#VALUE!</v>
      </c>
    </row>
    <row r="424" ht="15.75" customHeight="1">
      <c r="E424" s="4" t="str">
        <f>IFERROR(__xludf.DUMMYFUNCTION("GOOGLETRANSLATE(D424, ""he"", ""en"")"),"#VALUE!")</f>
        <v>#VALUE!</v>
      </c>
    </row>
    <row r="425" ht="15.75" customHeight="1">
      <c r="E425" s="4" t="str">
        <f>IFERROR(__xludf.DUMMYFUNCTION("GOOGLETRANSLATE(D425, ""he"", ""en"")"),"#VALUE!")</f>
        <v>#VALUE!</v>
      </c>
    </row>
    <row r="426" ht="15.75" customHeight="1">
      <c r="E426" s="4" t="str">
        <f>IFERROR(__xludf.DUMMYFUNCTION("GOOGLETRANSLATE(D426, ""he"", ""en"")"),"#VALUE!")</f>
        <v>#VALUE!</v>
      </c>
    </row>
    <row r="427" ht="15.75" customHeight="1">
      <c r="E427" s="4" t="str">
        <f>IFERROR(__xludf.DUMMYFUNCTION("GOOGLETRANSLATE(D427, ""he"", ""en"")"),"#VALUE!")</f>
        <v>#VALUE!</v>
      </c>
    </row>
    <row r="428" ht="15.75" customHeight="1">
      <c r="E428" s="4" t="str">
        <f>IFERROR(__xludf.DUMMYFUNCTION("GOOGLETRANSLATE(D428, ""he"", ""en"")"),"#VALUE!")</f>
        <v>#VALUE!</v>
      </c>
    </row>
    <row r="429" ht="15.75" customHeight="1">
      <c r="E429" s="4" t="str">
        <f>IFERROR(__xludf.DUMMYFUNCTION("GOOGLETRANSLATE(D429, ""he"", ""en"")"),"#VALUE!")</f>
        <v>#VALUE!</v>
      </c>
    </row>
    <row r="430" ht="15.75" customHeight="1">
      <c r="E430" s="4" t="str">
        <f>IFERROR(__xludf.DUMMYFUNCTION("GOOGLETRANSLATE(D430, ""he"", ""en"")"),"#VALUE!")</f>
        <v>#VALUE!</v>
      </c>
    </row>
    <row r="431" ht="15.75" customHeight="1">
      <c r="E431" s="4" t="str">
        <f>IFERROR(__xludf.DUMMYFUNCTION("GOOGLETRANSLATE(D431, ""he"", ""en"")"),"#VALUE!")</f>
        <v>#VALUE!</v>
      </c>
    </row>
    <row r="432" ht="15.75" customHeight="1">
      <c r="E432" s="4" t="str">
        <f>IFERROR(__xludf.DUMMYFUNCTION("GOOGLETRANSLATE(D432, ""he"", ""en"")"),"#VALUE!")</f>
        <v>#VALUE!</v>
      </c>
    </row>
    <row r="433" ht="15.75" customHeight="1">
      <c r="E433" s="4" t="str">
        <f>IFERROR(__xludf.DUMMYFUNCTION("GOOGLETRANSLATE(D433, ""he"", ""en"")"),"#VALUE!")</f>
        <v>#VALUE!</v>
      </c>
    </row>
    <row r="434" ht="15.75" customHeight="1">
      <c r="E434" s="4" t="str">
        <f>IFERROR(__xludf.DUMMYFUNCTION("GOOGLETRANSLATE(D434, ""he"", ""en"")"),"#VALUE!")</f>
        <v>#VALUE!</v>
      </c>
    </row>
    <row r="435" ht="15.75" customHeight="1">
      <c r="E435" s="4" t="str">
        <f>IFERROR(__xludf.DUMMYFUNCTION("GOOGLETRANSLATE(D435, ""he"", ""en"")"),"#VALUE!")</f>
        <v>#VALUE!</v>
      </c>
    </row>
    <row r="436" ht="15.75" customHeight="1">
      <c r="E436" s="4" t="str">
        <f>IFERROR(__xludf.DUMMYFUNCTION("GOOGLETRANSLATE(D436, ""he"", ""en"")"),"#VALUE!")</f>
        <v>#VALUE!</v>
      </c>
    </row>
    <row r="437" ht="15.75" customHeight="1">
      <c r="E437" s="4" t="str">
        <f>IFERROR(__xludf.DUMMYFUNCTION("GOOGLETRANSLATE(D437, ""he"", ""en"")"),"#VALUE!")</f>
        <v>#VALUE!</v>
      </c>
    </row>
    <row r="438" ht="15.75" customHeight="1">
      <c r="E438" s="4" t="str">
        <f>IFERROR(__xludf.DUMMYFUNCTION("GOOGLETRANSLATE(D438, ""he"", ""en"")"),"#VALUE!")</f>
        <v>#VALUE!</v>
      </c>
    </row>
    <row r="439" ht="15.75" customHeight="1">
      <c r="E439" s="4" t="str">
        <f>IFERROR(__xludf.DUMMYFUNCTION("GOOGLETRANSLATE(D439, ""he"", ""en"")"),"#VALUE!")</f>
        <v>#VALUE!</v>
      </c>
    </row>
    <row r="440" ht="15.75" customHeight="1">
      <c r="E440" s="4" t="str">
        <f>IFERROR(__xludf.DUMMYFUNCTION("GOOGLETRANSLATE(D440, ""he"", ""en"")"),"#VALUE!")</f>
        <v>#VALUE!</v>
      </c>
    </row>
    <row r="441" ht="15.75" customHeight="1">
      <c r="E441" s="4" t="str">
        <f>IFERROR(__xludf.DUMMYFUNCTION("GOOGLETRANSLATE(D441, ""he"", ""en"")"),"#VALUE!")</f>
        <v>#VALUE!</v>
      </c>
    </row>
    <row r="442" ht="15.75" customHeight="1">
      <c r="E442" s="4" t="str">
        <f>IFERROR(__xludf.DUMMYFUNCTION("GOOGLETRANSLATE(D442, ""he"", ""en"")"),"#VALUE!")</f>
        <v>#VALUE!</v>
      </c>
    </row>
    <row r="443" ht="15.75" customHeight="1">
      <c r="E443" s="4" t="str">
        <f>IFERROR(__xludf.DUMMYFUNCTION("GOOGLETRANSLATE(D443, ""he"", ""en"")"),"#VALUE!")</f>
        <v>#VALUE!</v>
      </c>
    </row>
    <row r="444" ht="15.75" customHeight="1">
      <c r="E444" s="4" t="str">
        <f>IFERROR(__xludf.DUMMYFUNCTION("GOOGLETRANSLATE(D444, ""he"", ""en"")"),"#VALUE!")</f>
        <v>#VALUE!</v>
      </c>
    </row>
    <row r="445" ht="15.75" customHeight="1">
      <c r="E445" s="4" t="str">
        <f>IFERROR(__xludf.DUMMYFUNCTION("GOOGLETRANSLATE(D445, ""he"", ""en"")"),"#VALUE!")</f>
        <v>#VALUE!</v>
      </c>
    </row>
    <row r="446" ht="15.75" customHeight="1">
      <c r="E446" s="4" t="str">
        <f>IFERROR(__xludf.DUMMYFUNCTION("GOOGLETRANSLATE(D446, ""he"", ""en"")"),"#VALUE!")</f>
        <v>#VALUE!</v>
      </c>
    </row>
    <row r="447" ht="15.75" customHeight="1">
      <c r="E447" s="4" t="str">
        <f>IFERROR(__xludf.DUMMYFUNCTION("GOOGLETRANSLATE(D447, ""he"", ""en"")"),"#VALUE!")</f>
        <v>#VALUE!</v>
      </c>
    </row>
    <row r="448" ht="15.75" customHeight="1">
      <c r="E448" s="4" t="str">
        <f>IFERROR(__xludf.DUMMYFUNCTION("GOOGLETRANSLATE(D448, ""he"", ""en"")"),"#VALUE!")</f>
        <v>#VALUE!</v>
      </c>
    </row>
    <row r="449" ht="15.75" customHeight="1">
      <c r="E449" s="4" t="str">
        <f>IFERROR(__xludf.DUMMYFUNCTION("GOOGLETRANSLATE(D449, ""he"", ""en"")"),"#VALUE!")</f>
        <v>#VALUE!</v>
      </c>
    </row>
    <row r="450" ht="15.75" customHeight="1">
      <c r="E450" s="4" t="str">
        <f>IFERROR(__xludf.DUMMYFUNCTION("GOOGLETRANSLATE(D450, ""he"", ""en"")"),"#VALUE!")</f>
        <v>#VALUE!</v>
      </c>
    </row>
    <row r="451" ht="15.75" customHeight="1">
      <c r="E451" s="4" t="str">
        <f>IFERROR(__xludf.DUMMYFUNCTION("GOOGLETRANSLATE(D451, ""he"", ""en"")"),"#VALUE!")</f>
        <v>#VALUE!</v>
      </c>
    </row>
    <row r="452" ht="15.75" customHeight="1">
      <c r="E452" s="4" t="str">
        <f>IFERROR(__xludf.DUMMYFUNCTION("GOOGLETRANSLATE(D452, ""he"", ""en"")"),"#VALUE!")</f>
        <v>#VALUE!</v>
      </c>
    </row>
    <row r="453" ht="15.75" customHeight="1">
      <c r="E453" s="4" t="str">
        <f>IFERROR(__xludf.DUMMYFUNCTION("GOOGLETRANSLATE(D453, ""he"", ""en"")"),"#VALUE!")</f>
        <v>#VALUE!</v>
      </c>
    </row>
    <row r="454" ht="15.75" customHeight="1">
      <c r="E454" s="4" t="str">
        <f>IFERROR(__xludf.DUMMYFUNCTION("GOOGLETRANSLATE(D454, ""he"", ""en"")"),"#VALUE!")</f>
        <v>#VALUE!</v>
      </c>
    </row>
    <row r="455" ht="15.75" customHeight="1">
      <c r="E455" s="4" t="str">
        <f>IFERROR(__xludf.DUMMYFUNCTION("GOOGLETRANSLATE(D455, ""he"", ""en"")"),"#VALUE!")</f>
        <v>#VALUE!</v>
      </c>
    </row>
    <row r="456" ht="15.75" customHeight="1">
      <c r="E456" s="4" t="str">
        <f>IFERROR(__xludf.DUMMYFUNCTION("GOOGLETRANSLATE(D456, ""he"", ""en"")"),"#VALUE!")</f>
        <v>#VALUE!</v>
      </c>
    </row>
    <row r="457" ht="15.75" customHeight="1">
      <c r="E457" s="4" t="str">
        <f>IFERROR(__xludf.DUMMYFUNCTION("GOOGLETRANSLATE(D457, ""he"", ""en"")"),"#VALUE!")</f>
        <v>#VALUE!</v>
      </c>
    </row>
    <row r="458" ht="15.75" customHeight="1">
      <c r="E458" s="4" t="str">
        <f>IFERROR(__xludf.DUMMYFUNCTION("GOOGLETRANSLATE(D458, ""he"", ""en"")"),"#VALUE!")</f>
        <v>#VALUE!</v>
      </c>
    </row>
    <row r="459" ht="15.75" customHeight="1">
      <c r="E459" s="4" t="str">
        <f>IFERROR(__xludf.DUMMYFUNCTION("GOOGLETRANSLATE(D459, ""he"", ""en"")"),"#VALUE!")</f>
        <v>#VALUE!</v>
      </c>
    </row>
    <row r="460" ht="15.75" customHeight="1">
      <c r="E460" s="4" t="str">
        <f>IFERROR(__xludf.DUMMYFUNCTION("GOOGLETRANSLATE(D460, ""he"", ""en"")"),"#VALUE!")</f>
        <v>#VALUE!</v>
      </c>
    </row>
    <row r="461" ht="15.75" customHeight="1">
      <c r="E461" s="4" t="str">
        <f>IFERROR(__xludf.DUMMYFUNCTION("GOOGLETRANSLATE(D461, ""he"", ""en"")"),"#VALUE!")</f>
        <v>#VALUE!</v>
      </c>
    </row>
    <row r="462" ht="15.75" customHeight="1">
      <c r="E462" s="4" t="str">
        <f>IFERROR(__xludf.DUMMYFUNCTION("GOOGLETRANSLATE(D462, ""he"", ""en"")"),"#VALUE!")</f>
        <v>#VALUE!</v>
      </c>
    </row>
    <row r="463" ht="15.75" customHeight="1">
      <c r="E463" s="4" t="str">
        <f>IFERROR(__xludf.DUMMYFUNCTION("GOOGLETRANSLATE(D463, ""he"", ""en"")"),"#VALUE!")</f>
        <v>#VALUE!</v>
      </c>
    </row>
    <row r="464" ht="15.75" customHeight="1">
      <c r="E464" s="4" t="str">
        <f>IFERROR(__xludf.DUMMYFUNCTION("GOOGLETRANSLATE(D464, ""he"", ""en"")"),"#VALUE!")</f>
        <v>#VALUE!</v>
      </c>
    </row>
    <row r="465" ht="15.75" customHeight="1">
      <c r="E465" s="4" t="str">
        <f>IFERROR(__xludf.DUMMYFUNCTION("GOOGLETRANSLATE(D465, ""he"", ""en"")"),"#VALUE!")</f>
        <v>#VALUE!</v>
      </c>
    </row>
    <row r="466" ht="15.75" customHeight="1">
      <c r="E466" s="4" t="str">
        <f>IFERROR(__xludf.DUMMYFUNCTION("GOOGLETRANSLATE(D466, ""he"", ""en"")"),"#VALUE!")</f>
        <v>#VALUE!</v>
      </c>
    </row>
    <row r="467" ht="15.75" customHeight="1">
      <c r="E467" s="4" t="str">
        <f>IFERROR(__xludf.DUMMYFUNCTION("GOOGLETRANSLATE(D467, ""he"", ""en"")"),"#VALUE!")</f>
        <v>#VALUE!</v>
      </c>
    </row>
    <row r="468" ht="15.75" customHeight="1">
      <c r="E468" s="4" t="str">
        <f>IFERROR(__xludf.DUMMYFUNCTION("GOOGLETRANSLATE(D468, ""he"", ""en"")"),"#VALUE!")</f>
        <v>#VALUE!</v>
      </c>
    </row>
    <row r="469" ht="15.75" customHeight="1">
      <c r="E469" s="4" t="str">
        <f>IFERROR(__xludf.DUMMYFUNCTION("GOOGLETRANSLATE(D469, ""he"", ""en"")"),"#VALUE!")</f>
        <v>#VALUE!</v>
      </c>
    </row>
    <row r="470" ht="15.75" customHeight="1">
      <c r="E470" s="4" t="str">
        <f>IFERROR(__xludf.DUMMYFUNCTION("GOOGLETRANSLATE(D470, ""he"", ""en"")"),"#VALUE!")</f>
        <v>#VALUE!</v>
      </c>
    </row>
    <row r="471" ht="15.75" customHeight="1">
      <c r="E471" s="4" t="str">
        <f>IFERROR(__xludf.DUMMYFUNCTION("GOOGLETRANSLATE(D471, ""he"", ""en"")"),"#VALUE!")</f>
        <v>#VALUE!</v>
      </c>
    </row>
    <row r="472" ht="15.75" customHeight="1">
      <c r="E472" s="4" t="str">
        <f>IFERROR(__xludf.DUMMYFUNCTION("GOOGLETRANSLATE(D472, ""he"", ""en"")"),"#VALUE!")</f>
        <v>#VALUE!</v>
      </c>
    </row>
    <row r="473" ht="15.75" customHeight="1">
      <c r="E473" s="4" t="str">
        <f>IFERROR(__xludf.DUMMYFUNCTION("GOOGLETRANSLATE(D473, ""he"", ""en"")"),"#VALUE!")</f>
        <v>#VALUE!</v>
      </c>
    </row>
    <row r="474" ht="15.75" customHeight="1">
      <c r="E474" s="4" t="str">
        <f>IFERROR(__xludf.DUMMYFUNCTION("GOOGLETRANSLATE(D474, ""he"", ""en"")"),"#VALUE!")</f>
        <v>#VALUE!</v>
      </c>
    </row>
    <row r="475" ht="15.75" customHeight="1">
      <c r="E475" s="4" t="str">
        <f>IFERROR(__xludf.DUMMYFUNCTION("GOOGLETRANSLATE(D475, ""he"", ""en"")"),"#VALUE!")</f>
        <v>#VALUE!</v>
      </c>
    </row>
    <row r="476" ht="15.75" customHeight="1">
      <c r="E476" s="4" t="str">
        <f>IFERROR(__xludf.DUMMYFUNCTION("GOOGLETRANSLATE(D476, ""he"", ""en"")"),"#VALUE!")</f>
        <v>#VALUE!</v>
      </c>
    </row>
    <row r="477" ht="15.75" customHeight="1">
      <c r="E477" s="4" t="str">
        <f>IFERROR(__xludf.DUMMYFUNCTION("GOOGLETRANSLATE(D477, ""he"", ""en"")"),"#VALUE!")</f>
        <v>#VALUE!</v>
      </c>
    </row>
    <row r="478" ht="15.75" customHeight="1">
      <c r="E478" s="4" t="str">
        <f>IFERROR(__xludf.DUMMYFUNCTION("GOOGLETRANSLATE(D478, ""he"", ""en"")"),"#VALUE!")</f>
        <v>#VALUE!</v>
      </c>
    </row>
    <row r="479" ht="15.75" customHeight="1">
      <c r="E479" s="4" t="str">
        <f>IFERROR(__xludf.DUMMYFUNCTION("GOOGLETRANSLATE(D479, ""he"", ""en"")"),"#VALUE!")</f>
        <v>#VALUE!</v>
      </c>
    </row>
    <row r="480" ht="15.75" customHeight="1">
      <c r="E480" s="4" t="str">
        <f>IFERROR(__xludf.DUMMYFUNCTION("GOOGLETRANSLATE(D480, ""he"", ""en"")"),"#VALUE!")</f>
        <v>#VALUE!</v>
      </c>
    </row>
    <row r="481" ht="15.75" customHeight="1">
      <c r="E481" s="4" t="str">
        <f>IFERROR(__xludf.DUMMYFUNCTION("GOOGLETRANSLATE(D481, ""he"", ""en"")"),"#VALUE!")</f>
        <v>#VALUE!</v>
      </c>
    </row>
    <row r="482" ht="15.75" customHeight="1">
      <c r="E482" s="4" t="str">
        <f>IFERROR(__xludf.DUMMYFUNCTION("GOOGLETRANSLATE(D482, ""he"", ""en"")"),"#VALUE!")</f>
        <v>#VALUE!</v>
      </c>
    </row>
    <row r="483" ht="15.75" customHeight="1">
      <c r="E483" s="4" t="str">
        <f>IFERROR(__xludf.DUMMYFUNCTION("GOOGLETRANSLATE(D483, ""he"", ""en"")"),"#VALUE!")</f>
        <v>#VALUE!</v>
      </c>
    </row>
    <row r="484" ht="15.75" customHeight="1">
      <c r="E484" s="4" t="str">
        <f>IFERROR(__xludf.DUMMYFUNCTION("GOOGLETRANSLATE(D484, ""he"", ""en"")"),"#VALUE!")</f>
        <v>#VALUE!</v>
      </c>
    </row>
    <row r="485" ht="15.75" customHeight="1">
      <c r="E485" s="4" t="str">
        <f>IFERROR(__xludf.DUMMYFUNCTION("GOOGLETRANSLATE(D485, ""he"", ""en"")"),"#VALUE!")</f>
        <v>#VALUE!</v>
      </c>
    </row>
    <row r="486" ht="15.75" customHeight="1">
      <c r="E486" s="4" t="str">
        <f>IFERROR(__xludf.DUMMYFUNCTION("GOOGLETRANSLATE(D486, ""he"", ""en"")"),"#VALUE!")</f>
        <v>#VALUE!</v>
      </c>
    </row>
    <row r="487" ht="15.75" customHeight="1">
      <c r="E487" s="4" t="str">
        <f>IFERROR(__xludf.DUMMYFUNCTION("GOOGLETRANSLATE(D487, ""he"", ""en"")"),"#VALUE!")</f>
        <v>#VALUE!</v>
      </c>
    </row>
    <row r="488" ht="15.75" customHeight="1">
      <c r="E488" s="4" t="str">
        <f>IFERROR(__xludf.DUMMYFUNCTION("GOOGLETRANSLATE(D488, ""he"", ""en"")"),"#VALUE!")</f>
        <v>#VALUE!</v>
      </c>
    </row>
    <row r="489" ht="15.75" customHeight="1">
      <c r="E489" s="4" t="str">
        <f>IFERROR(__xludf.DUMMYFUNCTION("GOOGLETRANSLATE(D489, ""he"", ""en"")"),"#VALUE!")</f>
        <v>#VALUE!</v>
      </c>
    </row>
    <row r="490" ht="15.75" customHeight="1">
      <c r="E490" s="4" t="str">
        <f>IFERROR(__xludf.DUMMYFUNCTION("GOOGLETRANSLATE(D490, ""he"", ""en"")"),"#VALUE!")</f>
        <v>#VALUE!</v>
      </c>
    </row>
    <row r="491" ht="15.75" customHeight="1">
      <c r="E491" s="4" t="str">
        <f>IFERROR(__xludf.DUMMYFUNCTION("GOOGLETRANSLATE(D491, ""he"", ""en"")"),"#VALUE!")</f>
        <v>#VALUE!</v>
      </c>
    </row>
    <row r="492" ht="15.75" customHeight="1">
      <c r="E492" s="4" t="str">
        <f>IFERROR(__xludf.DUMMYFUNCTION("GOOGLETRANSLATE(D492, ""he"", ""en"")"),"#VALUE!")</f>
        <v>#VALUE!</v>
      </c>
    </row>
    <row r="493" ht="15.75" customHeight="1">
      <c r="E493" s="4" t="str">
        <f>IFERROR(__xludf.DUMMYFUNCTION("GOOGLETRANSLATE(D493, ""he"", ""en"")"),"#VALUE!")</f>
        <v>#VALUE!</v>
      </c>
    </row>
    <row r="494" ht="15.75" customHeight="1">
      <c r="E494" s="4" t="str">
        <f>IFERROR(__xludf.DUMMYFUNCTION("GOOGLETRANSLATE(D494, ""he"", ""en"")"),"#VALUE!")</f>
        <v>#VALUE!</v>
      </c>
    </row>
    <row r="495" ht="15.75" customHeight="1">
      <c r="E495" s="4" t="str">
        <f>IFERROR(__xludf.DUMMYFUNCTION("GOOGLETRANSLATE(D495, ""he"", ""en"")"),"#VALUE!")</f>
        <v>#VALUE!</v>
      </c>
    </row>
    <row r="496" ht="15.75" customHeight="1">
      <c r="E496" s="4" t="str">
        <f>IFERROR(__xludf.DUMMYFUNCTION("GOOGLETRANSLATE(D496, ""he"", ""en"")"),"#VALUE!")</f>
        <v>#VALUE!</v>
      </c>
    </row>
    <row r="497" ht="15.75" customHeight="1">
      <c r="E497" s="4" t="str">
        <f>IFERROR(__xludf.DUMMYFUNCTION("GOOGLETRANSLATE(D497, ""he"", ""en"")"),"#VALUE!")</f>
        <v>#VALUE!</v>
      </c>
    </row>
    <row r="498" ht="15.75" customHeight="1">
      <c r="E498" s="4" t="str">
        <f>IFERROR(__xludf.DUMMYFUNCTION("GOOGLETRANSLATE(D498, ""he"", ""en"")"),"#VALUE!")</f>
        <v>#VALUE!</v>
      </c>
    </row>
    <row r="499" ht="15.75" customHeight="1">
      <c r="E499" s="4" t="str">
        <f>IFERROR(__xludf.DUMMYFUNCTION("GOOGLETRANSLATE(D499, ""he"", ""en"")"),"#VALUE!")</f>
        <v>#VALUE!</v>
      </c>
    </row>
    <row r="500" ht="15.75" customHeight="1">
      <c r="E500" s="4" t="str">
        <f>IFERROR(__xludf.DUMMYFUNCTION("GOOGLETRANSLATE(D500, ""he"", ""en"")"),"#VALUE!")</f>
        <v>#VALUE!</v>
      </c>
    </row>
    <row r="501" ht="15.75" customHeight="1">
      <c r="E501" s="4" t="str">
        <f>IFERROR(__xludf.DUMMYFUNCTION("GOOGLETRANSLATE(D501, ""he"", ""en"")"),"#VALUE!")</f>
        <v>#VALUE!</v>
      </c>
    </row>
    <row r="502" ht="15.75" customHeight="1">
      <c r="E502" s="4" t="str">
        <f>IFERROR(__xludf.DUMMYFUNCTION("GOOGLETRANSLATE(D502, ""he"", ""en"")"),"#VALUE!")</f>
        <v>#VALUE!</v>
      </c>
    </row>
    <row r="503" ht="15.75" customHeight="1">
      <c r="E503" s="4" t="str">
        <f>IFERROR(__xludf.DUMMYFUNCTION("GOOGLETRANSLATE(D503, ""he"", ""en"")"),"#VALUE!")</f>
        <v>#VALUE!</v>
      </c>
    </row>
    <row r="504" ht="15.75" customHeight="1">
      <c r="E504" s="4" t="str">
        <f>IFERROR(__xludf.DUMMYFUNCTION("GOOGLETRANSLATE(D504, ""he"", ""en"")"),"#VALUE!")</f>
        <v>#VALUE!</v>
      </c>
    </row>
    <row r="505" ht="15.75" customHeight="1">
      <c r="E505" s="4" t="str">
        <f>IFERROR(__xludf.DUMMYFUNCTION("GOOGLETRANSLATE(D505, ""he"", ""en"")"),"#VALUE!")</f>
        <v>#VALUE!</v>
      </c>
    </row>
    <row r="506" ht="15.75" customHeight="1">
      <c r="E506" s="4" t="str">
        <f>IFERROR(__xludf.DUMMYFUNCTION("GOOGLETRANSLATE(D506, ""he"", ""en"")"),"#VALUE!")</f>
        <v>#VALUE!</v>
      </c>
    </row>
    <row r="507" ht="15.75" customHeight="1">
      <c r="E507" s="4" t="str">
        <f>IFERROR(__xludf.DUMMYFUNCTION("GOOGLETRANSLATE(D507, ""he"", ""en"")"),"#VALUE!")</f>
        <v>#VALUE!</v>
      </c>
    </row>
    <row r="508" ht="15.75" customHeight="1">
      <c r="E508" s="4" t="str">
        <f>IFERROR(__xludf.DUMMYFUNCTION("GOOGLETRANSLATE(D508, ""he"", ""en"")"),"#VALUE!")</f>
        <v>#VALUE!</v>
      </c>
    </row>
    <row r="509" ht="15.75" customHeight="1">
      <c r="E509" s="4" t="str">
        <f>IFERROR(__xludf.DUMMYFUNCTION("GOOGLETRANSLATE(D509, ""he"", ""en"")"),"#VALUE!")</f>
        <v>#VALUE!</v>
      </c>
    </row>
    <row r="510" ht="15.75" customHeight="1">
      <c r="E510" s="4" t="str">
        <f>IFERROR(__xludf.DUMMYFUNCTION("GOOGLETRANSLATE(D510, ""he"", ""en"")"),"#VALUE!")</f>
        <v>#VALUE!</v>
      </c>
    </row>
    <row r="511" ht="15.75" customHeight="1">
      <c r="E511" s="4" t="str">
        <f>IFERROR(__xludf.DUMMYFUNCTION("GOOGLETRANSLATE(D511, ""he"", ""en"")"),"#VALUE!")</f>
        <v>#VALUE!</v>
      </c>
    </row>
    <row r="512" ht="15.75" customHeight="1">
      <c r="E512" s="4" t="str">
        <f>IFERROR(__xludf.DUMMYFUNCTION("GOOGLETRANSLATE(D512, ""he"", ""en"")"),"#VALUE!")</f>
        <v>#VALUE!</v>
      </c>
    </row>
    <row r="513" ht="15.75" customHeight="1">
      <c r="E513" s="4" t="str">
        <f>IFERROR(__xludf.DUMMYFUNCTION("GOOGLETRANSLATE(D513, ""he"", ""en"")"),"#VALUE!")</f>
        <v>#VALUE!</v>
      </c>
    </row>
    <row r="514" ht="15.75" customHeight="1">
      <c r="E514" s="4" t="str">
        <f>IFERROR(__xludf.DUMMYFUNCTION("GOOGLETRANSLATE(D514, ""he"", ""en"")"),"#VALUE!")</f>
        <v>#VALUE!</v>
      </c>
    </row>
    <row r="515" ht="15.75" customHeight="1">
      <c r="E515" s="4" t="str">
        <f>IFERROR(__xludf.DUMMYFUNCTION("GOOGLETRANSLATE(D515, ""he"", ""en"")"),"#VALUE!")</f>
        <v>#VALUE!</v>
      </c>
    </row>
    <row r="516" ht="15.75" customHeight="1">
      <c r="E516" s="4" t="str">
        <f>IFERROR(__xludf.DUMMYFUNCTION("GOOGLETRANSLATE(D516, ""he"", ""en"")"),"#VALUE!")</f>
        <v>#VALUE!</v>
      </c>
    </row>
    <row r="517" ht="15.75" customHeight="1">
      <c r="E517" s="4" t="str">
        <f>IFERROR(__xludf.DUMMYFUNCTION("GOOGLETRANSLATE(D517, ""he"", ""en"")"),"#VALUE!")</f>
        <v>#VALUE!</v>
      </c>
    </row>
    <row r="518" ht="15.75" customHeight="1">
      <c r="E518" s="4" t="str">
        <f>IFERROR(__xludf.DUMMYFUNCTION("GOOGLETRANSLATE(D518, ""he"", ""en"")"),"#VALUE!")</f>
        <v>#VALUE!</v>
      </c>
    </row>
    <row r="519" ht="15.75" customHeight="1">
      <c r="E519" s="4" t="str">
        <f>IFERROR(__xludf.DUMMYFUNCTION("GOOGLETRANSLATE(D519, ""he"", ""en"")"),"#VALUE!")</f>
        <v>#VALUE!</v>
      </c>
    </row>
    <row r="520" ht="15.75" customHeight="1">
      <c r="E520" s="4" t="str">
        <f>IFERROR(__xludf.DUMMYFUNCTION("GOOGLETRANSLATE(D520, ""he"", ""en"")"),"#VALUE!")</f>
        <v>#VALUE!</v>
      </c>
    </row>
    <row r="521" ht="15.75" customHeight="1">
      <c r="E521" s="4" t="str">
        <f>IFERROR(__xludf.DUMMYFUNCTION("GOOGLETRANSLATE(D521, ""he"", ""en"")"),"#VALUE!")</f>
        <v>#VALUE!</v>
      </c>
    </row>
    <row r="522" ht="15.75" customHeight="1">
      <c r="E522" s="4" t="str">
        <f>IFERROR(__xludf.DUMMYFUNCTION("GOOGLETRANSLATE(D522, ""he"", ""en"")"),"#VALUE!")</f>
        <v>#VALUE!</v>
      </c>
    </row>
    <row r="523" ht="15.75" customHeight="1">
      <c r="E523" s="4" t="str">
        <f>IFERROR(__xludf.DUMMYFUNCTION("GOOGLETRANSLATE(D523, ""he"", ""en"")"),"#VALUE!")</f>
        <v>#VALUE!</v>
      </c>
    </row>
    <row r="524" ht="15.75" customHeight="1">
      <c r="E524" s="4" t="str">
        <f>IFERROR(__xludf.DUMMYFUNCTION("GOOGLETRANSLATE(D524, ""he"", ""en"")"),"#VALUE!")</f>
        <v>#VALUE!</v>
      </c>
    </row>
    <row r="525" ht="15.75" customHeight="1">
      <c r="E525" s="4" t="str">
        <f>IFERROR(__xludf.DUMMYFUNCTION("GOOGLETRANSLATE(D525, ""he"", ""en"")"),"#VALUE!")</f>
        <v>#VALUE!</v>
      </c>
    </row>
    <row r="526" ht="15.75" customHeight="1">
      <c r="E526" s="4" t="str">
        <f>IFERROR(__xludf.DUMMYFUNCTION("GOOGLETRANSLATE(D526, ""he"", ""en"")"),"#VALUE!")</f>
        <v>#VALUE!</v>
      </c>
    </row>
    <row r="527" ht="15.75" customHeight="1">
      <c r="E527" s="4" t="str">
        <f>IFERROR(__xludf.DUMMYFUNCTION("GOOGLETRANSLATE(D527, ""he"", ""en"")"),"#VALUE!")</f>
        <v>#VALUE!</v>
      </c>
    </row>
    <row r="528" ht="15.75" customHeight="1">
      <c r="E528" s="4" t="str">
        <f>IFERROR(__xludf.DUMMYFUNCTION("GOOGLETRANSLATE(D528, ""he"", ""en"")"),"#VALUE!")</f>
        <v>#VALUE!</v>
      </c>
    </row>
    <row r="529" ht="15.75" customHeight="1">
      <c r="E529" s="4" t="str">
        <f>IFERROR(__xludf.DUMMYFUNCTION("GOOGLETRANSLATE(D529, ""he"", ""en"")"),"#VALUE!")</f>
        <v>#VALUE!</v>
      </c>
    </row>
    <row r="530" ht="15.75" customHeight="1">
      <c r="E530" s="4" t="str">
        <f>IFERROR(__xludf.DUMMYFUNCTION("GOOGLETRANSLATE(D530, ""he"", ""en"")"),"#VALUE!")</f>
        <v>#VALUE!</v>
      </c>
    </row>
    <row r="531" ht="15.75" customHeight="1">
      <c r="E531" s="4" t="str">
        <f>IFERROR(__xludf.DUMMYFUNCTION("GOOGLETRANSLATE(D531, ""he"", ""en"")"),"#VALUE!")</f>
        <v>#VALUE!</v>
      </c>
    </row>
    <row r="532" ht="15.75" customHeight="1">
      <c r="E532" s="4" t="str">
        <f>IFERROR(__xludf.DUMMYFUNCTION("GOOGLETRANSLATE(D532, ""he"", ""en"")"),"#VALUE!")</f>
        <v>#VALUE!</v>
      </c>
    </row>
    <row r="533" ht="15.75" customHeight="1">
      <c r="E533" s="4" t="str">
        <f>IFERROR(__xludf.DUMMYFUNCTION("GOOGLETRANSLATE(D533, ""he"", ""en"")"),"#VALUE!")</f>
        <v>#VALUE!</v>
      </c>
    </row>
    <row r="534" ht="15.75" customHeight="1">
      <c r="E534" s="4" t="str">
        <f>IFERROR(__xludf.DUMMYFUNCTION("GOOGLETRANSLATE(D534, ""he"", ""en"")"),"#VALUE!")</f>
        <v>#VALUE!</v>
      </c>
    </row>
    <row r="535" ht="15.75" customHeight="1">
      <c r="E535" s="4" t="str">
        <f>IFERROR(__xludf.DUMMYFUNCTION("GOOGLETRANSLATE(D535, ""he"", ""en"")"),"#VALUE!")</f>
        <v>#VALUE!</v>
      </c>
    </row>
    <row r="536" ht="15.75" customHeight="1">
      <c r="E536" s="4" t="str">
        <f>IFERROR(__xludf.DUMMYFUNCTION("GOOGLETRANSLATE(D536, ""he"", ""en"")"),"#VALUE!")</f>
        <v>#VALUE!</v>
      </c>
    </row>
    <row r="537" ht="15.75" customHeight="1">
      <c r="E537" s="4" t="str">
        <f>IFERROR(__xludf.DUMMYFUNCTION("GOOGLETRANSLATE(D537, ""he"", ""en"")"),"#VALUE!")</f>
        <v>#VALUE!</v>
      </c>
    </row>
    <row r="538" ht="15.75" customHeight="1">
      <c r="E538" s="4" t="str">
        <f>IFERROR(__xludf.DUMMYFUNCTION("GOOGLETRANSLATE(D538, ""he"", ""en"")"),"#VALUE!")</f>
        <v>#VALUE!</v>
      </c>
    </row>
    <row r="539" ht="15.75" customHeight="1">
      <c r="E539" s="4" t="str">
        <f>IFERROR(__xludf.DUMMYFUNCTION("GOOGLETRANSLATE(D539, ""he"", ""en"")"),"#VALUE!")</f>
        <v>#VALUE!</v>
      </c>
    </row>
    <row r="540" ht="15.75" customHeight="1">
      <c r="E540" s="4" t="str">
        <f>IFERROR(__xludf.DUMMYFUNCTION("GOOGLETRANSLATE(D540, ""he"", ""en"")"),"#VALUE!")</f>
        <v>#VALUE!</v>
      </c>
    </row>
    <row r="541" ht="15.75" customHeight="1">
      <c r="E541" s="4" t="str">
        <f>IFERROR(__xludf.DUMMYFUNCTION("GOOGLETRANSLATE(D541, ""he"", ""en"")"),"#VALUE!")</f>
        <v>#VALUE!</v>
      </c>
    </row>
    <row r="542" ht="15.75" customHeight="1">
      <c r="E542" s="4" t="str">
        <f>IFERROR(__xludf.DUMMYFUNCTION("GOOGLETRANSLATE(D542, ""he"", ""en"")"),"#VALUE!")</f>
        <v>#VALUE!</v>
      </c>
    </row>
    <row r="543" ht="15.75" customHeight="1">
      <c r="E543" s="4" t="str">
        <f>IFERROR(__xludf.DUMMYFUNCTION("GOOGLETRANSLATE(D543, ""he"", ""en"")"),"#VALUE!")</f>
        <v>#VALUE!</v>
      </c>
    </row>
    <row r="544" ht="15.75" customHeight="1">
      <c r="E544" s="4" t="str">
        <f>IFERROR(__xludf.DUMMYFUNCTION("GOOGLETRANSLATE(D544, ""he"", ""en"")"),"#VALUE!")</f>
        <v>#VALUE!</v>
      </c>
    </row>
    <row r="545" ht="15.75" customHeight="1">
      <c r="E545" s="4" t="str">
        <f>IFERROR(__xludf.DUMMYFUNCTION("GOOGLETRANSLATE(D545, ""he"", ""en"")"),"#VALUE!")</f>
        <v>#VALUE!</v>
      </c>
    </row>
    <row r="546" ht="15.75" customHeight="1">
      <c r="E546" s="4" t="str">
        <f>IFERROR(__xludf.DUMMYFUNCTION("GOOGLETRANSLATE(D546, ""he"", ""en"")"),"#VALUE!")</f>
        <v>#VALUE!</v>
      </c>
    </row>
    <row r="547" ht="15.75" customHeight="1">
      <c r="E547" s="4" t="str">
        <f>IFERROR(__xludf.DUMMYFUNCTION("GOOGLETRANSLATE(D547, ""he"", ""en"")"),"#VALUE!")</f>
        <v>#VALUE!</v>
      </c>
    </row>
    <row r="548" ht="15.75" customHeight="1">
      <c r="E548" s="4" t="str">
        <f>IFERROR(__xludf.DUMMYFUNCTION("GOOGLETRANSLATE(D548, ""he"", ""en"")"),"#VALUE!")</f>
        <v>#VALUE!</v>
      </c>
    </row>
    <row r="549" ht="15.75" customHeight="1">
      <c r="E549" s="4" t="str">
        <f>IFERROR(__xludf.DUMMYFUNCTION("GOOGLETRANSLATE(D549, ""he"", ""en"")"),"#VALUE!")</f>
        <v>#VALUE!</v>
      </c>
    </row>
    <row r="550" ht="15.75" customHeight="1">
      <c r="E550" s="4" t="str">
        <f>IFERROR(__xludf.DUMMYFUNCTION("GOOGLETRANSLATE(D550, ""he"", ""en"")"),"#VALUE!")</f>
        <v>#VALUE!</v>
      </c>
    </row>
    <row r="551" ht="15.75" customHeight="1">
      <c r="E551" s="4" t="str">
        <f>IFERROR(__xludf.DUMMYFUNCTION("GOOGLETRANSLATE(D551, ""he"", ""en"")"),"#VALUE!")</f>
        <v>#VALUE!</v>
      </c>
    </row>
    <row r="552" ht="15.75" customHeight="1">
      <c r="E552" s="4" t="str">
        <f>IFERROR(__xludf.DUMMYFUNCTION("GOOGLETRANSLATE(D552, ""he"", ""en"")"),"#VALUE!")</f>
        <v>#VALUE!</v>
      </c>
    </row>
    <row r="553" ht="15.75" customHeight="1">
      <c r="E553" s="4" t="str">
        <f>IFERROR(__xludf.DUMMYFUNCTION("GOOGLETRANSLATE(D553, ""he"", ""en"")"),"#VALUE!")</f>
        <v>#VALUE!</v>
      </c>
    </row>
    <row r="554" ht="15.75" customHeight="1">
      <c r="E554" s="4" t="str">
        <f>IFERROR(__xludf.DUMMYFUNCTION("GOOGLETRANSLATE(D554, ""he"", ""en"")"),"#VALUE!")</f>
        <v>#VALUE!</v>
      </c>
    </row>
    <row r="555" ht="15.75" customHeight="1">
      <c r="E555" s="4" t="str">
        <f>IFERROR(__xludf.DUMMYFUNCTION("GOOGLETRANSLATE(D555, ""he"", ""en"")"),"#VALUE!")</f>
        <v>#VALUE!</v>
      </c>
    </row>
    <row r="556" ht="15.75" customHeight="1">
      <c r="E556" s="4" t="str">
        <f>IFERROR(__xludf.DUMMYFUNCTION("GOOGLETRANSLATE(D556, ""he"", ""en"")"),"#VALUE!")</f>
        <v>#VALUE!</v>
      </c>
    </row>
    <row r="557" ht="15.75" customHeight="1">
      <c r="E557" s="4" t="str">
        <f>IFERROR(__xludf.DUMMYFUNCTION("GOOGLETRANSLATE(D557, ""he"", ""en"")"),"#VALUE!")</f>
        <v>#VALUE!</v>
      </c>
    </row>
    <row r="558" ht="15.75" customHeight="1">
      <c r="E558" s="4" t="str">
        <f>IFERROR(__xludf.DUMMYFUNCTION("GOOGLETRANSLATE(D558, ""he"", ""en"")"),"#VALUE!")</f>
        <v>#VALUE!</v>
      </c>
    </row>
    <row r="559" ht="15.75" customHeight="1">
      <c r="E559" s="4" t="str">
        <f>IFERROR(__xludf.DUMMYFUNCTION("GOOGLETRANSLATE(D559, ""he"", ""en"")"),"#VALUE!")</f>
        <v>#VALUE!</v>
      </c>
    </row>
    <row r="560" ht="15.75" customHeight="1">
      <c r="E560" s="4" t="str">
        <f>IFERROR(__xludf.DUMMYFUNCTION("GOOGLETRANSLATE(D560, ""he"", ""en"")"),"#VALUE!")</f>
        <v>#VALUE!</v>
      </c>
    </row>
    <row r="561" ht="15.75" customHeight="1">
      <c r="E561" s="4" t="str">
        <f>IFERROR(__xludf.DUMMYFUNCTION("GOOGLETRANSLATE(D561, ""he"", ""en"")"),"#VALUE!")</f>
        <v>#VALUE!</v>
      </c>
    </row>
    <row r="562" ht="15.75" customHeight="1">
      <c r="E562" s="4" t="str">
        <f>IFERROR(__xludf.DUMMYFUNCTION("GOOGLETRANSLATE(D562, ""he"", ""en"")"),"#VALUE!")</f>
        <v>#VALUE!</v>
      </c>
    </row>
    <row r="563" ht="15.75" customHeight="1">
      <c r="E563" s="4" t="str">
        <f>IFERROR(__xludf.DUMMYFUNCTION("GOOGLETRANSLATE(D563, ""he"", ""en"")"),"#VALUE!")</f>
        <v>#VALUE!</v>
      </c>
    </row>
    <row r="564" ht="15.75" customHeight="1">
      <c r="E564" s="4" t="str">
        <f>IFERROR(__xludf.DUMMYFUNCTION("GOOGLETRANSLATE(D564, ""he"", ""en"")"),"#VALUE!")</f>
        <v>#VALUE!</v>
      </c>
    </row>
    <row r="565" ht="15.75" customHeight="1">
      <c r="E565" s="4" t="str">
        <f>IFERROR(__xludf.DUMMYFUNCTION("GOOGLETRANSLATE(D565, ""he"", ""en"")"),"#VALUE!")</f>
        <v>#VALUE!</v>
      </c>
    </row>
    <row r="566" ht="15.75" customHeight="1">
      <c r="E566" s="4" t="str">
        <f>IFERROR(__xludf.DUMMYFUNCTION("GOOGLETRANSLATE(D566, ""he"", ""en"")"),"#VALUE!")</f>
        <v>#VALUE!</v>
      </c>
    </row>
    <row r="567" ht="15.75" customHeight="1">
      <c r="E567" s="4" t="str">
        <f>IFERROR(__xludf.DUMMYFUNCTION("GOOGLETRANSLATE(D567, ""he"", ""en"")"),"#VALUE!")</f>
        <v>#VALUE!</v>
      </c>
    </row>
    <row r="568" ht="15.75" customHeight="1">
      <c r="E568" s="4" t="str">
        <f>IFERROR(__xludf.DUMMYFUNCTION("GOOGLETRANSLATE(D568, ""he"", ""en"")"),"#VALUE!")</f>
        <v>#VALUE!</v>
      </c>
    </row>
    <row r="569" ht="15.75" customHeight="1">
      <c r="E569" s="4" t="str">
        <f>IFERROR(__xludf.DUMMYFUNCTION("GOOGLETRANSLATE(D569, ""he"", ""en"")"),"#VALUE!")</f>
        <v>#VALUE!</v>
      </c>
    </row>
    <row r="570" ht="15.75" customHeight="1">
      <c r="E570" s="4" t="str">
        <f>IFERROR(__xludf.DUMMYFUNCTION("GOOGLETRANSLATE(D570, ""he"", ""en"")"),"#VALUE!")</f>
        <v>#VALUE!</v>
      </c>
    </row>
    <row r="571" ht="15.75" customHeight="1">
      <c r="E571" s="4" t="str">
        <f>IFERROR(__xludf.DUMMYFUNCTION("GOOGLETRANSLATE(D571, ""he"", ""en"")"),"#VALUE!")</f>
        <v>#VALUE!</v>
      </c>
    </row>
    <row r="572" ht="15.75" customHeight="1">
      <c r="E572" s="4" t="str">
        <f>IFERROR(__xludf.DUMMYFUNCTION("GOOGLETRANSLATE(D572, ""he"", ""en"")"),"#VALUE!")</f>
        <v>#VALUE!</v>
      </c>
    </row>
    <row r="573" ht="15.75" customHeight="1">
      <c r="E573" s="4" t="str">
        <f>IFERROR(__xludf.DUMMYFUNCTION("GOOGLETRANSLATE(D573, ""he"", ""en"")"),"#VALUE!")</f>
        <v>#VALUE!</v>
      </c>
    </row>
    <row r="574" ht="15.75" customHeight="1">
      <c r="E574" s="4" t="str">
        <f>IFERROR(__xludf.DUMMYFUNCTION("GOOGLETRANSLATE(D574, ""he"", ""en"")"),"#VALUE!")</f>
        <v>#VALUE!</v>
      </c>
    </row>
    <row r="575" ht="15.75" customHeight="1">
      <c r="E575" s="4" t="str">
        <f>IFERROR(__xludf.DUMMYFUNCTION("GOOGLETRANSLATE(D575, ""he"", ""en"")"),"#VALUE!")</f>
        <v>#VALUE!</v>
      </c>
    </row>
    <row r="576" ht="15.75" customHeight="1">
      <c r="E576" s="4" t="str">
        <f>IFERROR(__xludf.DUMMYFUNCTION("GOOGLETRANSLATE(D576, ""he"", ""en"")"),"#VALUE!")</f>
        <v>#VALUE!</v>
      </c>
    </row>
    <row r="577" ht="15.75" customHeight="1">
      <c r="E577" s="4" t="str">
        <f>IFERROR(__xludf.DUMMYFUNCTION("GOOGLETRANSLATE(D577, ""he"", ""en"")"),"#VALUE!")</f>
        <v>#VALUE!</v>
      </c>
    </row>
    <row r="578" ht="15.75" customHeight="1">
      <c r="E578" s="4" t="str">
        <f>IFERROR(__xludf.DUMMYFUNCTION("GOOGLETRANSLATE(D578, ""he"", ""en"")"),"#VALUE!")</f>
        <v>#VALUE!</v>
      </c>
    </row>
    <row r="579" ht="15.75" customHeight="1">
      <c r="E579" s="4" t="str">
        <f>IFERROR(__xludf.DUMMYFUNCTION("GOOGLETRANSLATE(D579, ""he"", ""en"")"),"#VALUE!")</f>
        <v>#VALUE!</v>
      </c>
    </row>
    <row r="580" ht="15.75" customHeight="1">
      <c r="E580" s="4" t="str">
        <f>IFERROR(__xludf.DUMMYFUNCTION("GOOGLETRANSLATE(D580, ""he"", ""en"")"),"#VALUE!")</f>
        <v>#VALUE!</v>
      </c>
    </row>
    <row r="581" ht="15.75" customHeight="1">
      <c r="E581" s="4" t="str">
        <f>IFERROR(__xludf.DUMMYFUNCTION("GOOGLETRANSLATE(D581, ""he"", ""en"")"),"#VALUE!")</f>
        <v>#VALUE!</v>
      </c>
    </row>
    <row r="582" ht="15.75" customHeight="1">
      <c r="E582" s="4" t="str">
        <f>IFERROR(__xludf.DUMMYFUNCTION("GOOGLETRANSLATE(D582, ""he"", ""en"")"),"#VALUE!")</f>
        <v>#VALUE!</v>
      </c>
    </row>
    <row r="583" ht="15.75" customHeight="1">
      <c r="E583" s="4" t="str">
        <f>IFERROR(__xludf.DUMMYFUNCTION("GOOGLETRANSLATE(D583, ""he"", ""en"")"),"#VALUE!")</f>
        <v>#VALUE!</v>
      </c>
    </row>
    <row r="584" ht="15.75" customHeight="1">
      <c r="E584" s="4" t="str">
        <f>IFERROR(__xludf.DUMMYFUNCTION("GOOGLETRANSLATE(D584, ""he"", ""en"")"),"#VALUE!")</f>
        <v>#VALUE!</v>
      </c>
    </row>
    <row r="585" ht="15.75" customHeight="1">
      <c r="E585" s="4" t="str">
        <f>IFERROR(__xludf.DUMMYFUNCTION("GOOGLETRANSLATE(D585, ""he"", ""en"")"),"#VALUE!")</f>
        <v>#VALUE!</v>
      </c>
    </row>
    <row r="586" ht="15.75" customHeight="1">
      <c r="E586" s="4" t="str">
        <f>IFERROR(__xludf.DUMMYFUNCTION("GOOGLETRANSLATE(D586, ""he"", ""en"")"),"#VALUE!")</f>
        <v>#VALUE!</v>
      </c>
    </row>
    <row r="587" ht="15.75" customHeight="1">
      <c r="E587" s="4" t="str">
        <f>IFERROR(__xludf.DUMMYFUNCTION("GOOGLETRANSLATE(D587, ""he"", ""en"")"),"#VALUE!")</f>
        <v>#VALUE!</v>
      </c>
    </row>
    <row r="588" ht="15.75" customHeight="1">
      <c r="E588" s="4" t="str">
        <f>IFERROR(__xludf.DUMMYFUNCTION("GOOGLETRANSLATE(D588, ""he"", ""en"")"),"#VALUE!")</f>
        <v>#VALUE!</v>
      </c>
    </row>
    <row r="589" ht="15.75" customHeight="1">
      <c r="E589" s="4" t="str">
        <f>IFERROR(__xludf.DUMMYFUNCTION("GOOGLETRANSLATE(D589, ""he"", ""en"")"),"#VALUE!")</f>
        <v>#VALUE!</v>
      </c>
    </row>
    <row r="590" ht="15.75" customHeight="1">
      <c r="E590" s="4" t="str">
        <f>IFERROR(__xludf.DUMMYFUNCTION("GOOGLETRANSLATE(D590, ""he"", ""en"")"),"#VALUE!")</f>
        <v>#VALUE!</v>
      </c>
    </row>
    <row r="591" ht="15.75" customHeight="1">
      <c r="E591" s="4" t="str">
        <f>IFERROR(__xludf.DUMMYFUNCTION("GOOGLETRANSLATE(D591, ""he"", ""en"")"),"#VALUE!")</f>
        <v>#VALUE!</v>
      </c>
    </row>
    <row r="592" ht="15.75" customHeight="1">
      <c r="E592" s="4" t="str">
        <f>IFERROR(__xludf.DUMMYFUNCTION("GOOGLETRANSLATE(D592, ""he"", ""en"")"),"#VALUE!")</f>
        <v>#VALUE!</v>
      </c>
    </row>
    <row r="593" ht="15.75" customHeight="1">
      <c r="E593" s="4" t="str">
        <f>IFERROR(__xludf.DUMMYFUNCTION("GOOGLETRANSLATE(D593, ""he"", ""en"")"),"#VALUE!")</f>
        <v>#VALUE!</v>
      </c>
    </row>
    <row r="594" ht="15.75" customHeight="1">
      <c r="E594" s="4" t="str">
        <f>IFERROR(__xludf.DUMMYFUNCTION("GOOGLETRANSLATE(D594, ""he"", ""en"")"),"#VALUE!")</f>
        <v>#VALUE!</v>
      </c>
    </row>
    <row r="595" ht="15.75" customHeight="1">
      <c r="E595" s="4" t="str">
        <f>IFERROR(__xludf.DUMMYFUNCTION("GOOGLETRANSLATE(D595, ""he"", ""en"")"),"#VALUE!")</f>
        <v>#VALUE!</v>
      </c>
    </row>
    <row r="596" ht="15.75" customHeight="1">
      <c r="E596" s="4" t="str">
        <f>IFERROR(__xludf.DUMMYFUNCTION("GOOGLETRANSLATE(D596, ""he"", ""en"")"),"#VALUE!")</f>
        <v>#VALUE!</v>
      </c>
    </row>
    <row r="597" ht="15.75" customHeight="1">
      <c r="E597" s="4" t="str">
        <f>IFERROR(__xludf.DUMMYFUNCTION("GOOGLETRANSLATE(D597, ""he"", ""en"")"),"#VALUE!")</f>
        <v>#VALUE!</v>
      </c>
    </row>
    <row r="598" ht="15.75" customHeight="1">
      <c r="E598" s="4" t="str">
        <f>IFERROR(__xludf.DUMMYFUNCTION("GOOGLETRANSLATE(D598, ""he"", ""en"")"),"#VALUE!")</f>
        <v>#VALUE!</v>
      </c>
    </row>
    <row r="599" ht="15.75" customHeight="1">
      <c r="E599" s="4" t="str">
        <f>IFERROR(__xludf.DUMMYFUNCTION("GOOGLETRANSLATE(D599, ""he"", ""en"")"),"#VALUE!")</f>
        <v>#VALUE!</v>
      </c>
    </row>
    <row r="600" ht="15.75" customHeight="1">
      <c r="E600" s="4" t="str">
        <f>IFERROR(__xludf.DUMMYFUNCTION("GOOGLETRANSLATE(D600, ""he"", ""en"")"),"#VALUE!")</f>
        <v>#VALUE!</v>
      </c>
    </row>
    <row r="601" ht="15.75" customHeight="1">
      <c r="E601" s="4" t="str">
        <f>IFERROR(__xludf.DUMMYFUNCTION("GOOGLETRANSLATE(D601, ""he"", ""en"")"),"#VALUE!")</f>
        <v>#VALUE!</v>
      </c>
    </row>
    <row r="602" ht="15.75" customHeight="1">
      <c r="E602" s="4" t="str">
        <f>IFERROR(__xludf.DUMMYFUNCTION("GOOGLETRANSLATE(D602, ""he"", ""en"")"),"#VALUE!")</f>
        <v>#VALUE!</v>
      </c>
    </row>
    <row r="603" ht="15.75" customHeight="1">
      <c r="E603" s="4" t="str">
        <f>IFERROR(__xludf.DUMMYFUNCTION("GOOGLETRANSLATE(D603, ""he"", ""en"")"),"#VALUE!")</f>
        <v>#VALUE!</v>
      </c>
    </row>
    <row r="604" ht="15.75" customHeight="1">
      <c r="E604" s="4" t="str">
        <f>IFERROR(__xludf.DUMMYFUNCTION("GOOGLETRANSLATE(D604, ""he"", ""en"")"),"#VALUE!")</f>
        <v>#VALUE!</v>
      </c>
    </row>
    <row r="605" ht="15.75" customHeight="1">
      <c r="E605" s="4" t="str">
        <f>IFERROR(__xludf.DUMMYFUNCTION("GOOGLETRANSLATE(D605, ""he"", ""en"")"),"#VALUE!")</f>
        <v>#VALUE!</v>
      </c>
    </row>
    <row r="606" ht="15.75" customHeight="1">
      <c r="E606" s="4" t="str">
        <f>IFERROR(__xludf.DUMMYFUNCTION("GOOGLETRANSLATE(D606, ""he"", ""en"")"),"#VALUE!")</f>
        <v>#VALUE!</v>
      </c>
    </row>
    <row r="607" ht="15.75" customHeight="1">
      <c r="E607" s="4" t="str">
        <f>IFERROR(__xludf.DUMMYFUNCTION("GOOGLETRANSLATE(D607, ""he"", ""en"")"),"#VALUE!")</f>
        <v>#VALUE!</v>
      </c>
    </row>
    <row r="608" ht="15.75" customHeight="1">
      <c r="E608" s="4" t="str">
        <f>IFERROR(__xludf.DUMMYFUNCTION("GOOGLETRANSLATE(D608, ""he"", ""en"")"),"#VALUE!")</f>
        <v>#VALUE!</v>
      </c>
    </row>
    <row r="609" ht="15.75" customHeight="1">
      <c r="E609" s="4" t="str">
        <f>IFERROR(__xludf.DUMMYFUNCTION("GOOGLETRANSLATE(D609, ""he"", ""en"")"),"#VALUE!")</f>
        <v>#VALUE!</v>
      </c>
    </row>
    <row r="610" ht="15.75" customHeight="1">
      <c r="E610" s="4" t="str">
        <f>IFERROR(__xludf.DUMMYFUNCTION("GOOGLETRANSLATE(D610, ""he"", ""en"")"),"#VALUE!")</f>
        <v>#VALUE!</v>
      </c>
    </row>
    <row r="611" ht="15.75" customHeight="1">
      <c r="E611" s="4" t="str">
        <f>IFERROR(__xludf.DUMMYFUNCTION("GOOGLETRANSLATE(D611, ""he"", ""en"")"),"#VALUE!")</f>
        <v>#VALUE!</v>
      </c>
    </row>
    <row r="612" ht="15.75" customHeight="1">
      <c r="E612" s="4" t="str">
        <f>IFERROR(__xludf.DUMMYFUNCTION("GOOGLETRANSLATE(D612, ""he"", ""en"")"),"#VALUE!")</f>
        <v>#VALUE!</v>
      </c>
    </row>
    <row r="613" ht="15.75" customHeight="1">
      <c r="E613" s="4" t="str">
        <f>IFERROR(__xludf.DUMMYFUNCTION("GOOGLETRANSLATE(D613, ""he"", ""en"")"),"#VALUE!")</f>
        <v>#VALUE!</v>
      </c>
    </row>
    <row r="614" ht="15.75" customHeight="1">
      <c r="E614" s="4" t="str">
        <f>IFERROR(__xludf.DUMMYFUNCTION("GOOGLETRANSLATE(D614, ""he"", ""en"")"),"#VALUE!")</f>
        <v>#VALUE!</v>
      </c>
    </row>
    <row r="615" ht="15.75" customHeight="1">
      <c r="E615" s="4" t="str">
        <f>IFERROR(__xludf.DUMMYFUNCTION("GOOGLETRANSLATE(D615, ""he"", ""en"")"),"#VALUE!")</f>
        <v>#VALUE!</v>
      </c>
    </row>
    <row r="616" ht="15.75" customHeight="1">
      <c r="E616" s="4" t="str">
        <f>IFERROR(__xludf.DUMMYFUNCTION("GOOGLETRANSLATE(D616, ""he"", ""en"")"),"#VALUE!")</f>
        <v>#VALUE!</v>
      </c>
    </row>
    <row r="617" ht="15.75" customHeight="1">
      <c r="E617" s="4" t="str">
        <f>IFERROR(__xludf.DUMMYFUNCTION("GOOGLETRANSLATE(D617, ""he"", ""en"")"),"#VALUE!")</f>
        <v>#VALUE!</v>
      </c>
    </row>
    <row r="618" ht="15.75" customHeight="1">
      <c r="E618" s="4" t="str">
        <f>IFERROR(__xludf.DUMMYFUNCTION("GOOGLETRANSLATE(D618, ""he"", ""en"")"),"#VALUE!")</f>
        <v>#VALUE!</v>
      </c>
    </row>
    <row r="619" ht="15.75" customHeight="1">
      <c r="E619" s="4" t="str">
        <f>IFERROR(__xludf.DUMMYFUNCTION("GOOGLETRANSLATE(D619, ""he"", ""en"")"),"#VALUE!")</f>
        <v>#VALUE!</v>
      </c>
    </row>
    <row r="620" ht="15.75" customHeight="1">
      <c r="E620" s="4" t="str">
        <f>IFERROR(__xludf.DUMMYFUNCTION("GOOGLETRANSLATE(D620, ""he"", ""en"")"),"#VALUE!")</f>
        <v>#VALUE!</v>
      </c>
    </row>
    <row r="621" ht="15.75" customHeight="1">
      <c r="E621" s="4" t="str">
        <f>IFERROR(__xludf.DUMMYFUNCTION("GOOGLETRANSLATE(D621, ""he"", ""en"")"),"#VALUE!")</f>
        <v>#VALUE!</v>
      </c>
    </row>
    <row r="622" ht="15.75" customHeight="1">
      <c r="E622" s="4" t="str">
        <f>IFERROR(__xludf.DUMMYFUNCTION("GOOGLETRANSLATE(D622, ""he"", ""en"")"),"#VALUE!")</f>
        <v>#VALUE!</v>
      </c>
    </row>
    <row r="623" ht="15.75" customHeight="1">
      <c r="E623" s="4" t="str">
        <f>IFERROR(__xludf.DUMMYFUNCTION("GOOGLETRANSLATE(D623, ""he"", ""en"")"),"#VALUE!")</f>
        <v>#VALUE!</v>
      </c>
    </row>
    <row r="624" ht="15.75" customHeight="1">
      <c r="E624" s="4" t="str">
        <f>IFERROR(__xludf.DUMMYFUNCTION("GOOGLETRANSLATE(D624, ""he"", ""en"")"),"#VALUE!")</f>
        <v>#VALUE!</v>
      </c>
    </row>
    <row r="625" ht="15.75" customHeight="1">
      <c r="E625" s="4" t="str">
        <f>IFERROR(__xludf.DUMMYFUNCTION("GOOGLETRANSLATE(D625, ""he"", ""en"")"),"#VALUE!")</f>
        <v>#VALUE!</v>
      </c>
    </row>
    <row r="626" ht="15.75" customHeight="1">
      <c r="E626" s="4" t="str">
        <f>IFERROR(__xludf.DUMMYFUNCTION("GOOGLETRANSLATE(D626, ""he"", ""en"")"),"#VALUE!")</f>
        <v>#VALUE!</v>
      </c>
    </row>
    <row r="627" ht="15.75" customHeight="1">
      <c r="E627" s="4" t="str">
        <f>IFERROR(__xludf.DUMMYFUNCTION("GOOGLETRANSLATE(D627, ""he"", ""en"")"),"#VALUE!")</f>
        <v>#VALUE!</v>
      </c>
    </row>
    <row r="628" ht="15.75" customHeight="1">
      <c r="E628" s="4" t="str">
        <f>IFERROR(__xludf.DUMMYFUNCTION("GOOGLETRANSLATE(D628, ""he"", ""en"")"),"#VALUE!")</f>
        <v>#VALUE!</v>
      </c>
    </row>
    <row r="629" ht="15.75" customHeight="1">
      <c r="E629" s="4" t="str">
        <f>IFERROR(__xludf.DUMMYFUNCTION("GOOGLETRANSLATE(D629, ""he"", ""en"")"),"#VALUE!")</f>
        <v>#VALUE!</v>
      </c>
    </row>
    <row r="630" ht="15.75" customHeight="1">
      <c r="E630" s="4" t="str">
        <f>IFERROR(__xludf.DUMMYFUNCTION("GOOGLETRANSLATE(D630, ""he"", ""en"")"),"#VALUE!")</f>
        <v>#VALUE!</v>
      </c>
    </row>
    <row r="631" ht="15.75" customHeight="1">
      <c r="E631" s="4" t="str">
        <f>IFERROR(__xludf.DUMMYFUNCTION("GOOGLETRANSLATE(D631, ""he"", ""en"")"),"#VALUE!")</f>
        <v>#VALUE!</v>
      </c>
    </row>
    <row r="632" ht="15.75" customHeight="1">
      <c r="E632" s="4" t="str">
        <f>IFERROR(__xludf.DUMMYFUNCTION("GOOGLETRANSLATE(D632, ""he"", ""en"")"),"#VALUE!")</f>
        <v>#VALUE!</v>
      </c>
    </row>
    <row r="633" ht="15.75" customHeight="1">
      <c r="E633" s="4" t="str">
        <f>IFERROR(__xludf.DUMMYFUNCTION("GOOGLETRANSLATE(D633, ""he"", ""en"")"),"#VALUE!")</f>
        <v>#VALUE!</v>
      </c>
    </row>
    <row r="634" ht="15.75" customHeight="1">
      <c r="E634" s="4" t="str">
        <f>IFERROR(__xludf.DUMMYFUNCTION("GOOGLETRANSLATE(D634, ""he"", ""en"")"),"#VALUE!")</f>
        <v>#VALUE!</v>
      </c>
    </row>
    <row r="635" ht="15.75" customHeight="1">
      <c r="E635" s="4" t="str">
        <f>IFERROR(__xludf.DUMMYFUNCTION("GOOGLETRANSLATE(D635, ""he"", ""en"")"),"#VALUE!")</f>
        <v>#VALUE!</v>
      </c>
    </row>
    <row r="636" ht="15.75" customHeight="1">
      <c r="E636" s="4" t="str">
        <f>IFERROR(__xludf.DUMMYFUNCTION("GOOGLETRANSLATE(D636, ""he"", ""en"")"),"#VALUE!")</f>
        <v>#VALUE!</v>
      </c>
    </row>
    <row r="637" ht="15.75" customHeight="1">
      <c r="E637" s="4" t="str">
        <f>IFERROR(__xludf.DUMMYFUNCTION("GOOGLETRANSLATE(D637, ""he"", ""en"")"),"#VALUE!")</f>
        <v>#VALUE!</v>
      </c>
    </row>
    <row r="638" ht="15.75" customHeight="1">
      <c r="E638" s="4" t="str">
        <f>IFERROR(__xludf.DUMMYFUNCTION("GOOGLETRANSLATE(D638, ""he"", ""en"")"),"#VALUE!")</f>
        <v>#VALUE!</v>
      </c>
    </row>
    <row r="639" ht="15.75" customHeight="1">
      <c r="E639" s="4" t="str">
        <f>IFERROR(__xludf.DUMMYFUNCTION("GOOGLETRANSLATE(D639, ""he"", ""en"")"),"#VALUE!")</f>
        <v>#VALUE!</v>
      </c>
    </row>
    <row r="640" ht="15.75" customHeight="1">
      <c r="E640" s="4" t="str">
        <f>IFERROR(__xludf.DUMMYFUNCTION("GOOGLETRANSLATE(D640, ""he"", ""en"")"),"#VALUE!")</f>
        <v>#VALUE!</v>
      </c>
    </row>
    <row r="641" ht="15.75" customHeight="1">
      <c r="E641" s="4" t="str">
        <f>IFERROR(__xludf.DUMMYFUNCTION("GOOGLETRANSLATE(D641, ""he"", ""en"")"),"#VALUE!")</f>
        <v>#VALUE!</v>
      </c>
    </row>
    <row r="642" ht="15.75" customHeight="1">
      <c r="E642" s="4" t="str">
        <f>IFERROR(__xludf.DUMMYFUNCTION("GOOGLETRANSLATE(D642, ""he"", ""en"")"),"#VALUE!")</f>
        <v>#VALUE!</v>
      </c>
    </row>
    <row r="643" ht="15.75" customHeight="1">
      <c r="E643" s="4" t="str">
        <f>IFERROR(__xludf.DUMMYFUNCTION("GOOGLETRANSLATE(D643, ""he"", ""en"")"),"#VALUE!")</f>
        <v>#VALUE!</v>
      </c>
    </row>
    <row r="644" ht="15.75" customHeight="1">
      <c r="E644" s="4" t="str">
        <f>IFERROR(__xludf.DUMMYFUNCTION("GOOGLETRANSLATE(D644, ""he"", ""en"")"),"#VALUE!")</f>
        <v>#VALUE!</v>
      </c>
    </row>
    <row r="645" ht="15.75" customHeight="1">
      <c r="E645" s="4" t="str">
        <f>IFERROR(__xludf.DUMMYFUNCTION("GOOGLETRANSLATE(D645, ""he"", ""en"")"),"#VALUE!")</f>
        <v>#VALUE!</v>
      </c>
    </row>
    <row r="646" ht="15.75" customHeight="1">
      <c r="E646" s="4" t="str">
        <f>IFERROR(__xludf.DUMMYFUNCTION("GOOGLETRANSLATE(D646, ""he"", ""en"")"),"#VALUE!")</f>
        <v>#VALUE!</v>
      </c>
    </row>
    <row r="647" ht="15.75" customHeight="1">
      <c r="E647" s="4" t="str">
        <f>IFERROR(__xludf.DUMMYFUNCTION("GOOGLETRANSLATE(D647, ""he"", ""en"")"),"#VALUE!")</f>
        <v>#VALUE!</v>
      </c>
    </row>
    <row r="648" ht="15.75" customHeight="1">
      <c r="E648" s="4" t="str">
        <f>IFERROR(__xludf.DUMMYFUNCTION("GOOGLETRANSLATE(D648, ""he"", ""en"")"),"#VALUE!")</f>
        <v>#VALUE!</v>
      </c>
    </row>
    <row r="649" ht="15.75" customHeight="1">
      <c r="E649" s="4" t="str">
        <f>IFERROR(__xludf.DUMMYFUNCTION("GOOGLETRANSLATE(D649, ""he"", ""en"")"),"#VALUE!")</f>
        <v>#VALUE!</v>
      </c>
    </row>
    <row r="650" ht="15.75" customHeight="1">
      <c r="E650" s="4" t="str">
        <f>IFERROR(__xludf.DUMMYFUNCTION("GOOGLETRANSLATE(D650, ""he"", ""en"")"),"#VALUE!")</f>
        <v>#VALUE!</v>
      </c>
    </row>
    <row r="651" ht="15.75" customHeight="1">
      <c r="E651" s="4" t="str">
        <f>IFERROR(__xludf.DUMMYFUNCTION("GOOGLETRANSLATE(D651, ""he"", ""en"")"),"#VALUE!")</f>
        <v>#VALUE!</v>
      </c>
    </row>
    <row r="652" ht="15.75" customHeight="1">
      <c r="E652" s="4" t="str">
        <f>IFERROR(__xludf.DUMMYFUNCTION("GOOGLETRANSLATE(D652, ""he"", ""en"")"),"#VALUE!")</f>
        <v>#VALUE!</v>
      </c>
    </row>
    <row r="653" ht="15.75" customHeight="1">
      <c r="E653" s="4" t="str">
        <f>IFERROR(__xludf.DUMMYFUNCTION("GOOGLETRANSLATE(D653, ""he"", ""en"")"),"#VALUE!")</f>
        <v>#VALUE!</v>
      </c>
    </row>
    <row r="654" ht="15.75" customHeight="1">
      <c r="E654" s="4" t="str">
        <f>IFERROR(__xludf.DUMMYFUNCTION("GOOGLETRANSLATE(D654, ""he"", ""en"")"),"#VALUE!")</f>
        <v>#VALUE!</v>
      </c>
    </row>
    <row r="655" ht="15.75" customHeight="1">
      <c r="E655" s="4" t="str">
        <f>IFERROR(__xludf.DUMMYFUNCTION("GOOGLETRANSLATE(D655, ""he"", ""en"")"),"#VALUE!")</f>
        <v>#VALUE!</v>
      </c>
    </row>
    <row r="656" ht="15.75" customHeight="1">
      <c r="E656" s="4" t="str">
        <f>IFERROR(__xludf.DUMMYFUNCTION("GOOGLETRANSLATE(D656, ""he"", ""en"")"),"#VALUE!")</f>
        <v>#VALUE!</v>
      </c>
    </row>
    <row r="657" ht="15.75" customHeight="1">
      <c r="E657" s="4" t="str">
        <f>IFERROR(__xludf.DUMMYFUNCTION("GOOGLETRANSLATE(D657, ""he"", ""en"")"),"#VALUE!")</f>
        <v>#VALUE!</v>
      </c>
    </row>
    <row r="658" ht="15.75" customHeight="1">
      <c r="E658" s="4" t="str">
        <f>IFERROR(__xludf.DUMMYFUNCTION("GOOGLETRANSLATE(D658, ""he"", ""en"")"),"#VALUE!")</f>
        <v>#VALUE!</v>
      </c>
    </row>
    <row r="659" ht="15.75" customHeight="1">
      <c r="E659" s="4" t="str">
        <f>IFERROR(__xludf.DUMMYFUNCTION("GOOGLETRANSLATE(D659, ""he"", ""en"")"),"#VALUE!")</f>
        <v>#VALUE!</v>
      </c>
    </row>
    <row r="660" ht="15.75" customHeight="1">
      <c r="E660" s="4" t="str">
        <f>IFERROR(__xludf.DUMMYFUNCTION("GOOGLETRANSLATE(D660, ""he"", ""en"")"),"#VALUE!")</f>
        <v>#VALUE!</v>
      </c>
    </row>
    <row r="661" ht="15.75" customHeight="1">
      <c r="E661" s="4" t="str">
        <f>IFERROR(__xludf.DUMMYFUNCTION("GOOGLETRANSLATE(D661, ""he"", ""en"")"),"#VALUE!")</f>
        <v>#VALUE!</v>
      </c>
    </row>
    <row r="662" ht="15.75" customHeight="1">
      <c r="E662" s="4" t="str">
        <f>IFERROR(__xludf.DUMMYFUNCTION("GOOGLETRANSLATE(D662, ""he"", ""en"")"),"#VALUE!")</f>
        <v>#VALUE!</v>
      </c>
    </row>
    <row r="663" ht="15.75" customHeight="1">
      <c r="E663" s="4" t="str">
        <f>IFERROR(__xludf.DUMMYFUNCTION("GOOGLETRANSLATE(D663, ""he"", ""en"")"),"#VALUE!")</f>
        <v>#VALUE!</v>
      </c>
    </row>
    <row r="664" ht="15.75" customHeight="1">
      <c r="E664" s="4" t="str">
        <f>IFERROR(__xludf.DUMMYFUNCTION("GOOGLETRANSLATE(D664, ""he"", ""en"")"),"#VALUE!")</f>
        <v>#VALUE!</v>
      </c>
    </row>
    <row r="665" ht="15.75" customHeight="1">
      <c r="E665" s="4" t="str">
        <f>IFERROR(__xludf.DUMMYFUNCTION("GOOGLETRANSLATE(D665, ""he"", ""en"")"),"#VALUE!")</f>
        <v>#VALUE!</v>
      </c>
    </row>
    <row r="666" ht="15.75" customHeight="1">
      <c r="E666" s="4" t="str">
        <f>IFERROR(__xludf.DUMMYFUNCTION("GOOGLETRANSLATE(D666, ""he"", ""en"")"),"#VALUE!")</f>
        <v>#VALUE!</v>
      </c>
    </row>
    <row r="667" ht="15.75" customHeight="1">
      <c r="E667" s="4" t="str">
        <f>IFERROR(__xludf.DUMMYFUNCTION("GOOGLETRANSLATE(D667, ""he"", ""en"")"),"#VALUE!")</f>
        <v>#VALUE!</v>
      </c>
    </row>
    <row r="668" ht="15.75" customHeight="1">
      <c r="E668" s="4" t="str">
        <f>IFERROR(__xludf.DUMMYFUNCTION("GOOGLETRANSLATE(D668, ""he"", ""en"")"),"#VALUE!")</f>
        <v>#VALUE!</v>
      </c>
    </row>
    <row r="669" ht="15.75" customHeight="1">
      <c r="E669" s="4" t="str">
        <f>IFERROR(__xludf.DUMMYFUNCTION("GOOGLETRANSLATE(D669, ""he"", ""en"")"),"#VALUE!")</f>
        <v>#VALUE!</v>
      </c>
    </row>
    <row r="670" ht="15.75" customHeight="1">
      <c r="E670" s="4" t="str">
        <f>IFERROR(__xludf.DUMMYFUNCTION("GOOGLETRANSLATE(D670, ""he"", ""en"")"),"#VALUE!")</f>
        <v>#VALUE!</v>
      </c>
    </row>
    <row r="671" ht="15.75" customHeight="1">
      <c r="E671" s="4" t="str">
        <f>IFERROR(__xludf.DUMMYFUNCTION("GOOGLETRANSLATE(D671, ""he"", ""en"")"),"#VALUE!")</f>
        <v>#VALUE!</v>
      </c>
    </row>
    <row r="672" ht="15.75" customHeight="1">
      <c r="E672" s="4" t="str">
        <f>IFERROR(__xludf.DUMMYFUNCTION("GOOGLETRANSLATE(D672, ""he"", ""en"")"),"#VALUE!")</f>
        <v>#VALUE!</v>
      </c>
    </row>
    <row r="673" ht="15.75" customHeight="1">
      <c r="E673" s="4" t="str">
        <f>IFERROR(__xludf.DUMMYFUNCTION("GOOGLETRANSLATE(D673, ""he"", ""en"")"),"#VALUE!")</f>
        <v>#VALUE!</v>
      </c>
    </row>
    <row r="674" ht="15.75" customHeight="1">
      <c r="E674" s="4" t="str">
        <f>IFERROR(__xludf.DUMMYFUNCTION("GOOGLETRANSLATE(D674, ""he"", ""en"")"),"#VALUE!")</f>
        <v>#VALUE!</v>
      </c>
    </row>
    <row r="675" ht="15.75" customHeight="1">
      <c r="E675" s="4" t="str">
        <f>IFERROR(__xludf.DUMMYFUNCTION("GOOGLETRANSLATE(D675, ""he"", ""en"")"),"#VALUE!")</f>
        <v>#VALUE!</v>
      </c>
    </row>
    <row r="676" ht="15.75" customHeight="1">
      <c r="E676" s="4" t="str">
        <f>IFERROR(__xludf.DUMMYFUNCTION("GOOGLETRANSLATE(D676, ""he"", ""en"")"),"#VALUE!")</f>
        <v>#VALUE!</v>
      </c>
    </row>
    <row r="677" ht="15.75" customHeight="1">
      <c r="E677" s="4" t="str">
        <f>IFERROR(__xludf.DUMMYFUNCTION("GOOGLETRANSLATE(D677, ""he"", ""en"")"),"#VALUE!")</f>
        <v>#VALUE!</v>
      </c>
    </row>
    <row r="678" ht="15.75" customHeight="1">
      <c r="E678" s="4" t="str">
        <f>IFERROR(__xludf.DUMMYFUNCTION("GOOGLETRANSLATE(D678, ""he"", ""en"")"),"#VALUE!")</f>
        <v>#VALUE!</v>
      </c>
    </row>
    <row r="679" ht="15.75" customHeight="1">
      <c r="E679" s="4" t="str">
        <f>IFERROR(__xludf.DUMMYFUNCTION("GOOGLETRANSLATE(D679, ""he"", ""en"")"),"#VALUE!")</f>
        <v>#VALUE!</v>
      </c>
    </row>
    <row r="680" ht="15.75" customHeight="1">
      <c r="E680" s="4" t="str">
        <f>IFERROR(__xludf.DUMMYFUNCTION("GOOGLETRANSLATE(D680, ""he"", ""en"")"),"#VALUE!")</f>
        <v>#VALUE!</v>
      </c>
    </row>
    <row r="681" ht="15.75" customHeight="1">
      <c r="E681" s="4" t="str">
        <f>IFERROR(__xludf.DUMMYFUNCTION("GOOGLETRANSLATE(D681, ""he"", ""en"")"),"#VALUE!")</f>
        <v>#VALUE!</v>
      </c>
    </row>
    <row r="682" ht="15.75" customHeight="1">
      <c r="E682" s="4" t="str">
        <f>IFERROR(__xludf.DUMMYFUNCTION("GOOGLETRANSLATE(D682, ""he"", ""en"")"),"#VALUE!")</f>
        <v>#VALUE!</v>
      </c>
    </row>
    <row r="683" ht="15.75" customHeight="1">
      <c r="E683" s="4" t="str">
        <f>IFERROR(__xludf.DUMMYFUNCTION("GOOGLETRANSLATE(D683, ""he"", ""en"")"),"#VALUE!")</f>
        <v>#VALUE!</v>
      </c>
    </row>
    <row r="684" ht="15.75" customHeight="1">
      <c r="E684" s="4" t="str">
        <f>IFERROR(__xludf.DUMMYFUNCTION("GOOGLETRANSLATE(D684, ""he"", ""en"")"),"#VALUE!")</f>
        <v>#VALUE!</v>
      </c>
    </row>
    <row r="685" ht="15.75" customHeight="1">
      <c r="E685" s="4" t="str">
        <f>IFERROR(__xludf.DUMMYFUNCTION("GOOGLETRANSLATE(D685, ""he"", ""en"")"),"#VALUE!")</f>
        <v>#VALUE!</v>
      </c>
    </row>
    <row r="686" ht="15.75" customHeight="1">
      <c r="E686" s="4" t="str">
        <f>IFERROR(__xludf.DUMMYFUNCTION("GOOGLETRANSLATE(D686, ""he"", ""en"")"),"#VALUE!")</f>
        <v>#VALUE!</v>
      </c>
    </row>
    <row r="687" ht="15.75" customHeight="1">
      <c r="E687" s="4" t="str">
        <f>IFERROR(__xludf.DUMMYFUNCTION("GOOGLETRANSLATE(D687, ""he"", ""en"")"),"#VALUE!")</f>
        <v>#VALUE!</v>
      </c>
    </row>
    <row r="688" ht="15.75" customHeight="1">
      <c r="E688" s="4" t="str">
        <f>IFERROR(__xludf.DUMMYFUNCTION("GOOGLETRANSLATE(D688, ""he"", ""en"")"),"#VALUE!")</f>
        <v>#VALUE!</v>
      </c>
    </row>
    <row r="689" ht="15.75" customHeight="1">
      <c r="E689" s="4" t="str">
        <f>IFERROR(__xludf.DUMMYFUNCTION("GOOGLETRANSLATE(D689, ""he"", ""en"")"),"#VALUE!")</f>
        <v>#VALUE!</v>
      </c>
    </row>
    <row r="690" ht="15.75" customHeight="1">
      <c r="E690" s="4" t="str">
        <f>IFERROR(__xludf.DUMMYFUNCTION("GOOGLETRANSLATE(D690, ""he"", ""en"")"),"#VALUE!")</f>
        <v>#VALUE!</v>
      </c>
    </row>
    <row r="691" ht="15.75" customHeight="1">
      <c r="E691" s="4" t="str">
        <f>IFERROR(__xludf.DUMMYFUNCTION("GOOGLETRANSLATE(D691, ""he"", ""en"")"),"#VALUE!")</f>
        <v>#VALUE!</v>
      </c>
    </row>
    <row r="692" ht="15.75" customHeight="1">
      <c r="E692" s="4" t="str">
        <f>IFERROR(__xludf.DUMMYFUNCTION("GOOGLETRANSLATE(D692, ""he"", ""en"")"),"#VALUE!")</f>
        <v>#VALUE!</v>
      </c>
    </row>
    <row r="693" ht="15.75" customHeight="1">
      <c r="E693" s="4" t="str">
        <f>IFERROR(__xludf.DUMMYFUNCTION("GOOGLETRANSLATE(D693, ""he"", ""en"")"),"#VALUE!")</f>
        <v>#VALUE!</v>
      </c>
    </row>
    <row r="694" ht="15.75" customHeight="1">
      <c r="E694" s="4" t="str">
        <f>IFERROR(__xludf.DUMMYFUNCTION("GOOGLETRANSLATE(D694, ""he"", ""en"")"),"#VALUE!")</f>
        <v>#VALUE!</v>
      </c>
    </row>
    <row r="695" ht="15.75" customHeight="1">
      <c r="E695" s="4" t="str">
        <f>IFERROR(__xludf.DUMMYFUNCTION("GOOGLETRANSLATE(D695, ""he"", ""en"")"),"#VALUE!")</f>
        <v>#VALUE!</v>
      </c>
    </row>
    <row r="696" ht="15.75" customHeight="1">
      <c r="E696" s="4" t="str">
        <f>IFERROR(__xludf.DUMMYFUNCTION("GOOGLETRANSLATE(D696, ""he"", ""en"")"),"#VALUE!")</f>
        <v>#VALUE!</v>
      </c>
    </row>
    <row r="697" ht="15.75" customHeight="1">
      <c r="E697" s="4" t="str">
        <f>IFERROR(__xludf.DUMMYFUNCTION("GOOGLETRANSLATE(D697, ""he"", ""en"")"),"#VALUE!")</f>
        <v>#VALUE!</v>
      </c>
    </row>
    <row r="698" ht="15.75" customHeight="1">
      <c r="E698" s="4" t="str">
        <f>IFERROR(__xludf.DUMMYFUNCTION("GOOGLETRANSLATE(D698, ""he"", ""en"")"),"#VALUE!")</f>
        <v>#VALUE!</v>
      </c>
    </row>
    <row r="699" ht="15.75" customHeight="1">
      <c r="E699" s="4" t="str">
        <f>IFERROR(__xludf.DUMMYFUNCTION("GOOGLETRANSLATE(D699, ""he"", ""en"")"),"#VALUE!")</f>
        <v>#VALUE!</v>
      </c>
    </row>
    <row r="700" ht="15.75" customHeight="1">
      <c r="E700" s="4" t="str">
        <f>IFERROR(__xludf.DUMMYFUNCTION("GOOGLETRANSLATE(D700, ""he"", ""en"")"),"#VALUE!")</f>
        <v>#VALUE!</v>
      </c>
    </row>
    <row r="701" ht="15.75" customHeight="1">
      <c r="E701" s="4" t="str">
        <f>IFERROR(__xludf.DUMMYFUNCTION("GOOGLETRANSLATE(D701, ""he"", ""en"")"),"#VALUE!")</f>
        <v>#VALUE!</v>
      </c>
    </row>
    <row r="702" ht="15.75" customHeight="1">
      <c r="E702" s="4" t="str">
        <f>IFERROR(__xludf.DUMMYFUNCTION("GOOGLETRANSLATE(D702, ""he"", ""en"")"),"#VALUE!")</f>
        <v>#VALUE!</v>
      </c>
    </row>
    <row r="703" ht="15.75" customHeight="1">
      <c r="E703" s="4" t="str">
        <f>IFERROR(__xludf.DUMMYFUNCTION("GOOGLETRANSLATE(D703, ""he"", ""en"")"),"#VALUE!")</f>
        <v>#VALUE!</v>
      </c>
    </row>
    <row r="704" ht="15.75" customHeight="1">
      <c r="E704" s="4" t="str">
        <f>IFERROR(__xludf.DUMMYFUNCTION("GOOGLETRANSLATE(D704, ""he"", ""en"")"),"#VALUE!")</f>
        <v>#VALUE!</v>
      </c>
    </row>
    <row r="705" ht="15.75" customHeight="1">
      <c r="E705" s="4" t="str">
        <f>IFERROR(__xludf.DUMMYFUNCTION("GOOGLETRANSLATE(D705, ""he"", ""en"")"),"#VALUE!")</f>
        <v>#VALUE!</v>
      </c>
    </row>
    <row r="706" ht="15.75" customHeight="1">
      <c r="E706" s="4" t="str">
        <f>IFERROR(__xludf.DUMMYFUNCTION("GOOGLETRANSLATE(D706, ""he"", ""en"")"),"#VALUE!")</f>
        <v>#VALUE!</v>
      </c>
    </row>
    <row r="707" ht="15.75" customHeight="1">
      <c r="E707" s="4" t="str">
        <f>IFERROR(__xludf.DUMMYFUNCTION("GOOGLETRANSLATE(D707, ""he"", ""en"")"),"#VALUE!")</f>
        <v>#VALUE!</v>
      </c>
    </row>
    <row r="708" ht="15.75" customHeight="1">
      <c r="E708" s="4" t="str">
        <f>IFERROR(__xludf.DUMMYFUNCTION("GOOGLETRANSLATE(D708, ""he"", ""en"")"),"#VALUE!")</f>
        <v>#VALUE!</v>
      </c>
    </row>
    <row r="709" ht="15.75" customHeight="1">
      <c r="E709" s="4" t="str">
        <f>IFERROR(__xludf.DUMMYFUNCTION("GOOGLETRANSLATE(D709, ""he"", ""en"")"),"#VALUE!")</f>
        <v>#VALUE!</v>
      </c>
    </row>
    <row r="710" ht="15.75" customHeight="1">
      <c r="E710" s="4" t="str">
        <f>IFERROR(__xludf.DUMMYFUNCTION("GOOGLETRANSLATE(D710, ""he"", ""en"")"),"#VALUE!")</f>
        <v>#VALUE!</v>
      </c>
    </row>
    <row r="711" ht="15.75" customHeight="1">
      <c r="E711" s="4" t="str">
        <f>IFERROR(__xludf.DUMMYFUNCTION("GOOGLETRANSLATE(D711, ""he"", ""en"")"),"#VALUE!")</f>
        <v>#VALUE!</v>
      </c>
    </row>
    <row r="712" ht="15.75" customHeight="1">
      <c r="E712" s="4" t="str">
        <f>IFERROR(__xludf.DUMMYFUNCTION("GOOGLETRANSLATE(D712, ""he"", ""en"")"),"#VALUE!")</f>
        <v>#VALUE!</v>
      </c>
    </row>
    <row r="713" ht="15.75" customHeight="1">
      <c r="E713" s="4" t="str">
        <f>IFERROR(__xludf.DUMMYFUNCTION("GOOGLETRANSLATE(D713, ""he"", ""en"")"),"#VALUE!")</f>
        <v>#VALUE!</v>
      </c>
    </row>
    <row r="714" ht="15.75" customHeight="1">
      <c r="E714" s="4" t="str">
        <f>IFERROR(__xludf.DUMMYFUNCTION("GOOGLETRANSLATE(D714, ""he"", ""en"")"),"#VALUE!")</f>
        <v>#VALUE!</v>
      </c>
    </row>
    <row r="715" ht="15.75" customHeight="1">
      <c r="E715" s="4" t="str">
        <f>IFERROR(__xludf.DUMMYFUNCTION("GOOGLETRANSLATE(D715, ""he"", ""en"")"),"#VALUE!")</f>
        <v>#VALUE!</v>
      </c>
    </row>
    <row r="716" ht="15.75" customHeight="1">
      <c r="E716" s="4" t="str">
        <f>IFERROR(__xludf.DUMMYFUNCTION("GOOGLETRANSLATE(D716, ""he"", ""en"")"),"#VALUE!")</f>
        <v>#VALUE!</v>
      </c>
    </row>
    <row r="717" ht="15.75" customHeight="1">
      <c r="E717" s="4" t="str">
        <f>IFERROR(__xludf.DUMMYFUNCTION("GOOGLETRANSLATE(D717, ""he"", ""en"")"),"#VALUE!")</f>
        <v>#VALUE!</v>
      </c>
    </row>
    <row r="718" ht="15.75" customHeight="1">
      <c r="E718" s="4" t="str">
        <f>IFERROR(__xludf.DUMMYFUNCTION("GOOGLETRANSLATE(D718, ""he"", ""en"")"),"#VALUE!")</f>
        <v>#VALUE!</v>
      </c>
    </row>
    <row r="719" ht="15.75" customHeight="1">
      <c r="E719" s="4" t="str">
        <f>IFERROR(__xludf.DUMMYFUNCTION("GOOGLETRANSLATE(D719, ""he"", ""en"")"),"#VALUE!")</f>
        <v>#VALUE!</v>
      </c>
    </row>
    <row r="720" ht="15.75" customHeight="1">
      <c r="E720" s="4" t="str">
        <f>IFERROR(__xludf.DUMMYFUNCTION("GOOGLETRANSLATE(D720, ""he"", ""en"")"),"#VALUE!")</f>
        <v>#VALUE!</v>
      </c>
    </row>
    <row r="721" ht="15.75" customHeight="1">
      <c r="E721" s="4" t="str">
        <f>IFERROR(__xludf.DUMMYFUNCTION("GOOGLETRANSLATE(D721, ""he"", ""en"")"),"#VALUE!")</f>
        <v>#VALUE!</v>
      </c>
    </row>
    <row r="722" ht="15.75" customHeight="1">
      <c r="E722" s="4" t="str">
        <f>IFERROR(__xludf.DUMMYFUNCTION("GOOGLETRANSLATE(D722, ""he"", ""en"")"),"#VALUE!")</f>
        <v>#VALUE!</v>
      </c>
    </row>
    <row r="723" ht="15.75" customHeight="1">
      <c r="E723" s="4" t="str">
        <f>IFERROR(__xludf.DUMMYFUNCTION("GOOGLETRANSLATE(D723, ""he"", ""en"")"),"#VALUE!")</f>
        <v>#VALUE!</v>
      </c>
    </row>
    <row r="724" ht="15.75" customHeight="1">
      <c r="E724" s="4" t="str">
        <f>IFERROR(__xludf.DUMMYFUNCTION("GOOGLETRANSLATE(D724, ""he"", ""en"")"),"#VALUE!")</f>
        <v>#VALUE!</v>
      </c>
    </row>
    <row r="725" ht="15.75" customHeight="1">
      <c r="E725" s="4" t="str">
        <f>IFERROR(__xludf.DUMMYFUNCTION("GOOGLETRANSLATE(D725, ""he"", ""en"")"),"#VALUE!")</f>
        <v>#VALUE!</v>
      </c>
    </row>
    <row r="726" ht="15.75" customHeight="1">
      <c r="E726" s="4" t="str">
        <f>IFERROR(__xludf.DUMMYFUNCTION("GOOGLETRANSLATE(D726, ""he"", ""en"")"),"#VALUE!")</f>
        <v>#VALUE!</v>
      </c>
    </row>
    <row r="727" ht="15.75" customHeight="1">
      <c r="E727" s="4" t="str">
        <f>IFERROR(__xludf.DUMMYFUNCTION("GOOGLETRANSLATE(D727, ""he"", ""en"")"),"#VALUE!")</f>
        <v>#VALUE!</v>
      </c>
    </row>
    <row r="728" ht="15.75" customHeight="1">
      <c r="E728" s="4" t="str">
        <f>IFERROR(__xludf.DUMMYFUNCTION("GOOGLETRANSLATE(D728, ""he"", ""en"")"),"#VALUE!")</f>
        <v>#VALUE!</v>
      </c>
    </row>
    <row r="729" ht="15.75" customHeight="1">
      <c r="E729" s="4" t="str">
        <f>IFERROR(__xludf.DUMMYFUNCTION("GOOGLETRANSLATE(D729, ""he"", ""en"")"),"#VALUE!")</f>
        <v>#VALUE!</v>
      </c>
    </row>
    <row r="730" ht="15.75" customHeight="1">
      <c r="E730" s="4" t="str">
        <f>IFERROR(__xludf.DUMMYFUNCTION("GOOGLETRANSLATE(D730, ""he"", ""en"")"),"#VALUE!")</f>
        <v>#VALUE!</v>
      </c>
    </row>
    <row r="731" ht="15.75" customHeight="1">
      <c r="E731" s="4" t="str">
        <f>IFERROR(__xludf.DUMMYFUNCTION("GOOGLETRANSLATE(D731, ""he"", ""en"")"),"#VALUE!")</f>
        <v>#VALUE!</v>
      </c>
    </row>
    <row r="732" ht="15.75" customHeight="1">
      <c r="E732" s="4" t="str">
        <f>IFERROR(__xludf.DUMMYFUNCTION("GOOGLETRANSLATE(D732, ""he"", ""en"")"),"#VALUE!")</f>
        <v>#VALUE!</v>
      </c>
    </row>
    <row r="733" ht="15.75" customHeight="1">
      <c r="E733" s="4" t="str">
        <f>IFERROR(__xludf.DUMMYFUNCTION("GOOGLETRANSLATE(D733, ""he"", ""en"")"),"#VALUE!")</f>
        <v>#VALUE!</v>
      </c>
    </row>
    <row r="734" ht="15.75" customHeight="1">
      <c r="E734" s="4" t="str">
        <f>IFERROR(__xludf.DUMMYFUNCTION("GOOGLETRANSLATE(D734, ""he"", ""en"")"),"#VALUE!")</f>
        <v>#VALUE!</v>
      </c>
    </row>
    <row r="735" ht="15.75" customHeight="1">
      <c r="E735" s="4" t="str">
        <f>IFERROR(__xludf.DUMMYFUNCTION("GOOGLETRANSLATE(D735, ""he"", ""en"")"),"#VALUE!")</f>
        <v>#VALUE!</v>
      </c>
    </row>
    <row r="736" ht="15.75" customHeight="1">
      <c r="E736" s="4" t="str">
        <f>IFERROR(__xludf.DUMMYFUNCTION("GOOGLETRANSLATE(D736, ""he"", ""en"")"),"#VALUE!")</f>
        <v>#VALUE!</v>
      </c>
    </row>
    <row r="737" ht="15.75" customHeight="1">
      <c r="E737" s="4" t="str">
        <f>IFERROR(__xludf.DUMMYFUNCTION("GOOGLETRANSLATE(D737, ""he"", ""en"")"),"#VALUE!")</f>
        <v>#VALUE!</v>
      </c>
    </row>
    <row r="738" ht="15.75" customHeight="1">
      <c r="E738" s="4" t="str">
        <f>IFERROR(__xludf.DUMMYFUNCTION("GOOGLETRANSLATE(D738, ""he"", ""en"")"),"#VALUE!")</f>
        <v>#VALUE!</v>
      </c>
    </row>
    <row r="739" ht="15.75" customHeight="1">
      <c r="E739" s="4" t="str">
        <f>IFERROR(__xludf.DUMMYFUNCTION("GOOGLETRANSLATE(D739, ""he"", ""en"")"),"#VALUE!")</f>
        <v>#VALUE!</v>
      </c>
    </row>
    <row r="740" ht="15.75" customHeight="1">
      <c r="E740" s="4" t="str">
        <f>IFERROR(__xludf.DUMMYFUNCTION("GOOGLETRANSLATE(D740, ""he"", ""en"")"),"#VALUE!")</f>
        <v>#VALUE!</v>
      </c>
    </row>
    <row r="741" ht="15.75" customHeight="1">
      <c r="E741" s="4" t="str">
        <f>IFERROR(__xludf.DUMMYFUNCTION("GOOGLETRANSLATE(D741, ""he"", ""en"")"),"#VALUE!")</f>
        <v>#VALUE!</v>
      </c>
    </row>
    <row r="742" ht="15.75" customHeight="1">
      <c r="E742" s="4" t="str">
        <f>IFERROR(__xludf.DUMMYFUNCTION("GOOGLETRANSLATE(D742, ""he"", ""en"")"),"#VALUE!")</f>
        <v>#VALUE!</v>
      </c>
    </row>
    <row r="743" ht="15.75" customHeight="1">
      <c r="E743" s="4" t="str">
        <f>IFERROR(__xludf.DUMMYFUNCTION("GOOGLETRANSLATE(D743, ""he"", ""en"")"),"#VALUE!")</f>
        <v>#VALUE!</v>
      </c>
    </row>
    <row r="744" ht="15.75" customHeight="1">
      <c r="E744" s="4" t="str">
        <f>IFERROR(__xludf.DUMMYFUNCTION("GOOGLETRANSLATE(D744, ""he"", ""en"")"),"#VALUE!")</f>
        <v>#VALUE!</v>
      </c>
    </row>
    <row r="745" ht="15.75" customHeight="1">
      <c r="E745" s="4" t="str">
        <f>IFERROR(__xludf.DUMMYFUNCTION("GOOGLETRANSLATE(D745, ""he"", ""en"")"),"#VALUE!")</f>
        <v>#VALUE!</v>
      </c>
    </row>
    <row r="746" ht="15.75" customHeight="1">
      <c r="E746" s="4" t="str">
        <f>IFERROR(__xludf.DUMMYFUNCTION("GOOGLETRANSLATE(D746, ""he"", ""en"")"),"#VALUE!")</f>
        <v>#VALUE!</v>
      </c>
    </row>
    <row r="747" ht="15.75" customHeight="1">
      <c r="E747" s="4" t="str">
        <f>IFERROR(__xludf.DUMMYFUNCTION("GOOGLETRANSLATE(D747, ""he"", ""en"")"),"#VALUE!")</f>
        <v>#VALUE!</v>
      </c>
    </row>
    <row r="748" ht="15.75" customHeight="1">
      <c r="E748" s="4" t="str">
        <f>IFERROR(__xludf.DUMMYFUNCTION("GOOGLETRANSLATE(D748, ""he"", ""en"")"),"#VALUE!")</f>
        <v>#VALUE!</v>
      </c>
    </row>
    <row r="749" ht="15.75" customHeight="1">
      <c r="E749" s="4" t="str">
        <f>IFERROR(__xludf.DUMMYFUNCTION("GOOGLETRANSLATE(D749, ""he"", ""en"")"),"#VALUE!")</f>
        <v>#VALUE!</v>
      </c>
    </row>
    <row r="750" ht="15.75" customHeight="1">
      <c r="E750" s="4" t="str">
        <f>IFERROR(__xludf.DUMMYFUNCTION("GOOGLETRANSLATE(D750, ""he"", ""en"")"),"#VALUE!")</f>
        <v>#VALUE!</v>
      </c>
    </row>
    <row r="751" ht="15.75" customHeight="1">
      <c r="E751" s="4" t="str">
        <f>IFERROR(__xludf.DUMMYFUNCTION("GOOGLETRANSLATE(D751, ""he"", ""en"")"),"#VALUE!")</f>
        <v>#VALUE!</v>
      </c>
    </row>
    <row r="752" ht="15.75" customHeight="1">
      <c r="E752" s="4" t="str">
        <f>IFERROR(__xludf.DUMMYFUNCTION("GOOGLETRANSLATE(D752, ""he"", ""en"")"),"#VALUE!")</f>
        <v>#VALUE!</v>
      </c>
    </row>
    <row r="753" ht="15.75" customHeight="1">
      <c r="E753" s="4" t="str">
        <f>IFERROR(__xludf.DUMMYFUNCTION("GOOGLETRANSLATE(D753, ""he"", ""en"")"),"#VALUE!")</f>
        <v>#VALUE!</v>
      </c>
    </row>
    <row r="754" ht="15.75" customHeight="1">
      <c r="E754" s="4" t="str">
        <f>IFERROR(__xludf.DUMMYFUNCTION("GOOGLETRANSLATE(D754, ""he"", ""en"")"),"#VALUE!")</f>
        <v>#VALUE!</v>
      </c>
    </row>
    <row r="755" ht="15.75" customHeight="1">
      <c r="E755" s="4" t="str">
        <f>IFERROR(__xludf.DUMMYFUNCTION("GOOGLETRANSLATE(D755, ""he"", ""en"")"),"#VALUE!")</f>
        <v>#VALUE!</v>
      </c>
    </row>
    <row r="756" ht="15.75" customHeight="1">
      <c r="E756" s="4" t="str">
        <f>IFERROR(__xludf.DUMMYFUNCTION("GOOGLETRANSLATE(D756, ""he"", ""en"")"),"#VALUE!")</f>
        <v>#VALUE!</v>
      </c>
    </row>
    <row r="757" ht="15.75" customHeight="1">
      <c r="E757" s="4" t="str">
        <f>IFERROR(__xludf.DUMMYFUNCTION("GOOGLETRANSLATE(D757, ""he"", ""en"")"),"#VALUE!")</f>
        <v>#VALUE!</v>
      </c>
    </row>
    <row r="758" ht="15.75" customHeight="1">
      <c r="E758" s="4" t="str">
        <f>IFERROR(__xludf.DUMMYFUNCTION("GOOGLETRANSLATE(D758, ""he"", ""en"")"),"#VALUE!")</f>
        <v>#VALUE!</v>
      </c>
    </row>
    <row r="759" ht="15.75" customHeight="1">
      <c r="E759" s="4" t="str">
        <f>IFERROR(__xludf.DUMMYFUNCTION("GOOGLETRANSLATE(D759, ""he"", ""en"")"),"#VALUE!")</f>
        <v>#VALUE!</v>
      </c>
    </row>
    <row r="760" ht="15.75" customHeight="1">
      <c r="E760" s="4" t="str">
        <f>IFERROR(__xludf.DUMMYFUNCTION("GOOGLETRANSLATE(D760, ""he"", ""en"")"),"#VALUE!")</f>
        <v>#VALUE!</v>
      </c>
    </row>
    <row r="761" ht="15.75" customHeight="1">
      <c r="E761" s="4" t="str">
        <f>IFERROR(__xludf.DUMMYFUNCTION("GOOGLETRANSLATE(D761, ""he"", ""en"")"),"#VALUE!")</f>
        <v>#VALUE!</v>
      </c>
    </row>
    <row r="762" ht="15.75" customHeight="1">
      <c r="E762" s="4" t="str">
        <f>IFERROR(__xludf.DUMMYFUNCTION("GOOGLETRANSLATE(D762, ""he"", ""en"")"),"#VALUE!")</f>
        <v>#VALUE!</v>
      </c>
    </row>
    <row r="763" ht="15.75" customHeight="1">
      <c r="E763" s="4" t="str">
        <f>IFERROR(__xludf.DUMMYFUNCTION("GOOGLETRANSLATE(D763, ""he"", ""en"")"),"#VALUE!")</f>
        <v>#VALUE!</v>
      </c>
    </row>
    <row r="764" ht="15.75" customHeight="1">
      <c r="E764" s="4" t="str">
        <f>IFERROR(__xludf.DUMMYFUNCTION("GOOGLETRANSLATE(D764, ""he"", ""en"")"),"#VALUE!")</f>
        <v>#VALUE!</v>
      </c>
    </row>
    <row r="765" ht="15.75" customHeight="1">
      <c r="E765" s="4" t="str">
        <f>IFERROR(__xludf.DUMMYFUNCTION("GOOGLETRANSLATE(D765, ""he"", ""en"")"),"#VALUE!")</f>
        <v>#VALUE!</v>
      </c>
    </row>
    <row r="766" ht="15.75" customHeight="1">
      <c r="E766" s="4" t="str">
        <f>IFERROR(__xludf.DUMMYFUNCTION("GOOGLETRANSLATE(D766, ""he"", ""en"")"),"#VALUE!")</f>
        <v>#VALUE!</v>
      </c>
    </row>
    <row r="767" ht="15.75" customHeight="1">
      <c r="E767" s="4" t="str">
        <f>IFERROR(__xludf.DUMMYFUNCTION("GOOGLETRANSLATE(D767, ""he"", ""en"")"),"#VALUE!")</f>
        <v>#VALUE!</v>
      </c>
    </row>
    <row r="768" ht="15.75" customHeight="1">
      <c r="E768" s="4" t="str">
        <f>IFERROR(__xludf.DUMMYFUNCTION("GOOGLETRANSLATE(D768, ""he"", ""en"")"),"#VALUE!")</f>
        <v>#VALUE!</v>
      </c>
    </row>
    <row r="769" ht="15.75" customHeight="1">
      <c r="E769" s="4" t="str">
        <f>IFERROR(__xludf.DUMMYFUNCTION("GOOGLETRANSLATE(D769, ""he"", ""en"")"),"#VALUE!")</f>
        <v>#VALUE!</v>
      </c>
    </row>
    <row r="770" ht="15.75" customHeight="1">
      <c r="E770" s="4" t="str">
        <f>IFERROR(__xludf.DUMMYFUNCTION("GOOGLETRANSLATE(D770, ""he"", ""en"")"),"#VALUE!")</f>
        <v>#VALUE!</v>
      </c>
    </row>
    <row r="771" ht="15.75" customHeight="1">
      <c r="E771" s="4" t="str">
        <f>IFERROR(__xludf.DUMMYFUNCTION("GOOGLETRANSLATE(D771, ""he"", ""en"")"),"#VALUE!")</f>
        <v>#VALUE!</v>
      </c>
    </row>
    <row r="772" ht="15.75" customHeight="1">
      <c r="E772" s="4" t="str">
        <f>IFERROR(__xludf.DUMMYFUNCTION("GOOGLETRANSLATE(D772, ""he"", ""en"")"),"#VALUE!")</f>
        <v>#VALUE!</v>
      </c>
    </row>
    <row r="773" ht="15.75" customHeight="1">
      <c r="E773" s="4" t="str">
        <f>IFERROR(__xludf.DUMMYFUNCTION("GOOGLETRANSLATE(D773, ""he"", ""en"")"),"#VALUE!")</f>
        <v>#VALUE!</v>
      </c>
    </row>
    <row r="774" ht="15.75" customHeight="1">
      <c r="E774" s="4" t="str">
        <f>IFERROR(__xludf.DUMMYFUNCTION("GOOGLETRANSLATE(D774, ""he"", ""en"")"),"#VALUE!")</f>
        <v>#VALUE!</v>
      </c>
    </row>
    <row r="775" ht="15.75" customHeight="1">
      <c r="E775" s="4" t="str">
        <f>IFERROR(__xludf.DUMMYFUNCTION("GOOGLETRANSLATE(D775, ""he"", ""en"")"),"#VALUE!")</f>
        <v>#VALUE!</v>
      </c>
    </row>
    <row r="776" ht="15.75" customHeight="1">
      <c r="E776" s="4" t="str">
        <f>IFERROR(__xludf.DUMMYFUNCTION("GOOGLETRANSLATE(D776, ""he"", ""en"")"),"#VALUE!")</f>
        <v>#VALUE!</v>
      </c>
    </row>
    <row r="777" ht="15.75" customHeight="1">
      <c r="E777" s="4" t="str">
        <f>IFERROR(__xludf.DUMMYFUNCTION("GOOGLETRANSLATE(D777, ""he"", ""en"")"),"#VALUE!")</f>
        <v>#VALUE!</v>
      </c>
    </row>
    <row r="778" ht="15.75" customHeight="1">
      <c r="E778" s="4" t="str">
        <f>IFERROR(__xludf.DUMMYFUNCTION("GOOGLETRANSLATE(D778, ""he"", ""en"")"),"#VALUE!")</f>
        <v>#VALUE!</v>
      </c>
    </row>
    <row r="779" ht="15.75" customHeight="1">
      <c r="E779" s="4" t="str">
        <f>IFERROR(__xludf.DUMMYFUNCTION("GOOGLETRANSLATE(D779, ""he"", ""en"")"),"#VALUE!")</f>
        <v>#VALUE!</v>
      </c>
    </row>
    <row r="780" ht="15.75" customHeight="1">
      <c r="E780" s="4" t="str">
        <f>IFERROR(__xludf.DUMMYFUNCTION("GOOGLETRANSLATE(D780, ""he"", ""en"")"),"#VALUE!")</f>
        <v>#VALUE!</v>
      </c>
    </row>
    <row r="781" ht="15.75" customHeight="1">
      <c r="E781" s="4" t="str">
        <f>IFERROR(__xludf.DUMMYFUNCTION("GOOGLETRANSLATE(D781, ""he"", ""en"")"),"#VALUE!")</f>
        <v>#VALUE!</v>
      </c>
    </row>
    <row r="782" ht="15.75" customHeight="1">
      <c r="E782" s="4" t="str">
        <f>IFERROR(__xludf.DUMMYFUNCTION("GOOGLETRANSLATE(D782, ""he"", ""en"")"),"#VALUE!")</f>
        <v>#VALUE!</v>
      </c>
    </row>
    <row r="783" ht="15.75" customHeight="1">
      <c r="E783" s="4" t="str">
        <f>IFERROR(__xludf.DUMMYFUNCTION("GOOGLETRANSLATE(D783, ""he"", ""en"")"),"#VALUE!")</f>
        <v>#VALUE!</v>
      </c>
    </row>
    <row r="784" ht="15.75" customHeight="1">
      <c r="E784" s="4" t="str">
        <f>IFERROR(__xludf.DUMMYFUNCTION("GOOGLETRANSLATE(D784, ""he"", ""en"")"),"#VALUE!")</f>
        <v>#VALUE!</v>
      </c>
    </row>
    <row r="785" ht="15.75" customHeight="1">
      <c r="E785" s="4" t="str">
        <f>IFERROR(__xludf.DUMMYFUNCTION("GOOGLETRANSLATE(D785, ""he"", ""en"")"),"#VALUE!")</f>
        <v>#VALUE!</v>
      </c>
    </row>
    <row r="786" ht="15.75" customHeight="1">
      <c r="E786" s="4" t="str">
        <f>IFERROR(__xludf.DUMMYFUNCTION("GOOGLETRANSLATE(D786, ""he"", ""en"")"),"#VALUE!")</f>
        <v>#VALUE!</v>
      </c>
    </row>
    <row r="787" ht="15.75" customHeight="1">
      <c r="E787" s="4" t="str">
        <f>IFERROR(__xludf.DUMMYFUNCTION("GOOGLETRANSLATE(D787, ""he"", ""en"")"),"#VALUE!")</f>
        <v>#VALUE!</v>
      </c>
    </row>
    <row r="788" ht="15.75" customHeight="1">
      <c r="E788" s="4" t="str">
        <f>IFERROR(__xludf.DUMMYFUNCTION("GOOGLETRANSLATE(D788, ""he"", ""en"")"),"#VALUE!")</f>
        <v>#VALUE!</v>
      </c>
    </row>
    <row r="789" ht="15.75" customHeight="1">
      <c r="E789" s="4" t="str">
        <f>IFERROR(__xludf.DUMMYFUNCTION("GOOGLETRANSLATE(D789, ""he"", ""en"")"),"#VALUE!")</f>
        <v>#VALUE!</v>
      </c>
    </row>
    <row r="790" ht="15.75" customHeight="1">
      <c r="E790" s="4" t="str">
        <f>IFERROR(__xludf.DUMMYFUNCTION("GOOGLETRANSLATE(D790, ""he"", ""en"")"),"#VALUE!")</f>
        <v>#VALUE!</v>
      </c>
    </row>
    <row r="791" ht="15.75" customHeight="1">
      <c r="E791" s="4" t="str">
        <f>IFERROR(__xludf.DUMMYFUNCTION("GOOGLETRANSLATE(D791, ""he"", ""en"")"),"#VALUE!")</f>
        <v>#VALUE!</v>
      </c>
    </row>
    <row r="792" ht="15.75" customHeight="1">
      <c r="E792" s="4" t="str">
        <f>IFERROR(__xludf.DUMMYFUNCTION("GOOGLETRANSLATE(D792, ""he"", ""en"")"),"#VALUE!")</f>
        <v>#VALUE!</v>
      </c>
    </row>
    <row r="793" ht="15.75" customHeight="1">
      <c r="E793" s="4" t="str">
        <f>IFERROR(__xludf.DUMMYFUNCTION("GOOGLETRANSLATE(D793, ""he"", ""en"")"),"#VALUE!")</f>
        <v>#VALUE!</v>
      </c>
    </row>
    <row r="794" ht="15.75" customHeight="1">
      <c r="E794" s="4" t="str">
        <f>IFERROR(__xludf.DUMMYFUNCTION("GOOGLETRANSLATE(D794, ""he"", ""en"")"),"#VALUE!")</f>
        <v>#VALUE!</v>
      </c>
    </row>
    <row r="795" ht="15.75" customHeight="1">
      <c r="E795" s="4" t="str">
        <f>IFERROR(__xludf.DUMMYFUNCTION("GOOGLETRANSLATE(D795, ""he"", ""en"")"),"#VALUE!")</f>
        <v>#VALUE!</v>
      </c>
    </row>
    <row r="796" ht="15.75" customHeight="1">
      <c r="E796" s="4" t="str">
        <f>IFERROR(__xludf.DUMMYFUNCTION("GOOGLETRANSLATE(D796, ""he"", ""en"")"),"#VALUE!")</f>
        <v>#VALUE!</v>
      </c>
    </row>
    <row r="797" ht="15.75" customHeight="1">
      <c r="E797" s="4" t="str">
        <f>IFERROR(__xludf.DUMMYFUNCTION("GOOGLETRANSLATE(D797, ""he"", ""en"")"),"#VALUE!")</f>
        <v>#VALUE!</v>
      </c>
    </row>
    <row r="798" ht="15.75" customHeight="1">
      <c r="E798" s="4" t="str">
        <f>IFERROR(__xludf.DUMMYFUNCTION("GOOGLETRANSLATE(D798, ""he"", ""en"")"),"#VALUE!")</f>
        <v>#VALUE!</v>
      </c>
    </row>
    <row r="799" ht="15.75" customHeight="1">
      <c r="E799" s="4" t="str">
        <f>IFERROR(__xludf.DUMMYFUNCTION("GOOGLETRANSLATE(D799, ""he"", ""en"")"),"#VALUE!")</f>
        <v>#VALUE!</v>
      </c>
    </row>
    <row r="800" ht="15.75" customHeight="1">
      <c r="E800" s="4" t="str">
        <f>IFERROR(__xludf.DUMMYFUNCTION("GOOGLETRANSLATE(D800, ""he"", ""en"")"),"#VALUE!")</f>
        <v>#VALUE!</v>
      </c>
    </row>
    <row r="801" ht="15.75" customHeight="1">
      <c r="E801" s="4" t="str">
        <f>IFERROR(__xludf.DUMMYFUNCTION("GOOGLETRANSLATE(D801, ""he"", ""en"")"),"#VALUE!")</f>
        <v>#VALUE!</v>
      </c>
    </row>
    <row r="802" ht="15.75" customHeight="1">
      <c r="E802" s="4" t="str">
        <f>IFERROR(__xludf.DUMMYFUNCTION("GOOGLETRANSLATE(D802, ""he"", ""en"")"),"#VALUE!")</f>
        <v>#VALUE!</v>
      </c>
    </row>
    <row r="803" ht="15.75" customHeight="1">
      <c r="E803" s="4" t="str">
        <f>IFERROR(__xludf.DUMMYFUNCTION("GOOGLETRANSLATE(D803, ""he"", ""en"")"),"#VALUE!")</f>
        <v>#VALUE!</v>
      </c>
    </row>
    <row r="804" ht="15.75" customHeight="1">
      <c r="E804" s="4" t="str">
        <f>IFERROR(__xludf.DUMMYFUNCTION("GOOGLETRANSLATE(D804, ""he"", ""en"")"),"#VALUE!")</f>
        <v>#VALUE!</v>
      </c>
    </row>
    <row r="805" ht="15.75" customHeight="1">
      <c r="E805" s="4" t="str">
        <f>IFERROR(__xludf.DUMMYFUNCTION("GOOGLETRANSLATE(D805, ""he"", ""en"")"),"#VALUE!")</f>
        <v>#VALUE!</v>
      </c>
    </row>
    <row r="806" ht="15.75" customHeight="1">
      <c r="E806" s="4" t="str">
        <f>IFERROR(__xludf.DUMMYFUNCTION("GOOGLETRANSLATE(D806, ""he"", ""en"")"),"#VALUE!")</f>
        <v>#VALUE!</v>
      </c>
    </row>
    <row r="807" ht="15.75" customHeight="1">
      <c r="E807" s="4" t="str">
        <f>IFERROR(__xludf.DUMMYFUNCTION("GOOGLETRANSLATE(D807, ""he"", ""en"")"),"#VALUE!")</f>
        <v>#VALUE!</v>
      </c>
    </row>
    <row r="808" ht="15.75" customHeight="1">
      <c r="E808" s="4" t="str">
        <f>IFERROR(__xludf.DUMMYFUNCTION("GOOGLETRANSLATE(D808, ""he"", ""en"")"),"#VALUE!")</f>
        <v>#VALUE!</v>
      </c>
    </row>
    <row r="809" ht="15.75" customHeight="1">
      <c r="E809" s="4" t="str">
        <f>IFERROR(__xludf.DUMMYFUNCTION("GOOGLETRANSLATE(D809, ""he"", ""en"")"),"#VALUE!")</f>
        <v>#VALUE!</v>
      </c>
    </row>
    <row r="810" ht="15.75" customHeight="1">
      <c r="E810" s="4" t="str">
        <f>IFERROR(__xludf.DUMMYFUNCTION("GOOGLETRANSLATE(D810, ""he"", ""en"")"),"#VALUE!")</f>
        <v>#VALUE!</v>
      </c>
    </row>
    <row r="811" ht="15.75" customHeight="1">
      <c r="E811" s="4" t="str">
        <f>IFERROR(__xludf.DUMMYFUNCTION("GOOGLETRANSLATE(D811, ""he"", ""en"")"),"#VALUE!")</f>
        <v>#VALUE!</v>
      </c>
    </row>
    <row r="812" ht="15.75" customHeight="1">
      <c r="E812" s="4" t="str">
        <f>IFERROR(__xludf.DUMMYFUNCTION("GOOGLETRANSLATE(D812, ""he"", ""en"")"),"#VALUE!")</f>
        <v>#VALUE!</v>
      </c>
    </row>
    <row r="813" ht="15.75" customHeight="1">
      <c r="E813" s="4" t="str">
        <f>IFERROR(__xludf.DUMMYFUNCTION("GOOGLETRANSLATE(D813, ""he"", ""en"")"),"#VALUE!")</f>
        <v>#VALUE!</v>
      </c>
    </row>
    <row r="814" ht="15.75" customHeight="1">
      <c r="E814" s="4" t="str">
        <f>IFERROR(__xludf.DUMMYFUNCTION("GOOGLETRANSLATE(D814, ""he"", ""en"")"),"#VALUE!")</f>
        <v>#VALUE!</v>
      </c>
    </row>
    <row r="815" ht="15.75" customHeight="1">
      <c r="E815" s="4" t="str">
        <f>IFERROR(__xludf.DUMMYFUNCTION("GOOGLETRANSLATE(D815, ""he"", ""en"")"),"#VALUE!")</f>
        <v>#VALUE!</v>
      </c>
    </row>
    <row r="816" ht="15.75" customHeight="1">
      <c r="E816" s="4" t="str">
        <f>IFERROR(__xludf.DUMMYFUNCTION("GOOGLETRANSLATE(D816, ""he"", ""en"")"),"#VALUE!")</f>
        <v>#VALUE!</v>
      </c>
    </row>
    <row r="817" ht="15.75" customHeight="1">
      <c r="E817" s="4" t="str">
        <f>IFERROR(__xludf.DUMMYFUNCTION("GOOGLETRANSLATE(D817, ""he"", ""en"")"),"#VALUE!")</f>
        <v>#VALUE!</v>
      </c>
    </row>
    <row r="818" ht="15.75" customHeight="1">
      <c r="E818" s="4" t="str">
        <f>IFERROR(__xludf.DUMMYFUNCTION("GOOGLETRANSLATE(D818, ""he"", ""en"")"),"#VALUE!")</f>
        <v>#VALUE!</v>
      </c>
    </row>
    <row r="819" ht="15.75" customHeight="1">
      <c r="E819" s="4" t="str">
        <f>IFERROR(__xludf.DUMMYFUNCTION("GOOGLETRANSLATE(D819, ""he"", ""en"")"),"#VALUE!")</f>
        <v>#VALUE!</v>
      </c>
    </row>
    <row r="820" ht="15.75" customHeight="1">
      <c r="E820" s="4" t="str">
        <f>IFERROR(__xludf.DUMMYFUNCTION("GOOGLETRANSLATE(D820, ""he"", ""en"")"),"#VALUE!")</f>
        <v>#VALUE!</v>
      </c>
    </row>
    <row r="821" ht="15.75" customHeight="1">
      <c r="E821" s="4" t="str">
        <f>IFERROR(__xludf.DUMMYFUNCTION("GOOGLETRANSLATE(D821, ""he"", ""en"")"),"#VALUE!")</f>
        <v>#VALUE!</v>
      </c>
    </row>
    <row r="822" ht="15.75" customHeight="1">
      <c r="E822" s="4" t="str">
        <f>IFERROR(__xludf.DUMMYFUNCTION("GOOGLETRANSLATE(D822, ""he"", ""en"")"),"#VALUE!")</f>
        <v>#VALUE!</v>
      </c>
    </row>
    <row r="823" ht="15.75" customHeight="1">
      <c r="E823" s="4" t="str">
        <f>IFERROR(__xludf.DUMMYFUNCTION("GOOGLETRANSLATE(D823, ""he"", ""en"")"),"#VALUE!")</f>
        <v>#VALUE!</v>
      </c>
    </row>
    <row r="824" ht="15.75" customHeight="1">
      <c r="E824" s="4" t="str">
        <f>IFERROR(__xludf.DUMMYFUNCTION("GOOGLETRANSLATE(D824, ""he"", ""en"")"),"#VALUE!")</f>
        <v>#VALUE!</v>
      </c>
    </row>
    <row r="825" ht="15.75" customHeight="1">
      <c r="E825" s="4" t="str">
        <f>IFERROR(__xludf.DUMMYFUNCTION("GOOGLETRANSLATE(D825, ""he"", ""en"")"),"#VALUE!")</f>
        <v>#VALUE!</v>
      </c>
    </row>
    <row r="826" ht="15.75" customHeight="1">
      <c r="E826" s="4" t="str">
        <f>IFERROR(__xludf.DUMMYFUNCTION("GOOGLETRANSLATE(D826, ""he"", ""en"")"),"#VALUE!")</f>
        <v>#VALUE!</v>
      </c>
    </row>
    <row r="827" ht="15.75" customHeight="1">
      <c r="E827" s="4" t="str">
        <f>IFERROR(__xludf.DUMMYFUNCTION("GOOGLETRANSLATE(D827, ""he"", ""en"")"),"#VALUE!")</f>
        <v>#VALUE!</v>
      </c>
    </row>
    <row r="828" ht="15.75" customHeight="1">
      <c r="E828" s="4" t="str">
        <f>IFERROR(__xludf.DUMMYFUNCTION("GOOGLETRANSLATE(D828, ""he"", ""en"")"),"#VALUE!")</f>
        <v>#VALUE!</v>
      </c>
    </row>
    <row r="829" ht="15.75" customHeight="1">
      <c r="E829" s="4" t="str">
        <f>IFERROR(__xludf.DUMMYFUNCTION("GOOGLETRANSLATE(D829, ""he"", ""en"")"),"#VALUE!")</f>
        <v>#VALUE!</v>
      </c>
    </row>
    <row r="830" ht="15.75" customHeight="1">
      <c r="E830" s="4" t="str">
        <f>IFERROR(__xludf.DUMMYFUNCTION("GOOGLETRANSLATE(D830, ""he"", ""en"")"),"#VALUE!")</f>
        <v>#VALUE!</v>
      </c>
    </row>
    <row r="831" ht="15.75" customHeight="1">
      <c r="E831" s="4" t="str">
        <f>IFERROR(__xludf.DUMMYFUNCTION("GOOGLETRANSLATE(D831, ""he"", ""en"")"),"#VALUE!")</f>
        <v>#VALUE!</v>
      </c>
    </row>
    <row r="832" ht="15.75" customHeight="1">
      <c r="E832" s="4" t="str">
        <f>IFERROR(__xludf.DUMMYFUNCTION("GOOGLETRANSLATE(D832, ""he"", ""en"")"),"#VALUE!")</f>
        <v>#VALUE!</v>
      </c>
    </row>
    <row r="833" ht="15.75" customHeight="1">
      <c r="E833" s="4" t="str">
        <f>IFERROR(__xludf.DUMMYFUNCTION("GOOGLETRANSLATE(D833, ""he"", ""en"")"),"#VALUE!")</f>
        <v>#VALUE!</v>
      </c>
    </row>
    <row r="834" ht="15.75" customHeight="1">
      <c r="E834" s="4" t="str">
        <f>IFERROR(__xludf.DUMMYFUNCTION("GOOGLETRANSLATE(D834, ""he"", ""en"")"),"#VALUE!")</f>
        <v>#VALUE!</v>
      </c>
    </row>
    <row r="835" ht="15.75" customHeight="1">
      <c r="E835" s="4" t="str">
        <f>IFERROR(__xludf.DUMMYFUNCTION("GOOGLETRANSLATE(D835, ""he"", ""en"")"),"#VALUE!")</f>
        <v>#VALUE!</v>
      </c>
    </row>
    <row r="836" ht="15.75" customHeight="1">
      <c r="E836" s="4" t="str">
        <f>IFERROR(__xludf.DUMMYFUNCTION("GOOGLETRANSLATE(D836, ""he"", ""en"")"),"#VALUE!")</f>
        <v>#VALUE!</v>
      </c>
    </row>
    <row r="837" ht="15.75" customHeight="1">
      <c r="E837" s="4" t="str">
        <f>IFERROR(__xludf.DUMMYFUNCTION("GOOGLETRANSLATE(D837, ""he"", ""en"")"),"#VALUE!")</f>
        <v>#VALUE!</v>
      </c>
    </row>
    <row r="838" ht="15.75" customHeight="1">
      <c r="E838" s="4" t="str">
        <f>IFERROR(__xludf.DUMMYFUNCTION("GOOGLETRANSLATE(D838, ""he"", ""en"")"),"#VALUE!")</f>
        <v>#VALUE!</v>
      </c>
    </row>
    <row r="839" ht="15.75" customHeight="1">
      <c r="E839" s="4" t="str">
        <f>IFERROR(__xludf.DUMMYFUNCTION("GOOGLETRANSLATE(D839, ""he"", ""en"")"),"#VALUE!")</f>
        <v>#VALUE!</v>
      </c>
    </row>
    <row r="840" ht="15.75" customHeight="1">
      <c r="E840" s="4" t="str">
        <f>IFERROR(__xludf.DUMMYFUNCTION("GOOGLETRANSLATE(D840, ""he"", ""en"")"),"#VALUE!")</f>
        <v>#VALUE!</v>
      </c>
    </row>
    <row r="841" ht="15.75" customHeight="1">
      <c r="E841" s="4" t="str">
        <f>IFERROR(__xludf.DUMMYFUNCTION("GOOGLETRANSLATE(D841, ""he"", ""en"")"),"#VALUE!")</f>
        <v>#VALUE!</v>
      </c>
    </row>
    <row r="842" ht="15.75" customHeight="1">
      <c r="E842" s="4" t="str">
        <f>IFERROR(__xludf.DUMMYFUNCTION("GOOGLETRANSLATE(D842, ""he"", ""en"")"),"#VALUE!")</f>
        <v>#VALUE!</v>
      </c>
    </row>
    <row r="843" ht="15.75" customHeight="1">
      <c r="E843" s="4" t="str">
        <f>IFERROR(__xludf.DUMMYFUNCTION("GOOGLETRANSLATE(D843, ""he"", ""en"")"),"#VALUE!")</f>
        <v>#VALUE!</v>
      </c>
    </row>
    <row r="844" ht="15.75" customHeight="1">
      <c r="E844" s="4" t="str">
        <f>IFERROR(__xludf.DUMMYFUNCTION("GOOGLETRANSLATE(D844, ""he"", ""en"")"),"#VALUE!")</f>
        <v>#VALUE!</v>
      </c>
    </row>
    <row r="845" ht="15.75" customHeight="1">
      <c r="E845" s="4" t="str">
        <f>IFERROR(__xludf.DUMMYFUNCTION("GOOGLETRANSLATE(D845, ""he"", ""en"")"),"#VALUE!")</f>
        <v>#VALUE!</v>
      </c>
    </row>
    <row r="846" ht="15.75" customHeight="1">
      <c r="E846" s="4" t="str">
        <f>IFERROR(__xludf.DUMMYFUNCTION("GOOGLETRANSLATE(D846, ""he"", ""en"")"),"#VALUE!")</f>
        <v>#VALUE!</v>
      </c>
    </row>
    <row r="847" ht="15.75" customHeight="1">
      <c r="E847" s="4" t="str">
        <f>IFERROR(__xludf.DUMMYFUNCTION("GOOGLETRANSLATE(D847, ""he"", ""en"")"),"#VALUE!")</f>
        <v>#VALUE!</v>
      </c>
    </row>
    <row r="848" ht="15.75" customHeight="1">
      <c r="E848" s="4" t="str">
        <f>IFERROR(__xludf.DUMMYFUNCTION("GOOGLETRANSLATE(D848, ""he"", ""en"")"),"#VALUE!")</f>
        <v>#VALUE!</v>
      </c>
    </row>
    <row r="849" ht="15.75" customHeight="1">
      <c r="E849" s="4" t="str">
        <f>IFERROR(__xludf.DUMMYFUNCTION("GOOGLETRANSLATE(D849, ""he"", ""en"")"),"#VALUE!")</f>
        <v>#VALUE!</v>
      </c>
    </row>
    <row r="850" ht="15.75" customHeight="1">
      <c r="E850" s="4" t="str">
        <f>IFERROR(__xludf.DUMMYFUNCTION("GOOGLETRANSLATE(D850, ""he"", ""en"")"),"#VALUE!")</f>
        <v>#VALUE!</v>
      </c>
    </row>
    <row r="851" ht="15.75" customHeight="1">
      <c r="E851" s="4" t="str">
        <f>IFERROR(__xludf.DUMMYFUNCTION("GOOGLETRANSLATE(D851, ""he"", ""en"")"),"#VALUE!")</f>
        <v>#VALUE!</v>
      </c>
    </row>
    <row r="852" ht="15.75" customHeight="1">
      <c r="E852" s="4" t="str">
        <f>IFERROR(__xludf.DUMMYFUNCTION("GOOGLETRANSLATE(D852, ""he"", ""en"")"),"#VALUE!")</f>
        <v>#VALUE!</v>
      </c>
    </row>
    <row r="853" ht="15.75" customHeight="1">
      <c r="E853" s="4" t="str">
        <f>IFERROR(__xludf.DUMMYFUNCTION("GOOGLETRANSLATE(D853, ""he"", ""en"")"),"#VALUE!")</f>
        <v>#VALUE!</v>
      </c>
    </row>
    <row r="854" ht="15.75" customHeight="1">
      <c r="E854" s="4" t="str">
        <f>IFERROR(__xludf.DUMMYFUNCTION("GOOGLETRANSLATE(D854, ""he"", ""en"")"),"#VALUE!")</f>
        <v>#VALUE!</v>
      </c>
    </row>
    <row r="855" ht="15.75" customHeight="1">
      <c r="E855" s="4" t="str">
        <f>IFERROR(__xludf.DUMMYFUNCTION("GOOGLETRANSLATE(D855, ""he"", ""en"")"),"#VALUE!")</f>
        <v>#VALUE!</v>
      </c>
    </row>
    <row r="856" ht="15.75" customHeight="1">
      <c r="E856" s="4" t="str">
        <f>IFERROR(__xludf.DUMMYFUNCTION("GOOGLETRANSLATE(D856, ""he"", ""en"")"),"#VALUE!")</f>
        <v>#VALUE!</v>
      </c>
    </row>
    <row r="857" ht="15.75" customHeight="1">
      <c r="E857" s="4" t="str">
        <f>IFERROR(__xludf.DUMMYFUNCTION("GOOGLETRANSLATE(D857, ""he"", ""en"")"),"#VALUE!")</f>
        <v>#VALUE!</v>
      </c>
    </row>
    <row r="858" ht="15.75" customHeight="1">
      <c r="E858" s="4" t="str">
        <f>IFERROR(__xludf.DUMMYFUNCTION("GOOGLETRANSLATE(D858, ""he"", ""en"")"),"#VALUE!")</f>
        <v>#VALUE!</v>
      </c>
    </row>
    <row r="859" ht="15.75" customHeight="1">
      <c r="E859" s="4" t="str">
        <f>IFERROR(__xludf.DUMMYFUNCTION("GOOGLETRANSLATE(D859, ""he"", ""en"")"),"#VALUE!")</f>
        <v>#VALUE!</v>
      </c>
    </row>
    <row r="860" ht="15.75" customHeight="1">
      <c r="E860" s="4" t="str">
        <f>IFERROR(__xludf.DUMMYFUNCTION("GOOGLETRANSLATE(D860, ""he"", ""en"")"),"#VALUE!")</f>
        <v>#VALUE!</v>
      </c>
    </row>
    <row r="861" ht="15.75" customHeight="1">
      <c r="E861" s="4" t="str">
        <f>IFERROR(__xludf.DUMMYFUNCTION("GOOGLETRANSLATE(D861, ""he"", ""en"")"),"#VALUE!")</f>
        <v>#VALUE!</v>
      </c>
    </row>
    <row r="862" ht="15.75" customHeight="1">
      <c r="E862" s="4" t="str">
        <f>IFERROR(__xludf.DUMMYFUNCTION("GOOGLETRANSLATE(D862, ""he"", ""en"")"),"#VALUE!")</f>
        <v>#VALUE!</v>
      </c>
    </row>
    <row r="863" ht="15.75" customHeight="1">
      <c r="E863" s="4" t="str">
        <f>IFERROR(__xludf.DUMMYFUNCTION("GOOGLETRANSLATE(D863, ""he"", ""en"")"),"#VALUE!")</f>
        <v>#VALUE!</v>
      </c>
    </row>
    <row r="864" ht="15.75" customHeight="1">
      <c r="E864" s="4" t="str">
        <f>IFERROR(__xludf.DUMMYFUNCTION("GOOGLETRANSLATE(D864, ""he"", ""en"")"),"#VALUE!")</f>
        <v>#VALUE!</v>
      </c>
    </row>
    <row r="865" ht="15.75" customHeight="1">
      <c r="E865" s="4" t="str">
        <f>IFERROR(__xludf.DUMMYFUNCTION("GOOGLETRANSLATE(D865, ""he"", ""en"")"),"#VALUE!")</f>
        <v>#VALUE!</v>
      </c>
    </row>
    <row r="866" ht="15.75" customHeight="1">
      <c r="E866" s="4" t="str">
        <f>IFERROR(__xludf.DUMMYFUNCTION("GOOGLETRANSLATE(D866, ""he"", ""en"")"),"#VALUE!")</f>
        <v>#VALUE!</v>
      </c>
    </row>
    <row r="867" ht="15.75" customHeight="1">
      <c r="E867" s="4" t="str">
        <f>IFERROR(__xludf.DUMMYFUNCTION("GOOGLETRANSLATE(D867, ""he"", ""en"")"),"#VALUE!")</f>
        <v>#VALUE!</v>
      </c>
    </row>
    <row r="868" ht="15.75" customHeight="1">
      <c r="E868" s="4" t="str">
        <f>IFERROR(__xludf.DUMMYFUNCTION("GOOGLETRANSLATE(D868, ""he"", ""en"")"),"#VALUE!")</f>
        <v>#VALUE!</v>
      </c>
    </row>
    <row r="869" ht="15.75" customHeight="1">
      <c r="E869" s="4" t="str">
        <f>IFERROR(__xludf.DUMMYFUNCTION("GOOGLETRANSLATE(D869, ""he"", ""en"")"),"#VALUE!")</f>
        <v>#VALUE!</v>
      </c>
    </row>
    <row r="870" ht="15.75" customHeight="1">
      <c r="E870" s="4" t="str">
        <f>IFERROR(__xludf.DUMMYFUNCTION("GOOGLETRANSLATE(D870, ""he"", ""en"")"),"#VALUE!")</f>
        <v>#VALUE!</v>
      </c>
    </row>
    <row r="871" ht="15.75" customHeight="1">
      <c r="E871" s="4" t="str">
        <f>IFERROR(__xludf.DUMMYFUNCTION("GOOGLETRANSLATE(D871, ""he"", ""en"")"),"#VALUE!")</f>
        <v>#VALUE!</v>
      </c>
    </row>
    <row r="872" ht="15.75" customHeight="1">
      <c r="E872" s="4" t="str">
        <f>IFERROR(__xludf.DUMMYFUNCTION("GOOGLETRANSLATE(D872, ""he"", ""en"")"),"#VALUE!")</f>
        <v>#VALUE!</v>
      </c>
    </row>
    <row r="873" ht="15.75" customHeight="1">
      <c r="E873" s="4" t="str">
        <f>IFERROR(__xludf.DUMMYFUNCTION("GOOGLETRANSLATE(D873, ""he"", ""en"")"),"#VALUE!")</f>
        <v>#VALUE!</v>
      </c>
    </row>
    <row r="874" ht="15.75" customHeight="1">
      <c r="E874" s="4" t="str">
        <f>IFERROR(__xludf.DUMMYFUNCTION("GOOGLETRANSLATE(D874, ""he"", ""en"")"),"#VALUE!")</f>
        <v>#VALUE!</v>
      </c>
    </row>
    <row r="875" ht="15.75" customHeight="1">
      <c r="E875" s="4" t="str">
        <f>IFERROR(__xludf.DUMMYFUNCTION("GOOGLETRANSLATE(D875, ""he"", ""en"")"),"#VALUE!")</f>
        <v>#VALUE!</v>
      </c>
    </row>
    <row r="876" ht="15.75" customHeight="1">
      <c r="E876" s="4" t="str">
        <f>IFERROR(__xludf.DUMMYFUNCTION("GOOGLETRANSLATE(D876, ""he"", ""en"")"),"#VALUE!")</f>
        <v>#VALUE!</v>
      </c>
    </row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1.0" footer="0.0" header="0.0" left="0.75" right="0.75" top="1.0"/>
  <pageSetup orientation="landscape"/>
  <drawing r:id="rId1"/>
</worksheet>
</file>

<file path=xl/worksheets/sheet3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5" width="12.63"/>
    <col customWidth="1" min="6" max="26" width="8.63"/>
  </cols>
  <sheetData>
    <row r="1" ht="15.75" customHeight="1">
      <c r="A1" s="1" t="s">
        <v>0</v>
      </c>
      <c r="B1" s="1" t="s">
        <v>1</v>
      </c>
      <c r="C1" s="2" t="s">
        <v>2</v>
      </c>
      <c r="D1" s="2" t="s">
        <v>3</v>
      </c>
      <c r="E1" s="18" t="s">
        <v>4</v>
      </c>
      <c r="F1" s="2" t="s">
        <v>5</v>
      </c>
      <c r="G1" s="2" t="s">
        <v>6</v>
      </c>
      <c r="H1" s="2" t="s">
        <v>7</v>
      </c>
    </row>
    <row r="2" ht="15.75" customHeight="1">
      <c r="A2" s="24" t="s">
        <v>8</v>
      </c>
      <c r="B2" s="25">
        <v>1.0</v>
      </c>
      <c r="C2" s="4">
        <v>1.0</v>
      </c>
      <c r="D2" s="5" t="s">
        <v>9</v>
      </c>
      <c r="E2" s="4" t="str">
        <f>IFERROR(__xludf.DUMMYFUNCTION("GOOGLETRANSLATE(D2, ""he"", ""en"")"),"{A}")</f>
        <v>{A}</v>
      </c>
      <c r="F2" s="4"/>
      <c r="G2" s="4"/>
      <c r="H2" s="4"/>
    </row>
    <row r="3" ht="15.75" customHeight="1">
      <c r="A3" s="3" t="s">
        <v>10</v>
      </c>
      <c r="B3" s="1" t="s">
        <v>9295</v>
      </c>
      <c r="C3" s="4">
        <v>2.0</v>
      </c>
      <c r="D3" s="5" t="s">
        <v>12</v>
      </c>
      <c r="E3" s="4" t="str">
        <f>IFERROR(__xludf.DUMMYFUNCTION("GOOGLETRANSLATE(D3, ""he"", ""en"")"),"to win")</f>
        <v>to win</v>
      </c>
      <c r="F3" s="4"/>
      <c r="G3" s="4"/>
      <c r="H3" s="4"/>
    </row>
    <row r="4" ht="15.75" customHeight="1">
      <c r="A4" s="3" t="s">
        <v>3949</v>
      </c>
      <c r="B4" s="1" t="s">
        <v>3948</v>
      </c>
      <c r="C4" s="4">
        <v>3.0</v>
      </c>
      <c r="D4" s="5" t="s">
        <v>3949</v>
      </c>
      <c r="E4" s="4" t="str">
        <f>IFERROR(__xludf.DUMMYFUNCTION("GOOGLETRANSLATE(D4, ""he"", ""en"")"),"David")</f>
        <v>David</v>
      </c>
      <c r="F4" s="4"/>
      <c r="G4" s="4"/>
      <c r="H4" s="4"/>
    </row>
    <row r="5" ht="15.75" customHeight="1">
      <c r="A5" s="3" t="s">
        <v>18</v>
      </c>
      <c r="B5" s="1" t="s">
        <v>4279</v>
      </c>
      <c r="C5" s="4">
        <v>4.0</v>
      </c>
      <c r="D5" s="5" t="s">
        <v>18</v>
      </c>
      <c r="E5" s="4" t="str">
        <f>IFERROR(__xludf.DUMMYFUNCTION("GOOGLETRANSLATE(D5, ""he"", ""en"")"),"psalm")</f>
        <v>psalm</v>
      </c>
      <c r="F5" s="4"/>
      <c r="G5" s="4"/>
      <c r="H5" s="4"/>
    </row>
    <row r="6" ht="15.75" customHeight="1">
      <c r="A6" s="3" t="s">
        <v>180</v>
      </c>
      <c r="B6" s="1" t="s">
        <v>2580</v>
      </c>
      <c r="C6" s="4">
        <v>5.0</v>
      </c>
      <c r="D6" s="5" t="s">
        <v>180</v>
      </c>
      <c r="E6" s="4" t="str">
        <f>IFERROR(__xludf.DUMMYFUNCTION("GOOGLETRANSLATE(D6, ""he"", ""en"")"),"Jehovah")</f>
        <v>Jehovah</v>
      </c>
      <c r="F6" s="4"/>
      <c r="G6" s="4"/>
      <c r="H6" s="4"/>
    </row>
    <row r="7" ht="15.75" customHeight="1">
      <c r="A7" s="3" t="s">
        <v>9296</v>
      </c>
      <c r="B7" s="1" t="s">
        <v>9297</v>
      </c>
      <c r="C7" s="4">
        <v>6.0</v>
      </c>
      <c r="D7" s="5" t="s">
        <v>9298</v>
      </c>
      <c r="E7" s="4" t="str">
        <f>IFERROR(__xludf.DUMMYFUNCTION("GOOGLETRANSLATE(D7, ""he"", ""en"")"),"Interrogate me")</f>
        <v>Interrogate me</v>
      </c>
      <c r="F7" s="4"/>
      <c r="G7" s="4"/>
      <c r="H7" s="4"/>
    </row>
    <row r="8" ht="15.75" customHeight="1">
      <c r="A8" s="3" t="s">
        <v>9299</v>
      </c>
      <c r="B8" s="1" t="s">
        <v>9300</v>
      </c>
      <c r="C8" s="4">
        <v>7.0</v>
      </c>
      <c r="D8" s="5" t="s">
        <v>9301</v>
      </c>
      <c r="E8" s="4" t="str">
        <f>IFERROR(__xludf.DUMMYFUNCTION("GOOGLETRANSLATE(D8, ""he"", ""en"")"),"And know:")</f>
        <v>And know:</v>
      </c>
      <c r="F8" s="4"/>
      <c r="G8" s="4"/>
      <c r="H8" s="4"/>
    </row>
    <row r="9" ht="15.75" customHeight="1">
      <c r="A9" s="24" t="s">
        <v>25</v>
      </c>
      <c r="B9" s="25">
        <v>2.0</v>
      </c>
      <c r="C9" s="4">
        <v>8.0</v>
      </c>
      <c r="D9" s="5" t="s">
        <v>26</v>
      </c>
      <c r="E9" s="4" t="str">
        <f>IFERROR(__xludf.DUMMYFUNCTION("GOOGLETRANSLATE(D9, ""he"", ""en"")"),"{on}")</f>
        <v>{on}</v>
      </c>
      <c r="F9" s="4"/>
      <c r="G9" s="4"/>
      <c r="H9" s="4"/>
    </row>
    <row r="10" ht="15.75" customHeight="1">
      <c r="A10" s="3" t="s">
        <v>321</v>
      </c>
      <c r="B10" s="1" t="s">
        <v>3526</v>
      </c>
      <c r="C10" s="4">
        <v>9.0</v>
      </c>
      <c r="D10" s="5" t="s">
        <v>322</v>
      </c>
      <c r="E10" s="4" t="str">
        <f>IFERROR(__xludf.DUMMYFUNCTION("GOOGLETRANSLATE(D10, ""he"", ""en"")"),"you")</f>
        <v>you</v>
      </c>
      <c r="F10" s="4"/>
      <c r="G10" s="4"/>
      <c r="H10" s="4"/>
    </row>
    <row r="11" ht="15.75" customHeight="1">
      <c r="A11" s="3" t="s">
        <v>9302</v>
      </c>
      <c r="B11" s="1" t="s">
        <v>9303</v>
      </c>
      <c r="C11" s="4">
        <v>10.0</v>
      </c>
      <c r="D11" s="5" t="s">
        <v>9304</v>
      </c>
      <c r="E11" s="4" t="str">
        <f>IFERROR(__xludf.DUMMYFUNCTION("GOOGLETRANSLATE(D11, ""he"", ""en"")"),"you knew")</f>
        <v>you knew</v>
      </c>
      <c r="F11" s="4"/>
      <c r="G11" s="4"/>
      <c r="H11" s="4"/>
    </row>
    <row r="12" ht="15.75" customHeight="1">
      <c r="A12" s="3" t="s">
        <v>9305</v>
      </c>
      <c r="B12" s="1" t="s">
        <v>9306</v>
      </c>
      <c r="C12" s="4">
        <v>11.0</v>
      </c>
      <c r="D12" s="5" t="s">
        <v>9307</v>
      </c>
      <c r="E12" s="4" t="str">
        <f>IFERROR(__xludf.DUMMYFUNCTION("GOOGLETRANSLATE(D12, ""he"", ""en"")"),"Saturday")</f>
        <v>Saturday</v>
      </c>
      <c r="F12" s="4"/>
      <c r="G12" s="4"/>
      <c r="H12" s="4"/>
    </row>
    <row r="13" ht="15.75" customHeight="1">
      <c r="A13" s="3" t="s">
        <v>9308</v>
      </c>
      <c r="B13" s="1" t="s">
        <v>9309</v>
      </c>
      <c r="C13" s="4">
        <v>12.0</v>
      </c>
      <c r="D13" s="5" t="s">
        <v>9308</v>
      </c>
      <c r="E13" s="4" t="str">
        <f>IFERROR(__xludf.DUMMYFUNCTION("GOOGLETRANSLATE(D13, ""he"", ""en"")"),"And get up")</f>
        <v>And get up</v>
      </c>
      <c r="F13" s="4"/>
      <c r="G13" s="4"/>
      <c r="H13" s="4"/>
    </row>
    <row r="14" ht="15.75" customHeight="1">
      <c r="A14" s="3" t="s">
        <v>9310</v>
      </c>
      <c r="B14" s="1" t="s">
        <v>9311</v>
      </c>
      <c r="C14" s="4">
        <v>13.0</v>
      </c>
      <c r="D14" s="5" t="s">
        <v>9312</v>
      </c>
      <c r="E14" s="4" t="str">
        <f>IFERROR(__xludf.DUMMYFUNCTION("GOOGLETRANSLATE(D14, ""he"", ""en"")"),"her daughter")</f>
        <v>her daughter</v>
      </c>
      <c r="F14" s="4"/>
      <c r="G14" s="4"/>
      <c r="H14" s="4"/>
    </row>
    <row r="15" ht="15.75" customHeight="1">
      <c r="A15" s="3" t="s">
        <v>9313</v>
      </c>
      <c r="B15" s="1" t="s">
        <v>9314</v>
      </c>
      <c r="C15" s="4">
        <v>14.0</v>
      </c>
      <c r="D15" s="5" t="s">
        <v>9313</v>
      </c>
      <c r="E15" s="4" t="str">
        <f>IFERROR(__xludf.DUMMYFUNCTION("GOOGLETRANSLATE(D15, ""he"", ""en"")"),"to my detriment")</f>
        <v>to my detriment</v>
      </c>
      <c r="F15" s="4"/>
      <c r="G15" s="4"/>
      <c r="H15" s="4"/>
    </row>
    <row r="16" ht="15.75" customHeight="1">
      <c r="A16" s="3" t="s">
        <v>9315</v>
      </c>
      <c r="B16" s="1" t="s">
        <v>9316</v>
      </c>
      <c r="C16" s="4">
        <v>15.0</v>
      </c>
      <c r="D16" s="5" t="s">
        <v>9317</v>
      </c>
      <c r="E16" s="4" t="str">
        <f>IFERROR(__xludf.DUMMYFUNCTION("GOOGLETRANSLATE(D16, ""he"", ""en"")"),"from a distance:")</f>
        <v>from a distance:</v>
      </c>
      <c r="F16" s="4"/>
      <c r="G16" s="4"/>
      <c r="H16" s="4"/>
    </row>
    <row r="17" ht="15.75" customHeight="1">
      <c r="A17" s="24" t="s">
        <v>49</v>
      </c>
      <c r="B17" s="25">
        <v>3.0</v>
      </c>
      <c r="C17" s="4">
        <v>16.0</v>
      </c>
      <c r="D17" s="5" t="s">
        <v>50</v>
      </c>
      <c r="E17" s="4" t="str">
        <f>IFERROR(__xludf.DUMMYFUNCTION("GOOGLETRANSLATE(D17, ""he"", ""en"")"),"{third}")</f>
        <v>{third}</v>
      </c>
      <c r="F17" s="4"/>
      <c r="G17" s="4"/>
      <c r="H17" s="4"/>
    </row>
    <row r="18" ht="15.75" customHeight="1">
      <c r="A18" s="3" t="s">
        <v>9318</v>
      </c>
      <c r="B18" s="1" t="s">
        <v>9319</v>
      </c>
      <c r="C18" s="4">
        <v>17.0</v>
      </c>
      <c r="D18" s="5" t="s">
        <v>9318</v>
      </c>
      <c r="E18" s="4" t="str">
        <f>IFERROR(__xludf.DUMMYFUNCTION("GOOGLETRANSLATE(D18, ""he"", ""en"")"),"my guest")</f>
        <v>my guest</v>
      </c>
      <c r="F18" s="4"/>
      <c r="G18" s="4"/>
      <c r="H18" s="4"/>
    </row>
    <row r="19" ht="15.75" customHeight="1">
      <c r="A19" s="3" t="s">
        <v>9320</v>
      </c>
      <c r="B19" s="1" t="s">
        <v>9321</v>
      </c>
      <c r="C19" s="4">
        <v>18.0</v>
      </c>
      <c r="D19" s="5" t="s">
        <v>9320</v>
      </c>
      <c r="E19" s="4" t="str">
        <f>IFERROR(__xludf.DUMMYFUNCTION("GOOGLETRANSLATE(D19, ""he"", ""en"")"),"and fourth")</f>
        <v>and fourth</v>
      </c>
      <c r="F19" s="4"/>
      <c r="G19" s="4"/>
      <c r="H19" s="4"/>
    </row>
    <row r="20" ht="15.75" customHeight="1">
      <c r="A20" s="3" t="s">
        <v>9322</v>
      </c>
      <c r="B20" s="1" t="s">
        <v>9323</v>
      </c>
      <c r="C20" s="4">
        <v>19.0</v>
      </c>
      <c r="D20" s="5" t="s">
        <v>9324</v>
      </c>
      <c r="E20" s="4" t="str">
        <f>IFERROR(__xludf.DUMMYFUNCTION("GOOGLETRANSLATE(D20, ""he"", ""en"")"),"you threw")</f>
        <v>you threw</v>
      </c>
      <c r="F20" s="4"/>
      <c r="G20" s="4"/>
      <c r="H20" s="4"/>
    </row>
    <row r="21" ht="15.75" customHeight="1">
      <c r="A21" s="3" t="s">
        <v>9325</v>
      </c>
      <c r="B21" s="1" t="s">
        <v>78</v>
      </c>
      <c r="C21" s="4">
        <v>20.0</v>
      </c>
      <c r="D21" s="5" t="s">
        <v>79</v>
      </c>
      <c r="E21" s="4" t="str">
        <f>IFERROR(__xludf.DUMMYFUNCTION("GOOGLETRANSLATE(D21, ""he"", ""en"")"),"and all")</f>
        <v>and all</v>
      </c>
      <c r="F21" s="4"/>
      <c r="G21" s="4"/>
      <c r="H21" s="4"/>
    </row>
    <row r="22" ht="15.75" customHeight="1">
      <c r="A22" s="3" t="s">
        <v>9326</v>
      </c>
      <c r="B22" s="1" t="s">
        <v>5692</v>
      </c>
      <c r="C22" s="4">
        <v>21.0</v>
      </c>
      <c r="D22" s="5" t="s">
        <v>5946</v>
      </c>
      <c r="E22" s="4" t="str">
        <f>IFERROR(__xludf.DUMMYFUNCTION("GOOGLETRANSLATE(D22, ""he"", ""en"")"),"my ways")</f>
        <v>my ways</v>
      </c>
      <c r="F22" s="4"/>
      <c r="G22" s="4"/>
      <c r="H22" s="4"/>
    </row>
    <row r="23" ht="15.75" customHeight="1">
      <c r="A23" s="8" t="s">
        <v>69</v>
      </c>
      <c r="B23" s="17">
        <v>4.0</v>
      </c>
      <c r="C23" s="4">
        <v>22.0</v>
      </c>
      <c r="D23" s="5" t="s">
        <v>9327</v>
      </c>
      <c r="E23" s="4" t="str">
        <f>IFERROR(__xludf.DUMMYFUNCTION("GOOGLETRANSLATE(D23, ""he"", ""en"")"),"danger:")</f>
        <v>danger:</v>
      </c>
      <c r="F23" s="4"/>
      <c r="G23" s="4"/>
      <c r="H23" s="4"/>
    </row>
    <row r="24" ht="15.75" customHeight="1">
      <c r="A24" s="3" t="s">
        <v>129</v>
      </c>
      <c r="B24" s="1" t="s">
        <v>130</v>
      </c>
      <c r="C24" s="4">
        <v>23.0</v>
      </c>
      <c r="D24" s="5" t="s">
        <v>70</v>
      </c>
      <c r="E24" s="4" t="str">
        <f>IFERROR(__xludf.DUMMYFUNCTION("GOOGLETRANSLATE(D24, ""he"", ""en"")"),"{d}")</f>
        <v>{d}</v>
      </c>
      <c r="F24" s="4"/>
      <c r="G24" s="4"/>
      <c r="H24" s="4"/>
    </row>
    <row r="25" ht="15.75" customHeight="1">
      <c r="A25" s="3" t="s">
        <v>4038</v>
      </c>
      <c r="B25" s="1" t="s">
        <v>4039</v>
      </c>
      <c r="C25" s="4">
        <v>24.0</v>
      </c>
      <c r="D25" s="5" t="s">
        <v>53</v>
      </c>
      <c r="E25" s="4" t="str">
        <f>IFERROR(__xludf.DUMMYFUNCTION("GOOGLETRANSLATE(D25, ""he"", ""en"")"),"that")</f>
        <v>that</v>
      </c>
      <c r="F25" s="4"/>
      <c r="G25" s="4"/>
      <c r="H25" s="4"/>
    </row>
    <row r="26" ht="15.75" customHeight="1">
      <c r="A26" s="3" t="s">
        <v>9328</v>
      </c>
      <c r="B26" s="1" t="s">
        <v>9234</v>
      </c>
      <c r="C26" s="4">
        <v>25.0</v>
      </c>
      <c r="D26" s="5" t="s">
        <v>4038</v>
      </c>
      <c r="E26" s="4" t="str">
        <f>IFERROR(__xludf.DUMMYFUNCTION("GOOGLETRANSLATE(D26, ""he"", ""en"")"),"nothing")</f>
        <v>nothing</v>
      </c>
      <c r="F26" s="4"/>
      <c r="G26" s="4"/>
      <c r="H26" s="4"/>
    </row>
    <row r="27" ht="15.75" customHeight="1">
      <c r="A27" s="3" t="s">
        <v>9329</v>
      </c>
      <c r="B27" s="1" t="s">
        <v>9330</v>
      </c>
      <c r="C27" s="4">
        <v>26.0</v>
      </c>
      <c r="D27" s="5" t="s">
        <v>9331</v>
      </c>
      <c r="E27" s="4" t="str">
        <f>IFERROR(__xludf.DUMMYFUNCTION("GOOGLETRANSLATE(D27, ""he"", ""en"")"),"word")</f>
        <v>word</v>
      </c>
      <c r="F27" s="4"/>
      <c r="G27" s="4"/>
      <c r="H27" s="4"/>
    </row>
    <row r="28" ht="15.75" customHeight="1">
      <c r="A28" s="3" t="s">
        <v>9332</v>
      </c>
      <c r="B28" s="1" t="s">
        <v>9333</v>
      </c>
      <c r="C28" s="4">
        <v>27.0</v>
      </c>
      <c r="D28" s="5" t="s">
        <v>9334</v>
      </c>
      <c r="E28" s="4" t="str">
        <f>IFERROR(__xludf.DUMMYFUNCTION("GOOGLETRANSLATE(D28, ""he"", ""en"")"),"in my tongue")</f>
        <v>in my tongue</v>
      </c>
      <c r="F28" s="4"/>
      <c r="G28" s="4"/>
      <c r="H28" s="4"/>
    </row>
    <row r="29" ht="15.75" customHeight="1">
      <c r="A29" s="3" t="s">
        <v>9302</v>
      </c>
      <c r="B29" s="1" t="s">
        <v>9335</v>
      </c>
      <c r="C29" s="4">
        <v>28.0</v>
      </c>
      <c r="D29" s="5" t="s">
        <v>1366</v>
      </c>
      <c r="E29" s="4" t="str">
        <f>IFERROR(__xludf.DUMMYFUNCTION("GOOGLETRANSLATE(D29, ""he"", ""en"")"),"they")</f>
        <v>they</v>
      </c>
      <c r="F29" s="4"/>
      <c r="G29" s="4"/>
      <c r="H29" s="4"/>
    </row>
    <row r="30" ht="15.75" customHeight="1">
      <c r="A30" s="3" t="s">
        <v>9336</v>
      </c>
      <c r="B30" s="1" t="s">
        <v>190</v>
      </c>
      <c r="C30" s="4">
        <v>29.0</v>
      </c>
      <c r="D30" s="5" t="s">
        <v>180</v>
      </c>
      <c r="E30" s="4" t="str">
        <f>IFERROR(__xludf.DUMMYFUNCTION("GOOGLETRANSLATE(D30, ""he"", ""en"")"),"Jehovah")</f>
        <v>Jehovah</v>
      </c>
      <c r="F30" s="4"/>
      <c r="G30" s="4"/>
      <c r="H30" s="4"/>
    </row>
    <row r="31" ht="15.75" customHeight="1">
      <c r="A31" s="8" t="s">
        <v>94</v>
      </c>
      <c r="B31" s="17">
        <v>5.0</v>
      </c>
      <c r="C31" s="4">
        <v>30.0</v>
      </c>
      <c r="D31" s="5" t="s">
        <v>9304</v>
      </c>
      <c r="E31" s="4" t="str">
        <f>IFERROR(__xludf.DUMMYFUNCTION("GOOGLETRANSLATE(D31, ""he"", ""en"")"),"you knew")</f>
        <v>you knew</v>
      </c>
      <c r="F31" s="4"/>
      <c r="G31" s="4"/>
      <c r="H31" s="4"/>
    </row>
    <row r="32" ht="15.75" customHeight="1">
      <c r="A32" s="3" t="s">
        <v>2226</v>
      </c>
      <c r="B32" s="1" t="s">
        <v>2227</v>
      </c>
      <c r="C32" s="4">
        <v>31.0</v>
      </c>
      <c r="D32" s="5" t="s">
        <v>9337</v>
      </c>
      <c r="E32" s="4" t="str">
        <f>IFERROR(__xludf.DUMMYFUNCTION("GOOGLETRANSLATE(D32, ""he"", ""en"")"),"bride:")</f>
        <v>bride:</v>
      </c>
      <c r="F32" s="4"/>
      <c r="G32" s="4"/>
      <c r="H32" s="4"/>
    </row>
    <row r="33" ht="15.75" customHeight="1">
      <c r="A33" s="3" t="s">
        <v>9338</v>
      </c>
      <c r="B33" s="1" t="s">
        <v>9339</v>
      </c>
      <c r="C33" s="4">
        <v>32.0</v>
      </c>
      <c r="D33" s="5" t="s">
        <v>95</v>
      </c>
      <c r="E33" s="4" t="str">
        <f>IFERROR(__xludf.DUMMYFUNCTION("GOOGLETRANSLATE(D33, ""he"", ""en"")"),"{the}")</f>
        <v>{the}</v>
      </c>
      <c r="F33" s="4"/>
      <c r="G33" s="4"/>
      <c r="H33" s="4"/>
    </row>
    <row r="34" ht="15.75" customHeight="1">
      <c r="A34" s="3" t="s">
        <v>9340</v>
      </c>
      <c r="B34" s="1" t="s">
        <v>9341</v>
      </c>
      <c r="C34" s="4">
        <v>33.0</v>
      </c>
      <c r="D34" s="5" t="s">
        <v>2226</v>
      </c>
      <c r="E34" s="4" t="str">
        <f>IFERROR(__xludf.DUMMYFUNCTION("GOOGLETRANSLATE(D34, ""he"", ""en"")"),"back")</f>
        <v>back</v>
      </c>
      <c r="F34" s="4"/>
      <c r="G34" s="4"/>
      <c r="H34" s="4"/>
    </row>
    <row r="35" ht="15.75" customHeight="1">
      <c r="A35" s="3" t="s">
        <v>9342</v>
      </c>
      <c r="B35" s="1" t="s">
        <v>9343</v>
      </c>
      <c r="C35" s="4">
        <v>34.0</v>
      </c>
      <c r="D35" s="5" t="s">
        <v>9338</v>
      </c>
      <c r="E35" s="4" t="str">
        <f>IFERROR(__xludf.DUMMYFUNCTION("GOOGLETRANSLATE(D35, ""he"", ""en"")"),"and before")</f>
        <v>and before</v>
      </c>
      <c r="F35" s="4"/>
      <c r="G35" s="4"/>
      <c r="H35" s="4"/>
    </row>
    <row r="36" ht="15.75" customHeight="1">
      <c r="A36" s="3" t="s">
        <v>4111</v>
      </c>
      <c r="B36" s="1" t="s">
        <v>4112</v>
      </c>
      <c r="C36" s="4">
        <v>35.0</v>
      </c>
      <c r="D36" s="5" t="s">
        <v>9344</v>
      </c>
      <c r="E36" s="4" t="str">
        <f>IFERROR(__xludf.DUMMYFUNCTION("GOOGLETRANSLATE(D36, ""he"", ""en"")"),"trouble me")</f>
        <v>trouble me</v>
      </c>
      <c r="F36" s="4"/>
      <c r="G36" s="4"/>
      <c r="H36" s="4"/>
    </row>
    <row r="37" ht="15.75" customHeight="1">
      <c r="A37" s="3" t="s">
        <v>9345</v>
      </c>
      <c r="B37" s="1" t="s">
        <v>9275</v>
      </c>
      <c r="C37" s="4">
        <v>36.0</v>
      </c>
      <c r="D37" s="5" t="s">
        <v>9346</v>
      </c>
      <c r="E37" s="4" t="str">
        <f>IFERROR(__xludf.DUMMYFUNCTION("GOOGLETRANSLATE(D37, ""he"", ""en"")"),"And six")</f>
        <v>And six</v>
      </c>
      <c r="F37" s="4"/>
      <c r="G37" s="4"/>
      <c r="H37" s="4"/>
    </row>
    <row r="38" ht="15.75" customHeight="1">
      <c r="A38" s="8" t="s">
        <v>112</v>
      </c>
      <c r="B38" s="17">
        <v>6.0</v>
      </c>
      <c r="C38" s="4">
        <v>37.0</v>
      </c>
      <c r="D38" s="5" t="s">
        <v>4111</v>
      </c>
      <c r="E38" s="4" t="str">
        <f>IFERROR(__xludf.DUMMYFUNCTION("GOOGLETRANSLATE(D38, ""he"", ""en"")"),"pestle")</f>
        <v>pestle</v>
      </c>
      <c r="F38" s="4"/>
      <c r="G38" s="4"/>
      <c r="H38" s="4"/>
    </row>
    <row r="39" ht="15.75" customHeight="1">
      <c r="A39" s="3" t="s">
        <v>9347</v>
      </c>
      <c r="B39" s="1" t="s">
        <v>9348</v>
      </c>
      <c r="C39" s="4">
        <v>38.0</v>
      </c>
      <c r="D39" s="5" t="s">
        <v>9349</v>
      </c>
      <c r="E39" s="4" t="str">
        <f>IFERROR(__xludf.DUMMYFUNCTION("GOOGLETRANSLATE(D39, ""he"", ""en"")"),"Cap:")</f>
        <v>Cap:</v>
      </c>
      <c r="F39" s="4"/>
      <c r="G39" s="4"/>
      <c r="H39" s="4"/>
    </row>
    <row r="40" ht="15.75" customHeight="1">
      <c r="A40" s="3" t="s">
        <v>9350</v>
      </c>
      <c r="B40" s="1" t="s">
        <v>6832</v>
      </c>
      <c r="C40" s="4">
        <v>39.0</v>
      </c>
      <c r="D40" s="5" t="s">
        <v>114</v>
      </c>
      <c r="E40" s="4" t="str">
        <f>IFERROR(__xludf.DUMMYFUNCTION("GOOGLETRANSLATE(D40, ""he"", ""en"")"),"{and}")</f>
        <v>{and}</v>
      </c>
      <c r="F40" s="4"/>
      <c r="G40" s="4"/>
      <c r="H40" s="4"/>
    </row>
    <row r="41" ht="15.75" customHeight="1">
      <c r="A41" s="3" t="s">
        <v>5840</v>
      </c>
      <c r="B41" s="1" t="s">
        <v>9351</v>
      </c>
      <c r="C41" s="4">
        <v>40.0</v>
      </c>
      <c r="D41" s="5" t="s">
        <v>9352</v>
      </c>
      <c r="E41" s="4" t="str">
        <f>IFERROR(__xludf.DUMMYFUNCTION("GOOGLETRANSLATE(D41, ""he"", ""en"")"),"(playa)")</f>
        <v>(playa)</v>
      </c>
      <c r="F41" s="4"/>
      <c r="G41" s="4"/>
      <c r="H41" s="4"/>
    </row>
    <row r="42" ht="15.75" customHeight="1">
      <c r="A42" s="3" t="s">
        <v>9353</v>
      </c>
      <c r="B42" s="1" t="s">
        <v>9354</v>
      </c>
      <c r="C42" s="4">
        <v>41.0</v>
      </c>
      <c r="D42" s="5" t="s">
        <v>9355</v>
      </c>
      <c r="E42" s="4" t="str">
        <f>IFERROR(__xludf.DUMMYFUNCTION("GOOGLETRANSLATE(D42, ""he"", ""en"")"),"wonder")</f>
        <v>wonder</v>
      </c>
      <c r="F42" s="4"/>
      <c r="G42" s="4"/>
      <c r="H42" s="4"/>
    </row>
    <row r="43" ht="15.75" customHeight="1">
      <c r="A43" s="3" t="s">
        <v>132</v>
      </c>
      <c r="B43" s="1" t="s">
        <v>9356</v>
      </c>
      <c r="C43" s="4">
        <v>42.0</v>
      </c>
      <c r="D43" s="5" t="s">
        <v>9350</v>
      </c>
      <c r="E43" s="4" t="str">
        <f>IFERROR(__xludf.DUMMYFUNCTION("GOOGLETRANSLATE(D43, ""he"", ""en"")"),"knowledge")</f>
        <v>knowledge</v>
      </c>
      <c r="F43" s="4"/>
      <c r="G43" s="4"/>
      <c r="H43" s="4"/>
    </row>
    <row r="44" ht="15.75" customHeight="1">
      <c r="A44" s="3" t="s">
        <v>9357</v>
      </c>
      <c r="B44" s="1" t="s">
        <v>9358</v>
      </c>
      <c r="C44" s="4">
        <v>43.0</v>
      </c>
      <c r="D44" s="5" t="s">
        <v>4425</v>
      </c>
      <c r="E44" s="4" t="str">
        <f>IFERROR(__xludf.DUMMYFUNCTION("GOOGLETRANSLATE(D44, ""he"", ""en"")"),"from me")</f>
        <v>from me</v>
      </c>
      <c r="F44" s="4"/>
      <c r="G44" s="4"/>
      <c r="H44" s="4"/>
    </row>
    <row r="45" ht="15.75" customHeight="1">
      <c r="A45" s="3" t="s">
        <v>3601</v>
      </c>
      <c r="B45" s="1" t="s">
        <v>4864</v>
      </c>
      <c r="C45" s="4">
        <v>44.0</v>
      </c>
      <c r="D45" s="5" t="s">
        <v>9359</v>
      </c>
      <c r="E45" s="4" t="str">
        <f>IFERROR(__xludf.DUMMYFUNCTION("GOOGLETRANSLATE(D45, ""he"", ""en"")"),"Exalted")</f>
        <v>Exalted</v>
      </c>
      <c r="F45" s="4"/>
      <c r="G45" s="4"/>
      <c r="H45" s="4"/>
    </row>
    <row r="46" ht="15.75" customHeight="1">
      <c r="A46" s="8" t="s">
        <v>127</v>
      </c>
      <c r="B46" s="17">
        <v>7.0</v>
      </c>
      <c r="C46" s="4">
        <v>45.0</v>
      </c>
      <c r="D46" s="5" t="s">
        <v>132</v>
      </c>
      <c r="E46" s="4" t="str">
        <f>IFERROR(__xludf.DUMMYFUNCTION("GOOGLETRANSLATE(D46, ""he"", ""en"")"),"not")</f>
        <v>not</v>
      </c>
      <c r="F46" s="4"/>
      <c r="G46" s="4"/>
      <c r="H46" s="4"/>
    </row>
    <row r="47" ht="15.75" customHeight="1">
      <c r="A47" s="3" t="s">
        <v>9360</v>
      </c>
      <c r="B47" s="1" t="s">
        <v>7778</v>
      </c>
      <c r="C47" s="4">
        <v>46.0</v>
      </c>
      <c r="D47" s="5" t="s">
        <v>9357</v>
      </c>
      <c r="E47" s="4" t="str">
        <f>IFERROR(__xludf.DUMMYFUNCTION("GOOGLETRANSLATE(D47, ""he"", ""en"")"),"eater")</f>
        <v>eater</v>
      </c>
      <c r="F47" s="4"/>
      <c r="G47" s="4"/>
      <c r="H47" s="4"/>
    </row>
    <row r="48" ht="15.75" customHeight="1">
      <c r="A48" s="3" t="s">
        <v>9280</v>
      </c>
      <c r="B48" s="1" t="s">
        <v>9361</v>
      </c>
      <c r="C48" s="4">
        <v>47.0</v>
      </c>
      <c r="D48" s="5" t="s">
        <v>9362</v>
      </c>
      <c r="E48" s="4" t="str">
        <f>IFERROR(__xludf.DUMMYFUNCTION("GOOGLETRANSLATE(D48, ""he"", ""en"")"),"her:")</f>
        <v>her:</v>
      </c>
      <c r="F48" s="4"/>
      <c r="G48" s="4"/>
      <c r="H48" s="4"/>
    </row>
    <row r="49" ht="15.75" customHeight="1">
      <c r="A49" s="3" t="s">
        <v>9363</v>
      </c>
      <c r="B49" s="1" t="s">
        <v>9364</v>
      </c>
      <c r="C49" s="4">
        <v>48.0</v>
      </c>
      <c r="D49" s="5" t="s">
        <v>133</v>
      </c>
      <c r="E49" s="4" t="str">
        <f>IFERROR(__xludf.DUMMYFUNCTION("GOOGLETRANSLATE(D49, ""he"", ""en"")"),"{g}")</f>
        <v>{g}</v>
      </c>
      <c r="F49" s="4"/>
      <c r="G49" s="4"/>
      <c r="H49" s="4"/>
    </row>
    <row r="50" ht="15.75" customHeight="1">
      <c r="A50" s="3" t="s">
        <v>9365</v>
      </c>
      <c r="B50" s="1" t="s">
        <v>9366</v>
      </c>
      <c r="C50" s="4">
        <v>49.0</v>
      </c>
      <c r="D50" s="5" t="s">
        <v>9360</v>
      </c>
      <c r="E50" s="4" t="str">
        <f>IFERROR(__xludf.DUMMYFUNCTION("GOOGLETRANSLATE(D50, ""he"", ""en"")"),"ona")</f>
        <v>ona</v>
      </c>
      <c r="F50" s="4"/>
      <c r="G50" s="4"/>
      <c r="H50" s="4"/>
    </row>
    <row r="51" ht="15.75" customHeight="1">
      <c r="A51" s="3" t="s">
        <v>9367</v>
      </c>
      <c r="B51" s="1" t="s">
        <v>9368</v>
      </c>
      <c r="C51" s="4">
        <v>50.0</v>
      </c>
      <c r="D51" s="5" t="s">
        <v>9280</v>
      </c>
      <c r="E51" s="4" t="str">
        <f>IFERROR(__xludf.DUMMYFUNCTION("GOOGLETRANSLATE(D51, ""he"", ""en"")"),"go")</f>
        <v>go</v>
      </c>
      <c r="F51" s="4"/>
      <c r="G51" s="4"/>
      <c r="H51" s="4"/>
    </row>
    <row r="52" ht="15.75" customHeight="1">
      <c r="A52" s="3" t="s">
        <v>9369</v>
      </c>
      <c r="B52" s="1" t="s">
        <v>9370</v>
      </c>
      <c r="C52" s="4">
        <v>51.0</v>
      </c>
      <c r="D52" s="5" t="s">
        <v>9363</v>
      </c>
      <c r="E52" s="4" t="str">
        <f>IFERROR(__xludf.DUMMYFUNCTION("GOOGLETRANSLATE(D52, ""he"", ""en"")"),"from your spirit")</f>
        <v>from your spirit</v>
      </c>
      <c r="F52" s="4"/>
      <c r="G52" s="4"/>
      <c r="H52" s="4"/>
    </row>
    <row r="53" ht="15.75" customHeight="1">
      <c r="A53" s="8" t="s">
        <v>143</v>
      </c>
      <c r="B53" s="17">
        <v>8.0</v>
      </c>
      <c r="C53" s="4">
        <v>52.0</v>
      </c>
      <c r="D53" s="5" t="s">
        <v>9365</v>
      </c>
      <c r="E53" s="4" t="str">
        <f>IFERROR(__xludf.DUMMYFUNCTION("GOOGLETRANSLATE(D53, ""he"", ""en"")"),"and Ona")</f>
        <v>and Ona</v>
      </c>
      <c r="F53" s="4"/>
      <c r="G53" s="4"/>
      <c r="H53" s="4"/>
    </row>
    <row r="54" ht="15.75" customHeight="1">
      <c r="A54" s="3" t="s">
        <v>726</v>
      </c>
      <c r="B54" s="1" t="s">
        <v>727</v>
      </c>
      <c r="C54" s="4">
        <v>53.0</v>
      </c>
      <c r="D54" s="5" t="s">
        <v>9371</v>
      </c>
      <c r="E54" s="4" t="str">
        <f>IFERROR(__xludf.DUMMYFUNCTION("GOOGLETRANSLATE(D54, ""he"", ""en"")"),"from you")</f>
        <v>from you</v>
      </c>
      <c r="F54" s="4"/>
      <c r="G54" s="4"/>
      <c r="H54" s="4"/>
    </row>
    <row r="55" ht="15.75" customHeight="1">
      <c r="A55" s="3" t="s">
        <v>9372</v>
      </c>
      <c r="B55" s="1" t="s">
        <v>9373</v>
      </c>
      <c r="C55" s="4">
        <v>54.0</v>
      </c>
      <c r="D55" s="5" t="s">
        <v>9374</v>
      </c>
      <c r="E55" s="4" t="str">
        <f>IFERROR(__xludf.DUMMYFUNCTION("GOOGLETRANSLATE(D55, ""he"", ""en"")"),"I will run away:")</f>
        <v>I will run away:</v>
      </c>
      <c r="F55" s="4"/>
      <c r="G55" s="4"/>
      <c r="H55" s="4"/>
    </row>
    <row r="56" ht="15.75" customHeight="1">
      <c r="A56" s="3" t="s">
        <v>4602</v>
      </c>
      <c r="B56" s="1" t="s">
        <v>9375</v>
      </c>
      <c r="C56" s="4">
        <v>55.0</v>
      </c>
      <c r="D56" s="5" t="s">
        <v>152</v>
      </c>
      <c r="E56" s="4" t="str">
        <f>IFERROR(__xludf.DUMMYFUNCTION("GOOGLETRANSLATE(D56, ""he"", ""en"")"),"{h}")</f>
        <v>{h}</v>
      </c>
      <c r="F56" s="4"/>
      <c r="G56" s="4"/>
      <c r="H56" s="4"/>
    </row>
    <row r="57" ht="15.75" customHeight="1">
      <c r="A57" s="3" t="s">
        <v>8674</v>
      </c>
      <c r="B57" s="1" t="s">
        <v>9376</v>
      </c>
      <c r="C57" s="4">
        <v>56.0</v>
      </c>
      <c r="D57" s="5" t="s">
        <v>726</v>
      </c>
      <c r="E57" s="4" t="str">
        <f>IFERROR(__xludf.DUMMYFUNCTION("GOOGLETRANSLATE(D57, ""he"", ""en"")"),"if")</f>
        <v>if</v>
      </c>
      <c r="F57" s="4"/>
      <c r="G57" s="4"/>
      <c r="H57" s="4"/>
    </row>
    <row r="58" ht="15.75" customHeight="1">
      <c r="A58" s="3" t="s">
        <v>4794</v>
      </c>
      <c r="B58" s="1" t="s">
        <v>727</v>
      </c>
      <c r="C58" s="4">
        <v>57.0</v>
      </c>
      <c r="D58" s="5" t="s">
        <v>9377</v>
      </c>
      <c r="E58" s="4" t="str">
        <f>IFERROR(__xludf.DUMMYFUNCTION("GOOGLETRANSLATE(D58, ""he"", ""en"")"),"I will ask")</f>
        <v>I will ask</v>
      </c>
      <c r="F58" s="4"/>
      <c r="G58" s="4"/>
      <c r="H58" s="4"/>
    </row>
    <row r="59" ht="15.75" customHeight="1">
      <c r="A59" s="3" t="s">
        <v>9378</v>
      </c>
      <c r="B59" s="1" t="s">
        <v>9379</v>
      </c>
      <c r="C59" s="4">
        <v>58.0</v>
      </c>
      <c r="D59" s="5" t="s">
        <v>1462</v>
      </c>
      <c r="E59" s="4" t="str">
        <f>IFERROR(__xludf.DUMMYFUNCTION("GOOGLETRANSLATE(D59, ""he"", ""en"")"),"sky")</f>
        <v>sky</v>
      </c>
      <c r="F59" s="4"/>
      <c r="G59" s="4"/>
      <c r="H59" s="4"/>
    </row>
    <row r="60" ht="15.75" customHeight="1">
      <c r="A60" s="3" t="s">
        <v>9380</v>
      </c>
      <c r="B60" s="1" t="s">
        <v>9381</v>
      </c>
      <c r="C60" s="4">
        <v>59.0</v>
      </c>
      <c r="D60" s="5" t="s">
        <v>4271</v>
      </c>
      <c r="E60" s="4" t="str">
        <f>IFERROR(__xludf.DUMMYFUNCTION("GOOGLETRANSLATE(D60, ""he"", ""en"")"),"name")</f>
        <v>name</v>
      </c>
      <c r="F60" s="4"/>
      <c r="G60" s="4"/>
      <c r="H60" s="4"/>
    </row>
    <row r="61" ht="15.75" customHeight="1">
      <c r="A61" s="3" t="s">
        <v>9382</v>
      </c>
      <c r="B61" s="1" t="s">
        <v>9383</v>
      </c>
      <c r="C61" s="4">
        <v>60.0</v>
      </c>
      <c r="D61" s="5" t="s">
        <v>4805</v>
      </c>
      <c r="E61" s="4" t="str">
        <f>IFERROR(__xludf.DUMMYFUNCTION("GOOGLETRANSLATE(D61, ""he"", ""en"")"),"you")</f>
        <v>you</v>
      </c>
      <c r="F61" s="4"/>
      <c r="G61" s="4"/>
      <c r="H61" s="4"/>
    </row>
    <row r="62" ht="15.75" customHeight="1">
      <c r="A62" s="8" t="s">
        <v>162</v>
      </c>
      <c r="B62" s="17">
        <v>9.0</v>
      </c>
      <c r="C62" s="4">
        <v>61.0</v>
      </c>
      <c r="D62" s="5" t="s">
        <v>9384</v>
      </c>
      <c r="E62" s="4" t="str">
        <f>IFERROR(__xludf.DUMMYFUNCTION("GOOGLETRANSLATE(D62, ""he"", ""en"")"),"and an offer")</f>
        <v>and an offer</v>
      </c>
      <c r="F62" s="4"/>
      <c r="G62" s="4"/>
      <c r="H62" s="4"/>
    </row>
    <row r="63" ht="15.75" customHeight="1">
      <c r="A63" s="3" t="s">
        <v>4001</v>
      </c>
      <c r="B63" s="1" t="s">
        <v>3089</v>
      </c>
      <c r="C63" s="4">
        <v>62.0</v>
      </c>
      <c r="D63" s="5" t="s">
        <v>9385</v>
      </c>
      <c r="E63" s="4" t="str">
        <f>IFERROR(__xludf.DUMMYFUNCTION("GOOGLETRANSLATE(D63, ""he"", ""en"")"),"borrowed")</f>
        <v>borrowed</v>
      </c>
      <c r="F63" s="4"/>
      <c r="G63" s="4"/>
      <c r="H63" s="4"/>
    </row>
    <row r="64" ht="15.75" customHeight="1">
      <c r="A64" s="3" t="s">
        <v>9386</v>
      </c>
      <c r="B64" s="1" t="s">
        <v>9387</v>
      </c>
      <c r="C64" s="4">
        <v>63.0</v>
      </c>
      <c r="D64" s="5" t="s">
        <v>9388</v>
      </c>
      <c r="E64" s="4" t="str">
        <f>IFERROR(__xludf.DUMMYFUNCTION("GOOGLETRANSLATE(D64, ""he"", ""en"")"),"Here you are:")</f>
        <v>Here you are:</v>
      </c>
      <c r="F64" s="4"/>
      <c r="G64" s="4"/>
      <c r="H64" s="4"/>
    </row>
    <row r="65" ht="15.75" customHeight="1">
      <c r="A65" s="3" t="s">
        <v>9389</v>
      </c>
      <c r="B65" s="1" t="s">
        <v>9390</v>
      </c>
      <c r="C65" s="4">
        <v>64.0</v>
      </c>
      <c r="D65" s="5" t="s">
        <v>170</v>
      </c>
      <c r="E65" s="4" t="str">
        <f>IFERROR(__xludf.DUMMYFUNCTION("GOOGLETRANSLATE(D65, ""he"", ""en"")"),"{ninth}")</f>
        <v>{ninth}</v>
      </c>
      <c r="F65" s="4"/>
      <c r="G65" s="4"/>
      <c r="H65" s="4"/>
    </row>
    <row r="66" ht="15.75" customHeight="1">
      <c r="A66" s="3" t="s">
        <v>9391</v>
      </c>
      <c r="B66" s="1" t="s">
        <v>9392</v>
      </c>
      <c r="C66" s="4">
        <v>65.0</v>
      </c>
      <c r="D66" s="5" t="s">
        <v>9393</v>
      </c>
      <c r="E66" s="4" t="str">
        <f>IFERROR(__xludf.DUMMYFUNCTION("GOOGLETRANSLATE(D66, ""he"", ""en"")"),"I will marry")</f>
        <v>I will marry</v>
      </c>
      <c r="F66" s="4"/>
      <c r="G66" s="4"/>
      <c r="H66" s="4"/>
    </row>
    <row r="67" ht="15.75" customHeight="1">
      <c r="A67" s="3" t="s">
        <v>9394</v>
      </c>
      <c r="B67" s="1" t="s">
        <v>8731</v>
      </c>
      <c r="C67" s="4">
        <v>66.0</v>
      </c>
      <c r="D67" s="5" t="s">
        <v>9386</v>
      </c>
      <c r="E67" s="4" t="str">
        <f>IFERROR(__xludf.DUMMYFUNCTION("GOOGLETRANSLATE(D67, ""he"", ""en"")"),"my wings")</f>
        <v>my wings</v>
      </c>
      <c r="F67" s="4"/>
      <c r="G67" s="4"/>
      <c r="H67" s="4"/>
    </row>
    <row r="68" ht="15.75" customHeight="1">
      <c r="A68" s="3" t="s">
        <v>1241</v>
      </c>
      <c r="B68" s="1" t="s">
        <v>2766</v>
      </c>
      <c r="C68" s="4">
        <v>67.0</v>
      </c>
      <c r="D68" s="5" t="s">
        <v>9395</v>
      </c>
      <c r="E68" s="4" t="str">
        <f>IFERROR(__xludf.DUMMYFUNCTION("GOOGLETRANSLATE(D68, ""he"", ""en"")"),"dawn")</f>
        <v>dawn</v>
      </c>
      <c r="F68" s="4"/>
      <c r="G68" s="4"/>
      <c r="H68" s="4"/>
    </row>
    <row r="69" ht="15.75" customHeight="1">
      <c r="A69" s="8" t="s">
        <v>197</v>
      </c>
      <c r="B69" s="17">
        <v>10.0</v>
      </c>
      <c r="C69" s="4">
        <v>68.0</v>
      </c>
      <c r="D69" s="5" t="s">
        <v>9396</v>
      </c>
      <c r="E69" s="4" t="str">
        <f>IFERROR(__xludf.DUMMYFUNCTION("GOOGLETRANSLATE(D69, ""he"", ""en"")"),"I will stay")</f>
        <v>I will stay</v>
      </c>
      <c r="F69" s="4"/>
      <c r="G69" s="4"/>
      <c r="H69" s="4"/>
    </row>
    <row r="70" ht="15.75" customHeight="1">
      <c r="A70" s="3" t="s">
        <v>9397</v>
      </c>
      <c r="B70" s="1" t="s">
        <v>9398</v>
      </c>
      <c r="C70" s="4">
        <v>69.0</v>
      </c>
      <c r="D70" s="5" t="s">
        <v>9399</v>
      </c>
      <c r="E70" s="4" t="str">
        <f>IFERROR(__xludf.DUMMYFUNCTION("GOOGLETRANSLATE(D70, ""he"", ""en"")"),"in the back")</f>
        <v>in the back</v>
      </c>
      <c r="F70" s="4"/>
      <c r="G70" s="4"/>
      <c r="H70" s="4"/>
    </row>
    <row r="71" ht="15.75" customHeight="1">
      <c r="A71" s="3" t="s">
        <v>2861</v>
      </c>
      <c r="B71" s="1" t="s">
        <v>2859</v>
      </c>
      <c r="C71" s="4">
        <v>70.0</v>
      </c>
      <c r="D71" s="5" t="s">
        <v>9400</v>
      </c>
      <c r="E71" s="4" t="str">
        <f>IFERROR(__xludf.DUMMYFUNCTION("GOOGLETRANSLATE(D71, ""he"", ""en"")"),"sea:")</f>
        <v>sea:</v>
      </c>
      <c r="F71" s="4"/>
      <c r="G71" s="4"/>
      <c r="H71" s="4"/>
    </row>
    <row r="72" ht="15.75" customHeight="1">
      <c r="A72" s="3" t="s">
        <v>9401</v>
      </c>
      <c r="B72" s="1" t="s">
        <v>9402</v>
      </c>
      <c r="C72" s="4">
        <v>71.0</v>
      </c>
      <c r="D72" s="5" t="s">
        <v>216</v>
      </c>
      <c r="E72" s="4" t="str">
        <f>IFERROR(__xludf.DUMMYFUNCTION("GOOGLETRANSLATE(D72, ""he"", ""en"")"),"{y}")</f>
        <v>{y}</v>
      </c>
      <c r="F72" s="4"/>
      <c r="G72" s="4"/>
      <c r="H72" s="4"/>
    </row>
    <row r="73" ht="15.75" customHeight="1">
      <c r="A73" s="3" t="s">
        <v>9403</v>
      </c>
      <c r="B73" s="1" t="s">
        <v>9404</v>
      </c>
      <c r="C73" s="4">
        <v>72.0</v>
      </c>
      <c r="D73" s="5" t="s">
        <v>3354</v>
      </c>
      <c r="E73" s="4" t="str">
        <f>IFERROR(__xludf.DUMMYFUNCTION("GOOGLETRANSLATE(D73, ""he"", ""en"")"),"also")</f>
        <v>also</v>
      </c>
      <c r="F73" s="4"/>
      <c r="G73" s="4"/>
      <c r="H73" s="4"/>
    </row>
    <row r="74" ht="15.75" customHeight="1">
      <c r="A74" s="3" t="s">
        <v>2828</v>
      </c>
      <c r="B74" s="1" t="s">
        <v>9279</v>
      </c>
      <c r="C74" s="4">
        <v>73.0</v>
      </c>
      <c r="D74" s="5" t="s">
        <v>4271</v>
      </c>
      <c r="E74" s="4" t="str">
        <f>IFERROR(__xludf.DUMMYFUNCTION("GOOGLETRANSLATE(D74, ""he"", ""en"")"),"name")</f>
        <v>name</v>
      </c>
      <c r="F74" s="4"/>
      <c r="G74" s="4"/>
      <c r="H74" s="4"/>
    </row>
    <row r="75" ht="15.75" customHeight="1">
      <c r="A75" s="8" t="s">
        <v>215</v>
      </c>
      <c r="B75" s="17">
        <v>11.0</v>
      </c>
      <c r="C75" s="4">
        <v>74.0</v>
      </c>
      <c r="D75" s="5" t="s">
        <v>2861</v>
      </c>
      <c r="E75" s="4" t="str">
        <f>IFERROR(__xludf.DUMMYFUNCTION("GOOGLETRANSLATE(D75, ""he"", ""en"")"),"your hand")</f>
        <v>your hand</v>
      </c>
      <c r="F75" s="4"/>
      <c r="G75" s="4"/>
      <c r="H75" s="4"/>
    </row>
    <row r="76" ht="15.75" customHeight="1">
      <c r="A76" s="3" t="s">
        <v>739</v>
      </c>
      <c r="B76" s="1" t="s">
        <v>7831</v>
      </c>
      <c r="C76" s="4">
        <v>75.0</v>
      </c>
      <c r="D76" s="5" t="s">
        <v>9401</v>
      </c>
      <c r="E76" s="4" t="str">
        <f>IFERROR(__xludf.DUMMYFUNCTION("GOOGLETRANSLATE(D76, ""he"", ""en"")"),"Let me know")</f>
        <v>Let me know</v>
      </c>
      <c r="F76" s="4"/>
      <c r="G76" s="4"/>
      <c r="H76" s="4"/>
    </row>
    <row r="77" ht="15.75" customHeight="1">
      <c r="A77" s="3" t="s">
        <v>9405</v>
      </c>
      <c r="B77" s="1" t="s">
        <v>9406</v>
      </c>
      <c r="C77" s="4">
        <v>76.0</v>
      </c>
      <c r="D77" s="5" t="s">
        <v>9403</v>
      </c>
      <c r="E77" s="4" t="str">
        <f>IFERROR(__xludf.DUMMYFUNCTION("GOOGLETRANSLATE(D77, ""he"", ""en"")"),"and hold me")</f>
        <v>and hold me</v>
      </c>
      <c r="F77" s="4"/>
      <c r="G77" s="4"/>
      <c r="H77" s="4"/>
    </row>
    <row r="78" ht="15.75" customHeight="1">
      <c r="A78" s="3" t="s">
        <v>9407</v>
      </c>
      <c r="B78" s="1" t="s">
        <v>4579</v>
      </c>
      <c r="C78" s="4">
        <v>77.0</v>
      </c>
      <c r="D78" s="5" t="s">
        <v>4761</v>
      </c>
      <c r="E78" s="4" t="str">
        <f>IFERROR(__xludf.DUMMYFUNCTION("GOOGLETRANSLATE(D78, ""he"", ""en"")"),"your right:")</f>
        <v>your right:</v>
      </c>
      <c r="F78" s="4"/>
      <c r="G78" s="4"/>
      <c r="H78" s="4"/>
    </row>
    <row r="79" ht="15.75" customHeight="1">
      <c r="A79" s="3" t="s">
        <v>9408</v>
      </c>
      <c r="B79" s="1" t="s">
        <v>6770</v>
      </c>
      <c r="C79" s="4">
        <v>78.0</v>
      </c>
      <c r="D79" s="5" t="s">
        <v>233</v>
      </c>
      <c r="E79" s="4" t="str">
        <f>IFERROR(__xludf.DUMMYFUNCTION("GOOGLETRANSLATE(D79, ""he"", ""en"")"),"{y}")</f>
        <v>{y}</v>
      </c>
      <c r="F79" s="4"/>
      <c r="G79" s="4"/>
      <c r="H79" s="4"/>
    </row>
    <row r="80" ht="15.75" customHeight="1">
      <c r="A80" s="3" t="s">
        <v>9409</v>
      </c>
      <c r="B80" s="1" t="s">
        <v>9410</v>
      </c>
      <c r="C80" s="4">
        <v>79.0</v>
      </c>
      <c r="D80" s="5" t="s">
        <v>739</v>
      </c>
      <c r="E80" s="4" t="str">
        <f>IFERROR(__xludf.DUMMYFUNCTION("GOOGLETRANSLATE(D80, ""he"", ""en"")"),"and said")</f>
        <v>and said</v>
      </c>
      <c r="F80" s="4"/>
      <c r="G80" s="4"/>
      <c r="H80" s="4"/>
    </row>
    <row r="81" ht="15.75" customHeight="1">
      <c r="A81" s="3" t="s">
        <v>9411</v>
      </c>
      <c r="B81" s="1" t="s">
        <v>9412</v>
      </c>
      <c r="C81" s="4">
        <v>80.0</v>
      </c>
      <c r="D81" s="5" t="s">
        <v>198</v>
      </c>
      <c r="E81" s="4" t="str">
        <f>IFERROR(__xludf.DUMMYFUNCTION("GOOGLETRANSLATE(D81, ""he"", ""en"")"),"but")</f>
        <v>but</v>
      </c>
      <c r="F81" s="4"/>
      <c r="G81" s="4"/>
      <c r="H81" s="4"/>
    </row>
    <row r="82" ht="15.75" customHeight="1">
      <c r="A82" s="8" t="s">
        <v>472</v>
      </c>
      <c r="B82" s="17">
        <v>12.0</v>
      </c>
      <c r="C82" s="4">
        <v>81.0</v>
      </c>
      <c r="D82" s="5" t="s">
        <v>9413</v>
      </c>
      <c r="E82" s="4" t="str">
        <f>IFERROR(__xludf.DUMMYFUNCTION("GOOGLETRANSLATE(D82, ""he"", ""en"")"),"darkness")</f>
        <v>darkness</v>
      </c>
      <c r="F82" s="4"/>
      <c r="G82" s="4"/>
      <c r="H82" s="4"/>
    </row>
    <row r="83" ht="15.75" customHeight="1">
      <c r="A83" s="3" t="s">
        <v>9414</v>
      </c>
      <c r="B83" s="1" t="s">
        <v>9415</v>
      </c>
      <c r="C83" s="4">
        <v>82.0</v>
      </c>
      <c r="D83" s="5" t="s">
        <v>9407</v>
      </c>
      <c r="E83" s="4" t="str">
        <f>IFERROR(__xludf.DUMMYFUNCTION("GOOGLETRANSLATE(D83, ""he"", ""en"")"),"Yeshupani")</f>
        <v>Yeshupani</v>
      </c>
      <c r="F83" s="4"/>
      <c r="G83" s="4"/>
      <c r="H83" s="4"/>
    </row>
    <row r="84" ht="15.75" customHeight="1">
      <c r="A84" s="3" t="s">
        <v>9416</v>
      </c>
      <c r="B84" s="1" t="s">
        <v>9417</v>
      </c>
      <c r="C84" s="4">
        <v>83.0</v>
      </c>
      <c r="D84" s="5" t="s">
        <v>9408</v>
      </c>
      <c r="E84" s="4" t="str">
        <f>IFERROR(__xludf.DUMMYFUNCTION("GOOGLETRANSLATE(D84, ""he"", ""en"")"),"and night")</f>
        <v>and night</v>
      </c>
      <c r="F84" s="4"/>
      <c r="G84" s="4"/>
      <c r="H84" s="4"/>
    </row>
    <row r="85" ht="15.75" customHeight="1">
      <c r="A85" s="3" t="s">
        <v>9418</v>
      </c>
      <c r="B85" s="1" t="s">
        <v>9419</v>
      </c>
      <c r="C85" s="4">
        <v>84.0</v>
      </c>
      <c r="D85" s="5" t="s">
        <v>9409</v>
      </c>
      <c r="E85" s="4" t="str">
        <f>IFERROR(__xludf.DUMMYFUNCTION("GOOGLETRANSLATE(D85, ""he"", ""en"")"),"light")</f>
        <v>light</v>
      </c>
      <c r="F85" s="4"/>
      <c r="G85" s="4"/>
      <c r="H85" s="4"/>
    </row>
    <row r="86" ht="15.75" customHeight="1">
      <c r="A86" s="3" t="s">
        <v>9408</v>
      </c>
      <c r="B86" s="1" t="s">
        <v>9420</v>
      </c>
      <c r="C86" s="4">
        <v>85.0</v>
      </c>
      <c r="D86" s="5" t="s">
        <v>9421</v>
      </c>
      <c r="E86" s="4" t="str">
        <f>IFERROR(__xludf.DUMMYFUNCTION("GOOGLETRANSLATE(D86, ""he"", ""en"")"),"In my case:")</f>
        <v>In my case:</v>
      </c>
      <c r="F86" s="4"/>
      <c r="G86" s="4"/>
      <c r="H86" s="4"/>
    </row>
    <row r="87" ht="15.75" customHeight="1">
      <c r="A87" s="3" t="s">
        <v>9422</v>
      </c>
      <c r="B87" s="1" t="s">
        <v>5274</v>
      </c>
      <c r="C87" s="4">
        <v>86.0</v>
      </c>
      <c r="D87" s="5" t="s">
        <v>477</v>
      </c>
      <c r="E87" s="4" t="str">
        <f>IFERROR(__xludf.DUMMYFUNCTION("GOOGLETRANSLATE(D87, ""he"", ""en"")"),"{12}")</f>
        <v>{12}</v>
      </c>
      <c r="F87" s="4"/>
      <c r="G87" s="4"/>
      <c r="H87" s="4"/>
    </row>
    <row r="88" ht="15.75" customHeight="1">
      <c r="A88" s="3" t="s">
        <v>7255</v>
      </c>
      <c r="B88" s="1" t="s">
        <v>9423</v>
      </c>
      <c r="C88" s="4">
        <v>87.0</v>
      </c>
      <c r="D88" s="5" t="s">
        <v>3354</v>
      </c>
      <c r="E88" s="4" t="str">
        <f>IFERROR(__xludf.DUMMYFUNCTION("GOOGLETRANSLATE(D88, ""he"", ""en"")"),"also")</f>
        <v>also</v>
      </c>
      <c r="F88" s="4"/>
      <c r="G88" s="4"/>
      <c r="H88" s="4"/>
    </row>
    <row r="89" ht="15.75" customHeight="1">
      <c r="A89" s="3" t="s">
        <v>9424</v>
      </c>
      <c r="B89" s="1" t="s">
        <v>4579</v>
      </c>
      <c r="C89" s="4">
        <v>88.0</v>
      </c>
      <c r="D89" s="5" t="s">
        <v>9413</v>
      </c>
      <c r="E89" s="4" t="str">
        <f>IFERROR(__xludf.DUMMYFUNCTION("GOOGLETRANSLATE(D89, ""he"", ""en"")"),"darkness")</f>
        <v>darkness</v>
      </c>
      <c r="F89" s="4"/>
      <c r="G89" s="4"/>
      <c r="H89" s="4"/>
    </row>
    <row r="90" ht="15.75" customHeight="1">
      <c r="A90" s="3" t="s">
        <v>9425</v>
      </c>
      <c r="B90" s="1" t="s">
        <v>9426</v>
      </c>
      <c r="C90" s="4">
        <v>89.0</v>
      </c>
      <c r="D90" s="5" t="s">
        <v>132</v>
      </c>
      <c r="E90" s="4" t="str">
        <f>IFERROR(__xludf.DUMMYFUNCTION("GOOGLETRANSLATE(D90, ""he"", ""en"")"),"not")</f>
        <v>not</v>
      </c>
      <c r="F90" s="4"/>
      <c r="G90" s="4"/>
      <c r="H90" s="4"/>
    </row>
    <row r="91" ht="15.75" customHeight="1">
      <c r="A91" s="8" t="s">
        <v>508</v>
      </c>
      <c r="B91" s="17">
        <v>13.0</v>
      </c>
      <c r="C91" s="4">
        <v>90.0</v>
      </c>
      <c r="D91" s="5" t="s">
        <v>9427</v>
      </c>
      <c r="E91" s="4" t="str">
        <f>IFERROR(__xludf.DUMMYFUNCTION("GOOGLETRANSLATE(D91, ""he"", ""en"")"),"It will be dark")</f>
        <v>It will be dark</v>
      </c>
      <c r="F91" s="4"/>
      <c r="G91" s="4"/>
      <c r="H91" s="4"/>
    </row>
    <row r="92" ht="15.75" customHeight="1">
      <c r="A92" s="3" t="s">
        <v>9428</v>
      </c>
      <c r="B92" s="1" t="s">
        <v>4177</v>
      </c>
      <c r="C92" s="4">
        <v>91.0</v>
      </c>
      <c r="D92" s="5" t="s">
        <v>2882</v>
      </c>
      <c r="E92" s="4" t="str">
        <f>IFERROR(__xludf.DUMMYFUNCTION("GOOGLETRANSLATE(D92, ""he"", ""en"")"),"from you")</f>
        <v>from you</v>
      </c>
      <c r="F92" s="4"/>
      <c r="G92" s="4"/>
      <c r="H92" s="4"/>
    </row>
    <row r="93" ht="15.75" customHeight="1">
      <c r="A93" s="3" t="s">
        <v>9429</v>
      </c>
      <c r="B93" s="1" t="s">
        <v>5151</v>
      </c>
      <c r="C93" s="4">
        <v>92.0</v>
      </c>
      <c r="D93" s="5" t="s">
        <v>9408</v>
      </c>
      <c r="E93" s="4" t="str">
        <f>IFERROR(__xludf.DUMMYFUNCTION("GOOGLETRANSLATE(D93, ""he"", ""en"")"),"and night")</f>
        <v>and night</v>
      </c>
      <c r="F93" s="4"/>
      <c r="G93" s="4"/>
      <c r="H93" s="4"/>
    </row>
    <row r="94" ht="15.75" customHeight="1">
      <c r="A94" s="3" t="s">
        <v>9430</v>
      </c>
      <c r="B94" s="1" t="s">
        <v>9431</v>
      </c>
      <c r="C94" s="4">
        <v>93.0</v>
      </c>
      <c r="D94" s="5" t="s">
        <v>9432</v>
      </c>
      <c r="E94" s="4" t="str">
        <f>IFERROR(__xludf.DUMMYFUNCTION("GOOGLETRANSLATE(D94, ""he"", ""en"")"),"currently")</f>
        <v>currently</v>
      </c>
      <c r="F94" s="4"/>
      <c r="G94" s="4"/>
      <c r="H94" s="4"/>
    </row>
    <row r="95" ht="15.75" customHeight="1">
      <c r="A95" s="3" t="s">
        <v>9433</v>
      </c>
      <c r="B95" s="1" t="s">
        <v>3799</v>
      </c>
      <c r="C95" s="4">
        <v>94.0</v>
      </c>
      <c r="D95" s="5" t="s">
        <v>7255</v>
      </c>
      <c r="E95" s="4" t="str">
        <f>IFERROR(__xludf.DUMMYFUNCTION("GOOGLETRANSLATE(D95, ""he"", ""en"")"),"Iyar")</f>
        <v>Iyar</v>
      </c>
      <c r="F95" s="4"/>
      <c r="G95" s="4"/>
      <c r="H95" s="4"/>
    </row>
    <row r="96" ht="15.75" customHeight="1">
      <c r="A96" s="3" t="s">
        <v>9434</v>
      </c>
      <c r="B96" s="1" t="s">
        <v>9435</v>
      </c>
      <c r="C96" s="4">
        <v>95.0</v>
      </c>
      <c r="D96" s="5" t="s">
        <v>9436</v>
      </c>
      <c r="E96" s="4" t="str">
        <f>IFERROR(__xludf.DUMMYFUNCTION("GOOGLETRANSLATE(D96, ""he"", ""en"")"),"as darkness")</f>
        <v>as darkness</v>
      </c>
      <c r="F96" s="4"/>
      <c r="G96" s="4"/>
      <c r="H96" s="4"/>
    </row>
    <row r="97" ht="15.75" customHeight="1">
      <c r="A97" s="3" t="s">
        <v>9437</v>
      </c>
      <c r="B97" s="1" t="s">
        <v>9438</v>
      </c>
      <c r="C97" s="4">
        <v>96.0</v>
      </c>
      <c r="D97" s="5" t="s">
        <v>9439</v>
      </c>
      <c r="E97" s="4" t="str">
        <f>IFERROR(__xludf.DUMMYFUNCTION("GOOGLETRANSLATE(D97, ""he"", ""en"")"),"As a light:")</f>
        <v>As a light:</v>
      </c>
      <c r="F97" s="4"/>
      <c r="G97" s="4"/>
      <c r="H97" s="4"/>
    </row>
    <row r="98" ht="15.75" customHeight="1">
      <c r="A98" s="8" t="s">
        <v>784</v>
      </c>
      <c r="B98" s="17">
        <v>14.0</v>
      </c>
      <c r="C98" s="4">
        <v>97.0</v>
      </c>
      <c r="D98" s="5" t="s">
        <v>513</v>
      </c>
      <c r="E98" s="4" t="str">
        <f>IFERROR(__xludf.DUMMYFUNCTION("GOOGLETRANSLATE(D98, ""he"", ""en"")"),"{13}")</f>
        <v>{13}</v>
      </c>
      <c r="F98" s="4"/>
      <c r="G98" s="4"/>
      <c r="H98" s="4"/>
    </row>
    <row r="99" ht="15.75" customHeight="1">
      <c r="A99" s="3" t="s">
        <v>4085</v>
      </c>
      <c r="B99" s="1" t="s">
        <v>9191</v>
      </c>
      <c r="C99" s="4">
        <v>98.0</v>
      </c>
      <c r="D99" s="5" t="s">
        <v>53</v>
      </c>
      <c r="E99" s="4" t="str">
        <f>IFERROR(__xludf.DUMMYFUNCTION("GOOGLETRANSLATE(D99, ""he"", ""en"")"),"that")</f>
        <v>that</v>
      </c>
      <c r="F99" s="4"/>
      <c r="G99" s="4"/>
      <c r="H99" s="4"/>
    </row>
    <row r="100" ht="15.75" customHeight="1">
      <c r="A100" s="3" t="s">
        <v>533</v>
      </c>
      <c r="B100" s="1" t="s">
        <v>9440</v>
      </c>
      <c r="C100" s="4">
        <v>99.0</v>
      </c>
      <c r="D100" s="5" t="s">
        <v>322</v>
      </c>
      <c r="E100" s="4" t="str">
        <f>IFERROR(__xludf.DUMMYFUNCTION("GOOGLETRANSLATE(D100, ""he"", ""en"")"),"you")</f>
        <v>you</v>
      </c>
      <c r="F100" s="4"/>
      <c r="G100" s="4"/>
      <c r="H100" s="4"/>
    </row>
    <row r="101" ht="15.75" customHeight="1">
      <c r="A101" s="3" t="s">
        <v>129</v>
      </c>
      <c r="B101" s="1" t="s">
        <v>9441</v>
      </c>
      <c r="C101" s="4">
        <v>100.0</v>
      </c>
      <c r="D101" s="5" t="s">
        <v>9429</v>
      </c>
      <c r="E101" s="4" t="str">
        <f>IFERROR(__xludf.DUMMYFUNCTION("GOOGLETRANSLATE(D101, ""he"", ""en"")"),"you bought")</f>
        <v>you bought</v>
      </c>
      <c r="F101" s="4"/>
      <c r="G101" s="4"/>
      <c r="H101" s="4"/>
    </row>
    <row r="102" ht="15.75" customHeight="1">
      <c r="A102" s="3" t="s">
        <v>9442</v>
      </c>
      <c r="B102" s="1" t="s">
        <v>9443</v>
      </c>
      <c r="C102" s="4">
        <v>101.0</v>
      </c>
      <c r="D102" s="5" t="s">
        <v>9430</v>
      </c>
      <c r="E102" s="4" t="str">
        <f>IFERROR(__xludf.DUMMYFUNCTION("GOOGLETRANSLATE(D102, ""he"", ""en"")"),"renal")</f>
        <v>renal</v>
      </c>
      <c r="F102" s="4"/>
      <c r="G102" s="4"/>
      <c r="H102" s="4"/>
    </row>
    <row r="103" ht="15.75" customHeight="1">
      <c r="A103" s="3" t="s">
        <v>9444</v>
      </c>
      <c r="B103" s="1" t="s">
        <v>9445</v>
      </c>
      <c r="C103" s="4">
        <v>102.0</v>
      </c>
      <c r="D103" s="5" t="s">
        <v>9446</v>
      </c>
      <c r="E103" s="4" t="str">
        <f>IFERROR(__xludf.DUMMYFUNCTION("GOOGLETRANSLATE(D103, ""he"", ""en"")"),"protect me")</f>
        <v>protect me</v>
      </c>
      <c r="F103" s="4"/>
      <c r="G103" s="4"/>
      <c r="H103" s="4"/>
    </row>
    <row r="104" ht="15.75" customHeight="1">
      <c r="A104" s="3" t="s">
        <v>9447</v>
      </c>
      <c r="B104" s="1" t="s">
        <v>9448</v>
      </c>
      <c r="C104" s="4">
        <v>103.0</v>
      </c>
      <c r="D104" s="5" t="s">
        <v>9449</v>
      </c>
      <c r="E104" s="4" t="str">
        <f>IFERROR(__xludf.DUMMYFUNCTION("GOOGLETRANSLATE(D104, ""he"", ""en"")"),"in the stomach")</f>
        <v>in the stomach</v>
      </c>
      <c r="F104" s="4"/>
      <c r="G104" s="4"/>
      <c r="H104" s="4"/>
    </row>
    <row r="105" ht="15.75" customHeight="1">
      <c r="A105" s="3" t="s">
        <v>5520</v>
      </c>
      <c r="B105" s="1" t="s">
        <v>5521</v>
      </c>
      <c r="C105" s="4">
        <v>104.0</v>
      </c>
      <c r="D105" s="5" t="s">
        <v>9450</v>
      </c>
      <c r="E105" s="4" t="str">
        <f>IFERROR(__xludf.DUMMYFUNCTION("GOOGLETRANSLATE(D105, ""he"", ""en"")"),"My mother:")</f>
        <v>My mother:</v>
      </c>
      <c r="F105" s="4"/>
      <c r="G105" s="4"/>
      <c r="H105" s="4"/>
    </row>
    <row r="106" ht="15.75" customHeight="1">
      <c r="A106" s="3" t="s">
        <v>9451</v>
      </c>
      <c r="B106" s="1" t="s">
        <v>9452</v>
      </c>
      <c r="C106" s="4">
        <v>105.0</v>
      </c>
      <c r="D106" s="5" t="s">
        <v>801</v>
      </c>
      <c r="E106" s="4" t="str">
        <f>IFERROR(__xludf.DUMMYFUNCTION("GOOGLETRANSLATE(D106, ""he"", ""en"")"),"{hand}")</f>
        <v>{hand}</v>
      </c>
      <c r="F106" s="4"/>
      <c r="G106" s="4"/>
      <c r="H106" s="4"/>
    </row>
    <row r="107" ht="15.75" customHeight="1">
      <c r="A107" s="3" t="s">
        <v>9453</v>
      </c>
      <c r="B107" s="1" t="s">
        <v>5383</v>
      </c>
      <c r="C107" s="4">
        <v>106.0</v>
      </c>
      <c r="D107" s="5" t="s">
        <v>4085</v>
      </c>
      <c r="E107" s="4" t="str">
        <f>IFERROR(__xludf.DUMMYFUNCTION("GOOGLETRANSLATE(D107, ""he"", ""en"")"),"by you")</f>
        <v>by you</v>
      </c>
      <c r="F107" s="4"/>
      <c r="G107" s="4"/>
      <c r="H107" s="4"/>
    </row>
    <row r="108" ht="15.75" customHeight="1">
      <c r="A108" s="3" t="s">
        <v>1579</v>
      </c>
      <c r="B108" s="1" t="s">
        <v>9454</v>
      </c>
      <c r="C108" s="4">
        <v>107.0</v>
      </c>
      <c r="D108" s="5" t="s">
        <v>533</v>
      </c>
      <c r="E108" s="4" t="str">
        <f>IFERROR(__xludf.DUMMYFUNCTION("GOOGLETRANSLATE(D108, ""he"", ""en"")"),"on")</f>
        <v>on</v>
      </c>
      <c r="F108" s="4"/>
      <c r="G108" s="4"/>
      <c r="H108" s="4"/>
    </row>
    <row r="109" ht="15.75" customHeight="1">
      <c r="A109" s="8" t="s">
        <v>808</v>
      </c>
      <c r="B109" s="17">
        <v>15.0</v>
      </c>
      <c r="C109" s="4">
        <v>108.0</v>
      </c>
      <c r="D109" s="5" t="s">
        <v>53</v>
      </c>
      <c r="E109" s="4" t="str">
        <f>IFERROR(__xludf.DUMMYFUNCTION("GOOGLETRANSLATE(D109, ""he"", ""en"")"),"that")</f>
        <v>that</v>
      </c>
      <c r="F109" s="4"/>
      <c r="G109" s="4"/>
      <c r="H109" s="4"/>
    </row>
    <row r="110" ht="15.75" customHeight="1">
      <c r="A110" s="3" t="s">
        <v>132</v>
      </c>
      <c r="B110" s="1" t="s">
        <v>14</v>
      </c>
      <c r="C110" s="4">
        <v>109.0</v>
      </c>
      <c r="D110" s="5" t="s">
        <v>9442</v>
      </c>
      <c r="E110" s="4" t="str">
        <f>IFERROR(__xludf.DUMMYFUNCTION("GOOGLETRANSLATE(D110, ""he"", ""en"")"),"Terrible")</f>
        <v>Terrible</v>
      </c>
      <c r="F110" s="4"/>
      <c r="G110" s="4"/>
      <c r="H110" s="4"/>
    </row>
    <row r="111" ht="15.75" customHeight="1">
      <c r="A111" s="3" t="s">
        <v>9455</v>
      </c>
      <c r="B111" s="1" t="s">
        <v>9456</v>
      </c>
      <c r="C111" s="4">
        <v>110.0</v>
      </c>
      <c r="D111" s="5" t="s">
        <v>9444</v>
      </c>
      <c r="E111" s="4" t="str">
        <f>IFERROR(__xludf.DUMMYFUNCTION("GOOGLETRANSLATE(D111, ""he"", ""en"")"),"I fell")</f>
        <v>I fell</v>
      </c>
      <c r="F111" s="4"/>
      <c r="G111" s="4"/>
      <c r="H111" s="4"/>
    </row>
    <row r="112" ht="15.75" customHeight="1">
      <c r="A112" s="3" t="s">
        <v>9457</v>
      </c>
      <c r="B112" s="1" t="s">
        <v>9458</v>
      </c>
      <c r="C112" s="4">
        <v>111.0</v>
      </c>
      <c r="D112" s="5" t="s">
        <v>9447</v>
      </c>
      <c r="E112" s="4" t="str">
        <f>IFERROR(__xludf.DUMMYFUNCTION("GOOGLETRANSLATE(D112, ""he"", ""en"")"),"wonderful")</f>
        <v>wonderful</v>
      </c>
      <c r="F112" s="4"/>
      <c r="G112" s="4"/>
      <c r="H112" s="4"/>
    </row>
    <row r="113" ht="15.75" customHeight="1">
      <c r="A113" s="3" t="s">
        <v>9418</v>
      </c>
      <c r="B113" s="1" t="s">
        <v>9419</v>
      </c>
      <c r="C113" s="4">
        <v>112.0</v>
      </c>
      <c r="D113" s="5" t="s">
        <v>5528</v>
      </c>
      <c r="E113" s="4" t="str">
        <f>IFERROR(__xludf.DUMMYFUNCTION("GOOGLETRANSLATE(D113, ""he"", ""en"")"),"your deeds")</f>
        <v>your deeds</v>
      </c>
      <c r="F113" s="4"/>
      <c r="G113" s="4"/>
      <c r="H113" s="4"/>
    </row>
    <row r="114" ht="15.75" customHeight="1">
      <c r="A114" s="3" t="s">
        <v>9459</v>
      </c>
      <c r="B114" s="1" t="s">
        <v>9460</v>
      </c>
      <c r="C114" s="4">
        <v>113.0</v>
      </c>
      <c r="D114" s="5" t="s">
        <v>9461</v>
      </c>
      <c r="E114" s="4" t="str">
        <f>IFERROR(__xludf.DUMMYFUNCTION("GOOGLETRANSLATE(D114, ""he"", ""en"")"),"and my soul")</f>
        <v>and my soul</v>
      </c>
      <c r="F114" s="4"/>
      <c r="G114" s="4"/>
      <c r="H114" s="4"/>
    </row>
    <row r="115" ht="15.75" customHeight="1">
      <c r="A115" s="3" t="s">
        <v>9462</v>
      </c>
      <c r="B115" s="1" t="s">
        <v>9445</v>
      </c>
      <c r="C115" s="4">
        <v>114.0</v>
      </c>
      <c r="D115" s="5" t="s">
        <v>9453</v>
      </c>
      <c r="E115" s="4" t="str">
        <f>IFERROR(__xludf.DUMMYFUNCTION("GOOGLETRANSLATE(D115, ""he"", ""en"")"),"you know")</f>
        <v>you know</v>
      </c>
      <c r="F115" s="4"/>
      <c r="G115" s="4"/>
      <c r="H115" s="4"/>
    </row>
    <row r="116" ht="15.75" customHeight="1">
      <c r="A116" s="3" t="s">
        <v>9463</v>
      </c>
      <c r="B116" s="1" t="s">
        <v>9464</v>
      </c>
      <c r="C116" s="4">
        <v>115.0</v>
      </c>
      <c r="D116" s="5" t="s">
        <v>2510</v>
      </c>
      <c r="E116" s="4" t="str">
        <f>IFERROR(__xludf.DUMMYFUNCTION("GOOGLETRANSLATE(D116, ""he"", ""en"")"),"very:")</f>
        <v>very:</v>
      </c>
      <c r="F116" s="4"/>
      <c r="G116" s="4"/>
      <c r="H116" s="4"/>
    </row>
    <row r="117" ht="15.75" customHeight="1">
      <c r="A117" s="3" t="s">
        <v>9465</v>
      </c>
      <c r="B117" s="1" t="s">
        <v>9466</v>
      </c>
      <c r="C117" s="4">
        <v>116.0</v>
      </c>
      <c r="D117" s="5" t="s">
        <v>821</v>
      </c>
      <c r="E117" s="4" t="str">
        <f>IFERROR(__xludf.DUMMYFUNCTION("GOOGLETRANSLATE(D117, ""he"", ""en"")"),"{to}")</f>
        <v>{to}</v>
      </c>
      <c r="F117" s="4"/>
      <c r="G117" s="4"/>
      <c r="H117" s="4"/>
    </row>
    <row r="118" ht="15.75" customHeight="1">
      <c r="A118" s="3" t="s">
        <v>529</v>
      </c>
      <c r="B118" s="1" t="s">
        <v>195</v>
      </c>
      <c r="C118" s="4">
        <v>117.0</v>
      </c>
      <c r="D118" s="5" t="s">
        <v>132</v>
      </c>
      <c r="E118" s="4" t="str">
        <f>IFERROR(__xludf.DUMMYFUNCTION("GOOGLETRANSLATE(D118, ""he"", ""en"")"),"not")</f>
        <v>not</v>
      </c>
      <c r="F118" s="4"/>
      <c r="G118" s="4"/>
      <c r="H118" s="4"/>
    </row>
    <row r="119" ht="15.75" customHeight="1">
      <c r="A119" s="1"/>
      <c r="B119" s="1"/>
      <c r="C119" s="4">
        <v>118.0</v>
      </c>
      <c r="D119" s="5" t="s">
        <v>9455</v>
      </c>
      <c r="E119" s="4" t="str">
        <f>IFERROR(__xludf.DUMMYFUNCTION("GOOGLETRANSLATE(D119, ""he"", ""en"")"),"extinct")</f>
        <v>extinct</v>
      </c>
      <c r="F119" s="4"/>
      <c r="G119" s="4"/>
      <c r="H119" s="4"/>
    </row>
    <row r="120" ht="15.75" customHeight="1">
      <c r="C120" s="4">
        <v>119.0</v>
      </c>
      <c r="D120" s="5" t="s">
        <v>9457</v>
      </c>
      <c r="E120" s="4" t="str">
        <f>IFERROR(__xludf.DUMMYFUNCTION("GOOGLETRANSLATE(D120, ""he"", ""en"")"),"myself")</f>
        <v>myself</v>
      </c>
      <c r="F120" s="4"/>
      <c r="G120" s="4"/>
      <c r="H120" s="4"/>
    </row>
    <row r="121" ht="15.75" customHeight="1">
      <c r="C121" s="4">
        <v>120.0</v>
      </c>
      <c r="D121" s="5" t="s">
        <v>2882</v>
      </c>
      <c r="E121" s="4" t="str">
        <f>IFERROR(__xludf.DUMMYFUNCTION("GOOGLETRANSLATE(D121, ""he"", ""en"")"),"from you")</f>
        <v>from you</v>
      </c>
      <c r="F121" s="4"/>
      <c r="G121" s="4"/>
      <c r="H121" s="4"/>
    </row>
    <row r="122" ht="15.75" customHeight="1">
      <c r="C122" s="4">
        <v>121.0</v>
      </c>
      <c r="D122" s="5" t="s">
        <v>1039</v>
      </c>
      <c r="E122" s="4" t="str">
        <f>IFERROR(__xludf.DUMMYFUNCTION("GOOGLETRANSLATE(D122, ""he"", ""en"")"),"which")</f>
        <v>which</v>
      </c>
      <c r="F122" s="4"/>
      <c r="G122" s="4"/>
      <c r="H122" s="4"/>
    </row>
    <row r="123" ht="15.75" customHeight="1">
      <c r="C123" s="4">
        <v>122.0</v>
      </c>
      <c r="D123" s="5" t="s">
        <v>9467</v>
      </c>
      <c r="E123" s="4" t="str">
        <f>IFERROR(__xludf.DUMMYFUNCTION("GOOGLETRANSLATE(D123, ""he"", ""en"")"),"i did")</f>
        <v>i did</v>
      </c>
      <c r="F123" s="4"/>
      <c r="G123" s="4"/>
      <c r="H123" s="4"/>
    </row>
    <row r="124" ht="15.75" customHeight="1">
      <c r="C124" s="4">
        <v>123.0</v>
      </c>
      <c r="D124" s="5" t="s">
        <v>9468</v>
      </c>
      <c r="E124" s="4" t="str">
        <f>IFERROR(__xludf.DUMMYFUNCTION("GOOGLETRANSLATE(D124, ""he"", ""en"")"),"secretly")</f>
        <v>secretly</v>
      </c>
      <c r="F124" s="4"/>
      <c r="G124" s="4"/>
      <c r="H124" s="4"/>
    </row>
    <row r="125" ht="15.75" customHeight="1">
      <c r="C125" s="4">
        <v>124.0</v>
      </c>
      <c r="D125" s="5" t="s">
        <v>9469</v>
      </c>
      <c r="E125" s="4" t="str">
        <f>IFERROR(__xludf.DUMMYFUNCTION("GOOGLETRANSLATE(D125, ""he"", ""en"")"),"textural")</f>
        <v>textural</v>
      </c>
      <c r="F125" s="4"/>
      <c r="G125" s="4"/>
      <c r="H125" s="4"/>
    </row>
    <row r="126" ht="15.75" customHeight="1">
      <c r="C126" s="4">
        <v>125.0</v>
      </c>
      <c r="D126" s="5" t="s">
        <v>9470</v>
      </c>
      <c r="E126" s="4" t="str">
        <f>IFERROR(__xludf.DUMMYFUNCTION("GOOGLETRANSLATE(D126, ""he"", ""en"")"),"in saucers")</f>
        <v>in saucers</v>
      </c>
      <c r="F126" s="4"/>
      <c r="G126" s="4"/>
      <c r="H126" s="4"/>
    </row>
    <row r="127" ht="15.75" customHeight="1">
      <c r="C127" s="4">
        <v>126.0</v>
      </c>
      <c r="D127" s="5" t="s">
        <v>214</v>
      </c>
      <c r="E127" s="4" t="str">
        <f>IFERROR(__xludf.DUMMYFUNCTION("GOOGLETRANSLATE(D127, ""he"", ""en"")"),"country:")</f>
        <v>country:</v>
      </c>
      <c r="F127" s="4"/>
      <c r="G127" s="4"/>
      <c r="H127" s="4"/>
    </row>
    <row r="128" ht="15.75" customHeight="1">
      <c r="C128" s="4">
        <v>127.0</v>
      </c>
      <c r="D128" s="5" t="s">
        <v>848</v>
      </c>
      <c r="E128" s="4" t="str">
        <f>IFERROR(__xludf.DUMMYFUNCTION("GOOGLETRANSLATE(D128, ""he"", ""en"")"),"{16}")</f>
        <v>{16}</v>
      </c>
      <c r="F128" s="4"/>
      <c r="G128" s="4"/>
      <c r="H128" s="4"/>
    </row>
    <row r="129" ht="15.75" customHeight="1">
      <c r="C129" s="4">
        <v>128.0</v>
      </c>
      <c r="D129" s="5" t="s">
        <v>9471</v>
      </c>
      <c r="E129" s="4" t="str">
        <f>IFERROR(__xludf.DUMMYFUNCTION("GOOGLETRANSLATE(D129, ""he"", ""en"")"),"crude")</f>
        <v>crude</v>
      </c>
      <c r="F129" s="4"/>
      <c r="G129" s="4"/>
      <c r="H129" s="4"/>
    </row>
    <row r="130" ht="15.75" customHeight="1">
      <c r="C130" s="4">
        <v>129.0</v>
      </c>
      <c r="D130" s="5" t="s">
        <v>9472</v>
      </c>
      <c r="E130" s="4" t="str">
        <f>IFERROR(__xludf.DUMMYFUNCTION("GOOGLETRANSLATE(D130, ""he"", ""en"")"),"see")</f>
        <v>see</v>
      </c>
      <c r="F130" s="4"/>
      <c r="G130" s="4"/>
      <c r="H130" s="4"/>
    </row>
    <row r="131" ht="15.75" customHeight="1">
      <c r="C131" s="4">
        <v>130.0</v>
      </c>
      <c r="D131" s="5" t="s">
        <v>9473</v>
      </c>
      <c r="E131" s="4" t="str">
        <f>IFERROR(__xludf.DUMMYFUNCTION("GOOGLETRANSLATE(D131, ""he"", ""en"")"),"your eyes")</f>
        <v>your eyes</v>
      </c>
      <c r="F131" s="4"/>
      <c r="G131" s="4"/>
      <c r="H131" s="4"/>
    </row>
    <row r="132" ht="15.75" customHeight="1">
      <c r="C132" s="4">
        <v>131.0</v>
      </c>
      <c r="D132" s="5" t="s">
        <v>2458</v>
      </c>
      <c r="E132" s="4" t="str">
        <f>IFERROR(__xludf.DUMMYFUNCTION("GOOGLETRANSLATE(D132, ""he"", ""en"")"),"and on")</f>
        <v>and on</v>
      </c>
      <c r="F132" s="4"/>
      <c r="G132" s="4"/>
      <c r="H132" s="4"/>
    </row>
    <row r="133" ht="15.75" customHeight="1">
      <c r="C133" s="4">
        <v>132.0</v>
      </c>
      <c r="D133" s="5" t="s">
        <v>9474</v>
      </c>
      <c r="E133" s="4" t="str">
        <f>IFERROR(__xludf.DUMMYFUNCTION("GOOGLETRANSLATE(D133, ""he"", ""en"")"),"your story")</f>
        <v>your story</v>
      </c>
      <c r="F133" s="4"/>
      <c r="G133" s="4"/>
      <c r="H133" s="4"/>
    </row>
    <row r="134" ht="15.75" customHeight="1">
      <c r="C134" s="4">
        <v>133.0</v>
      </c>
      <c r="D134" s="5" t="s">
        <v>9475</v>
      </c>
      <c r="E134" s="4" t="str">
        <f>IFERROR(__xludf.DUMMYFUNCTION("GOOGLETRANSLATE(D134, ""he"", ""en"")"),"all of them")</f>
        <v>all of them</v>
      </c>
      <c r="F134" s="4"/>
      <c r="G134" s="4"/>
      <c r="H134" s="4"/>
    </row>
    <row r="135" ht="15.75" customHeight="1">
      <c r="C135" s="4">
        <v>134.0</v>
      </c>
      <c r="D135" s="5" t="s">
        <v>9476</v>
      </c>
      <c r="E135" s="4" t="str">
        <f>IFERROR(__xludf.DUMMYFUNCTION("GOOGLETRANSLATE(D135, ""he"", ""en"")"),"They will write")</f>
        <v>They will write</v>
      </c>
      <c r="F135" s="4"/>
      <c r="G135" s="4"/>
      <c r="H135" s="4"/>
    </row>
    <row r="136" ht="15.75" customHeight="1">
      <c r="C136" s="4">
        <v>135.0</v>
      </c>
      <c r="D136" s="5" t="s">
        <v>643</v>
      </c>
      <c r="E136" s="4" t="str">
        <f>IFERROR(__xludf.DUMMYFUNCTION("GOOGLETRANSLATE(D136, ""he"", ""en"")"),"days")</f>
        <v>days</v>
      </c>
      <c r="F136" s="4"/>
      <c r="G136" s="4"/>
      <c r="H136" s="4"/>
    </row>
    <row r="137" ht="15.75" customHeight="1">
      <c r="C137" s="4">
        <v>136.0</v>
      </c>
      <c r="D137" s="5" t="s">
        <v>9477</v>
      </c>
      <c r="E137" s="4" t="str">
        <f>IFERROR(__xludf.DUMMYFUNCTION("GOOGLETRANSLATE(D137, ""he"", ""en"")"),"will be created")</f>
        <v>will be created</v>
      </c>
      <c r="F137" s="4"/>
      <c r="G137" s="4"/>
      <c r="H137" s="4"/>
    </row>
    <row r="138" ht="15.75" customHeight="1">
      <c r="C138" s="4">
        <v>137.0</v>
      </c>
      <c r="D138" s="5" t="s">
        <v>9478</v>
      </c>
      <c r="E138" s="4" t="str">
        <f>IFERROR(__xludf.DUMMYFUNCTION("GOOGLETRANSLATE(D138, ""he"", ""en"")"),"(and not)")</f>
        <v>(and not)</v>
      </c>
      <c r="F138" s="4"/>
      <c r="G138" s="4"/>
      <c r="H138" s="4"/>
    </row>
    <row r="139" ht="15.75" customHeight="1">
      <c r="C139" s="4">
        <v>138.0</v>
      </c>
      <c r="D139" s="5" t="s">
        <v>9479</v>
      </c>
      <c r="E139" s="4" t="str">
        <f>IFERROR(__xludf.DUMMYFUNCTION("GOOGLETRANSLATE(D139, ""he"", ""en"")"),"and him")</f>
        <v>and him</v>
      </c>
      <c r="F139" s="4"/>
      <c r="G139" s="4"/>
      <c r="H139" s="4"/>
    </row>
    <row r="140" ht="15.75" customHeight="1">
      <c r="C140" s="4">
        <v>139.0</v>
      </c>
      <c r="D140" s="5" t="s">
        <v>9480</v>
      </c>
      <c r="E140" s="4" t="str">
        <f>IFERROR(__xludf.DUMMYFUNCTION("GOOGLETRANSLATE(D140, ""he"", ""en"")"),"one")</f>
        <v>one</v>
      </c>
      <c r="F140" s="4"/>
      <c r="G140" s="4"/>
      <c r="H140" s="4"/>
    </row>
    <row r="141" ht="15.75" customHeight="1">
      <c r="C141" s="4">
        <v>140.0</v>
      </c>
      <c r="D141" s="5" t="s">
        <v>8946</v>
      </c>
      <c r="E141" s="4" t="str">
        <f>IFERROR(__xludf.DUMMYFUNCTION("GOOGLETRANSLATE(D141, ""he"", ""en"")"),"in them:")</f>
        <v>in them:</v>
      </c>
      <c r="F141" s="4"/>
      <c r="G141" s="4"/>
      <c r="H141" s="4"/>
    </row>
    <row r="142" ht="15.75" customHeight="1">
      <c r="C142" s="4">
        <v>141.0</v>
      </c>
      <c r="D142" s="5" t="s">
        <v>867</v>
      </c>
      <c r="E142" s="4" t="str">
        <f>IFERROR(__xludf.DUMMYFUNCTION("GOOGLETRANSLATE(D142, ""he"", ""en"")"),"{17}")</f>
        <v>{17}</v>
      </c>
      <c r="F142" s="4"/>
      <c r="G142" s="4"/>
      <c r="H142" s="4"/>
    </row>
    <row r="143" ht="15.75" customHeight="1">
      <c r="C143" s="4">
        <v>142.0</v>
      </c>
      <c r="D143" s="5" t="s">
        <v>9481</v>
      </c>
      <c r="E143" s="4" t="str">
        <f>IFERROR(__xludf.DUMMYFUNCTION("GOOGLETRANSLATE(D143, ""he"", ""en"")"),"and me")</f>
        <v>and me</v>
      </c>
      <c r="F143" s="4"/>
      <c r="G143" s="4"/>
      <c r="H143" s="4"/>
    </row>
    <row r="144" ht="15.75" customHeight="1">
      <c r="C144" s="4">
        <v>143.0</v>
      </c>
      <c r="D144" s="5" t="s">
        <v>3545</v>
      </c>
      <c r="E144" s="4" t="str">
        <f>IFERROR(__xludf.DUMMYFUNCTION("GOOGLETRANSLATE(D144, ""he"", ""en"")"),"what")</f>
        <v>what</v>
      </c>
      <c r="F144" s="4"/>
      <c r="G144" s="4"/>
      <c r="H144" s="4"/>
    </row>
    <row r="145" ht="15.75" customHeight="1">
      <c r="C145" s="4">
        <v>144.0</v>
      </c>
      <c r="D145" s="5" t="s">
        <v>9482</v>
      </c>
      <c r="E145" s="4" t="str">
        <f>IFERROR(__xludf.DUMMYFUNCTION("GOOGLETRANSLATE(D145, ""he"", ""en"")"),"will happen")</f>
        <v>will happen</v>
      </c>
      <c r="F145" s="4"/>
      <c r="G145" s="4"/>
      <c r="H145" s="4"/>
    </row>
    <row r="146" ht="15.75" customHeight="1">
      <c r="C146" s="4">
        <v>145.0</v>
      </c>
      <c r="D146" s="5" t="s">
        <v>9483</v>
      </c>
      <c r="E146" s="4" t="str">
        <f>IFERROR(__xludf.DUMMYFUNCTION("GOOGLETRANSLATE(D146, ""he"", ""en"")"),"your enemies")</f>
        <v>your enemies</v>
      </c>
      <c r="F146" s="4"/>
      <c r="G146" s="4"/>
      <c r="H146" s="4"/>
    </row>
    <row r="147" ht="15.75" customHeight="1">
      <c r="C147" s="4">
        <v>146.0</v>
      </c>
      <c r="D147" s="5" t="s">
        <v>723</v>
      </c>
      <c r="E147" s="4" t="str">
        <f>IFERROR(__xludf.DUMMYFUNCTION("GOOGLETRANSLATE(D147, ""he"", ""en"")"),"to")</f>
        <v>to</v>
      </c>
      <c r="F147" s="4"/>
      <c r="G147" s="4"/>
      <c r="H147" s="4"/>
    </row>
    <row r="148" ht="15.75" customHeight="1">
      <c r="C148" s="4">
        <v>147.0</v>
      </c>
      <c r="D148" s="5" t="s">
        <v>5177</v>
      </c>
      <c r="E148" s="4" t="str">
        <f>IFERROR(__xludf.DUMMYFUNCTION("GOOGLETRANSLATE(D148, ""he"", ""en"")"),"what")</f>
        <v>what</v>
      </c>
      <c r="F148" s="4"/>
      <c r="G148" s="4"/>
      <c r="H148" s="4"/>
    </row>
    <row r="149" ht="15.75" customHeight="1">
      <c r="C149" s="4">
        <v>148.0</v>
      </c>
      <c r="D149" s="5" t="s">
        <v>9484</v>
      </c>
      <c r="E149" s="4" t="str">
        <f>IFERROR(__xludf.DUMMYFUNCTION("GOOGLETRANSLATE(D149, ""he"", ""en"")"),"himself")</f>
        <v>himself</v>
      </c>
      <c r="F149" s="4"/>
      <c r="G149" s="4"/>
      <c r="H149" s="4"/>
    </row>
    <row r="150" ht="15.75" customHeight="1">
      <c r="C150" s="4">
        <v>149.0</v>
      </c>
      <c r="D150" s="5" t="s">
        <v>9485</v>
      </c>
      <c r="E150" s="4" t="str">
        <f>IFERROR(__xludf.DUMMYFUNCTION("GOOGLETRANSLATE(D150, ""he"", ""en"")"),"The main ones:")</f>
        <v>The main ones:</v>
      </c>
      <c r="F150" s="4"/>
      <c r="G150" s="4"/>
      <c r="H150" s="4"/>
    </row>
    <row r="151" ht="15.75" customHeight="1">
      <c r="C151" s="4">
        <v>150.0</v>
      </c>
      <c r="D151" s="5" t="s">
        <v>897</v>
      </c>
      <c r="E151" s="4" t="str">
        <f>IFERROR(__xludf.DUMMYFUNCTION("GOOGLETRANSLATE(D151, ""he"", ""en"")"),"{noun}")</f>
        <v>{noun}</v>
      </c>
      <c r="F151" s="4"/>
      <c r="G151" s="4"/>
      <c r="H151" s="4"/>
    </row>
    <row r="152" ht="15.75" customHeight="1">
      <c r="C152" s="4">
        <v>151.0</v>
      </c>
      <c r="D152" s="5" t="s">
        <v>9486</v>
      </c>
      <c r="E152" s="4" t="str">
        <f>IFERROR(__xludf.DUMMYFUNCTION("GOOGLETRANSLATE(D152, ""he"", ""en"")"),"Esprem")</f>
        <v>Esprem</v>
      </c>
      <c r="F152" s="4"/>
      <c r="G152" s="4"/>
      <c r="H152" s="4"/>
    </row>
    <row r="153" ht="15.75" customHeight="1">
      <c r="C153" s="4">
        <v>152.0</v>
      </c>
      <c r="D153" s="5" t="s">
        <v>9487</v>
      </c>
      <c r="E153" s="4" t="str">
        <f>IFERROR(__xludf.DUMMYFUNCTION("GOOGLETRANSLATE(D153, ""he"", ""en"")"),"dance")</f>
        <v>dance</v>
      </c>
      <c r="F153" s="4"/>
      <c r="G153" s="4"/>
      <c r="H153" s="4"/>
    </row>
    <row r="154" ht="15.75" customHeight="1">
      <c r="C154" s="4">
        <v>153.0</v>
      </c>
      <c r="D154" s="5" t="s">
        <v>9488</v>
      </c>
      <c r="E154" s="4" t="str">
        <f>IFERROR(__xludf.DUMMYFUNCTION("GOOGLETRANSLATE(D154, ""he"", ""en"")"),"will prevail")</f>
        <v>will prevail</v>
      </c>
      <c r="F154" s="4"/>
      <c r="G154" s="4"/>
      <c r="H154" s="4"/>
    </row>
    <row r="155" ht="15.75" customHeight="1">
      <c r="C155" s="4">
        <v>154.0</v>
      </c>
      <c r="D155" s="5" t="s">
        <v>9489</v>
      </c>
      <c r="E155" s="4" t="str">
        <f>IFERROR(__xludf.DUMMYFUNCTION("GOOGLETRANSLATE(D155, ""he"", ""en"")"),"I woke up")</f>
        <v>I woke up</v>
      </c>
      <c r="F155" s="4"/>
      <c r="G155" s="4"/>
      <c r="H155" s="4"/>
    </row>
    <row r="156" ht="15.75" customHeight="1">
      <c r="C156" s="4">
        <v>155.0</v>
      </c>
      <c r="D156" s="5" t="s">
        <v>9490</v>
      </c>
      <c r="E156" s="4" t="str">
        <f>IFERROR(__xludf.DUMMYFUNCTION("GOOGLETRANSLATE(D156, ""he"", ""en"")"),"and more")</f>
        <v>and more</v>
      </c>
      <c r="F156" s="4"/>
      <c r="G156" s="4"/>
      <c r="H156" s="4"/>
    </row>
    <row r="157" ht="15.75" customHeight="1">
      <c r="C157" s="4">
        <v>156.0</v>
      </c>
      <c r="D157" s="5" t="s">
        <v>9491</v>
      </c>
      <c r="E157" s="4" t="str">
        <f>IFERROR(__xludf.DUMMYFUNCTION("GOOGLETRANSLATE(D157, ""he"", ""en"")"),"with you:")</f>
        <v>with you:</v>
      </c>
      <c r="F157" s="4"/>
      <c r="G157" s="4"/>
      <c r="H157" s="4"/>
    </row>
    <row r="158" ht="15.75" customHeight="1">
      <c r="C158" s="4">
        <v>157.0</v>
      </c>
      <c r="D158" s="5" t="s">
        <v>925</v>
      </c>
      <c r="E158" s="4" t="str">
        <f>IFERROR(__xludf.DUMMYFUNCTION("GOOGLETRANSLATE(D158, ""he"", ""en"")"),"{19}")</f>
        <v>{19}</v>
      </c>
      <c r="F158" s="4"/>
      <c r="G158" s="4"/>
      <c r="H158" s="4"/>
    </row>
    <row r="159" ht="15.75" customHeight="1">
      <c r="C159" s="4">
        <v>158.0</v>
      </c>
      <c r="D159" s="5" t="s">
        <v>726</v>
      </c>
      <c r="E159" s="4" t="str">
        <f>IFERROR(__xludf.DUMMYFUNCTION("GOOGLETRANSLATE(D159, ""he"", ""en"")"),"if")</f>
        <v>if</v>
      </c>
      <c r="F159" s="4"/>
      <c r="G159" s="4"/>
      <c r="H159" s="4"/>
    </row>
    <row r="160" ht="15.75" customHeight="1">
      <c r="C160" s="4">
        <v>159.0</v>
      </c>
      <c r="D160" s="5" t="s">
        <v>9492</v>
      </c>
      <c r="E160" s="4" t="str">
        <f>IFERROR(__xludf.DUMMYFUNCTION("GOOGLETRANSLATE(D160, ""he"", ""en"")"),"you will fall")</f>
        <v>you will fall</v>
      </c>
      <c r="F160" s="4"/>
      <c r="G160" s="4"/>
      <c r="H160" s="4"/>
    </row>
    <row r="161" ht="15.75" customHeight="1">
      <c r="C161" s="4">
        <v>160.0</v>
      </c>
      <c r="D161" s="5" t="s">
        <v>9493</v>
      </c>
      <c r="E161" s="4" t="str">
        <f>IFERROR(__xludf.DUMMYFUNCTION("GOOGLETRANSLATE(D161, ""he"", ""en"")"),"god")</f>
        <v>god</v>
      </c>
      <c r="F161" s="4"/>
      <c r="G161" s="4"/>
      <c r="H161" s="4"/>
    </row>
    <row r="162" ht="15.75" customHeight="1">
      <c r="C162" s="4">
        <v>161.0</v>
      </c>
      <c r="D162" s="5" t="s">
        <v>9494</v>
      </c>
      <c r="E162" s="4" t="str">
        <f>IFERROR(__xludf.DUMMYFUNCTION("GOOGLETRANSLATE(D162, ""he"", ""en"")"),"evil")</f>
        <v>evil</v>
      </c>
      <c r="F162" s="4"/>
      <c r="G162" s="4"/>
      <c r="H162" s="4"/>
    </row>
    <row r="163" ht="15.75" customHeight="1">
      <c r="C163" s="4">
        <v>162.0</v>
      </c>
      <c r="D163" s="5" t="s">
        <v>9495</v>
      </c>
      <c r="E163" s="4" t="str">
        <f>IFERROR(__xludf.DUMMYFUNCTION("GOOGLETRANSLATE(D163, ""he"", ""en"")"),"and human")</f>
        <v>and human</v>
      </c>
      <c r="F163" s="4"/>
      <c r="G163" s="4"/>
      <c r="H163" s="4"/>
    </row>
    <row r="164" ht="15.75" customHeight="1">
      <c r="C164" s="4">
        <v>163.0</v>
      </c>
      <c r="D164" s="5" t="s">
        <v>9496</v>
      </c>
      <c r="E164" s="4" t="str">
        <f>IFERROR(__xludf.DUMMYFUNCTION("GOOGLETRANSLATE(D164, ""he"", ""en"")"),"bloody")</f>
        <v>bloody</v>
      </c>
      <c r="F164" s="4"/>
      <c r="G164" s="4"/>
      <c r="H164" s="4"/>
    </row>
    <row r="165" ht="15.75" customHeight="1">
      <c r="C165" s="4">
        <v>164.0</v>
      </c>
      <c r="D165" s="5" t="s">
        <v>7045</v>
      </c>
      <c r="E165" s="4" t="str">
        <f>IFERROR(__xludf.DUMMYFUNCTION("GOOGLETRANSLATE(D165, ""he"", ""en"")"),"Suro")</f>
        <v>Suro</v>
      </c>
      <c r="F165" s="4"/>
      <c r="G165" s="4"/>
      <c r="H165" s="4"/>
    </row>
    <row r="166" ht="15.75" customHeight="1">
      <c r="C166" s="4">
        <v>165.0</v>
      </c>
      <c r="D166" s="5" t="s">
        <v>9497</v>
      </c>
      <c r="E166" s="4" t="str">
        <f>IFERROR(__xludf.DUMMYFUNCTION("GOOGLETRANSLATE(D166, ""he"", ""en"")"),"from me:")</f>
        <v>from me:</v>
      </c>
      <c r="F166" s="4"/>
      <c r="G166" s="4"/>
      <c r="H166" s="4"/>
    </row>
    <row r="167" ht="15.75" customHeight="1">
      <c r="C167" s="4">
        <v>166.0</v>
      </c>
      <c r="D167" s="5" t="s">
        <v>956</v>
      </c>
      <c r="E167" s="4" t="str">
        <f>IFERROR(__xludf.DUMMYFUNCTION("GOOGLETRANSLATE(D167, ""he"", ""en"")"),"{about}")</f>
        <v>{about}</v>
      </c>
      <c r="F167" s="4"/>
      <c r="G167" s="4"/>
      <c r="H167" s="4"/>
    </row>
    <row r="168" ht="15.75" customHeight="1">
      <c r="C168" s="4">
        <v>167.0</v>
      </c>
      <c r="D168" s="5" t="s">
        <v>1039</v>
      </c>
      <c r="E168" s="4" t="str">
        <f>IFERROR(__xludf.DUMMYFUNCTION("GOOGLETRANSLATE(D168, ""he"", ""en"")"),"which")</f>
        <v>which</v>
      </c>
      <c r="F168" s="4"/>
      <c r="G168" s="4"/>
      <c r="H168" s="4"/>
    </row>
    <row r="169" ht="15.75" customHeight="1">
      <c r="C169" s="4">
        <v>168.0</v>
      </c>
      <c r="D169" s="5" t="s">
        <v>9498</v>
      </c>
      <c r="E169" s="4" t="str">
        <f>IFERROR(__xludf.DUMMYFUNCTION("GOOGLETRANSLATE(D169, ""he"", ""en"")"),"I will tell you")</f>
        <v>I will tell you</v>
      </c>
      <c r="F169" s="4"/>
      <c r="G169" s="4"/>
      <c r="H169" s="4"/>
    </row>
    <row r="170" ht="15.75" customHeight="1">
      <c r="C170" s="4">
        <v>169.0</v>
      </c>
      <c r="D170" s="5" t="s">
        <v>9499</v>
      </c>
      <c r="E170" s="4" t="str">
        <f>IFERROR(__xludf.DUMMYFUNCTION("GOOGLETRANSLATE(D170, ""he"", ""en"")"),"to plot")</f>
        <v>to plot</v>
      </c>
      <c r="F170" s="4"/>
      <c r="G170" s="4"/>
      <c r="H170" s="4"/>
    </row>
    <row r="171" ht="15.75" customHeight="1">
      <c r="C171" s="4">
        <v>170.0</v>
      </c>
      <c r="D171" s="5" t="s">
        <v>9500</v>
      </c>
      <c r="E171" s="4" t="str">
        <f>IFERROR(__xludf.DUMMYFUNCTION("GOOGLETRANSLATE(D171, ""he"", ""en"")"),"married")</f>
        <v>married</v>
      </c>
      <c r="F171" s="4"/>
      <c r="G171" s="4"/>
      <c r="H171" s="4"/>
    </row>
    <row r="172" ht="15.75" customHeight="1">
      <c r="C172" s="4">
        <v>171.0</v>
      </c>
      <c r="D172" s="5" t="s">
        <v>9501</v>
      </c>
      <c r="E172" s="4" t="str">
        <f>IFERROR(__xludf.DUMMYFUNCTION("GOOGLETRANSLATE(D172, ""he"", ""en"")"),"in vain")</f>
        <v>in vain</v>
      </c>
      <c r="F172" s="4"/>
      <c r="G172" s="4"/>
      <c r="H172" s="4"/>
    </row>
    <row r="173" ht="15.75" customHeight="1">
      <c r="C173" s="4">
        <v>172.0</v>
      </c>
      <c r="D173" s="5" t="s">
        <v>9502</v>
      </c>
      <c r="E173" s="4" t="str">
        <f>IFERROR(__xludf.DUMMYFUNCTION("GOOGLETRANSLATE(D173, ""he"", ""en"")"),"Your city:")</f>
        <v>Your city:</v>
      </c>
      <c r="F173" s="4"/>
      <c r="G173" s="4"/>
      <c r="H173" s="4"/>
    </row>
    <row r="174" ht="15.75" customHeight="1">
      <c r="C174" s="4">
        <v>173.0</v>
      </c>
      <c r="D174" s="5" t="s">
        <v>988</v>
      </c>
      <c r="E174" s="4" t="str">
        <f>IFERROR(__xludf.DUMMYFUNCTION("GOOGLETRANSLATE(D174, ""he"", ""en"")"),"{2}")</f>
        <v>{2}</v>
      </c>
      <c r="F174" s="4"/>
      <c r="G174" s="4"/>
      <c r="H174" s="4"/>
    </row>
    <row r="175" ht="15.75" customHeight="1">
      <c r="C175" s="4">
        <v>174.0</v>
      </c>
      <c r="D175" s="5" t="s">
        <v>9503</v>
      </c>
      <c r="E175" s="4" t="str">
        <f>IFERROR(__xludf.DUMMYFUNCTION("GOOGLETRANSLATE(D175, ""he"", ""en"")"),"Hell")</f>
        <v>Hell</v>
      </c>
      <c r="F175" s="4"/>
      <c r="G175" s="4"/>
      <c r="H175" s="4"/>
    </row>
    <row r="176" ht="15.75" customHeight="1">
      <c r="C176" s="4">
        <v>175.0</v>
      </c>
      <c r="D176" s="5" t="s">
        <v>9504</v>
      </c>
      <c r="E176" s="4" t="str">
        <f>IFERROR(__xludf.DUMMYFUNCTION("GOOGLETRANSLATE(D176, ""he"", ""en"")"),"You hate me")</f>
        <v>You hate me</v>
      </c>
      <c r="F176" s="4"/>
      <c r="G176" s="4"/>
      <c r="H176" s="4"/>
    </row>
    <row r="177" ht="15.75" customHeight="1">
      <c r="C177" s="4">
        <v>176.0</v>
      </c>
      <c r="D177" s="5" t="s">
        <v>180</v>
      </c>
      <c r="E177" s="4" t="str">
        <f>IFERROR(__xludf.DUMMYFUNCTION("GOOGLETRANSLATE(D177, ""he"", ""en"")"),"Jehovah")</f>
        <v>Jehovah</v>
      </c>
      <c r="F177" s="4"/>
      <c r="G177" s="4"/>
      <c r="H177" s="4"/>
    </row>
    <row r="178" ht="15.75" customHeight="1">
      <c r="C178" s="4">
        <v>177.0</v>
      </c>
      <c r="D178" s="5" t="s">
        <v>9505</v>
      </c>
      <c r="E178" s="4" t="str">
        <f>IFERROR(__xludf.DUMMYFUNCTION("GOOGLETRANSLATE(D178, ""he"", ""en"")"),"I will hate")</f>
        <v>I will hate</v>
      </c>
      <c r="F178" s="4"/>
      <c r="G178" s="4"/>
      <c r="H178" s="4"/>
    </row>
    <row r="179" ht="15.75" customHeight="1">
      <c r="C179" s="4">
        <v>178.0</v>
      </c>
      <c r="D179" s="5" t="s">
        <v>9506</v>
      </c>
      <c r="E179" s="4" t="str">
        <f>IFERROR(__xludf.DUMMYFUNCTION("GOOGLETRANSLATE(D179, ""he"", ""en"")"),"And in your rebellion")</f>
        <v>And in your rebellion</v>
      </c>
      <c r="F179" s="4"/>
      <c r="G179" s="4"/>
      <c r="H179" s="4"/>
    </row>
    <row r="180" ht="15.75" customHeight="1">
      <c r="C180" s="4">
        <v>179.0</v>
      </c>
      <c r="D180" s="5" t="s">
        <v>9507</v>
      </c>
      <c r="E180" s="4" t="str">
        <f>IFERROR(__xludf.DUMMYFUNCTION("GOOGLETRANSLATE(D180, ""he"", ""en"")"),"I will quote:")</f>
        <v>I will quote:</v>
      </c>
      <c r="F180" s="4"/>
      <c r="G180" s="4"/>
      <c r="H180" s="4"/>
    </row>
    <row r="181" ht="15.75" customHeight="1">
      <c r="C181" s="4">
        <v>180.0</v>
      </c>
      <c r="D181" s="5" t="s">
        <v>1432</v>
      </c>
      <c r="E181" s="4" t="str">
        <f>IFERROR(__xludf.DUMMYFUNCTION("GOOGLETRANSLATE(D181, ""he"", ""en"")"),"{2nd}")</f>
        <v>{2nd}</v>
      </c>
      <c r="F181" s="4"/>
      <c r="G181" s="4"/>
      <c r="H181" s="4"/>
    </row>
    <row r="182" ht="15.75" customHeight="1">
      <c r="C182" s="4">
        <v>181.0</v>
      </c>
      <c r="D182" s="5" t="s">
        <v>9508</v>
      </c>
      <c r="E182" s="4" t="str">
        <f>IFERROR(__xludf.DUMMYFUNCTION("GOOGLETRANSLATE(D182, ""he"", ""en"")"),"purpose")</f>
        <v>purpose</v>
      </c>
      <c r="F182" s="4"/>
      <c r="G182" s="4"/>
      <c r="H182" s="4"/>
    </row>
    <row r="183" ht="15.75" customHeight="1">
      <c r="C183" s="4">
        <v>182.0</v>
      </c>
      <c r="D183" s="5" t="s">
        <v>9509</v>
      </c>
      <c r="E183" s="4" t="str">
        <f>IFERROR(__xludf.DUMMYFUNCTION("GOOGLETRANSLATE(D183, ""he"", ""en"")"),"hatred")</f>
        <v>hatred</v>
      </c>
      <c r="F183" s="4"/>
      <c r="G183" s="4"/>
      <c r="H183" s="4"/>
    </row>
    <row r="184" ht="15.75" customHeight="1">
      <c r="C184" s="4">
        <v>183.0</v>
      </c>
      <c r="D184" s="5" t="s">
        <v>9510</v>
      </c>
      <c r="E184" s="4" t="str">
        <f>IFERROR(__xludf.DUMMYFUNCTION("GOOGLETRANSLATE(D184, ""he"", ""en"")"),"haters")</f>
        <v>haters</v>
      </c>
      <c r="F184" s="4"/>
      <c r="G184" s="4"/>
      <c r="H184" s="4"/>
    </row>
    <row r="185" ht="15.75" customHeight="1">
      <c r="C185" s="4">
        <v>184.0</v>
      </c>
      <c r="D185" s="5" t="s">
        <v>9511</v>
      </c>
      <c r="E185" s="4" t="str">
        <f>IFERROR(__xludf.DUMMYFUNCTION("GOOGLETRANSLATE(D185, ""he"", ""en"")"),"to enemies")</f>
        <v>to enemies</v>
      </c>
      <c r="F185" s="4"/>
      <c r="G185" s="4"/>
      <c r="H185" s="4"/>
    </row>
    <row r="186" ht="15.75" customHeight="1">
      <c r="C186" s="4">
        <v>185.0</v>
      </c>
      <c r="D186" s="5" t="s">
        <v>3366</v>
      </c>
      <c r="E186" s="4" t="str">
        <f>IFERROR(__xludf.DUMMYFUNCTION("GOOGLETRANSLATE(D186, ""he"", ""en"")"),"were")</f>
        <v>were</v>
      </c>
      <c r="F186" s="4"/>
      <c r="G186" s="4"/>
      <c r="H186" s="4"/>
    </row>
    <row r="187" ht="15.75" customHeight="1">
      <c r="C187" s="4">
        <v>186.0</v>
      </c>
      <c r="D187" s="5" t="s">
        <v>3016</v>
      </c>
      <c r="E187" s="4" t="str">
        <f>IFERROR(__xludf.DUMMYFUNCTION("GOOGLETRANSLATE(D187, ""he"", ""en"")"),"me:")</f>
        <v>me:</v>
      </c>
      <c r="F187" s="4"/>
      <c r="G187" s="4"/>
      <c r="H187" s="4"/>
    </row>
    <row r="188" ht="15.75" customHeight="1">
      <c r="C188" s="4">
        <v>187.0</v>
      </c>
      <c r="D188" s="5" t="s">
        <v>1451</v>
      </c>
      <c r="E188" s="4" t="str">
        <f>IFERROR(__xludf.DUMMYFUNCTION("GOOGLETRANSLATE(D188, ""he"", ""en"")"),"{23}")</f>
        <v>{23}</v>
      </c>
      <c r="F188" s="4"/>
      <c r="G188" s="4"/>
      <c r="H188" s="4"/>
    </row>
    <row r="189" ht="15.75" customHeight="1">
      <c r="C189" s="4">
        <v>188.0</v>
      </c>
      <c r="D189" s="5" t="s">
        <v>9512</v>
      </c>
      <c r="E189" s="4" t="str">
        <f>IFERROR(__xludf.DUMMYFUNCTION("GOOGLETRANSLATE(D189, ""he"", ""en"")"),"investigative")</f>
        <v>investigative</v>
      </c>
      <c r="F189" s="4"/>
      <c r="G189" s="4"/>
      <c r="H189" s="4"/>
    </row>
    <row r="190" ht="15.75" customHeight="1">
      <c r="C190" s="4">
        <v>189.0</v>
      </c>
      <c r="D190" s="5" t="s">
        <v>723</v>
      </c>
      <c r="E190" s="4" t="str">
        <f>IFERROR(__xludf.DUMMYFUNCTION("GOOGLETRANSLATE(D190, ""he"", ""en"")"),"to")</f>
        <v>to</v>
      </c>
      <c r="F190" s="4"/>
      <c r="G190" s="4"/>
      <c r="H190" s="4"/>
    </row>
    <row r="191" ht="15.75" customHeight="1">
      <c r="C191" s="4">
        <v>190.0</v>
      </c>
      <c r="D191" s="5" t="s">
        <v>9513</v>
      </c>
      <c r="E191" s="4" t="str">
        <f>IFERROR(__xludf.DUMMYFUNCTION("GOOGLETRANSLATE(D191, ""he"", ""en"")"),"And know")</f>
        <v>And know</v>
      </c>
      <c r="F191" s="4"/>
      <c r="G191" s="4"/>
      <c r="H191" s="4"/>
    </row>
    <row r="192" ht="15.75" customHeight="1">
      <c r="C192" s="4">
        <v>191.0</v>
      </c>
      <c r="D192" s="5" t="s">
        <v>674</v>
      </c>
      <c r="E192" s="4" t="str">
        <f>IFERROR(__xludf.DUMMYFUNCTION("GOOGLETRANSLATE(D192, ""he"", ""en"")"),"hearty")</f>
        <v>hearty</v>
      </c>
      <c r="F192" s="4"/>
      <c r="G192" s="4"/>
      <c r="H192" s="4"/>
    </row>
    <row r="193" ht="15.75" customHeight="1">
      <c r="C193" s="4">
        <v>192.0</v>
      </c>
      <c r="D193" s="5" t="s">
        <v>9514</v>
      </c>
      <c r="E193" s="4" t="str">
        <f>IFERROR(__xludf.DUMMYFUNCTION("GOOGLETRANSLATE(D193, ""he"", ""en"")"),"Please forgive me")</f>
        <v>Please forgive me</v>
      </c>
      <c r="F193" s="4"/>
      <c r="G193" s="4"/>
      <c r="H193" s="4"/>
    </row>
    <row r="194" ht="15.75" customHeight="1">
      <c r="C194" s="4">
        <v>193.0</v>
      </c>
      <c r="D194" s="5" t="s">
        <v>9513</v>
      </c>
      <c r="E194" s="4" t="str">
        <f>IFERROR(__xludf.DUMMYFUNCTION("GOOGLETRANSLATE(D194, ""he"", ""en"")"),"And know")</f>
        <v>And know</v>
      </c>
      <c r="F194" s="4"/>
      <c r="G194" s="4"/>
      <c r="H194" s="4"/>
    </row>
    <row r="195" ht="15.75" customHeight="1">
      <c r="C195" s="4">
        <v>194.0</v>
      </c>
      <c r="D195" s="5" t="s">
        <v>9515</v>
      </c>
      <c r="E195" s="4" t="str">
        <f>IFERROR(__xludf.DUMMYFUNCTION("GOOGLETRANSLATE(D195, ""he"", ""en"")"),"Sharafi:")</f>
        <v>Sharafi:</v>
      </c>
      <c r="F195" s="4"/>
      <c r="G195" s="4"/>
      <c r="H195" s="4"/>
    </row>
    <row r="196" ht="15.75" customHeight="1">
      <c r="C196" s="4">
        <v>195.0</v>
      </c>
      <c r="D196" s="5" t="s">
        <v>1468</v>
      </c>
      <c r="E196" s="4" t="str">
        <f>IFERROR(__xludf.DUMMYFUNCTION("GOOGLETRANSLATE(D196, ""he"", ""en"")"),"{jug}")</f>
        <v>{jug}</v>
      </c>
      <c r="F196" s="4"/>
      <c r="G196" s="4"/>
      <c r="H196" s="4"/>
    </row>
    <row r="197" ht="15.75" customHeight="1">
      <c r="C197" s="4">
        <v>196.0</v>
      </c>
      <c r="D197" s="5" t="s">
        <v>2816</v>
      </c>
      <c r="E197" s="4" t="str">
        <f>IFERROR(__xludf.DUMMYFUNCTION("GOOGLETRANSLATE(D197, ""he"", ""en"")"),"And see")</f>
        <v>And see</v>
      </c>
      <c r="F197" s="4"/>
      <c r="G197" s="4"/>
      <c r="H197" s="4"/>
    </row>
    <row r="198" ht="15.75" customHeight="1">
      <c r="C198" s="4">
        <v>197.0</v>
      </c>
      <c r="D198" s="5" t="s">
        <v>726</v>
      </c>
      <c r="E198" s="4" t="str">
        <f>IFERROR(__xludf.DUMMYFUNCTION("GOOGLETRANSLATE(D198, ""he"", ""en"")"),"if")</f>
        <v>if</v>
      </c>
      <c r="F198" s="4"/>
      <c r="G198" s="4"/>
      <c r="H198" s="4"/>
    </row>
    <row r="199" ht="15.75" customHeight="1">
      <c r="C199" s="4">
        <v>198.0</v>
      </c>
      <c r="D199" s="5" t="s">
        <v>5954</v>
      </c>
      <c r="E199" s="4" t="str">
        <f>IFERROR(__xludf.DUMMYFUNCTION("GOOGLETRANSLATE(D199, ""he"", ""en"")"),"way")</f>
        <v>way</v>
      </c>
      <c r="F199" s="4"/>
      <c r="G199" s="4"/>
      <c r="H199" s="4"/>
    </row>
    <row r="200" ht="15.75" customHeight="1">
      <c r="C200" s="4">
        <v>199.0</v>
      </c>
      <c r="D200" s="5" t="s">
        <v>9516</v>
      </c>
      <c r="E200" s="4" t="str">
        <f>IFERROR(__xludf.DUMMYFUNCTION("GOOGLETRANSLATE(D200, ""he"", ""en"")"),"sadness")</f>
        <v>sadness</v>
      </c>
      <c r="F200" s="4"/>
      <c r="G200" s="4"/>
      <c r="H200" s="4"/>
    </row>
    <row r="201" ht="15.75" customHeight="1">
      <c r="C201" s="4">
        <v>200.0</v>
      </c>
      <c r="D201" s="5" t="s">
        <v>5916</v>
      </c>
      <c r="E201" s="4" t="str">
        <f>IFERROR(__xludf.DUMMYFUNCTION("GOOGLETRANSLATE(D201, ""he"", ""en"")"),"in me")</f>
        <v>in me</v>
      </c>
      <c r="F201" s="4"/>
      <c r="G201" s="4"/>
      <c r="H201" s="4"/>
    </row>
    <row r="202" ht="15.75" customHeight="1">
      <c r="C202" s="4">
        <v>201.0</v>
      </c>
      <c r="D202" s="5" t="s">
        <v>9517</v>
      </c>
      <c r="E202" s="4" t="str">
        <f>IFERROR(__xludf.DUMMYFUNCTION("GOOGLETRANSLATE(D202, ""he"", ""en"")"),"And rest")</f>
        <v>And rest</v>
      </c>
      <c r="F202" s="4"/>
      <c r="G202" s="4"/>
      <c r="H202" s="4"/>
    </row>
    <row r="203" ht="15.75" customHeight="1">
      <c r="C203" s="4">
        <v>202.0</v>
      </c>
      <c r="D203" s="5" t="s">
        <v>5804</v>
      </c>
      <c r="E203" s="4" t="str">
        <f>IFERROR(__xludf.DUMMYFUNCTION("GOOGLETRANSLATE(D203, ""he"", ""en"")"),"through")</f>
        <v>through</v>
      </c>
      <c r="F203" s="4"/>
      <c r="G203" s="4"/>
      <c r="H203" s="4"/>
    </row>
    <row r="204" ht="15.75" customHeight="1">
      <c r="C204" s="4">
        <v>203.0</v>
      </c>
      <c r="D204" s="5" t="s">
        <v>7998</v>
      </c>
      <c r="E204" s="4" t="str">
        <f>IFERROR(__xludf.DUMMYFUNCTION("GOOGLETRANSLATE(D204, ""he"", ""en"")"),"world:")</f>
        <v>world:</v>
      </c>
      <c r="F204" s="4"/>
      <c r="G204" s="4"/>
      <c r="H204" s="4"/>
    </row>
    <row r="205" ht="15.75" customHeight="1">
      <c r="E205" s="4" t="str">
        <f>IFERROR(__xludf.DUMMYFUNCTION("GOOGLETRANSLATE(D205, ""he"", ""en"")"),"#VALUE!")</f>
        <v>#VALUE!</v>
      </c>
    </row>
    <row r="206" ht="15.75" customHeight="1">
      <c r="E206" s="4" t="str">
        <f>IFERROR(__xludf.DUMMYFUNCTION("GOOGLETRANSLATE(D206, ""he"", ""en"")"),"#VALUE!")</f>
        <v>#VALUE!</v>
      </c>
    </row>
    <row r="207" ht="15.75" customHeight="1">
      <c r="E207" s="4" t="str">
        <f>IFERROR(__xludf.DUMMYFUNCTION("GOOGLETRANSLATE(D207, ""he"", ""en"")"),"#VALUE!")</f>
        <v>#VALUE!</v>
      </c>
    </row>
    <row r="208" ht="15.75" customHeight="1">
      <c r="E208" s="4" t="str">
        <f>IFERROR(__xludf.DUMMYFUNCTION("GOOGLETRANSLATE(D208, ""he"", ""en"")"),"#VALUE!")</f>
        <v>#VALUE!</v>
      </c>
    </row>
    <row r="209" ht="15.75" customHeight="1">
      <c r="E209" s="4" t="str">
        <f>IFERROR(__xludf.DUMMYFUNCTION("GOOGLETRANSLATE(D209, ""he"", ""en"")"),"#VALUE!")</f>
        <v>#VALUE!</v>
      </c>
    </row>
    <row r="210" ht="15.75" customHeight="1">
      <c r="E210" s="4" t="str">
        <f>IFERROR(__xludf.DUMMYFUNCTION("GOOGLETRANSLATE(D210, ""he"", ""en"")"),"#VALUE!")</f>
        <v>#VALUE!</v>
      </c>
    </row>
    <row r="211" ht="15.75" customHeight="1">
      <c r="E211" s="4" t="str">
        <f>IFERROR(__xludf.DUMMYFUNCTION("GOOGLETRANSLATE(D211, ""he"", ""en"")"),"#VALUE!")</f>
        <v>#VALUE!</v>
      </c>
    </row>
    <row r="212" ht="15.75" customHeight="1">
      <c r="E212" s="4" t="str">
        <f>IFERROR(__xludf.DUMMYFUNCTION("GOOGLETRANSLATE(D212, ""he"", ""en"")"),"#VALUE!")</f>
        <v>#VALUE!</v>
      </c>
    </row>
    <row r="213" ht="15.75" customHeight="1">
      <c r="E213" s="4" t="str">
        <f>IFERROR(__xludf.DUMMYFUNCTION("GOOGLETRANSLATE(D213, ""he"", ""en"")"),"#VALUE!")</f>
        <v>#VALUE!</v>
      </c>
    </row>
    <row r="214" ht="15.75" customHeight="1">
      <c r="E214" s="4" t="str">
        <f>IFERROR(__xludf.DUMMYFUNCTION("GOOGLETRANSLATE(D214, ""he"", ""en"")"),"#VALUE!")</f>
        <v>#VALUE!</v>
      </c>
    </row>
    <row r="215" ht="15.75" customHeight="1">
      <c r="E215" s="4" t="str">
        <f>IFERROR(__xludf.DUMMYFUNCTION("GOOGLETRANSLATE(D215, ""he"", ""en"")"),"#VALUE!")</f>
        <v>#VALUE!</v>
      </c>
    </row>
    <row r="216" ht="15.75" customHeight="1">
      <c r="E216" s="4" t="str">
        <f>IFERROR(__xludf.DUMMYFUNCTION("GOOGLETRANSLATE(D216, ""he"", ""en"")"),"#VALUE!")</f>
        <v>#VALUE!</v>
      </c>
    </row>
    <row r="217" ht="15.75" customHeight="1">
      <c r="E217" s="4" t="str">
        <f>IFERROR(__xludf.DUMMYFUNCTION("GOOGLETRANSLATE(D217, ""he"", ""en"")"),"#VALUE!")</f>
        <v>#VALUE!</v>
      </c>
    </row>
    <row r="218" ht="15.75" customHeight="1">
      <c r="E218" s="4" t="str">
        <f>IFERROR(__xludf.DUMMYFUNCTION("GOOGLETRANSLATE(D218, ""he"", ""en"")"),"#VALUE!")</f>
        <v>#VALUE!</v>
      </c>
    </row>
    <row r="219" ht="15.75" customHeight="1">
      <c r="E219" s="4" t="str">
        <f>IFERROR(__xludf.DUMMYFUNCTION("GOOGLETRANSLATE(D219, ""he"", ""en"")"),"#VALUE!")</f>
        <v>#VALUE!</v>
      </c>
    </row>
    <row r="220" ht="15.75" customHeight="1">
      <c r="E220" s="4" t="str">
        <f>IFERROR(__xludf.DUMMYFUNCTION("GOOGLETRANSLATE(D220, ""he"", ""en"")"),"#VALUE!")</f>
        <v>#VALUE!</v>
      </c>
    </row>
    <row r="221" ht="15.75" customHeight="1">
      <c r="E221" s="4" t="str">
        <f>IFERROR(__xludf.DUMMYFUNCTION("GOOGLETRANSLATE(D221, ""he"", ""en"")"),"#VALUE!")</f>
        <v>#VALUE!</v>
      </c>
    </row>
    <row r="222" ht="15.75" customHeight="1">
      <c r="E222" s="4" t="str">
        <f>IFERROR(__xludf.DUMMYFUNCTION("GOOGLETRANSLATE(D222, ""he"", ""en"")"),"#VALUE!")</f>
        <v>#VALUE!</v>
      </c>
    </row>
    <row r="223" ht="15.75" customHeight="1">
      <c r="E223" s="4" t="str">
        <f>IFERROR(__xludf.DUMMYFUNCTION("GOOGLETRANSLATE(D223, ""he"", ""en"")"),"#VALUE!")</f>
        <v>#VALUE!</v>
      </c>
    </row>
    <row r="224" ht="15.75" customHeight="1">
      <c r="E224" s="4" t="str">
        <f>IFERROR(__xludf.DUMMYFUNCTION("GOOGLETRANSLATE(D224, ""he"", ""en"")"),"#VALUE!")</f>
        <v>#VALUE!</v>
      </c>
    </row>
    <row r="225" ht="15.75" customHeight="1">
      <c r="E225" s="4" t="str">
        <f>IFERROR(__xludf.DUMMYFUNCTION("GOOGLETRANSLATE(D225, ""he"", ""en"")"),"#VALUE!")</f>
        <v>#VALUE!</v>
      </c>
    </row>
    <row r="226" ht="15.75" customHeight="1">
      <c r="E226" s="4" t="str">
        <f>IFERROR(__xludf.DUMMYFUNCTION("GOOGLETRANSLATE(D226, ""he"", ""en"")"),"#VALUE!")</f>
        <v>#VALUE!</v>
      </c>
    </row>
    <row r="227" ht="15.75" customHeight="1">
      <c r="E227" s="4" t="str">
        <f>IFERROR(__xludf.DUMMYFUNCTION("GOOGLETRANSLATE(D227, ""he"", ""en"")"),"#VALUE!")</f>
        <v>#VALUE!</v>
      </c>
    </row>
    <row r="228" ht="15.75" customHeight="1">
      <c r="E228" s="4" t="str">
        <f>IFERROR(__xludf.DUMMYFUNCTION("GOOGLETRANSLATE(D228, ""he"", ""en"")"),"#VALUE!")</f>
        <v>#VALUE!</v>
      </c>
    </row>
    <row r="229" ht="15.75" customHeight="1">
      <c r="E229" s="4" t="str">
        <f>IFERROR(__xludf.DUMMYFUNCTION("GOOGLETRANSLATE(D229, ""he"", ""en"")"),"#VALUE!")</f>
        <v>#VALUE!</v>
      </c>
    </row>
    <row r="230" ht="15.75" customHeight="1">
      <c r="E230" s="4" t="str">
        <f>IFERROR(__xludf.DUMMYFUNCTION("GOOGLETRANSLATE(D230, ""he"", ""en"")"),"#VALUE!")</f>
        <v>#VALUE!</v>
      </c>
    </row>
    <row r="231" ht="15.75" customHeight="1">
      <c r="E231" s="4" t="str">
        <f>IFERROR(__xludf.DUMMYFUNCTION("GOOGLETRANSLATE(D231, ""he"", ""en"")"),"#VALUE!")</f>
        <v>#VALUE!</v>
      </c>
    </row>
    <row r="232" ht="15.75" customHeight="1">
      <c r="E232" s="4" t="str">
        <f>IFERROR(__xludf.DUMMYFUNCTION("GOOGLETRANSLATE(D232, ""he"", ""en"")"),"#VALUE!")</f>
        <v>#VALUE!</v>
      </c>
    </row>
    <row r="233" ht="15.75" customHeight="1">
      <c r="E233" s="4" t="str">
        <f>IFERROR(__xludf.DUMMYFUNCTION("GOOGLETRANSLATE(D233, ""he"", ""en"")"),"#VALUE!")</f>
        <v>#VALUE!</v>
      </c>
    </row>
    <row r="234" ht="15.75" customHeight="1">
      <c r="E234" s="4" t="str">
        <f>IFERROR(__xludf.DUMMYFUNCTION("GOOGLETRANSLATE(D234, ""he"", ""en"")"),"#VALUE!")</f>
        <v>#VALUE!</v>
      </c>
    </row>
    <row r="235" ht="15.75" customHeight="1">
      <c r="E235" s="4" t="str">
        <f>IFERROR(__xludf.DUMMYFUNCTION("GOOGLETRANSLATE(D235, ""he"", ""en"")"),"#VALUE!")</f>
        <v>#VALUE!</v>
      </c>
    </row>
    <row r="236" ht="15.75" customHeight="1">
      <c r="E236" s="4" t="str">
        <f>IFERROR(__xludf.DUMMYFUNCTION("GOOGLETRANSLATE(D236, ""he"", ""en"")"),"#VALUE!")</f>
        <v>#VALUE!</v>
      </c>
    </row>
    <row r="237" ht="15.75" customHeight="1">
      <c r="E237" s="4" t="str">
        <f>IFERROR(__xludf.DUMMYFUNCTION("GOOGLETRANSLATE(D237, ""he"", ""en"")"),"#VALUE!")</f>
        <v>#VALUE!</v>
      </c>
    </row>
    <row r="238" ht="15.75" customHeight="1">
      <c r="E238" s="4" t="str">
        <f>IFERROR(__xludf.DUMMYFUNCTION("GOOGLETRANSLATE(D238, ""he"", ""en"")"),"#VALUE!")</f>
        <v>#VALUE!</v>
      </c>
    </row>
    <row r="239" ht="15.75" customHeight="1">
      <c r="E239" s="4" t="str">
        <f>IFERROR(__xludf.DUMMYFUNCTION("GOOGLETRANSLATE(D239, ""he"", ""en"")"),"#VALUE!")</f>
        <v>#VALUE!</v>
      </c>
    </row>
    <row r="240" ht="15.75" customHeight="1">
      <c r="E240" s="4" t="str">
        <f>IFERROR(__xludf.DUMMYFUNCTION("GOOGLETRANSLATE(D240, ""he"", ""en"")"),"#VALUE!")</f>
        <v>#VALUE!</v>
      </c>
    </row>
    <row r="241" ht="15.75" customHeight="1">
      <c r="E241" s="4" t="str">
        <f>IFERROR(__xludf.DUMMYFUNCTION("GOOGLETRANSLATE(D241, ""he"", ""en"")"),"#VALUE!")</f>
        <v>#VALUE!</v>
      </c>
    </row>
    <row r="242" ht="15.75" customHeight="1">
      <c r="E242" s="4" t="str">
        <f>IFERROR(__xludf.DUMMYFUNCTION("GOOGLETRANSLATE(D242, ""he"", ""en"")"),"#VALUE!")</f>
        <v>#VALUE!</v>
      </c>
    </row>
    <row r="243" ht="15.75" customHeight="1">
      <c r="E243" s="4" t="str">
        <f>IFERROR(__xludf.DUMMYFUNCTION("GOOGLETRANSLATE(D243, ""he"", ""en"")"),"#VALUE!")</f>
        <v>#VALUE!</v>
      </c>
    </row>
    <row r="244" ht="15.75" customHeight="1">
      <c r="E244" s="4" t="str">
        <f>IFERROR(__xludf.DUMMYFUNCTION("GOOGLETRANSLATE(D244, ""he"", ""en"")"),"#VALUE!")</f>
        <v>#VALUE!</v>
      </c>
    </row>
    <row r="245" ht="15.75" customHeight="1">
      <c r="E245" s="4" t="str">
        <f>IFERROR(__xludf.DUMMYFUNCTION("GOOGLETRANSLATE(D245, ""he"", ""en"")"),"#VALUE!")</f>
        <v>#VALUE!</v>
      </c>
    </row>
    <row r="246" ht="15.75" customHeight="1">
      <c r="E246" s="4" t="str">
        <f>IFERROR(__xludf.DUMMYFUNCTION("GOOGLETRANSLATE(D246, ""he"", ""en"")"),"#VALUE!")</f>
        <v>#VALUE!</v>
      </c>
    </row>
    <row r="247" ht="15.75" customHeight="1">
      <c r="E247" s="4" t="str">
        <f>IFERROR(__xludf.DUMMYFUNCTION("GOOGLETRANSLATE(D247, ""he"", ""en"")"),"#VALUE!")</f>
        <v>#VALUE!</v>
      </c>
    </row>
    <row r="248" ht="15.75" customHeight="1">
      <c r="E248" s="4" t="str">
        <f>IFERROR(__xludf.DUMMYFUNCTION("GOOGLETRANSLATE(D248, ""he"", ""en"")"),"#VALUE!")</f>
        <v>#VALUE!</v>
      </c>
    </row>
    <row r="249" ht="15.75" customHeight="1">
      <c r="E249" s="4" t="str">
        <f>IFERROR(__xludf.DUMMYFUNCTION("GOOGLETRANSLATE(D249, ""he"", ""en"")"),"#VALUE!")</f>
        <v>#VALUE!</v>
      </c>
    </row>
    <row r="250" ht="15.75" customHeight="1">
      <c r="E250" s="4" t="str">
        <f>IFERROR(__xludf.DUMMYFUNCTION("GOOGLETRANSLATE(D250, ""he"", ""en"")"),"#VALUE!")</f>
        <v>#VALUE!</v>
      </c>
    </row>
    <row r="251" ht="15.75" customHeight="1">
      <c r="E251" s="4" t="str">
        <f>IFERROR(__xludf.DUMMYFUNCTION("GOOGLETRANSLATE(D251, ""he"", ""en"")"),"#VALUE!")</f>
        <v>#VALUE!</v>
      </c>
    </row>
    <row r="252" ht="15.75" customHeight="1">
      <c r="E252" s="4" t="str">
        <f>IFERROR(__xludf.DUMMYFUNCTION("GOOGLETRANSLATE(D252, ""he"", ""en"")"),"#VALUE!")</f>
        <v>#VALUE!</v>
      </c>
    </row>
    <row r="253" ht="15.75" customHeight="1">
      <c r="E253" s="4" t="str">
        <f>IFERROR(__xludf.DUMMYFUNCTION("GOOGLETRANSLATE(D253, ""he"", ""en"")"),"#VALUE!")</f>
        <v>#VALUE!</v>
      </c>
    </row>
    <row r="254" ht="15.75" customHeight="1">
      <c r="E254" s="4" t="str">
        <f>IFERROR(__xludf.DUMMYFUNCTION("GOOGLETRANSLATE(D254, ""he"", ""en"")"),"#VALUE!")</f>
        <v>#VALUE!</v>
      </c>
    </row>
    <row r="255" ht="15.75" customHeight="1">
      <c r="E255" s="4" t="str">
        <f>IFERROR(__xludf.DUMMYFUNCTION("GOOGLETRANSLATE(D255, ""he"", ""en"")"),"#VALUE!")</f>
        <v>#VALUE!</v>
      </c>
    </row>
    <row r="256" ht="15.75" customHeight="1">
      <c r="E256" s="4" t="str">
        <f>IFERROR(__xludf.DUMMYFUNCTION("GOOGLETRANSLATE(D256, ""he"", ""en"")"),"#VALUE!")</f>
        <v>#VALUE!</v>
      </c>
    </row>
    <row r="257" ht="15.75" customHeight="1">
      <c r="E257" s="4" t="str">
        <f>IFERROR(__xludf.DUMMYFUNCTION("GOOGLETRANSLATE(D257, ""he"", ""en"")"),"#VALUE!")</f>
        <v>#VALUE!</v>
      </c>
    </row>
    <row r="258" ht="15.75" customHeight="1">
      <c r="E258" s="4" t="str">
        <f>IFERROR(__xludf.DUMMYFUNCTION("GOOGLETRANSLATE(D258, ""he"", ""en"")"),"#VALUE!")</f>
        <v>#VALUE!</v>
      </c>
    </row>
    <row r="259" ht="15.75" customHeight="1">
      <c r="E259" s="4" t="str">
        <f>IFERROR(__xludf.DUMMYFUNCTION("GOOGLETRANSLATE(D259, ""he"", ""en"")"),"#VALUE!")</f>
        <v>#VALUE!</v>
      </c>
    </row>
    <row r="260" ht="15.75" customHeight="1">
      <c r="E260" s="4" t="str">
        <f>IFERROR(__xludf.DUMMYFUNCTION("GOOGLETRANSLATE(D260, ""he"", ""en"")"),"#VALUE!")</f>
        <v>#VALUE!</v>
      </c>
    </row>
    <row r="261" ht="15.75" customHeight="1">
      <c r="E261" s="4" t="str">
        <f>IFERROR(__xludf.DUMMYFUNCTION("GOOGLETRANSLATE(D261, ""he"", ""en"")"),"#VALUE!")</f>
        <v>#VALUE!</v>
      </c>
    </row>
    <row r="262" ht="15.75" customHeight="1">
      <c r="E262" s="4" t="str">
        <f>IFERROR(__xludf.DUMMYFUNCTION("GOOGLETRANSLATE(D262, ""he"", ""en"")"),"#VALUE!")</f>
        <v>#VALUE!</v>
      </c>
    </row>
    <row r="263" ht="15.75" customHeight="1">
      <c r="E263" s="4" t="str">
        <f>IFERROR(__xludf.DUMMYFUNCTION("GOOGLETRANSLATE(D263, ""he"", ""en"")"),"#VALUE!")</f>
        <v>#VALUE!</v>
      </c>
    </row>
    <row r="264" ht="15.75" customHeight="1">
      <c r="E264" s="4" t="str">
        <f>IFERROR(__xludf.DUMMYFUNCTION("GOOGLETRANSLATE(D264, ""he"", ""en"")"),"#VALUE!")</f>
        <v>#VALUE!</v>
      </c>
    </row>
    <row r="265" ht="15.75" customHeight="1">
      <c r="E265" s="4" t="str">
        <f>IFERROR(__xludf.DUMMYFUNCTION("GOOGLETRANSLATE(D265, ""he"", ""en"")"),"#VALUE!")</f>
        <v>#VALUE!</v>
      </c>
    </row>
    <row r="266" ht="15.75" customHeight="1">
      <c r="E266" s="4" t="str">
        <f>IFERROR(__xludf.DUMMYFUNCTION("GOOGLETRANSLATE(D266, ""he"", ""en"")"),"#VALUE!")</f>
        <v>#VALUE!</v>
      </c>
    </row>
    <row r="267" ht="15.75" customHeight="1">
      <c r="E267" s="4" t="str">
        <f>IFERROR(__xludf.DUMMYFUNCTION("GOOGLETRANSLATE(D267, ""he"", ""en"")"),"#VALUE!")</f>
        <v>#VALUE!</v>
      </c>
    </row>
    <row r="268" ht="15.75" customHeight="1">
      <c r="E268" s="4" t="str">
        <f>IFERROR(__xludf.DUMMYFUNCTION("GOOGLETRANSLATE(D268, ""he"", ""en"")"),"#VALUE!")</f>
        <v>#VALUE!</v>
      </c>
    </row>
    <row r="269" ht="15.75" customHeight="1">
      <c r="E269" s="4" t="str">
        <f>IFERROR(__xludf.DUMMYFUNCTION("GOOGLETRANSLATE(D269, ""he"", ""en"")"),"#VALUE!")</f>
        <v>#VALUE!</v>
      </c>
    </row>
    <row r="270" ht="15.75" customHeight="1">
      <c r="E270" s="4" t="str">
        <f>IFERROR(__xludf.DUMMYFUNCTION("GOOGLETRANSLATE(D270, ""he"", ""en"")"),"#VALUE!")</f>
        <v>#VALUE!</v>
      </c>
    </row>
    <row r="271" ht="15.75" customHeight="1">
      <c r="E271" s="4" t="str">
        <f>IFERROR(__xludf.DUMMYFUNCTION("GOOGLETRANSLATE(D271, ""he"", ""en"")"),"#VALUE!")</f>
        <v>#VALUE!</v>
      </c>
    </row>
    <row r="272" ht="15.75" customHeight="1">
      <c r="E272" s="4" t="str">
        <f>IFERROR(__xludf.DUMMYFUNCTION("GOOGLETRANSLATE(D272, ""he"", ""en"")"),"#VALUE!")</f>
        <v>#VALUE!</v>
      </c>
    </row>
    <row r="273" ht="15.75" customHeight="1">
      <c r="E273" s="4" t="str">
        <f>IFERROR(__xludf.DUMMYFUNCTION("GOOGLETRANSLATE(D273, ""he"", ""en"")"),"#VALUE!")</f>
        <v>#VALUE!</v>
      </c>
    </row>
    <row r="274" ht="15.75" customHeight="1">
      <c r="E274" s="4" t="str">
        <f>IFERROR(__xludf.DUMMYFUNCTION("GOOGLETRANSLATE(D274, ""he"", ""en"")"),"#VALUE!")</f>
        <v>#VALUE!</v>
      </c>
    </row>
    <row r="275" ht="15.75" customHeight="1">
      <c r="E275" s="4" t="str">
        <f>IFERROR(__xludf.DUMMYFUNCTION("GOOGLETRANSLATE(D275, ""he"", ""en"")"),"#VALUE!")</f>
        <v>#VALUE!</v>
      </c>
    </row>
    <row r="276" ht="15.75" customHeight="1">
      <c r="E276" s="4" t="str">
        <f>IFERROR(__xludf.DUMMYFUNCTION("GOOGLETRANSLATE(D276, ""he"", ""en"")"),"#VALUE!")</f>
        <v>#VALUE!</v>
      </c>
    </row>
    <row r="277" ht="15.75" customHeight="1">
      <c r="E277" s="4" t="str">
        <f>IFERROR(__xludf.DUMMYFUNCTION("GOOGLETRANSLATE(D277, ""he"", ""en"")"),"#VALUE!")</f>
        <v>#VALUE!</v>
      </c>
    </row>
    <row r="278" ht="15.75" customHeight="1">
      <c r="E278" s="4" t="str">
        <f>IFERROR(__xludf.DUMMYFUNCTION("GOOGLETRANSLATE(D278, ""he"", ""en"")"),"#VALUE!")</f>
        <v>#VALUE!</v>
      </c>
    </row>
    <row r="279" ht="15.75" customHeight="1">
      <c r="E279" s="4" t="str">
        <f>IFERROR(__xludf.DUMMYFUNCTION("GOOGLETRANSLATE(D279, ""he"", ""en"")"),"#VALUE!")</f>
        <v>#VALUE!</v>
      </c>
    </row>
    <row r="280" ht="15.75" customHeight="1">
      <c r="E280" s="4" t="str">
        <f>IFERROR(__xludf.DUMMYFUNCTION("GOOGLETRANSLATE(D280, ""he"", ""en"")"),"#VALUE!")</f>
        <v>#VALUE!</v>
      </c>
    </row>
    <row r="281" ht="15.75" customHeight="1">
      <c r="E281" s="4" t="str">
        <f>IFERROR(__xludf.DUMMYFUNCTION("GOOGLETRANSLATE(D281, ""he"", ""en"")"),"#VALUE!")</f>
        <v>#VALUE!</v>
      </c>
    </row>
    <row r="282" ht="15.75" customHeight="1">
      <c r="E282" s="4" t="str">
        <f>IFERROR(__xludf.DUMMYFUNCTION("GOOGLETRANSLATE(D282, ""he"", ""en"")"),"#VALUE!")</f>
        <v>#VALUE!</v>
      </c>
    </row>
    <row r="283" ht="15.75" customHeight="1">
      <c r="E283" s="4" t="str">
        <f>IFERROR(__xludf.DUMMYFUNCTION("GOOGLETRANSLATE(D283, ""he"", ""en"")"),"#VALUE!")</f>
        <v>#VALUE!</v>
      </c>
    </row>
    <row r="284" ht="15.75" customHeight="1">
      <c r="E284" s="4" t="str">
        <f>IFERROR(__xludf.DUMMYFUNCTION("GOOGLETRANSLATE(D284, ""he"", ""en"")"),"#VALUE!")</f>
        <v>#VALUE!</v>
      </c>
    </row>
    <row r="285" ht="15.75" customHeight="1">
      <c r="E285" s="4" t="str">
        <f>IFERROR(__xludf.DUMMYFUNCTION("GOOGLETRANSLATE(D285, ""he"", ""en"")"),"#VALUE!")</f>
        <v>#VALUE!</v>
      </c>
    </row>
    <row r="286" ht="15.75" customHeight="1">
      <c r="E286" s="4" t="str">
        <f>IFERROR(__xludf.DUMMYFUNCTION("GOOGLETRANSLATE(D286, ""he"", ""en"")"),"#VALUE!")</f>
        <v>#VALUE!</v>
      </c>
    </row>
    <row r="287" ht="15.75" customHeight="1">
      <c r="E287" s="4" t="str">
        <f>IFERROR(__xludf.DUMMYFUNCTION("GOOGLETRANSLATE(D287, ""he"", ""en"")"),"#VALUE!")</f>
        <v>#VALUE!</v>
      </c>
    </row>
    <row r="288" ht="15.75" customHeight="1">
      <c r="E288" s="4" t="str">
        <f>IFERROR(__xludf.DUMMYFUNCTION("GOOGLETRANSLATE(D288, ""he"", ""en"")"),"#VALUE!")</f>
        <v>#VALUE!</v>
      </c>
    </row>
    <row r="289" ht="15.75" customHeight="1">
      <c r="E289" s="4" t="str">
        <f>IFERROR(__xludf.DUMMYFUNCTION("GOOGLETRANSLATE(D289, ""he"", ""en"")"),"#VALUE!")</f>
        <v>#VALUE!</v>
      </c>
    </row>
    <row r="290" ht="15.75" customHeight="1">
      <c r="E290" s="4" t="str">
        <f>IFERROR(__xludf.DUMMYFUNCTION("GOOGLETRANSLATE(D290, ""he"", ""en"")"),"#VALUE!")</f>
        <v>#VALUE!</v>
      </c>
    </row>
    <row r="291" ht="15.75" customHeight="1">
      <c r="E291" s="4" t="str">
        <f>IFERROR(__xludf.DUMMYFUNCTION("GOOGLETRANSLATE(D291, ""he"", ""en"")"),"#VALUE!")</f>
        <v>#VALUE!</v>
      </c>
    </row>
    <row r="292" ht="15.75" customHeight="1">
      <c r="E292" s="4" t="str">
        <f>IFERROR(__xludf.DUMMYFUNCTION("GOOGLETRANSLATE(D292, ""he"", ""en"")"),"#VALUE!")</f>
        <v>#VALUE!</v>
      </c>
    </row>
    <row r="293" ht="15.75" customHeight="1">
      <c r="E293" s="4" t="str">
        <f>IFERROR(__xludf.DUMMYFUNCTION("GOOGLETRANSLATE(D293, ""he"", ""en"")"),"#VALUE!")</f>
        <v>#VALUE!</v>
      </c>
    </row>
    <row r="294" ht="15.75" customHeight="1">
      <c r="E294" s="4" t="str">
        <f>IFERROR(__xludf.DUMMYFUNCTION("GOOGLETRANSLATE(D294, ""he"", ""en"")"),"#VALUE!")</f>
        <v>#VALUE!</v>
      </c>
    </row>
    <row r="295" ht="15.75" customHeight="1">
      <c r="E295" s="4" t="str">
        <f>IFERROR(__xludf.DUMMYFUNCTION("GOOGLETRANSLATE(D295, ""he"", ""en"")"),"#VALUE!")</f>
        <v>#VALUE!</v>
      </c>
    </row>
    <row r="296" ht="15.75" customHeight="1">
      <c r="E296" s="4" t="str">
        <f>IFERROR(__xludf.DUMMYFUNCTION("GOOGLETRANSLATE(D296, ""he"", ""en"")"),"#VALUE!")</f>
        <v>#VALUE!</v>
      </c>
    </row>
    <row r="297" ht="15.75" customHeight="1">
      <c r="E297" s="4" t="str">
        <f>IFERROR(__xludf.DUMMYFUNCTION("GOOGLETRANSLATE(D297, ""he"", ""en"")"),"#VALUE!")</f>
        <v>#VALUE!</v>
      </c>
    </row>
    <row r="298" ht="15.75" customHeight="1">
      <c r="E298" s="4" t="str">
        <f>IFERROR(__xludf.DUMMYFUNCTION("GOOGLETRANSLATE(D298, ""he"", ""en"")"),"#VALUE!")</f>
        <v>#VALUE!</v>
      </c>
    </row>
    <row r="299" ht="15.75" customHeight="1">
      <c r="E299" s="4" t="str">
        <f>IFERROR(__xludf.DUMMYFUNCTION("GOOGLETRANSLATE(D299, ""he"", ""en"")"),"#VALUE!")</f>
        <v>#VALUE!</v>
      </c>
    </row>
    <row r="300" ht="15.75" customHeight="1">
      <c r="E300" s="4" t="str">
        <f>IFERROR(__xludf.DUMMYFUNCTION("GOOGLETRANSLATE(D300, ""he"", ""en"")"),"#VALUE!")</f>
        <v>#VALUE!</v>
      </c>
    </row>
    <row r="301" ht="15.75" customHeight="1">
      <c r="E301" s="4" t="str">
        <f>IFERROR(__xludf.DUMMYFUNCTION("GOOGLETRANSLATE(D301, ""he"", ""en"")"),"#VALUE!")</f>
        <v>#VALUE!</v>
      </c>
    </row>
    <row r="302" ht="15.75" customHeight="1">
      <c r="E302" s="4" t="str">
        <f>IFERROR(__xludf.DUMMYFUNCTION("GOOGLETRANSLATE(D302, ""he"", ""en"")"),"#VALUE!")</f>
        <v>#VALUE!</v>
      </c>
    </row>
    <row r="303" ht="15.75" customHeight="1">
      <c r="E303" s="4" t="str">
        <f>IFERROR(__xludf.DUMMYFUNCTION("GOOGLETRANSLATE(D303, ""he"", ""en"")"),"#VALUE!")</f>
        <v>#VALUE!</v>
      </c>
    </row>
    <row r="304" ht="15.75" customHeight="1">
      <c r="E304" s="4" t="str">
        <f>IFERROR(__xludf.DUMMYFUNCTION("GOOGLETRANSLATE(D304, ""he"", ""en"")"),"#VALUE!")</f>
        <v>#VALUE!</v>
      </c>
    </row>
    <row r="305" ht="15.75" customHeight="1">
      <c r="E305" s="4" t="str">
        <f>IFERROR(__xludf.DUMMYFUNCTION("GOOGLETRANSLATE(D305, ""he"", ""en"")"),"#VALUE!")</f>
        <v>#VALUE!</v>
      </c>
    </row>
    <row r="306" ht="15.75" customHeight="1">
      <c r="E306" s="4" t="str">
        <f>IFERROR(__xludf.DUMMYFUNCTION("GOOGLETRANSLATE(D306, ""he"", ""en"")"),"#VALUE!")</f>
        <v>#VALUE!</v>
      </c>
    </row>
    <row r="307" ht="15.75" customHeight="1">
      <c r="E307" s="4" t="str">
        <f>IFERROR(__xludf.DUMMYFUNCTION("GOOGLETRANSLATE(D307, ""he"", ""en"")"),"#VALUE!")</f>
        <v>#VALUE!</v>
      </c>
    </row>
    <row r="308" ht="15.75" customHeight="1">
      <c r="E308" s="4" t="str">
        <f>IFERROR(__xludf.DUMMYFUNCTION("GOOGLETRANSLATE(D308, ""he"", ""en"")"),"#VALUE!")</f>
        <v>#VALUE!</v>
      </c>
    </row>
    <row r="309" ht="15.75" customHeight="1">
      <c r="E309" s="4" t="str">
        <f>IFERROR(__xludf.DUMMYFUNCTION("GOOGLETRANSLATE(D309, ""he"", ""en"")"),"#VALUE!")</f>
        <v>#VALUE!</v>
      </c>
    </row>
    <row r="310" ht="15.75" customHeight="1">
      <c r="E310" s="4" t="str">
        <f>IFERROR(__xludf.DUMMYFUNCTION("GOOGLETRANSLATE(D310, ""he"", ""en"")"),"#VALUE!")</f>
        <v>#VALUE!</v>
      </c>
    </row>
    <row r="311" ht="15.75" customHeight="1">
      <c r="E311" s="4" t="str">
        <f>IFERROR(__xludf.DUMMYFUNCTION("GOOGLETRANSLATE(D311, ""he"", ""en"")"),"#VALUE!")</f>
        <v>#VALUE!</v>
      </c>
    </row>
    <row r="312" ht="15.75" customHeight="1">
      <c r="E312" s="4" t="str">
        <f>IFERROR(__xludf.DUMMYFUNCTION("GOOGLETRANSLATE(D312, ""he"", ""en"")"),"#VALUE!")</f>
        <v>#VALUE!</v>
      </c>
    </row>
    <row r="313" ht="15.75" customHeight="1">
      <c r="E313" s="4" t="str">
        <f>IFERROR(__xludf.DUMMYFUNCTION("GOOGLETRANSLATE(D313, ""he"", ""en"")"),"#VALUE!")</f>
        <v>#VALUE!</v>
      </c>
    </row>
    <row r="314" ht="15.75" customHeight="1">
      <c r="E314" s="4" t="str">
        <f>IFERROR(__xludf.DUMMYFUNCTION("GOOGLETRANSLATE(D314, ""he"", ""en"")"),"#VALUE!")</f>
        <v>#VALUE!</v>
      </c>
    </row>
    <row r="315" ht="15.75" customHeight="1">
      <c r="E315" s="4" t="str">
        <f>IFERROR(__xludf.DUMMYFUNCTION("GOOGLETRANSLATE(D315, ""he"", ""en"")"),"#VALUE!")</f>
        <v>#VALUE!</v>
      </c>
    </row>
    <row r="316" ht="15.75" customHeight="1">
      <c r="E316" s="4" t="str">
        <f>IFERROR(__xludf.DUMMYFUNCTION("GOOGLETRANSLATE(D316, ""he"", ""en"")"),"#VALUE!")</f>
        <v>#VALUE!</v>
      </c>
    </row>
    <row r="317" ht="15.75" customHeight="1">
      <c r="E317" s="4" t="str">
        <f>IFERROR(__xludf.DUMMYFUNCTION("GOOGLETRANSLATE(D317, ""he"", ""en"")"),"#VALUE!")</f>
        <v>#VALUE!</v>
      </c>
    </row>
    <row r="318" ht="15.75" customHeight="1">
      <c r="E318" s="4" t="str">
        <f>IFERROR(__xludf.DUMMYFUNCTION("GOOGLETRANSLATE(D318, ""he"", ""en"")"),"#VALUE!")</f>
        <v>#VALUE!</v>
      </c>
    </row>
    <row r="319" ht="15.75" customHeight="1">
      <c r="E319" s="4" t="str">
        <f>IFERROR(__xludf.DUMMYFUNCTION("GOOGLETRANSLATE(D319, ""he"", ""en"")"),"#VALUE!")</f>
        <v>#VALUE!</v>
      </c>
    </row>
    <row r="320" ht="15.75" customHeight="1">
      <c r="E320" s="4" t="str">
        <f>IFERROR(__xludf.DUMMYFUNCTION("GOOGLETRANSLATE(D320, ""he"", ""en"")"),"#VALUE!")</f>
        <v>#VALUE!</v>
      </c>
    </row>
    <row r="321" ht="15.75" customHeight="1">
      <c r="E321" s="4" t="str">
        <f>IFERROR(__xludf.DUMMYFUNCTION("GOOGLETRANSLATE(D321, ""he"", ""en"")"),"#VALUE!")</f>
        <v>#VALUE!</v>
      </c>
    </row>
    <row r="322" ht="15.75" customHeight="1">
      <c r="E322" s="4" t="str">
        <f>IFERROR(__xludf.DUMMYFUNCTION("GOOGLETRANSLATE(D322, ""he"", ""en"")"),"#VALUE!")</f>
        <v>#VALUE!</v>
      </c>
    </row>
    <row r="323" ht="15.75" customHeight="1">
      <c r="E323" s="4" t="str">
        <f>IFERROR(__xludf.DUMMYFUNCTION("GOOGLETRANSLATE(D323, ""he"", ""en"")"),"#VALUE!")</f>
        <v>#VALUE!</v>
      </c>
    </row>
    <row r="324" ht="15.75" customHeight="1">
      <c r="E324" s="4" t="str">
        <f>IFERROR(__xludf.DUMMYFUNCTION("GOOGLETRANSLATE(D324, ""he"", ""en"")"),"#VALUE!")</f>
        <v>#VALUE!</v>
      </c>
    </row>
    <row r="325" ht="15.75" customHeight="1">
      <c r="E325" s="4" t="str">
        <f>IFERROR(__xludf.DUMMYFUNCTION("GOOGLETRANSLATE(D325, ""he"", ""en"")"),"#VALUE!")</f>
        <v>#VALUE!</v>
      </c>
    </row>
    <row r="326" ht="15.75" customHeight="1">
      <c r="E326" s="4" t="str">
        <f>IFERROR(__xludf.DUMMYFUNCTION("GOOGLETRANSLATE(D326, ""he"", ""en"")"),"#VALUE!")</f>
        <v>#VALUE!</v>
      </c>
    </row>
    <row r="327" ht="15.75" customHeight="1">
      <c r="E327" s="4" t="str">
        <f>IFERROR(__xludf.DUMMYFUNCTION("GOOGLETRANSLATE(D327, ""he"", ""en"")"),"#VALUE!")</f>
        <v>#VALUE!</v>
      </c>
    </row>
    <row r="328" ht="15.75" customHeight="1">
      <c r="E328" s="4" t="str">
        <f>IFERROR(__xludf.DUMMYFUNCTION("GOOGLETRANSLATE(D328, ""he"", ""en"")"),"#VALUE!")</f>
        <v>#VALUE!</v>
      </c>
    </row>
    <row r="329" ht="15.75" customHeight="1">
      <c r="E329" s="4" t="str">
        <f>IFERROR(__xludf.DUMMYFUNCTION("GOOGLETRANSLATE(D329, ""he"", ""en"")"),"#VALUE!")</f>
        <v>#VALUE!</v>
      </c>
    </row>
    <row r="330" ht="15.75" customHeight="1">
      <c r="E330" s="4" t="str">
        <f>IFERROR(__xludf.DUMMYFUNCTION("GOOGLETRANSLATE(D330, ""he"", ""en"")"),"#VALUE!")</f>
        <v>#VALUE!</v>
      </c>
    </row>
    <row r="331" ht="15.75" customHeight="1">
      <c r="E331" s="4" t="str">
        <f>IFERROR(__xludf.DUMMYFUNCTION("GOOGLETRANSLATE(D331, ""he"", ""en"")"),"#VALUE!")</f>
        <v>#VALUE!</v>
      </c>
    </row>
    <row r="332" ht="15.75" customHeight="1">
      <c r="E332" s="4" t="str">
        <f>IFERROR(__xludf.DUMMYFUNCTION("GOOGLETRANSLATE(D332, ""he"", ""en"")"),"#VALUE!")</f>
        <v>#VALUE!</v>
      </c>
    </row>
    <row r="333" ht="15.75" customHeight="1">
      <c r="E333" s="4" t="str">
        <f>IFERROR(__xludf.DUMMYFUNCTION("GOOGLETRANSLATE(D333, ""he"", ""en"")"),"#VALUE!")</f>
        <v>#VALUE!</v>
      </c>
    </row>
    <row r="334" ht="15.75" customHeight="1">
      <c r="E334" s="4" t="str">
        <f>IFERROR(__xludf.DUMMYFUNCTION("GOOGLETRANSLATE(D334, ""he"", ""en"")"),"#VALUE!")</f>
        <v>#VALUE!</v>
      </c>
    </row>
    <row r="335" ht="15.75" customHeight="1">
      <c r="E335" s="4" t="str">
        <f>IFERROR(__xludf.DUMMYFUNCTION("GOOGLETRANSLATE(D335, ""he"", ""en"")"),"#VALUE!")</f>
        <v>#VALUE!</v>
      </c>
    </row>
    <row r="336" ht="15.75" customHeight="1">
      <c r="E336" s="4" t="str">
        <f>IFERROR(__xludf.DUMMYFUNCTION("GOOGLETRANSLATE(D336, ""he"", ""en"")"),"#VALUE!")</f>
        <v>#VALUE!</v>
      </c>
    </row>
    <row r="337" ht="15.75" customHeight="1">
      <c r="E337" s="4" t="str">
        <f>IFERROR(__xludf.DUMMYFUNCTION("GOOGLETRANSLATE(D337, ""he"", ""en"")"),"#VALUE!")</f>
        <v>#VALUE!</v>
      </c>
    </row>
    <row r="338" ht="15.75" customHeight="1">
      <c r="E338" s="4" t="str">
        <f>IFERROR(__xludf.DUMMYFUNCTION("GOOGLETRANSLATE(D338, ""he"", ""en"")"),"#VALUE!")</f>
        <v>#VALUE!</v>
      </c>
    </row>
    <row r="339" ht="15.75" customHeight="1">
      <c r="E339" s="4" t="str">
        <f>IFERROR(__xludf.DUMMYFUNCTION("GOOGLETRANSLATE(D339, ""he"", ""en"")"),"#VALUE!")</f>
        <v>#VALUE!</v>
      </c>
    </row>
    <row r="340" ht="15.75" customHeight="1">
      <c r="E340" s="4" t="str">
        <f>IFERROR(__xludf.DUMMYFUNCTION("GOOGLETRANSLATE(D340, ""he"", ""en"")"),"#VALUE!")</f>
        <v>#VALUE!</v>
      </c>
    </row>
    <row r="341" ht="15.75" customHeight="1">
      <c r="E341" s="4" t="str">
        <f>IFERROR(__xludf.DUMMYFUNCTION("GOOGLETRANSLATE(D341, ""he"", ""en"")"),"#VALUE!")</f>
        <v>#VALUE!</v>
      </c>
    </row>
    <row r="342" ht="15.75" customHeight="1">
      <c r="E342" s="4" t="str">
        <f>IFERROR(__xludf.DUMMYFUNCTION("GOOGLETRANSLATE(D342, ""he"", ""en"")"),"#VALUE!")</f>
        <v>#VALUE!</v>
      </c>
    </row>
    <row r="343" ht="15.75" customHeight="1">
      <c r="E343" s="4" t="str">
        <f>IFERROR(__xludf.DUMMYFUNCTION("GOOGLETRANSLATE(D343, ""he"", ""en"")"),"#VALUE!")</f>
        <v>#VALUE!</v>
      </c>
    </row>
    <row r="344" ht="15.75" customHeight="1">
      <c r="E344" s="4" t="str">
        <f>IFERROR(__xludf.DUMMYFUNCTION("GOOGLETRANSLATE(D344, ""he"", ""en"")"),"#VALUE!")</f>
        <v>#VALUE!</v>
      </c>
    </row>
    <row r="345" ht="15.75" customHeight="1">
      <c r="E345" s="4" t="str">
        <f>IFERROR(__xludf.DUMMYFUNCTION("GOOGLETRANSLATE(D345, ""he"", ""en"")"),"#VALUE!")</f>
        <v>#VALUE!</v>
      </c>
    </row>
    <row r="346" ht="15.75" customHeight="1">
      <c r="E346" s="4" t="str">
        <f>IFERROR(__xludf.DUMMYFUNCTION("GOOGLETRANSLATE(D346, ""he"", ""en"")"),"#VALUE!")</f>
        <v>#VALUE!</v>
      </c>
    </row>
    <row r="347" ht="15.75" customHeight="1">
      <c r="E347" s="4" t="str">
        <f>IFERROR(__xludf.DUMMYFUNCTION("GOOGLETRANSLATE(D347, ""he"", ""en"")"),"#VALUE!")</f>
        <v>#VALUE!</v>
      </c>
    </row>
    <row r="348" ht="15.75" customHeight="1">
      <c r="E348" s="4" t="str">
        <f>IFERROR(__xludf.DUMMYFUNCTION("GOOGLETRANSLATE(D348, ""he"", ""en"")"),"#VALUE!")</f>
        <v>#VALUE!</v>
      </c>
    </row>
    <row r="349" ht="15.75" customHeight="1">
      <c r="E349" s="4" t="str">
        <f>IFERROR(__xludf.DUMMYFUNCTION("GOOGLETRANSLATE(D349, ""he"", ""en"")"),"#VALUE!")</f>
        <v>#VALUE!</v>
      </c>
    </row>
    <row r="350" ht="15.75" customHeight="1">
      <c r="E350" s="4" t="str">
        <f>IFERROR(__xludf.DUMMYFUNCTION("GOOGLETRANSLATE(D350, ""he"", ""en"")"),"#VALUE!")</f>
        <v>#VALUE!</v>
      </c>
    </row>
    <row r="351" ht="15.75" customHeight="1">
      <c r="E351" s="4" t="str">
        <f>IFERROR(__xludf.DUMMYFUNCTION("GOOGLETRANSLATE(D351, ""he"", ""en"")"),"#VALUE!")</f>
        <v>#VALUE!</v>
      </c>
    </row>
    <row r="352" ht="15.75" customHeight="1">
      <c r="E352" s="4" t="str">
        <f>IFERROR(__xludf.DUMMYFUNCTION("GOOGLETRANSLATE(D352, ""he"", ""en"")"),"#VALUE!")</f>
        <v>#VALUE!</v>
      </c>
    </row>
    <row r="353" ht="15.75" customHeight="1">
      <c r="E353" s="4" t="str">
        <f>IFERROR(__xludf.DUMMYFUNCTION("GOOGLETRANSLATE(D353, ""he"", ""en"")"),"#VALUE!")</f>
        <v>#VALUE!</v>
      </c>
    </row>
    <row r="354" ht="15.75" customHeight="1">
      <c r="E354" s="4" t="str">
        <f>IFERROR(__xludf.DUMMYFUNCTION("GOOGLETRANSLATE(D354, ""he"", ""en"")"),"#VALUE!")</f>
        <v>#VALUE!</v>
      </c>
    </row>
    <row r="355" ht="15.75" customHeight="1">
      <c r="E355" s="4" t="str">
        <f>IFERROR(__xludf.DUMMYFUNCTION("GOOGLETRANSLATE(D355, ""he"", ""en"")"),"#VALUE!")</f>
        <v>#VALUE!</v>
      </c>
    </row>
    <row r="356" ht="15.75" customHeight="1">
      <c r="E356" s="4" t="str">
        <f>IFERROR(__xludf.DUMMYFUNCTION("GOOGLETRANSLATE(D356, ""he"", ""en"")"),"#VALUE!")</f>
        <v>#VALUE!</v>
      </c>
    </row>
    <row r="357" ht="15.75" customHeight="1">
      <c r="E357" s="4" t="str">
        <f>IFERROR(__xludf.DUMMYFUNCTION("GOOGLETRANSLATE(D357, ""he"", ""en"")"),"#VALUE!")</f>
        <v>#VALUE!</v>
      </c>
    </row>
    <row r="358" ht="15.75" customHeight="1">
      <c r="E358" s="4" t="str">
        <f>IFERROR(__xludf.DUMMYFUNCTION("GOOGLETRANSLATE(D358, ""he"", ""en"")"),"#VALUE!")</f>
        <v>#VALUE!</v>
      </c>
    </row>
    <row r="359" ht="15.75" customHeight="1">
      <c r="E359" s="4" t="str">
        <f>IFERROR(__xludf.DUMMYFUNCTION("GOOGLETRANSLATE(D359, ""he"", ""en"")"),"#VALUE!")</f>
        <v>#VALUE!</v>
      </c>
    </row>
    <row r="360" ht="15.75" customHeight="1">
      <c r="E360" s="4" t="str">
        <f>IFERROR(__xludf.DUMMYFUNCTION("GOOGLETRANSLATE(D360, ""he"", ""en"")"),"#VALUE!")</f>
        <v>#VALUE!</v>
      </c>
    </row>
    <row r="361" ht="15.75" customHeight="1">
      <c r="E361" s="4" t="str">
        <f>IFERROR(__xludf.DUMMYFUNCTION("GOOGLETRANSLATE(D361, ""he"", ""en"")"),"#VALUE!")</f>
        <v>#VALUE!</v>
      </c>
    </row>
    <row r="362" ht="15.75" customHeight="1">
      <c r="E362" s="4" t="str">
        <f>IFERROR(__xludf.DUMMYFUNCTION("GOOGLETRANSLATE(D362, ""he"", ""en"")"),"#VALUE!")</f>
        <v>#VALUE!</v>
      </c>
    </row>
    <row r="363" ht="15.75" customHeight="1">
      <c r="E363" s="4" t="str">
        <f>IFERROR(__xludf.DUMMYFUNCTION("GOOGLETRANSLATE(D363, ""he"", ""en"")"),"#VALUE!")</f>
        <v>#VALUE!</v>
      </c>
    </row>
    <row r="364" ht="15.75" customHeight="1">
      <c r="E364" s="4" t="str">
        <f>IFERROR(__xludf.DUMMYFUNCTION("GOOGLETRANSLATE(D364, ""he"", ""en"")"),"#VALUE!")</f>
        <v>#VALUE!</v>
      </c>
    </row>
    <row r="365" ht="15.75" customHeight="1">
      <c r="E365" s="4" t="str">
        <f>IFERROR(__xludf.DUMMYFUNCTION("GOOGLETRANSLATE(D365, ""he"", ""en"")"),"#VALUE!")</f>
        <v>#VALUE!</v>
      </c>
    </row>
    <row r="366" ht="15.75" customHeight="1">
      <c r="E366" s="4" t="str">
        <f>IFERROR(__xludf.DUMMYFUNCTION("GOOGLETRANSLATE(D366, ""he"", ""en"")"),"#VALUE!")</f>
        <v>#VALUE!</v>
      </c>
    </row>
    <row r="367" ht="15.75" customHeight="1">
      <c r="E367" s="4" t="str">
        <f>IFERROR(__xludf.DUMMYFUNCTION("GOOGLETRANSLATE(D367, ""he"", ""en"")"),"#VALUE!")</f>
        <v>#VALUE!</v>
      </c>
    </row>
    <row r="368" ht="15.75" customHeight="1">
      <c r="E368" s="4" t="str">
        <f>IFERROR(__xludf.DUMMYFUNCTION("GOOGLETRANSLATE(D368, ""he"", ""en"")"),"#VALUE!")</f>
        <v>#VALUE!</v>
      </c>
    </row>
    <row r="369" ht="15.75" customHeight="1">
      <c r="E369" s="4" t="str">
        <f>IFERROR(__xludf.DUMMYFUNCTION("GOOGLETRANSLATE(D369, ""he"", ""en"")"),"#VALUE!")</f>
        <v>#VALUE!</v>
      </c>
    </row>
    <row r="370" ht="15.75" customHeight="1">
      <c r="E370" s="4" t="str">
        <f>IFERROR(__xludf.DUMMYFUNCTION("GOOGLETRANSLATE(D370, ""he"", ""en"")"),"#VALUE!")</f>
        <v>#VALUE!</v>
      </c>
    </row>
    <row r="371" ht="15.75" customHeight="1">
      <c r="E371" s="4" t="str">
        <f>IFERROR(__xludf.DUMMYFUNCTION("GOOGLETRANSLATE(D371, ""he"", ""en"")"),"#VALUE!")</f>
        <v>#VALUE!</v>
      </c>
    </row>
    <row r="372" ht="15.75" customHeight="1">
      <c r="E372" s="4" t="str">
        <f>IFERROR(__xludf.DUMMYFUNCTION("GOOGLETRANSLATE(D372, ""he"", ""en"")"),"#VALUE!")</f>
        <v>#VALUE!</v>
      </c>
    </row>
    <row r="373" ht="15.75" customHeight="1">
      <c r="E373" s="4" t="str">
        <f>IFERROR(__xludf.DUMMYFUNCTION("GOOGLETRANSLATE(D373, ""he"", ""en"")"),"#VALUE!")</f>
        <v>#VALUE!</v>
      </c>
    </row>
    <row r="374" ht="15.75" customHeight="1">
      <c r="E374" s="4" t="str">
        <f>IFERROR(__xludf.DUMMYFUNCTION("GOOGLETRANSLATE(D374, ""he"", ""en"")"),"#VALUE!")</f>
        <v>#VALUE!</v>
      </c>
    </row>
    <row r="375" ht="15.75" customHeight="1">
      <c r="E375" s="4" t="str">
        <f>IFERROR(__xludf.DUMMYFUNCTION("GOOGLETRANSLATE(D375, ""he"", ""en"")"),"#VALUE!")</f>
        <v>#VALUE!</v>
      </c>
    </row>
    <row r="376" ht="15.75" customHeight="1">
      <c r="E376" s="4" t="str">
        <f>IFERROR(__xludf.DUMMYFUNCTION("GOOGLETRANSLATE(D376, ""he"", ""en"")"),"#VALUE!")</f>
        <v>#VALUE!</v>
      </c>
    </row>
    <row r="377" ht="15.75" customHeight="1">
      <c r="E377" s="4" t="str">
        <f>IFERROR(__xludf.DUMMYFUNCTION("GOOGLETRANSLATE(D377, ""he"", ""en"")"),"#VALUE!")</f>
        <v>#VALUE!</v>
      </c>
    </row>
    <row r="378" ht="15.75" customHeight="1">
      <c r="E378" s="4" t="str">
        <f>IFERROR(__xludf.DUMMYFUNCTION("GOOGLETRANSLATE(D378, ""he"", ""en"")"),"#VALUE!")</f>
        <v>#VALUE!</v>
      </c>
    </row>
    <row r="379" ht="15.75" customHeight="1">
      <c r="E379" s="4" t="str">
        <f>IFERROR(__xludf.DUMMYFUNCTION("GOOGLETRANSLATE(D379, ""he"", ""en"")"),"#VALUE!")</f>
        <v>#VALUE!</v>
      </c>
    </row>
    <row r="380" ht="15.75" customHeight="1">
      <c r="E380" s="4" t="str">
        <f>IFERROR(__xludf.DUMMYFUNCTION("GOOGLETRANSLATE(D380, ""he"", ""en"")"),"#VALUE!")</f>
        <v>#VALUE!</v>
      </c>
    </row>
    <row r="381" ht="15.75" customHeight="1">
      <c r="E381" s="4" t="str">
        <f>IFERROR(__xludf.DUMMYFUNCTION("GOOGLETRANSLATE(D381, ""he"", ""en"")"),"#VALUE!")</f>
        <v>#VALUE!</v>
      </c>
    </row>
    <row r="382" ht="15.75" customHeight="1">
      <c r="E382" s="4" t="str">
        <f>IFERROR(__xludf.DUMMYFUNCTION("GOOGLETRANSLATE(D382, ""he"", ""en"")"),"#VALUE!")</f>
        <v>#VALUE!</v>
      </c>
    </row>
    <row r="383" ht="15.75" customHeight="1">
      <c r="E383" s="4" t="str">
        <f>IFERROR(__xludf.DUMMYFUNCTION("GOOGLETRANSLATE(D383, ""he"", ""en"")"),"#VALUE!")</f>
        <v>#VALUE!</v>
      </c>
    </row>
    <row r="384" ht="15.75" customHeight="1">
      <c r="E384" s="4" t="str">
        <f>IFERROR(__xludf.DUMMYFUNCTION("GOOGLETRANSLATE(D384, ""he"", ""en"")"),"#VALUE!")</f>
        <v>#VALUE!</v>
      </c>
    </row>
    <row r="385" ht="15.75" customHeight="1">
      <c r="E385" s="4" t="str">
        <f>IFERROR(__xludf.DUMMYFUNCTION("GOOGLETRANSLATE(D385, ""he"", ""en"")"),"#VALUE!")</f>
        <v>#VALUE!</v>
      </c>
    </row>
    <row r="386" ht="15.75" customHeight="1">
      <c r="E386" s="4" t="str">
        <f>IFERROR(__xludf.DUMMYFUNCTION("GOOGLETRANSLATE(D386, ""he"", ""en"")"),"#VALUE!")</f>
        <v>#VALUE!</v>
      </c>
    </row>
    <row r="387" ht="15.75" customHeight="1">
      <c r="E387" s="4" t="str">
        <f>IFERROR(__xludf.DUMMYFUNCTION("GOOGLETRANSLATE(D387, ""he"", ""en"")"),"#VALUE!")</f>
        <v>#VALUE!</v>
      </c>
    </row>
    <row r="388" ht="15.75" customHeight="1">
      <c r="E388" s="4" t="str">
        <f>IFERROR(__xludf.DUMMYFUNCTION("GOOGLETRANSLATE(D388, ""he"", ""en"")"),"#VALUE!")</f>
        <v>#VALUE!</v>
      </c>
    </row>
    <row r="389" ht="15.75" customHeight="1">
      <c r="E389" s="4" t="str">
        <f>IFERROR(__xludf.DUMMYFUNCTION("GOOGLETRANSLATE(D389, ""he"", ""en"")"),"#VALUE!")</f>
        <v>#VALUE!</v>
      </c>
    </row>
    <row r="390" ht="15.75" customHeight="1">
      <c r="E390" s="4" t="str">
        <f>IFERROR(__xludf.DUMMYFUNCTION("GOOGLETRANSLATE(D390, ""he"", ""en"")"),"#VALUE!")</f>
        <v>#VALUE!</v>
      </c>
    </row>
    <row r="391" ht="15.75" customHeight="1">
      <c r="E391" s="4" t="str">
        <f>IFERROR(__xludf.DUMMYFUNCTION("GOOGLETRANSLATE(D391, ""he"", ""en"")"),"#VALUE!")</f>
        <v>#VALUE!</v>
      </c>
    </row>
    <row r="392" ht="15.75" customHeight="1">
      <c r="E392" s="4" t="str">
        <f>IFERROR(__xludf.DUMMYFUNCTION("GOOGLETRANSLATE(D392, ""he"", ""en"")"),"#VALUE!")</f>
        <v>#VALUE!</v>
      </c>
    </row>
    <row r="393" ht="15.75" customHeight="1">
      <c r="E393" s="4" t="str">
        <f>IFERROR(__xludf.DUMMYFUNCTION("GOOGLETRANSLATE(D393, ""he"", ""en"")"),"#VALUE!")</f>
        <v>#VALUE!</v>
      </c>
    </row>
    <row r="394" ht="15.75" customHeight="1">
      <c r="E394" s="4" t="str">
        <f>IFERROR(__xludf.DUMMYFUNCTION("GOOGLETRANSLATE(D394, ""he"", ""en"")"),"#VALUE!")</f>
        <v>#VALUE!</v>
      </c>
    </row>
    <row r="395" ht="15.75" customHeight="1">
      <c r="E395" s="4" t="str">
        <f>IFERROR(__xludf.DUMMYFUNCTION("GOOGLETRANSLATE(D395, ""he"", ""en"")"),"#VALUE!")</f>
        <v>#VALUE!</v>
      </c>
    </row>
    <row r="396" ht="15.75" customHeight="1">
      <c r="E396" s="4" t="str">
        <f>IFERROR(__xludf.DUMMYFUNCTION("GOOGLETRANSLATE(D396, ""he"", ""en"")"),"#VALUE!")</f>
        <v>#VALUE!</v>
      </c>
    </row>
    <row r="397" ht="15.75" customHeight="1">
      <c r="E397" s="4" t="str">
        <f>IFERROR(__xludf.DUMMYFUNCTION("GOOGLETRANSLATE(D397, ""he"", ""en"")"),"#VALUE!")</f>
        <v>#VALUE!</v>
      </c>
    </row>
    <row r="398" ht="15.75" customHeight="1">
      <c r="E398" s="4" t="str">
        <f>IFERROR(__xludf.DUMMYFUNCTION("GOOGLETRANSLATE(D398, ""he"", ""en"")"),"#VALUE!")</f>
        <v>#VALUE!</v>
      </c>
    </row>
    <row r="399" ht="15.75" customHeight="1">
      <c r="E399" s="4" t="str">
        <f>IFERROR(__xludf.DUMMYFUNCTION("GOOGLETRANSLATE(D399, ""he"", ""en"")"),"#VALUE!")</f>
        <v>#VALUE!</v>
      </c>
    </row>
    <row r="400" ht="15.75" customHeight="1">
      <c r="E400" s="4" t="str">
        <f>IFERROR(__xludf.DUMMYFUNCTION("GOOGLETRANSLATE(D400, ""he"", ""en"")"),"#VALUE!")</f>
        <v>#VALUE!</v>
      </c>
    </row>
    <row r="401" ht="15.75" customHeight="1">
      <c r="E401" s="4" t="str">
        <f>IFERROR(__xludf.DUMMYFUNCTION("GOOGLETRANSLATE(D401, ""he"", ""en"")"),"#VALUE!")</f>
        <v>#VALUE!</v>
      </c>
    </row>
    <row r="402" ht="15.75" customHeight="1">
      <c r="E402" s="4" t="str">
        <f>IFERROR(__xludf.DUMMYFUNCTION("GOOGLETRANSLATE(D402, ""he"", ""en"")"),"#VALUE!")</f>
        <v>#VALUE!</v>
      </c>
    </row>
    <row r="403" ht="15.75" customHeight="1">
      <c r="E403" s="4" t="str">
        <f>IFERROR(__xludf.DUMMYFUNCTION("GOOGLETRANSLATE(D403, ""he"", ""en"")"),"#VALUE!")</f>
        <v>#VALUE!</v>
      </c>
    </row>
    <row r="404" ht="15.75" customHeight="1">
      <c r="E404" s="4" t="str">
        <f>IFERROR(__xludf.DUMMYFUNCTION("GOOGLETRANSLATE(D404, ""he"", ""en"")"),"#VALUE!")</f>
        <v>#VALUE!</v>
      </c>
    </row>
    <row r="405" ht="15.75" customHeight="1">
      <c r="E405" s="4" t="str">
        <f>IFERROR(__xludf.DUMMYFUNCTION("GOOGLETRANSLATE(D405, ""he"", ""en"")"),"#VALUE!")</f>
        <v>#VALUE!</v>
      </c>
    </row>
    <row r="406" ht="15.75" customHeight="1">
      <c r="E406" s="4" t="str">
        <f>IFERROR(__xludf.DUMMYFUNCTION("GOOGLETRANSLATE(D406, ""he"", ""en"")"),"#VALUE!")</f>
        <v>#VALUE!</v>
      </c>
    </row>
    <row r="407" ht="15.75" customHeight="1">
      <c r="E407" s="4" t="str">
        <f>IFERROR(__xludf.DUMMYFUNCTION("GOOGLETRANSLATE(D407, ""he"", ""en"")"),"#VALUE!")</f>
        <v>#VALUE!</v>
      </c>
    </row>
    <row r="408" ht="15.75" customHeight="1">
      <c r="E408" s="4" t="str">
        <f>IFERROR(__xludf.DUMMYFUNCTION("GOOGLETRANSLATE(D408, ""he"", ""en"")"),"#VALUE!")</f>
        <v>#VALUE!</v>
      </c>
    </row>
    <row r="409" ht="15.75" customHeight="1">
      <c r="E409" s="4" t="str">
        <f>IFERROR(__xludf.DUMMYFUNCTION("GOOGLETRANSLATE(D409, ""he"", ""en"")"),"#VALUE!")</f>
        <v>#VALUE!</v>
      </c>
    </row>
    <row r="410" ht="15.75" customHeight="1">
      <c r="E410" s="4" t="str">
        <f>IFERROR(__xludf.DUMMYFUNCTION("GOOGLETRANSLATE(D410, ""he"", ""en"")"),"#VALUE!")</f>
        <v>#VALUE!</v>
      </c>
    </row>
    <row r="411" ht="15.75" customHeight="1">
      <c r="E411" s="4" t="str">
        <f>IFERROR(__xludf.DUMMYFUNCTION("GOOGLETRANSLATE(D411, ""he"", ""en"")"),"#VALUE!")</f>
        <v>#VALUE!</v>
      </c>
    </row>
    <row r="412" ht="15.75" customHeight="1">
      <c r="E412" s="4" t="str">
        <f>IFERROR(__xludf.DUMMYFUNCTION("GOOGLETRANSLATE(D412, ""he"", ""en"")"),"#VALUE!")</f>
        <v>#VALUE!</v>
      </c>
    </row>
    <row r="413" ht="15.75" customHeight="1">
      <c r="E413" s="4" t="str">
        <f>IFERROR(__xludf.DUMMYFUNCTION("GOOGLETRANSLATE(D413, ""he"", ""en"")"),"#VALUE!")</f>
        <v>#VALUE!</v>
      </c>
    </row>
    <row r="414" ht="15.75" customHeight="1">
      <c r="E414" s="4" t="str">
        <f>IFERROR(__xludf.DUMMYFUNCTION("GOOGLETRANSLATE(D414, ""he"", ""en"")"),"#VALUE!")</f>
        <v>#VALUE!</v>
      </c>
    </row>
    <row r="415" ht="15.75" customHeight="1">
      <c r="E415" s="4" t="str">
        <f>IFERROR(__xludf.DUMMYFUNCTION("GOOGLETRANSLATE(D415, ""he"", ""en"")"),"#VALUE!")</f>
        <v>#VALUE!</v>
      </c>
    </row>
    <row r="416" ht="15.75" customHeight="1">
      <c r="E416" s="4" t="str">
        <f>IFERROR(__xludf.DUMMYFUNCTION("GOOGLETRANSLATE(D416, ""he"", ""en"")"),"#VALUE!")</f>
        <v>#VALUE!</v>
      </c>
    </row>
    <row r="417" ht="15.75" customHeight="1">
      <c r="E417" s="4" t="str">
        <f>IFERROR(__xludf.DUMMYFUNCTION("GOOGLETRANSLATE(D417, ""he"", ""en"")"),"#VALUE!")</f>
        <v>#VALUE!</v>
      </c>
    </row>
    <row r="418" ht="15.75" customHeight="1">
      <c r="E418" s="4" t="str">
        <f>IFERROR(__xludf.DUMMYFUNCTION("GOOGLETRANSLATE(D418, ""he"", ""en"")"),"#VALUE!")</f>
        <v>#VALUE!</v>
      </c>
    </row>
    <row r="419" ht="15.75" customHeight="1">
      <c r="E419" s="4" t="str">
        <f>IFERROR(__xludf.DUMMYFUNCTION("GOOGLETRANSLATE(D419, ""he"", ""en"")"),"#VALUE!")</f>
        <v>#VALUE!</v>
      </c>
    </row>
    <row r="420" ht="15.75" customHeight="1">
      <c r="E420" s="4" t="str">
        <f>IFERROR(__xludf.DUMMYFUNCTION("GOOGLETRANSLATE(D420, ""he"", ""en"")"),"#VALUE!")</f>
        <v>#VALUE!</v>
      </c>
    </row>
    <row r="421" ht="15.75" customHeight="1">
      <c r="E421" s="4" t="str">
        <f>IFERROR(__xludf.DUMMYFUNCTION("GOOGLETRANSLATE(D421, ""he"", ""en"")"),"#VALUE!")</f>
        <v>#VALUE!</v>
      </c>
    </row>
    <row r="422" ht="15.75" customHeight="1">
      <c r="E422" s="4" t="str">
        <f>IFERROR(__xludf.DUMMYFUNCTION("GOOGLETRANSLATE(D422, ""he"", ""en"")"),"#VALUE!")</f>
        <v>#VALUE!</v>
      </c>
    </row>
    <row r="423" ht="15.75" customHeight="1">
      <c r="E423" s="4" t="str">
        <f>IFERROR(__xludf.DUMMYFUNCTION("GOOGLETRANSLATE(D423, ""he"", ""en"")"),"#VALUE!")</f>
        <v>#VALUE!</v>
      </c>
    </row>
    <row r="424" ht="15.75" customHeight="1">
      <c r="E424" s="4" t="str">
        <f>IFERROR(__xludf.DUMMYFUNCTION("GOOGLETRANSLATE(D424, ""he"", ""en"")"),"#VALUE!")</f>
        <v>#VALUE!</v>
      </c>
    </row>
    <row r="425" ht="15.75" customHeight="1">
      <c r="E425" s="4" t="str">
        <f>IFERROR(__xludf.DUMMYFUNCTION("GOOGLETRANSLATE(D425, ""he"", ""en"")"),"#VALUE!")</f>
        <v>#VALUE!</v>
      </c>
    </row>
    <row r="426" ht="15.75" customHeight="1">
      <c r="E426" s="4" t="str">
        <f>IFERROR(__xludf.DUMMYFUNCTION("GOOGLETRANSLATE(D426, ""he"", ""en"")"),"#VALUE!")</f>
        <v>#VALUE!</v>
      </c>
    </row>
    <row r="427" ht="15.75" customHeight="1">
      <c r="E427" s="4" t="str">
        <f>IFERROR(__xludf.DUMMYFUNCTION("GOOGLETRANSLATE(D427, ""he"", ""en"")"),"#VALUE!")</f>
        <v>#VALUE!</v>
      </c>
    </row>
    <row r="428" ht="15.75" customHeight="1">
      <c r="E428" s="4" t="str">
        <f>IFERROR(__xludf.DUMMYFUNCTION("GOOGLETRANSLATE(D428, ""he"", ""en"")"),"#VALUE!")</f>
        <v>#VALUE!</v>
      </c>
    </row>
    <row r="429" ht="15.75" customHeight="1">
      <c r="E429" s="4" t="str">
        <f>IFERROR(__xludf.DUMMYFUNCTION("GOOGLETRANSLATE(D429, ""he"", ""en"")"),"#VALUE!")</f>
        <v>#VALUE!</v>
      </c>
    </row>
    <row r="430" ht="15.75" customHeight="1">
      <c r="E430" s="4" t="str">
        <f>IFERROR(__xludf.DUMMYFUNCTION("GOOGLETRANSLATE(D430, ""he"", ""en"")"),"#VALUE!")</f>
        <v>#VALUE!</v>
      </c>
    </row>
    <row r="431" ht="15.75" customHeight="1">
      <c r="E431" s="4" t="str">
        <f>IFERROR(__xludf.DUMMYFUNCTION("GOOGLETRANSLATE(D431, ""he"", ""en"")"),"#VALUE!")</f>
        <v>#VALUE!</v>
      </c>
    </row>
    <row r="432" ht="15.75" customHeight="1">
      <c r="E432" s="4" t="str">
        <f>IFERROR(__xludf.DUMMYFUNCTION("GOOGLETRANSLATE(D432, ""he"", ""en"")"),"#VALUE!")</f>
        <v>#VALUE!</v>
      </c>
    </row>
    <row r="433" ht="15.75" customHeight="1">
      <c r="E433" s="4" t="str">
        <f>IFERROR(__xludf.DUMMYFUNCTION("GOOGLETRANSLATE(D433, ""he"", ""en"")"),"#VALUE!")</f>
        <v>#VALUE!</v>
      </c>
    </row>
    <row r="434" ht="15.75" customHeight="1">
      <c r="E434" s="4" t="str">
        <f>IFERROR(__xludf.DUMMYFUNCTION("GOOGLETRANSLATE(D434, ""he"", ""en"")"),"#VALUE!")</f>
        <v>#VALUE!</v>
      </c>
    </row>
    <row r="435" ht="15.75" customHeight="1">
      <c r="E435" s="4" t="str">
        <f>IFERROR(__xludf.DUMMYFUNCTION("GOOGLETRANSLATE(D435, ""he"", ""en"")"),"#VALUE!")</f>
        <v>#VALUE!</v>
      </c>
    </row>
    <row r="436" ht="15.75" customHeight="1">
      <c r="E436" s="4" t="str">
        <f>IFERROR(__xludf.DUMMYFUNCTION("GOOGLETRANSLATE(D436, ""he"", ""en"")"),"#VALUE!")</f>
        <v>#VALUE!</v>
      </c>
    </row>
    <row r="437" ht="15.75" customHeight="1">
      <c r="E437" s="4" t="str">
        <f>IFERROR(__xludf.DUMMYFUNCTION("GOOGLETRANSLATE(D437, ""he"", ""en"")"),"#VALUE!")</f>
        <v>#VALUE!</v>
      </c>
    </row>
    <row r="438" ht="15.75" customHeight="1">
      <c r="E438" s="4" t="str">
        <f>IFERROR(__xludf.DUMMYFUNCTION("GOOGLETRANSLATE(D438, ""he"", ""en"")"),"#VALUE!")</f>
        <v>#VALUE!</v>
      </c>
    </row>
    <row r="439" ht="15.75" customHeight="1">
      <c r="E439" s="4" t="str">
        <f>IFERROR(__xludf.DUMMYFUNCTION("GOOGLETRANSLATE(D439, ""he"", ""en"")"),"#VALUE!")</f>
        <v>#VALUE!</v>
      </c>
    </row>
    <row r="440" ht="15.75" customHeight="1">
      <c r="E440" s="4" t="str">
        <f>IFERROR(__xludf.DUMMYFUNCTION("GOOGLETRANSLATE(D440, ""he"", ""en"")"),"#VALUE!")</f>
        <v>#VALUE!</v>
      </c>
    </row>
    <row r="441" ht="15.75" customHeight="1">
      <c r="E441" s="4" t="str">
        <f>IFERROR(__xludf.DUMMYFUNCTION("GOOGLETRANSLATE(D441, ""he"", ""en"")"),"#VALUE!")</f>
        <v>#VALUE!</v>
      </c>
    </row>
    <row r="442" ht="15.75" customHeight="1">
      <c r="E442" s="4" t="str">
        <f>IFERROR(__xludf.DUMMYFUNCTION("GOOGLETRANSLATE(D442, ""he"", ""en"")"),"#VALUE!")</f>
        <v>#VALUE!</v>
      </c>
    </row>
    <row r="443" ht="15.75" customHeight="1">
      <c r="E443" s="4" t="str">
        <f>IFERROR(__xludf.DUMMYFUNCTION("GOOGLETRANSLATE(D443, ""he"", ""en"")"),"#VALUE!")</f>
        <v>#VALUE!</v>
      </c>
    </row>
    <row r="444" ht="15.75" customHeight="1">
      <c r="E444" s="4" t="str">
        <f>IFERROR(__xludf.DUMMYFUNCTION("GOOGLETRANSLATE(D444, ""he"", ""en"")"),"#VALUE!")</f>
        <v>#VALUE!</v>
      </c>
    </row>
    <row r="445" ht="15.75" customHeight="1">
      <c r="E445" s="4" t="str">
        <f>IFERROR(__xludf.DUMMYFUNCTION("GOOGLETRANSLATE(D445, ""he"", ""en"")"),"#VALUE!")</f>
        <v>#VALUE!</v>
      </c>
    </row>
    <row r="446" ht="15.75" customHeight="1">
      <c r="E446" s="4" t="str">
        <f>IFERROR(__xludf.DUMMYFUNCTION("GOOGLETRANSLATE(D446, ""he"", ""en"")"),"#VALUE!")</f>
        <v>#VALUE!</v>
      </c>
    </row>
    <row r="447" ht="15.75" customHeight="1">
      <c r="E447" s="4" t="str">
        <f>IFERROR(__xludf.DUMMYFUNCTION("GOOGLETRANSLATE(D447, ""he"", ""en"")"),"#VALUE!")</f>
        <v>#VALUE!</v>
      </c>
    </row>
    <row r="448" ht="15.75" customHeight="1">
      <c r="E448" s="4" t="str">
        <f>IFERROR(__xludf.DUMMYFUNCTION("GOOGLETRANSLATE(D448, ""he"", ""en"")"),"#VALUE!")</f>
        <v>#VALUE!</v>
      </c>
    </row>
    <row r="449" ht="15.75" customHeight="1">
      <c r="E449" s="4" t="str">
        <f>IFERROR(__xludf.DUMMYFUNCTION("GOOGLETRANSLATE(D449, ""he"", ""en"")"),"#VALUE!")</f>
        <v>#VALUE!</v>
      </c>
    </row>
    <row r="450" ht="15.75" customHeight="1">
      <c r="E450" s="4" t="str">
        <f>IFERROR(__xludf.DUMMYFUNCTION("GOOGLETRANSLATE(D450, ""he"", ""en"")"),"#VALUE!")</f>
        <v>#VALUE!</v>
      </c>
    </row>
    <row r="451" ht="15.75" customHeight="1">
      <c r="E451" s="4" t="str">
        <f>IFERROR(__xludf.DUMMYFUNCTION("GOOGLETRANSLATE(D451, ""he"", ""en"")"),"#VALUE!")</f>
        <v>#VALUE!</v>
      </c>
    </row>
    <row r="452" ht="15.75" customHeight="1">
      <c r="E452" s="4" t="str">
        <f>IFERROR(__xludf.DUMMYFUNCTION("GOOGLETRANSLATE(D452, ""he"", ""en"")"),"#VALUE!")</f>
        <v>#VALUE!</v>
      </c>
    </row>
    <row r="453" ht="15.75" customHeight="1">
      <c r="E453" s="4" t="str">
        <f>IFERROR(__xludf.DUMMYFUNCTION("GOOGLETRANSLATE(D453, ""he"", ""en"")"),"#VALUE!")</f>
        <v>#VALUE!</v>
      </c>
    </row>
    <row r="454" ht="15.75" customHeight="1">
      <c r="E454" s="4" t="str">
        <f>IFERROR(__xludf.DUMMYFUNCTION("GOOGLETRANSLATE(D454, ""he"", ""en"")"),"#VALUE!")</f>
        <v>#VALUE!</v>
      </c>
    </row>
    <row r="455" ht="15.75" customHeight="1">
      <c r="E455" s="4" t="str">
        <f>IFERROR(__xludf.DUMMYFUNCTION("GOOGLETRANSLATE(D455, ""he"", ""en"")"),"#VALUE!")</f>
        <v>#VALUE!</v>
      </c>
    </row>
    <row r="456" ht="15.75" customHeight="1">
      <c r="E456" s="4" t="str">
        <f>IFERROR(__xludf.DUMMYFUNCTION("GOOGLETRANSLATE(D456, ""he"", ""en"")"),"#VALUE!")</f>
        <v>#VALUE!</v>
      </c>
    </row>
    <row r="457" ht="15.75" customHeight="1">
      <c r="E457" s="4" t="str">
        <f>IFERROR(__xludf.DUMMYFUNCTION("GOOGLETRANSLATE(D457, ""he"", ""en"")"),"#VALUE!")</f>
        <v>#VALUE!</v>
      </c>
    </row>
    <row r="458" ht="15.75" customHeight="1">
      <c r="E458" s="4" t="str">
        <f>IFERROR(__xludf.DUMMYFUNCTION("GOOGLETRANSLATE(D458, ""he"", ""en"")"),"#VALUE!")</f>
        <v>#VALUE!</v>
      </c>
    </row>
    <row r="459" ht="15.75" customHeight="1">
      <c r="E459" s="4" t="str">
        <f>IFERROR(__xludf.DUMMYFUNCTION("GOOGLETRANSLATE(D459, ""he"", ""en"")"),"#VALUE!")</f>
        <v>#VALUE!</v>
      </c>
    </row>
    <row r="460" ht="15.75" customHeight="1">
      <c r="E460" s="4" t="str">
        <f>IFERROR(__xludf.DUMMYFUNCTION("GOOGLETRANSLATE(D460, ""he"", ""en"")"),"#VALUE!")</f>
        <v>#VALUE!</v>
      </c>
    </row>
    <row r="461" ht="15.75" customHeight="1">
      <c r="E461" s="4" t="str">
        <f>IFERROR(__xludf.DUMMYFUNCTION("GOOGLETRANSLATE(D461, ""he"", ""en"")"),"#VALUE!")</f>
        <v>#VALUE!</v>
      </c>
    </row>
    <row r="462" ht="15.75" customHeight="1">
      <c r="E462" s="4" t="str">
        <f>IFERROR(__xludf.DUMMYFUNCTION("GOOGLETRANSLATE(D462, ""he"", ""en"")"),"#VALUE!")</f>
        <v>#VALUE!</v>
      </c>
    </row>
    <row r="463" ht="15.75" customHeight="1">
      <c r="E463" s="4" t="str">
        <f>IFERROR(__xludf.DUMMYFUNCTION("GOOGLETRANSLATE(D463, ""he"", ""en"")"),"#VALUE!")</f>
        <v>#VALUE!</v>
      </c>
    </row>
    <row r="464" ht="15.75" customHeight="1">
      <c r="E464" s="4" t="str">
        <f>IFERROR(__xludf.DUMMYFUNCTION("GOOGLETRANSLATE(D464, ""he"", ""en"")"),"#VALUE!")</f>
        <v>#VALUE!</v>
      </c>
    </row>
    <row r="465" ht="15.75" customHeight="1">
      <c r="E465" s="4" t="str">
        <f>IFERROR(__xludf.DUMMYFUNCTION("GOOGLETRANSLATE(D465, ""he"", ""en"")"),"#VALUE!")</f>
        <v>#VALUE!</v>
      </c>
    </row>
    <row r="466" ht="15.75" customHeight="1">
      <c r="E466" s="4" t="str">
        <f>IFERROR(__xludf.DUMMYFUNCTION("GOOGLETRANSLATE(D466, ""he"", ""en"")"),"#VALUE!")</f>
        <v>#VALUE!</v>
      </c>
    </row>
    <row r="467" ht="15.75" customHeight="1">
      <c r="E467" s="4" t="str">
        <f>IFERROR(__xludf.DUMMYFUNCTION("GOOGLETRANSLATE(D467, ""he"", ""en"")"),"#VALUE!")</f>
        <v>#VALUE!</v>
      </c>
    </row>
    <row r="468" ht="15.75" customHeight="1">
      <c r="E468" s="4" t="str">
        <f>IFERROR(__xludf.DUMMYFUNCTION("GOOGLETRANSLATE(D468, ""he"", ""en"")"),"#VALUE!")</f>
        <v>#VALUE!</v>
      </c>
    </row>
    <row r="469" ht="15.75" customHeight="1">
      <c r="E469" s="4" t="str">
        <f>IFERROR(__xludf.DUMMYFUNCTION("GOOGLETRANSLATE(D469, ""he"", ""en"")"),"#VALUE!")</f>
        <v>#VALUE!</v>
      </c>
    </row>
    <row r="470" ht="15.75" customHeight="1">
      <c r="E470" s="4" t="str">
        <f>IFERROR(__xludf.DUMMYFUNCTION("GOOGLETRANSLATE(D470, ""he"", ""en"")"),"#VALUE!")</f>
        <v>#VALUE!</v>
      </c>
    </row>
    <row r="471" ht="15.75" customHeight="1">
      <c r="E471" s="4" t="str">
        <f>IFERROR(__xludf.DUMMYFUNCTION("GOOGLETRANSLATE(D471, ""he"", ""en"")"),"#VALUE!")</f>
        <v>#VALUE!</v>
      </c>
    </row>
    <row r="472" ht="15.75" customHeight="1">
      <c r="E472" s="4" t="str">
        <f>IFERROR(__xludf.DUMMYFUNCTION("GOOGLETRANSLATE(D472, ""he"", ""en"")"),"#VALUE!")</f>
        <v>#VALUE!</v>
      </c>
    </row>
    <row r="473" ht="15.75" customHeight="1">
      <c r="E473" s="4" t="str">
        <f>IFERROR(__xludf.DUMMYFUNCTION("GOOGLETRANSLATE(D473, ""he"", ""en"")"),"#VALUE!")</f>
        <v>#VALUE!</v>
      </c>
    </row>
    <row r="474" ht="15.75" customHeight="1">
      <c r="E474" s="4" t="str">
        <f>IFERROR(__xludf.DUMMYFUNCTION("GOOGLETRANSLATE(D474, ""he"", ""en"")"),"#VALUE!")</f>
        <v>#VALUE!</v>
      </c>
    </row>
    <row r="475" ht="15.75" customHeight="1">
      <c r="E475" s="4" t="str">
        <f>IFERROR(__xludf.DUMMYFUNCTION("GOOGLETRANSLATE(D475, ""he"", ""en"")"),"#VALUE!")</f>
        <v>#VALUE!</v>
      </c>
    </row>
    <row r="476" ht="15.75" customHeight="1">
      <c r="E476" s="4" t="str">
        <f>IFERROR(__xludf.DUMMYFUNCTION("GOOGLETRANSLATE(D476, ""he"", ""en"")"),"#VALUE!")</f>
        <v>#VALUE!</v>
      </c>
    </row>
    <row r="477" ht="15.75" customHeight="1">
      <c r="E477" s="4" t="str">
        <f>IFERROR(__xludf.DUMMYFUNCTION("GOOGLETRANSLATE(D477, ""he"", ""en"")"),"#VALUE!")</f>
        <v>#VALUE!</v>
      </c>
    </row>
    <row r="478" ht="15.75" customHeight="1">
      <c r="E478" s="4" t="str">
        <f>IFERROR(__xludf.DUMMYFUNCTION("GOOGLETRANSLATE(D478, ""he"", ""en"")"),"#VALUE!")</f>
        <v>#VALUE!</v>
      </c>
    </row>
    <row r="479" ht="15.75" customHeight="1">
      <c r="E479" s="4" t="str">
        <f>IFERROR(__xludf.DUMMYFUNCTION("GOOGLETRANSLATE(D479, ""he"", ""en"")"),"#VALUE!")</f>
        <v>#VALUE!</v>
      </c>
    </row>
    <row r="480" ht="15.75" customHeight="1">
      <c r="E480" s="4" t="str">
        <f>IFERROR(__xludf.DUMMYFUNCTION("GOOGLETRANSLATE(D480, ""he"", ""en"")"),"#VALUE!")</f>
        <v>#VALUE!</v>
      </c>
    </row>
    <row r="481" ht="15.75" customHeight="1">
      <c r="E481" s="4" t="str">
        <f>IFERROR(__xludf.DUMMYFUNCTION("GOOGLETRANSLATE(D481, ""he"", ""en"")"),"#VALUE!")</f>
        <v>#VALUE!</v>
      </c>
    </row>
    <row r="482" ht="15.75" customHeight="1">
      <c r="E482" s="4" t="str">
        <f>IFERROR(__xludf.DUMMYFUNCTION("GOOGLETRANSLATE(D482, ""he"", ""en"")"),"#VALUE!")</f>
        <v>#VALUE!</v>
      </c>
    </row>
    <row r="483" ht="15.75" customHeight="1">
      <c r="E483" s="4" t="str">
        <f>IFERROR(__xludf.DUMMYFUNCTION("GOOGLETRANSLATE(D483, ""he"", ""en"")"),"#VALUE!")</f>
        <v>#VALUE!</v>
      </c>
    </row>
    <row r="484" ht="15.75" customHeight="1">
      <c r="E484" s="4" t="str">
        <f>IFERROR(__xludf.DUMMYFUNCTION("GOOGLETRANSLATE(D484, ""he"", ""en"")"),"#VALUE!")</f>
        <v>#VALUE!</v>
      </c>
    </row>
    <row r="485" ht="15.75" customHeight="1">
      <c r="E485" s="4" t="str">
        <f>IFERROR(__xludf.DUMMYFUNCTION("GOOGLETRANSLATE(D485, ""he"", ""en"")"),"#VALUE!")</f>
        <v>#VALUE!</v>
      </c>
    </row>
    <row r="486" ht="15.75" customHeight="1">
      <c r="E486" s="4" t="str">
        <f>IFERROR(__xludf.DUMMYFUNCTION("GOOGLETRANSLATE(D486, ""he"", ""en"")"),"#VALUE!")</f>
        <v>#VALUE!</v>
      </c>
    </row>
    <row r="487" ht="15.75" customHeight="1">
      <c r="E487" s="4" t="str">
        <f>IFERROR(__xludf.DUMMYFUNCTION("GOOGLETRANSLATE(D487, ""he"", ""en"")"),"#VALUE!")</f>
        <v>#VALUE!</v>
      </c>
    </row>
    <row r="488" ht="15.75" customHeight="1">
      <c r="E488" s="4" t="str">
        <f>IFERROR(__xludf.DUMMYFUNCTION("GOOGLETRANSLATE(D488, ""he"", ""en"")"),"#VALUE!")</f>
        <v>#VALUE!</v>
      </c>
    </row>
    <row r="489" ht="15.75" customHeight="1">
      <c r="E489" s="4" t="str">
        <f>IFERROR(__xludf.DUMMYFUNCTION("GOOGLETRANSLATE(D489, ""he"", ""en"")"),"#VALUE!")</f>
        <v>#VALUE!</v>
      </c>
    </row>
    <row r="490" ht="15.75" customHeight="1">
      <c r="E490" s="4" t="str">
        <f>IFERROR(__xludf.DUMMYFUNCTION("GOOGLETRANSLATE(D490, ""he"", ""en"")"),"#VALUE!")</f>
        <v>#VALUE!</v>
      </c>
    </row>
    <row r="491" ht="15.75" customHeight="1">
      <c r="E491" s="4" t="str">
        <f>IFERROR(__xludf.DUMMYFUNCTION("GOOGLETRANSLATE(D491, ""he"", ""en"")"),"#VALUE!")</f>
        <v>#VALUE!</v>
      </c>
    </row>
    <row r="492" ht="15.75" customHeight="1">
      <c r="E492" s="4" t="str">
        <f>IFERROR(__xludf.DUMMYFUNCTION("GOOGLETRANSLATE(D492, ""he"", ""en"")"),"#VALUE!")</f>
        <v>#VALUE!</v>
      </c>
    </row>
    <row r="493" ht="15.75" customHeight="1">
      <c r="E493" s="4" t="str">
        <f>IFERROR(__xludf.DUMMYFUNCTION("GOOGLETRANSLATE(D493, ""he"", ""en"")"),"#VALUE!")</f>
        <v>#VALUE!</v>
      </c>
    </row>
    <row r="494" ht="15.75" customHeight="1">
      <c r="E494" s="4" t="str">
        <f>IFERROR(__xludf.DUMMYFUNCTION("GOOGLETRANSLATE(D494, ""he"", ""en"")"),"#VALUE!")</f>
        <v>#VALUE!</v>
      </c>
    </row>
    <row r="495" ht="15.75" customHeight="1">
      <c r="E495" s="4" t="str">
        <f>IFERROR(__xludf.DUMMYFUNCTION("GOOGLETRANSLATE(D495, ""he"", ""en"")"),"#VALUE!")</f>
        <v>#VALUE!</v>
      </c>
    </row>
    <row r="496" ht="15.75" customHeight="1">
      <c r="E496" s="4" t="str">
        <f>IFERROR(__xludf.DUMMYFUNCTION("GOOGLETRANSLATE(D496, ""he"", ""en"")"),"#VALUE!")</f>
        <v>#VALUE!</v>
      </c>
    </row>
    <row r="497" ht="15.75" customHeight="1">
      <c r="E497" s="4" t="str">
        <f>IFERROR(__xludf.DUMMYFUNCTION("GOOGLETRANSLATE(D497, ""he"", ""en"")"),"#VALUE!")</f>
        <v>#VALUE!</v>
      </c>
    </row>
    <row r="498" ht="15.75" customHeight="1">
      <c r="E498" s="4" t="str">
        <f>IFERROR(__xludf.DUMMYFUNCTION("GOOGLETRANSLATE(D498, ""he"", ""en"")"),"#VALUE!")</f>
        <v>#VALUE!</v>
      </c>
    </row>
    <row r="499" ht="15.75" customHeight="1">
      <c r="E499" s="4" t="str">
        <f>IFERROR(__xludf.DUMMYFUNCTION("GOOGLETRANSLATE(D499, ""he"", ""en"")"),"#VALUE!")</f>
        <v>#VALUE!</v>
      </c>
    </row>
    <row r="500" ht="15.75" customHeight="1">
      <c r="E500" s="4" t="str">
        <f>IFERROR(__xludf.DUMMYFUNCTION("GOOGLETRANSLATE(D500, ""he"", ""en"")"),"#VALUE!")</f>
        <v>#VALUE!</v>
      </c>
    </row>
    <row r="501" ht="15.75" customHeight="1">
      <c r="E501" s="4" t="str">
        <f>IFERROR(__xludf.DUMMYFUNCTION("GOOGLETRANSLATE(D501, ""he"", ""en"")"),"#VALUE!")</f>
        <v>#VALUE!</v>
      </c>
    </row>
    <row r="502" ht="15.75" customHeight="1">
      <c r="E502" s="4" t="str">
        <f>IFERROR(__xludf.DUMMYFUNCTION("GOOGLETRANSLATE(D502, ""he"", ""en"")"),"#VALUE!")</f>
        <v>#VALUE!</v>
      </c>
    </row>
    <row r="503" ht="15.75" customHeight="1">
      <c r="E503" s="4" t="str">
        <f>IFERROR(__xludf.DUMMYFUNCTION("GOOGLETRANSLATE(D503, ""he"", ""en"")"),"#VALUE!")</f>
        <v>#VALUE!</v>
      </c>
    </row>
    <row r="504" ht="15.75" customHeight="1">
      <c r="E504" s="4" t="str">
        <f>IFERROR(__xludf.DUMMYFUNCTION("GOOGLETRANSLATE(D504, ""he"", ""en"")"),"#VALUE!")</f>
        <v>#VALUE!</v>
      </c>
    </row>
    <row r="505" ht="15.75" customHeight="1">
      <c r="E505" s="4" t="str">
        <f>IFERROR(__xludf.DUMMYFUNCTION("GOOGLETRANSLATE(D505, ""he"", ""en"")"),"#VALUE!")</f>
        <v>#VALUE!</v>
      </c>
    </row>
    <row r="506" ht="15.75" customHeight="1">
      <c r="E506" s="4" t="str">
        <f>IFERROR(__xludf.DUMMYFUNCTION("GOOGLETRANSLATE(D506, ""he"", ""en"")"),"#VALUE!")</f>
        <v>#VALUE!</v>
      </c>
    </row>
    <row r="507" ht="15.75" customHeight="1">
      <c r="E507" s="4" t="str">
        <f>IFERROR(__xludf.DUMMYFUNCTION("GOOGLETRANSLATE(D507, ""he"", ""en"")"),"#VALUE!")</f>
        <v>#VALUE!</v>
      </c>
    </row>
    <row r="508" ht="15.75" customHeight="1">
      <c r="E508" s="4" t="str">
        <f>IFERROR(__xludf.DUMMYFUNCTION("GOOGLETRANSLATE(D508, ""he"", ""en"")"),"#VALUE!")</f>
        <v>#VALUE!</v>
      </c>
    </row>
    <row r="509" ht="15.75" customHeight="1">
      <c r="E509" s="4" t="str">
        <f>IFERROR(__xludf.DUMMYFUNCTION("GOOGLETRANSLATE(D509, ""he"", ""en"")"),"#VALUE!")</f>
        <v>#VALUE!</v>
      </c>
    </row>
    <row r="510" ht="15.75" customHeight="1">
      <c r="E510" s="4" t="str">
        <f>IFERROR(__xludf.DUMMYFUNCTION("GOOGLETRANSLATE(D510, ""he"", ""en"")"),"#VALUE!")</f>
        <v>#VALUE!</v>
      </c>
    </row>
    <row r="511" ht="15.75" customHeight="1">
      <c r="E511" s="4" t="str">
        <f>IFERROR(__xludf.DUMMYFUNCTION("GOOGLETRANSLATE(D511, ""he"", ""en"")"),"#VALUE!")</f>
        <v>#VALUE!</v>
      </c>
    </row>
    <row r="512" ht="15.75" customHeight="1">
      <c r="E512" s="4" t="str">
        <f>IFERROR(__xludf.DUMMYFUNCTION("GOOGLETRANSLATE(D512, ""he"", ""en"")"),"#VALUE!")</f>
        <v>#VALUE!</v>
      </c>
    </row>
    <row r="513" ht="15.75" customHeight="1">
      <c r="E513" s="4" t="str">
        <f>IFERROR(__xludf.DUMMYFUNCTION("GOOGLETRANSLATE(D513, ""he"", ""en"")"),"#VALUE!")</f>
        <v>#VALUE!</v>
      </c>
    </row>
    <row r="514" ht="15.75" customHeight="1">
      <c r="E514" s="4" t="str">
        <f>IFERROR(__xludf.DUMMYFUNCTION("GOOGLETRANSLATE(D514, ""he"", ""en"")"),"#VALUE!")</f>
        <v>#VALUE!</v>
      </c>
    </row>
    <row r="515" ht="15.75" customHeight="1">
      <c r="E515" s="4" t="str">
        <f>IFERROR(__xludf.DUMMYFUNCTION("GOOGLETRANSLATE(D515, ""he"", ""en"")"),"#VALUE!")</f>
        <v>#VALUE!</v>
      </c>
    </row>
    <row r="516" ht="15.75" customHeight="1">
      <c r="E516" s="4" t="str">
        <f>IFERROR(__xludf.DUMMYFUNCTION("GOOGLETRANSLATE(D516, ""he"", ""en"")"),"#VALUE!")</f>
        <v>#VALUE!</v>
      </c>
    </row>
    <row r="517" ht="15.75" customHeight="1">
      <c r="E517" s="4" t="str">
        <f>IFERROR(__xludf.DUMMYFUNCTION("GOOGLETRANSLATE(D517, ""he"", ""en"")"),"#VALUE!")</f>
        <v>#VALUE!</v>
      </c>
    </row>
    <row r="518" ht="15.75" customHeight="1">
      <c r="E518" s="4" t="str">
        <f>IFERROR(__xludf.DUMMYFUNCTION("GOOGLETRANSLATE(D518, ""he"", ""en"")"),"#VALUE!")</f>
        <v>#VALUE!</v>
      </c>
    </row>
    <row r="519" ht="15.75" customHeight="1">
      <c r="E519" s="4" t="str">
        <f>IFERROR(__xludf.DUMMYFUNCTION("GOOGLETRANSLATE(D519, ""he"", ""en"")"),"#VALUE!")</f>
        <v>#VALUE!</v>
      </c>
    </row>
    <row r="520" ht="15.75" customHeight="1">
      <c r="E520" s="4" t="str">
        <f>IFERROR(__xludf.DUMMYFUNCTION("GOOGLETRANSLATE(D520, ""he"", ""en"")"),"#VALUE!")</f>
        <v>#VALUE!</v>
      </c>
    </row>
    <row r="521" ht="15.75" customHeight="1">
      <c r="E521" s="4" t="str">
        <f>IFERROR(__xludf.DUMMYFUNCTION("GOOGLETRANSLATE(D521, ""he"", ""en"")"),"#VALUE!")</f>
        <v>#VALUE!</v>
      </c>
    </row>
    <row r="522" ht="15.75" customHeight="1">
      <c r="E522" s="4" t="str">
        <f>IFERROR(__xludf.DUMMYFUNCTION("GOOGLETRANSLATE(D522, ""he"", ""en"")"),"#VALUE!")</f>
        <v>#VALUE!</v>
      </c>
    </row>
    <row r="523" ht="15.75" customHeight="1">
      <c r="E523" s="4" t="str">
        <f>IFERROR(__xludf.DUMMYFUNCTION("GOOGLETRANSLATE(D523, ""he"", ""en"")"),"#VALUE!")</f>
        <v>#VALUE!</v>
      </c>
    </row>
    <row r="524" ht="15.75" customHeight="1">
      <c r="E524" s="4" t="str">
        <f>IFERROR(__xludf.DUMMYFUNCTION("GOOGLETRANSLATE(D524, ""he"", ""en"")"),"#VALUE!")</f>
        <v>#VALUE!</v>
      </c>
    </row>
    <row r="525" ht="15.75" customHeight="1">
      <c r="E525" s="4" t="str">
        <f>IFERROR(__xludf.DUMMYFUNCTION("GOOGLETRANSLATE(D525, ""he"", ""en"")"),"#VALUE!")</f>
        <v>#VALUE!</v>
      </c>
    </row>
    <row r="526" ht="15.75" customHeight="1">
      <c r="E526" s="4" t="str">
        <f>IFERROR(__xludf.DUMMYFUNCTION("GOOGLETRANSLATE(D526, ""he"", ""en"")"),"#VALUE!")</f>
        <v>#VALUE!</v>
      </c>
    </row>
    <row r="527" ht="15.75" customHeight="1">
      <c r="E527" s="4" t="str">
        <f>IFERROR(__xludf.DUMMYFUNCTION("GOOGLETRANSLATE(D527, ""he"", ""en"")"),"#VALUE!")</f>
        <v>#VALUE!</v>
      </c>
    </row>
    <row r="528" ht="15.75" customHeight="1">
      <c r="E528" s="4" t="str">
        <f>IFERROR(__xludf.DUMMYFUNCTION("GOOGLETRANSLATE(D528, ""he"", ""en"")"),"#VALUE!")</f>
        <v>#VALUE!</v>
      </c>
    </row>
    <row r="529" ht="15.75" customHeight="1">
      <c r="E529" s="4" t="str">
        <f>IFERROR(__xludf.DUMMYFUNCTION("GOOGLETRANSLATE(D529, ""he"", ""en"")"),"#VALUE!")</f>
        <v>#VALUE!</v>
      </c>
    </row>
    <row r="530" ht="15.75" customHeight="1">
      <c r="E530" s="4" t="str">
        <f>IFERROR(__xludf.DUMMYFUNCTION("GOOGLETRANSLATE(D530, ""he"", ""en"")"),"#VALUE!")</f>
        <v>#VALUE!</v>
      </c>
    </row>
    <row r="531" ht="15.75" customHeight="1">
      <c r="E531" s="4" t="str">
        <f>IFERROR(__xludf.DUMMYFUNCTION("GOOGLETRANSLATE(D531, ""he"", ""en"")"),"#VALUE!")</f>
        <v>#VALUE!</v>
      </c>
    </row>
    <row r="532" ht="15.75" customHeight="1">
      <c r="E532" s="4" t="str">
        <f>IFERROR(__xludf.DUMMYFUNCTION("GOOGLETRANSLATE(D532, ""he"", ""en"")"),"#VALUE!")</f>
        <v>#VALUE!</v>
      </c>
    </row>
    <row r="533" ht="15.75" customHeight="1">
      <c r="E533" s="4" t="str">
        <f>IFERROR(__xludf.DUMMYFUNCTION("GOOGLETRANSLATE(D533, ""he"", ""en"")"),"#VALUE!")</f>
        <v>#VALUE!</v>
      </c>
    </row>
    <row r="534" ht="15.75" customHeight="1">
      <c r="E534" s="4" t="str">
        <f>IFERROR(__xludf.DUMMYFUNCTION("GOOGLETRANSLATE(D534, ""he"", ""en"")"),"#VALUE!")</f>
        <v>#VALUE!</v>
      </c>
    </row>
    <row r="535" ht="15.75" customHeight="1">
      <c r="E535" s="4" t="str">
        <f>IFERROR(__xludf.DUMMYFUNCTION("GOOGLETRANSLATE(D535, ""he"", ""en"")"),"#VALUE!")</f>
        <v>#VALUE!</v>
      </c>
    </row>
    <row r="536" ht="15.75" customHeight="1">
      <c r="E536" s="4" t="str">
        <f>IFERROR(__xludf.DUMMYFUNCTION("GOOGLETRANSLATE(D536, ""he"", ""en"")"),"#VALUE!")</f>
        <v>#VALUE!</v>
      </c>
    </row>
    <row r="537" ht="15.75" customHeight="1">
      <c r="E537" s="4" t="str">
        <f>IFERROR(__xludf.DUMMYFUNCTION("GOOGLETRANSLATE(D537, ""he"", ""en"")"),"#VALUE!")</f>
        <v>#VALUE!</v>
      </c>
    </row>
    <row r="538" ht="15.75" customHeight="1">
      <c r="E538" s="4" t="str">
        <f>IFERROR(__xludf.DUMMYFUNCTION("GOOGLETRANSLATE(D538, ""he"", ""en"")"),"#VALUE!")</f>
        <v>#VALUE!</v>
      </c>
    </row>
    <row r="539" ht="15.75" customHeight="1">
      <c r="E539" s="4" t="str">
        <f>IFERROR(__xludf.DUMMYFUNCTION("GOOGLETRANSLATE(D539, ""he"", ""en"")"),"#VALUE!")</f>
        <v>#VALUE!</v>
      </c>
    </row>
    <row r="540" ht="15.75" customHeight="1">
      <c r="E540" s="4" t="str">
        <f>IFERROR(__xludf.DUMMYFUNCTION("GOOGLETRANSLATE(D540, ""he"", ""en"")"),"#VALUE!")</f>
        <v>#VALUE!</v>
      </c>
    </row>
    <row r="541" ht="15.75" customHeight="1">
      <c r="E541" s="4" t="str">
        <f>IFERROR(__xludf.DUMMYFUNCTION("GOOGLETRANSLATE(D541, ""he"", ""en"")"),"#VALUE!")</f>
        <v>#VALUE!</v>
      </c>
    </row>
    <row r="542" ht="15.75" customHeight="1">
      <c r="E542" s="4" t="str">
        <f>IFERROR(__xludf.DUMMYFUNCTION("GOOGLETRANSLATE(D542, ""he"", ""en"")"),"#VALUE!")</f>
        <v>#VALUE!</v>
      </c>
    </row>
    <row r="543" ht="15.75" customHeight="1">
      <c r="E543" s="4" t="str">
        <f>IFERROR(__xludf.DUMMYFUNCTION("GOOGLETRANSLATE(D543, ""he"", ""en"")"),"#VALUE!")</f>
        <v>#VALUE!</v>
      </c>
    </row>
    <row r="544" ht="15.75" customHeight="1">
      <c r="E544" s="4" t="str">
        <f>IFERROR(__xludf.DUMMYFUNCTION("GOOGLETRANSLATE(D544, ""he"", ""en"")"),"#VALUE!")</f>
        <v>#VALUE!</v>
      </c>
    </row>
    <row r="545" ht="15.75" customHeight="1">
      <c r="E545" s="4" t="str">
        <f>IFERROR(__xludf.DUMMYFUNCTION("GOOGLETRANSLATE(D545, ""he"", ""en"")"),"#VALUE!")</f>
        <v>#VALUE!</v>
      </c>
    </row>
    <row r="546" ht="15.75" customHeight="1">
      <c r="E546" s="4" t="str">
        <f>IFERROR(__xludf.DUMMYFUNCTION("GOOGLETRANSLATE(D546, ""he"", ""en"")"),"#VALUE!")</f>
        <v>#VALUE!</v>
      </c>
    </row>
    <row r="547" ht="15.75" customHeight="1">
      <c r="E547" s="4" t="str">
        <f>IFERROR(__xludf.DUMMYFUNCTION("GOOGLETRANSLATE(D547, ""he"", ""en"")"),"#VALUE!")</f>
        <v>#VALUE!</v>
      </c>
    </row>
    <row r="548" ht="15.75" customHeight="1">
      <c r="E548" s="4" t="str">
        <f>IFERROR(__xludf.DUMMYFUNCTION("GOOGLETRANSLATE(D548, ""he"", ""en"")"),"#VALUE!")</f>
        <v>#VALUE!</v>
      </c>
    </row>
    <row r="549" ht="15.75" customHeight="1">
      <c r="E549" s="4" t="str">
        <f>IFERROR(__xludf.DUMMYFUNCTION("GOOGLETRANSLATE(D549, ""he"", ""en"")"),"#VALUE!")</f>
        <v>#VALUE!</v>
      </c>
    </row>
    <row r="550" ht="15.75" customHeight="1">
      <c r="E550" s="4" t="str">
        <f>IFERROR(__xludf.DUMMYFUNCTION("GOOGLETRANSLATE(D550, ""he"", ""en"")"),"#VALUE!")</f>
        <v>#VALUE!</v>
      </c>
    </row>
    <row r="551" ht="15.75" customHeight="1">
      <c r="E551" s="4" t="str">
        <f>IFERROR(__xludf.DUMMYFUNCTION("GOOGLETRANSLATE(D551, ""he"", ""en"")"),"#VALUE!")</f>
        <v>#VALUE!</v>
      </c>
    </row>
    <row r="552" ht="15.75" customHeight="1">
      <c r="E552" s="4" t="str">
        <f>IFERROR(__xludf.DUMMYFUNCTION("GOOGLETRANSLATE(D552, ""he"", ""en"")"),"#VALUE!")</f>
        <v>#VALUE!</v>
      </c>
    </row>
    <row r="553" ht="15.75" customHeight="1">
      <c r="E553" s="4" t="str">
        <f>IFERROR(__xludf.DUMMYFUNCTION("GOOGLETRANSLATE(D553, ""he"", ""en"")"),"#VALUE!")</f>
        <v>#VALUE!</v>
      </c>
    </row>
    <row r="554" ht="15.75" customHeight="1">
      <c r="E554" s="4" t="str">
        <f>IFERROR(__xludf.DUMMYFUNCTION("GOOGLETRANSLATE(D554, ""he"", ""en"")"),"#VALUE!")</f>
        <v>#VALUE!</v>
      </c>
    </row>
    <row r="555" ht="15.75" customHeight="1">
      <c r="E555" s="4" t="str">
        <f>IFERROR(__xludf.DUMMYFUNCTION("GOOGLETRANSLATE(D555, ""he"", ""en"")"),"#VALUE!")</f>
        <v>#VALUE!</v>
      </c>
    </row>
    <row r="556" ht="15.75" customHeight="1">
      <c r="E556" s="4" t="str">
        <f>IFERROR(__xludf.DUMMYFUNCTION("GOOGLETRANSLATE(D556, ""he"", ""en"")"),"#VALUE!")</f>
        <v>#VALUE!</v>
      </c>
    </row>
    <row r="557" ht="15.75" customHeight="1">
      <c r="E557" s="4" t="str">
        <f>IFERROR(__xludf.DUMMYFUNCTION("GOOGLETRANSLATE(D557, ""he"", ""en"")"),"#VALUE!")</f>
        <v>#VALUE!</v>
      </c>
    </row>
    <row r="558" ht="15.75" customHeight="1">
      <c r="E558" s="4" t="str">
        <f>IFERROR(__xludf.DUMMYFUNCTION("GOOGLETRANSLATE(D558, ""he"", ""en"")"),"#VALUE!")</f>
        <v>#VALUE!</v>
      </c>
    </row>
    <row r="559" ht="15.75" customHeight="1">
      <c r="E559" s="4" t="str">
        <f>IFERROR(__xludf.DUMMYFUNCTION("GOOGLETRANSLATE(D559, ""he"", ""en"")"),"#VALUE!")</f>
        <v>#VALUE!</v>
      </c>
    </row>
    <row r="560" ht="15.75" customHeight="1">
      <c r="E560" s="4" t="str">
        <f>IFERROR(__xludf.DUMMYFUNCTION("GOOGLETRANSLATE(D560, ""he"", ""en"")"),"#VALUE!")</f>
        <v>#VALUE!</v>
      </c>
    </row>
    <row r="561" ht="15.75" customHeight="1">
      <c r="E561" s="4" t="str">
        <f>IFERROR(__xludf.DUMMYFUNCTION("GOOGLETRANSLATE(D561, ""he"", ""en"")"),"#VALUE!")</f>
        <v>#VALUE!</v>
      </c>
    </row>
    <row r="562" ht="15.75" customHeight="1">
      <c r="E562" s="4" t="str">
        <f>IFERROR(__xludf.DUMMYFUNCTION("GOOGLETRANSLATE(D562, ""he"", ""en"")"),"#VALUE!")</f>
        <v>#VALUE!</v>
      </c>
    </row>
    <row r="563" ht="15.75" customHeight="1">
      <c r="E563" s="4" t="str">
        <f>IFERROR(__xludf.DUMMYFUNCTION("GOOGLETRANSLATE(D563, ""he"", ""en"")"),"#VALUE!")</f>
        <v>#VALUE!</v>
      </c>
    </row>
    <row r="564" ht="15.75" customHeight="1">
      <c r="E564" s="4" t="str">
        <f>IFERROR(__xludf.DUMMYFUNCTION("GOOGLETRANSLATE(D564, ""he"", ""en"")"),"#VALUE!")</f>
        <v>#VALUE!</v>
      </c>
    </row>
    <row r="565" ht="15.75" customHeight="1">
      <c r="E565" s="4" t="str">
        <f>IFERROR(__xludf.DUMMYFUNCTION("GOOGLETRANSLATE(D565, ""he"", ""en"")"),"#VALUE!")</f>
        <v>#VALUE!</v>
      </c>
    </row>
    <row r="566" ht="15.75" customHeight="1">
      <c r="E566" s="4" t="str">
        <f>IFERROR(__xludf.DUMMYFUNCTION("GOOGLETRANSLATE(D566, ""he"", ""en"")"),"#VALUE!")</f>
        <v>#VALUE!</v>
      </c>
    </row>
    <row r="567" ht="15.75" customHeight="1">
      <c r="E567" s="4" t="str">
        <f>IFERROR(__xludf.DUMMYFUNCTION("GOOGLETRANSLATE(D567, ""he"", ""en"")"),"#VALUE!")</f>
        <v>#VALUE!</v>
      </c>
    </row>
    <row r="568" ht="15.75" customHeight="1">
      <c r="E568" s="4" t="str">
        <f>IFERROR(__xludf.DUMMYFUNCTION("GOOGLETRANSLATE(D568, ""he"", ""en"")"),"#VALUE!")</f>
        <v>#VALUE!</v>
      </c>
    </row>
    <row r="569" ht="15.75" customHeight="1">
      <c r="E569" s="4" t="str">
        <f>IFERROR(__xludf.DUMMYFUNCTION("GOOGLETRANSLATE(D569, ""he"", ""en"")"),"#VALUE!")</f>
        <v>#VALUE!</v>
      </c>
    </row>
    <row r="570" ht="15.75" customHeight="1">
      <c r="E570" s="4" t="str">
        <f>IFERROR(__xludf.DUMMYFUNCTION("GOOGLETRANSLATE(D570, ""he"", ""en"")"),"#VALUE!")</f>
        <v>#VALUE!</v>
      </c>
    </row>
    <row r="571" ht="15.75" customHeight="1">
      <c r="E571" s="4" t="str">
        <f>IFERROR(__xludf.DUMMYFUNCTION("GOOGLETRANSLATE(D571, ""he"", ""en"")"),"#VALUE!")</f>
        <v>#VALUE!</v>
      </c>
    </row>
    <row r="572" ht="15.75" customHeight="1">
      <c r="E572" s="4" t="str">
        <f>IFERROR(__xludf.DUMMYFUNCTION("GOOGLETRANSLATE(D572, ""he"", ""en"")"),"#VALUE!")</f>
        <v>#VALUE!</v>
      </c>
    </row>
    <row r="573" ht="15.75" customHeight="1">
      <c r="E573" s="4" t="str">
        <f>IFERROR(__xludf.DUMMYFUNCTION("GOOGLETRANSLATE(D573, ""he"", ""en"")"),"#VALUE!")</f>
        <v>#VALUE!</v>
      </c>
    </row>
    <row r="574" ht="15.75" customHeight="1">
      <c r="E574" s="4" t="str">
        <f>IFERROR(__xludf.DUMMYFUNCTION("GOOGLETRANSLATE(D574, ""he"", ""en"")"),"#VALUE!")</f>
        <v>#VALUE!</v>
      </c>
    </row>
    <row r="575" ht="15.75" customHeight="1">
      <c r="E575" s="4" t="str">
        <f>IFERROR(__xludf.DUMMYFUNCTION("GOOGLETRANSLATE(D575, ""he"", ""en"")"),"#VALUE!")</f>
        <v>#VALUE!</v>
      </c>
    </row>
    <row r="576" ht="15.75" customHeight="1">
      <c r="E576" s="4" t="str">
        <f>IFERROR(__xludf.DUMMYFUNCTION("GOOGLETRANSLATE(D576, ""he"", ""en"")"),"#VALUE!")</f>
        <v>#VALUE!</v>
      </c>
    </row>
    <row r="577" ht="15.75" customHeight="1">
      <c r="E577" s="4" t="str">
        <f>IFERROR(__xludf.DUMMYFUNCTION("GOOGLETRANSLATE(D577, ""he"", ""en"")"),"#VALUE!")</f>
        <v>#VALUE!</v>
      </c>
    </row>
    <row r="578" ht="15.75" customHeight="1">
      <c r="E578" s="4" t="str">
        <f>IFERROR(__xludf.DUMMYFUNCTION("GOOGLETRANSLATE(D578, ""he"", ""en"")"),"#VALUE!")</f>
        <v>#VALUE!</v>
      </c>
    </row>
    <row r="579" ht="15.75" customHeight="1">
      <c r="E579" s="4" t="str">
        <f>IFERROR(__xludf.DUMMYFUNCTION("GOOGLETRANSLATE(D579, ""he"", ""en"")"),"#VALUE!")</f>
        <v>#VALUE!</v>
      </c>
    </row>
    <row r="580" ht="15.75" customHeight="1">
      <c r="E580" s="4" t="str">
        <f>IFERROR(__xludf.DUMMYFUNCTION("GOOGLETRANSLATE(D580, ""he"", ""en"")"),"#VALUE!")</f>
        <v>#VALUE!</v>
      </c>
    </row>
    <row r="581" ht="15.75" customHeight="1">
      <c r="E581" s="4" t="str">
        <f>IFERROR(__xludf.DUMMYFUNCTION("GOOGLETRANSLATE(D581, ""he"", ""en"")"),"#VALUE!")</f>
        <v>#VALUE!</v>
      </c>
    </row>
    <row r="582" ht="15.75" customHeight="1">
      <c r="E582" s="4" t="str">
        <f>IFERROR(__xludf.DUMMYFUNCTION("GOOGLETRANSLATE(D582, ""he"", ""en"")"),"#VALUE!")</f>
        <v>#VALUE!</v>
      </c>
    </row>
    <row r="583" ht="15.75" customHeight="1">
      <c r="E583" s="4" t="str">
        <f>IFERROR(__xludf.DUMMYFUNCTION("GOOGLETRANSLATE(D583, ""he"", ""en"")"),"#VALUE!")</f>
        <v>#VALUE!</v>
      </c>
    </row>
    <row r="584" ht="15.75" customHeight="1">
      <c r="E584" s="4" t="str">
        <f>IFERROR(__xludf.DUMMYFUNCTION("GOOGLETRANSLATE(D584, ""he"", ""en"")"),"#VALUE!")</f>
        <v>#VALUE!</v>
      </c>
    </row>
    <row r="585" ht="15.75" customHeight="1">
      <c r="E585" s="4" t="str">
        <f>IFERROR(__xludf.DUMMYFUNCTION("GOOGLETRANSLATE(D585, ""he"", ""en"")"),"#VALUE!")</f>
        <v>#VALUE!</v>
      </c>
    </row>
    <row r="586" ht="15.75" customHeight="1">
      <c r="E586" s="4" t="str">
        <f>IFERROR(__xludf.DUMMYFUNCTION("GOOGLETRANSLATE(D586, ""he"", ""en"")"),"#VALUE!")</f>
        <v>#VALUE!</v>
      </c>
    </row>
    <row r="587" ht="15.75" customHeight="1">
      <c r="E587" s="4" t="str">
        <f>IFERROR(__xludf.DUMMYFUNCTION("GOOGLETRANSLATE(D587, ""he"", ""en"")"),"#VALUE!")</f>
        <v>#VALUE!</v>
      </c>
    </row>
    <row r="588" ht="15.75" customHeight="1">
      <c r="E588" s="4" t="str">
        <f>IFERROR(__xludf.DUMMYFUNCTION("GOOGLETRANSLATE(D588, ""he"", ""en"")"),"#VALUE!")</f>
        <v>#VALUE!</v>
      </c>
    </row>
    <row r="589" ht="15.75" customHeight="1">
      <c r="E589" s="4" t="str">
        <f>IFERROR(__xludf.DUMMYFUNCTION("GOOGLETRANSLATE(D589, ""he"", ""en"")"),"#VALUE!")</f>
        <v>#VALUE!</v>
      </c>
    </row>
    <row r="590" ht="15.75" customHeight="1">
      <c r="E590" s="4" t="str">
        <f>IFERROR(__xludf.DUMMYFUNCTION("GOOGLETRANSLATE(D590, ""he"", ""en"")"),"#VALUE!")</f>
        <v>#VALUE!</v>
      </c>
    </row>
    <row r="591" ht="15.75" customHeight="1">
      <c r="E591" s="4" t="str">
        <f>IFERROR(__xludf.DUMMYFUNCTION("GOOGLETRANSLATE(D591, ""he"", ""en"")"),"#VALUE!")</f>
        <v>#VALUE!</v>
      </c>
    </row>
    <row r="592" ht="15.75" customHeight="1">
      <c r="E592" s="4" t="str">
        <f>IFERROR(__xludf.DUMMYFUNCTION("GOOGLETRANSLATE(D592, ""he"", ""en"")"),"#VALUE!")</f>
        <v>#VALUE!</v>
      </c>
    </row>
    <row r="593" ht="15.75" customHeight="1">
      <c r="E593" s="4" t="str">
        <f>IFERROR(__xludf.DUMMYFUNCTION("GOOGLETRANSLATE(D593, ""he"", ""en"")"),"#VALUE!")</f>
        <v>#VALUE!</v>
      </c>
    </row>
    <row r="594" ht="15.75" customHeight="1">
      <c r="E594" s="4" t="str">
        <f>IFERROR(__xludf.DUMMYFUNCTION("GOOGLETRANSLATE(D594, ""he"", ""en"")"),"#VALUE!")</f>
        <v>#VALUE!</v>
      </c>
    </row>
    <row r="595" ht="15.75" customHeight="1">
      <c r="E595" s="4" t="str">
        <f>IFERROR(__xludf.DUMMYFUNCTION("GOOGLETRANSLATE(D595, ""he"", ""en"")"),"#VALUE!")</f>
        <v>#VALUE!</v>
      </c>
    </row>
    <row r="596" ht="15.75" customHeight="1">
      <c r="E596" s="4" t="str">
        <f>IFERROR(__xludf.DUMMYFUNCTION("GOOGLETRANSLATE(D596, ""he"", ""en"")"),"#VALUE!")</f>
        <v>#VALUE!</v>
      </c>
    </row>
    <row r="597" ht="15.75" customHeight="1">
      <c r="E597" s="4" t="str">
        <f>IFERROR(__xludf.DUMMYFUNCTION("GOOGLETRANSLATE(D597, ""he"", ""en"")"),"#VALUE!")</f>
        <v>#VALUE!</v>
      </c>
    </row>
    <row r="598" ht="15.75" customHeight="1">
      <c r="E598" s="4" t="str">
        <f>IFERROR(__xludf.DUMMYFUNCTION("GOOGLETRANSLATE(D598, ""he"", ""en"")"),"#VALUE!")</f>
        <v>#VALUE!</v>
      </c>
    </row>
    <row r="599" ht="15.75" customHeight="1">
      <c r="E599" s="4" t="str">
        <f>IFERROR(__xludf.DUMMYFUNCTION("GOOGLETRANSLATE(D599, ""he"", ""en"")"),"#VALUE!")</f>
        <v>#VALUE!</v>
      </c>
    </row>
    <row r="600" ht="15.75" customHeight="1">
      <c r="E600" s="4" t="str">
        <f>IFERROR(__xludf.DUMMYFUNCTION("GOOGLETRANSLATE(D600, ""he"", ""en"")"),"#VALUE!")</f>
        <v>#VALUE!</v>
      </c>
    </row>
    <row r="601" ht="15.75" customHeight="1">
      <c r="E601" s="4" t="str">
        <f>IFERROR(__xludf.DUMMYFUNCTION("GOOGLETRANSLATE(D601, ""he"", ""en"")"),"#VALUE!")</f>
        <v>#VALUE!</v>
      </c>
    </row>
    <row r="602" ht="15.75" customHeight="1">
      <c r="E602" s="4" t="str">
        <f>IFERROR(__xludf.DUMMYFUNCTION("GOOGLETRANSLATE(D602, ""he"", ""en"")"),"#VALUE!")</f>
        <v>#VALUE!</v>
      </c>
    </row>
    <row r="603" ht="15.75" customHeight="1">
      <c r="E603" s="4" t="str">
        <f>IFERROR(__xludf.DUMMYFUNCTION("GOOGLETRANSLATE(D603, ""he"", ""en"")"),"#VALUE!")</f>
        <v>#VALUE!</v>
      </c>
    </row>
    <row r="604" ht="15.75" customHeight="1">
      <c r="E604" s="4" t="str">
        <f>IFERROR(__xludf.DUMMYFUNCTION("GOOGLETRANSLATE(D604, ""he"", ""en"")"),"#VALUE!")</f>
        <v>#VALUE!</v>
      </c>
    </row>
    <row r="605" ht="15.75" customHeight="1">
      <c r="E605" s="4" t="str">
        <f>IFERROR(__xludf.DUMMYFUNCTION("GOOGLETRANSLATE(D605, ""he"", ""en"")"),"#VALUE!")</f>
        <v>#VALUE!</v>
      </c>
    </row>
    <row r="606" ht="15.75" customHeight="1">
      <c r="E606" s="4" t="str">
        <f>IFERROR(__xludf.DUMMYFUNCTION("GOOGLETRANSLATE(D606, ""he"", ""en"")"),"#VALUE!")</f>
        <v>#VALUE!</v>
      </c>
    </row>
    <row r="607" ht="15.75" customHeight="1">
      <c r="E607" s="4" t="str">
        <f>IFERROR(__xludf.DUMMYFUNCTION("GOOGLETRANSLATE(D607, ""he"", ""en"")"),"#VALUE!")</f>
        <v>#VALUE!</v>
      </c>
    </row>
    <row r="608" ht="15.75" customHeight="1">
      <c r="E608" s="4" t="str">
        <f>IFERROR(__xludf.DUMMYFUNCTION("GOOGLETRANSLATE(D608, ""he"", ""en"")"),"#VALUE!")</f>
        <v>#VALUE!</v>
      </c>
    </row>
    <row r="609" ht="15.75" customHeight="1">
      <c r="E609" s="4" t="str">
        <f>IFERROR(__xludf.DUMMYFUNCTION("GOOGLETRANSLATE(D609, ""he"", ""en"")"),"#VALUE!")</f>
        <v>#VALUE!</v>
      </c>
    </row>
    <row r="610" ht="15.75" customHeight="1">
      <c r="E610" s="4" t="str">
        <f>IFERROR(__xludf.DUMMYFUNCTION("GOOGLETRANSLATE(D610, ""he"", ""en"")"),"#VALUE!")</f>
        <v>#VALUE!</v>
      </c>
    </row>
    <row r="611" ht="15.75" customHeight="1">
      <c r="E611" s="4" t="str">
        <f>IFERROR(__xludf.DUMMYFUNCTION("GOOGLETRANSLATE(D611, ""he"", ""en"")"),"#VALUE!")</f>
        <v>#VALUE!</v>
      </c>
    </row>
    <row r="612" ht="15.75" customHeight="1">
      <c r="E612" s="4" t="str">
        <f>IFERROR(__xludf.DUMMYFUNCTION("GOOGLETRANSLATE(D612, ""he"", ""en"")"),"#VALUE!")</f>
        <v>#VALUE!</v>
      </c>
    </row>
    <row r="613" ht="15.75" customHeight="1">
      <c r="E613" s="4" t="str">
        <f>IFERROR(__xludf.DUMMYFUNCTION("GOOGLETRANSLATE(D613, ""he"", ""en"")"),"#VALUE!")</f>
        <v>#VALUE!</v>
      </c>
    </row>
    <row r="614" ht="15.75" customHeight="1">
      <c r="E614" s="4" t="str">
        <f>IFERROR(__xludf.DUMMYFUNCTION("GOOGLETRANSLATE(D614, ""he"", ""en"")"),"#VALUE!")</f>
        <v>#VALUE!</v>
      </c>
    </row>
    <row r="615" ht="15.75" customHeight="1">
      <c r="E615" s="4" t="str">
        <f>IFERROR(__xludf.DUMMYFUNCTION("GOOGLETRANSLATE(D615, ""he"", ""en"")"),"#VALUE!")</f>
        <v>#VALUE!</v>
      </c>
    </row>
    <row r="616" ht="15.75" customHeight="1">
      <c r="E616" s="4" t="str">
        <f>IFERROR(__xludf.DUMMYFUNCTION("GOOGLETRANSLATE(D616, ""he"", ""en"")"),"#VALUE!")</f>
        <v>#VALUE!</v>
      </c>
    </row>
    <row r="617" ht="15.75" customHeight="1">
      <c r="E617" s="4" t="str">
        <f>IFERROR(__xludf.DUMMYFUNCTION("GOOGLETRANSLATE(D617, ""he"", ""en"")"),"#VALUE!")</f>
        <v>#VALUE!</v>
      </c>
    </row>
    <row r="618" ht="15.75" customHeight="1">
      <c r="E618" s="4" t="str">
        <f>IFERROR(__xludf.DUMMYFUNCTION("GOOGLETRANSLATE(D618, ""he"", ""en"")"),"#VALUE!")</f>
        <v>#VALUE!</v>
      </c>
    </row>
    <row r="619" ht="15.75" customHeight="1">
      <c r="E619" s="4" t="str">
        <f>IFERROR(__xludf.DUMMYFUNCTION("GOOGLETRANSLATE(D619, ""he"", ""en"")"),"#VALUE!")</f>
        <v>#VALUE!</v>
      </c>
    </row>
    <row r="620" ht="15.75" customHeight="1">
      <c r="E620" s="4" t="str">
        <f>IFERROR(__xludf.DUMMYFUNCTION("GOOGLETRANSLATE(D620, ""he"", ""en"")"),"#VALUE!")</f>
        <v>#VALUE!</v>
      </c>
    </row>
    <row r="621" ht="15.75" customHeight="1">
      <c r="E621" s="4" t="str">
        <f>IFERROR(__xludf.DUMMYFUNCTION("GOOGLETRANSLATE(D621, ""he"", ""en"")"),"#VALUE!")</f>
        <v>#VALUE!</v>
      </c>
    </row>
    <row r="622" ht="15.75" customHeight="1">
      <c r="E622" s="4" t="str">
        <f>IFERROR(__xludf.DUMMYFUNCTION("GOOGLETRANSLATE(D622, ""he"", ""en"")"),"#VALUE!")</f>
        <v>#VALUE!</v>
      </c>
    </row>
    <row r="623" ht="15.75" customHeight="1">
      <c r="E623" s="4" t="str">
        <f>IFERROR(__xludf.DUMMYFUNCTION("GOOGLETRANSLATE(D623, ""he"", ""en"")"),"#VALUE!")</f>
        <v>#VALUE!</v>
      </c>
    </row>
    <row r="624" ht="15.75" customHeight="1">
      <c r="E624" s="4" t="str">
        <f>IFERROR(__xludf.DUMMYFUNCTION("GOOGLETRANSLATE(D624, ""he"", ""en"")"),"#VALUE!")</f>
        <v>#VALUE!</v>
      </c>
    </row>
    <row r="625" ht="15.75" customHeight="1">
      <c r="E625" s="4" t="str">
        <f>IFERROR(__xludf.DUMMYFUNCTION("GOOGLETRANSLATE(D625, ""he"", ""en"")"),"#VALUE!")</f>
        <v>#VALUE!</v>
      </c>
    </row>
    <row r="626" ht="15.75" customHeight="1">
      <c r="E626" s="4" t="str">
        <f>IFERROR(__xludf.DUMMYFUNCTION("GOOGLETRANSLATE(D626, ""he"", ""en"")"),"#VALUE!")</f>
        <v>#VALUE!</v>
      </c>
    </row>
    <row r="627" ht="15.75" customHeight="1">
      <c r="E627" s="4" t="str">
        <f>IFERROR(__xludf.DUMMYFUNCTION("GOOGLETRANSLATE(D627, ""he"", ""en"")"),"#VALUE!")</f>
        <v>#VALUE!</v>
      </c>
    </row>
    <row r="628" ht="15.75" customHeight="1">
      <c r="E628" s="4" t="str">
        <f>IFERROR(__xludf.DUMMYFUNCTION("GOOGLETRANSLATE(D628, ""he"", ""en"")"),"#VALUE!")</f>
        <v>#VALUE!</v>
      </c>
    </row>
    <row r="629" ht="15.75" customHeight="1">
      <c r="E629" s="4" t="str">
        <f>IFERROR(__xludf.DUMMYFUNCTION("GOOGLETRANSLATE(D629, ""he"", ""en"")"),"#VALUE!")</f>
        <v>#VALUE!</v>
      </c>
    </row>
    <row r="630" ht="15.75" customHeight="1">
      <c r="E630" s="4" t="str">
        <f>IFERROR(__xludf.DUMMYFUNCTION("GOOGLETRANSLATE(D630, ""he"", ""en"")"),"#VALUE!")</f>
        <v>#VALUE!</v>
      </c>
    </row>
    <row r="631" ht="15.75" customHeight="1">
      <c r="E631" s="4" t="str">
        <f>IFERROR(__xludf.DUMMYFUNCTION("GOOGLETRANSLATE(D631, ""he"", ""en"")"),"#VALUE!")</f>
        <v>#VALUE!</v>
      </c>
    </row>
    <row r="632" ht="15.75" customHeight="1">
      <c r="E632" s="4" t="str">
        <f>IFERROR(__xludf.DUMMYFUNCTION("GOOGLETRANSLATE(D632, ""he"", ""en"")"),"#VALUE!")</f>
        <v>#VALUE!</v>
      </c>
    </row>
    <row r="633" ht="15.75" customHeight="1">
      <c r="E633" s="4" t="str">
        <f>IFERROR(__xludf.DUMMYFUNCTION("GOOGLETRANSLATE(D633, ""he"", ""en"")"),"#VALUE!")</f>
        <v>#VALUE!</v>
      </c>
    </row>
    <row r="634" ht="15.75" customHeight="1">
      <c r="E634" s="4" t="str">
        <f>IFERROR(__xludf.DUMMYFUNCTION("GOOGLETRANSLATE(D634, ""he"", ""en"")"),"#VALUE!")</f>
        <v>#VALUE!</v>
      </c>
    </row>
    <row r="635" ht="15.75" customHeight="1">
      <c r="E635" s="4" t="str">
        <f>IFERROR(__xludf.DUMMYFUNCTION("GOOGLETRANSLATE(D635, ""he"", ""en"")"),"#VALUE!")</f>
        <v>#VALUE!</v>
      </c>
    </row>
    <row r="636" ht="15.75" customHeight="1">
      <c r="E636" s="4" t="str">
        <f>IFERROR(__xludf.DUMMYFUNCTION("GOOGLETRANSLATE(D636, ""he"", ""en"")"),"#VALUE!")</f>
        <v>#VALUE!</v>
      </c>
    </row>
    <row r="637" ht="15.75" customHeight="1">
      <c r="E637" s="4" t="str">
        <f>IFERROR(__xludf.DUMMYFUNCTION("GOOGLETRANSLATE(D637, ""he"", ""en"")"),"#VALUE!")</f>
        <v>#VALUE!</v>
      </c>
    </row>
    <row r="638" ht="15.75" customHeight="1">
      <c r="E638" s="4" t="str">
        <f>IFERROR(__xludf.DUMMYFUNCTION("GOOGLETRANSLATE(D638, ""he"", ""en"")"),"#VALUE!")</f>
        <v>#VALUE!</v>
      </c>
    </row>
    <row r="639" ht="15.75" customHeight="1">
      <c r="E639" s="4" t="str">
        <f>IFERROR(__xludf.DUMMYFUNCTION("GOOGLETRANSLATE(D639, ""he"", ""en"")"),"#VALUE!")</f>
        <v>#VALUE!</v>
      </c>
    </row>
    <row r="640" ht="15.75" customHeight="1">
      <c r="E640" s="4" t="str">
        <f>IFERROR(__xludf.DUMMYFUNCTION("GOOGLETRANSLATE(D640, ""he"", ""en"")"),"#VALUE!")</f>
        <v>#VALUE!</v>
      </c>
    </row>
    <row r="641" ht="15.75" customHeight="1">
      <c r="E641" s="4" t="str">
        <f>IFERROR(__xludf.DUMMYFUNCTION("GOOGLETRANSLATE(D641, ""he"", ""en"")"),"#VALUE!")</f>
        <v>#VALUE!</v>
      </c>
    </row>
    <row r="642" ht="15.75" customHeight="1">
      <c r="E642" s="4" t="str">
        <f>IFERROR(__xludf.DUMMYFUNCTION("GOOGLETRANSLATE(D642, ""he"", ""en"")"),"#VALUE!")</f>
        <v>#VALUE!</v>
      </c>
    </row>
    <row r="643" ht="15.75" customHeight="1">
      <c r="E643" s="4" t="str">
        <f>IFERROR(__xludf.DUMMYFUNCTION("GOOGLETRANSLATE(D643, ""he"", ""en"")"),"#VALUE!")</f>
        <v>#VALUE!</v>
      </c>
    </row>
    <row r="644" ht="15.75" customHeight="1">
      <c r="E644" s="4" t="str">
        <f>IFERROR(__xludf.DUMMYFUNCTION("GOOGLETRANSLATE(D644, ""he"", ""en"")"),"#VALUE!")</f>
        <v>#VALUE!</v>
      </c>
    </row>
    <row r="645" ht="15.75" customHeight="1">
      <c r="E645" s="4" t="str">
        <f>IFERROR(__xludf.DUMMYFUNCTION("GOOGLETRANSLATE(D645, ""he"", ""en"")"),"#VALUE!")</f>
        <v>#VALUE!</v>
      </c>
    </row>
    <row r="646" ht="15.75" customHeight="1">
      <c r="E646" s="4" t="str">
        <f>IFERROR(__xludf.DUMMYFUNCTION("GOOGLETRANSLATE(D646, ""he"", ""en"")"),"#VALUE!")</f>
        <v>#VALUE!</v>
      </c>
    </row>
    <row r="647" ht="15.75" customHeight="1">
      <c r="E647" s="4" t="str">
        <f>IFERROR(__xludf.DUMMYFUNCTION("GOOGLETRANSLATE(D647, ""he"", ""en"")"),"#VALUE!")</f>
        <v>#VALUE!</v>
      </c>
    </row>
    <row r="648" ht="15.75" customHeight="1">
      <c r="E648" s="4" t="str">
        <f>IFERROR(__xludf.DUMMYFUNCTION("GOOGLETRANSLATE(D648, ""he"", ""en"")"),"#VALUE!")</f>
        <v>#VALUE!</v>
      </c>
    </row>
    <row r="649" ht="15.75" customHeight="1">
      <c r="E649" s="4" t="str">
        <f>IFERROR(__xludf.DUMMYFUNCTION("GOOGLETRANSLATE(D649, ""he"", ""en"")"),"#VALUE!")</f>
        <v>#VALUE!</v>
      </c>
    </row>
    <row r="650" ht="15.75" customHeight="1">
      <c r="E650" s="4" t="str">
        <f>IFERROR(__xludf.DUMMYFUNCTION("GOOGLETRANSLATE(D650, ""he"", ""en"")"),"#VALUE!")</f>
        <v>#VALUE!</v>
      </c>
    </row>
    <row r="651" ht="15.75" customHeight="1">
      <c r="E651" s="4" t="str">
        <f>IFERROR(__xludf.DUMMYFUNCTION("GOOGLETRANSLATE(D651, ""he"", ""en"")"),"#VALUE!")</f>
        <v>#VALUE!</v>
      </c>
    </row>
    <row r="652" ht="15.75" customHeight="1">
      <c r="E652" s="4" t="str">
        <f>IFERROR(__xludf.DUMMYFUNCTION("GOOGLETRANSLATE(D652, ""he"", ""en"")"),"#VALUE!")</f>
        <v>#VALUE!</v>
      </c>
    </row>
    <row r="653" ht="15.75" customHeight="1">
      <c r="E653" s="4" t="str">
        <f>IFERROR(__xludf.DUMMYFUNCTION("GOOGLETRANSLATE(D653, ""he"", ""en"")"),"#VALUE!")</f>
        <v>#VALUE!</v>
      </c>
    </row>
    <row r="654" ht="15.75" customHeight="1">
      <c r="E654" s="4" t="str">
        <f>IFERROR(__xludf.DUMMYFUNCTION("GOOGLETRANSLATE(D654, ""he"", ""en"")"),"#VALUE!")</f>
        <v>#VALUE!</v>
      </c>
    </row>
    <row r="655" ht="15.75" customHeight="1">
      <c r="E655" s="4" t="str">
        <f>IFERROR(__xludf.DUMMYFUNCTION("GOOGLETRANSLATE(D655, ""he"", ""en"")"),"#VALUE!")</f>
        <v>#VALUE!</v>
      </c>
    </row>
    <row r="656" ht="15.75" customHeight="1">
      <c r="E656" s="4" t="str">
        <f>IFERROR(__xludf.DUMMYFUNCTION("GOOGLETRANSLATE(D656, ""he"", ""en"")"),"#VALUE!")</f>
        <v>#VALUE!</v>
      </c>
    </row>
    <row r="657" ht="15.75" customHeight="1">
      <c r="E657" s="4" t="str">
        <f>IFERROR(__xludf.DUMMYFUNCTION("GOOGLETRANSLATE(D657, ""he"", ""en"")"),"#VALUE!")</f>
        <v>#VALUE!</v>
      </c>
    </row>
    <row r="658" ht="15.75" customHeight="1">
      <c r="E658" s="4" t="str">
        <f>IFERROR(__xludf.DUMMYFUNCTION("GOOGLETRANSLATE(D658, ""he"", ""en"")"),"#VALUE!")</f>
        <v>#VALUE!</v>
      </c>
    </row>
    <row r="659" ht="15.75" customHeight="1">
      <c r="E659" s="4" t="str">
        <f>IFERROR(__xludf.DUMMYFUNCTION("GOOGLETRANSLATE(D659, ""he"", ""en"")"),"#VALUE!")</f>
        <v>#VALUE!</v>
      </c>
    </row>
    <row r="660" ht="15.75" customHeight="1">
      <c r="E660" s="4" t="str">
        <f>IFERROR(__xludf.DUMMYFUNCTION("GOOGLETRANSLATE(D660, ""he"", ""en"")"),"#VALUE!")</f>
        <v>#VALUE!</v>
      </c>
    </row>
    <row r="661" ht="15.75" customHeight="1">
      <c r="E661" s="4" t="str">
        <f>IFERROR(__xludf.DUMMYFUNCTION("GOOGLETRANSLATE(D661, ""he"", ""en"")"),"#VALUE!")</f>
        <v>#VALUE!</v>
      </c>
    </row>
    <row r="662" ht="15.75" customHeight="1">
      <c r="E662" s="4" t="str">
        <f>IFERROR(__xludf.DUMMYFUNCTION("GOOGLETRANSLATE(D662, ""he"", ""en"")"),"#VALUE!")</f>
        <v>#VALUE!</v>
      </c>
    </row>
    <row r="663" ht="15.75" customHeight="1">
      <c r="E663" s="4" t="str">
        <f>IFERROR(__xludf.DUMMYFUNCTION("GOOGLETRANSLATE(D663, ""he"", ""en"")"),"#VALUE!")</f>
        <v>#VALUE!</v>
      </c>
    </row>
    <row r="664" ht="15.75" customHeight="1">
      <c r="E664" s="4" t="str">
        <f>IFERROR(__xludf.DUMMYFUNCTION("GOOGLETRANSLATE(D664, ""he"", ""en"")"),"#VALUE!")</f>
        <v>#VALUE!</v>
      </c>
    </row>
    <row r="665" ht="15.75" customHeight="1">
      <c r="E665" s="4" t="str">
        <f>IFERROR(__xludf.DUMMYFUNCTION("GOOGLETRANSLATE(D665, ""he"", ""en"")"),"#VALUE!")</f>
        <v>#VALUE!</v>
      </c>
    </row>
    <row r="666" ht="15.75" customHeight="1">
      <c r="E666" s="4" t="str">
        <f>IFERROR(__xludf.DUMMYFUNCTION("GOOGLETRANSLATE(D666, ""he"", ""en"")"),"#VALUE!")</f>
        <v>#VALUE!</v>
      </c>
    </row>
    <row r="667" ht="15.75" customHeight="1">
      <c r="E667" s="4" t="str">
        <f>IFERROR(__xludf.DUMMYFUNCTION("GOOGLETRANSLATE(D667, ""he"", ""en"")"),"#VALUE!")</f>
        <v>#VALUE!</v>
      </c>
    </row>
    <row r="668" ht="15.75" customHeight="1">
      <c r="E668" s="4" t="str">
        <f>IFERROR(__xludf.DUMMYFUNCTION("GOOGLETRANSLATE(D668, ""he"", ""en"")"),"#VALUE!")</f>
        <v>#VALUE!</v>
      </c>
    </row>
    <row r="669" ht="15.75" customHeight="1">
      <c r="E669" s="4" t="str">
        <f>IFERROR(__xludf.DUMMYFUNCTION("GOOGLETRANSLATE(D669, ""he"", ""en"")"),"#VALUE!")</f>
        <v>#VALUE!</v>
      </c>
    </row>
    <row r="670" ht="15.75" customHeight="1">
      <c r="E670" s="4" t="str">
        <f>IFERROR(__xludf.DUMMYFUNCTION("GOOGLETRANSLATE(D670, ""he"", ""en"")"),"#VALUE!")</f>
        <v>#VALUE!</v>
      </c>
    </row>
    <row r="671" ht="15.75" customHeight="1">
      <c r="E671" s="4" t="str">
        <f>IFERROR(__xludf.DUMMYFUNCTION("GOOGLETRANSLATE(D671, ""he"", ""en"")"),"#VALUE!")</f>
        <v>#VALUE!</v>
      </c>
    </row>
    <row r="672" ht="15.75" customHeight="1">
      <c r="E672" s="4" t="str">
        <f>IFERROR(__xludf.DUMMYFUNCTION("GOOGLETRANSLATE(D672, ""he"", ""en"")"),"#VALUE!")</f>
        <v>#VALUE!</v>
      </c>
    </row>
    <row r="673" ht="15.75" customHeight="1">
      <c r="E673" s="4" t="str">
        <f>IFERROR(__xludf.DUMMYFUNCTION("GOOGLETRANSLATE(D673, ""he"", ""en"")"),"#VALUE!")</f>
        <v>#VALUE!</v>
      </c>
    </row>
    <row r="674" ht="15.75" customHeight="1">
      <c r="E674" s="4" t="str">
        <f>IFERROR(__xludf.DUMMYFUNCTION("GOOGLETRANSLATE(D674, ""he"", ""en"")"),"#VALUE!")</f>
        <v>#VALUE!</v>
      </c>
    </row>
    <row r="675" ht="15.75" customHeight="1">
      <c r="E675" s="4" t="str">
        <f>IFERROR(__xludf.DUMMYFUNCTION("GOOGLETRANSLATE(D675, ""he"", ""en"")"),"#VALUE!")</f>
        <v>#VALUE!</v>
      </c>
    </row>
    <row r="676" ht="15.75" customHeight="1">
      <c r="E676" s="4" t="str">
        <f>IFERROR(__xludf.DUMMYFUNCTION("GOOGLETRANSLATE(D676, ""he"", ""en"")"),"#VALUE!")</f>
        <v>#VALUE!</v>
      </c>
    </row>
    <row r="677" ht="15.75" customHeight="1">
      <c r="E677" s="4" t="str">
        <f>IFERROR(__xludf.DUMMYFUNCTION("GOOGLETRANSLATE(D677, ""he"", ""en"")"),"#VALUE!")</f>
        <v>#VALUE!</v>
      </c>
    </row>
    <row r="678" ht="15.75" customHeight="1">
      <c r="E678" s="4" t="str">
        <f>IFERROR(__xludf.DUMMYFUNCTION("GOOGLETRANSLATE(D678, ""he"", ""en"")"),"#VALUE!")</f>
        <v>#VALUE!</v>
      </c>
    </row>
    <row r="679" ht="15.75" customHeight="1">
      <c r="E679" s="4" t="str">
        <f>IFERROR(__xludf.DUMMYFUNCTION("GOOGLETRANSLATE(D679, ""he"", ""en"")"),"#VALUE!")</f>
        <v>#VALUE!</v>
      </c>
    </row>
    <row r="680" ht="15.75" customHeight="1">
      <c r="E680" s="4" t="str">
        <f>IFERROR(__xludf.DUMMYFUNCTION("GOOGLETRANSLATE(D680, ""he"", ""en"")"),"#VALUE!")</f>
        <v>#VALUE!</v>
      </c>
    </row>
    <row r="681" ht="15.75" customHeight="1">
      <c r="E681" s="4" t="str">
        <f>IFERROR(__xludf.DUMMYFUNCTION("GOOGLETRANSLATE(D681, ""he"", ""en"")"),"#VALUE!")</f>
        <v>#VALUE!</v>
      </c>
    </row>
    <row r="682" ht="15.75" customHeight="1">
      <c r="E682" s="4" t="str">
        <f>IFERROR(__xludf.DUMMYFUNCTION("GOOGLETRANSLATE(D682, ""he"", ""en"")"),"#VALUE!")</f>
        <v>#VALUE!</v>
      </c>
    </row>
    <row r="683" ht="15.75" customHeight="1">
      <c r="E683" s="4" t="str">
        <f>IFERROR(__xludf.DUMMYFUNCTION("GOOGLETRANSLATE(D683, ""he"", ""en"")"),"#VALUE!")</f>
        <v>#VALUE!</v>
      </c>
    </row>
    <row r="684" ht="15.75" customHeight="1">
      <c r="E684" s="4" t="str">
        <f>IFERROR(__xludf.DUMMYFUNCTION("GOOGLETRANSLATE(D684, ""he"", ""en"")"),"#VALUE!")</f>
        <v>#VALUE!</v>
      </c>
    </row>
    <row r="685" ht="15.75" customHeight="1">
      <c r="E685" s="4" t="str">
        <f>IFERROR(__xludf.DUMMYFUNCTION("GOOGLETRANSLATE(D685, ""he"", ""en"")"),"#VALUE!")</f>
        <v>#VALUE!</v>
      </c>
    </row>
    <row r="686" ht="15.75" customHeight="1">
      <c r="E686" s="4" t="str">
        <f>IFERROR(__xludf.DUMMYFUNCTION("GOOGLETRANSLATE(D686, ""he"", ""en"")"),"#VALUE!")</f>
        <v>#VALUE!</v>
      </c>
    </row>
    <row r="687" ht="15.75" customHeight="1">
      <c r="E687" s="4" t="str">
        <f>IFERROR(__xludf.DUMMYFUNCTION("GOOGLETRANSLATE(D687, ""he"", ""en"")"),"#VALUE!")</f>
        <v>#VALUE!</v>
      </c>
    </row>
    <row r="688" ht="15.75" customHeight="1">
      <c r="E688" s="4" t="str">
        <f>IFERROR(__xludf.DUMMYFUNCTION("GOOGLETRANSLATE(D688, ""he"", ""en"")"),"#VALUE!")</f>
        <v>#VALUE!</v>
      </c>
    </row>
    <row r="689" ht="15.75" customHeight="1">
      <c r="E689" s="4" t="str">
        <f>IFERROR(__xludf.DUMMYFUNCTION("GOOGLETRANSLATE(D689, ""he"", ""en"")"),"#VALUE!")</f>
        <v>#VALUE!</v>
      </c>
    </row>
    <row r="690" ht="15.75" customHeight="1">
      <c r="E690" s="4" t="str">
        <f>IFERROR(__xludf.DUMMYFUNCTION("GOOGLETRANSLATE(D690, ""he"", ""en"")"),"#VALUE!")</f>
        <v>#VALUE!</v>
      </c>
    </row>
    <row r="691" ht="15.75" customHeight="1">
      <c r="E691" s="4" t="str">
        <f>IFERROR(__xludf.DUMMYFUNCTION("GOOGLETRANSLATE(D691, ""he"", ""en"")"),"#VALUE!")</f>
        <v>#VALUE!</v>
      </c>
    </row>
    <row r="692" ht="15.75" customHeight="1">
      <c r="E692" s="4" t="str">
        <f>IFERROR(__xludf.DUMMYFUNCTION("GOOGLETRANSLATE(D692, ""he"", ""en"")"),"#VALUE!")</f>
        <v>#VALUE!</v>
      </c>
    </row>
    <row r="693" ht="15.75" customHeight="1">
      <c r="E693" s="4" t="str">
        <f>IFERROR(__xludf.DUMMYFUNCTION("GOOGLETRANSLATE(D693, ""he"", ""en"")"),"#VALUE!")</f>
        <v>#VALUE!</v>
      </c>
    </row>
    <row r="694" ht="15.75" customHeight="1">
      <c r="E694" s="4" t="str">
        <f>IFERROR(__xludf.DUMMYFUNCTION("GOOGLETRANSLATE(D694, ""he"", ""en"")"),"#VALUE!")</f>
        <v>#VALUE!</v>
      </c>
    </row>
    <row r="695" ht="15.75" customHeight="1">
      <c r="E695" s="4" t="str">
        <f>IFERROR(__xludf.DUMMYFUNCTION("GOOGLETRANSLATE(D695, ""he"", ""en"")"),"#VALUE!")</f>
        <v>#VALUE!</v>
      </c>
    </row>
    <row r="696" ht="15.75" customHeight="1">
      <c r="E696" s="4" t="str">
        <f>IFERROR(__xludf.DUMMYFUNCTION("GOOGLETRANSLATE(D696, ""he"", ""en"")"),"#VALUE!")</f>
        <v>#VALUE!</v>
      </c>
    </row>
    <row r="697" ht="15.75" customHeight="1">
      <c r="E697" s="4" t="str">
        <f>IFERROR(__xludf.DUMMYFUNCTION("GOOGLETRANSLATE(D697, ""he"", ""en"")"),"#VALUE!")</f>
        <v>#VALUE!</v>
      </c>
    </row>
    <row r="698" ht="15.75" customHeight="1">
      <c r="E698" s="4" t="str">
        <f>IFERROR(__xludf.DUMMYFUNCTION("GOOGLETRANSLATE(D698, ""he"", ""en"")"),"#VALUE!")</f>
        <v>#VALUE!</v>
      </c>
    </row>
    <row r="699" ht="15.75" customHeight="1">
      <c r="E699" s="4" t="str">
        <f>IFERROR(__xludf.DUMMYFUNCTION("GOOGLETRANSLATE(D699, ""he"", ""en"")"),"#VALUE!")</f>
        <v>#VALUE!</v>
      </c>
    </row>
    <row r="700" ht="15.75" customHeight="1">
      <c r="E700" s="4" t="str">
        <f>IFERROR(__xludf.DUMMYFUNCTION("GOOGLETRANSLATE(D700, ""he"", ""en"")"),"#VALUE!")</f>
        <v>#VALUE!</v>
      </c>
    </row>
    <row r="701" ht="15.75" customHeight="1">
      <c r="E701" s="4" t="str">
        <f>IFERROR(__xludf.DUMMYFUNCTION("GOOGLETRANSLATE(D701, ""he"", ""en"")"),"#VALUE!")</f>
        <v>#VALUE!</v>
      </c>
    </row>
    <row r="702" ht="15.75" customHeight="1">
      <c r="E702" s="4" t="str">
        <f>IFERROR(__xludf.DUMMYFUNCTION("GOOGLETRANSLATE(D702, ""he"", ""en"")"),"#VALUE!")</f>
        <v>#VALUE!</v>
      </c>
    </row>
    <row r="703" ht="15.75" customHeight="1">
      <c r="E703" s="4" t="str">
        <f>IFERROR(__xludf.DUMMYFUNCTION("GOOGLETRANSLATE(D703, ""he"", ""en"")"),"#VALUE!")</f>
        <v>#VALUE!</v>
      </c>
    </row>
    <row r="704" ht="15.75" customHeight="1">
      <c r="E704" s="4" t="str">
        <f>IFERROR(__xludf.DUMMYFUNCTION("GOOGLETRANSLATE(D704, ""he"", ""en"")"),"#VALUE!")</f>
        <v>#VALUE!</v>
      </c>
    </row>
    <row r="705" ht="15.75" customHeight="1">
      <c r="E705" s="4" t="str">
        <f>IFERROR(__xludf.DUMMYFUNCTION("GOOGLETRANSLATE(D705, ""he"", ""en"")"),"#VALUE!")</f>
        <v>#VALUE!</v>
      </c>
    </row>
    <row r="706" ht="15.75" customHeight="1">
      <c r="E706" s="4" t="str">
        <f>IFERROR(__xludf.DUMMYFUNCTION("GOOGLETRANSLATE(D706, ""he"", ""en"")"),"#VALUE!")</f>
        <v>#VALUE!</v>
      </c>
    </row>
    <row r="707" ht="15.75" customHeight="1">
      <c r="E707" s="4" t="str">
        <f>IFERROR(__xludf.DUMMYFUNCTION("GOOGLETRANSLATE(D707, ""he"", ""en"")"),"#VALUE!")</f>
        <v>#VALUE!</v>
      </c>
    </row>
    <row r="708" ht="15.75" customHeight="1">
      <c r="E708" s="4" t="str">
        <f>IFERROR(__xludf.DUMMYFUNCTION("GOOGLETRANSLATE(D708, ""he"", ""en"")"),"#VALUE!")</f>
        <v>#VALUE!</v>
      </c>
    </row>
    <row r="709" ht="15.75" customHeight="1">
      <c r="E709" s="4" t="str">
        <f>IFERROR(__xludf.DUMMYFUNCTION("GOOGLETRANSLATE(D709, ""he"", ""en"")"),"#VALUE!")</f>
        <v>#VALUE!</v>
      </c>
    </row>
    <row r="710" ht="15.75" customHeight="1">
      <c r="E710" s="4" t="str">
        <f>IFERROR(__xludf.DUMMYFUNCTION("GOOGLETRANSLATE(D710, ""he"", ""en"")"),"#VALUE!")</f>
        <v>#VALUE!</v>
      </c>
    </row>
    <row r="711" ht="15.75" customHeight="1">
      <c r="E711" s="4" t="str">
        <f>IFERROR(__xludf.DUMMYFUNCTION("GOOGLETRANSLATE(D711, ""he"", ""en"")"),"#VALUE!")</f>
        <v>#VALUE!</v>
      </c>
    </row>
    <row r="712" ht="15.75" customHeight="1">
      <c r="E712" s="4" t="str">
        <f>IFERROR(__xludf.DUMMYFUNCTION("GOOGLETRANSLATE(D712, ""he"", ""en"")"),"#VALUE!")</f>
        <v>#VALUE!</v>
      </c>
    </row>
    <row r="713" ht="15.75" customHeight="1">
      <c r="E713" s="4" t="str">
        <f>IFERROR(__xludf.DUMMYFUNCTION("GOOGLETRANSLATE(D713, ""he"", ""en"")"),"#VALUE!")</f>
        <v>#VALUE!</v>
      </c>
    </row>
    <row r="714" ht="15.75" customHeight="1">
      <c r="E714" s="4" t="str">
        <f>IFERROR(__xludf.DUMMYFUNCTION("GOOGLETRANSLATE(D714, ""he"", ""en"")"),"#VALUE!")</f>
        <v>#VALUE!</v>
      </c>
    </row>
    <row r="715" ht="15.75" customHeight="1">
      <c r="E715" s="4" t="str">
        <f>IFERROR(__xludf.DUMMYFUNCTION("GOOGLETRANSLATE(D715, ""he"", ""en"")"),"#VALUE!")</f>
        <v>#VALUE!</v>
      </c>
    </row>
    <row r="716" ht="15.75" customHeight="1">
      <c r="E716" s="4" t="str">
        <f>IFERROR(__xludf.DUMMYFUNCTION("GOOGLETRANSLATE(D716, ""he"", ""en"")"),"#VALUE!")</f>
        <v>#VALUE!</v>
      </c>
    </row>
    <row r="717" ht="15.75" customHeight="1">
      <c r="E717" s="4" t="str">
        <f>IFERROR(__xludf.DUMMYFUNCTION("GOOGLETRANSLATE(D717, ""he"", ""en"")"),"#VALUE!")</f>
        <v>#VALUE!</v>
      </c>
    </row>
    <row r="718" ht="15.75" customHeight="1">
      <c r="E718" s="4" t="str">
        <f>IFERROR(__xludf.DUMMYFUNCTION("GOOGLETRANSLATE(D718, ""he"", ""en"")"),"#VALUE!")</f>
        <v>#VALUE!</v>
      </c>
    </row>
    <row r="719" ht="15.75" customHeight="1">
      <c r="E719" s="4" t="str">
        <f>IFERROR(__xludf.DUMMYFUNCTION("GOOGLETRANSLATE(D719, ""he"", ""en"")"),"#VALUE!")</f>
        <v>#VALUE!</v>
      </c>
    </row>
    <row r="720" ht="15.75" customHeight="1">
      <c r="E720" s="4" t="str">
        <f>IFERROR(__xludf.DUMMYFUNCTION("GOOGLETRANSLATE(D720, ""he"", ""en"")"),"#VALUE!")</f>
        <v>#VALUE!</v>
      </c>
    </row>
    <row r="721" ht="15.75" customHeight="1">
      <c r="E721" s="4" t="str">
        <f>IFERROR(__xludf.DUMMYFUNCTION("GOOGLETRANSLATE(D721, ""he"", ""en"")"),"#VALUE!")</f>
        <v>#VALUE!</v>
      </c>
    </row>
    <row r="722" ht="15.75" customHeight="1">
      <c r="E722" s="4" t="str">
        <f>IFERROR(__xludf.DUMMYFUNCTION("GOOGLETRANSLATE(D722, ""he"", ""en"")"),"#VALUE!")</f>
        <v>#VALUE!</v>
      </c>
    </row>
    <row r="723" ht="15.75" customHeight="1">
      <c r="E723" s="4" t="str">
        <f>IFERROR(__xludf.DUMMYFUNCTION("GOOGLETRANSLATE(D723, ""he"", ""en"")"),"#VALUE!")</f>
        <v>#VALUE!</v>
      </c>
    </row>
    <row r="724" ht="15.75" customHeight="1">
      <c r="E724" s="4" t="str">
        <f>IFERROR(__xludf.DUMMYFUNCTION("GOOGLETRANSLATE(D724, ""he"", ""en"")"),"#VALUE!")</f>
        <v>#VALUE!</v>
      </c>
    </row>
    <row r="725" ht="15.75" customHeight="1">
      <c r="E725" s="4" t="str">
        <f>IFERROR(__xludf.DUMMYFUNCTION("GOOGLETRANSLATE(D725, ""he"", ""en"")"),"#VALUE!")</f>
        <v>#VALUE!</v>
      </c>
    </row>
    <row r="726" ht="15.75" customHeight="1">
      <c r="E726" s="4" t="str">
        <f>IFERROR(__xludf.DUMMYFUNCTION("GOOGLETRANSLATE(D726, ""he"", ""en"")"),"#VALUE!")</f>
        <v>#VALUE!</v>
      </c>
    </row>
    <row r="727" ht="15.75" customHeight="1">
      <c r="E727" s="4" t="str">
        <f>IFERROR(__xludf.DUMMYFUNCTION("GOOGLETRANSLATE(D727, ""he"", ""en"")"),"#VALUE!")</f>
        <v>#VALUE!</v>
      </c>
    </row>
    <row r="728" ht="15.75" customHeight="1">
      <c r="E728" s="4" t="str">
        <f>IFERROR(__xludf.DUMMYFUNCTION("GOOGLETRANSLATE(D728, ""he"", ""en"")"),"#VALUE!")</f>
        <v>#VALUE!</v>
      </c>
    </row>
    <row r="729" ht="15.75" customHeight="1">
      <c r="E729" s="4" t="str">
        <f>IFERROR(__xludf.DUMMYFUNCTION("GOOGLETRANSLATE(D729, ""he"", ""en"")"),"#VALUE!")</f>
        <v>#VALUE!</v>
      </c>
    </row>
    <row r="730" ht="15.75" customHeight="1">
      <c r="E730" s="4" t="str">
        <f>IFERROR(__xludf.DUMMYFUNCTION("GOOGLETRANSLATE(D730, ""he"", ""en"")"),"#VALUE!")</f>
        <v>#VALUE!</v>
      </c>
    </row>
    <row r="731" ht="15.75" customHeight="1">
      <c r="E731" s="4" t="str">
        <f>IFERROR(__xludf.DUMMYFUNCTION("GOOGLETRANSLATE(D731, ""he"", ""en"")"),"#VALUE!")</f>
        <v>#VALUE!</v>
      </c>
    </row>
    <row r="732" ht="15.75" customHeight="1">
      <c r="E732" s="4" t="str">
        <f>IFERROR(__xludf.DUMMYFUNCTION("GOOGLETRANSLATE(D732, ""he"", ""en"")"),"#VALUE!")</f>
        <v>#VALUE!</v>
      </c>
    </row>
    <row r="733" ht="15.75" customHeight="1">
      <c r="E733" s="4" t="str">
        <f>IFERROR(__xludf.DUMMYFUNCTION("GOOGLETRANSLATE(D733, ""he"", ""en"")"),"#VALUE!")</f>
        <v>#VALUE!</v>
      </c>
    </row>
    <row r="734" ht="15.75" customHeight="1">
      <c r="E734" s="4" t="str">
        <f>IFERROR(__xludf.DUMMYFUNCTION("GOOGLETRANSLATE(D734, ""he"", ""en"")"),"#VALUE!")</f>
        <v>#VALUE!</v>
      </c>
    </row>
    <row r="735" ht="15.75" customHeight="1">
      <c r="E735" s="4" t="str">
        <f>IFERROR(__xludf.DUMMYFUNCTION("GOOGLETRANSLATE(D735, ""he"", ""en"")"),"#VALUE!")</f>
        <v>#VALUE!</v>
      </c>
    </row>
    <row r="736" ht="15.75" customHeight="1">
      <c r="E736" s="4" t="str">
        <f>IFERROR(__xludf.DUMMYFUNCTION("GOOGLETRANSLATE(D736, ""he"", ""en"")"),"#VALUE!")</f>
        <v>#VALUE!</v>
      </c>
    </row>
    <row r="737" ht="15.75" customHeight="1">
      <c r="E737" s="4" t="str">
        <f>IFERROR(__xludf.DUMMYFUNCTION("GOOGLETRANSLATE(D737, ""he"", ""en"")"),"#VALUE!")</f>
        <v>#VALUE!</v>
      </c>
    </row>
    <row r="738" ht="15.75" customHeight="1">
      <c r="E738" s="4" t="str">
        <f>IFERROR(__xludf.DUMMYFUNCTION("GOOGLETRANSLATE(D738, ""he"", ""en"")"),"#VALUE!")</f>
        <v>#VALUE!</v>
      </c>
    </row>
    <row r="739" ht="15.75" customHeight="1">
      <c r="E739" s="4" t="str">
        <f>IFERROR(__xludf.DUMMYFUNCTION("GOOGLETRANSLATE(D739, ""he"", ""en"")"),"#VALUE!")</f>
        <v>#VALUE!</v>
      </c>
    </row>
    <row r="740" ht="15.75" customHeight="1">
      <c r="E740" s="4" t="str">
        <f>IFERROR(__xludf.DUMMYFUNCTION("GOOGLETRANSLATE(D740, ""he"", ""en"")"),"#VALUE!")</f>
        <v>#VALUE!</v>
      </c>
    </row>
    <row r="741" ht="15.75" customHeight="1">
      <c r="E741" s="4" t="str">
        <f>IFERROR(__xludf.DUMMYFUNCTION("GOOGLETRANSLATE(D741, ""he"", ""en"")"),"#VALUE!")</f>
        <v>#VALUE!</v>
      </c>
    </row>
    <row r="742" ht="15.75" customHeight="1">
      <c r="E742" s="4" t="str">
        <f>IFERROR(__xludf.DUMMYFUNCTION("GOOGLETRANSLATE(D742, ""he"", ""en"")"),"#VALUE!")</f>
        <v>#VALUE!</v>
      </c>
    </row>
    <row r="743" ht="15.75" customHeight="1">
      <c r="E743" s="4" t="str">
        <f>IFERROR(__xludf.DUMMYFUNCTION("GOOGLETRANSLATE(D743, ""he"", ""en"")"),"#VALUE!")</f>
        <v>#VALUE!</v>
      </c>
    </row>
    <row r="744" ht="15.75" customHeight="1">
      <c r="E744" s="4" t="str">
        <f>IFERROR(__xludf.DUMMYFUNCTION("GOOGLETRANSLATE(D744, ""he"", ""en"")"),"#VALUE!")</f>
        <v>#VALUE!</v>
      </c>
    </row>
    <row r="745" ht="15.75" customHeight="1">
      <c r="E745" s="4" t="str">
        <f>IFERROR(__xludf.DUMMYFUNCTION("GOOGLETRANSLATE(D745, ""he"", ""en"")"),"#VALUE!")</f>
        <v>#VALUE!</v>
      </c>
    </row>
    <row r="746" ht="15.75" customHeight="1">
      <c r="E746" s="4" t="str">
        <f>IFERROR(__xludf.DUMMYFUNCTION("GOOGLETRANSLATE(D746, ""he"", ""en"")"),"#VALUE!")</f>
        <v>#VALUE!</v>
      </c>
    </row>
    <row r="747" ht="15.75" customHeight="1">
      <c r="E747" s="4" t="str">
        <f>IFERROR(__xludf.DUMMYFUNCTION("GOOGLETRANSLATE(D747, ""he"", ""en"")"),"#VALUE!")</f>
        <v>#VALUE!</v>
      </c>
    </row>
    <row r="748" ht="15.75" customHeight="1">
      <c r="E748" s="4" t="str">
        <f>IFERROR(__xludf.DUMMYFUNCTION("GOOGLETRANSLATE(D748, ""he"", ""en"")"),"#VALUE!")</f>
        <v>#VALUE!</v>
      </c>
    </row>
    <row r="749" ht="15.75" customHeight="1">
      <c r="E749" s="4" t="str">
        <f>IFERROR(__xludf.DUMMYFUNCTION("GOOGLETRANSLATE(D749, ""he"", ""en"")"),"#VALUE!")</f>
        <v>#VALUE!</v>
      </c>
    </row>
    <row r="750" ht="15.75" customHeight="1">
      <c r="E750" s="4" t="str">
        <f>IFERROR(__xludf.DUMMYFUNCTION("GOOGLETRANSLATE(D750, ""he"", ""en"")"),"#VALUE!")</f>
        <v>#VALUE!</v>
      </c>
    </row>
    <row r="751" ht="15.75" customHeight="1">
      <c r="E751" s="4" t="str">
        <f>IFERROR(__xludf.DUMMYFUNCTION("GOOGLETRANSLATE(D751, ""he"", ""en"")"),"#VALUE!")</f>
        <v>#VALUE!</v>
      </c>
    </row>
    <row r="752" ht="15.75" customHeight="1">
      <c r="E752" s="4" t="str">
        <f>IFERROR(__xludf.DUMMYFUNCTION("GOOGLETRANSLATE(D752, ""he"", ""en"")"),"#VALUE!")</f>
        <v>#VALUE!</v>
      </c>
    </row>
    <row r="753" ht="15.75" customHeight="1">
      <c r="E753" s="4" t="str">
        <f>IFERROR(__xludf.DUMMYFUNCTION("GOOGLETRANSLATE(D753, ""he"", ""en"")"),"#VALUE!")</f>
        <v>#VALUE!</v>
      </c>
    </row>
    <row r="754" ht="15.75" customHeight="1">
      <c r="E754" s="4" t="str">
        <f>IFERROR(__xludf.DUMMYFUNCTION("GOOGLETRANSLATE(D754, ""he"", ""en"")"),"#VALUE!")</f>
        <v>#VALUE!</v>
      </c>
    </row>
    <row r="755" ht="15.75" customHeight="1">
      <c r="E755" s="4" t="str">
        <f>IFERROR(__xludf.DUMMYFUNCTION("GOOGLETRANSLATE(D755, ""he"", ""en"")"),"#VALUE!")</f>
        <v>#VALUE!</v>
      </c>
    </row>
    <row r="756" ht="15.75" customHeight="1">
      <c r="E756" s="4" t="str">
        <f>IFERROR(__xludf.DUMMYFUNCTION("GOOGLETRANSLATE(D756, ""he"", ""en"")"),"#VALUE!")</f>
        <v>#VALUE!</v>
      </c>
    </row>
    <row r="757" ht="15.75" customHeight="1">
      <c r="E757" s="4" t="str">
        <f>IFERROR(__xludf.DUMMYFUNCTION("GOOGLETRANSLATE(D757, ""he"", ""en"")"),"#VALUE!")</f>
        <v>#VALUE!</v>
      </c>
    </row>
    <row r="758" ht="15.75" customHeight="1">
      <c r="E758" s="4" t="str">
        <f>IFERROR(__xludf.DUMMYFUNCTION("GOOGLETRANSLATE(D758, ""he"", ""en"")"),"#VALUE!")</f>
        <v>#VALUE!</v>
      </c>
    </row>
    <row r="759" ht="15.75" customHeight="1">
      <c r="E759" s="4" t="str">
        <f>IFERROR(__xludf.DUMMYFUNCTION("GOOGLETRANSLATE(D759, ""he"", ""en"")"),"#VALUE!")</f>
        <v>#VALUE!</v>
      </c>
    </row>
    <row r="760" ht="15.75" customHeight="1">
      <c r="E760" s="4" t="str">
        <f>IFERROR(__xludf.DUMMYFUNCTION("GOOGLETRANSLATE(D760, ""he"", ""en"")"),"#VALUE!")</f>
        <v>#VALUE!</v>
      </c>
    </row>
    <row r="761" ht="15.75" customHeight="1">
      <c r="E761" s="4" t="str">
        <f>IFERROR(__xludf.DUMMYFUNCTION("GOOGLETRANSLATE(D761, ""he"", ""en"")"),"#VALUE!")</f>
        <v>#VALUE!</v>
      </c>
    </row>
    <row r="762" ht="15.75" customHeight="1">
      <c r="E762" s="4" t="str">
        <f>IFERROR(__xludf.DUMMYFUNCTION("GOOGLETRANSLATE(D762, ""he"", ""en"")"),"#VALUE!")</f>
        <v>#VALUE!</v>
      </c>
    </row>
    <row r="763" ht="15.75" customHeight="1">
      <c r="E763" s="4" t="str">
        <f>IFERROR(__xludf.DUMMYFUNCTION("GOOGLETRANSLATE(D763, ""he"", ""en"")"),"#VALUE!")</f>
        <v>#VALUE!</v>
      </c>
    </row>
    <row r="764" ht="15.75" customHeight="1">
      <c r="E764" s="4" t="str">
        <f>IFERROR(__xludf.DUMMYFUNCTION("GOOGLETRANSLATE(D764, ""he"", ""en"")"),"#VALUE!")</f>
        <v>#VALUE!</v>
      </c>
    </row>
    <row r="765" ht="15.75" customHeight="1">
      <c r="E765" s="4" t="str">
        <f>IFERROR(__xludf.DUMMYFUNCTION("GOOGLETRANSLATE(D765, ""he"", ""en"")"),"#VALUE!")</f>
        <v>#VALUE!</v>
      </c>
    </row>
    <row r="766" ht="15.75" customHeight="1">
      <c r="E766" s="4" t="str">
        <f>IFERROR(__xludf.DUMMYFUNCTION("GOOGLETRANSLATE(D766, ""he"", ""en"")"),"#VALUE!")</f>
        <v>#VALUE!</v>
      </c>
    </row>
    <row r="767" ht="15.75" customHeight="1">
      <c r="E767" s="4" t="str">
        <f>IFERROR(__xludf.DUMMYFUNCTION("GOOGLETRANSLATE(D767, ""he"", ""en"")"),"#VALUE!")</f>
        <v>#VALUE!</v>
      </c>
    </row>
    <row r="768" ht="15.75" customHeight="1">
      <c r="E768" s="4" t="str">
        <f>IFERROR(__xludf.DUMMYFUNCTION("GOOGLETRANSLATE(D768, ""he"", ""en"")"),"#VALUE!")</f>
        <v>#VALUE!</v>
      </c>
    </row>
    <row r="769" ht="15.75" customHeight="1">
      <c r="E769" s="4" t="str">
        <f>IFERROR(__xludf.DUMMYFUNCTION("GOOGLETRANSLATE(D769, ""he"", ""en"")"),"#VALUE!")</f>
        <v>#VALUE!</v>
      </c>
    </row>
    <row r="770" ht="15.75" customHeight="1">
      <c r="E770" s="4" t="str">
        <f>IFERROR(__xludf.DUMMYFUNCTION("GOOGLETRANSLATE(D770, ""he"", ""en"")"),"#VALUE!")</f>
        <v>#VALUE!</v>
      </c>
    </row>
    <row r="771" ht="15.75" customHeight="1">
      <c r="E771" s="4" t="str">
        <f>IFERROR(__xludf.DUMMYFUNCTION("GOOGLETRANSLATE(D771, ""he"", ""en"")"),"#VALUE!")</f>
        <v>#VALUE!</v>
      </c>
    </row>
    <row r="772" ht="15.75" customHeight="1">
      <c r="E772" s="4" t="str">
        <f>IFERROR(__xludf.DUMMYFUNCTION("GOOGLETRANSLATE(D772, ""he"", ""en"")"),"#VALUE!")</f>
        <v>#VALUE!</v>
      </c>
    </row>
    <row r="773" ht="15.75" customHeight="1">
      <c r="E773" s="4" t="str">
        <f>IFERROR(__xludf.DUMMYFUNCTION("GOOGLETRANSLATE(D773, ""he"", ""en"")"),"#VALUE!")</f>
        <v>#VALUE!</v>
      </c>
    </row>
    <row r="774" ht="15.75" customHeight="1">
      <c r="E774" s="4" t="str">
        <f>IFERROR(__xludf.DUMMYFUNCTION("GOOGLETRANSLATE(D774, ""he"", ""en"")"),"#VALUE!")</f>
        <v>#VALUE!</v>
      </c>
    </row>
    <row r="775" ht="15.75" customHeight="1">
      <c r="E775" s="4" t="str">
        <f>IFERROR(__xludf.DUMMYFUNCTION("GOOGLETRANSLATE(D775, ""he"", ""en"")"),"#VALUE!")</f>
        <v>#VALUE!</v>
      </c>
    </row>
    <row r="776" ht="15.75" customHeight="1">
      <c r="E776" s="4" t="str">
        <f>IFERROR(__xludf.DUMMYFUNCTION("GOOGLETRANSLATE(D776, ""he"", ""en"")"),"#VALUE!")</f>
        <v>#VALUE!</v>
      </c>
    </row>
    <row r="777" ht="15.75" customHeight="1">
      <c r="E777" s="4" t="str">
        <f>IFERROR(__xludf.DUMMYFUNCTION("GOOGLETRANSLATE(D777, ""he"", ""en"")"),"#VALUE!")</f>
        <v>#VALUE!</v>
      </c>
    </row>
    <row r="778" ht="15.75" customHeight="1">
      <c r="E778" s="4" t="str">
        <f>IFERROR(__xludf.DUMMYFUNCTION("GOOGLETRANSLATE(D778, ""he"", ""en"")"),"#VALUE!")</f>
        <v>#VALUE!</v>
      </c>
    </row>
    <row r="779" ht="15.75" customHeight="1">
      <c r="E779" s="4" t="str">
        <f>IFERROR(__xludf.DUMMYFUNCTION("GOOGLETRANSLATE(D779, ""he"", ""en"")"),"#VALUE!")</f>
        <v>#VALUE!</v>
      </c>
    </row>
    <row r="780" ht="15.75" customHeight="1">
      <c r="E780" s="4" t="str">
        <f>IFERROR(__xludf.DUMMYFUNCTION("GOOGLETRANSLATE(D780, ""he"", ""en"")"),"#VALUE!")</f>
        <v>#VALUE!</v>
      </c>
    </row>
    <row r="781" ht="15.75" customHeight="1">
      <c r="E781" s="4" t="str">
        <f>IFERROR(__xludf.DUMMYFUNCTION("GOOGLETRANSLATE(D781, ""he"", ""en"")"),"#VALUE!")</f>
        <v>#VALUE!</v>
      </c>
    </row>
    <row r="782" ht="15.75" customHeight="1">
      <c r="E782" s="4" t="str">
        <f>IFERROR(__xludf.DUMMYFUNCTION("GOOGLETRANSLATE(D782, ""he"", ""en"")"),"#VALUE!")</f>
        <v>#VALUE!</v>
      </c>
    </row>
    <row r="783" ht="15.75" customHeight="1">
      <c r="E783" s="4" t="str">
        <f>IFERROR(__xludf.DUMMYFUNCTION("GOOGLETRANSLATE(D783, ""he"", ""en"")"),"#VALUE!")</f>
        <v>#VALUE!</v>
      </c>
    </row>
    <row r="784" ht="15.75" customHeight="1">
      <c r="E784" s="4" t="str">
        <f>IFERROR(__xludf.DUMMYFUNCTION("GOOGLETRANSLATE(D784, ""he"", ""en"")"),"#VALUE!")</f>
        <v>#VALUE!</v>
      </c>
    </row>
    <row r="785" ht="15.75" customHeight="1">
      <c r="E785" s="4" t="str">
        <f>IFERROR(__xludf.DUMMYFUNCTION("GOOGLETRANSLATE(D785, ""he"", ""en"")"),"#VALUE!")</f>
        <v>#VALUE!</v>
      </c>
    </row>
    <row r="786" ht="15.75" customHeight="1">
      <c r="E786" s="4" t="str">
        <f>IFERROR(__xludf.DUMMYFUNCTION("GOOGLETRANSLATE(D786, ""he"", ""en"")"),"#VALUE!")</f>
        <v>#VALUE!</v>
      </c>
    </row>
    <row r="787" ht="15.75" customHeight="1">
      <c r="E787" s="4" t="str">
        <f>IFERROR(__xludf.DUMMYFUNCTION("GOOGLETRANSLATE(D787, ""he"", ""en"")"),"#VALUE!")</f>
        <v>#VALUE!</v>
      </c>
    </row>
    <row r="788" ht="15.75" customHeight="1">
      <c r="E788" s="4" t="str">
        <f>IFERROR(__xludf.DUMMYFUNCTION("GOOGLETRANSLATE(D788, ""he"", ""en"")"),"#VALUE!")</f>
        <v>#VALUE!</v>
      </c>
    </row>
    <row r="789" ht="15.75" customHeight="1">
      <c r="E789" s="4" t="str">
        <f>IFERROR(__xludf.DUMMYFUNCTION("GOOGLETRANSLATE(D789, ""he"", ""en"")"),"#VALUE!")</f>
        <v>#VALUE!</v>
      </c>
    </row>
    <row r="790" ht="15.75" customHeight="1">
      <c r="E790" s="4" t="str">
        <f>IFERROR(__xludf.DUMMYFUNCTION("GOOGLETRANSLATE(D790, ""he"", ""en"")"),"#VALUE!")</f>
        <v>#VALUE!</v>
      </c>
    </row>
    <row r="791" ht="15.75" customHeight="1">
      <c r="E791" s="4" t="str">
        <f>IFERROR(__xludf.DUMMYFUNCTION("GOOGLETRANSLATE(D791, ""he"", ""en"")"),"#VALUE!")</f>
        <v>#VALUE!</v>
      </c>
    </row>
    <row r="792" ht="15.75" customHeight="1">
      <c r="E792" s="4" t="str">
        <f>IFERROR(__xludf.DUMMYFUNCTION("GOOGLETRANSLATE(D792, ""he"", ""en"")"),"#VALUE!")</f>
        <v>#VALUE!</v>
      </c>
    </row>
    <row r="793" ht="15.75" customHeight="1">
      <c r="E793" s="4" t="str">
        <f>IFERROR(__xludf.DUMMYFUNCTION("GOOGLETRANSLATE(D793, ""he"", ""en"")"),"#VALUE!")</f>
        <v>#VALUE!</v>
      </c>
    </row>
    <row r="794" ht="15.75" customHeight="1">
      <c r="E794" s="4" t="str">
        <f>IFERROR(__xludf.DUMMYFUNCTION("GOOGLETRANSLATE(D794, ""he"", ""en"")"),"#VALUE!")</f>
        <v>#VALUE!</v>
      </c>
    </row>
    <row r="795" ht="15.75" customHeight="1">
      <c r="E795" s="4" t="str">
        <f>IFERROR(__xludf.DUMMYFUNCTION("GOOGLETRANSLATE(D795, ""he"", ""en"")"),"#VALUE!")</f>
        <v>#VALUE!</v>
      </c>
    </row>
    <row r="796" ht="15.75" customHeight="1">
      <c r="E796" s="4" t="str">
        <f>IFERROR(__xludf.DUMMYFUNCTION("GOOGLETRANSLATE(D796, ""he"", ""en"")"),"#VALUE!")</f>
        <v>#VALUE!</v>
      </c>
    </row>
    <row r="797" ht="15.75" customHeight="1">
      <c r="E797" s="4" t="str">
        <f>IFERROR(__xludf.DUMMYFUNCTION("GOOGLETRANSLATE(D797, ""he"", ""en"")"),"#VALUE!")</f>
        <v>#VALUE!</v>
      </c>
    </row>
    <row r="798" ht="15.75" customHeight="1">
      <c r="E798" s="4" t="str">
        <f>IFERROR(__xludf.DUMMYFUNCTION("GOOGLETRANSLATE(D798, ""he"", ""en"")"),"#VALUE!")</f>
        <v>#VALUE!</v>
      </c>
    </row>
    <row r="799" ht="15.75" customHeight="1">
      <c r="E799" s="4" t="str">
        <f>IFERROR(__xludf.DUMMYFUNCTION("GOOGLETRANSLATE(D799, ""he"", ""en"")"),"#VALUE!")</f>
        <v>#VALUE!</v>
      </c>
    </row>
    <row r="800" ht="15.75" customHeight="1">
      <c r="E800" s="4" t="str">
        <f>IFERROR(__xludf.DUMMYFUNCTION("GOOGLETRANSLATE(D800, ""he"", ""en"")"),"#VALUE!")</f>
        <v>#VALUE!</v>
      </c>
    </row>
    <row r="801" ht="15.75" customHeight="1">
      <c r="E801" s="4" t="str">
        <f>IFERROR(__xludf.DUMMYFUNCTION("GOOGLETRANSLATE(D801, ""he"", ""en"")"),"#VALUE!")</f>
        <v>#VALUE!</v>
      </c>
    </row>
    <row r="802" ht="15.75" customHeight="1">
      <c r="E802" s="4" t="str">
        <f>IFERROR(__xludf.DUMMYFUNCTION("GOOGLETRANSLATE(D802, ""he"", ""en"")"),"#VALUE!")</f>
        <v>#VALUE!</v>
      </c>
    </row>
    <row r="803" ht="15.75" customHeight="1">
      <c r="E803" s="4" t="str">
        <f>IFERROR(__xludf.DUMMYFUNCTION("GOOGLETRANSLATE(D803, ""he"", ""en"")"),"#VALUE!")</f>
        <v>#VALUE!</v>
      </c>
    </row>
    <row r="804" ht="15.75" customHeight="1">
      <c r="E804" s="4" t="str">
        <f>IFERROR(__xludf.DUMMYFUNCTION("GOOGLETRANSLATE(D804, ""he"", ""en"")"),"#VALUE!")</f>
        <v>#VALUE!</v>
      </c>
    </row>
    <row r="805" ht="15.75" customHeight="1">
      <c r="E805" s="4" t="str">
        <f>IFERROR(__xludf.DUMMYFUNCTION("GOOGLETRANSLATE(D805, ""he"", ""en"")"),"#VALUE!")</f>
        <v>#VALUE!</v>
      </c>
    </row>
    <row r="806" ht="15.75" customHeight="1">
      <c r="E806" s="4" t="str">
        <f>IFERROR(__xludf.DUMMYFUNCTION("GOOGLETRANSLATE(D806, ""he"", ""en"")"),"#VALUE!")</f>
        <v>#VALUE!</v>
      </c>
    </row>
    <row r="807" ht="15.75" customHeight="1">
      <c r="E807" s="4" t="str">
        <f>IFERROR(__xludf.DUMMYFUNCTION("GOOGLETRANSLATE(D807, ""he"", ""en"")"),"#VALUE!")</f>
        <v>#VALUE!</v>
      </c>
    </row>
    <row r="808" ht="15.75" customHeight="1">
      <c r="E808" s="4" t="str">
        <f>IFERROR(__xludf.DUMMYFUNCTION("GOOGLETRANSLATE(D808, ""he"", ""en"")"),"#VALUE!")</f>
        <v>#VALUE!</v>
      </c>
    </row>
    <row r="809" ht="15.75" customHeight="1">
      <c r="E809" s="4" t="str">
        <f>IFERROR(__xludf.DUMMYFUNCTION("GOOGLETRANSLATE(D809, ""he"", ""en"")"),"#VALUE!")</f>
        <v>#VALUE!</v>
      </c>
    </row>
    <row r="810" ht="15.75" customHeight="1">
      <c r="E810" s="4" t="str">
        <f>IFERROR(__xludf.DUMMYFUNCTION("GOOGLETRANSLATE(D810, ""he"", ""en"")"),"#VALUE!")</f>
        <v>#VALUE!</v>
      </c>
    </row>
    <row r="811" ht="15.75" customHeight="1">
      <c r="E811" s="4" t="str">
        <f>IFERROR(__xludf.DUMMYFUNCTION("GOOGLETRANSLATE(D811, ""he"", ""en"")"),"#VALUE!")</f>
        <v>#VALUE!</v>
      </c>
    </row>
    <row r="812" ht="15.75" customHeight="1">
      <c r="E812" s="4" t="str">
        <f>IFERROR(__xludf.DUMMYFUNCTION("GOOGLETRANSLATE(D812, ""he"", ""en"")"),"#VALUE!")</f>
        <v>#VALUE!</v>
      </c>
    </row>
    <row r="813" ht="15.75" customHeight="1">
      <c r="E813" s="4" t="str">
        <f>IFERROR(__xludf.DUMMYFUNCTION("GOOGLETRANSLATE(D813, ""he"", ""en"")"),"#VALUE!")</f>
        <v>#VALUE!</v>
      </c>
    </row>
    <row r="814" ht="15.75" customHeight="1">
      <c r="E814" s="4" t="str">
        <f>IFERROR(__xludf.DUMMYFUNCTION("GOOGLETRANSLATE(D814, ""he"", ""en"")"),"#VALUE!")</f>
        <v>#VALUE!</v>
      </c>
    </row>
    <row r="815" ht="15.75" customHeight="1">
      <c r="E815" s="4" t="str">
        <f>IFERROR(__xludf.DUMMYFUNCTION("GOOGLETRANSLATE(D815, ""he"", ""en"")"),"#VALUE!")</f>
        <v>#VALUE!</v>
      </c>
    </row>
    <row r="816" ht="15.75" customHeight="1">
      <c r="E816" s="4" t="str">
        <f>IFERROR(__xludf.DUMMYFUNCTION("GOOGLETRANSLATE(D816, ""he"", ""en"")"),"#VALUE!")</f>
        <v>#VALUE!</v>
      </c>
    </row>
    <row r="817" ht="15.75" customHeight="1">
      <c r="E817" s="4" t="str">
        <f>IFERROR(__xludf.DUMMYFUNCTION("GOOGLETRANSLATE(D817, ""he"", ""en"")"),"#VALUE!")</f>
        <v>#VALUE!</v>
      </c>
    </row>
    <row r="818" ht="15.75" customHeight="1">
      <c r="E818" s="4" t="str">
        <f>IFERROR(__xludf.DUMMYFUNCTION("GOOGLETRANSLATE(D818, ""he"", ""en"")"),"#VALUE!")</f>
        <v>#VALUE!</v>
      </c>
    </row>
    <row r="819" ht="15.75" customHeight="1">
      <c r="E819" s="4" t="str">
        <f>IFERROR(__xludf.DUMMYFUNCTION("GOOGLETRANSLATE(D819, ""he"", ""en"")"),"#VALUE!")</f>
        <v>#VALUE!</v>
      </c>
    </row>
    <row r="820" ht="15.75" customHeight="1">
      <c r="E820" s="4" t="str">
        <f>IFERROR(__xludf.DUMMYFUNCTION("GOOGLETRANSLATE(D820, ""he"", ""en"")"),"#VALUE!")</f>
        <v>#VALUE!</v>
      </c>
    </row>
    <row r="821" ht="15.75" customHeight="1">
      <c r="E821" s="4" t="str">
        <f>IFERROR(__xludf.DUMMYFUNCTION("GOOGLETRANSLATE(D821, ""he"", ""en"")"),"#VALUE!")</f>
        <v>#VALUE!</v>
      </c>
    </row>
    <row r="822" ht="15.75" customHeight="1">
      <c r="E822" s="4" t="str">
        <f>IFERROR(__xludf.DUMMYFUNCTION("GOOGLETRANSLATE(D822, ""he"", ""en"")"),"#VALUE!")</f>
        <v>#VALUE!</v>
      </c>
    </row>
    <row r="823" ht="15.75" customHeight="1">
      <c r="E823" s="4" t="str">
        <f>IFERROR(__xludf.DUMMYFUNCTION("GOOGLETRANSLATE(D823, ""he"", ""en"")"),"#VALUE!")</f>
        <v>#VALUE!</v>
      </c>
    </row>
    <row r="824" ht="15.75" customHeight="1">
      <c r="E824" s="4" t="str">
        <f>IFERROR(__xludf.DUMMYFUNCTION("GOOGLETRANSLATE(D824, ""he"", ""en"")"),"#VALUE!")</f>
        <v>#VALUE!</v>
      </c>
    </row>
    <row r="825" ht="15.75" customHeight="1">
      <c r="E825" s="4" t="str">
        <f>IFERROR(__xludf.DUMMYFUNCTION("GOOGLETRANSLATE(D825, ""he"", ""en"")"),"#VALUE!")</f>
        <v>#VALUE!</v>
      </c>
    </row>
    <row r="826" ht="15.75" customHeight="1">
      <c r="E826" s="4" t="str">
        <f>IFERROR(__xludf.DUMMYFUNCTION("GOOGLETRANSLATE(D826, ""he"", ""en"")"),"#VALUE!")</f>
        <v>#VALUE!</v>
      </c>
    </row>
    <row r="827" ht="15.75" customHeight="1">
      <c r="E827" s="4" t="str">
        <f>IFERROR(__xludf.DUMMYFUNCTION("GOOGLETRANSLATE(D827, ""he"", ""en"")"),"#VALUE!")</f>
        <v>#VALUE!</v>
      </c>
    </row>
    <row r="828" ht="15.75" customHeight="1">
      <c r="E828" s="4" t="str">
        <f>IFERROR(__xludf.DUMMYFUNCTION("GOOGLETRANSLATE(D828, ""he"", ""en"")"),"#VALUE!")</f>
        <v>#VALUE!</v>
      </c>
    </row>
    <row r="829" ht="15.75" customHeight="1">
      <c r="E829" s="4" t="str">
        <f>IFERROR(__xludf.DUMMYFUNCTION("GOOGLETRANSLATE(D829, ""he"", ""en"")"),"#VALUE!")</f>
        <v>#VALUE!</v>
      </c>
    </row>
    <row r="830" ht="15.75" customHeight="1">
      <c r="E830" s="4" t="str">
        <f>IFERROR(__xludf.DUMMYFUNCTION("GOOGLETRANSLATE(D830, ""he"", ""en"")"),"#VALUE!")</f>
        <v>#VALUE!</v>
      </c>
    </row>
    <row r="831" ht="15.75" customHeight="1">
      <c r="E831" s="4" t="str">
        <f>IFERROR(__xludf.DUMMYFUNCTION("GOOGLETRANSLATE(D831, ""he"", ""en"")"),"#VALUE!")</f>
        <v>#VALUE!</v>
      </c>
    </row>
    <row r="832" ht="15.75" customHeight="1">
      <c r="E832" s="4" t="str">
        <f>IFERROR(__xludf.DUMMYFUNCTION("GOOGLETRANSLATE(D832, ""he"", ""en"")"),"#VALUE!")</f>
        <v>#VALUE!</v>
      </c>
    </row>
    <row r="833" ht="15.75" customHeight="1">
      <c r="E833" s="4" t="str">
        <f>IFERROR(__xludf.DUMMYFUNCTION("GOOGLETRANSLATE(D833, ""he"", ""en"")"),"#VALUE!")</f>
        <v>#VALUE!</v>
      </c>
    </row>
    <row r="834" ht="15.75" customHeight="1">
      <c r="E834" s="4" t="str">
        <f>IFERROR(__xludf.DUMMYFUNCTION("GOOGLETRANSLATE(D834, ""he"", ""en"")"),"#VALUE!")</f>
        <v>#VALUE!</v>
      </c>
    </row>
    <row r="835" ht="15.75" customHeight="1">
      <c r="E835" s="4" t="str">
        <f>IFERROR(__xludf.DUMMYFUNCTION("GOOGLETRANSLATE(D835, ""he"", ""en"")"),"#VALUE!")</f>
        <v>#VALUE!</v>
      </c>
    </row>
    <row r="836" ht="15.75" customHeight="1">
      <c r="E836" s="4" t="str">
        <f>IFERROR(__xludf.DUMMYFUNCTION("GOOGLETRANSLATE(D836, ""he"", ""en"")"),"#VALUE!")</f>
        <v>#VALUE!</v>
      </c>
    </row>
    <row r="837" ht="15.75" customHeight="1">
      <c r="E837" s="4" t="str">
        <f>IFERROR(__xludf.DUMMYFUNCTION("GOOGLETRANSLATE(D837, ""he"", ""en"")"),"#VALUE!")</f>
        <v>#VALUE!</v>
      </c>
    </row>
    <row r="838" ht="15.75" customHeight="1">
      <c r="E838" s="4" t="str">
        <f>IFERROR(__xludf.DUMMYFUNCTION("GOOGLETRANSLATE(D838, ""he"", ""en"")"),"#VALUE!")</f>
        <v>#VALUE!</v>
      </c>
    </row>
    <row r="839" ht="15.75" customHeight="1">
      <c r="E839" s="4" t="str">
        <f>IFERROR(__xludf.DUMMYFUNCTION("GOOGLETRANSLATE(D839, ""he"", ""en"")"),"#VALUE!")</f>
        <v>#VALUE!</v>
      </c>
    </row>
    <row r="840" ht="15.75" customHeight="1">
      <c r="E840" s="4" t="str">
        <f>IFERROR(__xludf.DUMMYFUNCTION("GOOGLETRANSLATE(D840, ""he"", ""en"")"),"#VALUE!")</f>
        <v>#VALUE!</v>
      </c>
    </row>
    <row r="841" ht="15.75" customHeight="1">
      <c r="E841" s="4" t="str">
        <f>IFERROR(__xludf.DUMMYFUNCTION("GOOGLETRANSLATE(D841, ""he"", ""en"")"),"#VALUE!")</f>
        <v>#VALUE!</v>
      </c>
    </row>
    <row r="842" ht="15.75" customHeight="1">
      <c r="E842" s="4" t="str">
        <f>IFERROR(__xludf.DUMMYFUNCTION("GOOGLETRANSLATE(D842, ""he"", ""en"")"),"#VALUE!")</f>
        <v>#VALUE!</v>
      </c>
    </row>
    <row r="843" ht="15.75" customHeight="1">
      <c r="E843" s="4" t="str">
        <f>IFERROR(__xludf.DUMMYFUNCTION("GOOGLETRANSLATE(D843, ""he"", ""en"")"),"#VALUE!")</f>
        <v>#VALUE!</v>
      </c>
    </row>
    <row r="844" ht="15.75" customHeight="1">
      <c r="E844" s="4" t="str">
        <f>IFERROR(__xludf.DUMMYFUNCTION("GOOGLETRANSLATE(D844, ""he"", ""en"")"),"#VALUE!")</f>
        <v>#VALUE!</v>
      </c>
    </row>
    <row r="845" ht="15.75" customHeight="1">
      <c r="E845" s="4" t="str">
        <f>IFERROR(__xludf.DUMMYFUNCTION("GOOGLETRANSLATE(D845, ""he"", ""en"")"),"#VALUE!")</f>
        <v>#VALUE!</v>
      </c>
    </row>
    <row r="846" ht="15.75" customHeight="1">
      <c r="E846" s="4" t="str">
        <f>IFERROR(__xludf.DUMMYFUNCTION("GOOGLETRANSLATE(D846, ""he"", ""en"")"),"#VALUE!")</f>
        <v>#VALUE!</v>
      </c>
    </row>
    <row r="847" ht="15.75" customHeight="1">
      <c r="E847" s="4" t="str">
        <f>IFERROR(__xludf.DUMMYFUNCTION("GOOGLETRANSLATE(D847, ""he"", ""en"")"),"#VALUE!")</f>
        <v>#VALUE!</v>
      </c>
    </row>
    <row r="848" ht="15.75" customHeight="1">
      <c r="E848" s="4" t="str">
        <f>IFERROR(__xludf.DUMMYFUNCTION("GOOGLETRANSLATE(D848, ""he"", ""en"")"),"#VALUE!")</f>
        <v>#VALUE!</v>
      </c>
    </row>
    <row r="849" ht="15.75" customHeight="1">
      <c r="E849" s="4" t="str">
        <f>IFERROR(__xludf.DUMMYFUNCTION("GOOGLETRANSLATE(D849, ""he"", ""en"")"),"#VALUE!")</f>
        <v>#VALUE!</v>
      </c>
    </row>
    <row r="850" ht="15.75" customHeight="1">
      <c r="E850" s="4" t="str">
        <f>IFERROR(__xludf.DUMMYFUNCTION("GOOGLETRANSLATE(D850, ""he"", ""en"")"),"#VALUE!")</f>
        <v>#VALUE!</v>
      </c>
    </row>
    <row r="851" ht="15.75" customHeight="1">
      <c r="E851" s="4" t="str">
        <f>IFERROR(__xludf.DUMMYFUNCTION("GOOGLETRANSLATE(D851, ""he"", ""en"")"),"#VALUE!")</f>
        <v>#VALUE!</v>
      </c>
    </row>
    <row r="852" ht="15.75" customHeight="1">
      <c r="E852" s="4" t="str">
        <f>IFERROR(__xludf.DUMMYFUNCTION("GOOGLETRANSLATE(D852, ""he"", ""en"")"),"#VALUE!")</f>
        <v>#VALUE!</v>
      </c>
    </row>
    <row r="853" ht="15.75" customHeight="1">
      <c r="E853" s="4" t="str">
        <f>IFERROR(__xludf.DUMMYFUNCTION("GOOGLETRANSLATE(D853, ""he"", ""en"")"),"#VALUE!")</f>
        <v>#VALUE!</v>
      </c>
    </row>
    <row r="854" ht="15.75" customHeight="1">
      <c r="E854" s="4" t="str">
        <f>IFERROR(__xludf.DUMMYFUNCTION("GOOGLETRANSLATE(D854, ""he"", ""en"")"),"#VALUE!")</f>
        <v>#VALUE!</v>
      </c>
    </row>
    <row r="855" ht="15.75" customHeight="1">
      <c r="E855" s="4" t="str">
        <f>IFERROR(__xludf.DUMMYFUNCTION("GOOGLETRANSLATE(D855, ""he"", ""en"")"),"#VALUE!")</f>
        <v>#VALUE!</v>
      </c>
    </row>
    <row r="856" ht="15.75" customHeight="1">
      <c r="E856" s="4" t="str">
        <f>IFERROR(__xludf.DUMMYFUNCTION("GOOGLETRANSLATE(D856, ""he"", ""en"")"),"#VALUE!")</f>
        <v>#VALUE!</v>
      </c>
    </row>
    <row r="857" ht="15.75" customHeight="1">
      <c r="E857" s="4" t="str">
        <f>IFERROR(__xludf.DUMMYFUNCTION("GOOGLETRANSLATE(D857, ""he"", ""en"")"),"#VALUE!")</f>
        <v>#VALUE!</v>
      </c>
    </row>
    <row r="858" ht="15.75" customHeight="1">
      <c r="E858" s="4" t="str">
        <f>IFERROR(__xludf.DUMMYFUNCTION("GOOGLETRANSLATE(D858, ""he"", ""en"")"),"#VALUE!")</f>
        <v>#VALUE!</v>
      </c>
    </row>
    <row r="859" ht="15.75" customHeight="1">
      <c r="E859" s="4" t="str">
        <f>IFERROR(__xludf.DUMMYFUNCTION("GOOGLETRANSLATE(D859, ""he"", ""en"")"),"#VALUE!")</f>
        <v>#VALUE!</v>
      </c>
    </row>
    <row r="860" ht="15.75" customHeight="1">
      <c r="E860" s="4" t="str">
        <f>IFERROR(__xludf.DUMMYFUNCTION("GOOGLETRANSLATE(D860, ""he"", ""en"")"),"#VALUE!")</f>
        <v>#VALUE!</v>
      </c>
    </row>
    <row r="861" ht="15.75" customHeight="1">
      <c r="E861" s="4" t="str">
        <f>IFERROR(__xludf.DUMMYFUNCTION("GOOGLETRANSLATE(D861, ""he"", ""en"")"),"#VALUE!")</f>
        <v>#VALUE!</v>
      </c>
    </row>
    <row r="862" ht="15.75" customHeight="1">
      <c r="E862" s="4" t="str">
        <f>IFERROR(__xludf.DUMMYFUNCTION("GOOGLETRANSLATE(D862, ""he"", ""en"")"),"#VALUE!")</f>
        <v>#VALUE!</v>
      </c>
    </row>
    <row r="863" ht="15.75" customHeight="1">
      <c r="E863" s="4" t="str">
        <f>IFERROR(__xludf.DUMMYFUNCTION("GOOGLETRANSLATE(D863, ""he"", ""en"")"),"#VALUE!")</f>
        <v>#VALUE!</v>
      </c>
    </row>
    <row r="864" ht="15.75" customHeight="1">
      <c r="E864" s="4" t="str">
        <f>IFERROR(__xludf.DUMMYFUNCTION("GOOGLETRANSLATE(D864, ""he"", ""en"")"),"#VALUE!")</f>
        <v>#VALUE!</v>
      </c>
    </row>
    <row r="865" ht="15.75" customHeight="1">
      <c r="E865" s="4" t="str">
        <f>IFERROR(__xludf.DUMMYFUNCTION("GOOGLETRANSLATE(D865, ""he"", ""en"")"),"#VALUE!")</f>
        <v>#VALUE!</v>
      </c>
    </row>
    <row r="866" ht="15.75" customHeight="1">
      <c r="E866" s="4" t="str">
        <f>IFERROR(__xludf.DUMMYFUNCTION("GOOGLETRANSLATE(D866, ""he"", ""en"")"),"#VALUE!")</f>
        <v>#VALUE!</v>
      </c>
    </row>
    <row r="867" ht="15.75" customHeight="1">
      <c r="E867" s="4" t="str">
        <f>IFERROR(__xludf.DUMMYFUNCTION("GOOGLETRANSLATE(D867, ""he"", ""en"")"),"#VALUE!")</f>
        <v>#VALUE!</v>
      </c>
    </row>
    <row r="868" ht="15.75" customHeight="1">
      <c r="E868" s="4" t="str">
        <f>IFERROR(__xludf.DUMMYFUNCTION("GOOGLETRANSLATE(D868, ""he"", ""en"")"),"#VALUE!")</f>
        <v>#VALUE!</v>
      </c>
    </row>
    <row r="869" ht="15.75" customHeight="1">
      <c r="E869" s="4" t="str">
        <f>IFERROR(__xludf.DUMMYFUNCTION("GOOGLETRANSLATE(D869, ""he"", ""en"")"),"#VALUE!")</f>
        <v>#VALUE!</v>
      </c>
    </row>
    <row r="870" ht="15.75" customHeight="1">
      <c r="E870" s="4" t="str">
        <f>IFERROR(__xludf.DUMMYFUNCTION("GOOGLETRANSLATE(D870, ""he"", ""en"")"),"#VALUE!")</f>
        <v>#VALUE!</v>
      </c>
    </row>
    <row r="871" ht="15.75" customHeight="1">
      <c r="E871" s="4" t="str">
        <f>IFERROR(__xludf.DUMMYFUNCTION("GOOGLETRANSLATE(D871, ""he"", ""en"")"),"#VALUE!")</f>
        <v>#VALUE!</v>
      </c>
    </row>
    <row r="872" ht="15.75" customHeight="1">
      <c r="E872" s="4" t="str">
        <f>IFERROR(__xludf.DUMMYFUNCTION("GOOGLETRANSLATE(D872, ""he"", ""en"")"),"#VALUE!")</f>
        <v>#VALUE!</v>
      </c>
    </row>
    <row r="873" ht="15.75" customHeight="1">
      <c r="E873" s="4" t="str">
        <f>IFERROR(__xludf.DUMMYFUNCTION("GOOGLETRANSLATE(D873, ""he"", ""en"")"),"#VALUE!")</f>
        <v>#VALUE!</v>
      </c>
    </row>
    <row r="874" ht="15.75" customHeight="1">
      <c r="E874" s="4" t="str">
        <f>IFERROR(__xludf.DUMMYFUNCTION("GOOGLETRANSLATE(D874, ""he"", ""en"")"),"#VALUE!")</f>
        <v>#VALUE!</v>
      </c>
    </row>
    <row r="875" ht="15.75" customHeight="1">
      <c r="E875" s="4" t="str">
        <f>IFERROR(__xludf.DUMMYFUNCTION("GOOGLETRANSLATE(D875, ""he"", ""en"")"),"#VALUE!")</f>
        <v>#VALUE!</v>
      </c>
    </row>
    <row r="876" ht="15.75" customHeight="1">
      <c r="E876" s="4" t="str">
        <f>IFERROR(__xludf.DUMMYFUNCTION("GOOGLETRANSLATE(D876, ""he"", ""en"")"),"#VALUE!")</f>
        <v>#VALUE!</v>
      </c>
    </row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1.0" footer="0.0" header="0.0" left="0.75" right="0.75" top="1.0"/>
  <pageSetup orientation="landscape"/>
  <drawing r:id="rId1"/>
</worksheet>
</file>

<file path=xl/worksheets/sheet3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5" width="12.63"/>
    <col customWidth="1" min="6" max="26" width="8.63"/>
  </cols>
  <sheetData>
    <row r="1" ht="15.75" customHeight="1">
      <c r="A1" s="1" t="s">
        <v>0</v>
      </c>
      <c r="B1" s="1" t="s">
        <v>1</v>
      </c>
      <c r="C1" s="2" t="s">
        <v>2</v>
      </c>
      <c r="D1" s="2" t="s">
        <v>3</v>
      </c>
      <c r="E1" s="18" t="s">
        <v>4</v>
      </c>
      <c r="F1" s="2" t="s">
        <v>5</v>
      </c>
      <c r="G1" s="2" t="s">
        <v>6</v>
      </c>
      <c r="H1" s="2" t="s">
        <v>7</v>
      </c>
    </row>
    <row r="2" ht="15.75" customHeight="1">
      <c r="A2" s="24" t="s">
        <v>8</v>
      </c>
      <c r="B2" s="25">
        <v>1.0</v>
      </c>
      <c r="C2" s="4">
        <v>1.0</v>
      </c>
      <c r="D2" s="5" t="s">
        <v>9</v>
      </c>
      <c r="E2" s="4" t="str">
        <f>IFERROR(__xludf.DUMMYFUNCTION("GOOGLETRANSLATE(D2, ""he"", ""en"")"),"{A}")</f>
        <v>{A}</v>
      </c>
      <c r="F2" s="4"/>
      <c r="G2" s="4"/>
      <c r="H2" s="4"/>
    </row>
    <row r="3" ht="15.75" customHeight="1">
      <c r="A3" s="3" t="s">
        <v>10</v>
      </c>
      <c r="B3" s="1" t="s">
        <v>9295</v>
      </c>
      <c r="C3" s="4">
        <v>2.0</v>
      </c>
      <c r="D3" s="5" t="s">
        <v>12</v>
      </c>
      <c r="E3" s="4" t="str">
        <f>IFERROR(__xludf.DUMMYFUNCTION("GOOGLETRANSLATE(D3, ""he"", ""en"")"),"to win")</f>
        <v>to win</v>
      </c>
      <c r="F3" s="4"/>
      <c r="G3" s="4"/>
      <c r="H3" s="4"/>
    </row>
    <row r="4" ht="15.75" customHeight="1">
      <c r="A4" s="3" t="s">
        <v>18</v>
      </c>
      <c r="B4" s="1" t="s">
        <v>4279</v>
      </c>
      <c r="C4" s="4">
        <v>3.0</v>
      </c>
      <c r="D4" s="5" t="s">
        <v>18</v>
      </c>
      <c r="E4" s="4" t="str">
        <f>IFERROR(__xludf.DUMMYFUNCTION("GOOGLETRANSLATE(D4, ""he"", ""en"")"),"psalm")</f>
        <v>psalm</v>
      </c>
      <c r="F4" s="4"/>
      <c r="G4" s="4"/>
      <c r="H4" s="4"/>
    </row>
    <row r="5" ht="15.75" customHeight="1">
      <c r="A5" s="3" t="s">
        <v>3949</v>
      </c>
      <c r="B5" s="1" t="s">
        <v>3948</v>
      </c>
      <c r="C5" s="4">
        <v>4.0</v>
      </c>
      <c r="D5" s="5" t="s">
        <v>9518</v>
      </c>
      <c r="E5" s="4" t="str">
        <f>IFERROR(__xludf.DUMMYFUNCTION("GOOGLETRANSLATE(D5, ""he"", ""en"")"),"David:")</f>
        <v>David:</v>
      </c>
      <c r="F5" s="4"/>
      <c r="G5" s="4"/>
      <c r="H5" s="4"/>
    </row>
    <row r="6" ht="15.75" customHeight="1">
      <c r="A6" s="24" t="s">
        <v>25</v>
      </c>
      <c r="B6" s="25">
        <v>2.0</v>
      </c>
      <c r="C6" s="4">
        <v>5.0</v>
      </c>
      <c r="D6" s="5" t="s">
        <v>26</v>
      </c>
      <c r="E6" s="4" t="str">
        <f>IFERROR(__xludf.DUMMYFUNCTION("GOOGLETRANSLATE(D6, ""he"", ""en"")"),"{on}")</f>
        <v>{on}</v>
      </c>
      <c r="F6" s="4"/>
      <c r="G6" s="4"/>
      <c r="H6" s="4"/>
    </row>
    <row r="7" ht="15.75" customHeight="1">
      <c r="A7" s="3" t="s">
        <v>9519</v>
      </c>
      <c r="B7" s="1" t="s">
        <v>9520</v>
      </c>
      <c r="C7" s="4">
        <v>6.0</v>
      </c>
      <c r="D7" s="5" t="s">
        <v>9521</v>
      </c>
      <c r="E7" s="4" t="str">
        <f>IFERROR(__xludf.DUMMYFUNCTION("GOOGLETRANSLATE(D7, ""he"", ""en"")"),"I am generous")</f>
        <v>I am generous</v>
      </c>
      <c r="F7" s="4"/>
      <c r="G7" s="4"/>
      <c r="H7" s="4"/>
    </row>
    <row r="8" ht="15.75" customHeight="1">
      <c r="A8" s="3" t="s">
        <v>180</v>
      </c>
      <c r="B8" s="1" t="s">
        <v>2580</v>
      </c>
      <c r="C8" s="4">
        <v>7.0</v>
      </c>
      <c r="D8" s="5" t="s">
        <v>180</v>
      </c>
      <c r="E8" s="4" t="str">
        <f>IFERROR(__xludf.DUMMYFUNCTION("GOOGLETRANSLATE(D8, ""he"", ""en"")"),"Jehovah")</f>
        <v>Jehovah</v>
      </c>
      <c r="F8" s="4"/>
      <c r="G8" s="4"/>
      <c r="H8" s="4"/>
    </row>
    <row r="9" ht="15.75" customHeight="1">
      <c r="A9" s="3" t="s">
        <v>8834</v>
      </c>
      <c r="B9" s="1" t="s">
        <v>8835</v>
      </c>
      <c r="C9" s="4">
        <v>8.0</v>
      </c>
      <c r="D9" s="5" t="s">
        <v>8834</v>
      </c>
      <c r="E9" s="4" t="str">
        <f>IFERROR(__xludf.DUMMYFUNCTION("GOOGLETRANSLATE(D9, ""he"", ""en"")"),"From Adam")</f>
        <v>From Adam</v>
      </c>
      <c r="F9" s="4"/>
      <c r="G9" s="4"/>
      <c r="H9" s="4"/>
    </row>
    <row r="10" ht="15.75" customHeight="1">
      <c r="A10" s="3" t="s">
        <v>6856</v>
      </c>
      <c r="B10" s="1" t="s">
        <v>6717</v>
      </c>
      <c r="C10" s="4">
        <v>9.0</v>
      </c>
      <c r="D10" s="5" t="s">
        <v>6856</v>
      </c>
      <c r="E10" s="4" t="str">
        <f>IFERROR(__xludf.DUMMYFUNCTION("GOOGLETRANSLATE(D10, ""he"", ""en"")"),"bad")</f>
        <v>bad</v>
      </c>
      <c r="F10" s="4"/>
      <c r="G10" s="4"/>
      <c r="H10" s="4"/>
    </row>
    <row r="11" ht="15.75" customHeight="1">
      <c r="A11" s="3" t="s">
        <v>9522</v>
      </c>
      <c r="B11" s="1" t="s">
        <v>9523</v>
      </c>
      <c r="C11" s="4">
        <v>10.0</v>
      </c>
      <c r="D11" s="5" t="s">
        <v>9522</v>
      </c>
      <c r="E11" s="4" t="str">
        <f>IFERROR(__xludf.DUMMYFUNCTION("GOOGLETRANSLATE(D11, ""he"", ""en"")"),"from someone")</f>
        <v>from someone</v>
      </c>
      <c r="F11" s="4"/>
      <c r="G11" s="4"/>
      <c r="H11" s="4"/>
    </row>
    <row r="12" ht="15.75" customHeight="1">
      <c r="A12" s="3" t="s">
        <v>9524</v>
      </c>
      <c r="B12" s="1" t="s">
        <v>9525</v>
      </c>
      <c r="C12" s="4">
        <v>11.0</v>
      </c>
      <c r="D12" s="5" t="s">
        <v>9524</v>
      </c>
      <c r="E12" s="4" t="str">
        <f>IFERROR(__xludf.DUMMYFUNCTION("GOOGLETRANSLATE(D12, ""he"", ""en"")"),"Hamasim")</f>
        <v>Hamasim</v>
      </c>
      <c r="F12" s="4"/>
      <c r="G12" s="4"/>
      <c r="H12" s="4"/>
    </row>
    <row r="13" ht="15.75" customHeight="1">
      <c r="A13" s="3" t="s">
        <v>9526</v>
      </c>
      <c r="B13" s="1" t="s">
        <v>6634</v>
      </c>
      <c r="C13" s="4">
        <v>12.0</v>
      </c>
      <c r="D13" s="5" t="s">
        <v>9527</v>
      </c>
      <c r="E13" s="4" t="str">
        <f>IFERROR(__xludf.DUMMYFUNCTION("GOOGLETRANSLATE(D13, ""he"", ""en"")"),"save me:")</f>
        <v>save me:</v>
      </c>
      <c r="F13" s="4"/>
      <c r="G13" s="4"/>
      <c r="H13" s="4"/>
    </row>
    <row r="14" ht="15.75" customHeight="1">
      <c r="A14" s="24" t="s">
        <v>49</v>
      </c>
      <c r="B14" s="25">
        <v>3.0</v>
      </c>
      <c r="C14" s="4">
        <v>13.0</v>
      </c>
      <c r="D14" s="5" t="s">
        <v>50</v>
      </c>
      <c r="E14" s="4" t="str">
        <f>IFERROR(__xludf.DUMMYFUNCTION("GOOGLETRANSLATE(D14, ""he"", ""en"")"),"{third}")</f>
        <v>{third}</v>
      </c>
      <c r="F14" s="4"/>
      <c r="G14" s="4"/>
      <c r="H14" s="4"/>
    </row>
    <row r="15" ht="15.75" customHeight="1">
      <c r="A15" s="3" t="s">
        <v>1035</v>
      </c>
      <c r="B15" s="1" t="s">
        <v>1036</v>
      </c>
      <c r="C15" s="4">
        <v>14.0</v>
      </c>
      <c r="D15" s="5" t="s">
        <v>1039</v>
      </c>
      <c r="E15" s="4" t="str">
        <f>IFERROR(__xludf.DUMMYFUNCTION("GOOGLETRANSLATE(D15, ""he"", ""en"")"),"which")</f>
        <v>which</v>
      </c>
      <c r="F15" s="4"/>
      <c r="G15" s="4"/>
      <c r="H15" s="4"/>
    </row>
    <row r="16" ht="15.75" customHeight="1">
      <c r="A16" s="3" t="s">
        <v>9528</v>
      </c>
      <c r="B16" s="1" t="s">
        <v>3275</v>
      </c>
      <c r="C16" s="4">
        <v>15.0</v>
      </c>
      <c r="D16" s="5" t="s">
        <v>9529</v>
      </c>
      <c r="E16" s="4" t="str">
        <f>IFERROR(__xludf.DUMMYFUNCTION("GOOGLETRANSLATE(D16, ""he"", ""en"")"),"Think")</f>
        <v>Think</v>
      </c>
      <c r="F16" s="4"/>
      <c r="G16" s="4"/>
      <c r="H16" s="4"/>
    </row>
    <row r="17" ht="15.75" customHeight="1">
      <c r="A17" s="3" t="s">
        <v>9530</v>
      </c>
      <c r="B17" s="1" t="s">
        <v>5550</v>
      </c>
      <c r="C17" s="4">
        <v>16.0</v>
      </c>
      <c r="D17" s="5" t="s">
        <v>9530</v>
      </c>
      <c r="E17" s="4" t="str">
        <f>IFERROR(__xludf.DUMMYFUNCTION("GOOGLETRANSLATE(D17, ""he"", ""en"")"),"evil")</f>
        <v>evil</v>
      </c>
      <c r="F17" s="4"/>
      <c r="G17" s="4"/>
      <c r="H17" s="4"/>
    </row>
    <row r="18" ht="15.75" customHeight="1">
      <c r="A18" s="3" t="s">
        <v>9531</v>
      </c>
      <c r="B18" s="1" t="s">
        <v>8025</v>
      </c>
      <c r="C18" s="4">
        <v>17.0</v>
      </c>
      <c r="D18" s="5" t="s">
        <v>9532</v>
      </c>
      <c r="E18" s="4" t="str">
        <f>IFERROR(__xludf.DUMMYFUNCTION("GOOGLETRANSLATE(D18, ""he"", ""en"")"),"in the heart")</f>
        <v>in the heart</v>
      </c>
      <c r="F18" s="4"/>
      <c r="G18" s="4"/>
      <c r="H18" s="4"/>
    </row>
    <row r="19" ht="15.75" customHeight="1">
      <c r="A19" s="3" t="s">
        <v>9533</v>
      </c>
      <c r="B19" s="1" t="s">
        <v>3992</v>
      </c>
      <c r="C19" s="4">
        <v>18.0</v>
      </c>
      <c r="D19" s="5" t="s">
        <v>448</v>
      </c>
      <c r="E19" s="4" t="str">
        <f>IFERROR(__xludf.DUMMYFUNCTION("GOOGLETRANSLATE(D19, ""he"", ""en"")"),"all")</f>
        <v>all</v>
      </c>
      <c r="F19" s="4"/>
      <c r="G19" s="4"/>
      <c r="H19" s="4"/>
    </row>
    <row r="20" ht="15.75" customHeight="1">
      <c r="A20" s="3" t="s">
        <v>9534</v>
      </c>
      <c r="B20" s="1" t="s">
        <v>9535</v>
      </c>
      <c r="C20" s="4">
        <v>19.0</v>
      </c>
      <c r="D20" s="5" t="s">
        <v>1827</v>
      </c>
      <c r="E20" s="4" t="str">
        <f>IFERROR(__xludf.DUMMYFUNCTION("GOOGLETRANSLATE(D20, ""he"", ""en"")"),"day")</f>
        <v>day</v>
      </c>
      <c r="F20" s="4"/>
      <c r="G20" s="4"/>
      <c r="H20" s="4"/>
    </row>
    <row r="21" ht="15.75" customHeight="1">
      <c r="A21" s="3" t="s">
        <v>9536</v>
      </c>
      <c r="B21" s="1" t="s">
        <v>9537</v>
      </c>
      <c r="C21" s="4">
        <v>20.0</v>
      </c>
      <c r="D21" s="5" t="s">
        <v>9538</v>
      </c>
      <c r="E21" s="4" t="str">
        <f>IFERROR(__xludf.DUMMYFUNCTION("GOOGLETRANSLATE(D21, ""he"", ""en"")"),"will live")</f>
        <v>will live</v>
      </c>
      <c r="F21" s="4"/>
      <c r="G21" s="4"/>
      <c r="H21" s="4"/>
    </row>
    <row r="22" ht="15.75" customHeight="1">
      <c r="A22" s="8" t="s">
        <v>69</v>
      </c>
      <c r="B22" s="17">
        <v>4.0</v>
      </c>
      <c r="C22" s="4">
        <v>21.0</v>
      </c>
      <c r="D22" s="5" t="s">
        <v>9539</v>
      </c>
      <c r="E22" s="4" t="str">
        <f>IFERROR(__xludf.DUMMYFUNCTION("GOOGLETRANSLATE(D22, ""he"", ""en"")"),"Wars:")</f>
        <v>Wars:</v>
      </c>
      <c r="F22" s="4"/>
      <c r="G22" s="4"/>
      <c r="H22" s="4"/>
    </row>
    <row r="23" ht="15.75" customHeight="1">
      <c r="A23" s="3" t="s">
        <v>9540</v>
      </c>
      <c r="B23" s="1" t="s">
        <v>9541</v>
      </c>
      <c r="C23" s="4">
        <v>22.0</v>
      </c>
      <c r="D23" s="5" t="s">
        <v>70</v>
      </c>
      <c r="E23" s="4" t="str">
        <f>IFERROR(__xludf.DUMMYFUNCTION("GOOGLETRANSLATE(D23, ""he"", ""en"")"),"{d}")</f>
        <v>{d}</v>
      </c>
      <c r="F23" s="4"/>
      <c r="G23" s="4"/>
      <c r="H23" s="4"/>
    </row>
    <row r="24" ht="15.75" customHeight="1">
      <c r="A24" s="3" t="s">
        <v>9542</v>
      </c>
      <c r="B24" s="1" t="s">
        <v>9543</v>
      </c>
      <c r="C24" s="4">
        <v>23.0</v>
      </c>
      <c r="D24" s="5" t="s">
        <v>9544</v>
      </c>
      <c r="E24" s="4" t="str">
        <f>IFERROR(__xludf.DUMMYFUNCTION("GOOGLETRANSLATE(D24, ""he"", ""en"")"),"We slept")</f>
        <v>We slept</v>
      </c>
      <c r="F24" s="4"/>
      <c r="G24" s="4"/>
      <c r="H24" s="4"/>
    </row>
    <row r="25" ht="15.75" customHeight="1">
      <c r="A25" s="3" t="s">
        <v>9545</v>
      </c>
      <c r="B25" s="1" t="s">
        <v>9546</v>
      </c>
      <c r="C25" s="4">
        <v>24.0</v>
      </c>
      <c r="D25" s="5" t="s">
        <v>9542</v>
      </c>
      <c r="E25" s="4" t="str">
        <f>IFERROR(__xludf.DUMMYFUNCTION("GOOGLETRANSLATE(D25, ""he"", ""en"")"),"to sleep")</f>
        <v>to sleep</v>
      </c>
      <c r="F25" s="4"/>
      <c r="G25" s="4"/>
      <c r="H25" s="4"/>
    </row>
    <row r="26" ht="15.75" customHeight="1">
      <c r="A26" s="3" t="s">
        <v>457</v>
      </c>
      <c r="B26" s="1" t="s">
        <v>9547</v>
      </c>
      <c r="C26" s="4">
        <v>25.0</v>
      </c>
      <c r="D26" s="5" t="s">
        <v>1250</v>
      </c>
      <c r="E26" s="4" t="str">
        <f>IFERROR(__xludf.DUMMYFUNCTION("GOOGLETRANSLATE(D26, ""he"", ""en"")"),"like")</f>
        <v>like</v>
      </c>
      <c r="F26" s="4"/>
      <c r="G26" s="4"/>
      <c r="H26" s="4"/>
    </row>
    <row r="27" ht="15.75" customHeight="1">
      <c r="A27" s="3" t="s">
        <v>9548</v>
      </c>
      <c r="B27" s="1" t="s">
        <v>9549</v>
      </c>
      <c r="C27" s="4">
        <v>26.0</v>
      </c>
      <c r="D27" s="5" t="s">
        <v>9550</v>
      </c>
      <c r="E27" s="4" t="str">
        <f>IFERROR(__xludf.DUMMYFUNCTION("GOOGLETRANSLATE(D27, ""he"", ""en"")"),"snake")</f>
        <v>snake</v>
      </c>
      <c r="F27" s="4"/>
      <c r="G27" s="4"/>
      <c r="H27" s="4"/>
    </row>
    <row r="28" ht="15.75" customHeight="1">
      <c r="A28" s="3" t="s">
        <v>9551</v>
      </c>
      <c r="B28" s="1" t="s">
        <v>9552</v>
      </c>
      <c r="C28" s="4">
        <v>27.0</v>
      </c>
      <c r="D28" s="5" t="s">
        <v>457</v>
      </c>
      <c r="E28" s="4" t="str">
        <f>IFERROR(__xludf.DUMMYFUNCTION("GOOGLETRANSLATE(D28, ""he"", ""en"")"),"mother in law")</f>
        <v>mother in law</v>
      </c>
      <c r="F28" s="4"/>
      <c r="G28" s="4"/>
      <c r="H28" s="4"/>
    </row>
    <row r="29" ht="15.75" customHeight="1">
      <c r="A29" s="3" t="s">
        <v>9553</v>
      </c>
      <c r="B29" s="1" t="s">
        <v>9554</v>
      </c>
      <c r="C29" s="4">
        <v>28.0</v>
      </c>
      <c r="D29" s="5" t="s">
        <v>9548</v>
      </c>
      <c r="E29" s="4" t="str">
        <f>IFERROR(__xludf.DUMMYFUNCTION("GOOGLETRANSLATE(D29, ""he"", ""en"")"),"now")</f>
        <v>now</v>
      </c>
      <c r="F29" s="4"/>
      <c r="G29" s="4"/>
      <c r="H29" s="4"/>
    </row>
    <row r="30" ht="15.75" customHeight="1">
      <c r="A30" s="3" t="s">
        <v>3002</v>
      </c>
      <c r="B30" s="1" t="s">
        <v>9555</v>
      </c>
      <c r="C30" s="4">
        <v>29.0</v>
      </c>
      <c r="D30" s="5" t="s">
        <v>9556</v>
      </c>
      <c r="E30" s="4" t="str">
        <f>IFERROR(__xludf.DUMMYFUNCTION("GOOGLETRANSLATE(D30, ""he"", ""en"")"),"under")</f>
        <v>under</v>
      </c>
      <c r="F30" s="4"/>
      <c r="G30" s="4"/>
      <c r="H30" s="4"/>
    </row>
    <row r="31" ht="15.75" customHeight="1">
      <c r="A31" s="8" t="s">
        <v>94</v>
      </c>
      <c r="B31" s="17">
        <v>5.0</v>
      </c>
      <c r="C31" s="4">
        <v>30.0</v>
      </c>
      <c r="D31" s="5" t="s">
        <v>9557</v>
      </c>
      <c r="E31" s="4" t="str">
        <f>IFERROR(__xludf.DUMMYFUNCTION("GOOGLETRANSLATE(D31, ""he"", ""en"")"),"his lips")</f>
        <v>his lips</v>
      </c>
      <c r="F31" s="4"/>
      <c r="G31" s="4"/>
      <c r="H31" s="4"/>
    </row>
    <row r="32" ht="15.75" customHeight="1">
      <c r="A32" s="3" t="s">
        <v>9558</v>
      </c>
      <c r="B32" s="1" t="s">
        <v>9559</v>
      </c>
      <c r="C32" s="4">
        <v>31.0</v>
      </c>
      <c r="D32" s="5" t="s">
        <v>315</v>
      </c>
      <c r="E32" s="4" t="str">
        <f>IFERROR(__xludf.DUMMYFUNCTION("GOOGLETRANSLATE(D32, ""he"", ""en"")"),"Cela:")</f>
        <v>Cela:</v>
      </c>
      <c r="F32" s="4"/>
      <c r="G32" s="4"/>
      <c r="H32" s="4"/>
    </row>
    <row r="33" ht="15.75" customHeight="1">
      <c r="A33" s="3" t="s">
        <v>180</v>
      </c>
      <c r="B33" s="1" t="s">
        <v>2580</v>
      </c>
      <c r="C33" s="4">
        <v>32.0</v>
      </c>
      <c r="D33" s="5" t="s">
        <v>95</v>
      </c>
      <c r="E33" s="4" t="str">
        <f>IFERROR(__xludf.DUMMYFUNCTION("GOOGLETRANSLATE(D33, ""he"", ""en"")"),"{the}")</f>
        <v>{the}</v>
      </c>
      <c r="F33" s="4"/>
      <c r="G33" s="4"/>
      <c r="H33" s="4"/>
    </row>
    <row r="34" ht="15.75" customHeight="1">
      <c r="A34" s="3" t="s">
        <v>9560</v>
      </c>
      <c r="B34" s="1" t="s">
        <v>9561</v>
      </c>
      <c r="C34" s="4">
        <v>33.0</v>
      </c>
      <c r="D34" s="5" t="s">
        <v>9562</v>
      </c>
      <c r="E34" s="4" t="str">
        <f>IFERROR(__xludf.DUMMYFUNCTION("GOOGLETRANSLATE(D34, ""he"", ""en"")"),"conservative")</f>
        <v>conservative</v>
      </c>
      <c r="F34" s="4"/>
      <c r="G34" s="4"/>
      <c r="H34" s="4"/>
    </row>
    <row r="35" ht="15.75" customHeight="1">
      <c r="A35" s="3" t="s">
        <v>9563</v>
      </c>
      <c r="B35" s="1" t="s">
        <v>9564</v>
      </c>
      <c r="C35" s="4">
        <v>34.0</v>
      </c>
      <c r="D35" s="5" t="s">
        <v>180</v>
      </c>
      <c r="E35" s="4" t="str">
        <f>IFERROR(__xludf.DUMMYFUNCTION("GOOGLETRANSLATE(D35, ""he"", ""en"")"),"Jehovah")</f>
        <v>Jehovah</v>
      </c>
      <c r="F35" s="4"/>
      <c r="G35" s="4"/>
      <c r="H35" s="4"/>
    </row>
    <row r="36" ht="15.75" customHeight="1">
      <c r="A36" s="3" t="s">
        <v>9522</v>
      </c>
      <c r="B36" s="1" t="s">
        <v>9523</v>
      </c>
      <c r="C36" s="4">
        <v>35.0</v>
      </c>
      <c r="D36" s="5" t="s">
        <v>9560</v>
      </c>
      <c r="E36" s="4" t="str">
        <f>IFERROR(__xludf.DUMMYFUNCTION("GOOGLETRANSLATE(D36, ""he"", ""en"")"),"from")</f>
        <v>from</v>
      </c>
      <c r="F36" s="4"/>
      <c r="G36" s="4"/>
      <c r="H36" s="4"/>
    </row>
    <row r="37" ht="15.75" customHeight="1">
      <c r="A37" s="3" t="s">
        <v>9524</v>
      </c>
      <c r="B37" s="1" t="s">
        <v>9525</v>
      </c>
      <c r="C37" s="4">
        <v>36.0</v>
      </c>
      <c r="D37" s="5" t="s">
        <v>9494</v>
      </c>
      <c r="E37" s="4" t="str">
        <f>IFERROR(__xludf.DUMMYFUNCTION("GOOGLETRANSLATE(D37, ""he"", ""en"")"),"evil")</f>
        <v>evil</v>
      </c>
      <c r="F37" s="4"/>
      <c r="G37" s="4"/>
      <c r="H37" s="4"/>
    </row>
    <row r="38" ht="15.75" customHeight="1">
      <c r="A38" s="3" t="s">
        <v>9526</v>
      </c>
      <c r="B38" s="1" t="s">
        <v>6634</v>
      </c>
      <c r="C38" s="4">
        <v>37.0</v>
      </c>
      <c r="D38" s="5" t="s">
        <v>9522</v>
      </c>
      <c r="E38" s="4" t="str">
        <f>IFERROR(__xludf.DUMMYFUNCTION("GOOGLETRANSLATE(D38, ""he"", ""en"")"),"from someone")</f>
        <v>from someone</v>
      </c>
      <c r="F38" s="4"/>
      <c r="G38" s="4"/>
      <c r="H38" s="4"/>
    </row>
    <row r="39" ht="15.75" customHeight="1">
      <c r="A39" s="3" t="s">
        <v>1035</v>
      </c>
      <c r="B39" s="1" t="s">
        <v>1036</v>
      </c>
      <c r="C39" s="4">
        <v>38.0</v>
      </c>
      <c r="D39" s="5" t="s">
        <v>9524</v>
      </c>
      <c r="E39" s="4" t="str">
        <f>IFERROR(__xludf.DUMMYFUNCTION("GOOGLETRANSLATE(D39, ""he"", ""en"")"),"Hamasim")</f>
        <v>Hamasim</v>
      </c>
      <c r="F39" s="4"/>
      <c r="G39" s="4"/>
      <c r="H39" s="4"/>
    </row>
    <row r="40" ht="15.75" customHeight="1">
      <c r="A40" s="3" t="s">
        <v>9528</v>
      </c>
      <c r="B40" s="1" t="s">
        <v>3275</v>
      </c>
      <c r="C40" s="4">
        <v>39.0</v>
      </c>
      <c r="D40" s="5" t="s">
        <v>9565</v>
      </c>
      <c r="E40" s="4" t="str">
        <f>IFERROR(__xludf.DUMMYFUNCTION("GOOGLETRANSLATE(D40, ""he"", ""en"")"),"save me")</f>
        <v>save me</v>
      </c>
      <c r="F40" s="4"/>
      <c r="G40" s="4"/>
      <c r="H40" s="4"/>
    </row>
    <row r="41" ht="15.75" customHeight="1">
      <c r="A41" s="3" t="s">
        <v>9566</v>
      </c>
      <c r="B41" s="1" t="s">
        <v>9567</v>
      </c>
      <c r="C41" s="4">
        <v>40.0</v>
      </c>
      <c r="D41" s="5" t="s">
        <v>1039</v>
      </c>
      <c r="E41" s="4" t="str">
        <f>IFERROR(__xludf.DUMMYFUNCTION("GOOGLETRANSLATE(D41, ""he"", ""en"")"),"which")</f>
        <v>which</v>
      </c>
      <c r="F41" s="4"/>
      <c r="G41" s="4"/>
      <c r="H41" s="4"/>
    </row>
    <row r="42" ht="15.75" customHeight="1">
      <c r="A42" s="3" t="s">
        <v>9568</v>
      </c>
      <c r="B42" s="1" t="s">
        <v>9569</v>
      </c>
      <c r="C42" s="4">
        <v>41.0</v>
      </c>
      <c r="D42" s="5" t="s">
        <v>9529</v>
      </c>
      <c r="E42" s="4" t="str">
        <f>IFERROR(__xludf.DUMMYFUNCTION("GOOGLETRANSLATE(D42, ""he"", ""en"")"),"Think")</f>
        <v>Think</v>
      </c>
      <c r="F42" s="4"/>
      <c r="G42" s="4"/>
      <c r="H42" s="4"/>
    </row>
    <row r="43" ht="15.75" customHeight="1">
      <c r="A43" s="8" t="s">
        <v>112</v>
      </c>
      <c r="B43" s="17">
        <v>6.0</v>
      </c>
      <c r="C43" s="4">
        <v>42.0</v>
      </c>
      <c r="D43" s="5" t="s">
        <v>9566</v>
      </c>
      <c r="E43" s="4" t="str">
        <f>IFERROR(__xludf.DUMMYFUNCTION("GOOGLETRANSLATE(D43, ""he"", ""en"")"),"reject")</f>
        <v>reject</v>
      </c>
      <c r="F43" s="4"/>
      <c r="G43" s="4"/>
      <c r="H43" s="4"/>
    </row>
    <row r="44" ht="15.75" customHeight="1">
      <c r="A44" s="3" t="s">
        <v>9570</v>
      </c>
      <c r="B44" s="1" t="s">
        <v>9571</v>
      </c>
      <c r="C44" s="4">
        <v>43.0</v>
      </c>
      <c r="D44" s="5" t="s">
        <v>9572</v>
      </c>
      <c r="E44" s="4" t="str">
        <f>IFERROR(__xludf.DUMMYFUNCTION("GOOGLETRANSLATE(D44, ""he"", ""en"")"),"times:")</f>
        <v>times:</v>
      </c>
      <c r="F44" s="4"/>
      <c r="G44" s="4"/>
      <c r="H44" s="4"/>
    </row>
    <row r="45" ht="15.75" customHeight="1">
      <c r="A45" s="3" t="s">
        <v>9573</v>
      </c>
      <c r="B45" s="1" t="s">
        <v>6325</v>
      </c>
      <c r="C45" s="4">
        <v>44.0</v>
      </c>
      <c r="D45" s="5" t="s">
        <v>114</v>
      </c>
      <c r="E45" s="4" t="str">
        <f>IFERROR(__xludf.DUMMYFUNCTION("GOOGLETRANSLATE(D45, ""he"", ""en"")"),"{and}")</f>
        <v>{and}</v>
      </c>
      <c r="F45" s="4"/>
      <c r="G45" s="4"/>
      <c r="H45" s="4"/>
    </row>
    <row r="46" ht="15.75" customHeight="1">
      <c r="A46" s="3" t="s">
        <v>9574</v>
      </c>
      <c r="B46" s="1" t="s">
        <v>6829</v>
      </c>
      <c r="C46" s="4">
        <v>45.0</v>
      </c>
      <c r="D46" s="5" t="s">
        <v>9570</v>
      </c>
      <c r="E46" s="4" t="str">
        <f>IFERROR(__xludf.DUMMYFUNCTION("GOOGLETRANSLATE(D46, ""he"", ""en"")"),"buried")</f>
        <v>buried</v>
      </c>
      <c r="F46" s="4"/>
      <c r="G46" s="4"/>
      <c r="H46" s="4"/>
    </row>
    <row r="47" ht="15.75" customHeight="1">
      <c r="A47" s="3" t="s">
        <v>3013</v>
      </c>
      <c r="B47" s="1" t="s">
        <v>6832</v>
      </c>
      <c r="C47" s="4">
        <v>46.0</v>
      </c>
      <c r="D47" s="5" t="s">
        <v>9573</v>
      </c>
      <c r="E47" s="4" t="str">
        <f>IFERROR(__xludf.DUMMYFUNCTION("GOOGLETRANSLATE(D47, ""he"", ""en"")"),"gay")</f>
        <v>gay</v>
      </c>
      <c r="F47" s="4"/>
      <c r="G47" s="4"/>
      <c r="H47" s="4"/>
    </row>
    <row r="48" ht="15.75" customHeight="1">
      <c r="A48" s="3" t="s">
        <v>9575</v>
      </c>
      <c r="B48" s="1" t="s">
        <v>9576</v>
      </c>
      <c r="C48" s="4">
        <v>47.0</v>
      </c>
      <c r="D48" s="5" t="s">
        <v>6986</v>
      </c>
      <c r="E48" s="4" t="str">
        <f>IFERROR(__xludf.DUMMYFUNCTION("GOOGLETRANSLATE(D48, ""he"", ""en"")"),"tin")</f>
        <v>tin</v>
      </c>
      <c r="F48" s="4"/>
      <c r="G48" s="4"/>
      <c r="H48" s="4"/>
    </row>
    <row r="49" ht="15.75" customHeight="1">
      <c r="A49" s="3" t="s">
        <v>9577</v>
      </c>
      <c r="B49" s="1" t="s">
        <v>9578</v>
      </c>
      <c r="C49" s="4">
        <v>48.0</v>
      </c>
      <c r="D49" s="5" t="s">
        <v>3013</v>
      </c>
      <c r="E49" s="4" t="str">
        <f>IFERROR(__xludf.DUMMYFUNCTION("GOOGLETRANSLATE(D49, ""he"", ""en"")"),"me")</f>
        <v>me</v>
      </c>
      <c r="F49" s="4"/>
      <c r="G49" s="4"/>
      <c r="H49" s="4"/>
    </row>
    <row r="50" ht="15.75" customHeight="1">
      <c r="A50" s="3" t="s">
        <v>9579</v>
      </c>
      <c r="B50" s="1" t="s">
        <v>9580</v>
      </c>
      <c r="C50" s="4">
        <v>49.0</v>
      </c>
      <c r="D50" s="5" t="s">
        <v>9581</v>
      </c>
      <c r="E50" s="4" t="str">
        <f>IFERROR(__xludf.DUMMYFUNCTION("GOOGLETRANSLATE(D50, ""he"", ""en"")"),"and ropes")</f>
        <v>and ropes</v>
      </c>
      <c r="F50" s="4"/>
      <c r="G50" s="4"/>
      <c r="H50" s="4"/>
    </row>
    <row r="51" ht="15.75" customHeight="1">
      <c r="A51" s="3" t="s">
        <v>9582</v>
      </c>
      <c r="B51" s="1" t="s">
        <v>9583</v>
      </c>
      <c r="C51" s="4">
        <v>50.0</v>
      </c>
      <c r="D51" s="5" t="s">
        <v>9584</v>
      </c>
      <c r="E51" s="4" t="str">
        <f>IFERROR(__xludf.DUMMYFUNCTION("GOOGLETRANSLATE(D51, ""he"", ""en"")"),"retire")</f>
        <v>retire</v>
      </c>
      <c r="F51" s="4"/>
      <c r="G51" s="4"/>
      <c r="H51" s="4"/>
    </row>
    <row r="52" ht="15.75" customHeight="1">
      <c r="A52" s="3" t="s">
        <v>9585</v>
      </c>
      <c r="B52" s="1" t="s">
        <v>9586</v>
      </c>
      <c r="C52" s="4">
        <v>51.0</v>
      </c>
      <c r="D52" s="5" t="s">
        <v>9587</v>
      </c>
      <c r="E52" s="4" t="str">
        <f>IFERROR(__xludf.DUMMYFUNCTION("GOOGLETRANSLATE(D52, ""he"", ""en"")"),"network")</f>
        <v>network</v>
      </c>
      <c r="F52" s="4"/>
      <c r="G52" s="4"/>
      <c r="H52" s="4"/>
    </row>
    <row r="53" ht="15.75" customHeight="1">
      <c r="A53" s="3" t="s">
        <v>9588</v>
      </c>
      <c r="B53" s="1" t="s">
        <v>9589</v>
      </c>
      <c r="C53" s="4">
        <v>52.0</v>
      </c>
      <c r="D53" s="5" t="s">
        <v>9590</v>
      </c>
      <c r="E53" s="4" t="str">
        <f>IFERROR(__xludf.DUMMYFUNCTION("GOOGLETRANSLATE(D53, ""he"", ""en"")"),"near")</f>
        <v>near</v>
      </c>
      <c r="F53" s="4"/>
      <c r="G53" s="4"/>
      <c r="H53" s="4"/>
    </row>
    <row r="54" ht="15.75" customHeight="1">
      <c r="A54" s="3" t="s">
        <v>9591</v>
      </c>
      <c r="B54" s="1" t="s">
        <v>6209</v>
      </c>
      <c r="C54" s="4">
        <v>53.0</v>
      </c>
      <c r="D54" s="5" t="s">
        <v>9592</v>
      </c>
      <c r="E54" s="4" t="str">
        <f>IFERROR(__xludf.DUMMYFUNCTION("GOOGLETRANSLATE(D54, ""he"", ""en"")"),"circle")</f>
        <v>circle</v>
      </c>
      <c r="F54" s="4"/>
      <c r="G54" s="4"/>
      <c r="H54" s="4"/>
    </row>
    <row r="55" ht="15.75" customHeight="1">
      <c r="A55" s="3" t="s">
        <v>3002</v>
      </c>
      <c r="B55" s="1" t="s">
        <v>9555</v>
      </c>
      <c r="C55" s="4">
        <v>54.0</v>
      </c>
      <c r="D55" s="5" t="s">
        <v>9593</v>
      </c>
      <c r="E55" s="4" t="str">
        <f>IFERROR(__xludf.DUMMYFUNCTION("GOOGLETRANSLATE(D55, ""he"", ""en"")"),"Mokshi")</f>
        <v>Mokshi</v>
      </c>
      <c r="F55" s="4"/>
      <c r="G55" s="4"/>
      <c r="H55" s="4"/>
    </row>
    <row r="56" ht="15.75" customHeight="1">
      <c r="A56" s="8" t="s">
        <v>127</v>
      </c>
      <c r="B56" s="17">
        <v>7.0</v>
      </c>
      <c r="C56" s="4">
        <v>55.0</v>
      </c>
      <c r="D56" s="5" t="s">
        <v>9594</v>
      </c>
      <c r="E56" s="4" t="str">
        <f>IFERROR(__xludf.DUMMYFUNCTION("GOOGLETRANSLATE(D56, ""he"", ""en"")"),"have a drink")</f>
        <v>have a drink</v>
      </c>
      <c r="F56" s="4"/>
      <c r="G56" s="4"/>
      <c r="H56" s="4"/>
    </row>
    <row r="57" ht="15.75" customHeight="1">
      <c r="A57" s="3" t="s">
        <v>96</v>
      </c>
      <c r="B57" s="1" t="s">
        <v>6218</v>
      </c>
      <c r="C57" s="4">
        <v>56.0</v>
      </c>
      <c r="D57" s="5" t="s">
        <v>3013</v>
      </c>
      <c r="E57" s="4" t="str">
        <f>IFERROR(__xludf.DUMMYFUNCTION("GOOGLETRANSLATE(D57, ""he"", ""en"")"),"me")</f>
        <v>me</v>
      </c>
      <c r="F57" s="4"/>
      <c r="G57" s="4"/>
      <c r="H57" s="4"/>
    </row>
    <row r="58" ht="15.75" customHeight="1">
      <c r="A58" s="3" t="s">
        <v>489</v>
      </c>
      <c r="B58" s="1" t="s">
        <v>484</v>
      </c>
      <c r="C58" s="4">
        <v>57.0</v>
      </c>
      <c r="D58" s="5" t="s">
        <v>315</v>
      </c>
      <c r="E58" s="4" t="str">
        <f>IFERROR(__xludf.DUMMYFUNCTION("GOOGLETRANSLATE(D58, ""he"", ""en"")"),"Cela:")</f>
        <v>Cela:</v>
      </c>
      <c r="F58" s="4"/>
      <c r="G58" s="4"/>
      <c r="H58" s="4"/>
    </row>
    <row r="59" ht="15.75" customHeight="1">
      <c r="A59" s="3" t="s">
        <v>4917</v>
      </c>
      <c r="B59" s="1" t="s">
        <v>3981</v>
      </c>
      <c r="C59" s="4">
        <v>58.0</v>
      </c>
      <c r="D59" s="5" t="s">
        <v>133</v>
      </c>
      <c r="E59" s="4" t="str">
        <f>IFERROR(__xludf.DUMMYFUNCTION("GOOGLETRANSLATE(D59, ""he"", ""en"")"),"{g}")</f>
        <v>{g}</v>
      </c>
      <c r="F59" s="4"/>
      <c r="G59" s="4"/>
      <c r="H59" s="4"/>
    </row>
    <row r="60" ht="15.75" customHeight="1">
      <c r="A60" s="3" t="s">
        <v>4794</v>
      </c>
      <c r="B60" s="1" t="s">
        <v>3526</v>
      </c>
      <c r="C60" s="4">
        <v>59.0</v>
      </c>
      <c r="D60" s="5" t="s">
        <v>98</v>
      </c>
      <c r="E60" s="4" t="str">
        <f>IFERROR(__xludf.DUMMYFUNCTION("GOOGLETRANSLATE(D60, ""he"", ""en"")"),"I said")</f>
        <v>I said</v>
      </c>
      <c r="F60" s="4"/>
      <c r="G60" s="4"/>
      <c r="H60" s="4"/>
    </row>
    <row r="61" ht="15.75" customHeight="1">
      <c r="A61" s="3" t="s">
        <v>1001</v>
      </c>
      <c r="B61" s="1" t="s">
        <v>3689</v>
      </c>
      <c r="C61" s="4">
        <v>60.0</v>
      </c>
      <c r="D61" s="5" t="s">
        <v>489</v>
      </c>
      <c r="E61" s="4" t="str">
        <f>IFERROR(__xludf.DUMMYFUNCTION("GOOGLETRANSLATE(D61, ""he"", ""en"")"),"to Jehovah")</f>
        <v>to Jehovah</v>
      </c>
      <c r="F61" s="4"/>
      <c r="G61" s="4"/>
      <c r="H61" s="4"/>
    </row>
    <row r="62" ht="15.75" customHeight="1">
      <c r="A62" s="3" t="s">
        <v>180</v>
      </c>
      <c r="B62" s="1" t="s">
        <v>2580</v>
      </c>
      <c r="C62" s="4">
        <v>61.0</v>
      </c>
      <c r="D62" s="5" t="s">
        <v>4917</v>
      </c>
      <c r="E62" s="4" t="str">
        <f>IFERROR(__xludf.DUMMYFUNCTION("GOOGLETRANSLATE(D62, ""he"", ""en"")"),"to me")</f>
        <v>to me</v>
      </c>
      <c r="F62" s="4"/>
      <c r="G62" s="4"/>
      <c r="H62" s="4"/>
    </row>
    <row r="63" ht="15.75" customHeight="1">
      <c r="A63" s="3" t="s">
        <v>891</v>
      </c>
      <c r="B63" s="1" t="s">
        <v>892</v>
      </c>
      <c r="C63" s="4">
        <v>62.0</v>
      </c>
      <c r="D63" s="5" t="s">
        <v>4805</v>
      </c>
      <c r="E63" s="4" t="str">
        <f>IFERROR(__xludf.DUMMYFUNCTION("GOOGLETRANSLATE(D63, ""he"", ""en"")"),"you")</f>
        <v>you</v>
      </c>
      <c r="F63" s="4"/>
      <c r="G63" s="4"/>
      <c r="H63" s="4"/>
    </row>
    <row r="64" ht="15.75" customHeight="1">
      <c r="A64" s="3" t="s">
        <v>8366</v>
      </c>
      <c r="B64" s="1" t="s">
        <v>9595</v>
      </c>
      <c r="C64" s="4">
        <v>63.0</v>
      </c>
      <c r="D64" s="5" t="s">
        <v>1001</v>
      </c>
      <c r="E64" s="4" t="str">
        <f>IFERROR(__xludf.DUMMYFUNCTION("GOOGLETRANSLATE(D64, ""he"", ""en"")"),"the listening")</f>
        <v>the listening</v>
      </c>
      <c r="F64" s="4"/>
      <c r="G64" s="4"/>
      <c r="H64" s="4"/>
    </row>
    <row r="65" ht="15.75" customHeight="1">
      <c r="A65" s="8" t="s">
        <v>143</v>
      </c>
      <c r="B65" s="17">
        <v>8.0</v>
      </c>
      <c r="C65" s="4">
        <v>64.0</v>
      </c>
      <c r="D65" s="5" t="s">
        <v>180</v>
      </c>
      <c r="E65" s="4" t="str">
        <f>IFERROR(__xludf.DUMMYFUNCTION("GOOGLETRANSLATE(D65, ""he"", ""en"")"),"Jehovah")</f>
        <v>Jehovah</v>
      </c>
      <c r="F65" s="4"/>
      <c r="G65" s="4"/>
      <c r="H65" s="4"/>
    </row>
    <row r="66" ht="15.75" customHeight="1">
      <c r="A66" s="3" t="s">
        <v>180</v>
      </c>
      <c r="B66" s="1" t="s">
        <v>2580</v>
      </c>
      <c r="C66" s="4">
        <v>65.0</v>
      </c>
      <c r="D66" s="5" t="s">
        <v>891</v>
      </c>
      <c r="E66" s="4" t="str">
        <f>IFERROR(__xludf.DUMMYFUNCTION("GOOGLETRANSLATE(D66, ""he"", ""en"")"),"voice")</f>
        <v>voice</v>
      </c>
      <c r="F66" s="4"/>
      <c r="G66" s="4"/>
      <c r="H66" s="4"/>
    </row>
    <row r="67" ht="15.75" customHeight="1">
      <c r="A67" s="3" t="s">
        <v>567</v>
      </c>
      <c r="B67" s="1" t="s">
        <v>9596</v>
      </c>
      <c r="C67" s="4">
        <v>66.0</v>
      </c>
      <c r="D67" s="5" t="s">
        <v>8367</v>
      </c>
      <c r="E67" s="4" t="str">
        <f>IFERROR(__xludf.DUMMYFUNCTION("GOOGLETRANSLATE(D67, ""he"", ""en"")"),"Please:")</f>
        <v>Please:</v>
      </c>
      <c r="F67" s="4"/>
      <c r="G67" s="4"/>
      <c r="H67" s="4"/>
    </row>
    <row r="68" ht="15.75" customHeight="1">
      <c r="A68" s="3" t="s">
        <v>5384</v>
      </c>
      <c r="B68" s="1" t="s">
        <v>3638</v>
      </c>
      <c r="C68" s="4">
        <v>67.0</v>
      </c>
      <c r="D68" s="5" t="s">
        <v>152</v>
      </c>
      <c r="E68" s="4" t="str">
        <f>IFERROR(__xludf.DUMMYFUNCTION("GOOGLETRANSLATE(D68, ""he"", ""en"")"),"{h}")</f>
        <v>{h}</v>
      </c>
      <c r="F68" s="4"/>
      <c r="G68" s="4"/>
      <c r="H68" s="4"/>
    </row>
    <row r="69" ht="15.75" customHeight="1">
      <c r="A69" s="3" t="s">
        <v>4300</v>
      </c>
      <c r="B69" s="1" t="s">
        <v>4299</v>
      </c>
      <c r="C69" s="4">
        <v>68.0</v>
      </c>
      <c r="D69" s="5" t="s">
        <v>9597</v>
      </c>
      <c r="E69" s="4" t="str">
        <f>IFERROR(__xludf.DUMMYFUNCTION("GOOGLETRANSLATE(D69, ""he"", ""en"")"),"Jehovah")</f>
        <v>Jehovah</v>
      </c>
      <c r="F69" s="4"/>
      <c r="G69" s="4"/>
      <c r="H69" s="4"/>
    </row>
    <row r="70" ht="15.75" customHeight="1">
      <c r="A70" s="3" t="s">
        <v>9598</v>
      </c>
      <c r="B70" s="1" t="s">
        <v>9599</v>
      </c>
      <c r="C70" s="4">
        <v>69.0</v>
      </c>
      <c r="D70" s="5" t="s">
        <v>9600</v>
      </c>
      <c r="E70" s="4" t="str">
        <f>IFERROR(__xludf.DUMMYFUNCTION("GOOGLETRANSLATE(D70, ""he"", ""en"")"),"[They say:")</f>
        <v>[They say:</v>
      </c>
      <c r="F70" s="4"/>
      <c r="G70" s="4"/>
      <c r="H70" s="4"/>
    </row>
    <row r="71" ht="15.75" customHeight="1">
      <c r="A71" s="3" t="s">
        <v>9601</v>
      </c>
      <c r="B71" s="1" t="s">
        <v>9602</v>
      </c>
      <c r="C71" s="4">
        <v>70.0</v>
      </c>
      <c r="D71" s="5" t="s">
        <v>9603</v>
      </c>
      <c r="E71" s="4" t="str">
        <f>IFERROR(__xludf.DUMMYFUNCTION("GOOGLETRANSLATE(D71, ""he"", ""en"")"),"God]")</f>
        <v>God]</v>
      </c>
      <c r="F71" s="4"/>
      <c r="G71" s="4"/>
      <c r="H71" s="4"/>
    </row>
    <row r="72" ht="15.75" customHeight="1">
      <c r="A72" s="3" t="s">
        <v>561</v>
      </c>
      <c r="B72" s="1" t="s">
        <v>562</v>
      </c>
      <c r="C72" s="4">
        <v>71.0</v>
      </c>
      <c r="D72" s="5" t="s">
        <v>567</v>
      </c>
      <c r="E72" s="4" t="str">
        <f>IFERROR(__xludf.DUMMYFUNCTION("GOOGLETRANSLATE(D72, ""he"", ""en"")"),"sir")</f>
        <v>sir</v>
      </c>
      <c r="F72" s="4"/>
      <c r="G72" s="4"/>
      <c r="H72" s="4"/>
    </row>
    <row r="73" ht="15.75" customHeight="1">
      <c r="A73" s="3" t="s">
        <v>9604</v>
      </c>
      <c r="B73" s="1" t="s">
        <v>9605</v>
      </c>
      <c r="C73" s="4">
        <v>72.0</v>
      </c>
      <c r="D73" s="5" t="s">
        <v>5384</v>
      </c>
      <c r="E73" s="4" t="str">
        <f>IFERROR(__xludf.DUMMYFUNCTION("GOOGLETRANSLATE(D73, ""he"", ""en"")"),"goat")</f>
        <v>goat</v>
      </c>
      <c r="F73" s="4"/>
      <c r="G73" s="4"/>
      <c r="H73" s="4"/>
    </row>
    <row r="74" ht="15.75" customHeight="1">
      <c r="A74" s="8" t="s">
        <v>162</v>
      </c>
      <c r="B74" s="17">
        <v>9.0</v>
      </c>
      <c r="C74" s="4">
        <v>73.0</v>
      </c>
      <c r="D74" s="5" t="s">
        <v>4300</v>
      </c>
      <c r="E74" s="4" t="str">
        <f>IFERROR(__xludf.DUMMYFUNCTION("GOOGLETRANSLATE(D74, ""he"", ""en"")"),"Jesus Christ")</f>
        <v>Jesus Christ</v>
      </c>
      <c r="F74" s="4"/>
      <c r="G74" s="4"/>
      <c r="H74" s="4"/>
    </row>
    <row r="75" ht="15.75" customHeight="1">
      <c r="A75" s="3" t="s">
        <v>9606</v>
      </c>
      <c r="B75" s="1" t="s">
        <v>9607</v>
      </c>
      <c r="C75" s="4">
        <v>74.0</v>
      </c>
      <c r="D75" s="5" t="s">
        <v>9608</v>
      </c>
      <c r="E75" s="4" t="str">
        <f>IFERROR(__xludf.DUMMYFUNCTION("GOOGLETRANSLATE(D75, ""he"", ""en"")"),"Sukhotha")</f>
        <v>Sukhotha</v>
      </c>
      <c r="F75" s="4"/>
      <c r="G75" s="4"/>
      <c r="H75" s="4"/>
    </row>
    <row r="76" ht="15.75" customHeight="1">
      <c r="A76" s="3" t="s">
        <v>180</v>
      </c>
      <c r="B76" s="1" t="s">
        <v>2580</v>
      </c>
      <c r="C76" s="4">
        <v>75.0</v>
      </c>
      <c r="D76" s="5" t="s">
        <v>9609</v>
      </c>
      <c r="E76" s="4" t="str">
        <f>IFERROR(__xludf.DUMMYFUNCTION("GOOGLETRANSLATE(D76, ""he"", ""en"")"),"to my head")</f>
        <v>to my head</v>
      </c>
      <c r="F76" s="4"/>
      <c r="G76" s="4"/>
      <c r="H76" s="4"/>
    </row>
    <row r="77" ht="15.75" customHeight="1">
      <c r="A77" s="3" t="s">
        <v>9610</v>
      </c>
      <c r="B77" s="1" t="s">
        <v>9611</v>
      </c>
      <c r="C77" s="4">
        <v>76.0</v>
      </c>
      <c r="D77" s="5" t="s">
        <v>569</v>
      </c>
      <c r="E77" s="4" t="str">
        <f>IFERROR(__xludf.DUMMYFUNCTION("GOOGLETRANSLATE(D77, ""he"", ""en"")"),"in a day")</f>
        <v>in a day</v>
      </c>
      <c r="F77" s="4"/>
      <c r="G77" s="4"/>
      <c r="H77" s="4"/>
    </row>
    <row r="78" ht="15.75" customHeight="1">
      <c r="A78" s="3" t="s">
        <v>9563</v>
      </c>
      <c r="B78" s="1" t="s">
        <v>9564</v>
      </c>
      <c r="C78" s="4">
        <v>77.0</v>
      </c>
      <c r="D78" s="5" t="s">
        <v>9612</v>
      </c>
      <c r="E78" s="4" t="str">
        <f>IFERROR(__xludf.DUMMYFUNCTION("GOOGLETRANSLATE(D78, ""he"", ""en"")"),"weapon:")</f>
        <v>weapon:</v>
      </c>
      <c r="F78" s="4"/>
      <c r="G78" s="4"/>
      <c r="H78" s="4"/>
    </row>
    <row r="79" ht="15.75" customHeight="1">
      <c r="A79" s="3" t="s">
        <v>9613</v>
      </c>
      <c r="B79" s="1" t="s">
        <v>9614</v>
      </c>
      <c r="C79" s="4">
        <v>78.0</v>
      </c>
      <c r="D79" s="5" t="s">
        <v>170</v>
      </c>
      <c r="E79" s="4" t="str">
        <f>IFERROR(__xludf.DUMMYFUNCTION("GOOGLETRANSLATE(D79, ""he"", ""en"")"),"{ninth}")</f>
        <v>{ninth}</v>
      </c>
      <c r="F79" s="4"/>
      <c r="G79" s="4"/>
      <c r="H79" s="4"/>
    </row>
    <row r="80" ht="15.75" customHeight="1">
      <c r="A80" s="3" t="s">
        <v>9615</v>
      </c>
      <c r="B80" s="1" t="s">
        <v>9616</v>
      </c>
      <c r="C80" s="4">
        <v>79.0</v>
      </c>
      <c r="D80" s="5" t="s">
        <v>13</v>
      </c>
      <c r="E80" s="4" t="str">
        <f>IFERROR(__xludf.DUMMYFUNCTION("GOOGLETRANSLATE(D80, ""he"", ""en"")"),"to")</f>
        <v>to</v>
      </c>
      <c r="F80" s="4"/>
      <c r="G80" s="4"/>
      <c r="H80" s="4"/>
    </row>
    <row r="81" ht="15.75" customHeight="1">
      <c r="A81" s="3" t="s">
        <v>4787</v>
      </c>
      <c r="B81" s="1" t="s">
        <v>9617</v>
      </c>
      <c r="C81" s="4">
        <v>80.0</v>
      </c>
      <c r="D81" s="5" t="s">
        <v>3929</v>
      </c>
      <c r="E81" s="4" t="str">
        <f>IFERROR(__xludf.DUMMYFUNCTION("GOOGLETRANSLATE(D81, ""he"", ""en"")"),"give")</f>
        <v>give</v>
      </c>
      <c r="F81" s="4"/>
      <c r="G81" s="4"/>
      <c r="H81" s="4"/>
    </row>
    <row r="82" ht="15.75" customHeight="1">
      <c r="A82" s="3" t="s">
        <v>3002</v>
      </c>
      <c r="B82" s="1" t="s">
        <v>9555</v>
      </c>
      <c r="C82" s="4">
        <v>81.0</v>
      </c>
      <c r="D82" s="5" t="s">
        <v>180</v>
      </c>
      <c r="E82" s="4" t="str">
        <f>IFERROR(__xludf.DUMMYFUNCTION("GOOGLETRANSLATE(D82, ""he"", ""en"")"),"Jehovah")</f>
        <v>Jehovah</v>
      </c>
      <c r="F82" s="4"/>
      <c r="G82" s="4"/>
      <c r="H82" s="4"/>
    </row>
    <row r="83" ht="15.75" customHeight="1">
      <c r="A83" s="8" t="s">
        <v>197</v>
      </c>
      <c r="B83" s="17">
        <v>10.0</v>
      </c>
      <c r="C83" s="4">
        <v>82.0</v>
      </c>
      <c r="D83" s="5" t="s">
        <v>9618</v>
      </c>
      <c r="E83" s="4" t="str">
        <f>IFERROR(__xludf.DUMMYFUNCTION("GOOGLETRANSLATE(D83, ""he"", ""en"")"),"Maui")</f>
        <v>Maui</v>
      </c>
      <c r="F83" s="4"/>
      <c r="G83" s="4"/>
      <c r="H83" s="4"/>
    </row>
    <row r="84" ht="15.75" customHeight="1">
      <c r="A84" s="3" t="s">
        <v>9619</v>
      </c>
      <c r="B84" s="1" t="s">
        <v>9620</v>
      </c>
      <c r="C84" s="4">
        <v>83.0</v>
      </c>
      <c r="D84" s="5" t="s">
        <v>9494</v>
      </c>
      <c r="E84" s="4" t="str">
        <f>IFERROR(__xludf.DUMMYFUNCTION("GOOGLETRANSLATE(D84, ""he"", ""en"")"),"evil")</f>
        <v>evil</v>
      </c>
      <c r="F84" s="4"/>
      <c r="G84" s="4"/>
      <c r="H84" s="4"/>
    </row>
    <row r="85" ht="15.75" customHeight="1">
      <c r="A85" s="3" t="s">
        <v>9621</v>
      </c>
      <c r="B85" s="1" t="s">
        <v>9622</v>
      </c>
      <c r="C85" s="4">
        <v>84.0</v>
      </c>
      <c r="D85" s="5" t="s">
        <v>9613</v>
      </c>
      <c r="E85" s="4" t="str">
        <f>IFERROR(__xludf.DUMMYFUNCTION("GOOGLETRANSLATE(D85, ""he"", ""en"")"),"his plan")</f>
        <v>his plan</v>
      </c>
      <c r="F85" s="4"/>
      <c r="G85" s="4"/>
      <c r="H85" s="4"/>
    </row>
    <row r="86" ht="15.75" customHeight="1">
      <c r="A86" s="3" t="s">
        <v>5369</v>
      </c>
      <c r="B86" s="1" t="s">
        <v>9623</v>
      </c>
      <c r="C86" s="4">
        <v>85.0</v>
      </c>
      <c r="D86" s="5" t="s">
        <v>13</v>
      </c>
      <c r="E86" s="4" t="str">
        <f>IFERROR(__xludf.DUMMYFUNCTION("GOOGLETRANSLATE(D86, ""he"", ""en"")"),"to")</f>
        <v>to</v>
      </c>
      <c r="F86" s="4"/>
      <c r="G86" s="4"/>
      <c r="H86" s="4"/>
    </row>
    <row r="87" ht="15.75" customHeight="1">
      <c r="A87" s="3" t="s">
        <v>9553</v>
      </c>
      <c r="B87" s="1" t="s">
        <v>9554</v>
      </c>
      <c r="C87" s="4">
        <v>86.0</v>
      </c>
      <c r="D87" s="5" t="s">
        <v>9624</v>
      </c>
      <c r="E87" s="4" t="str">
        <f>IFERROR(__xludf.DUMMYFUNCTION("GOOGLETRANSLATE(D87, ""he"", ""en"")"),"produce")</f>
        <v>produce</v>
      </c>
      <c r="F87" s="4"/>
      <c r="G87" s="4"/>
      <c r="H87" s="4"/>
    </row>
    <row r="88" ht="15.75" customHeight="1">
      <c r="A88" s="3" t="s">
        <v>9625</v>
      </c>
      <c r="B88" s="1" t="s">
        <v>9626</v>
      </c>
      <c r="C88" s="4">
        <v>87.0</v>
      </c>
      <c r="D88" s="5" t="s">
        <v>4787</v>
      </c>
      <c r="E88" s="4" t="str">
        <f>IFERROR(__xludf.DUMMYFUNCTION("GOOGLETRANSLATE(D88, ""he"", ""en"")"),"will rise")</f>
        <v>will rise</v>
      </c>
      <c r="F88" s="4"/>
      <c r="G88" s="4"/>
      <c r="H88" s="4"/>
    </row>
    <row r="89" ht="15.75" customHeight="1">
      <c r="A89" s="8" t="s">
        <v>215</v>
      </c>
      <c r="B89" s="17">
        <v>11.0</v>
      </c>
      <c r="C89" s="4">
        <v>88.0</v>
      </c>
      <c r="D89" s="5" t="s">
        <v>315</v>
      </c>
      <c r="E89" s="4" t="str">
        <f>IFERROR(__xludf.DUMMYFUNCTION("GOOGLETRANSLATE(D89, ""he"", ""en"")"),"Cela:")</f>
        <v>Cela:</v>
      </c>
      <c r="F89" s="4"/>
      <c r="G89" s="4"/>
      <c r="H89" s="4"/>
    </row>
    <row r="90" ht="15.75" customHeight="1">
      <c r="A90" s="3" t="s">
        <v>9627</v>
      </c>
      <c r="B90" s="1" t="s">
        <v>9628</v>
      </c>
      <c r="C90" s="4">
        <v>89.0</v>
      </c>
      <c r="D90" s="5" t="s">
        <v>216</v>
      </c>
      <c r="E90" s="4" t="str">
        <f>IFERROR(__xludf.DUMMYFUNCTION("GOOGLETRANSLATE(D90, ""he"", ""en"")"),"{y}")</f>
        <v>{y}</v>
      </c>
      <c r="F90" s="4"/>
      <c r="G90" s="4"/>
      <c r="H90" s="4"/>
    </row>
    <row r="91" ht="15.75" customHeight="1">
      <c r="A91" s="3" t="s">
        <v>9629</v>
      </c>
      <c r="B91" s="1" t="s">
        <v>1442</v>
      </c>
      <c r="C91" s="4">
        <v>90.0</v>
      </c>
      <c r="D91" s="5" t="s">
        <v>7601</v>
      </c>
      <c r="E91" s="4" t="str">
        <f>IFERROR(__xludf.DUMMYFUNCTION("GOOGLETRANSLATE(D91, ""he"", ""en"")"),"head")</f>
        <v>head</v>
      </c>
      <c r="F91" s="4"/>
      <c r="G91" s="4"/>
      <c r="H91" s="4"/>
    </row>
    <row r="92" ht="15.75" customHeight="1">
      <c r="A92" s="3" t="s">
        <v>9630</v>
      </c>
      <c r="B92" s="1" t="s">
        <v>9631</v>
      </c>
      <c r="C92" s="4">
        <v>91.0</v>
      </c>
      <c r="D92" s="5" t="s">
        <v>9632</v>
      </c>
      <c r="E92" s="4" t="str">
        <f>IFERROR(__xludf.DUMMYFUNCTION("GOOGLETRANSLATE(D92, ""he"", ""en"")"),"Masabi")</f>
        <v>Masabi</v>
      </c>
      <c r="F92" s="4"/>
      <c r="G92" s="4"/>
      <c r="H92" s="4"/>
    </row>
    <row r="93" ht="15.75" customHeight="1">
      <c r="A93" s="3" t="s">
        <v>9633</v>
      </c>
      <c r="B93" s="1" t="s">
        <v>9634</v>
      </c>
      <c r="C93" s="4">
        <v>92.0</v>
      </c>
      <c r="D93" s="5" t="s">
        <v>9635</v>
      </c>
      <c r="E93" s="4" t="str">
        <f>IFERROR(__xludf.DUMMYFUNCTION("GOOGLETRANSLATE(D93, ""he"", ""en"")"),"labor")</f>
        <v>labor</v>
      </c>
      <c r="F93" s="4"/>
      <c r="G93" s="4"/>
      <c r="H93" s="4"/>
    </row>
    <row r="94" ht="15.75" customHeight="1">
      <c r="A94" s="3" t="s">
        <v>9636</v>
      </c>
      <c r="B94" s="1" t="s">
        <v>9637</v>
      </c>
      <c r="C94" s="4">
        <v>93.0</v>
      </c>
      <c r="D94" s="5" t="s">
        <v>9557</v>
      </c>
      <c r="E94" s="4" t="str">
        <f>IFERROR(__xludf.DUMMYFUNCTION("GOOGLETRANSLATE(D94, ""he"", ""en"")"),"his lips")</f>
        <v>his lips</v>
      </c>
      <c r="F94" s="4"/>
      <c r="G94" s="4"/>
      <c r="H94" s="4"/>
    </row>
    <row r="95" ht="15.75" customHeight="1">
      <c r="A95" s="3" t="s">
        <v>9638</v>
      </c>
      <c r="B95" s="1" t="s">
        <v>9639</v>
      </c>
      <c r="C95" s="4">
        <v>94.0</v>
      </c>
      <c r="D95" s="5" t="s">
        <v>9640</v>
      </c>
      <c r="E95" s="4" t="str">
        <f>IFERROR(__xludf.DUMMYFUNCTION("GOOGLETRANSLATE(D95, ""he"", ""en"")"),"(will cover)")</f>
        <v>(will cover)</v>
      </c>
      <c r="F95" s="4"/>
      <c r="G95" s="4"/>
      <c r="H95" s="4"/>
    </row>
    <row r="96" ht="15.75" customHeight="1">
      <c r="A96" s="3" t="s">
        <v>9641</v>
      </c>
      <c r="B96" s="1" t="s">
        <v>9642</v>
      </c>
      <c r="C96" s="4">
        <v>95.0</v>
      </c>
      <c r="D96" s="5" t="s">
        <v>9643</v>
      </c>
      <c r="E96" s="4" t="str">
        <f>IFERROR(__xludf.DUMMYFUNCTION("GOOGLETRANSLATE(D96, ""he"", ""en"")"),"will divide:")</f>
        <v>will divide:</v>
      </c>
      <c r="F96" s="4"/>
      <c r="G96" s="4"/>
      <c r="H96" s="4"/>
    </row>
    <row r="97" ht="15.75" customHeight="1">
      <c r="A97" s="8" t="s">
        <v>472</v>
      </c>
      <c r="B97" s="17">
        <v>12.0</v>
      </c>
      <c r="C97" s="4">
        <v>96.0</v>
      </c>
      <c r="D97" s="5" t="s">
        <v>233</v>
      </c>
      <c r="E97" s="4" t="str">
        <f>IFERROR(__xludf.DUMMYFUNCTION("GOOGLETRANSLATE(D97, ""he"", ""en"")"),"{y}")</f>
        <v>{y}</v>
      </c>
      <c r="F97" s="4"/>
      <c r="G97" s="4"/>
      <c r="H97" s="4"/>
    </row>
    <row r="98" ht="15.75" customHeight="1">
      <c r="A98" s="3" t="s">
        <v>1502</v>
      </c>
      <c r="B98" s="1" t="s">
        <v>9644</v>
      </c>
      <c r="C98" s="4">
        <v>97.0</v>
      </c>
      <c r="D98" s="5" t="s">
        <v>9645</v>
      </c>
      <c r="E98" s="4" t="str">
        <f>IFERROR(__xludf.DUMMYFUNCTION("GOOGLETRANSLATE(D98, ""he"", ""en"")"),"(omit)")</f>
        <v>(omit)</v>
      </c>
      <c r="F98" s="4"/>
      <c r="G98" s="4"/>
      <c r="H98" s="4"/>
    </row>
    <row r="99" ht="15.75" customHeight="1">
      <c r="A99" s="3" t="s">
        <v>7692</v>
      </c>
      <c r="B99" s="1" t="s">
        <v>9646</v>
      </c>
      <c r="C99" s="4">
        <v>98.0</v>
      </c>
      <c r="D99" s="5" t="s">
        <v>3179</v>
      </c>
      <c r="E99" s="4" t="str">
        <f>IFERROR(__xludf.DUMMYFUNCTION("GOOGLETRANSLATE(D99, ""he"", ""en"")"),"will die")</f>
        <v>will die</v>
      </c>
      <c r="F99" s="4"/>
      <c r="G99" s="4"/>
      <c r="H99" s="4"/>
    </row>
    <row r="100" ht="15.75" customHeight="1">
      <c r="A100" s="3" t="s">
        <v>9647</v>
      </c>
      <c r="B100" s="1" t="s">
        <v>9648</v>
      </c>
      <c r="C100" s="4">
        <v>99.0</v>
      </c>
      <c r="D100" s="5" t="s">
        <v>1474</v>
      </c>
      <c r="E100" s="4" t="str">
        <f>IFERROR(__xludf.DUMMYFUNCTION("GOOGLETRANSLATE(D100, ""he"", ""en"")"),"on them")</f>
        <v>on them</v>
      </c>
      <c r="F100" s="4"/>
      <c r="G100" s="4"/>
      <c r="H100" s="4"/>
    </row>
    <row r="101" ht="15.75" customHeight="1">
      <c r="A101" s="3" t="s">
        <v>9649</v>
      </c>
      <c r="B101" s="1" t="s">
        <v>5837</v>
      </c>
      <c r="C101" s="4">
        <v>100.0</v>
      </c>
      <c r="D101" s="5" t="s">
        <v>9650</v>
      </c>
      <c r="E101" s="4" t="str">
        <f>IFERROR(__xludf.DUMMYFUNCTION("GOOGLETRANSLATE(D101, ""he"", ""en"")"),"coals")</f>
        <v>coals</v>
      </c>
      <c r="F101" s="4"/>
      <c r="G101" s="4"/>
      <c r="H101" s="4"/>
    </row>
    <row r="102" ht="15.75" customHeight="1">
      <c r="A102" s="3" t="s">
        <v>9651</v>
      </c>
      <c r="B102" s="1" t="s">
        <v>9644</v>
      </c>
      <c r="C102" s="4">
        <v>101.0</v>
      </c>
      <c r="D102" s="5" t="s">
        <v>9652</v>
      </c>
      <c r="E102" s="4" t="str">
        <f>IFERROR(__xludf.DUMMYFUNCTION("GOOGLETRANSLATE(D102, ""he"", ""en"")"),"in the fire")</f>
        <v>in the fire</v>
      </c>
      <c r="F102" s="4"/>
      <c r="G102" s="4"/>
      <c r="H102" s="4"/>
    </row>
    <row r="103" ht="15.75" customHeight="1">
      <c r="A103" s="3" t="s">
        <v>6856</v>
      </c>
      <c r="B103" s="1" t="s">
        <v>9653</v>
      </c>
      <c r="C103" s="4">
        <v>102.0</v>
      </c>
      <c r="D103" s="5" t="s">
        <v>9654</v>
      </c>
      <c r="E103" s="4" t="str">
        <f>IFERROR(__xludf.DUMMYFUNCTION("GOOGLETRANSLATE(D103, ""he"", ""en"")"),"Yaflem")</f>
        <v>Yaflem</v>
      </c>
      <c r="F103" s="4"/>
      <c r="G103" s="4"/>
      <c r="H103" s="4"/>
    </row>
    <row r="104" ht="15.75" customHeight="1">
      <c r="A104" s="3" t="s">
        <v>9655</v>
      </c>
      <c r="B104" s="1" t="s">
        <v>5550</v>
      </c>
      <c r="C104" s="4">
        <v>103.0</v>
      </c>
      <c r="D104" s="5" t="s">
        <v>9656</v>
      </c>
      <c r="E104" s="4" t="str">
        <f>IFERROR(__xludf.DUMMYFUNCTION("GOOGLETRANSLATE(D104, ""he"", ""en"")"),"in potholes")</f>
        <v>in potholes</v>
      </c>
      <c r="F104" s="4"/>
      <c r="G104" s="4"/>
      <c r="H104" s="4"/>
    </row>
    <row r="105" ht="15.75" customHeight="1">
      <c r="A105" s="3" t="s">
        <v>9657</v>
      </c>
      <c r="B105" s="1" t="s">
        <v>9658</v>
      </c>
      <c r="C105" s="4">
        <v>104.0</v>
      </c>
      <c r="D105" s="5" t="s">
        <v>1872</v>
      </c>
      <c r="E105" s="4" t="str">
        <f>IFERROR(__xludf.DUMMYFUNCTION("GOOGLETRANSLATE(D105, ""he"", ""en"")"),"Bal")</f>
        <v>Bal</v>
      </c>
      <c r="F105" s="4"/>
      <c r="G105" s="4"/>
      <c r="H105" s="4"/>
    </row>
    <row r="106" ht="15.75" customHeight="1">
      <c r="A106" s="8" t="s">
        <v>508</v>
      </c>
      <c r="B106" s="17">
        <v>13.0</v>
      </c>
      <c r="C106" s="4">
        <v>105.0</v>
      </c>
      <c r="D106" s="5" t="s">
        <v>9659</v>
      </c>
      <c r="E106" s="4" t="str">
        <f>IFERROR(__xludf.DUMMYFUNCTION("GOOGLETRANSLATE(D106, ""he"", ""en"")"),"will arise:")</f>
        <v>will arise:</v>
      </c>
      <c r="F106" s="4"/>
      <c r="G106" s="4"/>
      <c r="H106" s="4"/>
    </row>
    <row r="107" ht="15.75" customHeight="1">
      <c r="A107" s="3" t="s">
        <v>2963</v>
      </c>
      <c r="B107" s="1" t="s">
        <v>7316</v>
      </c>
      <c r="C107" s="4">
        <v>106.0</v>
      </c>
      <c r="D107" s="5" t="s">
        <v>477</v>
      </c>
      <c r="E107" s="4" t="str">
        <f>IFERROR(__xludf.DUMMYFUNCTION("GOOGLETRANSLATE(D107, ""he"", ""en"")"),"{12}")</f>
        <v>{12}</v>
      </c>
      <c r="F107" s="4"/>
      <c r="G107" s="4"/>
      <c r="H107" s="4"/>
    </row>
    <row r="108" ht="15.75" customHeight="1">
      <c r="A108" s="3" t="s">
        <v>129</v>
      </c>
      <c r="B108" s="1" t="s">
        <v>1650</v>
      </c>
      <c r="C108" s="4">
        <v>107.0</v>
      </c>
      <c r="D108" s="5" t="s">
        <v>1502</v>
      </c>
      <c r="E108" s="4" t="str">
        <f>IFERROR(__xludf.DUMMYFUNCTION("GOOGLETRANSLATE(D108, ""he"", ""en"")"),"man")</f>
        <v>man</v>
      </c>
      <c r="F108" s="4"/>
      <c r="G108" s="4"/>
      <c r="H108" s="4"/>
    </row>
    <row r="109" ht="15.75" customHeight="1">
      <c r="A109" s="3" t="s">
        <v>9660</v>
      </c>
      <c r="B109" s="1" t="s">
        <v>9282</v>
      </c>
      <c r="C109" s="4">
        <v>108.0</v>
      </c>
      <c r="D109" s="5" t="s">
        <v>7692</v>
      </c>
      <c r="E109" s="4" t="str">
        <f>IFERROR(__xludf.DUMMYFUNCTION("GOOGLETRANSLATE(D109, ""he"", ""en"")"),"language")</f>
        <v>language</v>
      </c>
      <c r="F109" s="4"/>
      <c r="G109" s="4"/>
      <c r="H109" s="4"/>
    </row>
    <row r="110" ht="15.75" customHeight="1">
      <c r="A110" s="3" t="s">
        <v>180</v>
      </c>
      <c r="B110" s="1" t="s">
        <v>1380</v>
      </c>
      <c r="C110" s="4">
        <v>109.0</v>
      </c>
      <c r="D110" s="5" t="s">
        <v>1872</v>
      </c>
      <c r="E110" s="4" t="str">
        <f>IFERROR(__xludf.DUMMYFUNCTION("GOOGLETRANSLATE(D110, ""he"", ""en"")"),"Bal")</f>
        <v>Bal</v>
      </c>
      <c r="F110" s="4"/>
      <c r="G110" s="4"/>
      <c r="H110" s="4"/>
    </row>
    <row r="111" ht="15.75" customHeight="1">
      <c r="A111" s="3" t="s">
        <v>421</v>
      </c>
      <c r="B111" s="1" t="s">
        <v>6967</v>
      </c>
      <c r="C111" s="4">
        <v>110.0</v>
      </c>
      <c r="D111" s="5" t="s">
        <v>5031</v>
      </c>
      <c r="E111" s="4" t="str">
        <f>IFERROR(__xludf.DUMMYFUNCTION("GOOGLETRANSLATE(D111, ""he"", ""en"")"),"will prepare")</f>
        <v>will prepare</v>
      </c>
      <c r="F111" s="4"/>
      <c r="G111" s="4"/>
      <c r="H111" s="4"/>
    </row>
    <row r="112" ht="15.75" customHeight="1">
      <c r="A112" s="3" t="s">
        <v>3153</v>
      </c>
      <c r="B112" s="1" t="s">
        <v>9661</v>
      </c>
      <c r="C112" s="4">
        <v>111.0</v>
      </c>
      <c r="D112" s="5" t="s">
        <v>9662</v>
      </c>
      <c r="E112" s="4" t="str">
        <f>IFERROR(__xludf.DUMMYFUNCTION("GOOGLETRANSLATE(D112, ""he"", ""en"")"),"in the country")</f>
        <v>in the country</v>
      </c>
      <c r="F112" s="4"/>
      <c r="G112" s="4"/>
      <c r="H112" s="4"/>
    </row>
    <row r="113" ht="15.75" customHeight="1">
      <c r="A113" s="3" t="s">
        <v>9663</v>
      </c>
      <c r="B113" s="1" t="s">
        <v>9664</v>
      </c>
      <c r="C113" s="4">
        <v>112.0</v>
      </c>
      <c r="D113" s="5" t="s">
        <v>1502</v>
      </c>
      <c r="E113" s="4" t="str">
        <f>IFERROR(__xludf.DUMMYFUNCTION("GOOGLETRANSLATE(D113, ""he"", ""en"")"),"man")</f>
        <v>man</v>
      </c>
      <c r="F113" s="4"/>
      <c r="G113" s="4"/>
      <c r="H113" s="4"/>
    </row>
    <row r="114" ht="15.75" customHeight="1">
      <c r="A114" s="3" t="s">
        <v>9665</v>
      </c>
      <c r="B114" s="1" t="s">
        <v>9666</v>
      </c>
      <c r="C114" s="4">
        <v>113.0</v>
      </c>
      <c r="D114" s="5" t="s">
        <v>9667</v>
      </c>
      <c r="E114" s="4" t="str">
        <f>IFERROR(__xludf.DUMMYFUNCTION("GOOGLETRANSLATE(D114, ""he"", ""en"")"),"violence")</f>
        <v>violence</v>
      </c>
      <c r="F114" s="4"/>
      <c r="G114" s="4"/>
      <c r="H114" s="4"/>
    </row>
    <row r="115" ht="15.75" customHeight="1">
      <c r="A115" s="8" t="s">
        <v>784</v>
      </c>
      <c r="B115" s="17">
        <v>14.0</v>
      </c>
      <c r="C115" s="4">
        <v>114.0</v>
      </c>
      <c r="D115" s="5" t="s">
        <v>6856</v>
      </c>
      <c r="E115" s="4" t="str">
        <f>IFERROR(__xludf.DUMMYFUNCTION("GOOGLETRANSLATE(D115, ""he"", ""en"")"),"bad")</f>
        <v>bad</v>
      </c>
      <c r="F115" s="4"/>
      <c r="G115" s="4"/>
      <c r="H115" s="4"/>
    </row>
    <row r="116" ht="15.75" customHeight="1">
      <c r="A116" s="3" t="s">
        <v>198</v>
      </c>
      <c r="B116" s="1" t="s">
        <v>8011</v>
      </c>
      <c r="C116" s="4">
        <v>115.0</v>
      </c>
      <c r="D116" s="5" t="s">
        <v>9655</v>
      </c>
      <c r="E116" s="4" t="str">
        <f>IFERROR(__xludf.DUMMYFUNCTION("GOOGLETRANSLATE(D116, ""he"", ""en"")"),"We will be hunted")</f>
        <v>We will be hunted</v>
      </c>
      <c r="F116" s="4"/>
      <c r="G116" s="4"/>
      <c r="H116" s="4"/>
    </row>
    <row r="117" ht="15.75" customHeight="1">
      <c r="A117" s="3" t="s">
        <v>9668</v>
      </c>
      <c r="B117" s="1" t="s">
        <v>8011</v>
      </c>
      <c r="C117" s="4">
        <v>116.0</v>
      </c>
      <c r="D117" s="5" t="s">
        <v>9669</v>
      </c>
      <c r="E117" s="4" t="str">
        <f>IFERROR(__xludf.DUMMYFUNCTION("GOOGLETRANSLATE(D117, ""he"", ""en"")"),"for propellers:")</f>
        <v>for propellers:</v>
      </c>
      <c r="F117" s="4"/>
      <c r="G117" s="4"/>
      <c r="H117" s="4"/>
    </row>
    <row r="118" ht="15.75" customHeight="1">
      <c r="A118" s="3" t="s">
        <v>9670</v>
      </c>
      <c r="B118" s="1" t="s">
        <v>9671</v>
      </c>
      <c r="C118" s="4">
        <v>117.0</v>
      </c>
      <c r="D118" s="5" t="s">
        <v>513</v>
      </c>
      <c r="E118" s="4" t="str">
        <f>IFERROR(__xludf.DUMMYFUNCTION("GOOGLETRANSLATE(D118, ""he"", ""en"")"),"{13}")</f>
        <v>{13}</v>
      </c>
      <c r="F118" s="4"/>
      <c r="G118" s="4"/>
      <c r="H118" s="4"/>
    </row>
    <row r="119" ht="15.75" customHeight="1">
      <c r="A119" s="3" t="s">
        <v>4084</v>
      </c>
      <c r="B119" s="1" t="s">
        <v>3529</v>
      </c>
      <c r="C119" s="4">
        <v>118.0</v>
      </c>
      <c r="D119" s="5" t="s">
        <v>9672</v>
      </c>
      <c r="E119" s="4" t="str">
        <f>IFERROR(__xludf.DUMMYFUNCTION("GOOGLETRANSLATE(D119, ""he"", ""en"")"),"(you knew)")</f>
        <v>(you knew)</v>
      </c>
      <c r="F119" s="4"/>
      <c r="G119" s="4"/>
      <c r="H119" s="4"/>
    </row>
    <row r="120" ht="15.75" customHeight="1">
      <c r="A120" s="3" t="s">
        <v>8629</v>
      </c>
      <c r="B120" s="1" t="s">
        <v>9673</v>
      </c>
      <c r="C120" s="4">
        <v>119.0</v>
      </c>
      <c r="D120" s="5" t="s">
        <v>2966</v>
      </c>
      <c r="E120" s="4" t="str">
        <f>IFERROR(__xludf.DUMMYFUNCTION("GOOGLETRANSLATE(D120, ""he"", ""en"")"),"I knew")</f>
        <v>I knew</v>
      </c>
      <c r="F120" s="4"/>
      <c r="G120" s="4"/>
      <c r="H120" s="4"/>
    </row>
    <row r="121" ht="15.75" customHeight="1">
      <c r="A121" s="3" t="s">
        <v>9674</v>
      </c>
      <c r="B121" s="1" t="s">
        <v>9675</v>
      </c>
      <c r="C121" s="4">
        <v>120.0</v>
      </c>
      <c r="D121" s="5" t="s">
        <v>53</v>
      </c>
      <c r="E121" s="4" t="str">
        <f>IFERROR(__xludf.DUMMYFUNCTION("GOOGLETRANSLATE(D121, ""he"", ""en"")"),"that")</f>
        <v>that</v>
      </c>
      <c r="F121" s="4"/>
      <c r="G121" s="4"/>
      <c r="H121" s="4"/>
    </row>
    <row r="122" ht="15.75" customHeight="1">
      <c r="A122" s="3" t="s">
        <v>9676</v>
      </c>
      <c r="B122" s="1" t="s">
        <v>9677</v>
      </c>
      <c r="C122" s="4">
        <v>121.0</v>
      </c>
      <c r="D122" s="5" t="s">
        <v>9678</v>
      </c>
      <c r="E122" s="4" t="str">
        <f>IFERROR(__xludf.DUMMYFUNCTION("GOOGLETRANSLATE(D122, ""he"", ""en"")"),"will do")</f>
        <v>will do</v>
      </c>
      <c r="F122" s="4"/>
      <c r="G122" s="4"/>
      <c r="H122" s="4"/>
    </row>
    <row r="123" ht="15.75" customHeight="1">
      <c r="A123" s="1"/>
      <c r="B123" s="1"/>
      <c r="C123" s="4">
        <v>122.0</v>
      </c>
      <c r="D123" s="5" t="s">
        <v>180</v>
      </c>
      <c r="E123" s="4" t="str">
        <f>IFERROR(__xludf.DUMMYFUNCTION("GOOGLETRANSLATE(D123, ""he"", ""en"")"),"Jehovah")</f>
        <v>Jehovah</v>
      </c>
      <c r="F123" s="4"/>
      <c r="G123" s="4"/>
      <c r="H123" s="4"/>
    </row>
    <row r="124" ht="15.75" customHeight="1">
      <c r="A124" s="1"/>
      <c r="B124" s="1"/>
      <c r="C124" s="4">
        <v>123.0</v>
      </c>
      <c r="D124" s="5" t="s">
        <v>423</v>
      </c>
      <c r="E124" s="4" t="str">
        <f>IFERROR(__xludf.DUMMYFUNCTION("GOOGLETRANSLATE(D124, ""he"", ""en"")"),"law")</f>
        <v>law</v>
      </c>
      <c r="F124" s="4"/>
      <c r="G124" s="4"/>
      <c r="H124" s="4"/>
    </row>
    <row r="125" ht="15.75" customHeight="1">
      <c r="A125" s="1"/>
      <c r="B125" s="1"/>
      <c r="C125" s="4">
        <v>124.0</v>
      </c>
      <c r="D125" s="5" t="s">
        <v>3153</v>
      </c>
      <c r="E125" s="4" t="str">
        <f>IFERROR(__xludf.DUMMYFUNCTION("GOOGLETRANSLATE(D125, ""he"", ""en"")"),"poor")</f>
        <v>poor</v>
      </c>
      <c r="F125" s="4"/>
      <c r="G125" s="4"/>
      <c r="H125" s="4"/>
    </row>
    <row r="126" ht="15.75" customHeight="1">
      <c r="A126" s="1"/>
      <c r="B126" s="1"/>
      <c r="C126" s="4">
        <v>125.0</v>
      </c>
      <c r="D126" s="5" t="s">
        <v>7603</v>
      </c>
      <c r="E126" s="4" t="str">
        <f>IFERROR(__xludf.DUMMYFUNCTION("GOOGLETRANSLATE(D126, ""he"", ""en"")"),"sentence")</f>
        <v>sentence</v>
      </c>
      <c r="F126" s="4"/>
      <c r="G126" s="4"/>
      <c r="H126" s="4"/>
    </row>
    <row r="127" ht="15.75" customHeight="1">
      <c r="A127" s="1"/>
      <c r="B127" s="1"/>
      <c r="C127" s="4">
        <v>126.0</v>
      </c>
      <c r="D127" s="5" t="s">
        <v>9679</v>
      </c>
      <c r="E127" s="4" t="str">
        <f>IFERROR(__xludf.DUMMYFUNCTION("GOOGLETRANSLATE(D127, ""he"", ""en"")"),"Ebionim:")</f>
        <v>Ebionim:</v>
      </c>
      <c r="F127" s="4"/>
      <c r="G127" s="4"/>
      <c r="H127" s="4"/>
    </row>
    <row r="128" ht="15.75" customHeight="1">
      <c r="A128" s="1"/>
      <c r="B128" s="1"/>
      <c r="C128" s="4">
        <v>127.0</v>
      </c>
      <c r="D128" s="5" t="s">
        <v>801</v>
      </c>
      <c r="E128" s="4" t="str">
        <f>IFERROR(__xludf.DUMMYFUNCTION("GOOGLETRANSLATE(D128, ""he"", ""en"")"),"{hand}")</f>
        <v>{hand}</v>
      </c>
      <c r="F128" s="4"/>
      <c r="G128" s="4"/>
      <c r="H128" s="4"/>
    </row>
    <row r="129" ht="15.75" customHeight="1">
      <c r="A129" s="1"/>
      <c r="B129" s="1"/>
      <c r="C129" s="4">
        <v>128.0</v>
      </c>
      <c r="D129" s="5" t="s">
        <v>198</v>
      </c>
      <c r="E129" s="4" t="str">
        <f>IFERROR(__xludf.DUMMYFUNCTION("GOOGLETRANSLATE(D129, ""he"", ""en"")"),"but")</f>
        <v>but</v>
      </c>
      <c r="F129" s="4"/>
      <c r="G129" s="4"/>
      <c r="H129" s="4"/>
    </row>
    <row r="130" ht="15.75" customHeight="1">
      <c r="A130" s="1"/>
      <c r="B130" s="1"/>
      <c r="C130" s="4">
        <v>129.0</v>
      </c>
      <c r="D130" s="5" t="s">
        <v>9680</v>
      </c>
      <c r="E130" s="4" t="str">
        <f>IFERROR(__xludf.DUMMYFUNCTION("GOOGLETRANSLATE(D130, ""he"", ""en"")"),"Righteous")</f>
        <v>Righteous</v>
      </c>
      <c r="F130" s="4"/>
      <c r="G130" s="4"/>
      <c r="H130" s="4"/>
    </row>
    <row r="131" ht="15.75" customHeight="1">
      <c r="A131" s="1"/>
      <c r="B131" s="1"/>
      <c r="C131" s="4">
        <v>130.0</v>
      </c>
      <c r="D131" s="5" t="s">
        <v>9670</v>
      </c>
      <c r="E131" s="4" t="str">
        <f>IFERROR(__xludf.DUMMYFUNCTION("GOOGLETRANSLATE(D131, ""he"", ""en"")"),"will be admitted")</f>
        <v>will be admitted</v>
      </c>
      <c r="F131" s="4"/>
      <c r="G131" s="4"/>
      <c r="H131" s="4"/>
    </row>
    <row r="132" ht="15.75" customHeight="1">
      <c r="A132" s="1"/>
      <c r="B132" s="1"/>
      <c r="C132" s="4">
        <v>131.0</v>
      </c>
      <c r="D132" s="5" t="s">
        <v>9681</v>
      </c>
      <c r="E132" s="4" t="str">
        <f>IFERROR(__xludf.DUMMYFUNCTION("GOOGLETRANSLATE(D132, ""he"", ""en"")"),"for your name")</f>
        <v>for your name</v>
      </c>
      <c r="F132" s="4"/>
      <c r="G132" s="4"/>
      <c r="H132" s="4"/>
    </row>
    <row r="133" ht="15.75" customHeight="1">
      <c r="A133" s="1"/>
      <c r="B133" s="1"/>
      <c r="C133" s="4">
        <v>132.0</v>
      </c>
      <c r="D133" s="5" t="s">
        <v>8649</v>
      </c>
      <c r="E133" s="4" t="str">
        <f>IFERROR(__xludf.DUMMYFUNCTION("GOOGLETRANSLATE(D133, ""he"", ""en"")"),"sit down")</f>
        <v>sit down</v>
      </c>
      <c r="F133" s="4"/>
      <c r="G133" s="4"/>
      <c r="H133" s="4"/>
    </row>
    <row r="134" ht="15.75" customHeight="1">
      <c r="A134" s="1"/>
      <c r="B134" s="1"/>
      <c r="C134" s="4">
        <v>133.0</v>
      </c>
      <c r="D134" s="5" t="s">
        <v>9682</v>
      </c>
      <c r="E134" s="4" t="str">
        <f>IFERROR(__xludf.DUMMYFUNCTION("GOOGLETRANSLATE(D134, ""he"", ""en"")"),"honest")</f>
        <v>honest</v>
      </c>
      <c r="F134" s="4"/>
      <c r="G134" s="4"/>
      <c r="H134" s="4"/>
    </row>
    <row r="135" ht="15.75" customHeight="1">
      <c r="A135" s="1"/>
      <c r="B135" s="1"/>
      <c r="C135" s="4">
        <v>134.0</v>
      </c>
      <c r="D135" s="5" t="s">
        <v>1099</v>
      </c>
      <c r="E135" s="4" t="str">
        <f>IFERROR(__xludf.DUMMYFUNCTION("GOOGLETRANSLATE(D135, ""he"", ""en"")"),"you")</f>
        <v>you</v>
      </c>
      <c r="F135" s="4"/>
      <c r="G135" s="4"/>
      <c r="H135" s="4"/>
    </row>
    <row r="136" ht="15.75" customHeight="1">
      <c r="A136" s="1"/>
      <c r="B136" s="1"/>
      <c r="C136" s="4">
        <v>135.0</v>
      </c>
      <c r="D136" s="5" t="s">
        <v>5338</v>
      </c>
      <c r="E136" s="4" t="str">
        <f>IFERROR(__xludf.DUMMYFUNCTION("GOOGLETRANSLATE(D136, ""he"", ""en"")"),"your face:")</f>
        <v>your face:</v>
      </c>
      <c r="F136" s="4"/>
      <c r="G136" s="4"/>
      <c r="H136" s="4"/>
    </row>
    <row r="137" ht="15.75" customHeight="1">
      <c r="E137" s="4" t="str">
        <f>IFERROR(__xludf.DUMMYFUNCTION("GOOGLETRANSLATE(D137, ""he"", ""en"")"),"#VALUE!")</f>
        <v>#VALUE!</v>
      </c>
    </row>
    <row r="138" ht="15.75" customHeight="1">
      <c r="E138" s="4" t="str">
        <f>IFERROR(__xludf.DUMMYFUNCTION("GOOGLETRANSLATE(D138, ""he"", ""en"")"),"#VALUE!")</f>
        <v>#VALUE!</v>
      </c>
    </row>
    <row r="139" ht="15.75" customHeight="1">
      <c r="E139" s="4" t="str">
        <f>IFERROR(__xludf.DUMMYFUNCTION("GOOGLETRANSLATE(D139, ""he"", ""en"")"),"#VALUE!")</f>
        <v>#VALUE!</v>
      </c>
    </row>
    <row r="140" ht="15.75" customHeight="1">
      <c r="E140" s="4" t="str">
        <f>IFERROR(__xludf.DUMMYFUNCTION("GOOGLETRANSLATE(D140, ""he"", ""en"")"),"#VALUE!")</f>
        <v>#VALUE!</v>
      </c>
    </row>
    <row r="141" ht="15.75" customHeight="1">
      <c r="E141" s="4" t="str">
        <f>IFERROR(__xludf.DUMMYFUNCTION("GOOGLETRANSLATE(D141, ""he"", ""en"")"),"#VALUE!")</f>
        <v>#VALUE!</v>
      </c>
    </row>
    <row r="142" ht="15.75" customHeight="1">
      <c r="E142" s="4" t="str">
        <f>IFERROR(__xludf.DUMMYFUNCTION("GOOGLETRANSLATE(D142, ""he"", ""en"")"),"#VALUE!")</f>
        <v>#VALUE!</v>
      </c>
    </row>
    <row r="143" ht="15.75" customHeight="1">
      <c r="E143" s="4" t="str">
        <f>IFERROR(__xludf.DUMMYFUNCTION("GOOGLETRANSLATE(D143, ""he"", ""en"")"),"#VALUE!")</f>
        <v>#VALUE!</v>
      </c>
    </row>
    <row r="144" ht="15.75" customHeight="1">
      <c r="E144" s="4" t="str">
        <f>IFERROR(__xludf.DUMMYFUNCTION("GOOGLETRANSLATE(D144, ""he"", ""en"")"),"#VALUE!")</f>
        <v>#VALUE!</v>
      </c>
    </row>
    <row r="145" ht="15.75" customHeight="1">
      <c r="E145" s="4" t="str">
        <f>IFERROR(__xludf.DUMMYFUNCTION("GOOGLETRANSLATE(D145, ""he"", ""en"")"),"#VALUE!")</f>
        <v>#VALUE!</v>
      </c>
    </row>
    <row r="146" ht="15.75" customHeight="1">
      <c r="E146" s="4" t="str">
        <f>IFERROR(__xludf.DUMMYFUNCTION("GOOGLETRANSLATE(D146, ""he"", ""en"")"),"#VALUE!")</f>
        <v>#VALUE!</v>
      </c>
    </row>
    <row r="147" ht="15.75" customHeight="1">
      <c r="E147" s="4" t="str">
        <f>IFERROR(__xludf.DUMMYFUNCTION("GOOGLETRANSLATE(D147, ""he"", ""en"")"),"#VALUE!")</f>
        <v>#VALUE!</v>
      </c>
    </row>
    <row r="148" ht="15.75" customHeight="1">
      <c r="E148" s="4" t="str">
        <f>IFERROR(__xludf.DUMMYFUNCTION("GOOGLETRANSLATE(D148, ""he"", ""en"")"),"#VALUE!")</f>
        <v>#VALUE!</v>
      </c>
    </row>
    <row r="149" ht="15.75" customHeight="1">
      <c r="E149" s="4" t="str">
        <f>IFERROR(__xludf.DUMMYFUNCTION("GOOGLETRANSLATE(D149, ""he"", ""en"")"),"#VALUE!")</f>
        <v>#VALUE!</v>
      </c>
    </row>
    <row r="150" ht="15.75" customHeight="1">
      <c r="E150" s="4" t="str">
        <f>IFERROR(__xludf.DUMMYFUNCTION("GOOGLETRANSLATE(D150, ""he"", ""en"")"),"#VALUE!")</f>
        <v>#VALUE!</v>
      </c>
    </row>
    <row r="151" ht="15.75" customHeight="1">
      <c r="E151" s="4" t="str">
        <f>IFERROR(__xludf.DUMMYFUNCTION("GOOGLETRANSLATE(D151, ""he"", ""en"")"),"#VALUE!")</f>
        <v>#VALUE!</v>
      </c>
    </row>
    <row r="152" ht="15.75" customHeight="1">
      <c r="E152" s="4" t="str">
        <f>IFERROR(__xludf.DUMMYFUNCTION("GOOGLETRANSLATE(D152, ""he"", ""en"")"),"#VALUE!")</f>
        <v>#VALUE!</v>
      </c>
    </row>
    <row r="153" ht="15.75" customHeight="1">
      <c r="E153" s="4" t="str">
        <f>IFERROR(__xludf.DUMMYFUNCTION("GOOGLETRANSLATE(D153, ""he"", ""en"")"),"#VALUE!")</f>
        <v>#VALUE!</v>
      </c>
    </row>
    <row r="154" ht="15.75" customHeight="1">
      <c r="E154" s="4" t="str">
        <f>IFERROR(__xludf.DUMMYFUNCTION("GOOGLETRANSLATE(D154, ""he"", ""en"")"),"#VALUE!")</f>
        <v>#VALUE!</v>
      </c>
    </row>
    <row r="155" ht="15.75" customHeight="1">
      <c r="E155" s="4" t="str">
        <f>IFERROR(__xludf.DUMMYFUNCTION("GOOGLETRANSLATE(D155, ""he"", ""en"")"),"#VALUE!")</f>
        <v>#VALUE!</v>
      </c>
    </row>
    <row r="156" ht="15.75" customHeight="1">
      <c r="E156" s="4" t="str">
        <f>IFERROR(__xludf.DUMMYFUNCTION("GOOGLETRANSLATE(D156, ""he"", ""en"")"),"#VALUE!")</f>
        <v>#VALUE!</v>
      </c>
    </row>
    <row r="157" ht="15.75" customHeight="1">
      <c r="E157" s="4" t="str">
        <f>IFERROR(__xludf.DUMMYFUNCTION("GOOGLETRANSLATE(D157, ""he"", ""en"")"),"#VALUE!")</f>
        <v>#VALUE!</v>
      </c>
    </row>
    <row r="158" ht="15.75" customHeight="1">
      <c r="E158" s="4" t="str">
        <f>IFERROR(__xludf.DUMMYFUNCTION("GOOGLETRANSLATE(D158, ""he"", ""en"")"),"#VALUE!")</f>
        <v>#VALUE!</v>
      </c>
    </row>
    <row r="159" ht="15.75" customHeight="1">
      <c r="E159" s="4" t="str">
        <f>IFERROR(__xludf.DUMMYFUNCTION("GOOGLETRANSLATE(D159, ""he"", ""en"")"),"#VALUE!")</f>
        <v>#VALUE!</v>
      </c>
    </row>
    <row r="160" ht="15.75" customHeight="1">
      <c r="E160" s="4" t="str">
        <f>IFERROR(__xludf.DUMMYFUNCTION("GOOGLETRANSLATE(D160, ""he"", ""en"")"),"#VALUE!")</f>
        <v>#VALUE!</v>
      </c>
    </row>
    <row r="161" ht="15.75" customHeight="1">
      <c r="E161" s="4" t="str">
        <f>IFERROR(__xludf.DUMMYFUNCTION("GOOGLETRANSLATE(D161, ""he"", ""en"")"),"#VALUE!")</f>
        <v>#VALUE!</v>
      </c>
    </row>
    <row r="162" ht="15.75" customHeight="1">
      <c r="E162" s="4" t="str">
        <f>IFERROR(__xludf.DUMMYFUNCTION("GOOGLETRANSLATE(D162, ""he"", ""en"")"),"#VALUE!")</f>
        <v>#VALUE!</v>
      </c>
    </row>
    <row r="163" ht="15.75" customHeight="1">
      <c r="E163" s="4" t="str">
        <f>IFERROR(__xludf.DUMMYFUNCTION("GOOGLETRANSLATE(D163, ""he"", ""en"")"),"#VALUE!")</f>
        <v>#VALUE!</v>
      </c>
    </row>
    <row r="164" ht="15.75" customHeight="1">
      <c r="E164" s="4" t="str">
        <f>IFERROR(__xludf.DUMMYFUNCTION("GOOGLETRANSLATE(D164, ""he"", ""en"")"),"#VALUE!")</f>
        <v>#VALUE!</v>
      </c>
    </row>
    <row r="165" ht="15.75" customHeight="1">
      <c r="E165" s="4" t="str">
        <f>IFERROR(__xludf.DUMMYFUNCTION("GOOGLETRANSLATE(D165, ""he"", ""en"")"),"#VALUE!")</f>
        <v>#VALUE!</v>
      </c>
    </row>
    <row r="166" ht="15.75" customHeight="1">
      <c r="E166" s="4" t="str">
        <f>IFERROR(__xludf.DUMMYFUNCTION("GOOGLETRANSLATE(D166, ""he"", ""en"")"),"#VALUE!")</f>
        <v>#VALUE!</v>
      </c>
    </row>
    <row r="167" ht="15.75" customHeight="1">
      <c r="E167" s="4" t="str">
        <f>IFERROR(__xludf.DUMMYFUNCTION("GOOGLETRANSLATE(D167, ""he"", ""en"")"),"#VALUE!")</f>
        <v>#VALUE!</v>
      </c>
    </row>
    <row r="168" ht="15.75" customHeight="1">
      <c r="E168" s="4" t="str">
        <f>IFERROR(__xludf.DUMMYFUNCTION("GOOGLETRANSLATE(D168, ""he"", ""en"")"),"#VALUE!")</f>
        <v>#VALUE!</v>
      </c>
    </row>
    <row r="169" ht="15.75" customHeight="1">
      <c r="E169" s="4" t="str">
        <f>IFERROR(__xludf.DUMMYFUNCTION("GOOGLETRANSLATE(D169, ""he"", ""en"")"),"#VALUE!")</f>
        <v>#VALUE!</v>
      </c>
    </row>
    <row r="170" ht="15.75" customHeight="1">
      <c r="E170" s="4" t="str">
        <f>IFERROR(__xludf.DUMMYFUNCTION("GOOGLETRANSLATE(D170, ""he"", ""en"")"),"#VALUE!")</f>
        <v>#VALUE!</v>
      </c>
    </row>
    <row r="171" ht="15.75" customHeight="1">
      <c r="E171" s="4" t="str">
        <f>IFERROR(__xludf.DUMMYFUNCTION("GOOGLETRANSLATE(D171, ""he"", ""en"")"),"#VALUE!")</f>
        <v>#VALUE!</v>
      </c>
    </row>
    <row r="172" ht="15.75" customHeight="1">
      <c r="E172" s="4" t="str">
        <f>IFERROR(__xludf.DUMMYFUNCTION("GOOGLETRANSLATE(D172, ""he"", ""en"")"),"#VALUE!")</f>
        <v>#VALUE!</v>
      </c>
    </row>
    <row r="173" ht="15.75" customHeight="1">
      <c r="E173" s="4" t="str">
        <f>IFERROR(__xludf.DUMMYFUNCTION("GOOGLETRANSLATE(D173, ""he"", ""en"")"),"#VALUE!")</f>
        <v>#VALUE!</v>
      </c>
    </row>
    <row r="174" ht="15.75" customHeight="1">
      <c r="E174" s="4" t="str">
        <f>IFERROR(__xludf.DUMMYFUNCTION("GOOGLETRANSLATE(D174, ""he"", ""en"")"),"#VALUE!")</f>
        <v>#VALUE!</v>
      </c>
    </row>
    <row r="175" ht="15.75" customHeight="1">
      <c r="E175" s="4" t="str">
        <f>IFERROR(__xludf.DUMMYFUNCTION("GOOGLETRANSLATE(D175, ""he"", ""en"")"),"#VALUE!")</f>
        <v>#VALUE!</v>
      </c>
    </row>
    <row r="176" ht="15.75" customHeight="1">
      <c r="E176" s="4" t="str">
        <f>IFERROR(__xludf.DUMMYFUNCTION("GOOGLETRANSLATE(D176, ""he"", ""en"")"),"#VALUE!")</f>
        <v>#VALUE!</v>
      </c>
    </row>
    <row r="177" ht="15.75" customHeight="1">
      <c r="E177" s="4" t="str">
        <f>IFERROR(__xludf.DUMMYFUNCTION("GOOGLETRANSLATE(D177, ""he"", ""en"")"),"#VALUE!")</f>
        <v>#VALUE!</v>
      </c>
    </row>
    <row r="178" ht="15.75" customHeight="1">
      <c r="E178" s="4" t="str">
        <f>IFERROR(__xludf.DUMMYFUNCTION("GOOGLETRANSLATE(D178, ""he"", ""en"")"),"#VALUE!")</f>
        <v>#VALUE!</v>
      </c>
    </row>
    <row r="179" ht="15.75" customHeight="1">
      <c r="E179" s="4" t="str">
        <f>IFERROR(__xludf.DUMMYFUNCTION("GOOGLETRANSLATE(D179, ""he"", ""en"")"),"#VALUE!")</f>
        <v>#VALUE!</v>
      </c>
    </row>
    <row r="180" ht="15.75" customHeight="1">
      <c r="E180" s="4" t="str">
        <f>IFERROR(__xludf.DUMMYFUNCTION("GOOGLETRANSLATE(D180, ""he"", ""en"")"),"#VALUE!")</f>
        <v>#VALUE!</v>
      </c>
    </row>
    <row r="181" ht="15.75" customHeight="1">
      <c r="E181" s="4" t="str">
        <f>IFERROR(__xludf.DUMMYFUNCTION("GOOGLETRANSLATE(D181, ""he"", ""en"")"),"#VALUE!")</f>
        <v>#VALUE!</v>
      </c>
    </row>
    <row r="182" ht="15.75" customHeight="1">
      <c r="E182" s="4" t="str">
        <f>IFERROR(__xludf.DUMMYFUNCTION("GOOGLETRANSLATE(D182, ""he"", ""en"")"),"#VALUE!")</f>
        <v>#VALUE!</v>
      </c>
    </row>
    <row r="183" ht="15.75" customHeight="1">
      <c r="E183" s="4" t="str">
        <f>IFERROR(__xludf.DUMMYFUNCTION("GOOGLETRANSLATE(D183, ""he"", ""en"")"),"#VALUE!")</f>
        <v>#VALUE!</v>
      </c>
    </row>
    <row r="184" ht="15.75" customHeight="1">
      <c r="E184" s="4" t="str">
        <f>IFERROR(__xludf.DUMMYFUNCTION("GOOGLETRANSLATE(D184, ""he"", ""en"")"),"#VALUE!")</f>
        <v>#VALUE!</v>
      </c>
    </row>
    <row r="185" ht="15.75" customHeight="1">
      <c r="E185" s="4" t="str">
        <f>IFERROR(__xludf.DUMMYFUNCTION("GOOGLETRANSLATE(D185, ""he"", ""en"")"),"#VALUE!")</f>
        <v>#VALUE!</v>
      </c>
    </row>
    <row r="186" ht="15.75" customHeight="1">
      <c r="E186" s="4" t="str">
        <f>IFERROR(__xludf.DUMMYFUNCTION("GOOGLETRANSLATE(D186, ""he"", ""en"")"),"#VALUE!")</f>
        <v>#VALUE!</v>
      </c>
    </row>
    <row r="187" ht="15.75" customHeight="1">
      <c r="E187" s="4" t="str">
        <f>IFERROR(__xludf.DUMMYFUNCTION("GOOGLETRANSLATE(D187, ""he"", ""en"")"),"#VALUE!")</f>
        <v>#VALUE!</v>
      </c>
    </row>
    <row r="188" ht="15.75" customHeight="1">
      <c r="E188" s="4" t="str">
        <f>IFERROR(__xludf.DUMMYFUNCTION("GOOGLETRANSLATE(D188, ""he"", ""en"")"),"#VALUE!")</f>
        <v>#VALUE!</v>
      </c>
    </row>
    <row r="189" ht="15.75" customHeight="1">
      <c r="E189" s="4" t="str">
        <f>IFERROR(__xludf.DUMMYFUNCTION("GOOGLETRANSLATE(D189, ""he"", ""en"")"),"#VALUE!")</f>
        <v>#VALUE!</v>
      </c>
    </row>
    <row r="190" ht="15.75" customHeight="1">
      <c r="E190" s="4" t="str">
        <f>IFERROR(__xludf.DUMMYFUNCTION("GOOGLETRANSLATE(D190, ""he"", ""en"")"),"#VALUE!")</f>
        <v>#VALUE!</v>
      </c>
    </row>
    <row r="191" ht="15.75" customHeight="1">
      <c r="E191" s="4" t="str">
        <f>IFERROR(__xludf.DUMMYFUNCTION("GOOGLETRANSLATE(D191, ""he"", ""en"")"),"#VALUE!")</f>
        <v>#VALUE!</v>
      </c>
    </row>
    <row r="192" ht="15.75" customHeight="1">
      <c r="E192" s="4" t="str">
        <f>IFERROR(__xludf.DUMMYFUNCTION("GOOGLETRANSLATE(D192, ""he"", ""en"")"),"#VALUE!")</f>
        <v>#VALUE!</v>
      </c>
    </row>
    <row r="193" ht="15.75" customHeight="1">
      <c r="E193" s="4" t="str">
        <f>IFERROR(__xludf.DUMMYFUNCTION("GOOGLETRANSLATE(D193, ""he"", ""en"")"),"#VALUE!")</f>
        <v>#VALUE!</v>
      </c>
    </row>
    <row r="194" ht="15.75" customHeight="1">
      <c r="E194" s="4" t="str">
        <f>IFERROR(__xludf.DUMMYFUNCTION("GOOGLETRANSLATE(D194, ""he"", ""en"")"),"#VALUE!")</f>
        <v>#VALUE!</v>
      </c>
    </row>
    <row r="195" ht="15.75" customHeight="1">
      <c r="E195" s="4" t="str">
        <f>IFERROR(__xludf.DUMMYFUNCTION("GOOGLETRANSLATE(D195, ""he"", ""en"")"),"#VALUE!")</f>
        <v>#VALUE!</v>
      </c>
    </row>
    <row r="196" ht="15.75" customHeight="1">
      <c r="E196" s="4" t="str">
        <f>IFERROR(__xludf.DUMMYFUNCTION("GOOGLETRANSLATE(D196, ""he"", ""en"")"),"#VALUE!")</f>
        <v>#VALUE!</v>
      </c>
    </row>
    <row r="197" ht="15.75" customHeight="1">
      <c r="E197" s="4" t="str">
        <f>IFERROR(__xludf.DUMMYFUNCTION("GOOGLETRANSLATE(D197, ""he"", ""en"")"),"#VALUE!")</f>
        <v>#VALUE!</v>
      </c>
    </row>
    <row r="198" ht="15.75" customHeight="1">
      <c r="E198" s="4" t="str">
        <f>IFERROR(__xludf.DUMMYFUNCTION("GOOGLETRANSLATE(D198, ""he"", ""en"")"),"#VALUE!")</f>
        <v>#VALUE!</v>
      </c>
    </row>
    <row r="199" ht="15.75" customHeight="1">
      <c r="E199" s="4" t="str">
        <f>IFERROR(__xludf.DUMMYFUNCTION("GOOGLETRANSLATE(D199, ""he"", ""en"")"),"#VALUE!")</f>
        <v>#VALUE!</v>
      </c>
    </row>
    <row r="200" ht="15.75" customHeight="1">
      <c r="E200" s="4" t="str">
        <f>IFERROR(__xludf.DUMMYFUNCTION("GOOGLETRANSLATE(D200, ""he"", ""en"")"),"#VALUE!")</f>
        <v>#VALUE!</v>
      </c>
    </row>
    <row r="201" ht="15.75" customHeight="1">
      <c r="E201" s="4" t="str">
        <f>IFERROR(__xludf.DUMMYFUNCTION("GOOGLETRANSLATE(D201, ""he"", ""en"")"),"#VALUE!")</f>
        <v>#VALUE!</v>
      </c>
    </row>
    <row r="202" ht="15.75" customHeight="1">
      <c r="E202" s="4" t="str">
        <f>IFERROR(__xludf.DUMMYFUNCTION("GOOGLETRANSLATE(D202, ""he"", ""en"")"),"#VALUE!")</f>
        <v>#VALUE!</v>
      </c>
    </row>
    <row r="203" ht="15.75" customHeight="1">
      <c r="E203" s="4" t="str">
        <f>IFERROR(__xludf.DUMMYFUNCTION("GOOGLETRANSLATE(D203, ""he"", ""en"")"),"#VALUE!")</f>
        <v>#VALUE!</v>
      </c>
    </row>
    <row r="204" ht="15.75" customHeight="1">
      <c r="E204" s="4" t="str">
        <f>IFERROR(__xludf.DUMMYFUNCTION("GOOGLETRANSLATE(D204, ""he"", ""en"")"),"#VALUE!")</f>
        <v>#VALUE!</v>
      </c>
    </row>
    <row r="205" ht="15.75" customHeight="1">
      <c r="E205" s="4" t="str">
        <f>IFERROR(__xludf.DUMMYFUNCTION("GOOGLETRANSLATE(D205, ""he"", ""en"")"),"#VALUE!")</f>
        <v>#VALUE!</v>
      </c>
    </row>
    <row r="206" ht="15.75" customHeight="1">
      <c r="E206" s="4" t="str">
        <f>IFERROR(__xludf.DUMMYFUNCTION("GOOGLETRANSLATE(D206, ""he"", ""en"")"),"#VALUE!")</f>
        <v>#VALUE!</v>
      </c>
    </row>
    <row r="207" ht="15.75" customHeight="1">
      <c r="E207" s="4" t="str">
        <f>IFERROR(__xludf.DUMMYFUNCTION("GOOGLETRANSLATE(D207, ""he"", ""en"")"),"#VALUE!")</f>
        <v>#VALUE!</v>
      </c>
    </row>
    <row r="208" ht="15.75" customHeight="1">
      <c r="E208" s="4" t="str">
        <f>IFERROR(__xludf.DUMMYFUNCTION("GOOGLETRANSLATE(D208, ""he"", ""en"")"),"#VALUE!")</f>
        <v>#VALUE!</v>
      </c>
    </row>
    <row r="209" ht="15.75" customHeight="1">
      <c r="E209" s="4" t="str">
        <f>IFERROR(__xludf.DUMMYFUNCTION("GOOGLETRANSLATE(D209, ""he"", ""en"")"),"#VALUE!")</f>
        <v>#VALUE!</v>
      </c>
    </row>
    <row r="210" ht="15.75" customHeight="1">
      <c r="E210" s="4" t="str">
        <f>IFERROR(__xludf.DUMMYFUNCTION("GOOGLETRANSLATE(D210, ""he"", ""en"")"),"#VALUE!")</f>
        <v>#VALUE!</v>
      </c>
    </row>
    <row r="211" ht="15.75" customHeight="1">
      <c r="E211" s="4" t="str">
        <f>IFERROR(__xludf.DUMMYFUNCTION("GOOGLETRANSLATE(D211, ""he"", ""en"")"),"#VALUE!")</f>
        <v>#VALUE!</v>
      </c>
    </row>
    <row r="212" ht="15.75" customHeight="1">
      <c r="E212" s="4" t="str">
        <f>IFERROR(__xludf.DUMMYFUNCTION("GOOGLETRANSLATE(D212, ""he"", ""en"")"),"#VALUE!")</f>
        <v>#VALUE!</v>
      </c>
    </row>
    <row r="213" ht="15.75" customHeight="1">
      <c r="E213" s="4" t="str">
        <f>IFERROR(__xludf.DUMMYFUNCTION("GOOGLETRANSLATE(D213, ""he"", ""en"")"),"#VALUE!")</f>
        <v>#VALUE!</v>
      </c>
    </row>
    <row r="214" ht="15.75" customHeight="1">
      <c r="E214" s="4" t="str">
        <f>IFERROR(__xludf.DUMMYFUNCTION("GOOGLETRANSLATE(D214, ""he"", ""en"")"),"#VALUE!")</f>
        <v>#VALUE!</v>
      </c>
    </row>
    <row r="215" ht="15.75" customHeight="1">
      <c r="E215" s="4" t="str">
        <f>IFERROR(__xludf.DUMMYFUNCTION("GOOGLETRANSLATE(D215, ""he"", ""en"")"),"#VALUE!")</f>
        <v>#VALUE!</v>
      </c>
    </row>
    <row r="216" ht="15.75" customHeight="1">
      <c r="E216" s="4" t="str">
        <f>IFERROR(__xludf.DUMMYFUNCTION("GOOGLETRANSLATE(D216, ""he"", ""en"")"),"#VALUE!")</f>
        <v>#VALUE!</v>
      </c>
    </row>
    <row r="217" ht="15.75" customHeight="1">
      <c r="E217" s="4" t="str">
        <f>IFERROR(__xludf.DUMMYFUNCTION("GOOGLETRANSLATE(D217, ""he"", ""en"")"),"#VALUE!")</f>
        <v>#VALUE!</v>
      </c>
    </row>
    <row r="218" ht="15.75" customHeight="1">
      <c r="E218" s="4" t="str">
        <f>IFERROR(__xludf.DUMMYFUNCTION("GOOGLETRANSLATE(D218, ""he"", ""en"")"),"#VALUE!")</f>
        <v>#VALUE!</v>
      </c>
    </row>
    <row r="219" ht="15.75" customHeight="1">
      <c r="E219" s="4" t="str">
        <f>IFERROR(__xludf.DUMMYFUNCTION("GOOGLETRANSLATE(D219, ""he"", ""en"")"),"#VALUE!")</f>
        <v>#VALUE!</v>
      </c>
    </row>
    <row r="220" ht="15.75" customHeight="1">
      <c r="E220" s="4" t="str">
        <f>IFERROR(__xludf.DUMMYFUNCTION("GOOGLETRANSLATE(D220, ""he"", ""en"")"),"#VALUE!")</f>
        <v>#VALUE!</v>
      </c>
    </row>
    <row r="221" ht="15.75" customHeight="1">
      <c r="E221" s="4" t="str">
        <f>IFERROR(__xludf.DUMMYFUNCTION("GOOGLETRANSLATE(D221, ""he"", ""en"")"),"#VALUE!")</f>
        <v>#VALUE!</v>
      </c>
    </row>
    <row r="222" ht="15.75" customHeight="1">
      <c r="E222" s="4" t="str">
        <f>IFERROR(__xludf.DUMMYFUNCTION("GOOGLETRANSLATE(D222, ""he"", ""en"")"),"#VALUE!")</f>
        <v>#VALUE!</v>
      </c>
    </row>
    <row r="223" ht="15.75" customHeight="1">
      <c r="E223" s="4" t="str">
        <f>IFERROR(__xludf.DUMMYFUNCTION("GOOGLETRANSLATE(D223, ""he"", ""en"")"),"#VALUE!")</f>
        <v>#VALUE!</v>
      </c>
    </row>
    <row r="224" ht="15.75" customHeight="1">
      <c r="E224" s="4" t="str">
        <f>IFERROR(__xludf.DUMMYFUNCTION("GOOGLETRANSLATE(D224, ""he"", ""en"")"),"#VALUE!")</f>
        <v>#VALUE!</v>
      </c>
    </row>
    <row r="225" ht="15.75" customHeight="1">
      <c r="E225" s="4" t="str">
        <f>IFERROR(__xludf.DUMMYFUNCTION("GOOGLETRANSLATE(D225, ""he"", ""en"")"),"#VALUE!")</f>
        <v>#VALUE!</v>
      </c>
    </row>
    <row r="226" ht="15.75" customHeight="1">
      <c r="E226" s="4" t="str">
        <f>IFERROR(__xludf.DUMMYFUNCTION("GOOGLETRANSLATE(D226, ""he"", ""en"")"),"#VALUE!")</f>
        <v>#VALUE!</v>
      </c>
    </row>
    <row r="227" ht="15.75" customHeight="1">
      <c r="E227" s="4" t="str">
        <f>IFERROR(__xludf.DUMMYFUNCTION("GOOGLETRANSLATE(D227, ""he"", ""en"")"),"#VALUE!")</f>
        <v>#VALUE!</v>
      </c>
    </row>
    <row r="228" ht="15.75" customHeight="1">
      <c r="E228" s="4" t="str">
        <f>IFERROR(__xludf.DUMMYFUNCTION("GOOGLETRANSLATE(D228, ""he"", ""en"")"),"#VALUE!")</f>
        <v>#VALUE!</v>
      </c>
    </row>
    <row r="229" ht="15.75" customHeight="1">
      <c r="E229" s="4" t="str">
        <f>IFERROR(__xludf.DUMMYFUNCTION("GOOGLETRANSLATE(D229, ""he"", ""en"")"),"#VALUE!")</f>
        <v>#VALUE!</v>
      </c>
    </row>
    <row r="230" ht="15.75" customHeight="1">
      <c r="E230" s="4" t="str">
        <f>IFERROR(__xludf.DUMMYFUNCTION("GOOGLETRANSLATE(D230, ""he"", ""en"")"),"#VALUE!")</f>
        <v>#VALUE!</v>
      </c>
    </row>
    <row r="231" ht="15.75" customHeight="1">
      <c r="E231" s="4" t="str">
        <f>IFERROR(__xludf.DUMMYFUNCTION("GOOGLETRANSLATE(D231, ""he"", ""en"")"),"#VALUE!")</f>
        <v>#VALUE!</v>
      </c>
    </row>
    <row r="232" ht="15.75" customHeight="1">
      <c r="E232" s="4" t="str">
        <f>IFERROR(__xludf.DUMMYFUNCTION("GOOGLETRANSLATE(D232, ""he"", ""en"")"),"#VALUE!")</f>
        <v>#VALUE!</v>
      </c>
    </row>
    <row r="233" ht="15.75" customHeight="1">
      <c r="E233" s="4" t="str">
        <f>IFERROR(__xludf.DUMMYFUNCTION("GOOGLETRANSLATE(D233, ""he"", ""en"")"),"#VALUE!")</f>
        <v>#VALUE!</v>
      </c>
    </row>
    <row r="234" ht="15.75" customHeight="1">
      <c r="E234" s="4" t="str">
        <f>IFERROR(__xludf.DUMMYFUNCTION("GOOGLETRANSLATE(D234, ""he"", ""en"")"),"#VALUE!")</f>
        <v>#VALUE!</v>
      </c>
    </row>
    <row r="235" ht="15.75" customHeight="1">
      <c r="E235" s="4" t="str">
        <f>IFERROR(__xludf.DUMMYFUNCTION("GOOGLETRANSLATE(D235, ""he"", ""en"")"),"#VALUE!")</f>
        <v>#VALUE!</v>
      </c>
    </row>
    <row r="236" ht="15.75" customHeight="1">
      <c r="E236" s="4" t="str">
        <f>IFERROR(__xludf.DUMMYFUNCTION("GOOGLETRANSLATE(D236, ""he"", ""en"")"),"#VALUE!")</f>
        <v>#VALUE!</v>
      </c>
    </row>
    <row r="237" ht="15.75" customHeight="1">
      <c r="E237" s="4" t="str">
        <f>IFERROR(__xludf.DUMMYFUNCTION("GOOGLETRANSLATE(D237, ""he"", ""en"")"),"#VALUE!")</f>
        <v>#VALUE!</v>
      </c>
    </row>
    <row r="238" ht="15.75" customHeight="1">
      <c r="E238" s="4" t="str">
        <f>IFERROR(__xludf.DUMMYFUNCTION("GOOGLETRANSLATE(D238, ""he"", ""en"")"),"#VALUE!")</f>
        <v>#VALUE!</v>
      </c>
    </row>
    <row r="239" ht="15.75" customHeight="1">
      <c r="E239" s="4" t="str">
        <f>IFERROR(__xludf.DUMMYFUNCTION("GOOGLETRANSLATE(D239, ""he"", ""en"")"),"#VALUE!")</f>
        <v>#VALUE!</v>
      </c>
    </row>
    <row r="240" ht="15.75" customHeight="1">
      <c r="E240" s="4" t="str">
        <f>IFERROR(__xludf.DUMMYFUNCTION("GOOGLETRANSLATE(D240, ""he"", ""en"")"),"#VALUE!")</f>
        <v>#VALUE!</v>
      </c>
    </row>
    <row r="241" ht="15.75" customHeight="1">
      <c r="E241" s="4" t="str">
        <f>IFERROR(__xludf.DUMMYFUNCTION("GOOGLETRANSLATE(D241, ""he"", ""en"")"),"#VALUE!")</f>
        <v>#VALUE!</v>
      </c>
    </row>
    <row r="242" ht="15.75" customHeight="1">
      <c r="E242" s="4" t="str">
        <f>IFERROR(__xludf.DUMMYFUNCTION("GOOGLETRANSLATE(D242, ""he"", ""en"")"),"#VALUE!")</f>
        <v>#VALUE!</v>
      </c>
    </row>
    <row r="243" ht="15.75" customHeight="1">
      <c r="E243" s="4" t="str">
        <f>IFERROR(__xludf.DUMMYFUNCTION("GOOGLETRANSLATE(D243, ""he"", ""en"")"),"#VALUE!")</f>
        <v>#VALUE!</v>
      </c>
    </row>
    <row r="244" ht="15.75" customHeight="1">
      <c r="E244" s="4" t="str">
        <f>IFERROR(__xludf.DUMMYFUNCTION("GOOGLETRANSLATE(D244, ""he"", ""en"")"),"#VALUE!")</f>
        <v>#VALUE!</v>
      </c>
    </row>
    <row r="245" ht="15.75" customHeight="1">
      <c r="E245" s="4" t="str">
        <f>IFERROR(__xludf.DUMMYFUNCTION("GOOGLETRANSLATE(D245, ""he"", ""en"")"),"#VALUE!")</f>
        <v>#VALUE!</v>
      </c>
    </row>
    <row r="246" ht="15.75" customHeight="1">
      <c r="E246" s="4" t="str">
        <f>IFERROR(__xludf.DUMMYFUNCTION("GOOGLETRANSLATE(D246, ""he"", ""en"")"),"#VALUE!")</f>
        <v>#VALUE!</v>
      </c>
    </row>
    <row r="247" ht="15.75" customHeight="1">
      <c r="E247" s="4" t="str">
        <f>IFERROR(__xludf.DUMMYFUNCTION("GOOGLETRANSLATE(D247, ""he"", ""en"")"),"#VALUE!")</f>
        <v>#VALUE!</v>
      </c>
    </row>
    <row r="248" ht="15.75" customHeight="1">
      <c r="E248" s="4" t="str">
        <f>IFERROR(__xludf.DUMMYFUNCTION("GOOGLETRANSLATE(D248, ""he"", ""en"")"),"#VALUE!")</f>
        <v>#VALUE!</v>
      </c>
    </row>
    <row r="249" ht="15.75" customHeight="1">
      <c r="E249" s="4" t="str">
        <f>IFERROR(__xludf.DUMMYFUNCTION("GOOGLETRANSLATE(D249, ""he"", ""en"")"),"#VALUE!")</f>
        <v>#VALUE!</v>
      </c>
    </row>
    <row r="250" ht="15.75" customHeight="1">
      <c r="E250" s="4" t="str">
        <f>IFERROR(__xludf.DUMMYFUNCTION("GOOGLETRANSLATE(D250, ""he"", ""en"")"),"#VALUE!")</f>
        <v>#VALUE!</v>
      </c>
    </row>
    <row r="251" ht="15.75" customHeight="1">
      <c r="E251" s="4" t="str">
        <f>IFERROR(__xludf.DUMMYFUNCTION("GOOGLETRANSLATE(D251, ""he"", ""en"")"),"#VALUE!")</f>
        <v>#VALUE!</v>
      </c>
    </row>
    <row r="252" ht="15.75" customHeight="1">
      <c r="E252" s="4" t="str">
        <f>IFERROR(__xludf.DUMMYFUNCTION("GOOGLETRANSLATE(D252, ""he"", ""en"")"),"#VALUE!")</f>
        <v>#VALUE!</v>
      </c>
    </row>
    <row r="253" ht="15.75" customHeight="1">
      <c r="E253" s="4" t="str">
        <f>IFERROR(__xludf.DUMMYFUNCTION("GOOGLETRANSLATE(D253, ""he"", ""en"")"),"#VALUE!")</f>
        <v>#VALUE!</v>
      </c>
    </row>
    <row r="254" ht="15.75" customHeight="1">
      <c r="E254" s="4" t="str">
        <f>IFERROR(__xludf.DUMMYFUNCTION("GOOGLETRANSLATE(D254, ""he"", ""en"")"),"#VALUE!")</f>
        <v>#VALUE!</v>
      </c>
    </row>
    <row r="255" ht="15.75" customHeight="1">
      <c r="E255" s="4" t="str">
        <f>IFERROR(__xludf.DUMMYFUNCTION("GOOGLETRANSLATE(D255, ""he"", ""en"")"),"#VALUE!")</f>
        <v>#VALUE!</v>
      </c>
    </row>
    <row r="256" ht="15.75" customHeight="1">
      <c r="E256" s="4" t="str">
        <f>IFERROR(__xludf.DUMMYFUNCTION("GOOGLETRANSLATE(D256, ""he"", ""en"")"),"#VALUE!")</f>
        <v>#VALUE!</v>
      </c>
    </row>
    <row r="257" ht="15.75" customHeight="1">
      <c r="E257" s="4" t="str">
        <f>IFERROR(__xludf.DUMMYFUNCTION("GOOGLETRANSLATE(D257, ""he"", ""en"")"),"#VALUE!")</f>
        <v>#VALUE!</v>
      </c>
    </row>
    <row r="258" ht="15.75" customHeight="1">
      <c r="E258" s="4" t="str">
        <f>IFERROR(__xludf.DUMMYFUNCTION("GOOGLETRANSLATE(D258, ""he"", ""en"")"),"#VALUE!")</f>
        <v>#VALUE!</v>
      </c>
    </row>
    <row r="259" ht="15.75" customHeight="1">
      <c r="E259" s="4" t="str">
        <f>IFERROR(__xludf.DUMMYFUNCTION("GOOGLETRANSLATE(D259, ""he"", ""en"")"),"#VALUE!")</f>
        <v>#VALUE!</v>
      </c>
    </row>
    <row r="260" ht="15.75" customHeight="1">
      <c r="E260" s="4" t="str">
        <f>IFERROR(__xludf.DUMMYFUNCTION("GOOGLETRANSLATE(D260, ""he"", ""en"")"),"#VALUE!")</f>
        <v>#VALUE!</v>
      </c>
    </row>
    <row r="261" ht="15.75" customHeight="1">
      <c r="E261" s="4" t="str">
        <f>IFERROR(__xludf.DUMMYFUNCTION("GOOGLETRANSLATE(D261, ""he"", ""en"")"),"#VALUE!")</f>
        <v>#VALUE!</v>
      </c>
    </row>
    <row r="262" ht="15.75" customHeight="1">
      <c r="E262" s="4" t="str">
        <f>IFERROR(__xludf.DUMMYFUNCTION("GOOGLETRANSLATE(D262, ""he"", ""en"")"),"#VALUE!")</f>
        <v>#VALUE!</v>
      </c>
    </row>
    <row r="263" ht="15.75" customHeight="1">
      <c r="E263" s="4" t="str">
        <f>IFERROR(__xludf.DUMMYFUNCTION("GOOGLETRANSLATE(D263, ""he"", ""en"")"),"#VALUE!")</f>
        <v>#VALUE!</v>
      </c>
    </row>
    <row r="264" ht="15.75" customHeight="1">
      <c r="E264" s="4" t="str">
        <f>IFERROR(__xludf.DUMMYFUNCTION("GOOGLETRANSLATE(D264, ""he"", ""en"")"),"#VALUE!")</f>
        <v>#VALUE!</v>
      </c>
    </row>
    <row r="265" ht="15.75" customHeight="1">
      <c r="E265" s="4" t="str">
        <f>IFERROR(__xludf.DUMMYFUNCTION("GOOGLETRANSLATE(D265, ""he"", ""en"")"),"#VALUE!")</f>
        <v>#VALUE!</v>
      </c>
    </row>
    <row r="266" ht="15.75" customHeight="1">
      <c r="E266" s="4" t="str">
        <f>IFERROR(__xludf.DUMMYFUNCTION("GOOGLETRANSLATE(D266, ""he"", ""en"")"),"#VALUE!")</f>
        <v>#VALUE!</v>
      </c>
    </row>
    <row r="267" ht="15.75" customHeight="1">
      <c r="E267" s="4" t="str">
        <f>IFERROR(__xludf.DUMMYFUNCTION("GOOGLETRANSLATE(D267, ""he"", ""en"")"),"#VALUE!")</f>
        <v>#VALUE!</v>
      </c>
    </row>
    <row r="268" ht="15.75" customHeight="1">
      <c r="E268" s="4" t="str">
        <f>IFERROR(__xludf.DUMMYFUNCTION("GOOGLETRANSLATE(D268, ""he"", ""en"")"),"#VALUE!")</f>
        <v>#VALUE!</v>
      </c>
    </row>
    <row r="269" ht="15.75" customHeight="1">
      <c r="E269" s="4" t="str">
        <f>IFERROR(__xludf.DUMMYFUNCTION("GOOGLETRANSLATE(D269, ""he"", ""en"")"),"#VALUE!")</f>
        <v>#VALUE!</v>
      </c>
    </row>
    <row r="270" ht="15.75" customHeight="1">
      <c r="E270" s="4" t="str">
        <f>IFERROR(__xludf.DUMMYFUNCTION("GOOGLETRANSLATE(D270, ""he"", ""en"")"),"#VALUE!")</f>
        <v>#VALUE!</v>
      </c>
    </row>
    <row r="271" ht="15.75" customHeight="1">
      <c r="E271" s="4" t="str">
        <f>IFERROR(__xludf.DUMMYFUNCTION("GOOGLETRANSLATE(D271, ""he"", ""en"")"),"#VALUE!")</f>
        <v>#VALUE!</v>
      </c>
    </row>
    <row r="272" ht="15.75" customHeight="1">
      <c r="E272" s="4" t="str">
        <f>IFERROR(__xludf.DUMMYFUNCTION("GOOGLETRANSLATE(D272, ""he"", ""en"")"),"#VALUE!")</f>
        <v>#VALUE!</v>
      </c>
    </row>
    <row r="273" ht="15.75" customHeight="1">
      <c r="E273" s="4" t="str">
        <f>IFERROR(__xludf.DUMMYFUNCTION("GOOGLETRANSLATE(D273, ""he"", ""en"")"),"#VALUE!")</f>
        <v>#VALUE!</v>
      </c>
    </row>
    <row r="274" ht="15.75" customHeight="1">
      <c r="E274" s="4" t="str">
        <f>IFERROR(__xludf.DUMMYFUNCTION("GOOGLETRANSLATE(D274, ""he"", ""en"")"),"#VALUE!")</f>
        <v>#VALUE!</v>
      </c>
    </row>
    <row r="275" ht="15.75" customHeight="1">
      <c r="E275" s="4" t="str">
        <f>IFERROR(__xludf.DUMMYFUNCTION("GOOGLETRANSLATE(D275, ""he"", ""en"")"),"#VALUE!")</f>
        <v>#VALUE!</v>
      </c>
    </row>
    <row r="276" ht="15.75" customHeight="1">
      <c r="E276" s="4" t="str">
        <f>IFERROR(__xludf.DUMMYFUNCTION("GOOGLETRANSLATE(D276, ""he"", ""en"")"),"#VALUE!")</f>
        <v>#VALUE!</v>
      </c>
    </row>
    <row r="277" ht="15.75" customHeight="1">
      <c r="E277" s="4" t="str">
        <f>IFERROR(__xludf.DUMMYFUNCTION("GOOGLETRANSLATE(D277, ""he"", ""en"")"),"#VALUE!")</f>
        <v>#VALUE!</v>
      </c>
    </row>
    <row r="278" ht="15.75" customHeight="1">
      <c r="E278" s="4" t="str">
        <f>IFERROR(__xludf.DUMMYFUNCTION("GOOGLETRANSLATE(D278, ""he"", ""en"")"),"#VALUE!")</f>
        <v>#VALUE!</v>
      </c>
    </row>
    <row r="279" ht="15.75" customHeight="1">
      <c r="E279" s="4" t="str">
        <f>IFERROR(__xludf.DUMMYFUNCTION("GOOGLETRANSLATE(D279, ""he"", ""en"")"),"#VALUE!")</f>
        <v>#VALUE!</v>
      </c>
    </row>
    <row r="280" ht="15.75" customHeight="1">
      <c r="E280" s="4" t="str">
        <f>IFERROR(__xludf.DUMMYFUNCTION("GOOGLETRANSLATE(D280, ""he"", ""en"")"),"#VALUE!")</f>
        <v>#VALUE!</v>
      </c>
    </row>
    <row r="281" ht="15.75" customHeight="1">
      <c r="E281" s="4" t="str">
        <f>IFERROR(__xludf.DUMMYFUNCTION("GOOGLETRANSLATE(D281, ""he"", ""en"")"),"#VALUE!")</f>
        <v>#VALUE!</v>
      </c>
    </row>
    <row r="282" ht="15.75" customHeight="1">
      <c r="E282" s="4" t="str">
        <f>IFERROR(__xludf.DUMMYFUNCTION("GOOGLETRANSLATE(D282, ""he"", ""en"")"),"#VALUE!")</f>
        <v>#VALUE!</v>
      </c>
    </row>
    <row r="283" ht="15.75" customHeight="1">
      <c r="E283" s="4" t="str">
        <f>IFERROR(__xludf.DUMMYFUNCTION("GOOGLETRANSLATE(D283, ""he"", ""en"")"),"#VALUE!")</f>
        <v>#VALUE!</v>
      </c>
    </row>
    <row r="284" ht="15.75" customHeight="1">
      <c r="E284" s="4" t="str">
        <f>IFERROR(__xludf.DUMMYFUNCTION("GOOGLETRANSLATE(D284, ""he"", ""en"")"),"#VALUE!")</f>
        <v>#VALUE!</v>
      </c>
    </row>
    <row r="285" ht="15.75" customHeight="1">
      <c r="E285" s="4" t="str">
        <f>IFERROR(__xludf.DUMMYFUNCTION("GOOGLETRANSLATE(D285, ""he"", ""en"")"),"#VALUE!")</f>
        <v>#VALUE!</v>
      </c>
    </row>
    <row r="286" ht="15.75" customHeight="1">
      <c r="E286" s="4" t="str">
        <f>IFERROR(__xludf.DUMMYFUNCTION("GOOGLETRANSLATE(D286, ""he"", ""en"")"),"#VALUE!")</f>
        <v>#VALUE!</v>
      </c>
    </row>
    <row r="287" ht="15.75" customHeight="1">
      <c r="E287" s="4" t="str">
        <f>IFERROR(__xludf.DUMMYFUNCTION("GOOGLETRANSLATE(D287, ""he"", ""en"")"),"#VALUE!")</f>
        <v>#VALUE!</v>
      </c>
    </row>
    <row r="288" ht="15.75" customHeight="1">
      <c r="E288" s="4" t="str">
        <f>IFERROR(__xludf.DUMMYFUNCTION("GOOGLETRANSLATE(D288, ""he"", ""en"")"),"#VALUE!")</f>
        <v>#VALUE!</v>
      </c>
    </row>
    <row r="289" ht="15.75" customHeight="1">
      <c r="E289" s="4" t="str">
        <f>IFERROR(__xludf.DUMMYFUNCTION("GOOGLETRANSLATE(D289, ""he"", ""en"")"),"#VALUE!")</f>
        <v>#VALUE!</v>
      </c>
    </row>
    <row r="290" ht="15.75" customHeight="1">
      <c r="E290" s="4" t="str">
        <f>IFERROR(__xludf.DUMMYFUNCTION("GOOGLETRANSLATE(D290, ""he"", ""en"")"),"#VALUE!")</f>
        <v>#VALUE!</v>
      </c>
    </row>
    <row r="291" ht="15.75" customHeight="1">
      <c r="E291" s="4" t="str">
        <f>IFERROR(__xludf.DUMMYFUNCTION("GOOGLETRANSLATE(D291, ""he"", ""en"")"),"#VALUE!")</f>
        <v>#VALUE!</v>
      </c>
    </row>
    <row r="292" ht="15.75" customHeight="1">
      <c r="E292" s="4" t="str">
        <f>IFERROR(__xludf.DUMMYFUNCTION("GOOGLETRANSLATE(D292, ""he"", ""en"")"),"#VALUE!")</f>
        <v>#VALUE!</v>
      </c>
    </row>
    <row r="293" ht="15.75" customHeight="1">
      <c r="E293" s="4" t="str">
        <f>IFERROR(__xludf.DUMMYFUNCTION("GOOGLETRANSLATE(D293, ""he"", ""en"")"),"#VALUE!")</f>
        <v>#VALUE!</v>
      </c>
    </row>
    <row r="294" ht="15.75" customHeight="1">
      <c r="E294" s="4" t="str">
        <f>IFERROR(__xludf.DUMMYFUNCTION("GOOGLETRANSLATE(D294, ""he"", ""en"")"),"#VALUE!")</f>
        <v>#VALUE!</v>
      </c>
    </row>
    <row r="295" ht="15.75" customHeight="1">
      <c r="E295" s="4" t="str">
        <f>IFERROR(__xludf.DUMMYFUNCTION("GOOGLETRANSLATE(D295, ""he"", ""en"")"),"#VALUE!")</f>
        <v>#VALUE!</v>
      </c>
    </row>
    <row r="296" ht="15.75" customHeight="1">
      <c r="E296" s="4" t="str">
        <f>IFERROR(__xludf.DUMMYFUNCTION("GOOGLETRANSLATE(D296, ""he"", ""en"")"),"#VALUE!")</f>
        <v>#VALUE!</v>
      </c>
    </row>
    <row r="297" ht="15.75" customHeight="1">
      <c r="E297" s="4" t="str">
        <f>IFERROR(__xludf.DUMMYFUNCTION("GOOGLETRANSLATE(D297, ""he"", ""en"")"),"#VALUE!")</f>
        <v>#VALUE!</v>
      </c>
    </row>
    <row r="298" ht="15.75" customHeight="1">
      <c r="E298" s="4" t="str">
        <f>IFERROR(__xludf.DUMMYFUNCTION("GOOGLETRANSLATE(D298, ""he"", ""en"")"),"#VALUE!")</f>
        <v>#VALUE!</v>
      </c>
    </row>
    <row r="299" ht="15.75" customHeight="1">
      <c r="E299" s="4" t="str">
        <f>IFERROR(__xludf.DUMMYFUNCTION("GOOGLETRANSLATE(D299, ""he"", ""en"")"),"#VALUE!")</f>
        <v>#VALUE!</v>
      </c>
    </row>
    <row r="300" ht="15.75" customHeight="1">
      <c r="E300" s="4" t="str">
        <f>IFERROR(__xludf.DUMMYFUNCTION("GOOGLETRANSLATE(D300, ""he"", ""en"")"),"#VALUE!")</f>
        <v>#VALUE!</v>
      </c>
    </row>
    <row r="301" ht="15.75" customHeight="1">
      <c r="E301" s="4" t="str">
        <f>IFERROR(__xludf.DUMMYFUNCTION("GOOGLETRANSLATE(D301, ""he"", ""en"")"),"#VALUE!")</f>
        <v>#VALUE!</v>
      </c>
    </row>
    <row r="302" ht="15.75" customHeight="1">
      <c r="E302" s="4" t="str">
        <f>IFERROR(__xludf.DUMMYFUNCTION("GOOGLETRANSLATE(D302, ""he"", ""en"")"),"#VALUE!")</f>
        <v>#VALUE!</v>
      </c>
    </row>
    <row r="303" ht="15.75" customHeight="1">
      <c r="E303" s="4" t="str">
        <f>IFERROR(__xludf.DUMMYFUNCTION("GOOGLETRANSLATE(D303, ""he"", ""en"")"),"#VALUE!")</f>
        <v>#VALUE!</v>
      </c>
    </row>
    <row r="304" ht="15.75" customHeight="1">
      <c r="E304" s="4" t="str">
        <f>IFERROR(__xludf.DUMMYFUNCTION("GOOGLETRANSLATE(D304, ""he"", ""en"")"),"#VALUE!")</f>
        <v>#VALUE!</v>
      </c>
    </row>
    <row r="305" ht="15.75" customHeight="1">
      <c r="E305" s="4" t="str">
        <f>IFERROR(__xludf.DUMMYFUNCTION("GOOGLETRANSLATE(D305, ""he"", ""en"")"),"#VALUE!")</f>
        <v>#VALUE!</v>
      </c>
    </row>
    <row r="306" ht="15.75" customHeight="1">
      <c r="E306" s="4" t="str">
        <f>IFERROR(__xludf.DUMMYFUNCTION("GOOGLETRANSLATE(D306, ""he"", ""en"")"),"#VALUE!")</f>
        <v>#VALUE!</v>
      </c>
    </row>
    <row r="307" ht="15.75" customHeight="1">
      <c r="E307" s="4" t="str">
        <f>IFERROR(__xludf.DUMMYFUNCTION("GOOGLETRANSLATE(D307, ""he"", ""en"")"),"#VALUE!")</f>
        <v>#VALUE!</v>
      </c>
    </row>
    <row r="308" ht="15.75" customHeight="1">
      <c r="E308" s="4" t="str">
        <f>IFERROR(__xludf.DUMMYFUNCTION("GOOGLETRANSLATE(D308, ""he"", ""en"")"),"#VALUE!")</f>
        <v>#VALUE!</v>
      </c>
    </row>
    <row r="309" ht="15.75" customHeight="1">
      <c r="E309" s="4" t="str">
        <f>IFERROR(__xludf.DUMMYFUNCTION("GOOGLETRANSLATE(D309, ""he"", ""en"")"),"#VALUE!")</f>
        <v>#VALUE!</v>
      </c>
    </row>
    <row r="310" ht="15.75" customHeight="1">
      <c r="E310" s="4" t="str">
        <f>IFERROR(__xludf.DUMMYFUNCTION("GOOGLETRANSLATE(D310, ""he"", ""en"")"),"#VALUE!")</f>
        <v>#VALUE!</v>
      </c>
    </row>
    <row r="311" ht="15.75" customHeight="1">
      <c r="E311" s="4" t="str">
        <f>IFERROR(__xludf.DUMMYFUNCTION("GOOGLETRANSLATE(D311, ""he"", ""en"")"),"#VALUE!")</f>
        <v>#VALUE!</v>
      </c>
    </row>
    <row r="312" ht="15.75" customHeight="1">
      <c r="E312" s="4" t="str">
        <f>IFERROR(__xludf.DUMMYFUNCTION("GOOGLETRANSLATE(D312, ""he"", ""en"")"),"#VALUE!")</f>
        <v>#VALUE!</v>
      </c>
    </row>
    <row r="313" ht="15.75" customHeight="1">
      <c r="E313" s="4" t="str">
        <f>IFERROR(__xludf.DUMMYFUNCTION("GOOGLETRANSLATE(D313, ""he"", ""en"")"),"#VALUE!")</f>
        <v>#VALUE!</v>
      </c>
    </row>
    <row r="314" ht="15.75" customHeight="1">
      <c r="E314" s="4" t="str">
        <f>IFERROR(__xludf.DUMMYFUNCTION("GOOGLETRANSLATE(D314, ""he"", ""en"")"),"#VALUE!")</f>
        <v>#VALUE!</v>
      </c>
    </row>
    <row r="315" ht="15.75" customHeight="1">
      <c r="E315" s="4" t="str">
        <f>IFERROR(__xludf.DUMMYFUNCTION("GOOGLETRANSLATE(D315, ""he"", ""en"")"),"#VALUE!")</f>
        <v>#VALUE!</v>
      </c>
    </row>
    <row r="316" ht="15.75" customHeight="1">
      <c r="E316" s="4" t="str">
        <f>IFERROR(__xludf.DUMMYFUNCTION("GOOGLETRANSLATE(D316, ""he"", ""en"")"),"#VALUE!")</f>
        <v>#VALUE!</v>
      </c>
    </row>
    <row r="317" ht="15.75" customHeight="1">
      <c r="E317" s="4" t="str">
        <f>IFERROR(__xludf.DUMMYFUNCTION("GOOGLETRANSLATE(D317, ""he"", ""en"")"),"#VALUE!")</f>
        <v>#VALUE!</v>
      </c>
    </row>
    <row r="318" ht="15.75" customHeight="1">
      <c r="E318" s="4" t="str">
        <f>IFERROR(__xludf.DUMMYFUNCTION("GOOGLETRANSLATE(D318, ""he"", ""en"")"),"#VALUE!")</f>
        <v>#VALUE!</v>
      </c>
    </row>
    <row r="319" ht="15.75" customHeight="1">
      <c r="E319" s="4" t="str">
        <f>IFERROR(__xludf.DUMMYFUNCTION("GOOGLETRANSLATE(D319, ""he"", ""en"")"),"#VALUE!")</f>
        <v>#VALUE!</v>
      </c>
    </row>
    <row r="320" ht="15.75" customHeight="1">
      <c r="E320" s="4" t="str">
        <f>IFERROR(__xludf.DUMMYFUNCTION("GOOGLETRANSLATE(D320, ""he"", ""en"")"),"#VALUE!")</f>
        <v>#VALUE!</v>
      </c>
    </row>
    <row r="321" ht="15.75" customHeight="1">
      <c r="E321" s="4" t="str">
        <f>IFERROR(__xludf.DUMMYFUNCTION("GOOGLETRANSLATE(D321, ""he"", ""en"")"),"#VALUE!")</f>
        <v>#VALUE!</v>
      </c>
    </row>
    <row r="322" ht="15.75" customHeight="1">
      <c r="E322" s="4" t="str">
        <f>IFERROR(__xludf.DUMMYFUNCTION("GOOGLETRANSLATE(D322, ""he"", ""en"")"),"#VALUE!")</f>
        <v>#VALUE!</v>
      </c>
    </row>
    <row r="323" ht="15.75" customHeight="1">
      <c r="E323" s="4" t="str">
        <f>IFERROR(__xludf.DUMMYFUNCTION("GOOGLETRANSLATE(D323, ""he"", ""en"")"),"#VALUE!")</f>
        <v>#VALUE!</v>
      </c>
    </row>
    <row r="324" ht="15.75" customHeight="1">
      <c r="E324" s="4" t="str">
        <f>IFERROR(__xludf.DUMMYFUNCTION("GOOGLETRANSLATE(D324, ""he"", ""en"")"),"#VALUE!")</f>
        <v>#VALUE!</v>
      </c>
    </row>
    <row r="325" ht="15.75" customHeight="1">
      <c r="E325" s="4" t="str">
        <f>IFERROR(__xludf.DUMMYFUNCTION("GOOGLETRANSLATE(D325, ""he"", ""en"")"),"#VALUE!")</f>
        <v>#VALUE!</v>
      </c>
    </row>
    <row r="326" ht="15.75" customHeight="1">
      <c r="E326" s="4" t="str">
        <f>IFERROR(__xludf.DUMMYFUNCTION("GOOGLETRANSLATE(D326, ""he"", ""en"")"),"#VALUE!")</f>
        <v>#VALUE!</v>
      </c>
    </row>
    <row r="327" ht="15.75" customHeight="1">
      <c r="E327" s="4" t="str">
        <f>IFERROR(__xludf.DUMMYFUNCTION("GOOGLETRANSLATE(D327, ""he"", ""en"")"),"#VALUE!")</f>
        <v>#VALUE!</v>
      </c>
    </row>
    <row r="328" ht="15.75" customHeight="1">
      <c r="E328" s="4" t="str">
        <f>IFERROR(__xludf.DUMMYFUNCTION("GOOGLETRANSLATE(D328, ""he"", ""en"")"),"#VALUE!")</f>
        <v>#VALUE!</v>
      </c>
    </row>
    <row r="329" ht="15.75" customHeight="1">
      <c r="E329" s="4" t="str">
        <f>IFERROR(__xludf.DUMMYFUNCTION("GOOGLETRANSLATE(D329, ""he"", ""en"")"),"#VALUE!")</f>
        <v>#VALUE!</v>
      </c>
    </row>
    <row r="330" ht="15.75" customHeight="1">
      <c r="E330" s="4" t="str">
        <f>IFERROR(__xludf.DUMMYFUNCTION("GOOGLETRANSLATE(D330, ""he"", ""en"")"),"#VALUE!")</f>
        <v>#VALUE!</v>
      </c>
    </row>
    <row r="331" ht="15.75" customHeight="1">
      <c r="E331" s="4" t="str">
        <f>IFERROR(__xludf.DUMMYFUNCTION("GOOGLETRANSLATE(D331, ""he"", ""en"")"),"#VALUE!")</f>
        <v>#VALUE!</v>
      </c>
    </row>
    <row r="332" ht="15.75" customHeight="1">
      <c r="E332" s="4" t="str">
        <f>IFERROR(__xludf.DUMMYFUNCTION("GOOGLETRANSLATE(D332, ""he"", ""en"")"),"#VALUE!")</f>
        <v>#VALUE!</v>
      </c>
    </row>
    <row r="333" ht="15.75" customHeight="1">
      <c r="E333" s="4" t="str">
        <f>IFERROR(__xludf.DUMMYFUNCTION("GOOGLETRANSLATE(D333, ""he"", ""en"")"),"#VALUE!")</f>
        <v>#VALUE!</v>
      </c>
    </row>
    <row r="334" ht="15.75" customHeight="1">
      <c r="E334" s="4" t="str">
        <f>IFERROR(__xludf.DUMMYFUNCTION("GOOGLETRANSLATE(D334, ""he"", ""en"")"),"#VALUE!")</f>
        <v>#VALUE!</v>
      </c>
    </row>
    <row r="335" ht="15.75" customHeight="1">
      <c r="E335" s="4" t="str">
        <f>IFERROR(__xludf.DUMMYFUNCTION("GOOGLETRANSLATE(D335, ""he"", ""en"")"),"#VALUE!")</f>
        <v>#VALUE!</v>
      </c>
    </row>
    <row r="336" ht="15.75" customHeight="1">
      <c r="E336" s="4" t="str">
        <f>IFERROR(__xludf.DUMMYFUNCTION("GOOGLETRANSLATE(D336, ""he"", ""en"")"),"#VALUE!")</f>
        <v>#VALUE!</v>
      </c>
    </row>
    <row r="337" ht="15.75" customHeight="1">
      <c r="E337" s="4" t="str">
        <f>IFERROR(__xludf.DUMMYFUNCTION("GOOGLETRANSLATE(D337, ""he"", ""en"")"),"#VALUE!")</f>
        <v>#VALUE!</v>
      </c>
    </row>
    <row r="338" ht="15.75" customHeight="1">
      <c r="E338" s="4" t="str">
        <f>IFERROR(__xludf.DUMMYFUNCTION("GOOGLETRANSLATE(D338, ""he"", ""en"")"),"#VALUE!")</f>
        <v>#VALUE!</v>
      </c>
    </row>
    <row r="339" ht="15.75" customHeight="1">
      <c r="E339" s="4" t="str">
        <f>IFERROR(__xludf.DUMMYFUNCTION("GOOGLETRANSLATE(D339, ""he"", ""en"")"),"#VALUE!")</f>
        <v>#VALUE!</v>
      </c>
    </row>
    <row r="340" ht="15.75" customHeight="1">
      <c r="E340" s="4" t="str">
        <f>IFERROR(__xludf.DUMMYFUNCTION("GOOGLETRANSLATE(D340, ""he"", ""en"")"),"#VALUE!")</f>
        <v>#VALUE!</v>
      </c>
    </row>
    <row r="341" ht="15.75" customHeight="1">
      <c r="E341" s="4" t="str">
        <f>IFERROR(__xludf.DUMMYFUNCTION("GOOGLETRANSLATE(D341, ""he"", ""en"")"),"#VALUE!")</f>
        <v>#VALUE!</v>
      </c>
    </row>
    <row r="342" ht="15.75" customHeight="1">
      <c r="E342" s="4" t="str">
        <f>IFERROR(__xludf.DUMMYFUNCTION("GOOGLETRANSLATE(D342, ""he"", ""en"")"),"#VALUE!")</f>
        <v>#VALUE!</v>
      </c>
    </row>
    <row r="343" ht="15.75" customHeight="1">
      <c r="E343" s="4" t="str">
        <f>IFERROR(__xludf.DUMMYFUNCTION("GOOGLETRANSLATE(D343, ""he"", ""en"")"),"#VALUE!")</f>
        <v>#VALUE!</v>
      </c>
    </row>
    <row r="344" ht="15.75" customHeight="1">
      <c r="E344" s="4" t="str">
        <f>IFERROR(__xludf.DUMMYFUNCTION("GOOGLETRANSLATE(D344, ""he"", ""en"")"),"#VALUE!")</f>
        <v>#VALUE!</v>
      </c>
    </row>
    <row r="345" ht="15.75" customHeight="1">
      <c r="E345" s="4" t="str">
        <f>IFERROR(__xludf.DUMMYFUNCTION("GOOGLETRANSLATE(D345, ""he"", ""en"")"),"#VALUE!")</f>
        <v>#VALUE!</v>
      </c>
    </row>
    <row r="346" ht="15.75" customHeight="1">
      <c r="E346" s="4" t="str">
        <f>IFERROR(__xludf.DUMMYFUNCTION("GOOGLETRANSLATE(D346, ""he"", ""en"")"),"#VALUE!")</f>
        <v>#VALUE!</v>
      </c>
    </row>
    <row r="347" ht="15.75" customHeight="1">
      <c r="E347" s="4" t="str">
        <f>IFERROR(__xludf.DUMMYFUNCTION("GOOGLETRANSLATE(D347, ""he"", ""en"")"),"#VALUE!")</f>
        <v>#VALUE!</v>
      </c>
    </row>
    <row r="348" ht="15.75" customHeight="1">
      <c r="E348" s="4" t="str">
        <f>IFERROR(__xludf.DUMMYFUNCTION("GOOGLETRANSLATE(D348, ""he"", ""en"")"),"#VALUE!")</f>
        <v>#VALUE!</v>
      </c>
    </row>
    <row r="349" ht="15.75" customHeight="1">
      <c r="E349" s="4" t="str">
        <f>IFERROR(__xludf.DUMMYFUNCTION("GOOGLETRANSLATE(D349, ""he"", ""en"")"),"#VALUE!")</f>
        <v>#VALUE!</v>
      </c>
    </row>
    <row r="350" ht="15.75" customHeight="1">
      <c r="E350" s="4" t="str">
        <f>IFERROR(__xludf.DUMMYFUNCTION("GOOGLETRANSLATE(D350, ""he"", ""en"")"),"#VALUE!")</f>
        <v>#VALUE!</v>
      </c>
    </row>
    <row r="351" ht="15.75" customHeight="1">
      <c r="E351" s="4" t="str">
        <f>IFERROR(__xludf.DUMMYFUNCTION("GOOGLETRANSLATE(D351, ""he"", ""en"")"),"#VALUE!")</f>
        <v>#VALUE!</v>
      </c>
    </row>
    <row r="352" ht="15.75" customHeight="1">
      <c r="E352" s="4" t="str">
        <f>IFERROR(__xludf.DUMMYFUNCTION("GOOGLETRANSLATE(D352, ""he"", ""en"")"),"#VALUE!")</f>
        <v>#VALUE!</v>
      </c>
    </row>
    <row r="353" ht="15.75" customHeight="1">
      <c r="E353" s="4" t="str">
        <f>IFERROR(__xludf.DUMMYFUNCTION("GOOGLETRANSLATE(D353, ""he"", ""en"")"),"#VALUE!")</f>
        <v>#VALUE!</v>
      </c>
    </row>
    <row r="354" ht="15.75" customHeight="1">
      <c r="E354" s="4" t="str">
        <f>IFERROR(__xludf.DUMMYFUNCTION("GOOGLETRANSLATE(D354, ""he"", ""en"")"),"#VALUE!")</f>
        <v>#VALUE!</v>
      </c>
    </row>
    <row r="355" ht="15.75" customHeight="1">
      <c r="E355" s="4" t="str">
        <f>IFERROR(__xludf.DUMMYFUNCTION("GOOGLETRANSLATE(D355, ""he"", ""en"")"),"#VALUE!")</f>
        <v>#VALUE!</v>
      </c>
    </row>
    <row r="356" ht="15.75" customHeight="1">
      <c r="E356" s="4" t="str">
        <f>IFERROR(__xludf.DUMMYFUNCTION("GOOGLETRANSLATE(D356, ""he"", ""en"")"),"#VALUE!")</f>
        <v>#VALUE!</v>
      </c>
    </row>
    <row r="357" ht="15.75" customHeight="1">
      <c r="E357" s="4" t="str">
        <f>IFERROR(__xludf.DUMMYFUNCTION("GOOGLETRANSLATE(D357, ""he"", ""en"")"),"#VALUE!")</f>
        <v>#VALUE!</v>
      </c>
    </row>
    <row r="358" ht="15.75" customHeight="1">
      <c r="E358" s="4" t="str">
        <f>IFERROR(__xludf.DUMMYFUNCTION("GOOGLETRANSLATE(D358, ""he"", ""en"")"),"#VALUE!")</f>
        <v>#VALUE!</v>
      </c>
    </row>
    <row r="359" ht="15.75" customHeight="1">
      <c r="E359" s="4" t="str">
        <f>IFERROR(__xludf.DUMMYFUNCTION("GOOGLETRANSLATE(D359, ""he"", ""en"")"),"#VALUE!")</f>
        <v>#VALUE!</v>
      </c>
    </row>
    <row r="360" ht="15.75" customHeight="1">
      <c r="E360" s="4" t="str">
        <f>IFERROR(__xludf.DUMMYFUNCTION("GOOGLETRANSLATE(D360, ""he"", ""en"")"),"#VALUE!")</f>
        <v>#VALUE!</v>
      </c>
    </row>
    <row r="361" ht="15.75" customHeight="1">
      <c r="E361" s="4" t="str">
        <f>IFERROR(__xludf.DUMMYFUNCTION("GOOGLETRANSLATE(D361, ""he"", ""en"")"),"#VALUE!")</f>
        <v>#VALUE!</v>
      </c>
    </row>
    <row r="362" ht="15.75" customHeight="1">
      <c r="E362" s="4" t="str">
        <f>IFERROR(__xludf.DUMMYFUNCTION("GOOGLETRANSLATE(D362, ""he"", ""en"")"),"#VALUE!")</f>
        <v>#VALUE!</v>
      </c>
    </row>
    <row r="363" ht="15.75" customHeight="1">
      <c r="E363" s="4" t="str">
        <f>IFERROR(__xludf.DUMMYFUNCTION("GOOGLETRANSLATE(D363, ""he"", ""en"")"),"#VALUE!")</f>
        <v>#VALUE!</v>
      </c>
    </row>
    <row r="364" ht="15.75" customHeight="1">
      <c r="E364" s="4" t="str">
        <f>IFERROR(__xludf.DUMMYFUNCTION("GOOGLETRANSLATE(D364, ""he"", ""en"")"),"#VALUE!")</f>
        <v>#VALUE!</v>
      </c>
    </row>
    <row r="365" ht="15.75" customHeight="1">
      <c r="E365" s="4" t="str">
        <f>IFERROR(__xludf.DUMMYFUNCTION("GOOGLETRANSLATE(D365, ""he"", ""en"")"),"#VALUE!")</f>
        <v>#VALUE!</v>
      </c>
    </row>
    <row r="366" ht="15.75" customHeight="1">
      <c r="E366" s="4" t="str">
        <f>IFERROR(__xludf.DUMMYFUNCTION("GOOGLETRANSLATE(D366, ""he"", ""en"")"),"#VALUE!")</f>
        <v>#VALUE!</v>
      </c>
    </row>
    <row r="367" ht="15.75" customHeight="1">
      <c r="E367" s="4" t="str">
        <f>IFERROR(__xludf.DUMMYFUNCTION("GOOGLETRANSLATE(D367, ""he"", ""en"")"),"#VALUE!")</f>
        <v>#VALUE!</v>
      </c>
    </row>
    <row r="368" ht="15.75" customHeight="1">
      <c r="E368" s="4" t="str">
        <f>IFERROR(__xludf.DUMMYFUNCTION("GOOGLETRANSLATE(D368, ""he"", ""en"")"),"#VALUE!")</f>
        <v>#VALUE!</v>
      </c>
    </row>
    <row r="369" ht="15.75" customHeight="1">
      <c r="E369" s="4" t="str">
        <f>IFERROR(__xludf.DUMMYFUNCTION("GOOGLETRANSLATE(D369, ""he"", ""en"")"),"#VALUE!")</f>
        <v>#VALUE!</v>
      </c>
    </row>
    <row r="370" ht="15.75" customHeight="1">
      <c r="E370" s="4" t="str">
        <f>IFERROR(__xludf.DUMMYFUNCTION("GOOGLETRANSLATE(D370, ""he"", ""en"")"),"#VALUE!")</f>
        <v>#VALUE!</v>
      </c>
    </row>
    <row r="371" ht="15.75" customHeight="1">
      <c r="E371" s="4" t="str">
        <f>IFERROR(__xludf.DUMMYFUNCTION("GOOGLETRANSLATE(D371, ""he"", ""en"")"),"#VALUE!")</f>
        <v>#VALUE!</v>
      </c>
    </row>
    <row r="372" ht="15.75" customHeight="1">
      <c r="E372" s="4" t="str">
        <f>IFERROR(__xludf.DUMMYFUNCTION("GOOGLETRANSLATE(D372, ""he"", ""en"")"),"#VALUE!")</f>
        <v>#VALUE!</v>
      </c>
    </row>
    <row r="373" ht="15.75" customHeight="1">
      <c r="E373" s="4" t="str">
        <f>IFERROR(__xludf.DUMMYFUNCTION("GOOGLETRANSLATE(D373, ""he"", ""en"")"),"#VALUE!")</f>
        <v>#VALUE!</v>
      </c>
    </row>
    <row r="374" ht="15.75" customHeight="1">
      <c r="E374" s="4" t="str">
        <f>IFERROR(__xludf.DUMMYFUNCTION("GOOGLETRANSLATE(D374, ""he"", ""en"")"),"#VALUE!")</f>
        <v>#VALUE!</v>
      </c>
    </row>
    <row r="375" ht="15.75" customHeight="1">
      <c r="E375" s="4" t="str">
        <f>IFERROR(__xludf.DUMMYFUNCTION("GOOGLETRANSLATE(D375, ""he"", ""en"")"),"#VALUE!")</f>
        <v>#VALUE!</v>
      </c>
    </row>
    <row r="376" ht="15.75" customHeight="1">
      <c r="E376" s="4" t="str">
        <f>IFERROR(__xludf.DUMMYFUNCTION("GOOGLETRANSLATE(D376, ""he"", ""en"")"),"#VALUE!")</f>
        <v>#VALUE!</v>
      </c>
    </row>
    <row r="377" ht="15.75" customHeight="1">
      <c r="E377" s="4" t="str">
        <f>IFERROR(__xludf.DUMMYFUNCTION("GOOGLETRANSLATE(D377, ""he"", ""en"")"),"#VALUE!")</f>
        <v>#VALUE!</v>
      </c>
    </row>
    <row r="378" ht="15.75" customHeight="1">
      <c r="E378" s="4" t="str">
        <f>IFERROR(__xludf.DUMMYFUNCTION("GOOGLETRANSLATE(D378, ""he"", ""en"")"),"#VALUE!")</f>
        <v>#VALUE!</v>
      </c>
    </row>
    <row r="379" ht="15.75" customHeight="1">
      <c r="E379" s="4" t="str">
        <f>IFERROR(__xludf.DUMMYFUNCTION("GOOGLETRANSLATE(D379, ""he"", ""en"")"),"#VALUE!")</f>
        <v>#VALUE!</v>
      </c>
    </row>
    <row r="380" ht="15.75" customHeight="1">
      <c r="E380" s="4" t="str">
        <f>IFERROR(__xludf.DUMMYFUNCTION("GOOGLETRANSLATE(D380, ""he"", ""en"")"),"#VALUE!")</f>
        <v>#VALUE!</v>
      </c>
    </row>
    <row r="381" ht="15.75" customHeight="1">
      <c r="E381" s="4" t="str">
        <f>IFERROR(__xludf.DUMMYFUNCTION("GOOGLETRANSLATE(D381, ""he"", ""en"")"),"#VALUE!")</f>
        <v>#VALUE!</v>
      </c>
    </row>
    <row r="382" ht="15.75" customHeight="1">
      <c r="E382" s="4" t="str">
        <f>IFERROR(__xludf.DUMMYFUNCTION("GOOGLETRANSLATE(D382, ""he"", ""en"")"),"#VALUE!")</f>
        <v>#VALUE!</v>
      </c>
    </row>
    <row r="383" ht="15.75" customHeight="1">
      <c r="E383" s="4" t="str">
        <f>IFERROR(__xludf.DUMMYFUNCTION("GOOGLETRANSLATE(D383, ""he"", ""en"")"),"#VALUE!")</f>
        <v>#VALUE!</v>
      </c>
    </row>
    <row r="384" ht="15.75" customHeight="1">
      <c r="E384" s="4" t="str">
        <f>IFERROR(__xludf.DUMMYFUNCTION("GOOGLETRANSLATE(D384, ""he"", ""en"")"),"#VALUE!")</f>
        <v>#VALUE!</v>
      </c>
    </row>
    <row r="385" ht="15.75" customHeight="1">
      <c r="E385" s="4" t="str">
        <f>IFERROR(__xludf.DUMMYFUNCTION("GOOGLETRANSLATE(D385, ""he"", ""en"")"),"#VALUE!")</f>
        <v>#VALUE!</v>
      </c>
    </row>
    <row r="386" ht="15.75" customHeight="1">
      <c r="E386" s="4" t="str">
        <f>IFERROR(__xludf.DUMMYFUNCTION("GOOGLETRANSLATE(D386, ""he"", ""en"")"),"#VALUE!")</f>
        <v>#VALUE!</v>
      </c>
    </row>
    <row r="387" ht="15.75" customHeight="1">
      <c r="E387" s="4" t="str">
        <f>IFERROR(__xludf.DUMMYFUNCTION("GOOGLETRANSLATE(D387, ""he"", ""en"")"),"#VALUE!")</f>
        <v>#VALUE!</v>
      </c>
    </row>
    <row r="388" ht="15.75" customHeight="1">
      <c r="E388" s="4" t="str">
        <f>IFERROR(__xludf.DUMMYFUNCTION("GOOGLETRANSLATE(D388, ""he"", ""en"")"),"#VALUE!")</f>
        <v>#VALUE!</v>
      </c>
    </row>
    <row r="389" ht="15.75" customHeight="1">
      <c r="E389" s="4" t="str">
        <f>IFERROR(__xludf.DUMMYFUNCTION("GOOGLETRANSLATE(D389, ""he"", ""en"")"),"#VALUE!")</f>
        <v>#VALUE!</v>
      </c>
    </row>
    <row r="390" ht="15.75" customHeight="1">
      <c r="E390" s="4" t="str">
        <f>IFERROR(__xludf.DUMMYFUNCTION("GOOGLETRANSLATE(D390, ""he"", ""en"")"),"#VALUE!")</f>
        <v>#VALUE!</v>
      </c>
    </row>
    <row r="391" ht="15.75" customHeight="1">
      <c r="E391" s="4" t="str">
        <f>IFERROR(__xludf.DUMMYFUNCTION("GOOGLETRANSLATE(D391, ""he"", ""en"")"),"#VALUE!")</f>
        <v>#VALUE!</v>
      </c>
    </row>
    <row r="392" ht="15.75" customHeight="1">
      <c r="E392" s="4" t="str">
        <f>IFERROR(__xludf.DUMMYFUNCTION("GOOGLETRANSLATE(D392, ""he"", ""en"")"),"#VALUE!")</f>
        <v>#VALUE!</v>
      </c>
    </row>
    <row r="393" ht="15.75" customHeight="1">
      <c r="E393" s="4" t="str">
        <f>IFERROR(__xludf.DUMMYFUNCTION("GOOGLETRANSLATE(D393, ""he"", ""en"")"),"#VALUE!")</f>
        <v>#VALUE!</v>
      </c>
    </row>
    <row r="394" ht="15.75" customHeight="1">
      <c r="E394" s="4" t="str">
        <f>IFERROR(__xludf.DUMMYFUNCTION("GOOGLETRANSLATE(D394, ""he"", ""en"")"),"#VALUE!")</f>
        <v>#VALUE!</v>
      </c>
    </row>
    <row r="395" ht="15.75" customHeight="1">
      <c r="E395" s="4" t="str">
        <f>IFERROR(__xludf.DUMMYFUNCTION("GOOGLETRANSLATE(D395, ""he"", ""en"")"),"#VALUE!")</f>
        <v>#VALUE!</v>
      </c>
    </row>
    <row r="396" ht="15.75" customHeight="1">
      <c r="E396" s="4" t="str">
        <f>IFERROR(__xludf.DUMMYFUNCTION("GOOGLETRANSLATE(D396, ""he"", ""en"")"),"#VALUE!")</f>
        <v>#VALUE!</v>
      </c>
    </row>
    <row r="397" ht="15.75" customHeight="1">
      <c r="E397" s="4" t="str">
        <f>IFERROR(__xludf.DUMMYFUNCTION("GOOGLETRANSLATE(D397, ""he"", ""en"")"),"#VALUE!")</f>
        <v>#VALUE!</v>
      </c>
    </row>
    <row r="398" ht="15.75" customHeight="1">
      <c r="E398" s="4" t="str">
        <f>IFERROR(__xludf.DUMMYFUNCTION("GOOGLETRANSLATE(D398, ""he"", ""en"")"),"#VALUE!")</f>
        <v>#VALUE!</v>
      </c>
    </row>
    <row r="399" ht="15.75" customHeight="1">
      <c r="E399" s="4" t="str">
        <f>IFERROR(__xludf.DUMMYFUNCTION("GOOGLETRANSLATE(D399, ""he"", ""en"")"),"#VALUE!")</f>
        <v>#VALUE!</v>
      </c>
    </row>
    <row r="400" ht="15.75" customHeight="1">
      <c r="E400" s="4" t="str">
        <f>IFERROR(__xludf.DUMMYFUNCTION("GOOGLETRANSLATE(D400, ""he"", ""en"")"),"#VALUE!")</f>
        <v>#VALUE!</v>
      </c>
    </row>
    <row r="401" ht="15.75" customHeight="1">
      <c r="E401" s="4" t="str">
        <f>IFERROR(__xludf.DUMMYFUNCTION("GOOGLETRANSLATE(D401, ""he"", ""en"")"),"#VALUE!")</f>
        <v>#VALUE!</v>
      </c>
    </row>
    <row r="402" ht="15.75" customHeight="1">
      <c r="E402" s="4" t="str">
        <f>IFERROR(__xludf.DUMMYFUNCTION("GOOGLETRANSLATE(D402, ""he"", ""en"")"),"#VALUE!")</f>
        <v>#VALUE!</v>
      </c>
    </row>
    <row r="403" ht="15.75" customHeight="1">
      <c r="E403" s="4" t="str">
        <f>IFERROR(__xludf.DUMMYFUNCTION("GOOGLETRANSLATE(D403, ""he"", ""en"")"),"#VALUE!")</f>
        <v>#VALUE!</v>
      </c>
    </row>
    <row r="404" ht="15.75" customHeight="1">
      <c r="E404" s="4" t="str">
        <f>IFERROR(__xludf.DUMMYFUNCTION("GOOGLETRANSLATE(D404, ""he"", ""en"")"),"#VALUE!")</f>
        <v>#VALUE!</v>
      </c>
    </row>
    <row r="405" ht="15.75" customHeight="1">
      <c r="E405" s="4" t="str">
        <f>IFERROR(__xludf.DUMMYFUNCTION("GOOGLETRANSLATE(D405, ""he"", ""en"")"),"#VALUE!")</f>
        <v>#VALUE!</v>
      </c>
    </row>
    <row r="406" ht="15.75" customHeight="1">
      <c r="E406" s="4" t="str">
        <f>IFERROR(__xludf.DUMMYFUNCTION("GOOGLETRANSLATE(D406, ""he"", ""en"")"),"#VALUE!")</f>
        <v>#VALUE!</v>
      </c>
    </row>
    <row r="407" ht="15.75" customHeight="1">
      <c r="E407" s="4" t="str">
        <f>IFERROR(__xludf.DUMMYFUNCTION("GOOGLETRANSLATE(D407, ""he"", ""en"")"),"#VALUE!")</f>
        <v>#VALUE!</v>
      </c>
    </row>
    <row r="408" ht="15.75" customHeight="1">
      <c r="E408" s="4" t="str">
        <f>IFERROR(__xludf.DUMMYFUNCTION("GOOGLETRANSLATE(D408, ""he"", ""en"")"),"#VALUE!")</f>
        <v>#VALUE!</v>
      </c>
    </row>
    <row r="409" ht="15.75" customHeight="1">
      <c r="E409" s="4" t="str">
        <f>IFERROR(__xludf.DUMMYFUNCTION("GOOGLETRANSLATE(D409, ""he"", ""en"")"),"#VALUE!")</f>
        <v>#VALUE!</v>
      </c>
    </row>
    <row r="410" ht="15.75" customHeight="1">
      <c r="E410" s="4" t="str">
        <f>IFERROR(__xludf.DUMMYFUNCTION("GOOGLETRANSLATE(D410, ""he"", ""en"")"),"#VALUE!")</f>
        <v>#VALUE!</v>
      </c>
    </row>
    <row r="411" ht="15.75" customHeight="1">
      <c r="E411" s="4" t="str">
        <f>IFERROR(__xludf.DUMMYFUNCTION("GOOGLETRANSLATE(D411, ""he"", ""en"")"),"#VALUE!")</f>
        <v>#VALUE!</v>
      </c>
    </row>
    <row r="412" ht="15.75" customHeight="1">
      <c r="E412" s="4" t="str">
        <f>IFERROR(__xludf.DUMMYFUNCTION("GOOGLETRANSLATE(D412, ""he"", ""en"")"),"#VALUE!")</f>
        <v>#VALUE!</v>
      </c>
    </row>
    <row r="413" ht="15.75" customHeight="1">
      <c r="E413" s="4" t="str">
        <f>IFERROR(__xludf.DUMMYFUNCTION("GOOGLETRANSLATE(D413, ""he"", ""en"")"),"#VALUE!")</f>
        <v>#VALUE!</v>
      </c>
    </row>
    <row r="414" ht="15.75" customHeight="1">
      <c r="E414" s="4" t="str">
        <f>IFERROR(__xludf.DUMMYFUNCTION("GOOGLETRANSLATE(D414, ""he"", ""en"")"),"#VALUE!")</f>
        <v>#VALUE!</v>
      </c>
    </row>
    <row r="415" ht="15.75" customHeight="1">
      <c r="E415" s="4" t="str">
        <f>IFERROR(__xludf.DUMMYFUNCTION("GOOGLETRANSLATE(D415, ""he"", ""en"")"),"#VALUE!")</f>
        <v>#VALUE!</v>
      </c>
    </row>
    <row r="416" ht="15.75" customHeight="1">
      <c r="E416" s="4" t="str">
        <f>IFERROR(__xludf.DUMMYFUNCTION("GOOGLETRANSLATE(D416, ""he"", ""en"")"),"#VALUE!")</f>
        <v>#VALUE!</v>
      </c>
    </row>
    <row r="417" ht="15.75" customHeight="1">
      <c r="E417" s="4" t="str">
        <f>IFERROR(__xludf.DUMMYFUNCTION("GOOGLETRANSLATE(D417, ""he"", ""en"")"),"#VALUE!")</f>
        <v>#VALUE!</v>
      </c>
    </row>
    <row r="418" ht="15.75" customHeight="1">
      <c r="E418" s="4" t="str">
        <f>IFERROR(__xludf.DUMMYFUNCTION("GOOGLETRANSLATE(D418, ""he"", ""en"")"),"#VALUE!")</f>
        <v>#VALUE!</v>
      </c>
    </row>
    <row r="419" ht="15.75" customHeight="1">
      <c r="E419" s="4" t="str">
        <f>IFERROR(__xludf.DUMMYFUNCTION("GOOGLETRANSLATE(D419, ""he"", ""en"")"),"#VALUE!")</f>
        <v>#VALUE!</v>
      </c>
    </row>
    <row r="420" ht="15.75" customHeight="1">
      <c r="E420" s="4" t="str">
        <f>IFERROR(__xludf.DUMMYFUNCTION("GOOGLETRANSLATE(D420, ""he"", ""en"")"),"#VALUE!")</f>
        <v>#VALUE!</v>
      </c>
    </row>
    <row r="421" ht="15.75" customHeight="1">
      <c r="E421" s="4" t="str">
        <f>IFERROR(__xludf.DUMMYFUNCTION("GOOGLETRANSLATE(D421, ""he"", ""en"")"),"#VALUE!")</f>
        <v>#VALUE!</v>
      </c>
    </row>
    <row r="422" ht="15.75" customHeight="1">
      <c r="E422" s="4" t="str">
        <f>IFERROR(__xludf.DUMMYFUNCTION("GOOGLETRANSLATE(D422, ""he"", ""en"")"),"#VALUE!")</f>
        <v>#VALUE!</v>
      </c>
    </row>
    <row r="423" ht="15.75" customHeight="1">
      <c r="E423" s="4" t="str">
        <f>IFERROR(__xludf.DUMMYFUNCTION("GOOGLETRANSLATE(D423, ""he"", ""en"")"),"#VALUE!")</f>
        <v>#VALUE!</v>
      </c>
    </row>
    <row r="424" ht="15.75" customHeight="1">
      <c r="E424" s="4" t="str">
        <f>IFERROR(__xludf.DUMMYFUNCTION("GOOGLETRANSLATE(D424, ""he"", ""en"")"),"#VALUE!")</f>
        <v>#VALUE!</v>
      </c>
    </row>
    <row r="425" ht="15.75" customHeight="1">
      <c r="E425" s="4" t="str">
        <f>IFERROR(__xludf.DUMMYFUNCTION("GOOGLETRANSLATE(D425, ""he"", ""en"")"),"#VALUE!")</f>
        <v>#VALUE!</v>
      </c>
    </row>
    <row r="426" ht="15.75" customHeight="1">
      <c r="E426" s="4" t="str">
        <f>IFERROR(__xludf.DUMMYFUNCTION("GOOGLETRANSLATE(D426, ""he"", ""en"")"),"#VALUE!")</f>
        <v>#VALUE!</v>
      </c>
    </row>
    <row r="427" ht="15.75" customHeight="1">
      <c r="E427" s="4" t="str">
        <f>IFERROR(__xludf.DUMMYFUNCTION("GOOGLETRANSLATE(D427, ""he"", ""en"")"),"#VALUE!")</f>
        <v>#VALUE!</v>
      </c>
    </row>
    <row r="428" ht="15.75" customHeight="1">
      <c r="E428" s="4" t="str">
        <f>IFERROR(__xludf.DUMMYFUNCTION("GOOGLETRANSLATE(D428, ""he"", ""en"")"),"#VALUE!")</f>
        <v>#VALUE!</v>
      </c>
    </row>
    <row r="429" ht="15.75" customHeight="1">
      <c r="E429" s="4" t="str">
        <f>IFERROR(__xludf.DUMMYFUNCTION("GOOGLETRANSLATE(D429, ""he"", ""en"")"),"#VALUE!")</f>
        <v>#VALUE!</v>
      </c>
    </row>
    <row r="430" ht="15.75" customHeight="1">
      <c r="E430" s="4" t="str">
        <f>IFERROR(__xludf.DUMMYFUNCTION("GOOGLETRANSLATE(D430, ""he"", ""en"")"),"#VALUE!")</f>
        <v>#VALUE!</v>
      </c>
    </row>
    <row r="431" ht="15.75" customHeight="1">
      <c r="E431" s="4" t="str">
        <f>IFERROR(__xludf.DUMMYFUNCTION("GOOGLETRANSLATE(D431, ""he"", ""en"")"),"#VALUE!")</f>
        <v>#VALUE!</v>
      </c>
    </row>
    <row r="432" ht="15.75" customHeight="1">
      <c r="E432" s="4" t="str">
        <f>IFERROR(__xludf.DUMMYFUNCTION("GOOGLETRANSLATE(D432, ""he"", ""en"")"),"#VALUE!")</f>
        <v>#VALUE!</v>
      </c>
    </row>
    <row r="433" ht="15.75" customHeight="1">
      <c r="E433" s="4" t="str">
        <f>IFERROR(__xludf.DUMMYFUNCTION("GOOGLETRANSLATE(D433, ""he"", ""en"")"),"#VALUE!")</f>
        <v>#VALUE!</v>
      </c>
    </row>
    <row r="434" ht="15.75" customHeight="1">
      <c r="E434" s="4" t="str">
        <f>IFERROR(__xludf.DUMMYFUNCTION("GOOGLETRANSLATE(D434, ""he"", ""en"")"),"#VALUE!")</f>
        <v>#VALUE!</v>
      </c>
    </row>
    <row r="435" ht="15.75" customHeight="1">
      <c r="E435" s="4" t="str">
        <f>IFERROR(__xludf.DUMMYFUNCTION("GOOGLETRANSLATE(D435, ""he"", ""en"")"),"#VALUE!")</f>
        <v>#VALUE!</v>
      </c>
    </row>
    <row r="436" ht="15.75" customHeight="1">
      <c r="E436" s="4" t="str">
        <f>IFERROR(__xludf.DUMMYFUNCTION("GOOGLETRANSLATE(D436, ""he"", ""en"")"),"#VALUE!")</f>
        <v>#VALUE!</v>
      </c>
    </row>
    <row r="437" ht="15.75" customHeight="1">
      <c r="E437" s="4" t="str">
        <f>IFERROR(__xludf.DUMMYFUNCTION("GOOGLETRANSLATE(D437, ""he"", ""en"")"),"#VALUE!")</f>
        <v>#VALUE!</v>
      </c>
    </row>
    <row r="438" ht="15.75" customHeight="1">
      <c r="E438" s="4" t="str">
        <f>IFERROR(__xludf.DUMMYFUNCTION("GOOGLETRANSLATE(D438, ""he"", ""en"")"),"#VALUE!")</f>
        <v>#VALUE!</v>
      </c>
    </row>
    <row r="439" ht="15.75" customHeight="1">
      <c r="E439" s="4" t="str">
        <f>IFERROR(__xludf.DUMMYFUNCTION("GOOGLETRANSLATE(D439, ""he"", ""en"")"),"#VALUE!")</f>
        <v>#VALUE!</v>
      </c>
    </row>
    <row r="440" ht="15.75" customHeight="1">
      <c r="E440" s="4" t="str">
        <f>IFERROR(__xludf.DUMMYFUNCTION("GOOGLETRANSLATE(D440, ""he"", ""en"")"),"#VALUE!")</f>
        <v>#VALUE!</v>
      </c>
    </row>
    <row r="441" ht="15.75" customHeight="1">
      <c r="E441" s="4" t="str">
        <f>IFERROR(__xludf.DUMMYFUNCTION("GOOGLETRANSLATE(D441, ""he"", ""en"")"),"#VALUE!")</f>
        <v>#VALUE!</v>
      </c>
    </row>
    <row r="442" ht="15.75" customHeight="1">
      <c r="E442" s="4" t="str">
        <f>IFERROR(__xludf.DUMMYFUNCTION("GOOGLETRANSLATE(D442, ""he"", ""en"")"),"#VALUE!")</f>
        <v>#VALUE!</v>
      </c>
    </row>
    <row r="443" ht="15.75" customHeight="1">
      <c r="E443" s="4" t="str">
        <f>IFERROR(__xludf.DUMMYFUNCTION("GOOGLETRANSLATE(D443, ""he"", ""en"")"),"#VALUE!")</f>
        <v>#VALUE!</v>
      </c>
    </row>
    <row r="444" ht="15.75" customHeight="1">
      <c r="E444" s="4" t="str">
        <f>IFERROR(__xludf.DUMMYFUNCTION("GOOGLETRANSLATE(D444, ""he"", ""en"")"),"#VALUE!")</f>
        <v>#VALUE!</v>
      </c>
    </row>
    <row r="445" ht="15.75" customHeight="1">
      <c r="E445" s="4" t="str">
        <f>IFERROR(__xludf.DUMMYFUNCTION("GOOGLETRANSLATE(D445, ""he"", ""en"")"),"#VALUE!")</f>
        <v>#VALUE!</v>
      </c>
    </row>
    <row r="446" ht="15.75" customHeight="1">
      <c r="E446" s="4" t="str">
        <f>IFERROR(__xludf.DUMMYFUNCTION("GOOGLETRANSLATE(D446, ""he"", ""en"")"),"#VALUE!")</f>
        <v>#VALUE!</v>
      </c>
    </row>
    <row r="447" ht="15.75" customHeight="1">
      <c r="E447" s="4" t="str">
        <f>IFERROR(__xludf.DUMMYFUNCTION("GOOGLETRANSLATE(D447, ""he"", ""en"")"),"#VALUE!")</f>
        <v>#VALUE!</v>
      </c>
    </row>
    <row r="448" ht="15.75" customHeight="1">
      <c r="E448" s="4" t="str">
        <f>IFERROR(__xludf.DUMMYFUNCTION("GOOGLETRANSLATE(D448, ""he"", ""en"")"),"#VALUE!")</f>
        <v>#VALUE!</v>
      </c>
    </row>
    <row r="449" ht="15.75" customHeight="1">
      <c r="E449" s="4" t="str">
        <f>IFERROR(__xludf.DUMMYFUNCTION("GOOGLETRANSLATE(D449, ""he"", ""en"")"),"#VALUE!")</f>
        <v>#VALUE!</v>
      </c>
    </row>
    <row r="450" ht="15.75" customHeight="1">
      <c r="E450" s="4" t="str">
        <f>IFERROR(__xludf.DUMMYFUNCTION("GOOGLETRANSLATE(D450, ""he"", ""en"")"),"#VALUE!")</f>
        <v>#VALUE!</v>
      </c>
    </row>
    <row r="451" ht="15.75" customHeight="1">
      <c r="E451" s="4" t="str">
        <f>IFERROR(__xludf.DUMMYFUNCTION("GOOGLETRANSLATE(D451, ""he"", ""en"")"),"#VALUE!")</f>
        <v>#VALUE!</v>
      </c>
    </row>
    <row r="452" ht="15.75" customHeight="1">
      <c r="E452" s="4" t="str">
        <f>IFERROR(__xludf.DUMMYFUNCTION("GOOGLETRANSLATE(D452, ""he"", ""en"")"),"#VALUE!")</f>
        <v>#VALUE!</v>
      </c>
    </row>
    <row r="453" ht="15.75" customHeight="1">
      <c r="E453" s="4" t="str">
        <f>IFERROR(__xludf.DUMMYFUNCTION("GOOGLETRANSLATE(D453, ""he"", ""en"")"),"#VALUE!")</f>
        <v>#VALUE!</v>
      </c>
    </row>
    <row r="454" ht="15.75" customHeight="1">
      <c r="E454" s="4" t="str">
        <f>IFERROR(__xludf.DUMMYFUNCTION("GOOGLETRANSLATE(D454, ""he"", ""en"")"),"#VALUE!")</f>
        <v>#VALUE!</v>
      </c>
    </row>
    <row r="455" ht="15.75" customHeight="1">
      <c r="E455" s="4" t="str">
        <f>IFERROR(__xludf.DUMMYFUNCTION("GOOGLETRANSLATE(D455, ""he"", ""en"")"),"#VALUE!")</f>
        <v>#VALUE!</v>
      </c>
    </row>
    <row r="456" ht="15.75" customHeight="1">
      <c r="E456" s="4" t="str">
        <f>IFERROR(__xludf.DUMMYFUNCTION("GOOGLETRANSLATE(D456, ""he"", ""en"")"),"#VALUE!")</f>
        <v>#VALUE!</v>
      </c>
    </row>
    <row r="457" ht="15.75" customHeight="1">
      <c r="E457" s="4" t="str">
        <f>IFERROR(__xludf.DUMMYFUNCTION("GOOGLETRANSLATE(D457, ""he"", ""en"")"),"#VALUE!")</f>
        <v>#VALUE!</v>
      </c>
    </row>
    <row r="458" ht="15.75" customHeight="1">
      <c r="E458" s="4" t="str">
        <f>IFERROR(__xludf.DUMMYFUNCTION("GOOGLETRANSLATE(D458, ""he"", ""en"")"),"#VALUE!")</f>
        <v>#VALUE!</v>
      </c>
    </row>
    <row r="459" ht="15.75" customHeight="1">
      <c r="E459" s="4" t="str">
        <f>IFERROR(__xludf.DUMMYFUNCTION("GOOGLETRANSLATE(D459, ""he"", ""en"")"),"#VALUE!")</f>
        <v>#VALUE!</v>
      </c>
    </row>
    <row r="460" ht="15.75" customHeight="1">
      <c r="E460" s="4" t="str">
        <f>IFERROR(__xludf.DUMMYFUNCTION("GOOGLETRANSLATE(D460, ""he"", ""en"")"),"#VALUE!")</f>
        <v>#VALUE!</v>
      </c>
    </row>
    <row r="461" ht="15.75" customHeight="1">
      <c r="E461" s="4" t="str">
        <f>IFERROR(__xludf.DUMMYFUNCTION("GOOGLETRANSLATE(D461, ""he"", ""en"")"),"#VALUE!")</f>
        <v>#VALUE!</v>
      </c>
    </row>
    <row r="462" ht="15.75" customHeight="1">
      <c r="E462" s="4" t="str">
        <f>IFERROR(__xludf.DUMMYFUNCTION("GOOGLETRANSLATE(D462, ""he"", ""en"")"),"#VALUE!")</f>
        <v>#VALUE!</v>
      </c>
    </row>
    <row r="463" ht="15.75" customHeight="1">
      <c r="E463" s="4" t="str">
        <f>IFERROR(__xludf.DUMMYFUNCTION("GOOGLETRANSLATE(D463, ""he"", ""en"")"),"#VALUE!")</f>
        <v>#VALUE!</v>
      </c>
    </row>
    <row r="464" ht="15.75" customHeight="1">
      <c r="E464" s="4" t="str">
        <f>IFERROR(__xludf.DUMMYFUNCTION("GOOGLETRANSLATE(D464, ""he"", ""en"")"),"#VALUE!")</f>
        <v>#VALUE!</v>
      </c>
    </row>
    <row r="465" ht="15.75" customHeight="1">
      <c r="E465" s="4" t="str">
        <f>IFERROR(__xludf.DUMMYFUNCTION("GOOGLETRANSLATE(D465, ""he"", ""en"")"),"#VALUE!")</f>
        <v>#VALUE!</v>
      </c>
    </row>
    <row r="466" ht="15.75" customHeight="1">
      <c r="E466" s="4" t="str">
        <f>IFERROR(__xludf.DUMMYFUNCTION("GOOGLETRANSLATE(D466, ""he"", ""en"")"),"#VALUE!")</f>
        <v>#VALUE!</v>
      </c>
    </row>
    <row r="467" ht="15.75" customHeight="1">
      <c r="E467" s="4" t="str">
        <f>IFERROR(__xludf.DUMMYFUNCTION("GOOGLETRANSLATE(D467, ""he"", ""en"")"),"#VALUE!")</f>
        <v>#VALUE!</v>
      </c>
    </row>
    <row r="468" ht="15.75" customHeight="1">
      <c r="E468" s="4" t="str">
        <f>IFERROR(__xludf.DUMMYFUNCTION("GOOGLETRANSLATE(D468, ""he"", ""en"")"),"#VALUE!")</f>
        <v>#VALUE!</v>
      </c>
    </row>
    <row r="469" ht="15.75" customHeight="1">
      <c r="E469" s="4" t="str">
        <f>IFERROR(__xludf.DUMMYFUNCTION("GOOGLETRANSLATE(D469, ""he"", ""en"")"),"#VALUE!")</f>
        <v>#VALUE!</v>
      </c>
    </row>
    <row r="470" ht="15.75" customHeight="1">
      <c r="E470" s="4" t="str">
        <f>IFERROR(__xludf.DUMMYFUNCTION("GOOGLETRANSLATE(D470, ""he"", ""en"")"),"#VALUE!")</f>
        <v>#VALUE!</v>
      </c>
    </row>
    <row r="471" ht="15.75" customHeight="1">
      <c r="E471" s="4" t="str">
        <f>IFERROR(__xludf.DUMMYFUNCTION("GOOGLETRANSLATE(D471, ""he"", ""en"")"),"#VALUE!")</f>
        <v>#VALUE!</v>
      </c>
    </row>
    <row r="472" ht="15.75" customHeight="1">
      <c r="E472" s="4" t="str">
        <f>IFERROR(__xludf.DUMMYFUNCTION("GOOGLETRANSLATE(D472, ""he"", ""en"")"),"#VALUE!")</f>
        <v>#VALUE!</v>
      </c>
    </row>
    <row r="473" ht="15.75" customHeight="1">
      <c r="E473" s="4" t="str">
        <f>IFERROR(__xludf.DUMMYFUNCTION("GOOGLETRANSLATE(D473, ""he"", ""en"")"),"#VALUE!")</f>
        <v>#VALUE!</v>
      </c>
    </row>
    <row r="474" ht="15.75" customHeight="1">
      <c r="E474" s="4" t="str">
        <f>IFERROR(__xludf.DUMMYFUNCTION("GOOGLETRANSLATE(D474, ""he"", ""en"")"),"#VALUE!")</f>
        <v>#VALUE!</v>
      </c>
    </row>
    <row r="475" ht="15.75" customHeight="1">
      <c r="E475" s="4" t="str">
        <f>IFERROR(__xludf.DUMMYFUNCTION("GOOGLETRANSLATE(D475, ""he"", ""en"")"),"#VALUE!")</f>
        <v>#VALUE!</v>
      </c>
    </row>
    <row r="476" ht="15.75" customHeight="1">
      <c r="E476" s="4" t="str">
        <f>IFERROR(__xludf.DUMMYFUNCTION("GOOGLETRANSLATE(D476, ""he"", ""en"")"),"#VALUE!")</f>
        <v>#VALUE!</v>
      </c>
    </row>
    <row r="477" ht="15.75" customHeight="1">
      <c r="E477" s="4" t="str">
        <f>IFERROR(__xludf.DUMMYFUNCTION("GOOGLETRANSLATE(D477, ""he"", ""en"")"),"#VALUE!")</f>
        <v>#VALUE!</v>
      </c>
    </row>
    <row r="478" ht="15.75" customHeight="1">
      <c r="E478" s="4" t="str">
        <f>IFERROR(__xludf.DUMMYFUNCTION("GOOGLETRANSLATE(D478, ""he"", ""en"")"),"#VALUE!")</f>
        <v>#VALUE!</v>
      </c>
    </row>
    <row r="479" ht="15.75" customHeight="1">
      <c r="E479" s="4" t="str">
        <f>IFERROR(__xludf.DUMMYFUNCTION("GOOGLETRANSLATE(D479, ""he"", ""en"")"),"#VALUE!")</f>
        <v>#VALUE!</v>
      </c>
    </row>
    <row r="480" ht="15.75" customHeight="1">
      <c r="E480" s="4" t="str">
        <f>IFERROR(__xludf.DUMMYFUNCTION("GOOGLETRANSLATE(D480, ""he"", ""en"")"),"#VALUE!")</f>
        <v>#VALUE!</v>
      </c>
    </row>
    <row r="481" ht="15.75" customHeight="1">
      <c r="E481" s="4" t="str">
        <f>IFERROR(__xludf.DUMMYFUNCTION("GOOGLETRANSLATE(D481, ""he"", ""en"")"),"#VALUE!")</f>
        <v>#VALUE!</v>
      </c>
    </row>
    <row r="482" ht="15.75" customHeight="1">
      <c r="E482" s="4" t="str">
        <f>IFERROR(__xludf.DUMMYFUNCTION("GOOGLETRANSLATE(D482, ""he"", ""en"")"),"#VALUE!")</f>
        <v>#VALUE!</v>
      </c>
    </row>
    <row r="483" ht="15.75" customHeight="1">
      <c r="E483" s="4" t="str">
        <f>IFERROR(__xludf.DUMMYFUNCTION("GOOGLETRANSLATE(D483, ""he"", ""en"")"),"#VALUE!")</f>
        <v>#VALUE!</v>
      </c>
    </row>
    <row r="484" ht="15.75" customHeight="1">
      <c r="E484" s="4" t="str">
        <f>IFERROR(__xludf.DUMMYFUNCTION("GOOGLETRANSLATE(D484, ""he"", ""en"")"),"#VALUE!")</f>
        <v>#VALUE!</v>
      </c>
    </row>
    <row r="485" ht="15.75" customHeight="1">
      <c r="E485" s="4" t="str">
        <f>IFERROR(__xludf.DUMMYFUNCTION("GOOGLETRANSLATE(D485, ""he"", ""en"")"),"#VALUE!")</f>
        <v>#VALUE!</v>
      </c>
    </row>
    <row r="486" ht="15.75" customHeight="1">
      <c r="E486" s="4" t="str">
        <f>IFERROR(__xludf.DUMMYFUNCTION("GOOGLETRANSLATE(D486, ""he"", ""en"")"),"#VALUE!")</f>
        <v>#VALUE!</v>
      </c>
    </row>
    <row r="487" ht="15.75" customHeight="1">
      <c r="E487" s="4" t="str">
        <f>IFERROR(__xludf.DUMMYFUNCTION("GOOGLETRANSLATE(D487, ""he"", ""en"")"),"#VALUE!")</f>
        <v>#VALUE!</v>
      </c>
    </row>
    <row r="488" ht="15.75" customHeight="1">
      <c r="E488" s="4" t="str">
        <f>IFERROR(__xludf.DUMMYFUNCTION("GOOGLETRANSLATE(D488, ""he"", ""en"")"),"#VALUE!")</f>
        <v>#VALUE!</v>
      </c>
    </row>
    <row r="489" ht="15.75" customHeight="1">
      <c r="E489" s="4" t="str">
        <f>IFERROR(__xludf.DUMMYFUNCTION("GOOGLETRANSLATE(D489, ""he"", ""en"")"),"#VALUE!")</f>
        <v>#VALUE!</v>
      </c>
    </row>
    <row r="490" ht="15.75" customHeight="1">
      <c r="E490" s="4" t="str">
        <f>IFERROR(__xludf.DUMMYFUNCTION("GOOGLETRANSLATE(D490, ""he"", ""en"")"),"#VALUE!")</f>
        <v>#VALUE!</v>
      </c>
    </row>
    <row r="491" ht="15.75" customHeight="1">
      <c r="E491" s="4" t="str">
        <f>IFERROR(__xludf.DUMMYFUNCTION("GOOGLETRANSLATE(D491, ""he"", ""en"")"),"#VALUE!")</f>
        <v>#VALUE!</v>
      </c>
    </row>
    <row r="492" ht="15.75" customHeight="1">
      <c r="E492" s="4" t="str">
        <f>IFERROR(__xludf.DUMMYFUNCTION("GOOGLETRANSLATE(D492, ""he"", ""en"")"),"#VALUE!")</f>
        <v>#VALUE!</v>
      </c>
    </row>
    <row r="493" ht="15.75" customHeight="1">
      <c r="E493" s="4" t="str">
        <f>IFERROR(__xludf.DUMMYFUNCTION("GOOGLETRANSLATE(D493, ""he"", ""en"")"),"#VALUE!")</f>
        <v>#VALUE!</v>
      </c>
    </row>
    <row r="494" ht="15.75" customHeight="1">
      <c r="E494" s="4" t="str">
        <f>IFERROR(__xludf.DUMMYFUNCTION("GOOGLETRANSLATE(D494, ""he"", ""en"")"),"#VALUE!")</f>
        <v>#VALUE!</v>
      </c>
    </row>
    <row r="495" ht="15.75" customHeight="1">
      <c r="E495" s="4" t="str">
        <f>IFERROR(__xludf.DUMMYFUNCTION("GOOGLETRANSLATE(D495, ""he"", ""en"")"),"#VALUE!")</f>
        <v>#VALUE!</v>
      </c>
    </row>
    <row r="496" ht="15.75" customHeight="1">
      <c r="E496" s="4" t="str">
        <f>IFERROR(__xludf.DUMMYFUNCTION("GOOGLETRANSLATE(D496, ""he"", ""en"")"),"#VALUE!")</f>
        <v>#VALUE!</v>
      </c>
    </row>
    <row r="497" ht="15.75" customHeight="1">
      <c r="E497" s="4" t="str">
        <f>IFERROR(__xludf.DUMMYFUNCTION("GOOGLETRANSLATE(D497, ""he"", ""en"")"),"#VALUE!")</f>
        <v>#VALUE!</v>
      </c>
    </row>
    <row r="498" ht="15.75" customHeight="1">
      <c r="E498" s="4" t="str">
        <f>IFERROR(__xludf.DUMMYFUNCTION("GOOGLETRANSLATE(D498, ""he"", ""en"")"),"#VALUE!")</f>
        <v>#VALUE!</v>
      </c>
    </row>
    <row r="499" ht="15.75" customHeight="1">
      <c r="E499" s="4" t="str">
        <f>IFERROR(__xludf.DUMMYFUNCTION("GOOGLETRANSLATE(D499, ""he"", ""en"")"),"#VALUE!")</f>
        <v>#VALUE!</v>
      </c>
    </row>
    <row r="500" ht="15.75" customHeight="1">
      <c r="E500" s="4" t="str">
        <f>IFERROR(__xludf.DUMMYFUNCTION("GOOGLETRANSLATE(D500, ""he"", ""en"")"),"#VALUE!")</f>
        <v>#VALUE!</v>
      </c>
    </row>
    <row r="501" ht="15.75" customHeight="1">
      <c r="E501" s="4" t="str">
        <f>IFERROR(__xludf.DUMMYFUNCTION("GOOGLETRANSLATE(D501, ""he"", ""en"")"),"#VALUE!")</f>
        <v>#VALUE!</v>
      </c>
    </row>
    <row r="502" ht="15.75" customHeight="1">
      <c r="E502" s="4" t="str">
        <f>IFERROR(__xludf.DUMMYFUNCTION("GOOGLETRANSLATE(D502, ""he"", ""en"")"),"#VALUE!")</f>
        <v>#VALUE!</v>
      </c>
    </row>
    <row r="503" ht="15.75" customHeight="1">
      <c r="E503" s="4" t="str">
        <f>IFERROR(__xludf.DUMMYFUNCTION("GOOGLETRANSLATE(D503, ""he"", ""en"")"),"#VALUE!")</f>
        <v>#VALUE!</v>
      </c>
    </row>
    <row r="504" ht="15.75" customHeight="1">
      <c r="E504" s="4" t="str">
        <f>IFERROR(__xludf.DUMMYFUNCTION("GOOGLETRANSLATE(D504, ""he"", ""en"")"),"#VALUE!")</f>
        <v>#VALUE!</v>
      </c>
    </row>
    <row r="505" ht="15.75" customHeight="1">
      <c r="E505" s="4" t="str">
        <f>IFERROR(__xludf.DUMMYFUNCTION("GOOGLETRANSLATE(D505, ""he"", ""en"")"),"#VALUE!")</f>
        <v>#VALUE!</v>
      </c>
    </row>
    <row r="506" ht="15.75" customHeight="1">
      <c r="E506" s="4" t="str">
        <f>IFERROR(__xludf.DUMMYFUNCTION("GOOGLETRANSLATE(D506, ""he"", ""en"")"),"#VALUE!")</f>
        <v>#VALUE!</v>
      </c>
    </row>
    <row r="507" ht="15.75" customHeight="1">
      <c r="E507" s="4" t="str">
        <f>IFERROR(__xludf.DUMMYFUNCTION("GOOGLETRANSLATE(D507, ""he"", ""en"")"),"#VALUE!")</f>
        <v>#VALUE!</v>
      </c>
    </row>
    <row r="508" ht="15.75" customHeight="1">
      <c r="E508" s="4" t="str">
        <f>IFERROR(__xludf.DUMMYFUNCTION("GOOGLETRANSLATE(D508, ""he"", ""en"")"),"#VALUE!")</f>
        <v>#VALUE!</v>
      </c>
    </row>
    <row r="509" ht="15.75" customHeight="1">
      <c r="E509" s="4" t="str">
        <f>IFERROR(__xludf.DUMMYFUNCTION("GOOGLETRANSLATE(D509, ""he"", ""en"")"),"#VALUE!")</f>
        <v>#VALUE!</v>
      </c>
    </row>
    <row r="510" ht="15.75" customHeight="1">
      <c r="E510" s="4" t="str">
        <f>IFERROR(__xludf.DUMMYFUNCTION("GOOGLETRANSLATE(D510, ""he"", ""en"")"),"#VALUE!")</f>
        <v>#VALUE!</v>
      </c>
    </row>
    <row r="511" ht="15.75" customHeight="1">
      <c r="E511" s="4" t="str">
        <f>IFERROR(__xludf.DUMMYFUNCTION("GOOGLETRANSLATE(D511, ""he"", ""en"")"),"#VALUE!")</f>
        <v>#VALUE!</v>
      </c>
    </row>
    <row r="512" ht="15.75" customHeight="1">
      <c r="E512" s="4" t="str">
        <f>IFERROR(__xludf.DUMMYFUNCTION("GOOGLETRANSLATE(D512, ""he"", ""en"")"),"#VALUE!")</f>
        <v>#VALUE!</v>
      </c>
    </row>
    <row r="513" ht="15.75" customHeight="1">
      <c r="E513" s="4" t="str">
        <f>IFERROR(__xludf.DUMMYFUNCTION("GOOGLETRANSLATE(D513, ""he"", ""en"")"),"#VALUE!")</f>
        <v>#VALUE!</v>
      </c>
    </row>
    <row r="514" ht="15.75" customHeight="1">
      <c r="E514" s="4" t="str">
        <f>IFERROR(__xludf.DUMMYFUNCTION("GOOGLETRANSLATE(D514, ""he"", ""en"")"),"#VALUE!")</f>
        <v>#VALUE!</v>
      </c>
    </row>
    <row r="515" ht="15.75" customHeight="1">
      <c r="E515" s="4" t="str">
        <f>IFERROR(__xludf.DUMMYFUNCTION("GOOGLETRANSLATE(D515, ""he"", ""en"")"),"#VALUE!")</f>
        <v>#VALUE!</v>
      </c>
    </row>
    <row r="516" ht="15.75" customHeight="1">
      <c r="E516" s="4" t="str">
        <f>IFERROR(__xludf.DUMMYFUNCTION("GOOGLETRANSLATE(D516, ""he"", ""en"")"),"#VALUE!")</f>
        <v>#VALUE!</v>
      </c>
    </row>
    <row r="517" ht="15.75" customHeight="1">
      <c r="E517" s="4" t="str">
        <f>IFERROR(__xludf.DUMMYFUNCTION("GOOGLETRANSLATE(D517, ""he"", ""en"")"),"#VALUE!")</f>
        <v>#VALUE!</v>
      </c>
    </row>
    <row r="518" ht="15.75" customHeight="1">
      <c r="E518" s="4" t="str">
        <f>IFERROR(__xludf.DUMMYFUNCTION("GOOGLETRANSLATE(D518, ""he"", ""en"")"),"#VALUE!")</f>
        <v>#VALUE!</v>
      </c>
    </row>
    <row r="519" ht="15.75" customHeight="1">
      <c r="E519" s="4" t="str">
        <f>IFERROR(__xludf.DUMMYFUNCTION("GOOGLETRANSLATE(D519, ""he"", ""en"")"),"#VALUE!")</f>
        <v>#VALUE!</v>
      </c>
    </row>
    <row r="520" ht="15.75" customHeight="1">
      <c r="E520" s="4" t="str">
        <f>IFERROR(__xludf.DUMMYFUNCTION("GOOGLETRANSLATE(D520, ""he"", ""en"")"),"#VALUE!")</f>
        <v>#VALUE!</v>
      </c>
    </row>
    <row r="521" ht="15.75" customHeight="1">
      <c r="E521" s="4" t="str">
        <f>IFERROR(__xludf.DUMMYFUNCTION("GOOGLETRANSLATE(D521, ""he"", ""en"")"),"#VALUE!")</f>
        <v>#VALUE!</v>
      </c>
    </row>
    <row r="522" ht="15.75" customHeight="1">
      <c r="E522" s="4" t="str">
        <f>IFERROR(__xludf.DUMMYFUNCTION("GOOGLETRANSLATE(D522, ""he"", ""en"")"),"#VALUE!")</f>
        <v>#VALUE!</v>
      </c>
    </row>
    <row r="523" ht="15.75" customHeight="1">
      <c r="E523" s="4" t="str">
        <f>IFERROR(__xludf.DUMMYFUNCTION("GOOGLETRANSLATE(D523, ""he"", ""en"")"),"#VALUE!")</f>
        <v>#VALUE!</v>
      </c>
    </row>
    <row r="524" ht="15.75" customHeight="1">
      <c r="E524" s="4" t="str">
        <f>IFERROR(__xludf.DUMMYFUNCTION("GOOGLETRANSLATE(D524, ""he"", ""en"")"),"#VALUE!")</f>
        <v>#VALUE!</v>
      </c>
    </row>
    <row r="525" ht="15.75" customHeight="1">
      <c r="E525" s="4" t="str">
        <f>IFERROR(__xludf.DUMMYFUNCTION("GOOGLETRANSLATE(D525, ""he"", ""en"")"),"#VALUE!")</f>
        <v>#VALUE!</v>
      </c>
    </row>
    <row r="526" ht="15.75" customHeight="1">
      <c r="E526" s="4" t="str">
        <f>IFERROR(__xludf.DUMMYFUNCTION("GOOGLETRANSLATE(D526, ""he"", ""en"")"),"#VALUE!")</f>
        <v>#VALUE!</v>
      </c>
    </row>
    <row r="527" ht="15.75" customHeight="1">
      <c r="E527" s="4" t="str">
        <f>IFERROR(__xludf.DUMMYFUNCTION("GOOGLETRANSLATE(D527, ""he"", ""en"")"),"#VALUE!")</f>
        <v>#VALUE!</v>
      </c>
    </row>
    <row r="528" ht="15.75" customHeight="1">
      <c r="E528" s="4" t="str">
        <f>IFERROR(__xludf.DUMMYFUNCTION("GOOGLETRANSLATE(D528, ""he"", ""en"")"),"#VALUE!")</f>
        <v>#VALUE!</v>
      </c>
    </row>
    <row r="529" ht="15.75" customHeight="1">
      <c r="E529" s="4" t="str">
        <f>IFERROR(__xludf.DUMMYFUNCTION("GOOGLETRANSLATE(D529, ""he"", ""en"")"),"#VALUE!")</f>
        <v>#VALUE!</v>
      </c>
    </row>
    <row r="530" ht="15.75" customHeight="1">
      <c r="E530" s="4" t="str">
        <f>IFERROR(__xludf.DUMMYFUNCTION("GOOGLETRANSLATE(D530, ""he"", ""en"")"),"#VALUE!")</f>
        <v>#VALUE!</v>
      </c>
    </row>
    <row r="531" ht="15.75" customHeight="1">
      <c r="E531" s="4" t="str">
        <f>IFERROR(__xludf.DUMMYFUNCTION("GOOGLETRANSLATE(D531, ""he"", ""en"")"),"#VALUE!")</f>
        <v>#VALUE!</v>
      </c>
    </row>
    <row r="532" ht="15.75" customHeight="1">
      <c r="E532" s="4" t="str">
        <f>IFERROR(__xludf.DUMMYFUNCTION("GOOGLETRANSLATE(D532, ""he"", ""en"")"),"#VALUE!")</f>
        <v>#VALUE!</v>
      </c>
    </row>
    <row r="533" ht="15.75" customHeight="1">
      <c r="E533" s="4" t="str">
        <f>IFERROR(__xludf.DUMMYFUNCTION("GOOGLETRANSLATE(D533, ""he"", ""en"")"),"#VALUE!")</f>
        <v>#VALUE!</v>
      </c>
    </row>
    <row r="534" ht="15.75" customHeight="1">
      <c r="E534" s="4" t="str">
        <f>IFERROR(__xludf.DUMMYFUNCTION("GOOGLETRANSLATE(D534, ""he"", ""en"")"),"#VALUE!")</f>
        <v>#VALUE!</v>
      </c>
    </row>
    <row r="535" ht="15.75" customHeight="1">
      <c r="E535" s="4" t="str">
        <f>IFERROR(__xludf.DUMMYFUNCTION("GOOGLETRANSLATE(D535, ""he"", ""en"")"),"#VALUE!")</f>
        <v>#VALUE!</v>
      </c>
    </row>
    <row r="536" ht="15.75" customHeight="1">
      <c r="E536" s="4" t="str">
        <f>IFERROR(__xludf.DUMMYFUNCTION("GOOGLETRANSLATE(D536, ""he"", ""en"")"),"#VALUE!")</f>
        <v>#VALUE!</v>
      </c>
    </row>
    <row r="537" ht="15.75" customHeight="1">
      <c r="E537" s="4" t="str">
        <f>IFERROR(__xludf.DUMMYFUNCTION("GOOGLETRANSLATE(D537, ""he"", ""en"")"),"#VALUE!")</f>
        <v>#VALUE!</v>
      </c>
    </row>
    <row r="538" ht="15.75" customHeight="1">
      <c r="E538" s="4" t="str">
        <f>IFERROR(__xludf.DUMMYFUNCTION("GOOGLETRANSLATE(D538, ""he"", ""en"")"),"#VALUE!")</f>
        <v>#VALUE!</v>
      </c>
    </row>
    <row r="539" ht="15.75" customHeight="1">
      <c r="E539" s="4" t="str">
        <f>IFERROR(__xludf.DUMMYFUNCTION("GOOGLETRANSLATE(D539, ""he"", ""en"")"),"#VALUE!")</f>
        <v>#VALUE!</v>
      </c>
    </row>
    <row r="540" ht="15.75" customHeight="1">
      <c r="E540" s="4" t="str">
        <f>IFERROR(__xludf.DUMMYFUNCTION("GOOGLETRANSLATE(D540, ""he"", ""en"")"),"#VALUE!")</f>
        <v>#VALUE!</v>
      </c>
    </row>
    <row r="541" ht="15.75" customHeight="1">
      <c r="E541" s="4" t="str">
        <f>IFERROR(__xludf.DUMMYFUNCTION("GOOGLETRANSLATE(D541, ""he"", ""en"")"),"#VALUE!")</f>
        <v>#VALUE!</v>
      </c>
    </row>
    <row r="542" ht="15.75" customHeight="1">
      <c r="E542" s="4" t="str">
        <f>IFERROR(__xludf.DUMMYFUNCTION("GOOGLETRANSLATE(D542, ""he"", ""en"")"),"#VALUE!")</f>
        <v>#VALUE!</v>
      </c>
    </row>
    <row r="543" ht="15.75" customHeight="1">
      <c r="E543" s="4" t="str">
        <f>IFERROR(__xludf.DUMMYFUNCTION("GOOGLETRANSLATE(D543, ""he"", ""en"")"),"#VALUE!")</f>
        <v>#VALUE!</v>
      </c>
    </row>
    <row r="544" ht="15.75" customHeight="1">
      <c r="E544" s="4" t="str">
        <f>IFERROR(__xludf.DUMMYFUNCTION("GOOGLETRANSLATE(D544, ""he"", ""en"")"),"#VALUE!")</f>
        <v>#VALUE!</v>
      </c>
    </row>
    <row r="545" ht="15.75" customHeight="1">
      <c r="E545" s="4" t="str">
        <f>IFERROR(__xludf.DUMMYFUNCTION("GOOGLETRANSLATE(D545, ""he"", ""en"")"),"#VALUE!")</f>
        <v>#VALUE!</v>
      </c>
    </row>
    <row r="546" ht="15.75" customHeight="1">
      <c r="E546" s="4" t="str">
        <f>IFERROR(__xludf.DUMMYFUNCTION("GOOGLETRANSLATE(D546, ""he"", ""en"")"),"#VALUE!")</f>
        <v>#VALUE!</v>
      </c>
    </row>
    <row r="547" ht="15.75" customHeight="1">
      <c r="E547" s="4" t="str">
        <f>IFERROR(__xludf.DUMMYFUNCTION("GOOGLETRANSLATE(D547, ""he"", ""en"")"),"#VALUE!")</f>
        <v>#VALUE!</v>
      </c>
    </row>
    <row r="548" ht="15.75" customHeight="1">
      <c r="E548" s="4" t="str">
        <f>IFERROR(__xludf.DUMMYFUNCTION("GOOGLETRANSLATE(D548, ""he"", ""en"")"),"#VALUE!")</f>
        <v>#VALUE!</v>
      </c>
    </row>
    <row r="549" ht="15.75" customHeight="1">
      <c r="E549" s="4" t="str">
        <f>IFERROR(__xludf.DUMMYFUNCTION("GOOGLETRANSLATE(D549, ""he"", ""en"")"),"#VALUE!")</f>
        <v>#VALUE!</v>
      </c>
    </row>
    <row r="550" ht="15.75" customHeight="1">
      <c r="E550" s="4" t="str">
        <f>IFERROR(__xludf.DUMMYFUNCTION("GOOGLETRANSLATE(D550, ""he"", ""en"")"),"#VALUE!")</f>
        <v>#VALUE!</v>
      </c>
    </row>
    <row r="551" ht="15.75" customHeight="1">
      <c r="E551" s="4" t="str">
        <f>IFERROR(__xludf.DUMMYFUNCTION("GOOGLETRANSLATE(D551, ""he"", ""en"")"),"#VALUE!")</f>
        <v>#VALUE!</v>
      </c>
    </row>
    <row r="552" ht="15.75" customHeight="1">
      <c r="E552" s="4" t="str">
        <f>IFERROR(__xludf.DUMMYFUNCTION("GOOGLETRANSLATE(D552, ""he"", ""en"")"),"#VALUE!")</f>
        <v>#VALUE!</v>
      </c>
    </row>
    <row r="553" ht="15.75" customHeight="1">
      <c r="E553" s="4" t="str">
        <f>IFERROR(__xludf.DUMMYFUNCTION("GOOGLETRANSLATE(D553, ""he"", ""en"")"),"#VALUE!")</f>
        <v>#VALUE!</v>
      </c>
    </row>
    <row r="554" ht="15.75" customHeight="1">
      <c r="E554" s="4" t="str">
        <f>IFERROR(__xludf.DUMMYFUNCTION("GOOGLETRANSLATE(D554, ""he"", ""en"")"),"#VALUE!")</f>
        <v>#VALUE!</v>
      </c>
    </row>
    <row r="555" ht="15.75" customHeight="1">
      <c r="E555" s="4" t="str">
        <f>IFERROR(__xludf.DUMMYFUNCTION("GOOGLETRANSLATE(D555, ""he"", ""en"")"),"#VALUE!")</f>
        <v>#VALUE!</v>
      </c>
    </row>
    <row r="556" ht="15.75" customHeight="1">
      <c r="E556" s="4" t="str">
        <f>IFERROR(__xludf.DUMMYFUNCTION("GOOGLETRANSLATE(D556, ""he"", ""en"")"),"#VALUE!")</f>
        <v>#VALUE!</v>
      </c>
    </row>
    <row r="557" ht="15.75" customHeight="1">
      <c r="E557" s="4" t="str">
        <f>IFERROR(__xludf.DUMMYFUNCTION("GOOGLETRANSLATE(D557, ""he"", ""en"")"),"#VALUE!")</f>
        <v>#VALUE!</v>
      </c>
    </row>
    <row r="558" ht="15.75" customHeight="1">
      <c r="E558" s="4" t="str">
        <f>IFERROR(__xludf.DUMMYFUNCTION("GOOGLETRANSLATE(D558, ""he"", ""en"")"),"#VALUE!")</f>
        <v>#VALUE!</v>
      </c>
    </row>
    <row r="559" ht="15.75" customHeight="1">
      <c r="E559" s="4" t="str">
        <f>IFERROR(__xludf.DUMMYFUNCTION("GOOGLETRANSLATE(D559, ""he"", ""en"")"),"#VALUE!")</f>
        <v>#VALUE!</v>
      </c>
    </row>
    <row r="560" ht="15.75" customHeight="1">
      <c r="E560" s="4" t="str">
        <f>IFERROR(__xludf.DUMMYFUNCTION("GOOGLETRANSLATE(D560, ""he"", ""en"")"),"#VALUE!")</f>
        <v>#VALUE!</v>
      </c>
    </row>
    <row r="561" ht="15.75" customHeight="1">
      <c r="E561" s="4" t="str">
        <f>IFERROR(__xludf.DUMMYFUNCTION("GOOGLETRANSLATE(D561, ""he"", ""en"")"),"#VALUE!")</f>
        <v>#VALUE!</v>
      </c>
    </row>
    <row r="562" ht="15.75" customHeight="1">
      <c r="E562" s="4" t="str">
        <f>IFERROR(__xludf.DUMMYFUNCTION("GOOGLETRANSLATE(D562, ""he"", ""en"")"),"#VALUE!")</f>
        <v>#VALUE!</v>
      </c>
    </row>
    <row r="563" ht="15.75" customHeight="1">
      <c r="E563" s="4" t="str">
        <f>IFERROR(__xludf.DUMMYFUNCTION("GOOGLETRANSLATE(D563, ""he"", ""en"")"),"#VALUE!")</f>
        <v>#VALUE!</v>
      </c>
    </row>
    <row r="564" ht="15.75" customHeight="1">
      <c r="E564" s="4" t="str">
        <f>IFERROR(__xludf.DUMMYFUNCTION("GOOGLETRANSLATE(D564, ""he"", ""en"")"),"#VALUE!")</f>
        <v>#VALUE!</v>
      </c>
    </row>
    <row r="565" ht="15.75" customHeight="1">
      <c r="E565" s="4" t="str">
        <f>IFERROR(__xludf.DUMMYFUNCTION("GOOGLETRANSLATE(D565, ""he"", ""en"")"),"#VALUE!")</f>
        <v>#VALUE!</v>
      </c>
    </row>
    <row r="566" ht="15.75" customHeight="1">
      <c r="E566" s="4" t="str">
        <f>IFERROR(__xludf.DUMMYFUNCTION("GOOGLETRANSLATE(D566, ""he"", ""en"")"),"#VALUE!")</f>
        <v>#VALUE!</v>
      </c>
    </row>
    <row r="567" ht="15.75" customHeight="1">
      <c r="E567" s="4" t="str">
        <f>IFERROR(__xludf.DUMMYFUNCTION("GOOGLETRANSLATE(D567, ""he"", ""en"")"),"#VALUE!")</f>
        <v>#VALUE!</v>
      </c>
    </row>
    <row r="568" ht="15.75" customHeight="1">
      <c r="E568" s="4" t="str">
        <f>IFERROR(__xludf.DUMMYFUNCTION("GOOGLETRANSLATE(D568, ""he"", ""en"")"),"#VALUE!")</f>
        <v>#VALUE!</v>
      </c>
    </row>
    <row r="569" ht="15.75" customHeight="1">
      <c r="E569" s="4" t="str">
        <f>IFERROR(__xludf.DUMMYFUNCTION("GOOGLETRANSLATE(D569, ""he"", ""en"")"),"#VALUE!")</f>
        <v>#VALUE!</v>
      </c>
    </row>
    <row r="570" ht="15.75" customHeight="1">
      <c r="E570" s="4" t="str">
        <f>IFERROR(__xludf.DUMMYFUNCTION("GOOGLETRANSLATE(D570, ""he"", ""en"")"),"#VALUE!")</f>
        <v>#VALUE!</v>
      </c>
    </row>
    <row r="571" ht="15.75" customHeight="1">
      <c r="E571" s="4" t="str">
        <f>IFERROR(__xludf.DUMMYFUNCTION("GOOGLETRANSLATE(D571, ""he"", ""en"")"),"#VALUE!")</f>
        <v>#VALUE!</v>
      </c>
    </row>
    <row r="572" ht="15.75" customHeight="1">
      <c r="E572" s="4" t="str">
        <f>IFERROR(__xludf.DUMMYFUNCTION("GOOGLETRANSLATE(D572, ""he"", ""en"")"),"#VALUE!")</f>
        <v>#VALUE!</v>
      </c>
    </row>
    <row r="573" ht="15.75" customHeight="1">
      <c r="E573" s="4" t="str">
        <f>IFERROR(__xludf.DUMMYFUNCTION("GOOGLETRANSLATE(D573, ""he"", ""en"")"),"#VALUE!")</f>
        <v>#VALUE!</v>
      </c>
    </row>
    <row r="574" ht="15.75" customHeight="1">
      <c r="E574" s="4" t="str">
        <f>IFERROR(__xludf.DUMMYFUNCTION("GOOGLETRANSLATE(D574, ""he"", ""en"")"),"#VALUE!")</f>
        <v>#VALUE!</v>
      </c>
    </row>
    <row r="575" ht="15.75" customHeight="1">
      <c r="E575" s="4" t="str">
        <f>IFERROR(__xludf.DUMMYFUNCTION("GOOGLETRANSLATE(D575, ""he"", ""en"")"),"#VALUE!")</f>
        <v>#VALUE!</v>
      </c>
    </row>
    <row r="576" ht="15.75" customHeight="1">
      <c r="E576" s="4" t="str">
        <f>IFERROR(__xludf.DUMMYFUNCTION("GOOGLETRANSLATE(D576, ""he"", ""en"")"),"#VALUE!")</f>
        <v>#VALUE!</v>
      </c>
    </row>
    <row r="577" ht="15.75" customHeight="1">
      <c r="E577" s="4" t="str">
        <f>IFERROR(__xludf.DUMMYFUNCTION("GOOGLETRANSLATE(D577, ""he"", ""en"")"),"#VALUE!")</f>
        <v>#VALUE!</v>
      </c>
    </row>
    <row r="578" ht="15.75" customHeight="1">
      <c r="E578" s="4" t="str">
        <f>IFERROR(__xludf.DUMMYFUNCTION("GOOGLETRANSLATE(D578, ""he"", ""en"")"),"#VALUE!")</f>
        <v>#VALUE!</v>
      </c>
    </row>
    <row r="579" ht="15.75" customHeight="1">
      <c r="E579" s="4" t="str">
        <f>IFERROR(__xludf.DUMMYFUNCTION("GOOGLETRANSLATE(D579, ""he"", ""en"")"),"#VALUE!")</f>
        <v>#VALUE!</v>
      </c>
    </row>
    <row r="580" ht="15.75" customHeight="1">
      <c r="E580" s="4" t="str">
        <f>IFERROR(__xludf.DUMMYFUNCTION("GOOGLETRANSLATE(D580, ""he"", ""en"")"),"#VALUE!")</f>
        <v>#VALUE!</v>
      </c>
    </row>
    <row r="581" ht="15.75" customHeight="1">
      <c r="E581" s="4" t="str">
        <f>IFERROR(__xludf.DUMMYFUNCTION("GOOGLETRANSLATE(D581, ""he"", ""en"")"),"#VALUE!")</f>
        <v>#VALUE!</v>
      </c>
    </row>
    <row r="582" ht="15.75" customHeight="1">
      <c r="E582" s="4" t="str">
        <f>IFERROR(__xludf.DUMMYFUNCTION("GOOGLETRANSLATE(D582, ""he"", ""en"")"),"#VALUE!")</f>
        <v>#VALUE!</v>
      </c>
    </row>
    <row r="583" ht="15.75" customHeight="1">
      <c r="E583" s="4" t="str">
        <f>IFERROR(__xludf.DUMMYFUNCTION("GOOGLETRANSLATE(D583, ""he"", ""en"")"),"#VALUE!")</f>
        <v>#VALUE!</v>
      </c>
    </row>
    <row r="584" ht="15.75" customHeight="1">
      <c r="E584" s="4" t="str">
        <f>IFERROR(__xludf.DUMMYFUNCTION("GOOGLETRANSLATE(D584, ""he"", ""en"")"),"#VALUE!")</f>
        <v>#VALUE!</v>
      </c>
    </row>
    <row r="585" ht="15.75" customHeight="1">
      <c r="E585" s="4" t="str">
        <f>IFERROR(__xludf.DUMMYFUNCTION("GOOGLETRANSLATE(D585, ""he"", ""en"")"),"#VALUE!")</f>
        <v>#VALUE!</v>
      </c>
    </row>
    <row r="586" ht="15.75" customHeight="1">
      <c r="E586" s="4" t="str">
        <f>IFERROR(__xludf.DUMMYFUNCTION("GOOGLETRANSLATE(D586, ""he"", ""en"")"),"#VALUE!")</f>
        <v>#VALUE!</v>
      </c>
    </row>
    <row r="587" ht="15.75" customHeight="1">
      <c r="E587" s="4" t="str">
        <f>IFERROR(__xludf.DUMMYFUNCTION("GOOGLETRANSLATE(D587, ""he"", ""en"")"),"#VALUE!")</f>
        <v>#VALUE!</v>
      </c>
    </row>
    <row r="588" ht="15.75" customHeight="1">
      <c r="E588" s="4" t="str">
        <f>IFERROR(__xludf.DUMMYFUNCTION("GOOGLETRANSLATE(D588, ""he"", ""en"")"),"#VALUE!")</f>
        <v>#VALUE!</v>
      </c>
    </row>
    <row r="589" ht="15.75" customHeight="1">
      <c r="E589" s="4" t="str">
        <f>IFERROR(__xludf.DUMMYFUNCTION("GOOGLETRANSLATE(D589, ""he"", ""en"")"),"#VALUE!")</f>
        <v>#VALUE!</v>
      </c>
    </row>
    <row r="590" ht="15.75" customHeight="1">
      <c r="E590" s="4" t="str">
        <f>IFERROR(__xludf.DUMMYFUNCTION("GOOGLETRANSLATE(D590, ""he"", ""en"")"),"#VALUE!")</f>
        <v>#VALUE!</v>
      </c>
    </row>
    <row r="591" ht="15.75" customHeight="1">
      <c r="E591" s="4" t="str">
        <f>IFERROR(__xludf.DUMMYFUNCTION("GOOGLETRANSLATE(D591, ""he"", ""en"")"),"#VALUE!")</f>
        <v>#VALUE!</v>
      </c>
    </row>
    <row r="592" ht="15.75" customHeight="1">
      <c r="E592" s="4" t="str">
        <f>IFERROR(__xludf.DUMMYFUNCTION("GOOGLETRANSLATE(D592, ""he"", ""en"")"),"#VALUE!")</f>
        <v>#VALUE!</v>
      </c>
    </row>
    <row r="593" ht="15.75" customHeight="1">
      <c r="E593" s="4" t="str">
        <f>IFERROR(__xludf.DUMMYFUNCTION("GOOGLETRANSLATE(D593, ""he"", ""en"")"),"#VALUE!")</f>
        <v>#VALUE!</v>
      </c>
    </row>
    <row r="594" ht="15.75" customHeight="1">
      <c r="E594" s="4" t="str">
        <f>IFERROR(__xludf.DUMMYFUNCTION("GOOGLETRANSLATE(D594, ""he"", ""en"")"),"#VALUE!")</f>
        <v>#VALUE!</v>
      </c>
    </row>
    <row r="595" ht="15.75" customHeight="1">
      <c r="E595" s="4" t="str">
        <f>IFERROR(__xludf.DUMMYFUNCTION("GOOGLETRANSLATE(D595, ""he"", ""en"")"),"#VALUE!")</f>
        <v>#VALUE!</v>
      </c>
    </row>
    <row r="596" ht="15.75" customHeight="1">
      <c r="E596" s="4" t="str">
        <f>IFERROR(__xludf.DUMMYFUNCTION("GOOGLETRANSLATE(D596, ""he"", ""en"")"),"#VALUE!")</f>
        <v>#VALUE!</v>
      </c>
    </row>
    <row r="597" ht="15.75" customHeight="1">
      <c r="E597" s="4" t="str">
        <f>IFERROR(__xludf.DUMMYFUNCTION("GOOGLETRANSLATE(D597, ""he"", ""en"")"),"#VALUE!")</f>
        <v>#VALUE!</v>
      </c>
    </row>
    <row r="598" ht="15.75" customHeight="1">
      <c r="E598" s="4" t="str">
        <f>IFERROR(__xludf.DUMMYFUNCTION("GOOGLETRANSLATE(D598, ""he"", ""en"")"),"#VALUE!")</f>
        <v>#VALUE!</v>
      </c>
    </row>
    <row r="599" ht="15.75" customHeight="1">
      <c r="E599" s="4" t="str">
        <f>IFERROR(__xludf.DUMMYFUNCTION("GOOGLETRANSLATE(D599, ""he"", ""en"")"),"#VALUE!")</f>
        <v>#VALUE!</v>
      </c>
    </row>
    <row r="600" ht="15.75" customHeight="1">
      <c r="E600" s="4" t="str">
        <f>IFERROR(__xludf.DUMMYFUNCTION("GOOGLETRANSLATE(D600, ""he"", ""en"")"),"#VALUE!")</f>
        <v>#VALUE!</v>
      </c>
    </row>
    <row r="601" ht="15.75" customHeight="1">
      <c r="E601" s="4" t="str">
        <f>IFERROR(__xludf.DUMMYFUNCTION("GOOGLETRANSLATE(D601, ""he"", ""en"")"),"#VALUE!")</f>
        <v>#VALUE!</v>
      </c>
    </row>
    <row r="602" ht="15.75" customHeight="1">
      <c r="E602" s="4" t="str">
        <f>IFERROR(__xludf.DUMMYFUNCTION("GOOGLETRANSLATE(D602, ""he"", ""en"")"),"#VALUE!")</f>
        <v>#VALUE!</v>
      </c>
    </row>
    <row r="603" ht="15.75" customHeight="1">
      <c r="E603" s="4" t="str">
        <f>IFERROR(__xludf.DUMMYFUNCTION("GOOGLETRANSLATE(D603, ""he"", ""en"")"),"#VALUE!")</f>
        <v>#VALUE!</v>
      </c>
    </row>
    <row r="604" ht="15.75" customHeight="1">
      <c r="E604" s="4" t="str">
        <f>IFERROR(__xludf.DUMMYFUNCTION("GOOGLETRANSLATE(D604, ""he"", ""en"")"),"#VALUE!")</f>
        <v>#VALUE!</v>
      </c>
    </row>
    <row r="605" ht="15.75" customHeight="1">
      <c r="E605" s="4" t="str">
        <f>IFERROR(__xludf.DUMMYFUNCTION("GOOGLETRANSLATE(D605, ""he"", ""en"")"),"#VALUE!")</f>
        <v>#VALUE!</v>
      </c>
    </row>
    <row r="606" ht="15.75" customHeight="1">
      <c r="E606" s="4" t="str">
        <f>IFERROR(__xludf.DUMMYFUNCTION("GOOGLETRANSLATE(D606, ""he"", ""en"")"),"#VALUE!")</f>
        <v>#VALUE!</v>
      </c>
    </row>
    <row r="607" ht="15.75" customHeight="1">
      <c r="E607" s="4" t="str">
        <f>IFERROR(__xludf.DUMMYFUNCTION("GOOGLETRANSLATE(D607, ""he"", ""en"")"),"#VALUE!")</f>
        <v>#VALUE!</v>
      </c>
    </row>
    <row r="608" ht="15.75" customHeight="1">
      <c r="E608" s="4" t="str">
        <f>IFERROR(__xludf.DUMMYFUNCTION("GOOGLETRANSLATE(D608, ""he"", ""en"")"),"#VALUE!")</f>
        <v>#VALUE!</v>
      </c>
    </row>
    <row r="609" ht="15.75" customHeight="1">
      <c r="E609" s="4" t="str">
        <f>IFERROR(__xludf.DUMMYFUNCTION("GOOGLETRANSLATE(D609, ""he"", ""en"")"),"#VALUE!")</f>
        <v>#VALUE!</v>
      </c>
    </row>
    <row r="610" ht="15.75" customHeight="1">
      <c r="E610" s="4" t="str">
        <f>IFERROR(__xludf.DUMMYFUNCTION("GOOGLETRANSLATE(D610, ""he"", ""en"")"),"#VALUE!")</f>
        <v>#VALUE!</v>
      </c>
    </row>
    <row r="611" ht="15.75" customHeight="1">
      <c r="E611" s="4" t="str">
        <f>IFERROR(__xludf.DUMMYFUNCTION("GOOGLETRANSLATE(D611, ""he"", ""en"")"),"#VALUE!")</f>
        <v>#VALUE!</v>
      </c>
    </row>
    <row r="612" ht="15.75" customHeight="1">
      <c r="E612" s="4" t="str">
        <f>IFERROR(__xludf.DUMMYFUNCTION("GOOGLETRANSLATE(D612, ""he"", ""en"")"),"#VALUE!")</f>
        <v>#VALUE!</v>
      </c>
    </row>
    <row r="613" ht="15.75" customHeight="1">
      <c r="E613" s="4" t="str">
        <f>IFERROR(__xludf.DUMMYFUNCTION("GOOGLETRANSLATE(D613, ""he"", ""en"")"),"#VALUE!")</f>
        <v>#VALUE!</v>
      </c>
    </row>
    <row r="614" ht="15.75" customHeight="1">
      <c r="E614" s="4" t="str">
        <f>IFERROR(__xludf.DUMMYFUNCTION("GOOGLETRANSLATE(D614, ""he"", ""en"")"),"#VALUE!")</f>
        <v>#VALUE!</v>
      </c>
    </row>
    <row r="615" ht="15.75" customHeight="1">
      <c r="E615" s="4" t="str">
        <f>IFERROR(__xludf.DUMMYFUNCTION("GOOGLETRANSLATE(D615, ""he"", ""en"")"),"#VALUE!")</f>
        <v>#VALUE!</v>
      </c>
    </row>
    <row r="616" ht="15.75" customHeight="1">
      <c r="E616" s="4" t="str">
        <f>IFERROR(__xludf.DUMMYFUNCTION("GOOGLETRANSLATE(D616, ""he"", ""en"")"),"#VALUE!")</f>
        <v>#VALUE!</v>
      </c>
    </row>
    <row r="617" ht="15.75" customHeight="1">
      <c r="E617" s="4" t="str">
        <f>IFERROR(__xludf.DUMMYFUNCTION("GOOGLETRANSLATE(D617, ""he"", ""en"")"),"#VALUE!")</f>
        <v>#VALUE!</v>
      </c>
    </row>
    <row r="618" ht="15.75" customHeight="1">
      <c r="E618" s="4" t="str">
        <f>IFERROR(__xludf.DUMMYFUNCTION("GOOGLETRANSLATE(D618, ""he"", ""en"")"),"#VALUE!")</f>
        <v>#VALUE!</v>
      </c>
    </row>
    <row r="619" ht="15.75" customHeight="1">
      <c r="E619" s="4" t="str">
        <f>IFERROR(__xludf.DUMMYFUNCTION("GOOGLETRANSLATE(D619, ""he"", ""en"")"),"#VALUE!")</f>
        <v>#VALUE!</v>
      </c>
    </row>
    <row r="620" ht="15.75" customHeight="1">
      <c r="E620" s="4" t="str">
        <f>IFERROR(__xludf.DUMMYFUNCTION("GOOGLETRANSLATE(D620, ""he"", ""en"")"),"#VALUE!")</f>
        <v>#VALUE!</v>
      </c>
    </row>
    <row r="621" ht="15.75" customHeight="1">
      <c r="E621" s="4" t="str">
        <f>IFERROR(__xludf.DUMMYFUNCTION("GOOGLETRANSLATE(D621, ""he"", ""en"")"),"#VALUE!")</f>
        <v>#VALUE!</v>
      </c>
    </row>
    <row r="622" ht="15.75" customHeight="1">
      <c r="E622" s="4" t="str">
        <f>IFERROR(__xludf.DUMMYFUNCTION("GOOGLETRANSLATE(D622, ""he"", ""en"")"),"#VALUE!")</f>
        <v>#VALUE!</v>
      </c>
    </row>
    <row r="623" ht="15.75" customHeight="1">
      <c r="E623" s="4" t="str">
        <f>IFERROR(__xludf.DUMMYFUNCTION("GOOGLETRANSLATE(D623, ""he"", ""en"")"),"#VALUE!")</f>
        <v>#VALUE!</v>
      </c>
    </row>
    <row r="624" ht="15.75" customHeight="1">
      <c r="E624" s="4" t="str">
        <f>IFERROR(__xludf.DUMMYFUNCTION("GOOGLETRANSLATE(D624, ""he"", ""en"")"),"#VALUE!")</f>
        <v>#VALUE!</v>
      </c>
    </row>
    <row r="625" ht="15.75" customHeight="1">
      <c r="E625" s="4" t="str">
        <f>IFERROR(__xludf.DUMMYFUNCTION("GOOGLETRANSLATE(D625, ""he"", ""en"")"),"#VALUE!")</f>
        <v>#VALUE!</v>
      </c>
    </row>
    <row r="626" ht="15.75" customHeight="1">
      <c r="E626" s="4" t="str">
        <f>IFERROR(__xludf.DUMMYFUNCTION("GOOGLETRANSLATE(D626, ""he"", ""en"")"),"#VALUE!")</f>
        <v>#VALUE!</v>
      </c>
    </row>
    <row r="627" ht="15.75" customHeight="1">
      <c r="E627" s="4" t="str">
        <f>IFERROR(__xludf.DUMMYFUNCTION("GOOGLETRANSLATE(D627, ""he"", ""en"")"),"#VALUE!")</f>
        <v>#VALUE!</v>
      </c>
    </row>
    <row r="628" ht="15.75" customHeight="1">
      <c r="E628" s="4" t="str">
        <f>IFERROR(__xludf.DUMMYFUNCTION("GOOGLETRANSLATE(D628, ""he"", ""en"")"),"#VALUE!")</f>
        <v>#VALUE!</v>
      </c>
    </row>
    <row r="629" ht="15.75" customHeight="1">
      <c r="E629" s="4" t="str">
        <f>IFERROR(__xludf.DUMMYFUNCTION("GOOGLETRANSLATE(D629, ""he"", ""en"")"),"#VALUE!")</f>
        <v>#VALUE!</v>
      </c>
    </row>
    <row r="630" ht="15.75" customHeight="1">
      <c r="E630" s="4" t="str">
        <f>IFERROR(__xludf.DUMMYFUNCTION("GOOGLETRANSLATE(D630, ""he"", ""en"")"),"#VALUE!")</f>
        <v>#VALUE!</v>
      </c>
    </row>
    <row r="631" ht="15.75" customHeight="1">
      <c r="E631" s="4" t="str">
        <f>IFERROR(__xludf.DUMMYFUNCTION("GOOGLETRANSLATE(D631, ""he"", ""en"")"),"#VALUE!")</f>
        <v>#VALUE!</v>
      </c>
    </row>
    <row r="632" ht="15.75" customHeight="1">
      <c r="E632" s="4" t="str">
        <f>IFERROR(__xludf.DUMMYFUNCTION("GOOGLETRANSLATE(D632, ""he"", ""en"")"),"#VALUE!")</f>
        <v>#VALUE!</v>
      </c>
    </row>
    <row r="633" ht="15.75" customHeight="1">
      <c r="E633" s="4" t="str">
        <f>IFERROR(__xludf.DUMMYFUNCTION("GOOGLETRANSLATE(D633, ""he"", ""en"")"),"#VALUE!")</f>
        <v>#VALUE!</v>
      </c>
    </row>
    <row r="634" ht="15.75" customHeight="1">
      <c r="E634" s="4" t="str">
        <f>IFERROR(__xludf.DUMMYFUNCTION("GOOGLETRANSLATE(D634, ""he"", ""en"")"),"#VALUE!")</f>
        <v>#VALUE!</v>
      </c>
    </row>
    <row r="635" ht="15.75" customHeight="1">
      <c r="E635" s="4" t="str">
        <f>IFERROR(__xludf.DUMMYFUNCTION("GOOGLETRANSLATE(D635, ""he"", ""en"")"),"#VALUE!")</f>
        <v>#VALUE!</v>
      </c>
    </row>
    <row r="636" ht="15.75" customHeight="1">
      <c r="E636" s="4" t="str">
        <f>IFERROR(__xludf.DUMMYFUNCTION("GOOGLETRANSLATE(D636, ""he"", ""en"")"),"#VALUE!")</f>
        <v>#VALUE!</v>
      </c>
    </row>
    <row r="637" ht="15.75" customHeight="1">
      <c r="E637" s="4" t="str">
        <f>IFERROR(__xludf.DUMMYFUNCTION("GOOGLETRANSLATE(D637, ""he"", ""en"")"),"#VALUE!")</f>
        <v>#VALUE!</v>
      </c>
    </row>
    <row r="638" ht="15.75" customHeight="1">
      <c r="E638" s="4" t="str">
        <f>IFERROR(__xludf.DUMMYFUNCTION("GOOGLETRANSLATE(D638, ""he"", ""en"")"),"#VALUE!")</f>
        <v>#VALUE!</v>
      </c>
    </row>
    <row r="639" ht="15.75" customHeight="1">
      <c r="E639" s="4" t="str">
        <f>IFERROR(__xludf.DUMMYFUNCTION("GOOGLETRANSLATE(D639, ""he"", ""en"")"),"#VALUE!")</f>
        <v>#VALUE!</v>
      </c>
    </row>
    <row r="640" ht="15.75" customHeight="1">
      <c r="E640" s="4" t="str">
        <f>IFERROR(__xludf.DUMMYFUNCTION("GOOGLETRANSLATE(D640, ""he"", ""en"")"),"#VALUE!")</f>
        <v>#VALUE!</v>
      </c>
    </row>
    <row r="641" ht="15.75" customHeight="1">
      <c r="E641" s="4" t="str">
        <f>IFERROR(__xludf.DUMMYFUNCTION("GOOGLETRANSLATE(D641, ""he"", ""en"")"),"#VALUE!")</f>
        <v>#VALUE!</v>
      </c>
    </row>
    <row r="642" ht="15.75" customHeight="1">
      <c r="E642" s="4" t="str">
        <f>IFERROR(__xludf.DUMMYFUNCTION("GOOGLETRANSLATE(D642, ""he"", ""en"")"),"#VALUE!")</f>
        <v>#VALUE!</v>
      </c>
    </row>
    <row r="643" ht="15.75" customHeight="1">
      <c r="E643" s="4" t="str">
        <f>IFERROR(__xludf.DUMMYFUNCTION("GOOGLETRANSLATE(D643, ""he"", ""en"")"),"#VALUE!")</f>
        <v>#VALUE!</v>
      </c>
    </row>
    <row r="644" ht="15.75" customHeight="1">
      <c r="E644" s="4" t="str">
        <f>IFERROR(__xludf.DUMMYFUNCTION("GOOGLETRANSLATE(D644, ""he"", ""en"")"),"#VALUE!")</f>
        <v>#VALUE!</v>
      </c>
    </row>
    <row r="645" ht="15.75" customHeight="1">
      <c r="E645" s="4" t="str">
        <f>IFERROR(__xludf.DUMMYFUNCTION("GOOGLETRANSLATE(D645, ""he"", ""en"")"),"#VALUE!")</f>
        <v>#VALUE!</v>
      </c>
    </row>
    <row r="646" ht="15.75" customHeight="1">
      <c r="E646" s="4" t="str">
        <f>IFERROR(__xludf.DUMMYFUNCTION("GOOGLETRANSLATE(D646, ""he"", ""en"")"),"#VALUE!")</f>
        <v>#VALUE!</v>
      </c>
    </row>
    <row r="647" ht="15.75" customHeight="1">
      <c r="E647" s="4" t="str">
        <f>IFERROR(__xludf.DUMMYFUNCTION("GOOGLETRANSLATE(D647, ""he"", ""en"")"),"#VALUE!")</f>
        <v>#VALUE!</v>
      </c>
    </row>
    <row r="648" ht="15.75" customHeight="1">
      <c r="E648" s="4" t="str">
        <f>IFERROR(__xludf.DUMMYFUNCTION("GOOGLETRANSLATE(D648, ""he"", ""en"")"),"#VALUE!")</f>
        <v>#VALUE!</v>
      </c>
    </row>
    <row r="649" ht="15.75" customHeight="1">
      <c r="E649" s="4" t="str">
        <f>IFERROR(__xludf.DUMMYFUNCTION("GOOGLETRANSLATE(D649, ""he"", ""en"")"),"#VALUE!")</f>
        <v>#VALUE!</v>
      </c>
    </row>
    <row r="650" ht="15.75" customHeight="1">
      <c r="E650" s="4" t="str">
        <f>IFERROR(__xludf.DUMMYFUNCTION("GOOGLETRANSLATE(D650, ""he"", ""en"")"),"#VALUE!")</f>
        <v>#VALUE!</v>
      </c>
    </row>
    <row r="651" ht="15.75" customHeight="1">
      <c r="E651" s="4" t="str">
        <f>IFERROR(__xludf.DUMMYFUNCTION("GOOGLETRANSLATE(D651, ""he"", ""en"")"),"#VALUE!")</f>
        <v>#VALUE!</v>
      </c>
    </row>
    <row r="652" ht="15.75" customHeight="1">
      <c r="E652" s="4" t="str">
        <f>IFERROR(__xludf.DUMMYFUNCTION("GOOGLETRANSLATE(D652, ""he"", ""en"")"),"#VALUE!")</f>
        <v>#VALUE!</v>
      </c>
    </row>
    <row r="653" ht="15.75" customHeight="1">
      <c r="E653" s="4" t="str">
        <f>IFERROR(__xludf.DUMMYFUNCTION("GOOGLETRANSLATE(D653, ""he"", ""en"")"),"#VALUE!")</f>
        <v>#VALUE!</v>
      </c>
    </row>
    <row r="654" ht="15.75" customHeight="1">
      <c r="E654" s="4" t="str">
        <f>IFERROR(__xludf.DUMMYFUNCTION("GOOGLETRANSLATE(D654, ""he"", ""en"")"),"#VALUE!")</f>
        <v>#VALUE!</v>
      </c>
    </row>
    <row r="655" ht="15.75" customHeight="1">
      <c r="E655" s="4" t="str">
        <f>IFERROR(__xludf.DUMMYFUNCTION("GOOGLETRANSLATE(D655, ""he"", ""en"")"),"#VALUE!")</f>
        <v>#VALUE!</v>
      </c>
    </row>
    <row r="656" ht="15.75" customHeight="1">
      <c r="E656" s="4" t="str">
        <f>IFERROR(__xludf.DUMMYFUNCTION("GOOGLETRANSLATE(D656, ""he"", ""en"")"),"#VALUE!")</f>
        <v>#VALUE!</v>
      </c>
    </row>
    <row r="657" ht="15.75" customHeight="1">
      <c r="E657" s="4" t="str">
        <f>IFERROR(__xludf.DUMMYFUNCTION("GOOGLETRANSLATE(D657, ""he"", ""en"")"),"#VALUE!")</f>
        <v>#VALUE!</v>
      </c>
    </row>
    <row r="658" ht="15.75" customHeight="1">
      <c r="E658" s="4" t="str">
        <f>IFERROR(__xludf.DUMMYFUNCTION("GOOGLETRANSLATE(D658, ""he"", ""en"")"),"#VALUE!")</f>
        <v>#VALUE!</v>
      </c>
    </row>
    <row r="659" ht="15.75" customHeight="1">
      <c r="E659" s="4" t="str">
        <f>IFERROR(__xludf.DUMMYFUNCTION("GOOGLETRANSLATE(D659, ""he"", ""en"")"),"#VALUE!")</f>
        <v>#VALUE!</v>
      </c>
    </row>
    <row r="660" ht="15.75" customHeight="1">
      <c r="E660" s="4" t="str">
        <f>IFERROR(__xludf.DUMMYFUNCTION("GOOGLETRANSLATE(D660, ""he"", ""en"")"),"#VALUE!")</f>
        <v>#VALUE!</v>
      </c>
    </row>
    <row r="661" ht="15.75" customHeight="1">
      <c r="E661" s="4" t="str">
        <f>IFERROR(__xludf.DUMMYFUNCTION("GOOGLETRANSLATE(D661, ""he"", ""en"")"),"#VALUE!")</f>
        <v>#VALUE!</v>
      </c>
    </row>
    <row r="662" ht="15.75" customHeight="1">
      <c r="E662" s="4" t="str">
        <f>IFERROR(__xludf.DUMMYFUNCTION("GOOGLETRANSLATE(D662, ""he"", ""en"")"),"#VALUE!")</f>
        <v>#VALUE!</v>
      </c>
    </row>
    <row r="663" ht="15.75" customHeight="1">
      <c r="E663" s="4" t="str">
        <f>IFERROR(__xludf.DUMMYFUNCTION("GOOGLETRANSLATE(D663, ""he"", ""en"")"),"#VALUE!")</f>
        <v>#VALUE!</v>
      </c>
    </row>
    <row r="664" ht="15.75" customHeight="1">
      <c r="E664" s="4" t="str">
        <f>IFERROR(__xludf.DUMMYFUNCTION("GOOGLETRANSLATE(D664, ""he"", ""en"")"),"#VALUE!")</f>
        <v>#VALUE!</v>
      </c>
    </row>
    <row r="665" ht="15.75" customHeight="1">
      <c r="E665" s="4" t="str">
        <f>IFERROR(__xludf.DUMMYFUNCTION("GOOGLETRANSLATE(D665, ""he"", ""en"")"),"#VALUE!")</f>
        <v>#VALUE!</v>
      </c>
    </row>
    <row r="666" ht="15.75" customHeight="1">
      <c r="E666" s="4" t="str">
        <f>IFERROR(__xludf.DUMMYFUNCTION("GOOGLETRANSLATE(D666, ""he"", ""en"")"),"#VALUE!")</f>
        <v>#VALUE!</v>
      </c>
    </row>
    <row r="667" ht="15.75" customHeight="1">
      <c r="E667" s="4" t="str">
        <f>IFERROR(__xludf.DUMMYFUNCTION("GOOGLETRANSLATE(D667, ""he"", ""en"")"),"#VALUE!")</f>
        <v>#VALUE!</v>
      </c>
    </row>
    <row r="668" ht="15.75" customHeight="1">
      <c r="E668" s="4" t="str">
        <f>IFERROR(__xludf.DUMMYFUNCTION("GOOGLETRANSLATE(D668, ""he"", ""en"")"),"#VALUE!")</f>
        <v>#VALUE!</v>
      </c>
    </row>
    <row r="669" ht="15.75" customHeight="1">
      <c r="E669" s="4" t="str">
        <f>IFERROR(__xludf.DUMMYFUNCTION("GOOGLETRANSLATE(D669, ""he"", ""en"")"),"#VALUE!")</f>
        <v>#VALUE!</v>
      </c>
    </row>
    <row r="670" ht="15.75" customHeight="1">
      <c r="E670" s="4" t="str">
        <f>IFERROR(__xludf.DUMMYFUNCTION("GOOGLETRANSLATE(D670, ""he"", ""en"")"),"#VALUE!")</f>
        <v>#VALUE!</v>
      </c>
    </row>
    <row r="671" ht="15.75" customHeight="1">
      <c r="E671" s="4" t="str">
        <f>IFERROR(__xludf.DUMMYFUNCTION("GOOGLETRANSLATE(D671, ""he"", ""en"")"),"#VALUE!")</f>
        <v>#VALUE!</v>
      </c>
    </row>
    <row r="672" ht="15.75" customHeight="1">
      <c r="E672" s="4" t="str">
        <f>IFERROR(__xludf.DUMMYFUNCTION("GOOGLETRANSLATE(D672, ""he"", ""en"")"),"#VALUE!")</f>
        <v>#VALUE!</v>
      </c>
    </row>
    <row r="673" ht="15.75" customHeight="1">
      <c r="E673" s="4" t="str">
        <f>IFERROR(__xludf.DUMMYFUNCTION("GOOGLETRANSLATE(D673, ""he"", ""en"")"),"#VALUE!")</f>
        <v>#VALUE!</v>
      </c>
    </row>
    <row r="674" ht="15.75" customHeight="1">
      <c r="E674" s="4" t="str">
        <f>IFERROR(__xludf.DUMMYFUNCTION("GOOGLETRANSLATE(D674, ""he"", ""en"")"),"#VALUE!")</f>
        <v>#VALUE!</v>
      </c>
    </row>
    <row r="675" ht="15.75" customHeight="1">
      <c r="E675" s="4" t="str">
        <f>IFERROR(__xludf.DUMMYFUNCTION("GOOGLETRANSLATE(D675, ""he"", ""en"")"),"#VALUE!")</f>
        <v>#VALUE!</v>
      </c>
    </row>
    <row r="676" ht="15.75" customHeight="1">
      <c r="E676" s="4" t="str">
        <f>IFERROR(__xludf.DUMMYFUNCTION("GOOGLETRANSLATE(D676, ""he"", ""en"")"),"#VALUE!")</f>
        <v>#VALUE!</v>
      </c>
    </row>
    <row r="677" ht="15.75" customHeight="1">
      <c r="E677" s="4" t="str">
        <f>IFERROR(__xludf.DUMMYFUNCTION("GOOGLETRANSLATE(D677, ""he"", ""en"")"),"#VALUE!")</f>
        <v>#VALUE!</v>
      </c>
    </row>
    <row r="678" ht="15.75" customHeight="1">
      <c r="E678" s="4" t="str">
        <f>IFERROR(__xludf.DUMMYFUNCTION("GOOGLETRANSLATE(D678, ""he"", ""en"")"),"#VALUE!")</f>
        <v>#VALUE!</v>
      </c>
    </row>
    <row r="679" ht="15.75" customHeight="1">
      <c r="E679" s="4" t="str">
        <f>IFERROR(__xludf.DUMMYFUNCTION("GOOGLETRANSLATE(D679, ""he"", ""en"")"),"#VALUE!")</f>
        <v>#VALUE!</v>
      </c>
    </row>
    <row r="680" ht="15.75" customHeight="1">
      <c r="E680" s="4" t="str">
        <f>IFERROR(__xludf.DUMMYFUNCTION("GOOGLETRANSLATE(D680, ""he"", ""en"")"),"#VALUE!")</f>
        <v>#VALUE!</v>
      </c>
    </row>
    <row r="681" ht="15.75" customHeight="1">
      <c r="E681" s="4" t="str">
        <f>IFERROR(__xludf.DUMMYFUNCTION("GOOGLETRANSLATE(D681, ""he"", ""en"")"),"#VALUE!")</f>
        <v>#VALUE!</v>
      </c>
    </row>
    <row r="682" ht="15.75" customHeight="1">
      <c r="E682" s="4" t="str">
        <f>IFERROR(__xludf.DUMMYFUNCTION("GOOGLETRANSLATE(D682, ""he"", ""en"")"),"#VALUE!")</f>
        <v>#VALUE!</v>
      </c>
    </row>
    <row r="683" ht="15.75" customHeight="1">
      <c r="E683" s="4" t="str">
        <f>IFERROR(__xludf.DUMMYFUNCTION("GOOGLETRANSLATE(D683, ""he"", ""en"")"),"#VALUE!")</f>
        <v>#VALUE!</v>
      </c>
    </row>
    <row r="684" ht="15.75" customHeight="1">
      <c r="E684" s="4" t="str">
        <f>IFERROR(__xludf.DUMMYFUNCTION("GOOGLETRANSLATE(D684, ""he"", ""en"")"),"#VALUE!")</f>
        <v>#VALUE!</v>
      </c>
    </row>
    <row r="685" ht="15.75" customHeight="1">
      <c r="E685" s="4" t="str">
        <f>IFERROR(__xludf.DUMMYFUNCTION("GOOGLETRANSLATE(D685, ""he"", ""en"")"),"#VALUE!")</f>
        <v>#VALUE!</v>
      </c>
    </row>
    <row r="686" ht="15.75" customHeight="1">
      <c r="E686" s="4" t="str">
        <f>IFERROR(__xludf.DUMMYFUNCTION("GOOGLETRANSLATE(D686, ""he"", ""en"")"),"#VALUE!")</f>
        <v>#VALUE!</v>
      </c>
    </row>
    <row r="687" ht="15.75" customHeight="1">
      <c r="E687" s="4" t="str">
        <f>IFERROR(__xludf.DUMMYFUNCTION("GOOGLETRANSLATE(D687, ""he"", ""en"")"),"#VALUE!")</f>
        <v>#VALUE!</v>
      </c>
    </row>
    <row r="688" ht="15.75" customHeight="1">
      <c r="E688" s="4" t="str">
        <f>IFERROR(__xludf.DUMMYFUNCTION("GOOGLETRANSLATE(D688, ""he"", ""en"")"),"#VALUE!")</f>
        <v>#VALUE!</v>
      </c>
    </row>
    <row r="689" ht="15.75" customHeight="1">
      <c r="E689" s="4" t="str">
        <f>IFERROR(__xludf.DUMMYFUNCTION("GOOGLETRANSLATE(D689, ""he"", ""en"")"),"#VALUE!")</f>
        <v>#VALUE!</v>
      </c>
    </row>
    <row r="690" ht="15.75" customHeight="1">
      <c r="E690" s="4" t="str">
        <f>IFERROR(__xludf.DUMMYFUNCTION("GOOGLETRANSLATE(D690, ""he"", ""en"")"),"#VALUE!")</f>
        <v>#VALUE!</v>
      </c>
    </row>
    <row r="691" ht="15.75" customHeight="1">
      <c r="E691" s="4" t="str">
        <f>IFERROR(__xludf.DUMMYFUNCTION("GOOGLETRANSLATE(D691, ""he"", ""en"")"),"#VALUE!")</f>
        <v>#VALUE!</v>
      </c>
    </row>
    <row r="692" ht="15.75" customHeight="1">
      <c r="E692" s="4" t="str">
        <f>IFERROR(__xludf.DUMMYFUNCTION("GOOGLETRANSLATE(D692, ""he"", ""en"")"),"#VALUE!")</f>
        <v>#VALUE!</v>
      </c>
    </row>
    <row r="693" ht="15.75" customHeight="1">
      <c r="E693" s="4" t="str">
        <f>IFERROR(__xludf.DUMMYFUNCTION("GOOGLETRANSLATE(D693, ""he"", ""en"")"),"#VALUE!")</f>
        <v>#VALUE!</v>
      </c>
    </row>
    <row r="694" ht="15.75" customHeight="1">
      <c r="E694" s="4" t="str">
        <f>IFERROR(__xludf.DUMMYFUNCTION("GOOGLETRANSLATE(D694, ""he"", ""en"")"),"#VALUE!")</f>
        <v>#VALUE!</v>
      </c>
    </row>
    <row r="695" ht="15.75" customHeight="1">
      <c r="E695" s="4" t="str">
        <f>IFERROR(__xludf.DUMMYFUNCTION("GOOGLETRANSLATE(D695, ""he"", ""en"")"),"#VALUE!")</f>
        <v>#VALUE!</v>
      </c>
    </row>
    <row r="696" ht="15.75" customHeight="1">
      <c r="E696" s="4" t="str">
        <f>IFERROR(__xludf.DUMMYFUNCTION("GOOGLETRANSLATE(D696, ""he"", ""en"")"),"#VALUE!")</f>
        <v>#VALUE!</v>
      </c>
    </row>
    <row r="697" ht="15.75" customHeight="1">
      <c r="E697" s="4" t="str">
        <f>IFERROR(__xludf.DUMMYFUNCTION("GOOGLETRANSLATE(D697, ""he"", ""en"")"),"#VALUE!")</f>
        <v>#VALUE!</v>
      </c>
    </row>
    <row r="698" ht="15.75" customHeight="1">
      <c r="E698" s="4" t="str">
        <f>IFERROR(__xludf.DUMMYFUNCTION("GOOGLETRANSLATE(D698, ""he"", ""en"")"),"#VALUE!")</f>
        <v>#VALUE!</v>
      </c>
    </row>
    <row r="699" ht="15.75" customHeight="1">
      <c r="E699" s="4" t="str">
        <f>IFERROR(__xludf.DUMMYFUNCTION("GOOGLETRANSLATE(D699, ""he"", ""en"")"),"#VALUE!")</f>
        <v>#VALUE!</v>
      </c>
    </row>
    <row r="700" ht="15.75" customHeight="1">
      <c r="E700" s="4" t="str">
        <f>IFERROR(__xludf.DUMMYFUNCTION("GOOGLETRANSLATE(D700, ""he"", ""en"")"),"#VALUE!")</f>
        <v>#VALUE!</v>
      </c>
    </row>
    <row r="701" ht="15.75" customHeight="1">
      <c r="E701" s="4" t="str">
        <f>IFERROR(__xludf.DUMMYFUNCTION("GOOGLETRANSLATE(D701, ""he"", ""en"")"),"#VALUE!")</f>
        <v>#VALUE!</v>
      </c>
    </row>
    <row r="702" ht="15.75" customHeight="1">
      <c r="E702" s="4" t="str">
        <f>IFERROR(__xludf.DUMMYFUNCTION("GOOGLETRANSLATE(D702, ""he"", ""en"")"),"#VALUE!")</f>
        <v>#VALUE!</v>
      </c>
    </row>
    <row r="703" ht="15.75" customHeight="1">
      <c r="E703" s="4" t="str">
        <f>IFERROR(__xludf.DUMMYFUNCTION("GOOGLETRANSLATE(D703, ""he"", ""en"")"),"#VALUE!")</f>
        <v>#VALUE!</v>
      </c>
    </row>
    <row r="704" ht="15.75" customHeight="1">
      <c r="E704" s="4" t="str">
        <f>IFERROR(__xludf.DUMMYFUNCTION("GOOGLETRANSLATE(D704, ""he"", ""en"")"),"#VALUE!")</f>
        <v>#VALUE!</v>
      </c>
    </row>
    <row r="705" ht="15.75" customHeight="1">
      <c r="E705" s="4" t="str">
        <f>IFERROR(__xludf.DUMMYFUNCTION("GOOGLETRANSLATE(D705, ""he"", ""en"")"),"#VALUE!")</f>
        <v>#VALUE!</v>
      </c>
    </row>
    <row r="706" ht="15.75" customHeight="1">
      <c r="E706" s="4" t="str">
        <f>IFERROR(__xludf.DUMMYFUNCTION("GOOGLETRANSLATE(D706, ""he"", ""en"")"),"#VALUE!")</f>
        <v>#VALUE!</v>
      </c>
    </row>
    <row r="707" ht="15.75" customHeight="1">
      <c r="E707" s="4" t="str">
        <f>IFERROR(__xludf.DUMMYFUNCTION("GOOGLETRANSLATE(D707, ""he"", ""en"")"),"#VALUE!")</f>
        <v>#VALUE!</v>
      </c>
    </row>
    <row r="708" ht="15.75" customHeight="1">
      <c r="E708" s="4" t="str">
        <f>IFERROR(__xludf.DUMMYFUNCTION("GOOGLETRANSLATE(D708, ""he"", ""en"")"),"#VALUE!")</f>
        <v>#VALUE!</v>
      </c>
    </row>
    <row r="709" ht="15.75" customHeight="1">
      <c r="E709" s="4" t="str">
        <f>IFERROR(__xludf.DUMMYFUNCTION("GOOGLETRANSLATE(D709, ""he"", ""en"")"),"#VALUE!")</f>
        <v>#VALUE!</v>
      </c>
    </row>
    <row r="710" ht="15.75" customHeight="1">
      <c r="E710" s="4" t="str">
        <f>IFERROR(__xludf.DUMMYFUNCTION("GOOGLETRANSLATE(D710, ""he"", ""en"")"),"#VALUE!")</f>
        <v>#VALUE!</v>
      </c>
    </row>
    <row r="711" ht="15.75" customHeight="1">
      <c r="E711" s="4" t="str">
        <f>IFERROR(__xludf.DUMMYFUNCTION("GOOGLETRANSLATE(D711, ""he"", ""en"")"),"#VALUE!")</f>
        <v>#VALUE!</v>
      </c>
    </row>
    <row r="712" ht="15.75" customHeight="1">
      <c r="E712" s="4" t="str">
        <f>IFERROR(__xludf.DUMMYFUNCTION("GOOGLETRANSLATE(D712, ""he"", ""en"")"),"#VALUE!")</f>
        <v>#VALUE!</v>
      </c>
    </row>
    <row r="713" ht="15.75" customHeight="1">
      <c r="E713" s="4" t="str">
        <f>IFERROR(__xludf.DUMMYFUNCTION("GOOGLETRANSLATE(D713, ""he"", ""en"")"),"#VALUE!")</f>
        <v>#VALUE!</v>
      </c>
    </row>
    <row r="714" ht="15.75" customHeight="1">
      <c r="E714" s="4" t="str">
        <f>IFERROR(__xludf.DUMMYFUNCTION("GOOGLETRANSLATE(D714, ""he"", ""en"")"),"#VALUE!")</f>
        <v>#VALUE!</v>
      </c>
    </row>
    <row r="715" ht="15.75" customHeight="1">
      <c r="E715" s="4" t="str">
        <f>IFERROR(__xludf.DUMMYFUNCTION("GOOGLETRANSLATE(D715, ""he"", ""en"")"),"#VALUE!")</f>
        <v>#VALUE!</v>
      </c>
    </row>
    <row r="716" ht="15.75" customHeight="1">
      <c r="E716" s="4" t="str">
        <f>IFERROR(__xludf.DUMMYFUNCTION("GOOGLETRANSLATE(D716, ""he"", ""en"")"),"#VALUE!")</f>
        <v>#VALUE!</v>
      </c>
    </row>
    <row r="717" ht="15.75" customHeight="1">
      <c r="E717" s="4" t="str">
        <f>IFERROR(__xludf.DUMMYFUNCTION("GOOGLETRANSLATE(D717, ""he"", ""en"")"),"#VALUE!")</f>
        <v>#VALUE!</v>
      </c>
    </row>
    <row r="718" ht="15.75" customHeight="1">
      <c r="E718" s="4" t="str">
        <f>IFERROR(__xludf.DUMMYFUNCTION("GOOGLETRANSLATE(D718, ""he"", ""en"")"),"#VALUE!")</f>
        <v>#VALUE!</v>
      </c>
    </row>
    <row r="719" ht="15.75" customHeight="1">
      <c r="E719" s="4" t="str">
        <f>IFERROR(__xludf.DUMMYFUNCTION("GOOGLETRANSLATE(D719, ""he"", ""en"")"),"#VALUE!")</f>
        <v>#VALUE!</v>
      </c>
    </row>
    <row r="720" ht="15.75" customHeight="1">
      <c r="E720" s="4" t="str">
        <f>IFERROR(__xludf.DUMMYFUNCTION("GOOGLETRANSLATE(D720, ""he"", ""en"")"),"#VALUE!")</f>
        <v>#VALUE!</v>
      </c>
    </row>
    <row r="721" ht="15.75" customHeight="1">
      <c r="E721" s="4" t="str">
        <f>IFERROR(__xludf.DUMMYFUNCTION("GOOGLETRANSLATE(D721, ""he"", ""en"")"),"#VALUE!")</f>
        <v>#VALUE!</v>
      </c>
    </row>
    <row r="722" ht="15.75" customHeight="1">
      <c r="E722" s="4" t="str">
        <f>IFERROR(__xludf.DUMMYFUNCTION("GOOGLETRANSLATE(D722, ""he"", ""en"")"),"#VALUE!")</f>
        <v>#VALUE!</v>
      </c>
    </row>
    <row r="723" ht="15.75" customHeight="1">
      <c r="E723" s="4" t="str">
        <f>IFERROR(__xludf.DUMMYFUNCTION("GOOGLETRANSLATE(D723, ""he"", ""en"")"),"#VALUE!")</f>
        <v>#VALUE!</v>
      </c>
    </row>
    <row r="724" ht="15.75" customHeight="1">
      <c r="E724" s="4" t="str">
        <f>IFERROR(__xludf.DUMMYFUNCTION("GOOGLETRANSLATE(D724, ""he"", ""en"")"),"#VALUE!")</f>
        <v>#VALUE!</v>
      </c>
    </row>
    <row r="725" ht="15.75" customHeight="1">
      <c r="E725" s="4" t="str">
        <f>IFERROR(__xludf.DUMMYFUNCTION("GOOGLETRANSLATE(D725, ""he"", ""en"")"),"#VALUE!")</f>
        <v>#VALUE!</v>
      </c>
    </row>
    <row r="726" ht="15.75" customHeight="1">
      <c r="E726" s="4" t="str">
        <f>IFERROR(__xludf.DUMMYFUNCTION("GOOGLETRANSLATE(D726, ""he"", ""en"")"),"#VALUE!")</f>
        <v>#VALUE!</v>
      </c>
    </row>
    <row r="727" ht="15.75" customHeight="1">
      <c r="E727" s="4" t="str">
        <f>IFERROR(__xludf.DUMMYFUNCTION("GOOGLETRANSLATE(D727, ""he"", ""en"")"),"#VALUE!")</f>
        <v>#VALUE!</v>
      </c>
    </row>
    <row r="728" ht="15.75" customHeight="1">
      <c r="E728" s="4" t="str">
        <f>IFERROR(__xludf.DUMMYFUNCTION("GOOGLETRANSLATE(D728, ""he"", ""en"")"),"#VALUE!")</f>
        <v>#VALUE!</v>
      </c>
    </row>
    <row r="729" ht="15.75" customHeight="1">
      <c r="E729" s="4" t="str">
        <f>IFERROR(__xludf.DUMMYFUNCTION("GOOGLETRANSLATE(D729, ""he"", ""en"")"),"#VALUE!")</f>
        <v>#VALUE!</v>
      </c>
    </row>
    <row r="730" ht="15.75" customHeight="1">
      <c r="E730" s="4" t="str">
        <f>IFERROR(__xludf.DUMMYFUNCTION("GOOGLETRANSLATE(D730, ""he"", ""en"")"),"#VALUE!")</f>
        <v>#VALUE!</v>
      </c>
    </row>
    <row r="731" ht="15.75" customHeight="1">
      <c r="E731" s="4" t="str">
        <f>IFERROR(__xludf.DUMMYFUNCTION("GOOGLETRANSLATE(D731, ""he"", ""en"")"),"#VALUE!")</f>
        <v>#VALUE!</v>
      </c>
    </row>
    <row r="732" ht="15.75" customHeight="1">
      <c r="E732" s="4" t="str">
        <f>IFERROR(__xludf.DUMMYFUNCTION("GOOGLETRANSLATE(D732, ""he"", ""en"")"),"#VALUE!")</f>
        <v>#VALUE!</v>
      </c>
    </row>
    <row r="733" ht="15.75" customHeight="1">
      <c r="E733" s="4" t="str">
        <f>IFERROR(__xludf.DUMMYFUNCTION("GOOGLETRANSLATE(D733, ""he"", ""en"")"),"#VALUE!")</f>
        <v>#VALUE!</v>
      </c>
    </row>
    <row r="734" ht="15.75" customHeight="1">
      <c r="E734" s="4" t="str">
        <f>IFERROR(__xludf.DUMMYFUNCTION("GOOGLETRANSLATE(D734, ""he"", ""en"")"),"#VALUE!")</f>
        <v>#VALUE!</v>
      </c>
    </row>
    <row r="735" ht="15.75" customHeight="1">
      <c r="E735" s="4" t="str">
        <f>IFERROR(__xludf.DUMMYFUNCTION("GOOGLETRANSLATE(D735, ""he"", ""en"")"),"#VALUE!")</f>
        <v>#VALUE!</v>
      </c>
    </row>
    <row r="736" ht="15.75" customHeight="1">
      <c r="E736" s="4" t="str">
        <f>IFERROR(__xludf.DUMMYFUNCTION("GOOGLETRANSLATE(D736, ""he"", ""en"")"),"#VALUE!")</f>
        <v>#VALUE!</v>
      </c>
    </row>
    <row r="737" ht="15.75" customHeight="1">
      <c r="E737" s="4" t="str">
        <f>IFERROR(__xludf.DUMMYFUNCTION("GOOGLETRANSLATE(D737, ""he"", ""en"")"),"#VALUE!")</f>
        <v>#VALUE!</v>
      </c>
    </row>
    <row r="738" ht="15.75" customHeight="1">
      <c r="E738" s="4" t="str">
        <f>IFERROR(__xludf.DUMMYFUNCTION("GOOGLETRANSLATE(D738, ""he"", ""en"")"),"#VALUE!")</f>
        <v>#VALUE!</v>
      </c>
    </row>
    <row r="739" ht="15.75" customHeight="1">
      <c r="E739" s="4" t="str">
        <f>IFERROR(__xludf.DUMMYFUNCTION("GOOGLETRANSLATE(D739, ""he"", ""en"")"),"#VALUE!")</f>
        <v>#VALUE!</v>
      </c>
    </row>
    <row r="740" ht="15.75" customHeight="1">
      <c r="E740" s="4" t="str">
        <f>IFERROR(__xludf.DUMMYFUNCTION("GOOGLETRANSLATE(D740, ""he"", ""en"")"),"#VALUE!")</f>
        <v>#VALUE!</v>
      </c>
    </row>
    <row r="741" ht="15.75" customHeight="1">
      <c r="E741" s="4" t="str">
        <f>IFERROR(__xludf.DUMMYFUNCTION("GOOGLETRANSLATE(D741, ""he"", ""en"")"),"#VALUE!")</f>
        <v>#VALUE!</v>
      </c>
    </row>
    <row r="742" ht="15.75" customHeight="1">
      <c r="E742" s="4" t="str">
        <f>IFERROR(__xludf.DUMMYFUNCTION("GOOGLETRANSLATE(D742, ""he"", ""en"")"),"#VALUE!")</f>
        <v>#VALUE!</v>
      </c>
    </row>
    <row r="743" ht="15.75" customHeight="1">
      <c r="E743" s="4" t="str">
        <f>IFERROR(__xludf.DUMMYFUNCTION("GOOGLETRANSLATE(D743, ""he"", ""en"")"),"#VALUE!")</f>
        <v>#VALUE!</v>
      </c>
    </row>
    <row r="744" ht="15.75" customHeight="1">
      <c r="E744" s="4" t="str">
        <f>IFERROR(__xludf.DUMMYFUNCTION("GOOGLETRANSLATE(D744, ""he"", ""en"")"),"#VALUE!")</f>
        <v>#VALUE!</v>
      </c>
    </row>
    <row r="745" ht="15.75" customHeight="1">
      <c r="E745" s="4" t="str">
        <f>IFERROR(__xludf.DUMMYFUNCTION("GOOGLETRANSLATE(D745, ""he"", ""en"")"),"#VALUE!")</f>
        <v>#VALUE!</v>
      </c>
    </row>
    <row r="746" ht="15.75" customHeight="1">
      <c r="E746" s="4" t="str">
        <f>IFERROR(__xludf.DUMMYFUNCTION("GOOGLETRANSLATE(D746, ""he"", ""en"")"),"#VALUE!")</f>
        <v>#VALUE!</v>
      </c>
    </row>
    <row r="747" ht="15.75" customHeight="1">
      <c r="E747" s="4" t="str">
        <f>IFERROR(__xludf.DUMMYFUNCTION("GOOGLETRANSLATE(D747, ""he"", ""en"")"),"#VALUE!")</f>
        <v>#VALUE!</v>
      </c>
    </row>
    <row r="748" ht="15.75" customHeight="1">
      <c r="E748" s="4" t="str">
        <f>IFERROR(__xludf.DUMMYFUNCTION("GOOGLETRANSLATE(D748, ""he"", ""en"")"),"#VALUE!")</f>
        <v>#VALUE!</v>
      </c>
    </row>
    <row r="749" ht="15.75" customHeight="1">
      <c r="E749" s="4" t="str">
        <f>IFERROR(__xludf.DUMMYFUNCTION("GOOGLETRANSLATE(D749, ""he"", ""en"")"),"#VALUE!")</f>
        <v>#VALUE!</v>
      </c>
    </row>
    <row r="750" ht="15.75" customHeight="1">
      <c r="E750" s="4" t="str">
        <f>IFERROR(__xludf.DUMMYFUNCTION("GOOGLETRANSLATE(D750, ""he"", ""en"")"),"#VALUE!")</f>
        <v>#VALUE!</v>
      </c>
    </row>
    <row r="751" ht="15.75" customHeight="1">
      <c r="E751" s="4" t="str">
        <f>IFERROR(__xludf.DUMMYFUNCTION("GOOGLETRANSLATE(D751, ""he"", ""en"")"),"#VALUE!")</f>
        <v>#VALUE!</v>
      </c>
    </row>
    <row r="752" ht="15.75" customHeight="1">
      <c r="E752" s="4" t="str">
        <f>IFERROR(__xludf.DUMMYFUNCTION("GOOGLETRANSLATE(D752, ""he"", ""en"")"),"#VALUE!")</f>
        <v>#VALUE!</v>
      </c>
    </row>
    <row r="753" ht="15.75" customHeight="1">
      <c r="E753" s="4" t="str">
        <f>IFERROR(__xludf.DUMMYFUNCTION("GOOGLETRANSLATE(D753, ""he"", ""en"")"),"#VALUE!")</f>
        <v>#VALUE!</v>
      </c>
    </row>
    <row r="754" ht="15.75" customHeight="1">
      <c r="E754" s="4" t="str">
        <f>IFERROR(__xludf.DUMMYFUNCTION("GOOGLETRANSLATE(D754, ""he"", ""en"")"),"#VALUE!")</f>
        <v>#VALUE!</v>
      </c>
    </row>
    <row r="755" ht="15.75" customHeight="1">
      <c r="E755" s="4" t="str">
        <f>IFERROR(__xludf.DUMMYFUNCTION("GOOGLETRANSLATE(D755, ""he"", ""en"")"),"#VALUE!")</f>
        <v>#VALUE!</v>
      </c>
    </row>
    <row r="756" ht="15.75" customHeight="1">
      <c r="E756" s="4" t="str">
        <f>IFERROR(__xludf.DUMMYFUNCTION("GOOGLETRANSLATE(D756, ""he"", ""en"")"),"#VALUE!")</f>
        <v>#VALUE!</v>
      </c>
    </row>
    <row r="757" ht="15.75" customHeight="1">
      <c r="E757" s="4" t="str">
        <f>IFERROR(__xludf.DUMMYFUNCTION("GOOGLETRANSLATE(D757, ""he"", ""en"")"),"#VALUE!")</f>
        <v>#VALUE!</v>
      </c>
    </row>
    <row r="758" ht="15.75" customHeight="1">
      <c r="E758" s="4" t="str">
        <f>IFERROR(__xludf.DUMMYFUNCTION("GOOGLETRANSLATE(D758, ""he"", ""en"")"),"#VALUE!")</f>
        <v>#VALUE!</v>
      </c>
    </row>
    <row r="759" ht="15.75" customHeight="1">
      <c r="E759" s="4" t="str">
        <f>IFERROR(__xludf.DUMMYFUNCTION("GOOGLETRANSLATE(D759, ""he"", ""en"")"),"#VALUE!")</f>
        <v>#VALUE!</v>
      </c>
    </row>
    <row r="760" ht="15.75" customHeight="1">
      <c r="E760" s="4" t="str">
        <f>IFERROR(__xludf.DUMMYFUNCTION("GOOGLETRANSLATE(D760, ""he"", ""en"")"),"#VALUE!")</f>
        <v>#VALUE!</v>
      </c>
    </row>
    <row r="761" ht="15.75" customHeight="1">
      <c r="E761" s="4" t="str">
        <f>IFERROR(__xludf.DUMMYFUNCTION("GOOGLETRANSLATE(D761, ""he"", ""en"")"),"#VALUE!")</f>
        <v>#VALUE!</v>
      </c>
    </row>
    <row r="762" ht="15.75" customHeight="1">
      <c r="E762" s="4" t="str">
        <f>IFERROR(__xludf.DUMMYFUNCTION("GOOGLETRANSLATE(D762, ""he"", ""en"")"),"#VALUE!")</f>
        <v>#VALUE!</v>
      </c>
    </row>
    <row r="763" ht="15.75" customHeight="1">
      <c r="E763" s="4" t="str">
        <f>IFERROR(__xludf.DUMMYFUNCTION("GOOGLETRANSLATE(D763, ""he"", ""en"")"),"#VALUE!")</f>
        <v>#VALUE!</v>
      </c>
    </row>
    <row r="764" ht="15.75" customHeight="1">
      <c r="E764" s="4" t="str">
        <f>IFERROR(__xludf.DUMMYFUNCTION("GOOGLETRANSLATE(D764, ""he"", ""en"")"),"#VALUE!")</f>
        <v>#VALUE!</v>
      </c>
    </row>
    <row r="765" ht="15.75" customHeight="1">
      <c r="E765" s="4" t="str">
        <f>IFERROR(__xludf.DUMMYFUNCTION("GOOGLETRANSLATE(D765, ""he"", ""en"")"),"#VALUE!")</f>
        <v>#VALUE!</v>
      </c>
    </row>
    <row r="766" ht="15.75" customHeight="1">
      <c r="E766" s="4" t="str">
        <f>IFERROR(__xludf.DUMMYFUNCTION("GOOGLETRANSLATE(D766, ""he"", ""en"")"),"#VALUE!")</f>
        <v>#VALUE!</v>
      </c>
    </row>
    <row r="767" ht="15.75" customHeight="1">
      <c r="E767" s="4" t="str">
        <f>IFERROR(__xludf.DUMMYFUNCTION("GOOGLETRANSLATE(D767, ""he"", ""en"")"),"#VALUE!")</f>
        <v>#VALUE!</v>
      </c>
    </row>
    <row r="768" ht="15.75" customHeight="1">
      <c r="E768" s="4" t="str">
        <f>IFERROR(__xludf.DUMMYFUNCTION("GOOGLETRANSLATE(D768, ""he"", ""en"")"),"#VALUE!")</f>
        <v>#VALUE!</v>
      </c>
    </row>
    <row r="769" ht="15.75" customHeight="1">
      <c r="E769" s="4" t="str">
        <f>IFERROR(__xludf.DUMMYFUNCTION("GOOGLETRANSLATE(D769, ""he"", ""en"")"),"#VALUE!")</f>
        <v>#VALUE!</v>
      </c>
    </row>
    <row r="770" ht="15.75" customHeight="1">
      <c r="E770" s="4" t="str">
        <f>IFERROR(__xludf.DUMMYFUNCTION("GOOGLETRANSLATE(D770, ""he"", ""en"")"),"#VALUE!")</f>
        <v>#VALUE!</v>
      </c>
    </row>
    <row r="771" ht="15.75" customHeight="1">
      <c r="E771" s="4" t="str">
        <f>IFERROR(__xludf.DUMMYFUNCTION("GOOGLETRANSLATE(D771, ""he"", ""en"")"),"#VALUE!")</f>
        <v>#VALUE!</v>
      </c>
    </row>
    <row r="772" ht="15.75" customHeight="1">
      <c r="E772" s="4" t="str">
        <f>IFERROR(__xludf.DUMMYFUNCTION("GOOGLETRANSLATE(D772, ""he"", ""en"")"),"#VALUE!")</f>
        <v>#VALUE!</v>
      </c>
    </row>
    <row r="773" ht="15.75" customHeight="1">
      <c r="E773" s="4" t="str">
        <f>IFERROR(__xludf.DUMMYFUNCTION("GOOGLETRANSLATE(D773, ""he"", ""en"")"),"#VALUE!")</f>
        <v>#VALUE!</v>
      </c>
    </row>
    <row r="774" ht="15.75" customHeight="1">
      <c r="E774" s="4" t="str">
        <f>IFERROR(__xludf.DUMMYFUNCTION("GOOGLETRANSLATE(D774, ""he"", ""en"")"),"#VALUE!")</f>
        <v>#VALUE!</v>
      </c>
    </row>
    <row r="775" ht="15.75" customHeight="1">
      <c r="E775" s="4" t="str">
        <f>IFERROR(__xludf.DUMMYFUNCTION("GOOGLETRANSLATE(D775, ""he"", ""en"")"),"#VALUE!")</f>
        <v>#VALUE!</v>
      </c>
    </row>
    <row r="776" ht="15.75" customHeight="1">
      <c r="E776" s="4" t="str">
        <f>IFERROR(__xludf.DUMMYFUNCTION("GOOGLETRANSLATE(D776, ""he"", ""en"")"),"#VALUE!")</f>
        <v>#VALUE!</v>
      </c>
    </row>
    <row r="777" ht="15.75" customHeight="1">
      <c r="E777" s="4" t="str">
        <f>IFERROR(__xludf.DUMMYFUNCTION("GOOGLETRANSLATE(D777, ""he"", ""en"")"),"#VALUE!")</f>
        <v>#VALUE!</v>
      </c>
    </row>
    <row r="778" ht="15.75" customHeight="1">
      <c r="E778" s="4" t="str">
        <f>IFERROR(__xludf.DUMMYFUNCTION("GOOGLETRANSLATE(D778, ""he"", ""en"")"),"#VALUE!")</f>
        <v>#VALUE!</v>
      </c>
    </row>
    <row r="779" ht="15.75" customHeight="1">
      <c r="E779" s="4" t="str">
        <f>IFERROR(__xludf.DUMMYFUNCTION("GOOGLETRANSLATE(D779, ""he"", ""en"")"),"#VALUE!")</f>
        <v>#VALUE!</v>
      </c>
    </row>
    <row r="780" ht="15.75" customHeight="1">
      <c r="E780" s="4" t="str">
        <f>IFERROR(__xludf.DUMMYFUNCTION("GOOGLETRANSLATE(D780, ""he"", ""en"")"),"#VALUE!")</f>
        <v>#VALUE!</v>
      </c>
    </row>
    <row r="781" ht="15.75" customHeight="1">
      <c r="E781" s="4" t="str">
        <f>IFERROR(__xludf.DUMMYFUNCTION("GOOGLETRANSLATE(D781, ""he"", ""en"")"),"#VALUE!")</f>
        <v>#VALUE!</v>
      </c>
    </row>
    <row r="782" ht="15.75" customHeight="1">
      <c r="E782" s="4" t="str">
        <f>IFERROR(__xludf.DUMMYFUNCTION("GOOGLETRANSLATE(D782, ""he"", ""en"")"),"#VALUE!")</f>
        <v>#VALUE!</v>
      </c>
    </row>
    <row r="783" ht="15.75" customHeight="1">
      <c r="E783" s="4" t="str">
        <f>IFERROR(__xludf.DUMMYFUNCTION("GOOGLETRANSLATE(D783, ""he"", ""en"")"),"#VALUE!")</f>
        <v>#VALUE!</v>
      </c>
    </row>
    <row r="784" ht="15.75" customHeight="1">
      <c r="E784" s="4" t="str">
        <f>IFERROR(__xludf.DUMMYFUNCTION("GOOGLETRANSLATE(D784, ""he"", ""en"")"),"#VALUE!")</f>
        <v>#VALUE!</v>
      </c>
    </row>
    <row r="785" ht="15.75" customHeight="1">
      <c r="E785" s="4" t="str">
        <f>IFERROR(__xludf.DUMMYFUNCTION("GOOGLETRANSLATE(D785, ""he"", ""en"")"),"#VALUE!")</f>
        <v>#VALUE!</v>
      </c>
    </row>
    <row r="786" ht="15.75" customHeight="1">
      <c r="E786" s="4" t="str">
        <f>IFERROR(__xludf.DUMMYFUNCTION("GOOGLETRANSLATE(D786, ""he"", ""en"")"),"#VALUE!")</f>
        <v>#VALUE!</v>
      </c>
    </row>
    <row r="787" ht="15.75" customHeight="1">
      <c r="E787" s="4" t="str">
        <f>IFERROR(__xludf.DUMMYFUNCTION("GOOGLETRANSLATE(D787, ""he"", ""en"")"),"#VALUE!")</f>
        <v>#VALUE!</v>
      </c>
    </row>
    <row r="788" ht="15.75" customHeight="1">
      <c r="E788" s="4" t="str">
        <f>IFERROR(__xludf.DUMMYFUNCTION("GOOGLETRANSLATE(D788, ""he"", ""en"")"),"#VALUE!")</f>
        <v>#VALUE!</v>
      </c>
    </row>
    <row r="789" ht="15.75" customHeight="1">
      <c r="E789" s="4" t="str">
        <f>IFERROR(__xludf.DUMMYFUNCTION("GOOGLETRANSLATE(D789, ""he"", ""en"")"),"#VALUE!")</f>
        <v>#VALUE!</v>
      </c>
    </row>
    <row r="790" ht="15.75" customHeight="1">
      <c r="E790" s="4" t="str">
        <f>IFERROR(__xludf.DUMMYFUNCTION("GOOGLETRANSLATE(D790, ""he"", ""en"")"),"#VALUE!")</f>
        <v>#VALUE!</v>
      </c>
    </row>
    <row r="791" ht="15.75" customHeight="1">
      <c r="E791" s="4" t="str">
        <f>IFERROR(__xludf.DUMMYFUNCTION("GOOGLETRANSLATE(D791, ""he"", ""en"")"),"#VALUE!")</f>
        <v>#VALUE!</v>
      </c>
    </row>
    <row r="792" ht="15.75" customHeight="1">
      <c r="E792" s="4" t="str">
        <f>IFERROR(__xludf.DUMMYFUNCTION("GOOGLETRANSLATE(D792, ""he"", ""en"")"),"#VALUE!")</f>
        <v>#VALUE!</v>
      </c>
    </row>
    <row r="793" ht="15.75" customHeight="1">
      <c r="E793" s="4" t="str">
        <f>IFERROR(__xludf.DUMMYFUNCTION("GOOGLETRANSLATE(D793, ""he"", ""en"")"),"#VALUE!")</f>
        <v>#VALUE!</v>
      </c>
    </row>
    <row r="794" ht="15.75" customHeight="1">
      <c r="E794" s="4" t="str">
        <f>IFERROR(__xludf.DUMMYFUNCTION("GOOGLETRANSLATE(D794, ""he"", ""en"")"),"#VALUE!")</f>
        <v>#VALUE!</v>
      </c>
    </row>
    <row r="795" ht="15.75" customHeight="1">
      <c r="E795" s="4" t="str">
        <f>IFERROR(__xludf.DUMMYFUNCTION("GOOGLETRANSLATE(D795, ""he"", ""en"")"),"#VALUE!")</f>
        <v>#VALUE!</v>
      </c>
    </row>
    <row r="796" ht="15.75" customHeight="1">
      <c r="E796" s="4" t="str">
        <f>IFERROR(__xludf.DUMMYFUNCTION("GOOGLETRANSLATE(D796, ""he"", ""en"")"),"#VALUE!")</f>
        <v>#VALUE!</v>
      </c>
    </row>
    <row r="797" ht="15.75" customHeight="1">
      <c r="E797" s="4" t="str">
        <f>IFERROR(__xludf.DUMMYFUNCTION("GOOGLETRANSLATE(D797, ""he"", ""en"")"),"#VALUE!")</f>
        <v>#VALUE!</v>
      </c>
    </row>
    <row r="798" ht="15.75" customHeight="1">
      <c r="E798" s="4" t="str">
        <f>IFERROR(__xludf.DUMMYFUNCTION("GOOGLETRANSLATE(D798, ""he"", ""en"")"),"#VALUE!")</f>
        <v>#VALUE!</v>
      </c>
    </row>
    <row r="799" ht="15.75" customHeight="1">
      <c r="E799" s="4" t="str">
        <f>IFERROR(__xludf.DUMMYFUNCTION("GOOGLETRANSLATE(D799, ""he"", ""en"")"),"#VALUE!")</f>
        <v>#VALUE!</v>
      </c>
    </row>
    <row r="800" ht="15.75" customHeight="1">
      <c r="E800" s="4" t="str">
        <f>IFERROR(__xludf.DUMMYFUNCTION("GOOGLETRANSLATE(D800, ""he"", ""en"")"),"#VALUE!")</f>
        <v>#VALUE!</v>
      </c>
    </row>
    <row r="801" ht="15.75" customHeight="1">
      <c r="E801" s="4" t="str">
        <f>IFERROR(__xludf.DUMMYFUNCTION("GOOGLETRANSLATE(D801, ""he"", ""en"")"),"#VALUE!")</f>
        <v>#VALUE!</v>
      </c>
    </row>
    <row r="802" ht="15.75" customHeight="1">
      <c r="E802" s="4" t="str">
        <f>IFERROR(__xludf.DUMMYFUNCTION("GOOGLETRANSLATE(D802, ""he"", ""en"")"),"#VALUE!")</f>
        <v>#VALUE!</v>
      </c>
    </row>
    <row r="803" ht="15.75" customHeight="1">
      <c r="E803" s="4" t="str">
        <f>IFERROR(__xludf.DUMMYFUNCTION("GOOGLETRANSLATE(D803, ""he"", ""en"")"),"#VALUE!")</f>
        <v>#VALUE!</v>
      </c>
    </row>
    <row r="804" ht="15.75" customHeight="1">
      <c r="E804" s="4" t="str">
        <f>IFERROR(__xludf.DUMMYFUNCTION("GOOGLETRANSLATE(D804, ""he"", ""en"")"),"#VALUE!")</f>
        <v>#VALUE!</v>
      </c>
    </row>
    <row r="805" ht="15.75" customHeight="1">
      <c r="E805" s="4" t="str">
        <f>IFERROR(__xludf.DUMMYFUNCTION("GOOGLETRANSLATE(D805, ""he"", ""en"")"),"#VALUE!")</f>
        <v>#VALUE!</v>
      </c>
    </row>
    <row r="806" ht="15.75" customHeight="1">
      <c r="E806" s="4" t="str">
        <f>IFERROR(__xludf.DUMMYFUNCTION("GOOGLETRANSLATE(D806, ""he"", ""en"")"),"#VALUE!")</f>
        <v>#VALUE!</v>
      </c>
    </row>
    <row r="807" ht="15.75" customHeight="1">
      <c r="E807" s="4" t="str">
        <f>IFERROR(__xludf.DUMMYFUNCTION("GOOGLETRANSLATE(D807, ""he"", ""en"")"),"#VALUE!")</f>
        <v>#VALUE!</v>
      </c>
    </row>
    <row r="808" ht="15.75" customHeight="1">
      <c r="E808" s="4" t="str">
        <f>IFERROR(__xludf.DUMMYFUNCTION("GOOGLETRANSLATE(D808, ""he"", ""en"")"),"#VALUE!")</f>
        <v>#VALUE!</v>
      </c>
    </row>
    <row r="809" ht="15.75" customHeight="1">
      <c r="E809" s="4" t="str">
        <f>IFERROR(__xludf.DUMMYFUNCTION("GOOGLETRANSLATE(D809, ""he"", ""en"")"),"#VALUE!")</f>
        <v>#VALUE!</v>
      </c>
    </row>
    <row r="810" ht="15.75" customHeight="1">
      <c r="E810" s="4" t="str">
        <f>IFERROR(__xludf.DUMMYFUNCTION("GOOGLETRANSLATE(D810, ""he"", ""en"")"),"#VALUE!")</f>
        <v>#VALUE!</v>
      </c>
    </row>
    <row r="811" ht="15.75" customHeight="1">
      <c r="E811" s="4" t="str">
        <f>IFERROR(__xludf.DUMMYFUNCTION("GOOGLETRANSLATE(D811, ""he"", ""en"")"),"#VALUE!")</f>
        <v>#VALUE!</v>
      </c>
    </row>
    <row r="812" ht="15.75" customHeight="1">
      <c r="E812" s="4" t="str">
        <f>IFERROR(__xludf.DUMMYFUNCTION("GOOGLETRANSLATE(D812, ""he"", ""en"")"),"#VALUE!")</f>
        <v>#VALUE!</v>
      </c>
    </row>
    <row r="813" ht="15.75" customHeight="1">
      <c r="E813" s="4" t="str">
        <f>IFERROR(__xludf.DUMMYFUNCTION("GOOGLETRANSLATE(D813, ""he"", ""en"")"),"#VALUE!")</f>
        <v>#VALUE!</v>
      </c>
    </row>
    <row r="814" ht="15.75" customHeight="1">
      <c r="E814" s="4" t="str">
        <f>IFERROR(__xludf.DUMMYFUNCTION("GOOGLETRANSLATE(D814, ""he"", ""en"")"),"#VALUE!")</f>
        <v>#VALUE!</v>
      </c>
    </row>
    <row r="815" ht="15.75" customHeight="1">
      <c r="E815" s="4" t="str">
        <f>IFERROR(__xludf.DUMMYFUNCTION("GOOGLETRANSLATE(D815, ""he"", ""en"")"),"#VALUE!")</f>
        <v>#VALUE!</v>
      </c>
    </row>
    <row r="816" ht="15.75" customHeight="1">
      <c r="E816" s="4" t="str">
        <f>IFERROR(__xludf.DUMMYFUNCTION("GOOGLETRANSLATE(D816, ""he"", ""en"")"),"#VALUE!")</f>
        <v>#VALUE!</v>
      </c>
    </row>
    <row r="817" ht="15.75" customHeight="1">
      <c r="E817" s="4" t="str">
        <f>IFERROR(__xludf.DUMMYFUNCTION("GOOGLETRANSLATE(D817, ""he"", ""en"")"),"#VALUE!")</f>
        <v>#VALUE!</v>
      </c>
    </row>
    <row r="818" ht="15.75" customHeight="1">
      <c r="E818" s="4" t="str">
        <f>IFERROR(__xludf.DUMMYFUNCTION("GOOGLETRANSLATE(D818, ""he"", ""en"")"),"#VALUE!")</f>
        <v>#VALUE!</v>
      </c>
    </row>
    <row r="819" ht="15.75" customHeight="1">
      <c r="E819" s="4" t="str">
        <f>IFERROR(__xludf.DUMMYFUNCTION("GOOGLETRANSLATE(D819, ""he"", ""en"")"),"#VALUE!")</f>
        <v>#VALUE!</v>
      </c>
    </row>
    <row r="820" ht="15.75" customHeight="1">
      <c r="E820" s="4" t="str">
        <f>IFERROR(__xludf.DUMMYFUNCTION("GOOGLETRANSLATE(D820, ""he"", ""en"")"),"#VALUE!")</f>
        <v>#VALUE!</v>
      </c>
    </row>
    <row r="821" ht="15.75" customHeight="1">
      <c r="E821" s="4" t="str">
        <f>IFERROR(__xludf.DUMMYFUNCTION("GOOGLETRANSLATE(D821, ""he"", ""en"")"),"#VALUE!")</f>
        <v>#VALUE!</v>
      </c>
    </row>
    <row r="822" ht="15.75" customHeight="1">
      <c r="E822" s="4" t="str">
        <f>IFERROR(__xludf.DUMMYFUNCTION("GOOGLETRANSLATE(D822, ""he"", ""en"")"),"#VALUE!")</f>
        <v>#VALUE!</v>
      </c>
    </row>
    <row r="823" ht="15.75" customHeight="1">
      <c r="E823" s="4" t="str">
        <f>IFERROR(__xludf.DUMMYFUNCTION("GOOGLETRANSLATE(D823, ""he"", ""en"")"),"#VALUE!")</f>
        <v>#VALUE!</v>
      </c>
    </row>
    <row r="824" ht="15.75" customHeight="1">
      <c r="E824" s="4" t="str">
        <f>IFERROR(__xludf.DUMMYFUNCTION("GOOGLETRANSLATE(D824, ""he"", ""en"")"),"#VALUE!")</f>
        <v>#VALUE!</v>
      </c>
    </row>
    <row r="825" ht="15.75" customHeight="1">
      <c r="E825" s="4" t="str">
        <f>IFERROR(__xludf.DUMMYFUNCTION("GOOGLETRANSLATE(D825, ""he"", ""en"")"),"#VALUE!")</f>
        <v>#VALUE!</v>
      </c>
    </row>
    <row r="826" ht="15.75" customHeight="1">
      <c r="E826" s="4" t="str">
        <f>IFERROR(__xludf.DUMMYFUNCTION("GOOGLETRANSLATE(D826, ""he"", ""en"")"),"#VALUE!")</f>
        <v>#VALUE!</v>
      </c>
    </row>
    <row r="827" ht="15.75" customHeight="1">
      <c r="E827" s="4" t="str">
        <f>IFERROR(__xludf.DUMMYFUNCTION("GOOGLETRANSLATE(D827, ""he"", ""en"")"),"#VALUE!")</f>
        <v>#VALUE!</v>
      </c>
    </row>
    <row r="828" ht="15.75" customHeight="1">
      <c r="E828" s="4" t="str">
        <f>IFERROR(__xludf.DUMMYFUNCTION("GOOGLETRANSLATE(D828, ""he"", ""en"")"),"#VALUE!")</f>
        <v>#VALUE!</v>
      </c>
    </row>
    <row r="829" ht="15.75" customHeight="1">
      <c r="E829" s="4" t="str">
        <f>IFERROR(__xludf.DUMMYFUNCTION("GOOGLETRANSLATE(D829, ""he"", ""en"")"),"#VALUE!")</f>
        <v>#VALUE!</v>
      </c>
    </row>
    <row r="830" ht="15.75" customHeight="1">
      <c r="E830" s="4" t="str">
        <f>IFERROR(__xludf.DUMMYFUNCTION("GOOGLETRANSLATE(D830, ""he"", ""en"")"),"#VALUE!")</f>
        <v>#VALUE!</v>
      </c>
    </row>
    <row r="831" ht="15.75" customHeight="1">
      <c r="E831" s="4" t="str">
        <f>IFERROR(__xludf.DUMMYFUNCTION("GOOGLETRANSLATE(D831, ""he"", ""en"")"),"#VALUE!")</f>
        <v>#VALUE!</v>
      </c>
    </row>
    <row r="832" ht="15.75" customHeight="1">
      <c r="E832" s="4" t="str">
        <f>IFERROR(__xludf.DUMMYFUNCTION("GOOGLETRANSLATE(D832, ""he"", ""en"")"),"#VALUE!")</f>
        <v>#VALUE!</v>
      </c>
    </row>
    <row r="833" ht="15.75" customHeight="1">
      <c r="E833" s="4" t="str">
        <f>IFERROR(__xludf.DUMMYFUNCTION("GOOGLETRANSLATE(D833, ""he"", ""en"")"),"#VALUE!")</f>
        <v>#VALUE!</v>
      </c>
    </row>
    <row r="834" ht="15.75" customHeight="1">
      <c r="E834" s="4" t="str">
        <f>IFERROR(__xludf.DUMMYFUNCTION("GOOGLETRANSLATE(D834, ""he"", ""en"")"),"#VALUE!")</f>
        <v>#VALUE!</v>
      </c>
    </row>
    <row r="835" ht="15.75" customHeight="1">
      <c r="E835" s="4" t="str">
        <f>IFERROR(__xludf.DUMMYFUNCTION("GOOGLETRANSLATE(D835, ""he"", ""en"")"),"#VALUE!")</f>
        <v>#VALUE!</v>
      </c>
    </row>
    <row r="836" ht="15.75" customHeight="1">
      <c r="E836" s="4" t="str">
        <f>IFERROR(__xludf.DUMMYFUNCTION("GOOGLETRANSLATE(D836, ""he"", ""en"")"),"#VALUE!")</f>
        <v>#VALUE!</v>
      </c>
    </row>
    <row r="837" ht="15.75" customHeight="1">
      <c r="E837" s="4" t="str">
        <f>IFERROR(__xludf.DUMMYFUNCTION("GOOGLETRANSLATE(D837, ""he"", ""en"")"),"#VALUE!")</f>
        <v>#VALUE!</v>
      </c>
    </row>
    <row r="838" ht="15.75" customHeight="1">
      <c r="E838" s="4" t="str">
        <f>IFERROR(__xludf.DUMMYFUNCTION("GOOGLETRANSLATE(D838, ""he"", ""en"")"),"#VALUE!")</f>
        <v>#VALUE!</v>
      </c>
    </row>
    <row r="839" ht="15.75" customHeight="1">
      <c r="E839" s="4" t="str">
        <f>IFERROR(__xludf.DUMMYFUNCTION("GOOGLETRANSLATE(D839, ""he"", ""en"")"),"#VALUE!")</f>
        <v>#VALUE!</v>
      </c>
    </row>
    <row r="840" ht="15.75" customHeight="1">
      <c r="E840" s="4" t="str">
        <f>IFERROR(__xludf.DUMMYFUNCTION("GOOGLETRANSLATE(D840, ""he"", ""en"")"),"#VALUE!")</f>
        <v>#VALUE!</v>
      </c>
    </row>
    <row r="841" ht="15.75" customHeight="1">
      <c r="E841" s="4" t="str">
        <f>IFERROR(__xludf.DUMMYFUNCTION("GOOGLETRANSLATE(D841, ""he"", ""en"")"),"#VALUE!")</f>
        <v>#VALUE!</v>
      </c>
    </row>
    <row r="842" ht="15.75" customHeight="1">
      <c r="E842" s="4" t="str">
        <f>IFERROR(__xludf.DUMMYFUNCTION("GOOGLETRANSLATE(D842, ""he"", ""en"")"),"#VALUE!")</f>
        <v>#VALUE!</v>
      </c>
    </row>
    <row r="843" ht="15.75" customHeight="1">
      <c r="E843" s="4" t="str">
        <f>IFERROR(__xludf.DUMMYFUNCTION("GOOGLETRANSLATE(D843, ""he"", ""en"")"),"#VALUE!")</f>
        <v>#VALUE!</v>
      </c>
    </row>
    <row r="844" ht="15.75" customHeight="1">
      <c r="E844" s="4" t="str">
        <f>IFERROR(__xludf.DUMMYFUNCTION("GOOGLETRANSLATE(D844, ""he"", ""en"")"),"#VALUE!")</f>
        <v>#VALUE!</v>
      </c>
    </row>
    <row r="845" ht="15.75" customHeight="1">
      <c r="E845" s="4" t="str">
        <f>IFERROR(__xludf.DUMMYFUNCTION("GOOGLETRANSLATE(D845, ""he"", ""en"")"),"#VALUE!")</f>
        <v>#VALUE!</v>
      </c>
    </row>
    <row r="846" ht="15.75" customHeight="1">
      <c r="E846" s="4" t="str">
        <f>IFERROR(__xludf.DUMMYFUNCTION("GOOGLETRANSLATE(D846, ""he"", ""en"")"),"#VALUE!")</f>
        <v>#VALUE!</v>
      </c>
    </row>
    <row r="847" ht="15.75" customHeight="1">
      <c r="E847" s="4" t="str">
        <f>IFERROR(__xludf.DUMMYFUNCTION("GOOGLETRANSLATE(D847, ""he"", ""en"")"),"#VALUE!")</f>
        <v>#VALUE!</v>
      </c>
    </row>
    <row r="848" ht="15.75" customHeight="1">
      <c r="E848" s="4" t="str">
        <f>IFERROR(__xludf.DUMMYFUNCTION("GOOGLETRANSLATE(D848, ""he"", ""en"")"),"#VALUE!")</f>
        <v>#VALUE!</v>
      </c>
    </row>
    <row r="849" ht="15.75" customHeight="1">
      <c r="E849" s="4" t="str">
        <f>IFERROR(__xludf.DUMMYFUNCTION("GOOGLETRANSLATE(D849, ""he"", ""en"")"),"#VALUE!")</f>
        <v>#VALUE!</v>
      </c>
    </row>
    <row r="850" ht="15.75" customHeight="1">
      <c r="E850" s="4" t="str">
        <f>IFERROR(__xludf.DUMMYFUNCTION("GOOGLETRANSLATE(D850, ""he"", ""en"")"),"#VALUE!")</f>
        <v>#VALUE!</v>
      </c>
    </row>
    <row r="851" ht="15.75" customHeight="1">
      <c r="E851" s="4" t="str">
        <f>IFERROR(__xludf.DUMMYFUNCTION("GOOGLETRANSLATE(D851, ""he"", ""en"")"),"#VALUE!")</f>
        <v>#VALUE!</v>
      </c>
    </row>
    <row r="852" ht="15.75" customHeight="1">
      <c r="E852" s="4" t="str">
        <f>IFERROR(__xludf.DUMMYFUNCTION("GOOGLETRANSLATE(D852, ""he"", ""en"")"),"#VALUE!")</f>
        <v>#VALUE!</v>
      </c>
    </row>
    <row r="853" ht="15.75" customHeight="1">
      <c r="E853" s="4" t="str">
        <f>IFERROR(__xludf.DUMMYFUNCTION("GOOGLETRANSLATE(D853, ""he"", ""en"")"),"#VALUE!")</f>
        <v>#VALUE!</v>
      </c>
    </row>
    <row r="854" ht="15.75" customHeight="1">
      <c r="E854" s="4" t="str">
        <f>IFERROR(__xludf.DUMMYFUNCTION("GOOGLETRANSLATE(D854, ""he"", ""en"")"),"#VALUE!")</f>
        <v>#VALUE!</v>
      </c>
    </row>
    <row r="855" ht="15.75" customHeight="1">
      <c r="E855" s="4" t="str">
        <f>IFERROR(__xludf.DUMMYFUNCTION("GOOGLETRANSLATE(D855, ""he"", ""en"")"),"#VALUE!")</f>
        <v>#VALUE!</v>
      </c>
    </row>
    <row r="856" ht="15.75" customHeight="1">
      <c r="E856" s="4" t="str">
        <f>IFERROR(__xludf.DUMMYFUNCTION("GOOGLETRANSLATE(D856, ""he"", ""en"")"),"#VALUE!")</f>
        <v>#VALUE!</v>
      </c>
    </row>
    <row r="857" ht="15.75" customHeight="1">
      <c r="E857" s="4" t="str">
        <f>IFERROR(__xludf.DUMMYFUNCTION("GOOGLETRANSLATE(D857, ""he"", ""en"")"),"#VALUE!")</f>
        <v>#VALUE!</v>
      </c>
    </row>
    <row r="858" ht="15.75" customHeight="1">
      <c r="E858" s="4" t="str">
        <f>IFERROR(__xludf.DUMMYFUNCTION("GOOGLETRANSLATE(D858, ""he"", ""en"")"),"#VALUE!")</f>
        <v>#VALUE!</v>
      </c>
    </row>
    <row r="859" ht="15.75" customHeight="1">
      <c r="E859" s="4" t="str">
        <f>IFERROR(__xludf.DUMMYFUNCTION("GOOGLETRANSLATE(D859, ""he"", ""en"")"),"#VALUE!")</f>
        <v>#VALUE!</v>
      </c>
    </row>
    <row r="860" ht="15.75" customHeight="1">
      <c r="E860" s="4" t="str">
        <f>IFERROR(__xludf.DUMMYFUNCTION("GOOGLETRANSLATE(D860, ""he"", ""en"")"),"#VALUE!")</f>
        <v>#VALUE!</v>
      </c>
    </row>
    <row r="861" ht="15.75" customHeight="1">
      <c r="E861" s="4" t="str">
        <f>IFERROR(__xludf.DUMMYFUNCTION("GOOGLETRANSLATE(D861, ""he"", ""en"")"),"#VALUE!")</f>
        <v>#VALUE!</v>
      </c>
    </row>
    <row r="862" ht="15.75" customHeight="1">
      <c r="E862" s="4" t="str">
        <f>IFERROR(__xludf.DUMMYFUNCTION("GOOGLETRANSLATE(D862, ""he"", ""en"")"),"#VALUE!")</f>
        <v>#VALUE!</v>
      </c>
    </row>
    <row r="863" ht="15.75" customHeight="1">
      <c r="E863" s="4" t="str">
        <f>IFERROR(__xludf.DUMMYFUNCTION("GOOGLETRANSLATE(D863, ""he"", ""en"")"),"#VALUE!")</f>
        <v>#VALUE!</v>
      </c>
    </row>
    <row r="864" ht="15.75" customHeight="1">
      <c r="E864" s="4" t="str">
        <f>IFERROR(__xludf.DUMMYFUNCTION("GOOGLETRANSLATE(D864, ""he"", ""en"")"),"#VALUE!")</f>
        <v>#VALUE!</v>
      </c>
    </row>
    <row r="865" ht="15.75" customHeight="1">
      <c r="E865" s="4" t="str">
        <f>IFERROR(__xludf.DUMMYFUNCTION("GOOGLETRANSLATE(D865, ""he"", ""en"")"),"#VALUE!")</f>
        <v>#VALUE!</v>
      </c>
    </row>
    <row r="866" ht="15.75" customHeight="1">
      <c r="E866" s="4" t="str">
        <f>IFERROR(__xludf.DUMMYFUNCTION("GOOGLETRANSLATE(D866, ""he"", ""en"")"),"#VALUE!")</f>
        <v>#VALUE!</v>
      </c>
    </row>
    <row r="867" ht="15.75" customHeight="1">
      <c r="E867" s="4" t="str">
        <f>IFERROR(__xludf.DUMMYFUNCTION("GOOGLETRANSLATE(D867, ""he"", ""en"")"),"#VALUE!")</f>
        <v>#VALUE!</v>
      </c>
    </row>
    <row r="868" ht="15.75" customHeight="1">
      <c r="E868" s="4" t="str">
        <f>IFERROR(__xludf.DUMMYFUNCTION("GOOGLETRANSLATE(D868, ""he"", ""en"")"),"#VALUE!")</f>
        <v>#VALUE!</v>
      </c>
    </row>
    <row r="869" ht="15.75" customHeight="1">
      <c r="E869" s="4" t="str">
        <f>IFERROR(__xludf.DUMMYFUNCTION("GOOGLETRANSLATE(D869, ""he"", ""en"")"),"#VALUE!")</f>
        <v>#VALUE!</v>
      </c>
    </row>
    <row r="870" ht="15.75" customHeight="1">
      <c r="E870" s="4" t="str">
        <f>IFERROR(__xludf.DUMMYFUNCTION("GOOGLETRANSLATE(D870, ""he"", ""en"")"),"#VALUE!")</f>
        <v>#VALUE!</v>
      </c>
    </row>
    <row r="871" ht="15.75" customHeight="1">
      <c r="E871" s="4" t="str">
        <f>IFERROR(__xludf.DUMMYFUNCTION("GOOGLETRANSLATE(D871, ""he"", ""en"")"),"#VALUE!")</f>
        <v>#VALUE!</v>
      </c>
    </row>
    <row r="872" ht="15.75" customHeight="1">
      <c r="E872" s="4" t="str">
        <f>IFERROR(__xludf.DUMMYFUNCTION("GOOGLETRANSLATE(D872, ""he"", ""en"")"),"#VALUE!")</f>
        <v>#VALUE!</v>
      </c>
    </row>
    <row r="873" ht="15.75" customHeight="1">
      <c r="E873" s="4" t="str">
        <f>IFERROR(__xludf.DUMMYFUNCTION("GOOGLETRANSLATE(D873, ""he"", ""en"")"),"#VALUE!")</f>
        <v>#VALUE!</v>
      </c>
    </row>
    <row r="874" ht="15.75" customHeight="1">
      <c r="E874" s="4" t="str">
        <f>IFERROR(__xludf.DUMMYFUNCTION("GOOGLETRANSLATE(D874, ""he"", ""en"")"),"#VALUE!")</f>
        <v>#VALUE!</v>
      </c>
    </row>
    <row r="875" ht="15.75" customHeight="1">
      <c r="E875" s="4" t="str">
        <f>IFERROR(__xludf.DUMMYFUNCTION("GOOGLETRANSLATE(D875, ""he"", ""en"")"),"#VALUE!")</f>
        <v>#VALUE!</v>
      </c>
    </row>
    <row r="876" ht="15.75" customHeight="1">
      <c r="E876" s="4" t="str">
        <f>IFERROR(__xludf.DUMMYFUNCTION("GOOGLETRANSLATE(D876, ""he"", ""en"")"),"#VALUE!")</f>
        <v>#VALUE!</v>
      </c>
    </row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1.0" footer="0.0" header="0.0" left="0.75" right="0.75" top="1.0"/>
  <pageSetup orientation="landscape"/>
  <drawing r:id="rId1"/>
</worksheet>
</file>

<file path=xl/worksheets/sheet3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5" width="12.63"/>
    <col customWidth="1" min="6" max="26" width="8.63"/>
  </cols>
  <sheetData>
    <row r="1" ht="15.75" customHeight="1">
      <c r="A1" s="1" t="s">
        <v>0</v>
      </c>
      <c r="B1" s="1" t="s">
        <v>1</v>
      </c>
      <c r="C1" s="2" t="s">
        <v>2</v>
      </c>
      <c r="D1" s="2" t="s">
        <v>3</v>
      </c>
      <c r="E1" s="18" t="s">
        <v>4</v>
      </c>
      <c r="F1" s="2" t="s">
        <v>5</v>
      </c>
      <c r="G1" s="2" t="s">
        <v>6</v>
      </c>
      <c r="H1" s="2" t="s">
        <v>7</v>
      </c>
    </row>
    <row r="2" ht="15.75" customHeight="1">
      <c r="A2" s="24" t="s">
        <v>8</v>
      </c>
      <c r="B2" s="25">
        <v>1.0</v>
      </c>
      <c r="C2" s="4">
        <v>1.0</v>
      </c>
      <c r="D2" s="5" t="s">
        <v>9</v>
      </c>
      <c r="E2" s="4" t="str">
        <f>IFERROR(__xludf.DUMMYFUNCTION("GOOGLETRANSLATE(D2, ""he"", ""en"")"),"{A}")</f>
        <v>{A}</v>
      </c>
      <c r="F2" s="4"/>
      <c r="G2" s="4"/>
      <c r="H2" s="4"/>
    </row>
    <row r="3" ht="15.75" customHeight="1">
      <c r="A3" s="3" t="s">
        <v>18</v>
      </c>
      <c r="B3" s="1" t="s">
        <v>4279</v>
      </c>
      <c r="C3" s="4">
        <v>2.0</v>
      </c>
      <c r="D3" s="5" t="s">
        <v>18</v>
      </c>
      <c r="E3" s="4" t="str">
        <f>IFERROR(__xludf.DUMMYFUNCTION("GOOGLETRANSLATE(D3, ""he"", ""en"")"),"psalm")</f>
        <v>psalm</v>
      </c>
      <c r="F3" s="4"/>
      <c r="G3" s="4"/>
      <c r="H3" s="4"/>
    </row>
    <row r="4" ht="15.75" customHeight="1">
      <c r="A4" s="3" t="s">
        <v>3949</v>
      </c>
      <c r="B4" s="1" t="s">
        <v>3948</v>
      </c>
      <c r="C4" s="4">
        <v>3.0</v>
      </c>
      <c r="D4" s="5" t="s">
        <v>3949</v>
      </c>
      <c r="E4" s="4" t="str">
        <f>IFERROR(__xludf.DUMMYFUNCTION("GOOGLETRANSLATE(D4, ""he"", ""en"")"),"David")</f>
        <v>David</v>
      </c>
      <c r="F4" s="4"/>
      <c r="G4" s="4"/>
      <c r="H4" s="4"/>
    </row>
    <row r="5" ht="15.75" customHeight="1">
      <c r="A5" s="3" t="s">
        <v>180</v>
      </c>
      <c r="B5" s="1" t="s">
        <v>2580</v>
      </c>
      <c r="C5" s="4">
        <v>4.0</v>
      </c>
      <c r="D5" s="5" t="s">
        <v>180</v>
      </c>
      <c r="E5" s="4" t="str">
        <f>IFERROR(__xludf.DUMMYFUNCTION("GOOGLETRANSLATE(D5, ""he"", ""en"")"),"Jehovah")</f>
        <v>Jehovah</v>
      </c>
      <c r="F5" s="4"/>
      <c r="G5" s="4"/>
      <c r="H5" s="4"/>
    </row>
    <row r="6" ht="15.75" customHeight="1">
      <c r="A6" s="3" t="s">
        <v>4448</v>
      </c>
      <c r="B6" s="1" t="s">
        <v>4033</v>
      </c>
      <c r="C6" s="4">
        <v>5.0</v>
      </c>
      <c r="D6" s="5" t="s">
        <v>4448</v>
      </c>
      <c r="E6" s="4" t="str">
        <f>IFERROR(__xludf.DUMMYFUNCTION("GOOGLETRANSLATE(D6, ""he"", ""en"")"),"I called you")</f>
        <v>I called you</v>
      </c>
      <c r="F6" s="4"/>
      <c r="G6" s="4"/>
      <c r="H6" s="4"/>
    </row>
    <row r="7" ht="15.75" customHeight="1">
      <c r="A7" s="3" t="s">
        <v>9683</v>
      </c>
      <c r="B7" s="1" t="s">
        <v>9684</v>
      </c>
      <c r="C7" s="4">
        <v>6.0</v>
      </c>
      <c r="D7" s="5" t="s">
        <v>9685</v>
      </c>
      <c r="E7" s="4" t="str">
        <f>IFERROR(__xludf.DUMMYFUNCTION("GOOGLETRANSLATE(D7, ""he"", ""en"")"),"feeling")</f>
        <v>feeling</v>
      </c>
      <c r="F7" s="4"/>
      <c r="G7" s="4"/>
      <c r="H7" s="4"/>
    </row>
    <row r="8" ht="15.75" customHeight="1">
      <c r="A8" s="3" t="s">
        <v>3013</v>
      </c>
      <c r="B8" s="1" t="s">
        <v>4096</v>
      </c>
      <c r="C8" s="4">
        <v>7.0</v>
      </c>
      <c r="D8" s="5" t="s">
        <v>6260</v>
      </c>
      <c r="E8" s="4" t="str">
        <f>IFERROR(__xludf.DUMMYFUNCTION("GOOGLETRANSLATE(D8, ""he"", ""en"")"),"me")</f>
        <v>me</v>
      </c>
      <c r="F8" s="4"/>
      <c r="G8" s="4"/>
      <c r="H8" s="4"/>
    </row>
    <row r="9" ht="15.75" customHeight="1">
      <c r="A9" s="3" t="s">
        <v>1001</v>
      </c>
      <c r="B9" s="1" t="s">
        <v>3694</v>
      </c>
      <c r="C9" s="4">
        <v>8.0</v>
      </c>
      <c r="D9" s="5" t="s">
        <v>1001</v>
      </c>
      <c r="E9" s="4" t="str">
        <f>IFERROR(__xludf.DUMMYFUNCTION("GOOGLETRANSLATE(D9, ""he"", ""en"")"),"the listening")</f>
        <v>the listening</v>
      </c>
      <c r="F9" s="4"/>
      <c r="G9" s="4"/>
      <c r="H9" s="4"/>
    </row>
    <row r="10" ht="15.75" customHeight="1">
      <c r="A10" s="3" t="s">
        <v>543</v>
      </c>
      <c r="B10" s="1" t="s">
        <v>9686</v>
      </c>
      <c r="C10" s="4">
        <v>9.0</v>
      </c>
      <c r="D10" s="5" t="s">
        <v>543</v>
      </c>
      <c r="E10" s="4" t="str">
        <f>IFERROR(__xludf.DUMMYFUNCTION("GOOGLETRANSLATE(D10, ""he"", ""en"")"),"vocal")</f>
        <v>vocal</v>
      </c>
      <c r="F10" s="4"/>
      <c r="G10" s="4"/>
      <c r="H10" s="4"/>
    </row>
    <row r="11" ht="15.75" customHeight="1">
      <c r="A11" s="3" t="s">
        <v>9687</v>
      </c>
      <c r="B11" s="1" t="s">
        <v>9688</v>
      </c>
      <c r="C11" s="4">
        <v>10.0</v>
      </c>
      <c r="D11" s="5" t="s">
        <v>9689</v>
      </c>
      <c r="E11" s="4" t="str">
        <f>IFERROR(__xludf.DUMMYFUNCTION("GOOGLETRANSLATE(D11, ""he"", ""en"")"),"in Karai")</f>
        <v>in Karai</v>
      </c>
      <c r="F11" s="4"/>
      <c r="G11" s="4"/>
      <c r="H11" s="4"/>
    </row>
    <row r="12" ht="15.75" customHeight="1">
      <c r="A12" s="3" t="s">
        <v>2835</v>
      </c>
      <c r="B12" s="1" t="s">
        <v>3245</v>
      </c>
      <c r="C12" s="4">
        <v>11.0</v>
      </c>
      <c r="D12" s="5" t="s">
        <v>5779</v>
      </c>
      <c r="E12" s="4" t="str">
        <f>IFERROR(__xludf.DUMMYFUNCTION("GOOGLETRANSLATE(D12, ""he"", ""en"")"),"to you:")</f>
        <v>to you:</v>
      </c>
      <c r="F12" s="4"/>
      <c r="G12" s="4"/>
      <c r="H12" s="4"/>
    </row>
    <row r="13" ht="15.75" customHeight="1">
      <c r="A13" s="24" t="s">
        <v>25</v>
      </c>
      <c r="B13" s="25">
        <v>2.0</v>
      </c>
      <c r="C13" s="4">
        <v>12.0</v>
      </c>
      <c r="D13" s="5" t="s">
        <v>26</v>
      </c>
      <c r="E13" s="4" t="str">
        <f>IFERROR(__xludf.DUMMYFUNCTION("GOOGLETRANSLATE(D13, ""he"", ""en"")"),"{on}")</f>
        <v>{on}</v>
      </c>
      <c r="F13" s="4"/>
      <c r="G13" s="4"/>
      <c r="H13" s="4"/>
    </row>
    <row r="14" ht="15.75" customHeight="1">
      <c r="A14" s="3" t="s">
        <v>4847</v>
      </c>
      <c r="B14" s="1" t="s">
        <v>9690</v>
      </c>
      <c r="C14" s="4">
        <v>13.0</v>
      </c>
      <c r="D14" s="5" t="s">
        <v>4869</v>
      </c>
      <c r="E14" s="4" t="str">
        <f>IFERROR(__xludf.DUMMYFUNCTION("GOOGLETRANSLATE(D14, ""he"", ""en"")"),"be prepared")</f>
        <v>be prepared</v>
      </c>
      <c r="F14" s="4"/>
      <c r="G14" s="4"/>
      <c r="H14" s="4"/>
    </row>
    <row r="15" ht="15.75" customHeight="1">
      <c r="A15" s="3" t="s">
        <v>4019</v>
      </c>
      <c r="B15" s="1" t="s">
        <v>4313</v>
      </c>
      <c r="C15" s="4">
        <v>14.0</v>
      </c>
      <c r="D15" s="5" t="s">
        <v>4023</v>
      </c>
      <c r="E15" s="4" t="str">
        <f>IFERROR(__xludf.DUMMYFUNCTION("GOOGLETRANSLATE(D15, ""he"", ""en"")"),"I prayed")</f>
        <v>I prayed</v>
      </c>
      <c r="F15" s="4"/>
      <c r="G15" s="4"/>
      <c r="H15" s="4"/>
    </row>
    <row r="16" ht="15.75" customHeight="1">
      <c r="A16" s="3" t="s">
        <v>9691</v>
      </c>
      <c r="B16" s="1" t="s">
        <v>9692</v>
      </c>
      <c r="C16" s="4">
        <v>15.0</v>
      </c>
      <c r="D16" s="5" t="s">
        <v>9691</v>
      </c>
      <c r="E16" s="4" t="str">
        <f>IFERROR(__xludf.DUMMYFUNCTION("GOOGLETRANSLATE(D16, ""he"", ""en"")"),"Tuberculosis")</f>
        <v>Tuberculosis</v>
      </c>
      <c r="F16" s="4"/>
      <c r="G16" s="4"/>
      <c r="H16" s="4"/>
    </row>
    <row r="17" ht="15.75" customHeight="1">
      <c r="A17" s="3" t="s">
        <v>402</v>
      </c>
      <c r="B17" s="1" t="s">
        <v>7508</v>
      </c>
      <c r="C17" s="4">
        <v>16.0</v>
      </c>
      <c r="D17" s="5" t="s">
        <v>402</v>
      </c>
      <c r="E17" s="4" t="str">
        <f>IFERROR(__xludf.DUMMYFUNCTION("GOOGLETRANSLATE(D17, ""he"", ""en"")"),"in front of you")</f>
        <v>in front of you</v>
      </c>
      <c r="F17" s="4"/>
      <c r="G17" s="4"/>
      <c r="H17" s="4"/>
    </row>
    <row r="18" ht="15.75" customHeight="1">
      <c r="A18" s="3" t="s">
        <v>9693</v>
      </c>
      <c r="B18" s="1" t="s">
        <v>9694</v>
      </c>
      <c r="C18" s="4">
        <v>17.0</v>
      </c>
      <c r="D18" s="5" t="s">
        <v>9695</v>
      </c>
      <c r="E18" s="4" t="str">
        <f>IFERROR(__xludf.DUMMYFUNCTION("GOOGLETRANSLATE(D18, ""he"", ""en"")"),"Mashaat")</f>
        <v>Mashaat</v>
      </c>
      <c r="F18" s="4"/>
      <c r="G18" s="4"/>
      <c r="H18" s="4"/>
    </row>
    <row r="19" ht="15.75" customHeight="1">
      <c r="A19" s="3" t="s">
        <v>9696</v>
      </c>
      <c r="B19" s="1" t="s">
        <v>9697</v>
      </c>
      <c r="C19" s="4">
        <v>18.0</v>
      </c>
      <c r="D19" s="5" t="s">
        <v>9698</v>
      </c>
      <c r="E19" s="4" t="str">
        <f>IFERROR(__xludf.DUMMYFUNCTION("GOOGLETRANSLATE(D19, ""he"", ""en"")"),"as")</f>
        <v>as</v>
      </c>
      <c r="F19" s="4"/>
      <c r="G19" s="4"/>
      <c r="H19" s="4"/>
    </row>
    <row r="20" ht="15.75" customHeight="1">
      <c r="A20" s="3" t="s">
        <v>9699</v>
      </c>
      <c r="B20" s="1" t="s">
        <v>9700</v>
      </c>
      <c r="C20" s="4">
        <v>19.0</v>
      </c>
      <c r="D20" s="5" t="s">
        <v>9699</v>
      </c>
      <c r="E20" s="4" t="str">
        <f>IFERROR(__xludf.DUMMYFUNCTION("GOOGLETRANSLATE(D20, ""he"", ""en"")"),"damper")</f>
        <v>damper</v>
      </c>
      <c r="F20" s="4"/>
      <c r="G20" s="4"/>
      <c r="H20" s="4"/>
    </row>
    <row r="21" ht="15.75" customHeight="1">
      <c r="A21" s="3" t="s">
        <v>9701</v>
      </c>
      <c r="B21" s="1" t="s">
        <v>9702</v>
      </c>
      <c r="C21" s="4">
        <v>20.0</v>
      </c>
      <c r="D21" s="5" t="s">
        <v>9703</v>
      </c>
      <c r="E21" s="4" t="str">
        <f>IFERROR(__xludf.DUMMYFUNCTION("GOOGLETRANSLATE(D21, ""he"", ""en"")"),"evening:")</f>
        <v>evening:</v>
      </c>
      <c r="F21" s="4"/>
      <c r="G21" s="4"/>
      <c r="H21" s="4"/>
    </row>
    <row r="22" ht="15.75" customHeight="1">
      <c r="A22" s="24" t="s">
        <v>49</v>
      </c>
      <c r="B22" s="25">
        <v>3.0</v>
      </c>
      <c r="C22" s="4">
        <v>21.0</v>
      </c>
      <c r="D22" s="5" t="s">
        <v>50</v>
      </c>
      <c r="E22" s="4" t="str">
        <f>IFERROR(__xludf.DUMMYFUNCTION("GOOGLETRANSLATE(D22, ""he"", ""en"")"),"{third}")</f>
        <v>{third}</v>
      </c>
      <c r="F22" s="4"/>
      <c r="G22" s="4"/>
      <c r="H22" s="4"/>
    </row>
    <row r="23" ht="15.75" customHeight="1">
      <c r="A23" s="3" t="s">
        <v>9704</v>
      </c>
      <c r="B23" s="1" t="s">
        <v>9705</v>
      </c>
      <c r="C23" s="4">
        <v>22.0</v>
      </c>
      <c r="D23" s="5" t="s">
        <v>9706</v>
      </c>
      <c r="E23" s="4" t="str">
        <f>IFERROR(__xludf.DUMMYFUNCTION("GOOGLETRANSLATE(D23, ""he"", ""en"")"),"worked")</f>
        <v>worked</v>
      </c>
      <c r="F23" s="4"/>
      <c r="G23" s="4"/>
      <c r="H23" s="4"/>
    </row>
    <row r="24" ht="15.75" customHeight="1">
      <c r="A24" s="3" t="s">
        <v>180</v>
      </c>
      <c r="B24" s="1" t="s">
        <v>2580</v>
      </c>
      <c r="C24" s="4">
        <v>23.0</v>
      </c>
      <c r="D24" s="5" t="s">
        <v>180</v>
      </c>
      <c r="E24" s="4" t="str">
        <f>IFERROR(__xludf.DUMMYFUNCTION("GOOGLETRANSLATE(D24, ""he"", ""en"")"),"Jehovah")</f>
        <v>Jehovah</v>
      </c>
      <c r="F24" s="4"/>
      <c r="G24" s="4"/>
      <c r="H24" s="4"/>
    </row>
    <row r="25" ht="15.75" customHeight="1">
      <c r="A25" s="3" t="s">
        <v>9707</v>
      </c>
      <c r="B25" s="1" t="s">
        <v>9708</v>
      </c>
      <c r="C25" s="4">
        <v>24.0</v>
      </c>
      <c r="D25" s="5" t="s">
        <v>3968</v>
      </c>
      <c r="E25" s="4" t="str">
        <f>IFERROR(__xludf.DUMMYFUNCTION("GOOGLETRANSLATE(D25, ""he"", ""en"")"),"guard")</f>
        <v>guard</v>
      </c>
      <c r="F25" s="4"/>
      <c r="G25" s="4"/>
      <c r="H25" s="4"/>
    </row>
    <row r="26" ht="15.75" customHeight="1">
      <c r="A26" s="3" t="s">
        <v>9709</v>
      </c>
      <c r="B26" s="1" t="s">
        <v>9710</v>
      </c>
      <c r="C26" s="4">
        <v>25.0</v>
      </c>
      <c r="D26" s="5" t="s">
        <v>9709</v>
      </c>
      <c r="E26" s="4" t="str">
        <f>IFERROR(__xludf.DUMMYFUNCTION("GOOGLETRANSLATE(D26, ""he"", ""en"")"),"according to")</f>
        <v>according to</v>
      </c>
      <c r="F26" s="4"/>
      <c r="G26" s="4"/>
      <c r="H26" s="4"/>
    </row>
    <row r="27" ht="15.75" customHeight="1">
      <c r="A27" s="3" t="s">
        <v>9711</v>
      </c>
      <c r="B27" s="1" t="s">
        <v>9712</v>
      </c>
      <c r="C27" s="4">
        <v>26.0</v>
      </c>
      <c r="D27" s="5" t="s">
        <v>9713</v>
      </c>
      <c r="E27" s="4" t="str">
        <f>IFERROR(__xludf.DUMMYFUNCTION("GOOGLETRANSLATE(D27, ""he"", ""en"")"),"was created")</f>
        <v>was created</v>
      </c>
      <c r="F27" s="4"/>
      <c r="G27" s="4"/>
      <c r="H27" s="4"/>
    </row>
    <row r="28" ht="15.75" customHeight="1">
      <c r="A28" s="3" t="s">
        <v>533</v>
      </c>
      <c r="B28" s="1" t="s">
        <v>7083</v>
      </c>
      <c r="C28" s="4">
        <v>27.0</v>
      </c>
      <c r="D28" s="5" t="s">
        <v>533</v>
      </c>
      <c r="E28" s="4" t="str">
        <f>IFERROR(__xludf.DUMMYFUNCTION("GOOGLETRANSLATE(D28, ""he"", ""en"")"),"on")</f>
        <v>on</v>
      </c>
      <c r="F28" s="4"/>
      <c r="G28" s="4"/>
      <c r="H28" s="4"/>
    </row>
    <row r="29" ht="15.75" customHeight="1">
      <c r="A29" s="3" t="s">
        <v>3148</v>
      </c>
      <c r="B29" s="1" t="s">
        <v>9714</v>
      </c>
      <c r="C29" s="4">
        <v>28.0</v>
      </c>
      <c r="D29" s="5" t="s">
        <v>9715</v>
      </c>
      <c r="E29" s="4" t="str">
        <f>IFERROR(__xludf.DUMMYFUNCTION("GOOGLETRANSLATE(D29, ""he"", ""en"")"),"poor")</f>
        <v>poor</v>
      </c>
      <c r="F29" s="4"/>
      <c r="G29" s="4"/>
      <c r="H29" s="4"/>
    </row>
    <row r="30" ht="15.75" customHeight="1">
      <c r="A30" s="3" t="s">
        <v>9716</v>
      </c>
      <c r="B30" s="1" t="s">
        <v>7830</v>
      </c>
      <c r="C30" s="4">
        <v>29.0</v>
      </c>
      <c r="D30" s="5" t="s">
        <v>9717</v>
      </c>
      <c r="E30" s="4" t="str">
        <f>IFERROR(__xludf.DUMMYFUNCTION("GOOGLETRANSLATE(D30, ""he"", ""en"")"),"My language:")</f>
        <v>My language:</v>
      </c>
      <c r="F30" s="4"/>
      <c r="G30" s="4"/>
      <c r="H30" s="4"/>
    </row>
    <row r="31" ht="15.75" customHeight="1">
      <c r="A31" s="8" t="s">
        <v>69</v>
      </c>
      <c r="B31" s="17">
        <v>4.0</v>
      </c>
      <c r="C31" s="4">
        <v>30.0</v>
      </c>
      <c r="D31" s="5" t="s">
        <v>70</v>
      </c>
      <c r="E31" s="4" t="str">
        <f>IFERROR(__xludf.DUMMYFUNCTION("GOOGLETRANSLATE(D31, ""he"", ""en"")"),"{d}")</f>
        <v>{d}</v>
      </c>
      <c r="F31" s="4"/>
      <c r="G31" s="4"/>
      <c r="H31" s="4"/>
    </row>
    <row r="32" ht="15.75" customHeight="1">
      <c r="A32" s="3" t="s">
        <v>9718</v>
      </c>
      <c r="B32" s="1" t="s">
        <v>9607</v>
      </c>
      <c r="C32" s="4">
        <v>31.0</v>
      </c>
      <c r="D32" s="5" t="s">
        <v>13</v>
      </c>
      <c r="E32" s="4" t="str">
        <f>IFERROR(__xludf.DUMMYFUNCTION("GOOGLETRANSLATE(D32, ""he"", ""en"")"),"to")</f>
        <v>to</v>
      </c>
      <c r="F32" s="4"/>
      <c r="G32" s="4"/>
      <c r="H32" s="4"/>
    </row>
    <row r="33" ht="15.75" customHeight="1">
      <c r="A33" s="3" t="s">
        <v>5977</v>
      </c>
      <c r="B33" s="1" t="s">
        <v>9719</v>
      </c>
      <c r="C33" s="4">
        <v>32.0</v>
      </c>
      <c r="D33" s="5" t="s">
        <v>9720</v>
      </c>
      <c r="E33" s="4" t="str">
        <f>IFERROR(__xludf.DUMMYFUNCTION("GOOGLETRANSLATE(D33, ""he"", ""en"")"),"Tet")</f>
        <v>Tet</v>
      </c>
      <c r="F33" s="4"/>
      <c r="G33" s="4"/>
      <c r="H33" s="4"/>
    </row>
    <row r="34" ht="15.75" customHeight="1">
      <c r="A34" s="3" t="s">
        <v>9721</v>
      </c>
      <c r="B34" s="1" t="s">
        <v>9722</v>
      </c>
      <c r="C34" s="4">
        <v>33.0</v>
      </c>
      <c r="D34" s="5" t="s">
        <v>3571</v>
      </c>
      <c r="E34" s="4" t="str">
        <f>IFERROR(__xludf.DUMMYFUNCTION("GOOGLETRANSLATE(D34, ""he"", ""en"")"),"my heart")</f>
        <v>my heart</v>
      </c>
      <c r="F34" s="4"/>
      <c r="G34" s="4"/>
      <c r="H34" s="4"/>
    </row>
    <row r="35" ht="15.75" customHeight="1">
      <c r="A35" s="3" t="s">
        <v>6856</v>
      </c>
      <c r="B35" s="1" t="s">
        <v>9723</v>
      </c>
      <c r="C35" s="4">
        <v>34.0</v>
      </c>
      <c r="D35" s="5" t="s">
        <v>9721</v>
      </c>
      <c r="E35" s="4" t="str">
        <f>IFERROR(__xludf.DUMMYFUNCTION("GOOGLETRANSLATE(D35, ""he"", ""en"")"),"talk")</f>
        <v>talk</v>
      </c>
      <c r="F35" s="4"/>
      <c r="G35" s="4"/>
      <c r="H35" s="4"/>
    </row>
    <row r="36" ht="15.75" customHeight="1">
      <c r="A36" s="3" t="s">
        <v>9724</v>
      </c>
      <c r="B36" s="1" t="s">
        <v>9725</v>
      </c>
      <c r="C36" s="4">
        <v>35.0</v>
      </c>
      <c r="D36" s="5" t="s">
        <v>6856</v>
      </c>
      <c r="E36" s="4" t="str">
        <f>IFERROR(__xludf.DUMMYFUNCTION("GOOGLETRANSLATE(D36, ""he"", ""en"")"),"bad")</f>
        <v>bad</v>
      </c>
      <c r="F36" s="4"/>
      <c r="G36" s="4"/>
      <c r="H36" s="4"/>
    </row>
    <row r="37" ht="15.75" customHeight="1">
      <c r="A37" s="3" t="s">
        <v>9726</v>
      </c>
      <c r="B37" s="1" t="s">
        <v>9727</v>
      </c>
      <c r="C37" s="4">
        <v>36.0</v>
      </c>
      <c r="D37" s="5" t="s">
        <v>9728</v>
      </c>
      <c r="E37" s="4" t="str">
        <f>IFERROR(__xludf.DUMMYFUNCTION("GOOGLETRANSLATE(D37, ""he"", ""en"")"),"to frolic")</f>
        <v>to frolic</v>
      </c>
      <c r="F37" s="4"/>
      <c r="G37" s="4"/>
      <c r="H37" s="4"/>
    </row>
    <row r="38" ht="15.75" customHeight="1">
      <c r="A38" s="3" t="s">
        <v>9729</v>
      </c>
      <c r="B38" s="1" t="s">
        <v>9730</v>
      </c>
      <c r="C38" s="4">
        <v>37.0</v>
      </c>
      <c r="D38" s="5" t="s">
        <v>9731</v>
      </c>
      <c r="E38" s="4" t="str">
        <f>IFERROR(__xludf.DUMMYFUNCTION("GOOGLETRANSLATE(D38, ""he"", ""en"")"),"Plots")</f>
        <v>Plots</v>
      </c>
      <c r="F38" s="4"/>
      <c r="G38" s="4"/>
      <c r="H38" s="4"/>
    </row>
    <row r="39" ht="15.75" customHeight="1">
      <c r="A39" s="3" t="s">
        <v>9732</v>
      </c>
      <c r="B39" s="1" t="s">
        <v>9733</v>
      </c>
      <c r="C39" s="4">
        <v>38.0</v>
      </c>
      <c r="D39" s="5" t="s">
        <v>9734</v>
      </c>
      <c r="E39" s="4" t="str">
        <f>IFERROR(__xludf.DUMMYFUNCTION("GOOGLETRANSLATE(D39, ""he"", ""en"")"),"in wickedness")</f>
        <v>in wickedness</v>
      </c>
      <c r="F39" s="4"/>
      <c r="G39" s="4"/>
      <c r="H39" s="4"/>
    </row>
    <row r="40" ht="15.75" customHeight="1">
      <c r="A40" s="3" t="s">
        <v>9735</v>
      </c>
      <c r="B40" s="1" t="s">
        <v>9736</v>
      </c>
      <c r="C40" s="4">
        <v>39.0</v>
      </c>
      <c r="D40" s="5" t="s">
        <v>1099</v>
      </c>
      <c r="E40" s="4" t="str">
        <f>IFERROR(__xludf.DUMMYFUNCTION("GOOGLETRANSLATE(D40, ""he"", ""en"")"),"you")</f>
        <v>you</v>
      </c>
      <c r="F40" s="4"/>
      <c r="G40" s="4"/>
      <c r="H40" s="4"/>
    </row>
    <row r="41" ht="15.75" customHeight="1">
      <c r="A41" s="3" t="s">
        <v>5549</v>
      </c>
      <c r="B41" s="1" t="s">
        <v>9737</v>
      </c>
      <c r="C41" s="4">
        <v>40.0</v>
      </c>
      <c r="D41" s="5" t="s">
        <v>9738</v>
      </c>
      <c r="E41" s="4" t="str">
        <f>IFERROR(__xludf.DUMMYFUNCTION("GOOGLETRANSLATE(D41, ""he"", ""en"")"),"personalities")</f>
        <v>personalities</v>
      </c>
      <c r="F41" s="4"/>
      <c r="G41" s="4"/>
      <c r="H41" s="4"/>
    </row>
    <row r="42" ht="15.75" customHeight="1">
      <c r="A42" s="3" t="s">
        <v>9739</v>
      </c>
      <c r="B42" s="1" t="s">
        <v>8013</v>
      </c>
      <c r="C42" s="4">
        <v>41.0</v>
      </c>
      <c r="D42" s="5" t="s">
        <v>5560</v>
      </c>
      <c r="E42" s="4" t="str">
        <f>IFERROR(__xludf.DUMMYFUNCTION("GOOGLETRANSLATE(D42, ""he"", ""en"")"),"active")</f>
        <v>active</v>
      </c>
      <c r="F42" s="4"/>
      <c r="G42" s="4"/>
      <c r="H42" s="4"/>
    </row>
    <row r="43" ht="15.75" customHeight="1">
      <c r="A43" s="3" t="s">
        <v>9740</v>
      </c>
      <c r="B43" s="1" t="s">
        <v>9741</v>
      </c>
      <c r="C43" s="4">
        <v>42.0</v>
      </c>
      <c r="D43" s="5" t="s">
        <v>5549</v>
      </c>
      <c r="E43" s="4" t="str">
        <f>IFERROR(__xludf.DUMMYFUNCTION("GOOGLETRANSLATE(D43, ""he"", ""en"")"),"potency")</f>
        <v>potency</v>
      </c>
      <c r="F43" s="4"/>
      <c r="G43" s="4"/>
      <c r="H43" s="4"/>
    </row>
    <row r="44" ht="15.75" customHeight="1">
      <c r="A44" s="8" t="s">
        <v>94</v>
      </c>
      <c r="B44" s="17">
        <v>5.0</v>
      </c>
      <c r="C44" s="4">
        <v>43.0</v>
      </c>
      <c r="D44" s="5" t="s">
        <v>9742</v>
      </c>
      <c r="E44" s="4" t="str">
        <f>IFERROR(__xludf.DUMMYFUNCTION("GOOGLETRANSLATE(D44, ""he"", ""en"")"),"And no")</f>
        <v>And no</v>
      </c>
      <c r="F44" s="4"/>
      <c r="G44" s="4"/>
      <c r="H44" s="4"/>
    </row>
    <row r="45" ht="15.75" customHeight="1">
      <c r="A45" s="3" t="s">
        <v>9743</v>
      </c>
      <c r="B45" s="1" t="s">
        <v>9744</v>
      </c>
      <c r="C45" s="4">
        <v>44.0</v>
      </c>
      <c r="D45" s="5" t="s">
        <v>9745</v>
      </c>
      <c r="E45" s="4" t="str">
        <f>IFERROR(__xludf.DUMMYFUNCTION("GOOGLETRANSLATE(D45, ""he"", ""en"")"),"I will warm")</f>
        <v>I will warm</v>
      </c>
      <c r="F45" s="4"/>
      <c r="G45" s="4"/>
      <c r="H45" s="4"/>
    </row>
    <row r="46" ht="15.75" customHeight="1">
      <c r="A46" s="3" t="s">
        <v>231</v>
      </c>
      <c r="B46" s="1" t="s">
        <v>5596</v>
      </c>
      <c r="C46" s="4">
        <v>45.0</v>
      </c>
      <c r="D46" s="5" t="s">
        <v>9746</v>
      </c>
      <c r="E46" s="4" t="str">
        <f>IFERROR(__xludf.DUMMYFUNCTION("GOOGLETRANSLATE(D46, ""he"", ""en"")"),"In their hearts:")</f>
        <v>In their hearts:</v>
      </c>
      <c r="F46" s="4"/>
      <c r="G46" s="4"/>
      <c r="H46" s="4"/>
    </row>
    <row r="47" ht="15.75" customHeight="1">
      <c r="A47" s="3" t="s">
        <v>3895</v>
      </c>
      <c r="B47" s="1" t="s">
        <v>9747</v>
      </c>
      <c r="C47" s="4">
        <v>46.0</v>
      </c>
      <c r="D47" s="5" t="s">
        <v>95</v>
      </c>
      <c r="E47" s="4" t="str">
        <f>IFERROR(__xludf.DUMMYFUNCTION("GOOGLETRANSLATE(D47, ""he"", ""en"")"),"{the}")</f>
        <v>{the}</v>
      </c>
      <c r="F47" s="4"/>
      <c r="G47" s="4"/>
      <c r="H47" s="4"/>
    </row>
    <row r="48" ht="15.75" customHeight="1">
      <c r="A48" s="3" t="s">
        <v>9748</v>
      </c>
      <c r="B48" s="1" t="s">
        <v>9744</v>
      </c>
      <c r="C48" s="4">
        <v>47.0</v>
      </c>
      <c r="D48" s="5" t="s">
        <v>9743</v>
      </c>
      <c r="E48" s="4" t="str">
        <f>IFERROR(__xludf.DUMMYFUNCTION("GOOGLETRANSLATE(D48, ""he"", ""en"")"),"Diamond")</f>
        <v>Diamond</v>
      </c>
      <c r="F48" s="4"/>
      <c r="G48" s="4"/>
      <c r="H48" s="4"/>
    </row>
    <row r="49" ht="15.75" customHeight="1">
      <c r="A49" s="3" t="s">
        <v>9749</v>
      </c>
      <c r="B49" s="1" t="s">
        <v>9750</v>
      </c>
      <c r="C49" s="4">
        <v>48.0</v>
      </c>
      <c r="D49" s="5" t="s">
        <v>5618</v>
      </c>
      <c r="E49" s="4" t="str">
        <f>IFERROR(__xludf.DUMMYFUNCTION("GOOGLETRANSLATE(D49, ""he"", ""en"")"),"righteous")</f>
        <v>righteous</v>
      </c>
      <c r="F49" s="4"/>
      <c r="G49" s="4"/>
      <c r="H49" s="4"/>
    </row>
    <row r="50" ht="15.75" customHeight="1">
      <c r="A50" s="3" t="s">
        <v>7601</v>
      </c>
      <c r="B50" s="1" t="s">
        <v>9751</v>
      </c>
      <c r="C50" s="4">
        <v>49.0</v>
      </c>
      <c r="D50" s="5" t="s">
        <v>3895</v>
      </c>
      <c r="E50" s="4" t="str">
        <f>IFERROR(__xludf.DUMMYFUNCTION("GOOGLETRANSLATE(D50, ""he"", ""en"")"),"grace")</f>
        <v>grace</v>
      </c>
      <c r="F50" s="4"/>
      <c r="G50" s="4"/>
      <c r="H50" s="4"/>
    </row>
    <row r="51" ht="15.75" customHeight="1">
      <c r="A51" s="3" t="s">
        <v>9752</v>
      </c>
      <c r="B51" s="1" t="s">
        <v>9753</v>
      </c>
      <c r="C51" s="4">
        <v>50.0</v>
      </c>
      <c r="D51" s="5" t="s">
        <v>9748</v>
      </c>
      <c r="E51" s="4" t="str">
        <f>IFERROR(__xludf.DUMMYFUNCTION("GOOGLETRANSLATE(D51, ""he"", ""en"")"),"And prove me")</f>
        <v>And prove me</v>
      </c>
      <c r="F51" s="4"/>
      <c r="G51" s="4"/>
      <c r="H51" s="4"/>
    </row>
    <row r="52" ht="15.75" customHeight="1">
      <c r="A52" s="3" t="s">
        <v>9754</v>
      </c>
      <c r="B52" s="1" t="s">
        <v>9755</v>
      </c>
      <c r="C52" s="4">
        <v>51.0</v>
      </c>
      <c r="D52" s="5" t="s">
        <v>9756</v>
      </c>
      <c r="E52" s="4" t="str">
        <f>IFERROR(__xludf.DUMMYFUNCTION("GOOGLETRANSLATE(D52, ""he"", ""en"")"),"oil")</f>
        <v>oil</v>
      </c>
      <c r="F52" s="4"/>
      <c r="G52" s="4"/>
      <c r="H52" s="4"/>
    </row>
    <row r="53" ht="15.75" customHeight="1">
      <c r="A53" s="3" t="s">
        <v>9757</v>
      </c>
      <c r="B53" s="1" t="s">
        <v>9758</v>
      </c>
      <c r="C53" s="4">
        <v>52.0</v>
      </c>
      <c r="D53" s="5" t="s">
        <v>7601</v>
      </c>
      <c r="E53" s="4" t="str">
        <f>IFERROR(__xludf.DUMMYFUNCTION("GOOGLETRANSLATE(D53, ""he"", ""en"")"),"head")</f>
        <v>head</v>
      </c>
      <c r="F53" s="4"/>
      <c r="G53" s="4"/>
      <c r="H53" s="4"/>
    </row>
    <row r="54" ht="15.75" customHeight="1">
      <c r="A54" s="3" t="s">
        <v>9759</v>
      </c>
      <c r="B54" s="1" t="s">
        <v>9760</v>
      </c>
      <c r="C54" s="4">
        <v>53.0</v>
      </c>
      <c r="D54" s="5" t="s">
        <v>13</v>
      </c>
      <c r="E54" s="4" t="str">
        <f>IFERROR(__xludf.DUMMYFUNCTION("GOOGLETRANSLATE(D54, ""he"", ""en"")"),"to")</f>
        <v>to</v>
      </c>
      <c r="F54" s="4"/>
      <c r="G54" s="4"/>
      <c r="H54" s="4"/>
    </row>
    <row r="55" ht="15.75" customHeight="1">
      <c r="A55" s="8" t="s">
        <v>112</v>
      </c>
      <c r="B55" s="17">
        <v>6.0</v>
      </c>
      <c r="C55" s="4">
        <v>54.0</v>
      </c>
      <c r="D55" s="5" t="s">
        <v>9761</v>
      </c>
      <c r="E55" s="4" t="str">
        <f>IFERROR(__xludf.DUMMYFUNCTION("GOOGLETRANSLATE(D55, ""he"", ""en"")"),"Yani")</f>
        <v>Yani</v>
      </c>
      <c r="F55" s="4"/>
      <c r="G55" s="4"/>
      <c r="H55" s="4"/>
    </row>
    <row r="56" ht="15.75" customHeight="1">
      <c r="A56" s="3" t="s">
        <v>9762</v>
      </c>
      <c r="B56" s="1" t="s">
        <v>9763</v>
      </c>
      <c r="C56" s="4">
        <v>55.0</v>
      </c>
      <c r="D56" s="5" t="s">
        <v>9764</v>
      </c>
      <c r="E56" s="4" t="str">
        <f>IFERROR(__xludf.DUMMYFUNCTION("GOOGLETRANSLATE(D56, ""he"", ""en"")"),"main")</f>
        <v>main</v>
      </c>
      <c r="F56" s="4"/>
      <c r="G56" s="4"/>
      <c r="H56" s="4"/>
    </row>
    <row r="57" ht="15.75" customHeight="1">
      <c r="A57" s="3" t="s">
        <v>9765</v>
      </c>
      <c r="B57" s="1" t="s">
        <v>9766</v>
      </c>
      <c r="C57" s="4">
        <v>56.0</v>
      </c>
      <c r="D57" s="5" t="s">
        <v>53</v>
      </c>
      <c r="E57" s="4" t="str">
        <f>IFERROR(__xludf.DUMMYFUNCTION("GOOGLETRANSLATE(D57, ""he"", ""en"")"),"that")</f>
        <v>that</v>
      </c>
      <c r="F57" s="4"/>
      <c r="G57" s="4"/>
      <c r="H57" s="4"/>
    </row>
    <row r="58" ht="15.75" customHeight="1">
      <c r="A58" s="3" t="s">
        <v>9767</v>
      </c>
      <c r="B58" s="1" t="s">
        <v>9768</v>
      </c>
      <c r="C58" s="4">
        <v>57.0</v>
      </c>
      <c r="D58" s="5" t="s">
        <v>692</v>
      </c>
      <c r="E58" s="4" t="str">
        <f>IFERROR(__xludf.DUMMYFUNCTION("GOOGLETRANSLATE(D58, ""he"", ""en"")"),"more")</f>
        <v>more</v>
      </c>
      <c r="F58" s="4"/>
      <c r="G58" s="4"/>
      <c r="H58" s="4"/>
    </row>
    <row r="59" ht="15.75" customHeight="1">
      <c r="A59" s="3" t="s">
        <v>9769</v>
      </c>
      <c r="B59" s="1" t="s">
        <v>9770</v>
      </c>
      <c r="C59" s="4">
        <v>58.0</v>
      </c>
      <c r="D59" s="5" t="s">
        <v>9771</v>
      </c>
      <c r="E59" s="4" t="str">
        <f>IFERROR(__xludf.DUMMYFUNCTION("GOOGLETRANSLATE(D59, ""he"", ""en"")"),"And I prayed")</f>
        <v>And I prayed</v>
      </c>
      <c r="F59" s="4"/>
      <c r="G59" s="4"/>
      <c r="H59" s="4"/>
    </row>
    <row r="60" ht="15.75" customHeight="1">
      <c r="A60" s="3" t="s">
        <v>9772</v>
      </c>
      <c r="B60" s="1" t="s">
        <v>9773</v>
      </c>
      <c r="C60" s="4">
        <v>59.0</v>
      </c>
      <c r="D60" s="5" t="s">
        <v>9774</v>
      </c>
      <c r="E60" s="4" t="str">
        <f>IFERROR(__xludf.DUMMYFUNCTION("GOOGLETRANSLATE(D60, ""he"", ""en"")"),"Their evils:")</f>
        <v>Their evils:</v>
      </c>
      <c r="F60" s="4"/>
      <c r="G60" s="4"/>
      <c r="H60" s="4"/>
    </row>
    <row r="61" ht="15.75" customHeight="1">
      <c r="A61" s="3" t="s">
        <v>129</v>
      </c>
      <c r="B61" s="1" t="s">
        <v>1650</v>
      </c>
      <c r="C61" s="4">
        <v>60.0</v>
      </c>
      <c r="D61" s="5" t="s">
        <v>114</v>
      </c>
      <c r="E61" s="4" t="str">
        <f>IFERROR(__xludf.DUMMYFUNCTION("GOOGLETRANSLATE(D61, ""he"", ""en"")"),"{and}")</f>
        <v>{and}</v>
      </c>
      <c r="F61" s="4"/>
      <c r="G61" s="4"/>
      <c r="H61" s="4"/>
    </row>
    <row r="62" ht="15.75" customHeight="1">
      <c r="A62" s="3" t="s">
        <v>9775</v>
      </c>
      <c r="B62" s="1" t="s">
        <v>9776</v>
      </c>
      <c r="C62" s="4">
        <v>61.0</v>
      </c>
      <c r="D62" s="5" t="s">
        <v>9777</v>
      </c>
      <c r="E62" s="4" t="str">
        <f>IFERROR(__xludf.DUMMYFUNCTION("GOOGLETRANSLATE(D62, ""he"", ""en"")"),"were dropped")</f>
        <v>were dropped</v>
      </c>
      <c r="F62" s="4"/>
      <c r="G62" s="4"/>
      <c r="H62" s="4"/>
    </row>
    <row r="63" ht="15.75" customHeight="1">
      <c r="A63" s="8" t="s">
        <v>127</v>
      </c>
      <c r="B63" s="17">
        <v>7.0</v>
      </c>
      <c r="C63" s="4">
        <v>62.0</v>
      </c>
      <c r="D63" s="5" t="s">
        <v>9778</v>
      </c>
      <c r="E63" s="4" t="str">
        <f>IFERROR(__xludf.DUMMYFUNCTION("GOOGLETRANSLATE(D63, ""he"", ""en"")"),"in my hands")</f>
        <v>in my hands</v>
      </c>
      <c r="F63" s="4"/>
      <c r="G63" s="4"/>
      <c r="H63" s="4"/>
    </row>
    <row r="64" ht="15.75" customHeight="1">
      <c r="A64" s="3" t="s">
        <v>1224</v>
      </c>
      <c r="B64" s="1" t="s">
        <v>9779</v>
      </c>
      <c r="C64" s="4">
        <v>63.0</v>
      </c>
      <c r="D64" s="5" t="s">
        <v>9780</v>
      </c>
      <c r="E64" s="4" t="str">
        <f>IFERROR(__xludf.DUMMYFUNCTION("GOOGLETRANSLATE(D64, ""he"", ""en"")"),"rock")</f>
        <v>rock</v>
      </c>
      <c r="F64" s="4"/>
      <c r="G64" s="4"/>
      <c r="H64" s="4"/>
    </row>
    <row r="65" ht="15.75" customHeight="1">
      <c r="A65" s="3" t="s">
        <v>9781</v>
      </c>
      <c r="B65" s="1" t="s">
        <v>9782</v>
      </c>
      <c r="C65" s="4">
        <v>64.0</v>
      </c>
      <c r="D65" s="5" t="s">
        <v>9783</v>
      </c>
      <c r="E65" s="4" t="str">
        <f>IFERROR(__xludf.DUMMYFUNCTION("GOOGLETRANSLATE(D65, ""he"", ""en"")"),"their judges")</f>
        <v>their judges</v>
      </c>
      <c r="F65" s="4"/>
      <c r="G65" s="4"/>
      <c r="H65" s="4"/>
    </row>
    <row r="66" ht="15.75" customHeight="1">
      <c r="A66" s="3" t="s">
        <v>9784</v>
      </c>
      <c r="B66" s="1" t="s">
        <v>9785</v>
      </c>
      <c r="C66" s="4">
        <v>65.0</v>
      </c>
      <c r="D66" s="5" t="s">
        <v>9786</v>
      </c>
      <c r="E66" s="4" t="str">
        <f>IFERROR(__xludf.DUMMYFUNCTION("GOOGLETRANSLATE(D66, ""he"", ""en"")"),"And they heard")</f>
        <v>And they heard</v>
      </c>
      <c r="F66" s="4"/>
      <c r="G66" s="4"/>
      <c r="H66" s="4"/>
    </row>
    <row r="67" ht="15.75" customHeight="1">
      <c r="A67" s="3" t="s">
        <v>9649</v>
      </c>
      <c r="B67" s="1" t="s">
        <v>5837</v>
      </c>
      <c r="C67" s="4">
        <v>66.0</v>
      </c>
      <c r="D67" s="5" t="s">
        <v>9772</v>
      </c>
      <c r="E67" s="4" t="str">
        <f>IFERROR(__xludf.DUMMYFUNCTION("GOOGLETRANSLATE(D67, ""he"", ""en"")"),"Amari")</f>
        <v>Amari</v>
      </c>
      <c r="F67" s="4"/>
      <c r="G67" s="4"/>
      <c r="H67" s="4"/>
    </row>
    <row r="68" ht="15.75" customHeight="1">
      <c r="A68" s="3" t="s">
        <v>9787</v>
      </c>
      <c r="B68" s="1" t="s">
        <v>9788</v>
      </c>
      <c r="C68" s="4">
        <v>67.0</v>
      </c>
      <c r="D68" s="5" t="s">
        <v>53</v>
      </c>
      <c r="E68" s="4" t="str">
        <f>IFERROR(__xludf.DUMMYFUNCTION("GOOGLETRANSLATE(D68, ""he"", ""en"")"),"that")</f>
        <v>that</v>
      </c>
      <c r="F68" s="4"/>
      <c r="G68" s="4"/>
      <c r="H68" s="4"/>
    </row>
    <row r="69" ht="15.75" customHeight="1">
      <c r="A69" s="3" t="s">
        <v>9789</v>
      </c>
      <c r="B69" s="1" t="s">
        <v>9790</v>
      </c>
      <c r="C69" s="4">
        <v>68.0</v>
      </c>
      <c r="D69" s="5" t="s">
        <v>9791</v>
      </c>
      <c r="E69" s="4" t="str">
        <f>IFERROR(__xludf.DUMMYFUNCTION("GOOGLETRANSLATE(D69, ""he"", ""en"")"),"pleased:")</f>
        <v>pleased:</v>
      </c>
      <c r="F69" s="4"/>
      <c r="G69" s="4"/>
      <c r="H69" s="4"/>
    </row>
    <row r="70" ht="15.75" customHeight="1">
      <c r="A70" s="3" t="s">
        <v>9709</v>
      </c>
      <c r="B70" s="1" t="s">
        <v>9792</v>
      </c>
      <c r="C70" s="4">
        <v>69.0</v>
      </c>
      <c r="D70" s="5" t="s">
        <v>133</v>
      </c>
      <c r="E70" s="4" t="str">
        <f>IFERROR(__xludf.DUMMYFUNCTION("GOOGLETRANSLATE(D70, ""he"", ""en"")"),"{g}")</f>
        <v>{g}</v>
      </c>
      <c r="F70" s="4"/>
      <c r="G70" s="4"/>
      <c r="H70" s="4"/>
    </row>
    <row r="71" ht="15.75" customHeight="1">
      <c r="A71" s="3" t="s">
        <v>5169</v>
      </c>
      <c r="B71" s="1" t="s">
        <v>9793</v>
      </c>
      <c r="C71" s="4">
        <v>70.0</v>
      </c>
      <c r="D71" s="5" t="s">
        <v>1250</v>
      </c>
      <c r="E71" s="4" t="str">
        <f>IFERROR(__xludf.DUMMYFUNCTION("GOOGLETRANSLATE(D71, ""he"", ""en"")"),"like")</f>
        <v>like</v>
      </c>
      <c r="F71" s="4"/>
      <c r="G71" s="4"/>
      <c r="H71" s="4"/>
    </row>
    <row r="72" ht="15.75" customHeight="1">
      <c r="A72" s="8" t="s">
        <v>143</v>
      </c>
      <c r="B72" s="17">
        <v>8.0</v>
      </c>
      <c r="C72" s="4">
        <v>71.0</v>
      </c>
      <c r="D72" s="5" t="s">
        <v>9781</v>
      </c>
      <c r="E72" s="4" t="str">
        <f>IFERROR(__xludf.DUMMYFUNCTION("GOOGLETRANSLATE(D72, ""he"", ""en"")"),"segment")</f>
        <v>segment</v>
      </c>
      <c r="F72" s="4"/>
      <c r="G72" s="4"/>
      <c r="H72" s="4"/>
    </row>
    <row r="73" ht="15.75" customHeight="1">
      <c r="A73" s="3" t="s">
        <v>3712</v>
      </c>
      <c r="B73" s="1" t="s">
        <v>130</v>
      </c>
      <c r="C73" s="4">
        <v>72.0</v>
      </c>
      <c r="D73" s="5" t="s">
        <v>9784</v>
      </c>
      <c r="E73" s="4" t="str">
        <f>IFERROR(__xludf.DUMMYFUNCTION("GOOGLETRANSLATE(D73, ""he"", ""en"")"),"and scored")</f>
        <v>and scored</v>
      </c>
      <c r="F73" s="4"/>
      <c r="G73" s="4"/>
      <c r="H73" s="4"/>
    </row>
    <row r="74" ht="15.75" customHeight="1">
      <c r="A74" s="3" t="s">
        <v>3984</v>
      </c>
      <c r="B74" s="1" t="s">
        <v>3245</v>
      </c>
      <c r="C74" s="4">
        <v>73.0</v>
      </c>
      <c r="D74" s="5" t="s">
        <v>9662</v>
      </c>
      <c r="E74" s="4" t="str">
        <f>IFERROR(__xludf.DUMMYFUNCTION("GOOGLETRANSLATE(D74, ""he"", ""en"")"),"in the country")</f>
        <v>in the country</v>
      </c>
      <c r="F74" s="4"/>
      <c r="G74" s="4"/>
      <c r="H74" s="4"/>
    </row>
    <row r="75" ht="15.75" customHeight="1">
      <c r="A75" s="3" t="s">
        <v>180</v>
      </c>
      <c r="B75" s="1" t="s">
        <v>2580</v>
      </c>
      <c r="C75" s="4">
        <v>74.0</v>
      </c>
      <c r="D75" s="5" t="s">
        <v>9787</v>
      </c>
      <c r="E75" s="4" t="str">
        <f>IFERROR(__xludf.DUMMYFUNCTION("GOOGLETRANSLATE(D75, ""he"", ""en"")"),"scattered")</f>
        <v>scattered</v>
      </c>
      <c r="F75" s="4"/>
      <c r="G75" s="4"/>
      <c r="H75" s="4"/>
    </row>
    <row r="76" ht="15.75" customHeight="1">
      <c r="A76" s="3" t="s">
        <v>567</v>
      </c>
      <c r="B76" s="1" t="s">
        <v>9794</v>
      </c>
      <c r="C76" s="4">
        <v>75.0</v>
      </c>
      <c r="D76" s="5" t="s">
        <v>9795</v>
      </c>
      <c r="E76" s="4" t="str">
        <f>IFERROR(__xludf.DUMMYFUNCTION("GOOGLETRANSLATE(D76, ""he"", ""en"")"),"ourselves")</f>
        <v>ourselves</v>
      </c>
      <c r="F76" s="4"/>
      <c r="G76" s="4"/>
      <c r="H76" s="4"/>
    </row>
    <row r="77" ht="15.75" customHeight="1">
      <c r="A77" s="3" t="s">
        <v>634</v>
      </c>
      <c r="B77" s="1" t="s">
        <v>6480</v>
      </c>
      <c r="C77" s="4">
        <v>76.0</v>
      </c>
      <c r="D77" s="5" t="s">
        <v>9709</v>
      </c>
      <c r="E77" s="4" t="str">
        <f>IFERROR(__xludf.DUMMYFUNCTION("GOOGLETRANSLATE(D77, ""he"", ""en"")"),"according to")</f>
        <v>according to</v>
      </c>
      <c r="F77" s="4"/>
      <c r="G77" s="4"/>
      <c r="H77" s="4"/>
    </row>
    <row r="78" ht="15.75" customHeight="1">
      <c r="A78" s="3" t="s">
        <v>9796</v>
      </c>
      <c r="B78" s="1" t="s">
        <v>3777</v>
      </c>
      <c r="C78" s="4">
        <v>77.0</v>
      </c>
      <c r="D78" s="5" t="s">
        <v>9797</v>
      </c>
      <c r="E78" s="4" t="str">
        <f>IFERROR(__xludf.DUMMYFUNCTION("GOOGLETRANSLATE(D78, ""he"", ""en"")"),"borrowed:")</f>
        <v>borrowed:</v>
      </c>
      <c r="F78" s="4"/>
      <c r="G78" s="4"/>
      <c r="H78" s="4"/>
    </row>
    <row r="79" ht="15.75" customHeight="1">
      <c r="A79" s="3" t="s">
        <v>9798</v>
      </c>
      <c r="B79" s="1" t="s">
        <v>9799</v>
      </c>
      <c r="C79" s="4">
        <v>78.0</v>
      </c>
      <c r="D79" s="5" t="s">
        <v>152</v>
      </c>
      <c r="E79" s="4" t="str">
        <f>IFERROR(__xludf.DUMMYFUNCTION("GOOGLETRANSLATE(D79, ""he"", ""en"")"),"{h}")</f>
        <v>{h}</v>
      </c>
      <c r="F79" s="4"/>
      <c r="G79" s="4"/>
      <c r="H79" s="4"/>
    </row>
    <row r="80" ht="15.75" customHeight="1">
      <c r="A80" s="3" t="s">
        <v>9800</v>
      </c>
      <c r="B80" s="1" t="s">
        <v>9801</v>
      </c>
      <c r="C80" s="4">
        <v>79.0</v>
      </c>
      <c r="D80" s="5" t="s">
        <v>53</v>
      </c>
      <c r="E80" s="4" t="str">
        <f>IFERROR(__xludf.DUMMYFUNCTION("GOOGLETRANSLATE(D80, ""he"", ""en"")"),"that")</f>
        <v>that</v>
      </c>
      <c r="F80" s="4"/>
      <c r="G80" s="4"/>
      <c r="H80" s="4"/>
    </row>
    <row r="81" ht="15.75" customHeight="1">
      <c r="A81" s="3" t="s">
        <v>591</v>
      </c>
      <c r="B81" s="1" t="s">
        <v>3970</v>
      </c>
      <c r="C81" s="4">
        <v>80.0</v>
      </c>
      <c r="D81" s="5" t="s">
        <v>3984</v>
      </c>
      <c r="E81" s="4" t="str">
        <f>IFERROR(__xludf.DUMMYFUNCTION("GOOGLETRANSLATE(D81, ""he"", ""en"")"),"to you")</f>
        <v>to you</v>
      </c>
      <c r="F81" s="4"/>
      <c r="G81" s="4"/>
      <c r="H81" s="4"/>
    </row>
    <row r="82" ht="15.75" customHeight="1">
      <c r="A82" s="8" t="s">
        <v>162</v>
      </c>
      <c r="B82" s="17">
        <v>9.0</v>
      </c>
      <c r="C82" s="4">
        <v>81.0</v>
      </c>
      <c r="D82" s="5" t="s">
        <v>9802</v>
      </c>
      <c r="E82" s="4" t="str">
        <f>IFERROR(__xludf.DUMMYFUNCTION("GOOGLETRANSLATE(D82, ""he"", ""en"")"),"Jehovah")</f>
        <v>Jehovah</v>
      </c>
      <c r="F82" s="4"/>
      <c r="G82" s="4"/>
      <c r="H82" s="4"/>
    </row>
    <row r="83" ht="15.75" customHeight="1">
      <c r="A83" s="3" t="s">
        <v>9558</v>
      </c>
      <c r="B83" s="1" t="s">
        <v>9559</v>
      </c>
      <c r="C83" s="4">
        <v>82.0</v>
      </c>
      <c r="D83" s="5" t="s">
        <v>9600</v>
      </c>
      <c r="E83" s="4" t="str">
        <f>IFERROR(__xludf.DUMMYFUNCTION("GOOGLETRANSLATE(D83, ""he"", ""en"")"),"[They say:")</f>
        <v>[They say:</v>
      </c>
      <c r="F83" s="4"/>
      <c r="G83" s="4"/>
      <c r="H83" s="4"/>
    </row>
    <row r="84" ht="15.75" customHeight="1">
      <c r="A84" s="3" t="s">
        <v>9803</v>
      </c>
      <c r="B84" s="1" t="s">
        <v>9804</v>
      </c>
      <c r="C84" s="4">
        <v>83.0</v>
      </c>
      <c r="D84" s="5" t="s">
        <v>9603</v>
      </c>
      <c r="E84" s="4" t="str">
        <f>IFERROR(__xludf.DUMMYFUNCTION("GOOGLETRANSLATE(D84, ""he"", ""en"")"),"God]")</f>
        <v>God]</v>
      </c>
      <c r="F84" s="4"/>
      <c r="G84" s="4"/>
      <c r="H84" s="4"/>
    </row>
    <row r="85" ht="15.75" customHeight="1">
      <c r="A85" s="3" t="s">
        <v>9805</v>
      </c>
      <c r="B85" s="1" t="s">
        <v>1036</v>
      </c>
      <c r="C85" s="4">
        <v>84.0</v>
      </c>
      <c r="D85" s="5" t="s">
        <v>567</v>
      </c>
      <c r="E85" s="4" t="str">
        <f>IFERROR(__xludf.DUMMYFUNCTION("GOOGLETRANSLATE(D85, ""he"", ""en"")"),"sir")</f>
        <v>sir</v>
      </c>
      <c r="F85" s="4"/>
      <c r="G85" s="4"/>
      <c r="H85" s="4"/>
    </row>
    <row r="86" ht="15.75" customHeight="1">
      <c r="A86" s="3" t="s">
        <v>9806</v>
      </c>
      <c r="B86" s="1" t="s">
        <v>9589</v>
      </c>
      <c r="C86" s="4">
        <v>85.0</v>
      </c>
      <c r="D86" s="5" t="s">
        <v>634</v>
      </c>
      <c r="E86" s="4" t="str">
        <f>IFERROR(__xludf.DUMMYFUNCTION("GOOGLETRANSLATE(D86, ""he"", ""en"")"),"my eyes")</f>
        <v>my eyes</v>
      </c>
      <c r="F86" s="4"/>
      <c r="G86" s="4"/>
      <c r="H86" s="4"/>
    </row>
    <row r="87" ht="15.75" customHeight="1">
      <c r="A87" s="3" t="s">
        <v>3013</v>
      </c>
      <c r="B87" s="1" t="s">
        <v>6209</v>
      </c>
      <c r="C87" s="4">
        <v>86.0</v>
      </c>
      <c r="D87" s="5" t="s">
        <v>9807</v>
      </c>
      <c r="E87" s="4" t="str">
        <f>IFERROR(__xludf.DUMMYFUNCTION("GOOGLETRANSLATE(D87, ""he"", ""en"")"),"crying")</f>
        <v>crying</v>
      </c>
      <c r="F87" s="4"/>
      <c r="G87" s="4"/>
      <c r="H87" s="4"/>
    </row>
    <row r="88" ht="15.75" customHeight="1">
      <c r="A88" s="3" t="s">
        <v>9808</v>
      </c>
      <c r="B88" s="1" t="s">
        <v>9809</v>
      </c>
      <c r="C88" s="4">
        <v>87.0</v>
      </c>
      <c r="D88" s="5" t="s">
        <v>9798</v>
      </c>
      <c r="E88" s="4" t="str">
        <f>IFERROR(__xludf.DUMMYFUNCTION("GOOGLETRANSLATE(D88, ""he"", ""en"")"),"confidential")</f>
        <v>confidential</v>
      </c>
      <c r="F88" s="4"/>
      <c r="G88" s="4"/>
      <c r="H88" s="4"/>
    </row>
    <row r="89" ht="15.75" customHeight="1">
      <c r="A89" s="3" t="s">
        <v>9810</v>
      </c>
      <c r="B89" s="1" t="s">
        <v>9811</v>
      </c>
      <c r="C89" s="4">
        <v>88.0</v>
      </c>
      <c r="D89" s="5" t="s">
        <v>13</v>
      </c>
      <c r="E89" s="4" t="str">
        <f>IFERROR(__xludf.DUMMYFUNCTION("GOOGLETRANSLATE(D89, ""he"", ""en"")"),"to")</f>
        <v>to</v>
      </c>
      <c r="F89" s="4"/>
      <c r="G89" s="4"/>
      <c r="H89" s="4"/>
    </row>
    <row r="90" ht="15.75" customHeight="1">
      <c r="A90" s="3" t="s">
        <v>5549</v>
      </c>
      <c r="B90" s="1" t="s">
        <v>1710</v>
      </c>
      <c r="C90" s="4">
        <v>89.0</v>
      </c>
      <c r="D90" s="5" t="s">
        <v>9812</v>
      </c>
      <c r="E90" s="4" t="str">
        <f>IFERROR(__xludf.DUMMYFUNCTION("GOOGLETRANSLATE(D90, ""he"", ""en"")"),"razor")</f>
        <v>razor</v>
      </c>
      <c r="F90" s="4"/>
      <c r="G90" s="4"/>
      <c r="H90" s="4"/>
    </row>
    <row r="91" ht="15.75" customHeight="1">
      <c r="A91" s="8" t="s">
        <v>197</v>
      </c>
      <c r="B91" s="17">
        <v>10.0</v>
      </c>
      <c r="C91" s="4">
        <v>90.0</v>
      </c>
      <c r="D91" s="5" t="s">
        <v>603</v>
      </c>
      <c r="E91" s="4" t="str">
        <f>IFERROR(__xludf.DUMMYFUNCTION("GOOGLETRANSLATE(D91, ""he"", ""en"")"),"mental:")</f>
        <v>mental:</v>
      </c>
      <c r="F91" s="4"/>
      <c r="G91" s="4"/>
      <c r="H91" s="4"/>
    </row>
    <row r="92" ht="15.75" customHeight="1">
      <c r="A92" s="3" t="s">
        <v>9813</v>
      </c>
      <c r="B92" s="1" t="s">
        <v>9814</v>
      </c>
      <c r="C92" s="4">
        <v>91.0</v>
      </c>
      <c r="D92" s="5" t="s">
        <v>170</v>
      </c>
      <c r="E92" s="4" t="str">
        <f>IFERROR(__xludf.DUMMYFUNCTION("GOOGLETRANSLATE(D92, ""he"", ""en"")"),"{ninth}")</f>
        <v>{ninth}</v>
      </c>
      <c r="F92" s="4"/>
      <c r="G92" s="4"/>
      <c r="H92" s="4"/>
    </row>
    <row r="93" ht="15.75" customHeight="1">
      <c r="A93" s="3" t="s">
        <v>9815</v>
      </c>
      <c r="B93" s="1" t="s">
        <v>9816</v>
      </c>
      <c r="C93" s="4">
        <v>92.0</v>
      </c>
      <c r="D93" s="5" t="s">
        <v>9562</v>
      </c>
      <c r="E93" s="4" t="str">
        <f>IFERROR(__xludf.DUMMYFUNCTION("GOOGLETRANSLATE(D93, ""he"", ""en"")"),"conservative")</f>
        <v>conservative</v>
      </c>
      <c r="F93" s="4"/>
      <c r="G93" s="4"/>
      <c r="H93" s="4"/>
    </row>
    <row r="94" ht="15.75" customHeight="1">
      <c r="A94" s="3" t="s">
        <v>220</v>
      </c>
      <c r="B94" s="1" t="s">
        <v>5541</v>
      </c>
      <c r="C94" s="4">
        <v>93.0</v>
      </c>
      <c r="D94" s="5" t="s">
        <v>9560</v>
      </c>
      <c r="E94" s="4" t="str">
        <f>IFERROR(__xludf.DUMMYFUNCTION("GOOGLETRANSLATE(D94, ""he"", ""en"")"),"from")</f>
        <v>from</v>
      </c>
      <c r="F94" s="4"/>
      <c r="G94" s="4"/>
      <c r="H94" s="4"/>
    </row>
    <row r="95" ht="15.75" customHeight="1">
      <c r="A95" s="3" t="s">
        <v>9817</v>
      </c>
      <c r="B95" s="1" t="s">
        <v>3308</v>
      </c>
      <c r="C95" s="4">
        <v>94.0</v>
      </c>
      <c r="D95" s="5" t="s">
        <v>9805</v>
      </c>
      <c r="E95" s="4" t="str">
        <f>IFERROR(__xludf.DUMMYFUNCTION("GOOGLETRANSLATE(D95, ""he"", ""en"")"),"tin")</f>
        <v>tin</v>
      </c>
      <c r="F95" s="4"/>
      <c r="G95" s="4"/>
      <c r="H95" s="4"/>
    </row>
    <row r="96" ht="15.75" customHeight="1">
      <c r="A96" s="3" t="s">
        <v>84</v>
      </c>
      <c r="B96" s="1" t="s">
        <v>61</v>
      </c>
      <c r="C96" s="4">
        <v>95.0</v>
      </c>
      <c r="D96" s="5" t="s">
        <v>9806</v>
      </c>
      <c r="E96" s="4" t="str">
        <f>IFERROR(__xludf.DUMMYFUNCTION("GOOGLETRANSLATE(D96, ""he"", ""en"")"),"ask")</f>
        <v>ask</v>
      </c>
      <c r="F96" s="4"/>
      <c r="G96" s="4"/>
      <c r="H96" s="4"/>
    </row>
    <row r="97" ht="15.75" customHeight="1">
      <c r="A97" s="3" t="s">
        <v>9818</v>
      </c>
      <c r="B97" s="1" t="s">
        <v>9819</v>
      </c>
      <c r="C97" s="4">
        <v>96.0</v>
      </c>
      <c r="D97" s="5" t="s">
        <v>3013</v>
      </c>
      <c r="E97" s="4" t="str">
        <f>IFERROR(__xludf.DUMMYFUNCTION("GOOGLETRANSLATE(D97, ""he"", ""en"")"),"me")</f>
        <v>me</v>
      </c>
      <c r="F97" s="4"/>
      <c r="G97" s="4"/>
      <c r="H97" s="4"/>
    </row>
    <row r="98" ht="15.75" customHeight="1">
      <c r="C98" s="4">
        <v>97.0</v>
      </c>
      <c r="D98" s="5" t="s">
        <v>9820</v>
      </c>
      <c r="E98" s="4" t="str">
        <f>IFERROR(__xludf.DUMMYFUNCTION("GOOGLETRANSLATE(D98, ""he"", ""en"")"),"and targets")</f>
        <v>and targets</v>
      </c>
      <c r="F98" s="4"/>
      <c r="G98" s="4"/>
      <c r="H98" s="4"/>
    </row>
    <row r="99" ht="15.75" customHeight="1">
      <c r="C99" s="4">
        <v>98.0</v>
      </c>
      <c r="D99" s="5" t="s">
        <v>5560</v>
      </c>
      <c r="E99" s="4" t="str">
        <f>IFERROR(__xludf.DUMMYFUNCTION("GOOGLETRANSLATE(D99, ""he"", ""en"")"),"active")</f>
        <v>active</v>
      </c>
      <c r="F99" s="4"/>
      <c r="G99" s="4"/>
      <c r="H99" s="4"/>
    </row>
    <row r="100" ht="15.75" customHeight="1">
      <c r="C100" s="4">
        <v>99.0</v>
      </c>
      <c r="D100" s="5" t="s">
        <v>5585</v>
      </c>
      <c r="E100" s="4" t="str">
        <f>IFERROR(__xludf.DUMMYFUNCTION("GOOGLETRANSLATE(D100, ""he"", ""en"")"),"potency:")</f>
        <v>potency:</v>
      </c>
      <c r="F100" s="4"/>
      <c r="G100" s="4"/>
      <c r="H100" s="4"/>
    </row>
    <row r="101" ht="15.75" customHeight="1">
      <c r="C101" s="4">
        <v>100.0</v>
      </c>
      <c r="D101" s="5" t="s">
        <v>216</v>
      </c>
      <c r="E101" s="4" t="str">
        <f>IFERROR(__xludf.DUMMYFUNCTION("GOOGLETRANSLATE(D101, ""he"", ""en"")"),"{y}")</f>
        <v>{y}</v>
      </c>
      <c r="F101" s="4"/>
      <c r="G101" s="4"/>
      <c r="H101" s="4"/>
    </row>
    <row r="102" ht="15.75" customHeight="1">
      <c r="C102" s="4">
        <v>101.0</v>
      </c>
      <c r="D102" s="5" t="s">
        <v>9821</v>
      </c>
      <c r="E102" s="4" t="str">
        <f>IFERROR(__xludf.DUMMYFUNCTION("GOOGLETRANSLATE(D102, ""he"", ""en"")"),"will fall")</f>
        <v>will fall</v>
      </c>
      <c r="F102" s="4"/>
      <c r="G102" s="4"/>
      <c r="H102" s="4"/>
    </row>
    <row r="103" ht="15.75" customHeight="1">
      <c r="C103" s="4">
        <v>102.0</v>
      </c>
      <c r="D103" s="5" t="s">
        <v>9815</v>
      </c>
      <c r="E103" s="4" t="str">
        <f>IFERROR(__xludf.DUMMYFUNCTION("GOOGLETRANSLATE(D103, ""he"", ""en"")"),"in his cells")</f>
        <v>in his cells</v>
      </c>
      <c r="F103" s="4"/>
      <c r="G103" s="4"/>
      <c r="H103" s="4"/>
    </row>
    <row r="104" ht="15.75" customHeight="1">
      <c r="C104" s="4">
        <v>103.0</v>
      </c>
      <c r="D104" s="5" t="s">
        <v>234</v>
      </c>
      <c r="E104" s="4" t="str">
        <f>IFERROR(__xludf.DUMMYFUNCTION("GOOGLETRANSLATE(D104, ""he"", ""en"")"),"wicked")</f>
        <v>wicked</v>
      </c>
      <c r="F104" s="4"/>
      <c r="G104" s="4"/>
      <c r="H104" s="4"/>
    </row>
    <row r="105" ht="15.75" customHeight="1">
      <c r="C105" s="4">
        <v>104.0</v>
      </c>
      <c r="D105" s="5" t="s">
        <v>9822</v>
      </c>
      <c r="E105" s="4" t="str">
        <f>IFERROR(__xludf.DUMMYFUNCTION("GOOGLETRANSLATE(D105, ""he"", ""en"")"),"together")</f>
        <v>together</v>
      </c>
      <c r="F105" s="4"/>
      <c r="G105" s="4"/>
      <c r="H105" s="4"/>
    </row>
    <row r="106" ht="15.75" customHeight="1">
      <c r="C106" s="4">
        <v>105.0</v>
      </c>
      <c r="D106" s="5" t="s">
        <v>84</v>
      </c>
      <c r="E106" s="4" t="str">
        <f>IFERROR(__xludf.DUMMYFUNCTION("GOOGLETRANSLATE(D106, ""he"", ""en"")"),"vertical")</f>
        <v>vertical</v>
      </c>
      <c r="F106" s="4"/>
      <c r="G106" s="4"/>
      <c r="H106" s="4"/>
    </row>
    <row r="107" ht="15.75" customHeight="1">
      <c r="C107" s="4">
        <v>106.0</v>
      </c>
      <c r="D107" s="5" t="s">
        <v>2434</v>
      </c>
      <c r="E107" s="4" t="str">
        <f>IFERROR(__xludf.DUMMYFUNCTION("GOOGLETRANSLATE(D107, ""he"", ""en"")"),"to")</f>
        <v>to</v>
      </c>
      <c r="F107" s="4"/>
      <c r="G107" s="4"/>
      <c r="H107" s="4"/>
    </row>
    <row r="108" ht="15.75" customHeight="1">
      <c r="C108" s="4">
        <v>107.0</v>
      </c>
      <c r="D108" s="5" t="s">
        <v>9823</v>
      </c>
      <c r="E108" s="4" t="str">
        <f>IFERROR(__xludf.DUMMYFUNCTION("GOOGLETRANSLATE(D108, ""he"", ""en"")"),"I will pass:")</f>
        <v>I will pass:</v>
      </c>
      <c r="F108" s="4"/>
      <c r="G108" s="4"/>
      <c r="H108" s="4"/>
    </row>
    <row r="109" ht="15.75" customHeight="1">
      <c r="E109" s="4" t="str">
        <f>IFERROR(__xludf.DUMMYFUNCTION("GOOGLETRANSLATE(D109, ""he"", ""en"")"),"#VALUE!")</f>
        <v>#VALUE!</v>
      </c>
    </row>
    <row r="110" ht="15.75" customHeight="1">
      <c r="E110" s="4" t="str">
        <f>IFERROR(__xludf.DUMMYFUNCTION("GOOGLETRANSLATE(D110, ""he"", ""en"")"),"#VALUE!")</f>
        <v>#VALUE!</v>
      </c>
    </row>
    <row r="111" ht="15.75" customHeight="1">
      <c r="E111" s="4" t="str">
        <f>IFERROR(__xludf.DUMMYFUNCTION("GOOGLETRANSLATE(D111, ""he"", ""en"")"),"#VALUE!")</f>
        <v>#VALUE!</v>
      </c>
    </row>
    <row r="112" ht="15.75" customHeight="1">
      <c r="E112" s="4" t="str">
        <f>IFERROR(__xludf.DUMMYFUNCTION("GOOGLETRANSLATE(D112, ""he"", ""en"")"),"#VALUE!")</f>
        <v>#VALUE!</v>
      </c>
    </row>
    <row r="113" ht="15.75" customHeight="1">
      <c r="E113" s="4" t="str">
        <f>IFERROR(__xludf.DUMMYFUNCTION("GOOGLETRANSLATE(D113, ""he"", ""en"")"),"#VALUE!")</f>
        <v>#VALUE!</v>
      </c>
    </row>
    <row r="114" ht="15.75" customHeight="1">
      <c r="E114" s="4" t="str">
        <f>IFERROR(__xludf.DUMMYFUNCTION("GOOGLETRANSLATE(D114, ""he"", ""en"")"),"#VALUE!")</f>
        <v>#VALUE!</v>
      </c>
    </row>
    <row r="115" ht="15.75" customHeight="1">
      <c r="E115" s="4" t="str">
        <f>IFERROR(__xludf.DUMMYFUNCTION("GOOGLETRANSLATE(D115, ""he"", ""en"")"),"#VALUE!")</f>
        <v>#VALUE!</v>
      </c>
    </row>
    <row r="116" ht="15.75" customHeight="1">
      <c r="E116" s="4" t="str">
        <f>IFERROR(__xludf.DUMMYFUNCTION("GOOGLETRANSLATE(D116, ""he"", ""en"")"),"#VALUE!")</f>
        <v>#VALUE!</v>
      </c>
    </row>
    <row r="117" ht="15.75" customHeight="1">
      <c r="E117" s="4" t="str">
        <f>IFERROR(__xludf.DUMMYFUNCTION("GOOGLETRANSLATE(D117, ""he"", ""en"")"),"#VALUE!")</f>
        <v>#VALUE!</v>
      </c>
    </row>
    <row r="118" ht="15.75" customHeight="1">
      <c r="E118" s="4" t="str">
        <f>IFERROR(__xludf.DUMMYFUNCTION("GOOGLETRANSLATE(D118, ""he"", ""en"")"),"#VALUE!")</f>
        <v>#VALUE!</v>
      </c>
    </row>
    <row r="119" ht="15.75" customHeight="1">
      <c r="E119" s="4" t="str">
        <f>IFERROR(__xludf.DUMMYFUNCTION("GOOGLETRANSLATE(D119, ""he"", ""en"")"),"#VALUE!")</f>
        <v>#VALUE!</v>
      </c>
    </row>
    <row r="120" ht="15.75" customHeight="1">
      <c r="E120" s="4" t="str">
        <f>IFERROR(__xludf.DUMMYFUNCTION("GOOGLETRANSLATE(D120, ""he"", ""en"")"),"#VALUE!")</f>
        <v>#VALUE!</v>
      </c>
    </row>
    <row r="121" ht="15.75" customHeight="1">
      <c r="E121" s="4" t="str">
        <f>IFERROR(__xludf.DUMMYFUNCTION("GOOGLETRANSLATE(D121, ""he"", ""en"")"),"#VALUE!")</f>
        <v>#VALUE!</v>
      </c>
    </row>
    <row r="122" ht="15.75" customHeight="1">
      <c r="E122" s="4" t="str">
        <f>IFERROR(__xludf.DUMMYFUNCTION("GOOGLETRANSLATE(D122, ""he"", ""en"")"),"#VALUE!")</f>
        <v>#VALUE!</v>
      </c>
    </row>
    <row r="123" ht="15.75" customHeight="1">
      <c r="E123" s="4" t="str">
        <f>IFERROR(__xludf.DUMMYFUNCTION("GOOGLETRANSLATE(D123, ""he"", ""en"")"),"#VALUE!")</f>
        <v>#VALUE!</v>
      </c>
    </row>
    <row r="124" ht="15.75" customHeight="1">
      <c r="E124" s="4" t="str">
        <f>IFERROR(__xludf.DUMMYFUNCTION("GOOGLETRANSLATE(D124, ""he"", ""en"")"),"#VALUE!")</f>
        <v>#VALUE!</v>
      </c>
    </row>
    <row r="125" ht="15.75" customHeight="1">
      <c r="E125" s="4" t="str">
        <f>IFERROR(__xludf.DUMMYFUNCTION("GOOGLETRANSLATE(D125, ""he"", ""en"")"),"#VALUE!")</f>
        <v>#VALUE!</v>
      </c>
    </row>
    <row r="126" ht="15.75" customHeight="1">
      <c r="E126" s="4" t="str">
        <f>IFERROR(__xludf.DUMMYFUNCTION("GOOGLETRANSLATE(D126, ""he"", ""en"")"),"#VALUE!")</f>
        <v>#VALUE!</v>
      </c>
    </row>
    <row r="127" ht="15.75" customHeight="1">
      <c r="E127" s="4" t="str">
        <f>IFERROR(__xludf.DUMMYFUNCTION("GOOGLETRANSLATE(D127, ""he"", ""en"")"),"#VALUE!")</f>
        <v>#VALUE!</v>
      </c>
    </row>
    <row r="128" ht="15.75" customHeight="1">
      <c r="E128" s="4" t="str">
        <f>IFERROR(__xludf.DUMMYFUNCTION("GOOGLETRANSLATE(D128, ""he"", ""en"")"),"#VALUE!")</f>
        <v>#VALUE!</v>
      </c>
    </row>
    <row r="129" ht="15.75" customHeight="1">
      <c r="E129" s="4" t="str">
        <f>IFERROR(__xludf.DUMMYFUNCTION("GOOGLETRANSLATE(D129, ""he"", ""en"")"),"#VALUE!")</f>
        <v>#VALUE!</v>
      </c>
    </row>
    <row r="130" ht="15.75" customHeight="1">
      <c r="E130" s="4" t="str">
        <f>IFERROR(__xludf.DUMMYFUNCTION("GOOGLETRANSLATE(D130, ""he"", ""en"")"),"#VALUE!")</f>
        <v>#VALUE!</v>
      </c>
    </row>
    <row r="131" ht="15.75" customHeight="1">
      <c r="E131" s="4" t="str">
        <f>IFERROR(__xludf.DUMMYFUNCTION("GOOGLETRANSLATE(D131, ""he"", ""en"")"),"#VALUE!")</f>
        <v>#VALUE!</v>
      </c>
    </row>
    <row r="132" ht="15.75" customHeight="1">
      <c r="E132" s="4" t="str">
        <f>IFERROR(__xludf.DUMMYFUNCTION("GOOGLETRANSLATE(D132, ""he"", ""en"")"),"#VALUE!")</f>
        <v>#VALUE!</v>
      </c>
    </row>
    <row r="133" ht="15.75" customHeight="1">
      <c r="E133" s="4" t="str">
        <f>IFERROR(__xludf.DUMMYFUNCTION("GOOGLETRANSLATE(D133, ""he"", ""en"")"),"#VALUE!")</f>
        <v>#VALUE!</v>
      </c>
    </row>
    <row r="134" ht="15.75" customHeight="1">
      <c r="E134" s="4" t="str">
        <f>IFERROR(__xludf.DUMMYFUNCTION("GOOGLETRANSLATE(D134, ""he"", ""en"")"),"#VALUE!")</f>
        <v>#VALUE!</v>
      </c>
    </row>
    <row r="135" ht="15.75" customHeight="1">
      <c r="E135" s="4" t="str">
        <f>IFERROR(__xludf.DUMMYFUNCTION("GOOGLETRANSLATE(D135, ""he"", ""en"")"),"#VALUE!")</f>
        <v>#VALUE!</v>
      </c>
    </row>
    <row r="136" ht="15.75" customHeight="1">
      <c r="E136" s="4" t="str">
        <f>IFERROR(__xludf.DUMMYFUNCTION("GOOGLETRANSLATE(D136, ""he"", ""en"")"),"#VALUE!")</f>
        <v>#VALUE!</v>
      </c>
    </row>
    <row r="137" ht="15.75" customHeight="1">
      <c r="E137" s="4" t="str">
        <f>IFERROR(__xludf.DUMMYFUNCTION("GOOGLETRANSLATE(D137, ""he"", ""en"")"),"#VALUE!")</f>
        <v>#VALUE!</v>
      </c>
    </row>
    <row r="138" ht="15.75" customHeight="1">
      <c r="E138" s="4" t="str">
        <f>IFERROR(__xludf.DUMMYFUNCTION("GOOGLETRANSLATE(D138, ""he"", ""en"")"),"#VALUE!")</f>
        <v>#VALUE!</v>
      </c>
    </row>
    <row r="139" ht="15.75" customHeight="1">
      <c r="E139" s="4" t="str">
        <f>IFERROR(__xludf.DUMMYFUNCTION("GOOGLETRANSLATE(D139, ""he"", ""en"")"),"#VALUE!")</f>
        <v>#VALUE!</v>
      </c>
    </row>
    <row r="140" ht="15.75" customHeight="1">
      <c r="E140" s="4" t="str">
        <f>IFERROR(__xludf.DUMMYFUNCTION("GOOGLETRANSLATE(D140, ""he"", ""en"")"),"#VALUE!")</f>
        <v>#VALUE!</v>
      </c>
    </row>
    <row r="141" ht="15.75" customHeight="1">
      <c r="E141" s="4" t="str">
        <f>IFERROR(__xludf.DUMMYFUNCTION("GOOGLETRANSLATE(D141, ""he"", ""en"")"),"#VALUE!")</f>
        <v>#VALUE!</v>
      </c>
    </row>
    <row r="142" ht="15.75" customHeight="1">
      <c r="E142" s="4" t="str">
        <f>IFERROR(__xludf.DUMMYFUNCTION("GOOGLETRANSLATE(D142, ""he"", ""en"")"),"#VALUE!")</f>
        <v>#VALUE!</v>
      </c>
    </row>
    <row r="143" ht="15.75" customHeight="1">
      <c r="E143" s="4" t="str">
        <f>IFERROR(__xludf.DUMMYFUNCTION("GOOGLETRANSLATE(D143, ""he"", ""en"")"),"#VALUE!")</f>
        <v>#VALUE!</v>
      </c>
    </row>
    <row r="144" ht="15.75" customHeight="1">
      <c r="E144" s="4" t="str">
        <f>IFERROR(__xludf.DUMMYFUNCTION("GOOGLETRANSLATE(D144, ""he"", ""en"")"),"#VALUE!")</f>
        <v>#VALUE!</v>
      </c>
    </row>
    <row r="145" ht="15.75" customHeight="1">
      <c r="E145" s="4" t="str">
        <f>IFERROR(__xludf.DUMMYFUNCTION("GOOGLETRANSLATE(D145, ""he"", ""en"")"),"#VALUE!")</f>
        <v>#VALUE!</v>
      </c>
    </row>
    <row r="146" ht="15.75" customHeight="1">
      <c r="E146" s="4" t="str">
        <f>IFERROR(__xludf.DUMMYFUNCTION("GOOGLETRANSLATE(D146, ""he"", ""en"")"),"#VALUE!")</f>
        <v>#VALUE!</v>
      </c>
    </row>
    <row r="147" ht="15.75" customHeight="1">
      <c r="E147" s="4" t="str">
        <f>IFERROR(__xludf.DUMMYFUNCTION("GOOGLETRANSLATE(D147, ""he"", ""en"")"),"#VALUE!")</f>
        <v>#VALUE!</v>
      </c>
    </row>
    <row r="148" ht="15.75" customHeight="1">
      <c r="E148" s="4" t="str">
        <f>IFERROR(__xludf.DUMMYFUNCTION("GOOGLETRANSLATE(D148, ""he"", ""en"")"),"#VALUE!")</f>
        <v>#VALUE!</v>
      </c>
    </row>
    <row r="149" ht="15.75" customHeight="1">
      <c r="E149" s="4" t="str">
        <f>IFERROR(__xludf.DUMMYFUNCTION("GOOGLETRANSLATE(D149, ""he"", ""en"")"),"#VALUE!")</f>
        <v>#VALUE!</v>
      </c>
    </row>
    <row r="150" ht="15.75" customHeight="1">
      <c r="E150" s="4" t="str">
        <f>IFERROR(__xludf.DUMMYFUNCTION("GOOGLETRANSLATE(D150, ""he"", ""en"")"),"#VALUE!")</f>
        <v>#VALUE!</v>
      </c>
    </row>
    <row r="151" ht="15.75" customHeight="1">
      <c r="E151" s="4" t="str">
        <f>IFERROR(__xludf.DUMMYFUNCTION("GOOGLETRANSLATE(D151, ""he"", ""en"")"),"#VALUE!")</f>
        <v>#VALUE!</v>
      </c>
    </row>
    <row r="152" ht="15.75" customHeight="1">
      <c r="E152" s="4" t="str">
        <f>IFERROR(__xludf.DUMMYFUNCTION("GOOGLETRANSLATE(D152, ""he"", ""en"")"),"#VALUE!")</f>
        <v>#VALUE!</v>
      </c>
    </row>
    <row r="153" ht="15.75" customHeight="1">
      <c r="E153" s="4" t="str">
        <f>IFERROR(__xludf.DUMMYFUNCTION("GOOGLETRANSLATE(D153, ""he"", ""en"")"),"#VALUE!")</f>
        <v>#VALUE!</v>
      </c>
    </row>
    <row r="154" ht="15.75" customHeight="1">
      <c r="E154" s="4" t="str">
        <f>IFERROR(__xludf.DUMMYFUNCTION("GOOGLETRANSLATE(D154, ""he"", ""en"")"),"#VALUE!")</f>
        <v>#VALUE!</v>
      </c>
    </row>
    <row r="155" ht="15.75" customHeight="1">
      <c r="E155" s="4" t="str">
        <f>IFERROR(__xludf.DUMMYFUNCTION("GOOGLETRANSLATE(D155, ""he"", ""en"")"),"#VALUE!")</f>
        <v>#VALUE!</v>
      </c>
    </row>
    <row r="156" ht="15.75" customHeight="1">
      <c r="E156" s="4" t="str">
        <f>IFERROR(__xludf.DUMMYFUNCTION("GOOGLETRANSLATE(D156, ""he"", ""en"")"),"#VALUE!")</f>
        <v>#VALUE!</v>
      </c>
    </row>
    <row r="157" ht="15.75" customHeight="1">
      <c r="E157" s="4" t="str">
        <f>IFERROR(__xludf.DUMMYFUNCTION("GOOGLETRANSLATE(D157, ""he"", ""en"")"),"#VALUE!")</f>
        <v>#VALUE!</v>
      </c>
    </row>
    <row r="158" ht="15.75" customHeight="1">
      <c r="E158" s="4" t="str">
        <f>IFERROR(__xludf.DUMMYFUNCTION("GOOGLETRANSLATE(D158, ""he"", ""en"")"),"#VALUE!")</f>
        <v>#VALUE!</v>
      </c>
    </row>
    <row r="159" ht="15.75" customHeight="1">
      <c r="E159" s="4" t="str">
        <f>IFERROR(__xludf.DUMMYFUNCTION("GOOGLETRANSLATE(D159, ""he"", ""en"")"),"#VALUE!")</f>
        <v>#VALUE!</v>
      </c>
    </row>
    <row r="160" ht="15.75" customHeight="1">
      <c r="E160" s="4" t="str">
        <f>IFERROR(__xludf.DUMMYFUNCTION("GOOGLETRANSLATE(D160, ""he"", ""en"")"),"#VALUE!")</f>
        <v>#VALUE!</v>
      </c>
    </row>
    <row r="161" ht="15.75" customHeight="1">
      <c r="E161" s="4" t="str">
        <f>IFERROR(__xludf.DUMMYFUNCTION("GOOGLETRANSLATE(D161, ""he"", ""en"")"),"#VALUE!")</f>
        <v>#VALUE!</v>
      </c>
    </row>
    <row r="162" ht="15.75" customHeight="1">
      <c r="E162" s="4" t="str">
        <f>IFERROR(__xludf.DUMMYFUNCTION("GOOGLETRANSLATE(D162, ""he"", ""en"")"),"#VALUE!")</f>
        <v>#VALUE!</v>
      </c>
    </row>
    <row r="163" ht="15.75" customHeight="1">
      <c r="E163" s="4" t="str">
        <f>IFERROR(__xludf.DUMMYFUNCTION("GOOGLETRANSLATE(D163, ""he"", ""en"")"),"#VALUE!")</f>
        <v>#VALUE!</v>
      </c>
    </row>
    <row r="164" ht="15.75" customHeight="1">
      <c r="E164" s="4" t="str">
        <f>IFERROR(__xludf.DUMMYFUNCTION("GOOGLETRANSLATE(D164, ""he"", ""en"")"),"#VALUE!")</f>
        <v>#VALUE!</v>
      </c>
    </row>
    <row r="165" ht="15.75" customHeight="1">
      <c r="E165" s="4" t="str">
        <f>IFERROR(__xludf.DUMMYFUNCTION("GOOGLETRANSLATE(D165, ""he"", ""en"")"),"#VALUE!")</f>
        <v>#VALUE!</v>
      </c>
    </row>
    <row r="166" ht="15.75" customHeight="1">
      <c r="E166" s="4" t="str">
        <f>IFERROR(__xludf.DUMMYFUNCTION("GOOGLETRANSLATE(D166, ""he"", ""en"")"),"#VALUE!")</f>
        <v>#VALUE!</v>
      </c>
    </row>
    <row r="167" ht="15.75" customHeight="1">
      <c r="E167" s="4" t="str">
        <f>IFERROR(__xludf.DUMMYFUNCTION("GOOGLETRANSLATE(D167, ""he"", ""en"")"),"#VALUE!")</f>
        <v>#VALUE!</v>
      </c>
    </row>
    <row r="168" ht="15.75" customHeight="1">
      <c r="E168" s="4" t="str">
        <f>IFERROR(__xludf.DUMMYFUNCTION("GOOGLETRANSLATE(D168, ""he"", ""en"")"),"#VALUE!")</f>
        <v>#VALUE!</v>
      </c>
    </row>
    <row r="169" ht="15.75" customHeight="1">
      <c r="E169" s="4" t="str">
        <f>IFERROR(__xludf.DUMMYFUNCTION("GOOGLETRANSLATE(D169, ""he"", ""en"")"),"#VALUE!")</f>
        <v>#VALUE!</v>
      </c>
    </row>
    <row r="170" ht="15.75" customHeight="1">
      <c r="E170" s="4" t="str">
        <f>IFERROR(__xludf.DUMMYFUNCTION("GOOGLETRANSLATE(D170, ""he"", ""en"")"),"#VALUE!")</f>
        <v>#VALUE!</v>
      </c>
    </row>
    <row r="171" ht="15.75" customHeight="1">
      <c r="E171" s="4" t="str">
        <f>IFERROR(__xludf.DUMMYFUNCTION("GOOGLETRANSLATE(D171, ""he"", ""en"")"),"#VALUE!")</f>
        <v>#VALUE!</v>
      </c>
    </row>
    <row r="172" ht="15.75" customHeight="1">
      <c r="E172" s="4" t="str">
        <f>IFERROR(__xludf.DUMMYFUNCTION("GOOGLETRANSLATE(D172, ""he"", ""en"")"),"#VALUE!")</f>
        <v>#VALUE!</v>
      </c>
    </row>
    <row r="173" ht="15.75" customHeight="1">
      <c r="E173" s="4" t="str">
        <f>IFERROR(__xludf.DUMMYFUNCTION("GOOGLETRANSLATE(D173, ""he"", ""en"")"),"#VALUE!")</f>
        <v>#VALUE!</v>
      </c>
    </row>
    <row r="174" ht="15.75" customHeight="1">
      <c r="E174" s="4" t="str">
        <f>IFERROR(__xludf.DUMMYFUNCTION("GOOGLETRANSLATE(D174, ""he"", ""en"")"),"#VALUE!")</f>
        <v>#VALUE!</v>
      </c>
    </row>
    <row r="175" ht="15.75" customHeight="1">
      <c r="E175" s="4" t="str">
        <f>IFERROR(__xludf.DUMMYFUNCTION("GOOGLETRANSLATE(D175, ""he"", ""en"")"),"#VALUE!")</f>
        <v>#VALUE!</v>
      </c>
    </row>
    <row r="176" ht="15.75" customHeight="1">
      <c r="E176" s="4" t="str">
        <f>IFERROR(__xludf.DUMMYFUNCTION("GOOGLETRANSLATE(D176, ""he"", ""en"")"),"#VALUE!")</f>
        <v>#VALUE!</v>
      </c>
    </row>
    <row r="177" ht="15.75" customHeight="1">
      <c r="E177" s="4" t="str">
        <f>IFERROR(__xludf.DUMMYFUNCTION("GOOGLETRANSLATE(D177, ""he"", ""en"")"),"#VALUE!")</f>
        <v>#VALUE!</v>
      </c>
    </row>
    <row r="178" ht="15.75" customHeight="1">
      <c r="E178" s="4" t="str">
        <f>IFERROR(__xludf.DUMMYFUNCTION("GOOGLETRANSLATE(D178, ""he"", ""en"")"),"#VALUE!")</f>
        <v>#VALUE!</v>
      </c>
    </row>
    <row r="179" ht="15.75" customHeight="1">
      <c r="E179" s="4" t="str">
        <f>IFERROR(__xludf.DUMMYFUNCTION("GOOGLETRANSLATE(D179, ""he"", ""en"")"),"#VALUE!")</f>
        <v>#VALUE!</v>
      </c>
    </row>
    <row r="180" ht="15.75" customHeight="1">
      <c r="E180" s="4" t="str">
        <f>IFERROR(__xludf.DUMMYFUNCTION("GOOGLETRANSLATE(D180, ""he"", ""en"")"),"#VALUE!")</f>
        <v>#VALUE!</v>
      </c>
    </row>
    <row r="181" ht="15.75" customHeight="1">
      <c r="E181" s="4" t="str">
        <f>IFERROR(__xludf.DUMMYFUNCTION("GOOGLETRANSLATE(D181, ""he"", ""en"")"),"#VALUE!")</f>
        <v>#VALUE!</v>
      </c>
    </row>
    <row r="182" ht="15.75" customHeight="1">
      <c r="E182" s="4" t="str">
        <f>IFERROR(__xludf.DUMMYFUNCTION("GOOGLETRANSLATE(D182, ""he"", ""en"")"),"#VALUE!")</f>
        <v>#VALUE!</v>
      </c>
    </row>
    <row r="183" ht="15.75" customHeight="1">
      <c r="E183" s="4" t="str">
        <f>IFERROR(__xludf.DUMMYFUNCTION("GOOGLETRANSLATE(D183, ""he"", ""en"")"),"#VALUE!")</f>
        <v>#VALUE!</v>
      </c>
    </row>
    <row r="184" ht="15.75" customHeight="1">
      <c r="E184" s="4" t="str">
        <f>IFERROR(__xludf.DUMMYFUNCTION("GOOGLETRANSLATE(D184, ""he"", ""en"")"),"#VALUE!")</f>
        <v>#VALUE!</v>
      </c>
    </row>
    <row r="185" ht="15.75" customHeight="1">
      <c r="E185" s="4" t="str">
        <f>IFERROR(__xludf.DUMMYFUNCTION("GOOGLETRANSLATE(D185, ""he"", ""en"")"),"#VALUE!")</f>
        <v>#VALUE!</v>
      </c>
    </row>
    <row r="186" ht="15.75" customHeight="1">
      <c r="E186" s="4" t="str">
        <f>IFERROR(__xludf.DUMMYFUNCTION("GOOGLETRANSLATE(D186, ""he"", ""en"")"),"#VALUE!")</f>
        <v>#VALUE!</v>
      </c>
    </row>
    <row r="187" ht="15.75" customHeight="1">
      <c r="E187" s="4" t="str">
        <f>IFERROR(__xludf.DUMMYFUNCTION("GOOGLETRANSLATE(D187, ""he"", ""en"")"),"#VALUE!")</f>
        <v>#VALUE!</v>
      </c>
    </row>
    <row r="188" ht="15.75" customHeight="1">
      <c r="E188" s="4" t="str">
        <f>IFERROR(__xludf.DUMMYFUNCTION("GOOGLETRANSLATE(D188, ""he"", ""en"")"),"#VALUE!")</f>
        <v>#VALUE!</v>
      </c>
    </row>
    <row r="189" ht="15.75" customHeight="1">
      <c r="E189" s="4" t="str">
        <f>IFERROR(__xludf.DUMMYFUNCTION("GOOGLETRANSLATE(D189, ""he"", ""en"")"),"#VALUE!")</f>
        <v>#VALUE!</v>
      </c>
    </row>
    <row r="190" ht="15.75" customHeight="1">
      <c r="E190" s="4" t="str">
        <f>IFERROR(__xludf.DUMMYFUNCTION("GOOGLETRANSLATE(D190, ""he"", ""en"")"),"#VALUE!")</f>
        <v>#VALUE!</v>
      </c>
    </row>
    <row r="191" ht="15.75" customHeight="1">
      <c r="E191" s="4" t="str">
        <f>IFERROR(__xludf.DUMMYFUNCTION("GOOGLETRANSLATE(D191, ""he"", ""en"")"),"#VALUE!")</f>
        <v>#VALUE!</v>
      </c>
    </row>
    <row r="192" ht="15.75" customHeight="1">
      <c r="E192" s="4" t="str">
        <f>IFERROR(__xludf.DUMMYFUNCTION("GOOGLETRANSLATE(D192, ""he"", ""en"")"),"#VALUE!")</f>
        <v>#VALUE!</v>
      </c>
    </row>
    <row r="193" ht="15.75" customHeight="1">
      <c r="E193" s="4" t="str">
        <f>IFERROR(__xludf.DUMMYFUNCTION("GOOGLETRANSLATE(D193, ""he"", ""en"")"),"#VALUE!")</f>
        <v>#VALUE!</v>
      </c>
    </row>
    <row r="194" ht="15.75" customHeight="1">
      <c r="E194" s="4" t="str">
        <f>IFERROR(__xludf.DUMMYFUNCTION("GOOGLETRANSLATE(D194, ""he"", ""en"")"),"#VALUE!")</f>
        <v>#VALUE!</v>
      </c>
    </row>
    <row r="195" ht="15.75" customHeight="1">
      <c r="E195" s="4" t="str">
        <f>IFERROR(__xludf.DUMMYFUNCTION("GOOGLETRANSLATE(D195, ""he"", ""en"")"),"#VALUE!")</f>
        <v>#VALUE!</v>
      </c>
    </row>
    <row r="196" ht="15.75" customHeight="1">
      <c r="E196" s="4" t="str">
        <f>IFERROR(__xludf.DUMMYFUNCTION("GOOGLETRANSLATE(D196, ""he"", ""en"")"),"#VALUE!")</f>
        <v>#VALUE!</v>
      </c>
    </row>
    <row r="197" ht="15.75" customHeight="1">
      <c r="E197" s="4" t="str">
        <f>IFERROR(__xludf.DUMMYFUNCTION("GOOGLETRANSLATE(D197, ""he"", ""en"")"),"#VALUE!")</f>
        <v>#VALUE!</v>
      </c>
    </row>
    <row r="198" ht="15.75" customHeight="1">
      <c r="E198" s="4" t="str">
        <f>IFERROR(__xludf.DUMMYFUNCTION("GOOGLETRANSLATE(D198, ""he"", ""en"")"),"#VALUE!")</f>
        <v>#VALUE!</v>
      </c>
    </row>
    <row r="199" ht="15.75" customHeight="1">
      <c r="E199" s="4" t="str">
        <f>IFERROR(__xludf.DUMMYFUNCTION("GOOGLETRANSLATE(D199, ""he"", ""en"")"),"#VALUE!")</f>
        <v>#VALUE!</v>
      </c>
    </row>
    <row r="200" ht="15.75" customHeight="1">
      <c r="E200" s="4" t="str">
        <f>IFERROR(__xludf.DUMMYFUNCTION("GOOGLETRANSLATE(D200, ""he"", ""en"")"),"#VALUE!")</f>
        <v>#VALUE!</v>
      </c>
    </row>
    <row r="201" ht="15.75" customHeight="1">
      <c r="E201" s="4" t="str">
        <f>IFERROR(__xludf.DUMMYFUNCTION("GOOGLETRANSLATE(D201, ""he"", ""en"")"),"#VALUE!")</f>
        <v>#VALUE!</v>
      </c>
    </row>
    <row r="202" ht="15.75" customHeight="1">
      <c r="E202" s="4" t="str">
        <f>IFERROR(__xludf.DUMMYFUNCTION("GOOGLETRANSLATE(D202, ""he"", ""en"")"),"#VALUE!")</f>
        <v>#VALUE!</v>
      </c>
    </row>
    <row r="203" ht="15.75" customHeight="1">
      <c r="E203" s="4" t="str">
        <f>IFERROR(__xludf.DUMMYFUNCTION("GOOGLETRANSLATE(D203, ""he"", ""en"")"),"#VALUE!")</f>
        <v>#VALUE!</v>
      </c>
    </row>
    <row r="204" ht="15.75" customHeight="1">
      <c r="E204" s="4" t="str">
        <f>IFERROR(__xludf.DUMMYFUNCTION("GOOGLETRANSLATE(D204, ""he"", ""en"")"),"#VALUE!")</f>
        <v>#VALUE!</v>
      </c>
    </row>
    <row r="205" ht="15.75" customHeight="1">
      <c r="E205" s="4" t="str">
        <f>IFERROR(__xludf.DUMMYFUNCTION("GOOGLETRANSLATE(D205, ""he"", ""en"")"),"#VALUE!")</f>
        <v>#VALUE!</v>
      </c>
    </row>
    <row r="206" ht="15.75" customHeight="1">
      <c r="E206" s="4" t="str">
        <f>IFERROR(__xludf.DUMMYFUNCTION("GOOGLETRANSLATE(D206, ""he"", ""en"")"),"#VALUE!")</f>
        <v>#VALUE!</v>
      </c>
    </row>
    <row r="207" ht="15.75" customHeight="1">
      <c r="E207" s="4" t="str">
        <f>IFERROR(__xludf.DUMMYFUNCTION("GOOGLETRANSLATE(D207, ""he"", ""en"")"),"#VALUE!")</f>
        <v>#VALUE!</v>
      </c>
    </row>
    <row r="208" ht="15.75" customHeight="1">
      <c r="E208" s="4" t="str">
        <f>IFERROR(__xludf.DUMMYFUNCTION("GOOGLETRANSLATE(D208, ""he"", ""en"")"),"#VALUE!")</f>
        <v>#VALUE!</v>
      </c>
    </row>
    <row r="209" ht="15.75" customHeight="1">
      <c r="E209" s="4" t="str">
        <f>IFERROR(__xludf.DUMMYFUNCTION("GOOGLETRANSLATE(D209, ""he"", ""en"")"),"#VALUE!")</f>
        <v>#VALUE!</v>
      </c>
    </row>
    <row r="210" ht="15.75" customHeight="1">
      <c r="E210" s="4" t="str">
        <f>IFERROR(__xludf.DUMMYFUNCTION("GOOGLETRANSLATE(D210, ""he"", ""en"")"),"#VALUE!")</f>
        <v>#VALUE!</v>
      </c>
    </row>
    <row r="211" ht="15.75" customHeight="1">
      <c r="E211" s="4" t="str">
        <f>IFERROR(__xludf.DUMMYFUNCTION("GOOGLETRANSLATE(D211, ""he"", ""en"")"),"#VALUE!")</f>
        <v>#VALUE!</v>
      </c>
    </row>
    <row r="212" ht="15.75" customHeight="1">
      <c r="E212" s="4" t="str">
        <f>IFERROR(__xludf.DUMMYFUNCTION("GOOGLETRANSLATE(D212, ""he"", ""en"")"),"#VALUE!")</f>
        <v>#VALUE!</v>
      </c>
    </row>
    <row r="213" ht="15.75" customHeight="1">
      <c r="E213" s="4" t="str">
        <f>IFERROR(__xludf.DUMMYFUNCTION("GOOGLETRANSLATE(D213, ""he"", ""en"")"),"#VALUE!")</f>
        <v>#VALUE!</v>
      </c>
    </row>
    <row r="214" ht="15.75" customHeight="1">
      <c r="E214" s="4" t="str">
        <f>IFERROR(__xludf.DUMMYFUNCTION("GOOGLETRANSLATE(D214, ""he"", ""en"")"),"#VALUE!")</f>
        <v>#VALUE!</v>
      </c>
    </row>
    <row r="215" ht="15.75" customHeight="1">
      <c r="E215" s="4" t="str">
        <f>IFERROR(__xludf.DUMMYFUNCTION("GOOGLETRANSLATE(D215, ""he"", ""en"")"),"#VALUE!")</f>
        <v>#VALUE!</v>
      </c>
    </row>
    <row r="216" ht="15.75" customHeight="1">
      <c r="E216" s="4" t="str">
        <f>IFERROR(__xludf.DUMMYFUNCTION("GOOGLETRANSLATE(D216, ""he"", ""en"")"),"#VALUE!")</f>
        <v>#VALUE!</v>
      </c>
    </row>
    <row r="217" ht="15.75" customHeight="1">
      <c r="E217" s="4" t="str">
        <f>IFERROR(__xludf.DUMMYFUNCTION("GOOGLETRANSLATE(D217, ""he"", ""en"")"),"#VALUE!")</f>
        <v>#VALUE!</v>
      </c>
    </row>
    <row r="218" ht="15.75" customHeight="1">
      <c r="E218" s="4" t="str">
        <f>IFERROR(__xludf.DUMMYFUNCTION("GOOGLETRANSLATE(D218, ""he"", ""en"")"),"#VALUE!")</f>
        <v>#VALUE!</v>
      </c>
    </row>
    <row r="219" ht="15.75" customHeight="1">
      <c r="E219" s="4" t="str">
        <f>IFERROR(__xludf.DUMMYFUNCTION("GOOGLETRANSLATE(D219, ""he"", ""en"")"),"#VALUE!")</f>
        <v>#VALUE!</v>
      </c>
    </row>
    <row r="220" ht="15.75" customHeight="1">
      <c r="E220" s="4" t="str">
        <f>IFERROR(__xludf.DUMMYFUNCTION("GOOGLETRANSLATE(D220, ""he"", ""en"")"),"#VALUE!")</f>
        <v>#VALUE!</v>
      </c>
    </row>
    <row r="221" ht="15.75" customHeight="1">
      <c r="E221" s="4" t="str">
        <f>IFERROR(__xludf.DUMMYFUNCTION("GOOGLETRANSLATE(D221, ""he"", ""en"")"),"#VALUE!")</f>
        <v>#VALUE!</v>
      </c>
    </row>
    <row r="222" ht="15.75" customHeight="1">
      <c r="E222" s="4" t="str">
        <f>IFERROR(__xludf.DUMMYFUNCTION("GOOGLETRANSLATE(D222, ""he"", ""en"")"),"#VALUE!")</f>
        <v>#VALUE!</v>
      </c>
    </row>
    <row r="223" ht="15.75" customHeight="1">
      <c r="E223" s="4" t="str">
        <f>IFERROR(__xludf.DUMMYFUNCTION("GOOGLETRANSLATE(D223, ""he"", ""en"")"),"#VALUE!")</f>
        <v>#VALUE!</v>
      </c>
    </row>
    <row r="224" ht="15.75" customHeight="1">
      <c r="E224" s="4" t="str">
        <f>IFERROR(__xludf.DUMMYFUNCTION("GOOGLETRANSLATE(D224, ""he"", ""en"")"),"#VALUE!")</f>
        <v>#VALUE!</v>
      </c>
    </row>
    <row r="225" ht="15.75" customHeight="1">
      <c r="E225" s="4" t="str">
        <f>IFERROR(__xludf.DUMMYFUNCTION("GOOGLETRANSLATE(D225, ""he"", ""en"")"),"#VALUE!")</f>
        <v>#VALUE!</v>
      </c>
    </row>
    <row r="226" ht="15.75" customHeight="1">
      <c r="E226" s="4" t="str">
        <f>IFERROR(__xludf.DUMMYFUNCTION("GOOGLETRANSLATE(D226, ""he"", ""en"")"),"#VALUE!")</f>
        <v>#VALUE!</v>
      </c>
    </row>
    <row r="227" ht="15.75" customHeight="1">
      <c r="E227" s="4" t="str">
        <f>IFERROR(__xludf.DUMMYFUNCTION("GOOGLETRANSLATE(D227, ""he"", ""en"")"),"#VALUE!")</f>
        <v>#VALUE!</v>
      </c>
    </row>
    <row r="228" ht="15.75" customHeight="1">
      <c r="E228" s="4" t="str">
        <f>IFERROR(__xludf.DUMMYFUNCTION("GOOGLETRANSLATE(D228, ""he"", ""en"")"),"#VALUE!")</f>
        <v>#VALUE!</v>
      </c>
    </row>
    <row r="229" ht="15.75" customHeight="1">
      <c r="E229" s="4" t="str">
        <f>IFERROR(__xludf.DUMMYFUNCTION("GOOGLETRANSLATE(D229, ""he"", ""en"")"),"#VALUE!")</f>
        <v>#VALUE!</v>
      </c>
    </row>
    <row r="230" ht="15.75" customHeight="1">
      <c r="E230" s="4" t="str">
        <f>IFERROR(__xludf.DUMMYFUNCTION("GOOGLETRANSLATE(D230, ""he"", ""en"")"),"#VALUE!")</f>
        <v>#VALUE!</v>
      </c>
    </row>
    <row r="231" ht="15.75" customHeight="1">
      <c r="E231" s="4" t="str">
        <f>IFERROR(__xludf.DUMMYFUNCTION("GOOGLETRANSLATE(D231, ""he"", ""en"")"),"#VALUE!")</f>
        <v>#VALUE!</v>
      </c>
    </row>
    <row r="232" ht="15.75" customHeight="1">
      <c r="E232" s="4" t="str">
        <f>IFERROR(__xludf.DUMMYFUNCTION("GOOGLETRANSLATE(D232, ""he"", ""en"")"),"#VALUE!")</f>
        <v>#VALUE!</v>
      </c>
    </row>
    <row r="233" ht="15.75" customHeight="1">
      <c r="E233" s="4" t="str">
        <f>IFERROR(__xludf.DUMMYFUNCTION("GOOGLETRANSLATE(D233, ""he"", ""en"")"),"#VALUE!")</f>
        <v>#VALUE!</v>
      </c>
    </row>
    <row r="234" ht="15.75" customHeight="1">
      <c r="E234" s="4" t="str">
        <f>IFERROR(__xludf.DUMMYFUNCTION("GOOGLETRANSLATE(D234, ""he"", ""en"")"),"#VALUE!")</f>
        <v>#VALUE!</v>
      </c>
    </row>
    <row r="235" ht="15.75" customHeight="1">
      <c r="E235" s="4" t="str">
        <f>IFERROR(__xludf.DUMMYFUNCTION("GOOGLETRANSLATE(D235, ""he"", ""en"")"),"#VALUE!")</f>
        <v>#VALUE!</v>
      </c>
    </row>
    <row r="236" ht="15.75" customHeight="1">
      <c r="E236" s="4" t="str">
        <f>IFERROR(__xludf.DUMMYFUNCTION("GOOGLETRANSLATE(D236, ""he"", ""en"")"),"#VALUE!")</f>
        <v>#VALUE!</v>
      </c>
    </row>
    <row r="237" ht="15.75" customHeight="1">
      <c r="E237" s="4" t="str">
        <f>IFERROR(__xludf.DUMMYFUNCTION("GOOGLETRANSLATE(D237, ""he"", ""en"")"),"#VALUE!")</f>
        <v>#VALUE!</v>
      </c>
    </row>
    <row r="238" ht="15.75" customHeight="1">
      <c r="E238" s="4" t="str">
        <f>IFERROR(__xludf.DUMMYFUNCTION("GOOGLETRANSLATE(D238, ""he"", ""en"")"),"#VALUE!")</f>
        <v>#VALUE!</v>
      </c>
    </row>
    <row r="239" ht="15.75" customHeight="1">
      <c r="E239" s="4" t="str">
        <f>IFERROR(__xludf.DUMMYFUNCTION("GOOGLETRANSLATE(D239, ""he"", ""en"")"),"#VALUE!")</f>
        <v>#VALUE!</v>
      </c>
    </row>
    <row r="240" ht="15.75" customHeight="1">
      <c r="E240" s="4" t="str">
        <f>IFERROR(__xludf.DUMMYFUNCTION("GOOGLETRANSLATE(D240, ""he"", ""en"")"),"#VALUE!")</f>
        <v>#VALUE!</v>
      </c>
    </row>
    <row r="241" ht="15.75" customHeight="1">
      <c r="E241" s="4" t="str">
        <f>IFERROR(__xludf.DUMMYFUNCTION("GOOGLETRANSLATE(D241, ""he"", ""en"")"),"#VALUE!")</f>
        <v>#VALUE!</v>
      </c>
    </row>
    <row r="242" ht="15.75" customHeight="1">
      <c r="E242" s="4" t="str">
        <f>IFERROR(__xludf.DUMMYFUNCTION("GOOGLETRANSLATE(D242, ""he"", ""en"")"),"#VALUE!")</f>
        <v>#VALUE!</v>
      </c>
    </row>
    <row r="243" ht="15.75" customHeight="1">
      <c r="E243" s="4" t="str">
        <f>IFERROR(__xludf.DUMMYFUNCTION("GOOGLETRANSLATE(D243, ""he"", ""en"")"),"#VALUE!")</f>
        <v>#VALUE!</v>
      </c>
    </row>
    <row r="244" ht="15.75" customHeight="1">
      <c r="E244" s="4" t="str">
        <f>IFERROR(__xludf.DUMMYFUNCTION("GOOGLETRANSLATE(D244, ""he"", ""en"")"),"#VALUE!")</f>
        <v>#VALUE!</v>
      </c>
    </row>
    <row r="245" ht="15.75" customHeight="1">
      <c r="E245" s="4" t="str">
        <f>IFERROR(__xludf.DUMMYFUNCTION("GOOGLETRANSLATE(D245, ""he"", ""en"")"),"#VALUE!")</f>
        <v>#VALUE!</v>
      </c>
    </row>
    <row r="246" ht="15.75" customHeight="1">
      <c r="E246" s="4" t="str">
        <f>IFERROR(__xludf.DUMMYFUNCTION("GOOGLETRANSLATE(D246, ""he"", ""en"")"),"#VALUE!")</f>
        <v>#VALUE!</v>
      </c>
    </row>
    <row r="247" ht="15.75" customHeight="1">
      <c r="E247" s="4" t="str">
        <f>IFERROR(__xludf.DUMMYFUNCTION("GOOGLETRANSLATE(D247, ""he"", ""en"")"),"#VALUE!")</f>
        <v>#VALUE!</v>
      </c>
    </row>
    <row r="248" ht="15.75" customHeight="1">
      <c r="E248" s="4" t="str">
        <f>IFERROR(__xludf.DUMMYFUNCTION("GOOGLETRANSLATE(D248, ""he"", ""en"")"),"#VALUE!")</f>
        <v>#VALUE!</v>
      </c>
    </row>
    <row r="249" ht="15.75" customHeight="1">
      <c r="E249" s="4" t="str">
        <f>IFERROR(__xludf.DUMMYFUNCTION("GOOGLETRANSLATE(D249, ""he"", ""en"")"),"#VALUE!")</f>
        <v>#VALUE!</v>
      </c>
    </row>
    <row r="250" ht="15.75" customHeight="1">
      <c r="E250" s="4" t="str">
        <f>IFERROR(__xludf.DUMMYFUNCTION("GOOGLETRANSLATE(D250, ""he"", ""en"")"),"#VALUE!")</f>
        <v>#VALUE!</v>
      </c>
    </row>
    <row r="251" ht="15.75" customHeight="1">
      <c r="E251" s="4" t="str">
        <f>IFERROR(__xludf.DUMMYFUNCTION("GOOGLETRANSLATE(D251, ""he"", ""en"")"),"#VALUE!")</f>
        <v>#VALUE!</v>
      </c>
    </row>
    <row r="252" ht="15.75" customHeight="1">
      <c r="E252" s="4" t="str">
        <f>IFERROR(__xludf.DUMMYFUNCTION("GOOGLETRANSLATE(D252, ""he"", ""en"")"),"#VALUE!")</f>
        <v>#VALUE!</v>
      </c>
    </row>
    <row r="253" ht="15.75" customHeight="1">
      <c r="E253" s="4" t="str">
        <f>IFERROR(__xludf.DUMMYFUNCTION("GOOGLETRANSLATE(D253, ""he"", ""en"")"),"#VALUE!")</f>
        <v>#VALUE!</v>
      </c>
    </row>
    <row r="254" ht="15.75" customHeight="1">
      <c r="E254" s="4" t="str">
        <f>IFERROR(__xludf.DUMMYFUNCTION("GOOGLETRANSLATE(D254, ""he"", ""en"")"),"#VALUE!")</f>
        <v>#VALUE!</v>
      </c>
    </row>
    <row r="255" ht="15.75" customHeight="1">
      <c r="E255" s="4" t="str">
        <f>IFERROR(__xludf.DUMMYFUNCTION("GOOGLETRANSLATE(D255, ""he"", ""en"")"),"#VALUE!")</f>
        <v>#VALUE!</v>
      </c>
    </row>
    <row r="256" ht="15.75" customHeight="1">
      <c r="E256" s="4" t="str">
        <f>IFERROR(__xludf.DUMMYFUNCTION("GOOGLETRANSLATE(D256, ""he"", ""en"")"),"#VALUE!")</f>
        <v>#VALUE!</v>
      </c>
    </row>
    <row r="257" ht="15.75" customHeight="1">
      <c r="E257" s="4" t="str">
        <f>IFERROR(__xludf.DUMMYFUNCTION("GOOGLETRANSLATE(D257, ""he"", ""en"")"),"#VALUE!")</f>
        <v>#VALUE!</v>
      </c>
    </row>
    <row r="258" ht="15.75" customHeight="1">
      <c r="E258" s="4" t="str">
        <f>IFERROR(__xludf.DUMMYFUNCTION("GOOGLETRANSLATE(D258, ""he"", ""en"")"),"#VALUE!")</f>
        <v>#VALUE!</v>
      </c>
    </row>
    <row r="259" ht="15.75" customHeight="1">
      <c r="E259" s="4" t="str">
        <f>IFERROR(__xludf.DUMMYFUNCTION("GOOGLETRANSLATE(D259, ""he"", ""en"")"),"#VALUE!")</f>
        <v>#VALUE!</v>
      </c>
    </row>
    <row r="260" ht="15.75" customHeight="1">
      <c r="E260" s="4" t="str">
        <f>IFERROR(__xludf.DUMMYFUNCTION("GOOGLETRANSLATE(D260, ""he"", ""en"")"),"#VALUE!")</f>
        <v>#VALUE!</v>
      </c>
    </row>
    <row r="261" ht="15.75" customHeight="1">
      <c r="E261" s="4" t="str">
        <f>IFERROR(__xludf.DUMMYFUNCTION("GOOGLETRANSLATE(D261, ""he"", ""en"")"),"#VALUE!")</f>
        <v>#VALUE!</v>
      </c>
    </row>
    <row r="262" ht="15.75" customHeight="1">
      <c r="E262" s="4" t="str">
        <f>IFERROR(__xludf.DUMMYFUNCTION("GOOGLETRANSLATE(D262, ""he"", ""en"")"),"#VALUE!")</f>
        <v>#VALUE!</v>
      </c>
    </row>
    <row r="263" ht="15.75" customHeight="1">
      <c r="E263" s="4" t="str">
        <f>IFERROR(__xludf.DUMMYFUNCTION("GOOGLETRANSLATE(D263, ""he"", ""en"")"),"#VALUE!")</f>
        <v>#VALUE!</v>
      </c>
    </row>
    <row r="264" ht="15.75" customHeight="1">
      <c r="E264" s="4" t="str">
        <f>IFERROR(__xludf.DUMMYFUNCTION("GOOGLETRANSLATE(D264, ""he"", ""en"")"),"#VALUE!")</f>
        <v>#VALUE!</v>
      </c>
    </row>
    <row r="265" ht="15.75" customHeight="1">
      <c r="E265" s="4" t="str">
        <f>IFERROR(__xludf.DUMMYFUNCTION("GOOGLETRANSLATE(D265, ""he"", ""en"")"),"#VALUE!")</f>
        <v>#VALUE!</v>
      </c>
    </row>
    <row r="266" ht="15.75" customHeight="1">
      <c r="E266" s="4" t="str">
        <f>IFERROR(__xludf.DUMMYFUNCTION("GOOGLETRANSLATE(D266, ""he"", ""en"")"),"#VALUE!")</f>
        <v>#VALUE!</v>
      </c>
    </row>
    <row r="267" ht="15.75" customHeight="1">
      <c r="E267" s="4" t="str">
        <f>IFERROR(__xludf.DUMMYFUNCTION("GOOGLETRANSLATE(D267, ""he"", ""en"")"),"#VALUE!")</f>
        <v>#VALUE!</v>
      </c>
    </row>
    <row r="268" ht="15.75" customHeight="1">
      <c r="E268" s="4" t="str">
        <f>IFERROR(__xludf.DUMMYFUNCTION("GOOGLETRANSLATE(D268, ""he"", ""en"")"),"#VALUE!")</f>
        <v>#VALUE!</v>
      </c>
    </row>
    <row r="269" ht="15.75" customHeight="1">
      <c r="E269" s="4" t="str">
        <f>IFERROR(__xludf.DUMMYFUNCTION("GOOGLETRANSLATE(D269, ""he"", ""en"")"),"#VALUE!")</f>
        <v>#VALUE!</v>
      </c>
    </row>
    <row r="270" ht="15.75" customHeight="1">
      <c r="E270" s="4" t="str">
        <f>IFERROR(__xludf.DUMMYFUNCTION("GOOGLETRANSLATE(D270, ""he"", ""en"")"),"#VALUE!")</f>
        <v>#VALUE!</v>
      </c>
    </row>
    <row r="271" ht="15.75" customHeight="1">
      <c r="E271" s="4" t="str">
        <f>IFERROR(__xludf.DUMMYFUNCTION("GOOGLETRANSLATE(D271, ""he"", ""en"")"),"#VALUE!")</f>
        <v>#VALUE!</v>
      </c>
    </row>
    <row r="272" ht="15.75" customHeight="1">
      <c r="E272" s="4" t="str">
        <f>IFERROR(__xludf.DUMMYFUNCTION("GOOGLETRANSLATE(D272, ""he"", ""en"")"),"#VALUE!")</f>
        <v>#VALUE!</v>
      </c>
    </row>
    <row r="273" ht="15.75" customHeight="1">
      <c r="E273" s="4" t="str">
        <f>IFERROR(__xludf.DUMMYFUNCTION("GOOGLETRANSLATE(D273, ""he"", ""en"")"),"#VALUE!")</f>
        <v>#VALUE!</v>
      </c>
    </row>
    <row r="274" ht="15.75" customHeight="1">
      <c r="E274" s="4" t="str">
        <f>IFERROR(__xludf.DUMMYFUNCTION("GOOGLETRANSLATE(D274, ""he"", ""en"")"),"#VALUE!")</f>
        <v>#VALUE!</v>
      </c>
    </row>
    <row r="275" ht="15.75" customHeight="1">
      <c r="E275" s="4" t="str">
        <f>IFERROR(__xludf.DUMMYFUNCTION("GOOGLETRANSLATE(D275, ""he"", ""en"")"),"#VALUE!")</f>
        <v>#VALUE!</v>
      </c>
    </row>
    <row r="276" ht="15.75" customHeight="1">
      <c r="E276" s="4" t="str">
        <f>IFERROR(__xludf.DUMMYFUNCTION("GOOGLETRANSLATE(D276, ""he"", ""en"")"),"#VALUE!")</f>
        <v>#VALUE!</v>
      </c>
    </row>
    <row r="277" ht="15.75" customHeight="1">
      <c r="E277" s="4" t="str">
        <f>IFERROR(__xludf.DUMMYFUNCTION("GOOGLETRANSLATE(D277, ""he"", ""en"")"),"#VALUE!")</f>
        <v>#VALUE!</v>
      </c>
    </row>
    <row r="278" ht="15.75" customHeight="1">
      <c r="E278" s="4" t="str">
        <f>IFERROR(__xludf.DUMMYFUNCTION("GOOGLETRANSLATE(D278, ""he"", ""en"")"),"#VALUE!")</f>
        <v>#VALUE!</v>
      </c>
    </row>
    <row r="279" ht="15.75" customHeight="1">
      <c r="E279" s="4" t="str">
        <f>IFERROR(__xludf.DUMMYFUNCTION("GOOGLETRANSLATE(D279, ""he"", ""en"")"),"#VALUE!")</f>
        <v>#VALUE!</v>
      </c>
    </row>
    <row r="280" ht="15.75" customHeight="1">
      <c r="E280" s="4" t="str">
        <f>IFERROR(__xludf.DUMMYFUNCTION("GOOGLETRANSLATE(D280, ""he"", ""en"")"),"#VALUE!")</f>
        <v>#VALUE!</v>
      </c>
    </row>
    <row r="281" ht="15.75" customHeight="1">
      <c r="E281" s="4" t="str">
        <f>IFERROR(__xludf.DUMMYFUNCTION("GOOGLETRANSLATE(D281, ""he"", ""en"")"),"#VALUE!")</f>
        <v>#VALUE!</v>
      </c>
    </row>
    <row r="282" ht="15.75" customHeight="1">
      <c r="E282" s="4" t="str">
        <f>IFERROR(__xludf.DUMMYFUNCTION("GOOGLETRANSLATE(D282, ""he"", ""en"")"),"#VALUE!")</f>
        <v>#VALUE!</v>
      </c>
    </row>
    <row r="283" ht="15.75" customHeight="1">
      <c r="E283" s="4" t="str">
        <f>IFERROR(__xludf.DUMMYFUNCTION("GOOGLETRANSLATE(D283, ""he"", ""en"")"),"#VALUE!")</f>
        <v>#VALUE!</v>
      </c>
    </row>
    <row r="284" ht="15.75" customHeight="1">
      <c r="E284" s="4" t="str">
        <f>IFERROR(__xludf.DUMMYFUNCTION("GOOGLETRANSLATE(D284, ""he"", ""en"")"),"#VALUE!")</f>
        <v>#VALUE!</v>
      </c>
    </row>
    <row r="285" ht="15.75" customHeight="1">
      <c r="E285" s="4" t="str">
        <f>IFERROR(__xludf.DUMMYFUNCTION("GOOGLETRANSLATE(D285, ""he"", ""en"")"),"#VALUE!")</f>
        <v>#VALUE!</v>
      </c>
    </row>
    <row r="286" ht="15.75" customHeight="1">
      <c r="E286" s="4" t="str">
        <f>IFERROR(__xludf.DUMMYFUNCTION("GOOGLETRANSLATE(D286, ""he"", ""en"")"),"#VALUE!")</f>
        <v>#VALUE!</v>
      </c>
    </row>
    <row r="287" ht="15.75" customHeight="1">
      <c r="E287" s="4" t="str">
        <f>IFERROR(__xludf.DUMMYFUNCTION("GOOGLETRANSLATE(D287, ""he"", ""en"")"),"#VALUE!")</f>
        <v>#VALUE!</v>
      </c>
    </row>
    <row r="288" ht="15.75" customHeight="1">
      <c r="E288" s="4" t="str">
        <f>IFERROR(__xludf.DUMMYFUNCTION("GOOGLETRANSLATE(D288, ""he"", ""en"")"),"#VALUE!")</f>
        <v>#VALUE!</v>
      </c>
    </row>
    <row r="289" ht="15.75" customHeight="1">
      <c r="E289" s="4" t="str">
        <f>IFERROR(__xludf.DUMMYFUNCTION("GOOGLETRANSLATE(D289, ""he"", ""en"")"),"#VALUE!")</f>
        <v>#VALUE!</v>
      </c>
    </row>
    <row r="290" ht="15.75" customHeight="1">
      <c r="E290" s="4" t="str">
        <f>IFERROR(__xludf.DUMMYFUNCTION("GOOGLETRANSLATE(D290, ""he"", ""en"")"),"#VALUE!")</f>
        <v>#VALUE!</v>
      </c>
    </row>
    <row r="291" ht="15.75" customHeight="1">
      <c r="E291" s="4" t="str">
        <f>IFERROR(__xludf.DUMMYFUNCTION("GOOGLETRANSLATE(D291, ""he"", ""en"")"),"#VALUE!")</f>
        <v>#VALUE!</v>
      </c>
    </row>
    <row r="292" ht="15.75" customHeight="1">
      <c r="E292" s="4" t="str">
        <f>IFERROR(__xludf.DUMMYFUNCTION("GOOGLETRANSLATE(D292, ""he"", ""en"")"),"#VALUE!")</f>
        <v>#VALUE!</v>
      </c>
    </row>
    <row r="293" ht="15.75" customHeight="1">
      <c r="E293" s="4" t="str">
        <f>IFERROR(__xludf.DUMMYFUNCTION("GOOGLETRANSLATE(D293, ""he"", ""en"")"),"#VALUE!")</f>
        <v>#VALUE!</v>
      </c>
    </row>
    <row r="294" ht="15.75" customHeight="1">
      <c r="E294" s="4" t="str">
        <f>IFERROR(__xludf.DUMMYFUNCTION("GOOGLETRANSLATE(D294, ""he"", ""en"")"),"#VALUE!")</f>
        <v>#VALUE!</v>
      </c>
    </row>
    <row r="295" ht="15.75" customHeight="1">
      <c r="E295" s="4" t="str">
        <f>IFERROR(__xludf.DUMMYFUNCTION("GOOGLETRANSLATE(D295, ""he"", ""en"")"),"#VALUE!")</f>
        <v>#VALUE!</v>
      </c>
    </row>
    <row r="296" ht="15.75" customHeight="1">
      <c r="E296" s="4" t="str">
        <f>IFERROR(__xludf.DUMMYFUNCTION("GOOGLETRANSLATE(D296, ""he"", ""en"")"),"#VALUE!")</f>
        <v>#VALUE!</v>
      </c>
    </row>
    <row r="297" ht="15.75" customHeight="1">
      <c r="E297" s="4" t="str">
        <f>IFERROR(__xludf.DUMMYFUNCTION("GOOGLETRANSLATE(D297, ""he"", ""en"")"),"#VALUE!")</f>
        <v>#VALUE!</v>
      </c>
    </row>
    <row r="298" ht="15.75" customHeight="1">
      <c r="E298" s="4" t="str">
        <f>IFERROR(__xludf.DUMMYFUNCTION("GOOGLETRANSLATE(D298, ""he"", ""en"")"),"#VALUE!")</f>
        <v>#VALUE!</v>
      </c>
    </row>
    <row r="299" ht="15.75" customHeight="1">
      <c r="E299" s="4" t="str">
        <f>IFERROR(__xludf.DUMMYFUNCTION("GOOGLETRANSLATE(D299, ""he"", ""en"")"),"#VALUE!")</f>
        <v>#VALUE!</v>
      </c>
    </row>
    <row r="300" ht="15.75" customHeight="1">
      <c r="E300" s="4" t="str">
        <f>IFERROR(__xludf.DUMMYFUNCTION("GOOGLETRANSLATE(D300, ""he"", ""en"")"),"#VALUE!")</f>
        <v>#VALUE!</v>
      </c>
    </row>
    <row r="301" ht="15.75" customHeight="1">
      <c r="E301" s="4" t="str">
        <f>IFERROR(__xludf.DUMMYFUNCTION("GOOGLETRANSLATE(D301, ""he"", ""en"")"),"#VALUE!")</f>
        <v>#VALUE!</v>
      </c>
    </row>
    <row r="302" ht="15.75" customHeight="1">
      <c r="E302" s="4" t="str">
        <f>IFERROR(__xludf.DUMMYFUNCTION("GOOGLETRANSLATE(D302, ""he"", ""en"")"),"#VALUE!")</f>
        <v>#VALUE!</v>
      </c>
    </row>
    <row r="303" ht="15.75" customHeight="1">
      <c r="E303" s="4" t="str">
        <f>IFERROR(__xludf.DUMMYFUNCTION("GOOGLETRANSLATE(D303, ""he"", ""en"")"),"#VALUE!")</f>
        <v>#VALUE!</v>
      </c>
    </row>
    <row r="304" ht="15.75" customHeight="1">
      <c r="E304" s="4" t="str">
        <f>IFERROR(__xludf.DUMMYFUNCTION("GOOGLETRANSLATE(D304, ""he"", ""en"")"),"#VALUE!")</f>
        <v>#VALUE!</v>
      </c>
    </row>
    <row r="305" ht="15.75" customHeight="1">
      <c r="E305" s="4" t="str">
        <f>IFERROR(__xludf.DUMMYFUNCTION("GOOGLETRANSLATE(D305, ""he"", ""en"")"),"#VALUE!")</f>
        <v>#VALUE!</v>
      </c>
    </row>
    <row r="306" ht="15.75" customHeight="1">
      <c r="E306" s="4" t="str">
        <f>IFERROR(__xludf.DUMMYFUNCTION("GOOGLETRANSLATE(D306, ""he"", ""en"")"),"#VALUE!")</f>
        <v>#VALUE!</v>
      </c>
    </row>
    <row r="307" ht="15.75" customHeight="1">
      <c r="E307" s="4" t="str">
        <f>IFERROR(__xludf.DUMMYFUNCTION("GOOGLETRANSLATE(D307, ""he"", ""en"")"),"#VALUE!")</f>
        <v>#VALUE!</v>
      </c>
    </row>
    <row r="308" ht="15.75" customHeight="1">
      <c r="E308" s="4" t="str">
        <f>IFERROR(__xludf.DUMMYFUNCTION("GOOGLETRANSLATE(D308, ""he"", ""en"")"),"#VALUE!")</f>
        <v>#VALUE!</v>
      </c>
    </row>
    <row r="309" ht="15.75" customHeight="1">
      <c r="E309" s="4" t="str">
        <f>IFERROR(__xludf.DUMMYFUNCTION("GOOGLETRANSLATE(D309, ""he"", ""en"")"),"#VALUE!")</f>
        <v>#VALUE!</v>
      </c>
    </row>
    <row r="310" ht="15.75" customHeight="1">
      <c r="E310" s="4" t="str">
        <f>IFERROR(__xludf.DUMMYFUNCTION("GOOGLETRANSLATE(D310, ""he"", ""en"")"),"#VALUE!")</f>
        <v>#VALUE!</v>
      </c>
    </row>
    <row r="311" ht="15.75" customHeight="1">
      <c r="E311" s="4" t="str">
        <f>IFERROR(__xludf.DUMMYFUNCTION("GOOGLETRANSLATE(D311, ""he"", ""en"")"),"#VALUE!")</f>
        <v>#VALUE!</v>
      </c>
    </row>
    <row r="312" ht="15.75" customHeight="1">
      <c r="E312" s="4" t="str">
        <f>IFERROR(__xludf.DUMMYFUNCTION("GOOGLETRANSLATE(D312, ""he"", ""en"")"),"#VALUE!")</f>
        <v>#VALUE!</v>
      </c>
    </row>
    <row r="313" ht="15.75" customHeight="1">
      <c r="E313" s="4" t="str">
        <f>IFERROR(__xludf.DUMMYFUNCTION("GOOGLETRANSLATE(D313, ""he"", ""en"")"),"#VALUE!")</f>
        <v>#VALUE!</v>
      </c>
    </row>
    <row r="314" ht="15.75" customHeight="1">
      <c r="E314" s="4" t="str">
        <f>IFERROR(__xludf.DUMMYFUNCTION("GOOGLETRANSLATE(D314, ""he"", ""en"")"),"#VALUE!")</f>
        <v>#VALUE!</v>
      </c>
    </row>
    <row r="315" ht="15.75" customHeight="1">
      <c r="E315" s="4" t="str">
        <f>IFERROR(__xludf.DUMMYFUNCTION("GOOGLETRANSLATE(D315, ""he"", ""en"")"),"#VALUE!")</f>
        <v>#VALUE!</v>
      </c>
    </row>
    <row r="316" ht="15.75" customHeight="1">
      <c r="E316" s="4" t="str">
        <f>IFERROR(__xludf.DUMMYFUNCTION("GOOGLETRANSLATE(D316, ""he"", ""en"")"),"#VALUE!")</f>
        <v>#VALUE!</v>
      </c>
    </row>
    <row r="317" ht="15.75" customHeight="1">
      <c r="E317" s="4" t="str">
        <f>IFERROR(__xludf.DUMMYFUNCTION("GOOGLETRANSLATE(D317, ""he"", ""en"")"),"#VALUE!")</f>
        <v>#VALUE!</v>
      </c>
    </row>
    <row r="318" ht="15.75" customHeight="1">
      <c r="E318" s="4" t="str">
        <f>IFERROR(__xludf.DUMMYFUNCTION("GOOGLETRANSLATE(D318, ""he"", ""en"")"),"#VALUE!")</f>
        <v>#VALUE!</v>
      </c>
    </row>
    <row r="319" ht="15.75" customHeight="1">
      <c r="E319" s="4" t="str">
        <f>IFERROR(__xludf.DUMMYFUNCTION("GOOGLETRANSLATE(D319, ""he"", ""en"")"),"#VALUE!")</f>
        <v>#VALUE!</v>
      </c>
    </row>
    <row r="320" ht="15.75" customHeight="1">
      <c r="E320" s="4" t="str">
        <f>IFERROR(__xludf.DUMMYFUNCTION("GOOGLETRANSLATE(D320, ""he"", ""en"")"),"#VALUE!")</f>
        <v>#VALUE!</v>
      </c>
    </row>
    <row r="321" ht="15.75" customHeight="1">
      <c r="E321" s="4" t="str">
        <f>IFERROR(__xludf.DUMMYFUNCTION("GOOGLETRANSLATE(D321, ""he"", ""en"")"),"#VALUE!")</f>
        <v>#VALUE!</v>
      </c>
    </row>
    <row r="322" ht="15.75" customHeight="1">
      <c r="E322" s="4" t="str">
        <f>IFERROR(__xludf.DUMMYFUNCTION("GOOGLETRANSLATE(D322, ""he"", ""en"")"),"#VALUE!")</f>
        <v>#VALUE!</v>
      </c>
    </row>
    <row r="323" ht="15.75" customHeight="1">
      <c r="E323" s="4" t="str">
        <f>IFERROR(__xludf.DUMMYFUNCTION("GOOGLETRANSLATE(D323, ""he"", ""en"")"),"#VALUE!")</f>
        <v>#VALUE!</v>
      </c>
    </row>
    <row r="324" ht="15.75" customHeight="1">
      <c r="E324" s="4" t="str">
        <f>IFERROR(__xludf.DUMMYFUNCTION("GOOGLETRANSLATE(D324, ""he"", ""en"")"),"#VALUE!")</f>
        <v>#VALUE!</v>
      </c>
    </row>
    <row r="325" ht="15.75" customHeight="1">
      <c r="E325" s="4" t="str">
        <f>IFERROR(__xludf.DUMMYFUNCTION("GOOGLETRANSLATE(D325, ""he"", ""en"")"),"#VALUE!")</f>
        <v>#VALUE!</v>
      </c>
    </row>
    <row r="326" ht="15.75" customHeight="1">
      <c r="E326" s="4" t="str">
        <f>IFERROR(__xludf.DUMMYFUNCTION("GOOGLETRANSLATE(D326, ""he"", ""en"")"),"#VALUE!")</f>
        <v>#VALUE!</v>
      </c>
    </row>
    <row r="327" ht="15.75" customHeight="1">
      <c r="E327" s="4" t="str">
        <f>IFERROR(__xludf.DUMMYFUNCTION("GOOGLETRANSLATE(D327, ""he"", ""en"")"),"#VALUE!")</f>
        <v>#VALUE!</v>
      </c>
    </row>
    <row r="328" ht="15.75" customHeight="1">
      <c r="E328" s="4" t="str">
        <f>IFERROR(__xludf.DUMMYFUNCTION("GOOGLETRANSLATE(D328, ""he"", ""en"")"),"#VALUE!")</f>
        <v>#VALUE!</v>
      </c>
    </row>
    <row r="329" ht="15.75" customHeight="1">
      <c r="E329" s="4" t="str">
        <f>IFERROR(__xludf.DUMMYFUNCTION("GOOGLETRANSLATE(D329, ""he"", ""en"")"),"#VALUE!")</f>
        <v>#VALUE!</v>
      </c>
    </row>
    <row r="330" ht="15.75" customHeight="1">
      <c r="E330" s="4" t="str">
        <f>IFERROR(__xludf.DUMMYFUNCTION("GOOGLETRANSLATE(D330, ""he"", ""en"")"),"#VALUE!")</f>
        <v>#VALUE!</v>
      </c>
    </row>
    <row r="331" ht="15.75" customHeight="1">
      <c r="E331" s="4" t="str">
        <f>IFERROR(__xludf.DUMMYFUNCTION("GOOGLETRANSLATE(D331, ""he"", ""en"")"),"#VALUE!")</f>
        <v>#VALUE!</v>
      </c>
    </row>
    <row r="332" ht="15.75" customHeight="1">
      <c r="E332" s="4" t="str">
        <f>IFERROR(__xludf.DUMMYFUNCTION("GOOGLETRANSLATE(D332, ""he"", ""en"")"),"#VALUE!")</f>
        <v>#VALUE!</v>
      </c>
    </row>
    <row r="333" ht="15.75" customHeight="1">
      <c r="E333" s="4" t="str">
        <f>IFERROR(__xludf.DUMMYFUNCTION("GOOGLETRANSLATE(D333, ""he"", ""en"")"),"#VALUE!")</f>
        <v>#VALUE!</v>
      </c>
    </row>
    <row r="334" ht="15.75" customHeight="1">
      <c r="E334" s="4" t="str">
        <f>IFERROR(__xludf.DUMMYFUNCTION("GOOGLETRANSLATE(D334, ""he"", ""en"")"),"#VALUE!")</f>
        <v>#VALUE!</v>
      </c>
    </row>
    <row r="335" ht="15.75" customHeight="1">
      <c r="E335" s="4" t="str">
        <f>IFERROR(__xludf.DUMMYFUNCTION("GOOGLETRANSLATE(D335, ""he"", ""en"")"),"#VALUE!")</f>
        <v>#VALUE!</v>
      </c>
    </row>
    <row r="336" ht="15.75" customHeight="1">
      <c r="E336" s="4" t="str">
        <f>IFERROR(__xludf.DUMMYFUNCTION("GOOGLETRANSLATE(D336, ""he"", ""en"")"),"#VALUE!")</f>
        <v>#VALUE!</v>
      </c>
    </row>
    <row r="337" ht="15.75" customHeight="1">
      <c r="E337" s="4" t="str">
        <f>IFERROR(__xludf.DUMMYFUNCTION("GOOGLETRANSLATE(D337, ""he"", ""en"")"),"#VALUE!")</f>
        <v>#VALUE!</v>
      </c>
    </row>
    <row r="338" ht="15.75" customHeight="1">
      <c r="E338" s="4" t="str">
        <f>IFERROR(__xludf.DUMMYFUNCTION("GOOGLETRANSLATE(D338, ""he"", ""en"")"),"#VALUE!")</f>
        <v>#VALUE!</v>
      </c>
    </row>
    <row r="339" ht="15.75" customHeight="1">
      <c r="E339" s="4" t="str">
        <f>IFERROR(__xludf.DUMMYFUNCTION("GOOGLETRANSLATE(D339, ""he"", ""en"")"),"#VALUE!")</f>
        <v>#VALUE!</v>
      </c>
    </row>
    <row r="340" ht="15.75" customHeight="1">
      <c r="E340" s="4" t="str">
        <f>IFERROR(__xludf.DUMMYFUNCTION("GOOGLETRANSLATE(D340, ""he"", ""en"")"),"#VALUE!")</f>
        <v>#VALUE!</v>
      </c>
    </row>
    <row r="341" ht="15.75" customHeight="1">
      <c r="E341" s="4" t="str">
        <f>IFERROR(__xludf.DUMMYFUNCTION("GOOGLETRANSLATE(D341, ""he"", ""en"")"),"#VALUE!")</f>
        <v>#VALUE!</v>
      </c>
    </row>
    <row r="342" ht="15.75" customHeight="1">
      <c r="E342" s="4" t="str">
        <f>IFERROR(__xludf.DUMMYFUNCTION("GOOGLETRANSLATE(D342, ""he"", ""en"")"),"#VALUE!")</f>
        <v>#VALUE!</v>
      </c>
    </row>
    <row r="343" ht="15.75" customHeight="1">
      <c r="E343" s="4" t="str">
        <f>IFERROR(__xludf.DUMMYFUNCTION("GOOGLETRANSLATE(D343, ""he"", ""en"")"),"#VALUE!")</f>
        <v>#VALUE!</v>
      </c>
    </row>
    <row r="344" ht="15.75" customHeight="1">
      <c r="E344" s="4" t="str">
        <f>IFERROR(__xludf.DUMMYFUNCTION("GOOGLETRANSLATE(D344, ""he"", ""en"")"),"#VALUE!")</f>
        <v>#VALUE!</v>
      </c>
    </row>
    <row r="345" ht="15.75" customHeight="1">
      <c r="E345" s="4" t="str">
        <f>IFERROR(__xludf.DUMMYFUNCTION("GOOGLETRANSLATE(D345, ""he"", ""en"")"),"#VALUE!")</f>
        <v>#VALUE!</v>
      </c>
    </row>
    <row r="346" ht="15.75" customHeight="1">
      <c r="E346" s="4" t="str">
        <f>IFERROR(__xludf.DUMMYFUNCTION("GOOGLETRANSLATE(D346, ""he"", ""en"")"),"#VALUE!")</f>
        <v>#VALUE!</v>
      </c>
    </row>
    <row r="347" ht="15.75" customHeight="1">
      <c r="E347" s="4" t="str">
        <f>IFERROR(__xludf.DUMMYFUNCTION("GOOGLETRANSLATE(D347, ""he"", ""en"")"),"#VALUE!")</f>
        <v>#VALUE!</v>
      </c>
    </row>
    <row r="348" ht="15.75" customHeight="1">
      <c r="E348" s="4" t="str">
        <f>IFERROR(__xludf.DUMMYFUNCTION("GOOGLETRANSLATE(D348, ""he"", ""en"")"),"#VALUE!")</f>
        <v>#VALUE!</v>
      </c>
    </row>
    <row r="349" ht="15.75" customHeight="1">
      <c r="E349" s="4" t="str">
        <f>IFERROR(__xludf.DUMMYFUNCTION("GOOGLETRANSLATE(D349, ""he"", ""en"")"),"#VALUE!")</f>
        <v>#VALUE!</v>
      </c>
    </row>
    <row r="350" ht="15.75" customHeight="1">
      <c r="E350" s="4" t="str">
        <f>IFERROR(__xludf.DUMMYFUNCTION("GOOGLETRANSLATE(D350, ""he"", ""en"")"),"#VALUE!")</f>
        <v>#VALUE!</v>
      </c>
    </row>
    <row r="351" ht="15.75" customHeight="1">
      <c r="E351" s="4" t="str">
        <f>IFERROR(__xludf.DUMMYFUNCTION("GOOGLETRANSLATE(D351, ""he"", ""en"")"),"#VALUE!")</f>
        <v>#VALUE!</v>
      </c>
    </row>
    <row r="352" ht="15.75" customHeight="1">
      <c r="E352" s="4" t="str">
        <f>IFERROR(__xludf.DUMMYFUNCTION("GOOGLETRANSLATE(D352, ""he"", ""en"")"),"#VALUE!")</f>
        <v>#VALUE!</v>
      </c>
    </row>
    <row r="353" ht="15.75" customHeight="1">
      <c r="E353" s="4" t="str">
        <f>IFERROR(__xludf.DUMMYFUNCTION("GOOGLETRANSLATE(D353, ""he"", ""en"")"),"#VALUE!")</f>
        <v>#VALUE!</v>
      </c>
    </row>
    <row r="354" ht="15.75" customHeight="1">
      <c r="E354" s="4" t="str">
        <f>IFERROR(__xludf.DUMMYFUNCTION("GOOGLETRANSLATE(D354, ""he"", ""en"")"),"#VALUE!")</f>
        <v>#VALUE!</v>
      </c>
    </row>
    <row r="355" ht="15.75" customHeight="1">
      <c r="E355" s="4" t="str">
        <f>IFERROR(__xludf.DUMMYFUNCTION("GOOGLETRANSLATE(D355, ""he"", ""en"")"),"#VALUE!")</f>
        <v>#VALUE!</v>
      </c>
    </row>
    <row r="356" ht="15.75" customHeight="1">
      <c r="E356" s="4" t="str">
        <f>IFERROR(__xludf.DUMMYFUNCTION("GOOGLETRANSLATE(D356, ""he"", ""en"")"),"#VALUE!")</f>
        <v>#VALUE!</v>
      </c>
    </row>
    <row r="357" ht="15.75" customHeight="1">
      <c r="E357" s="4" t="str">
        <f>IFERROR(__xludf.DUMMYFUNCTION("GOOGLETRANSLATE(D357, ""he"", ""en"")"),"#VALUE!")</f>
        <v>#VALUE!</v>
      </c>
    </row>
    <row r="358" ht="15.75" customHeight="1">
      <c r="E358" s="4" t="str">
        <f>IFERROR(__xludf.DUMMYFUNCTION("GOOGLETRANSLATE(D358, ""he"", ""en"")"),"#VALUE!")</f>
        <v>#VALUE!</v>
      </c>
    </row>
    <row r="359" ht="15.75" customHeight="1">
      <c r="E359" s="4" t="str">
        <f>IFERROR(__xludf.DUMMYFUNCTION("GOOGLETRANSLATE(D359, ""he"", ""en"")"),"#VALUE!")</f>
        <v>#VALUE!</v>
      </c>
    </row>
    <row r="360" ht="15.75" customHeight="1">
      <c r="E360" s="4" t="str">
        <f>IFERROR(__xludf.DUMMYFUNCTION("GOOGLETRANSLATE(D360, ""he"", ""en"")"),"#VALUE!")</f>
        <v>#VALUE!</v>
      </c>
    </row>
    <row r="361" ht="15.75" customHeight="1">
      <c r="E361" s="4" t="str">
        <f>IFERROR(__xludf.DUMMYFUNCTION("GOOGLETRANSLATE(D361, ""he"", ""en"")"),"#VALUE!")</f>
        <v>#VALUE!</v>
      </c>
    </row>
    <row r="362" ht="15.75" customHeight="1">
      <c r="E362" s="4" t="str">
        <f>IFERROR(__xludf.DUMMYFUNCTION("GOOGLETRANSLATE(D362, ""he"", ""en"")"),"#VALUE!")</f>
        <v>#VALUE!</v>
      </c>
    </row>
    <row r="363" ht="15.75" customHeight="1">
      <c r="E363" s="4" t="str">
        <f>IFERROR(__xludf.DUMMYFUNCTION("GOOGLETRANSLATE(D363, ""he"", ""en"")"),"#VALUE!")</f>
        <v>#VALUE!</v>
      </c>
    </row>
    <row r="364" ht="15.75" customHeight="1">
      <c r="E364" s="4" t="str">
        <f>IFERROR(__xludf.DUMMYFUNCTION("GOOGLETRANSLATE(D364, ""he"", ""en"")"),"#VALUE!")</f>
        <v>#VALUE!</v>
      </c>
    </row>
    <row r="365" ht="15.75" customHeight="1">
      <c r="E365" s="4" t="str">
        <f>IFERROR(__xludf.DUMMYFUNCTION("GOOGLETRANSLATE(D365, ""he"", ""en"")"),"#VALUE!")</f>
        <v>#VALUE!</v>
      </c>
    </row>
    <row r="366" ht="15.75" customHeight="1">
      <c r="E366" s="4" t="str">
        <f>IFERROR(__xludf.DUMMYFUNCTION("GOOGLETRANSLATE(D366, ""he"", ""en"")"),"#VALUE!")</f>
        <v>#VALUE!</v>
      </c>
    </row>
    <row r="367" ht="15.75" customHeight="1">
      <c r="E367" s="4" t="str">
        <f>IFERROR(__xludf.DUMMYFUNCTION("GOOGLETRANSLATE(D367, ""he"", ""en"")"),"#VALUE!")</f>
        <v>#VALUE!</v>
      </c>
    </row>
    <row r="368" ht="15.75" customHeight="1">
      <c r="E368" s="4" t="str">
        <f>IFERROR(__xludf.DUMMYFUNCTION("GOOGLETRANSLATE(D368, ""he"", ""en"")"),"#VALUE!")</f>
        <v>#VALUE!</v>
      </c>
    </row>
    <row r="369" ht="15.75" customHeight="1">
      <c r="E369" s="4" t="str">
        <f>IFERROR(__xludf.DUMMYFUNCTION("GOOGLETRANSLATE(D369, ""he"", ""en"")"),"#VALUE!")</f>
        <v>#VALUE!</v>
      </c>
    </row>
    <row r="370" ht="15.75" customHeight="1">
      <c r="E370" s="4" t="str">
        <f>IFERROR(__xludf.DUMMYFUNCTION("GOOGLETRANSLATE(D370, ""he"", ""en"")"),"#VALUE!")</f>
        <v>#VALUE!</v>
      </c>
    </row>
    <row r="371" ht="15.75" customHeight="1">
      <c r="E371" s="4" t="str">
        <f>IFERROR(__xludf.DUMMYFUNCTION("GOOGLETRANSLATE(D371, ""he"", ""en"")"),"#VALUE!")</f>
        <v>#VALUE!</v>
      </c>
    </row>
    <row r="372" ht="15.75" customHeight="1">
      <c r="E372" s="4" t="str">
        <f>IFERROR(__xludf.DUMMYFUNCTION("GOOGLETRANSLATE(D372, ""he"", ""en"")"),"#VALUE!")</f>
        <v>#VALUE!</v>
      </c>
    </row>
    <row r="373" ht="15.75" customHeight="1">
      <c r="E373" s="4" t="str">
        <f>IFERROR(__xludf.DUMMYFUNCTION("GOOGLETRANSLATE(D373, ""he"", ""en"")"),"#VALUE!")</f>
        <v>#VALUE!</v>
      </c>
    </row>
    <row r="374" ht="15.75" customHeight="1">
      <c r="E374" s="4" t="str">
        <f>IFERROR(__xludf.DUMMYFUNCTION("GOOGLETRANSLATE(D374, ""he"", ""en"")"),"#VALUE!")</f>
        <v>#VALUE!</v>
      </c>
    </row>
    <row r="375" ht="15.75" customHeight="1">
      <c r="E375" s="4" t="str">
        <f>IFERROR(__xludf.DUMMYFUNCTION("GOOGLETRANSLATE(D375, ""he"", ""en"")"),"#VALUE!")</f>
        <v>#VALUE!</v>
      </c>
    </row>
    <row r="376" ht="15.75" customHeight="1">
      <c r="E376" s="4" t="str">
        <f>IFERROR(__xludf.DUMMYFUNCTION("GOOGLETRANSLATE(D376, ""he"", ""en"")"),"#VALUE!")</f>
        <v>#VALUE!</v>
      </c>
    </row>
    <row r="377" ht="15.75" customHeight="1">
      <c r="E377" s="4" t="str">
        <f>IFERROR(__xludf.DUMMYFUNCTION("GOOGLETRANSLATE(D377, ""he"", ""en"")"),"#VALUE!")</f>
        <v>#VALUE!</v>
      </c>
    </row>
    <row r="378" ht="15.75" customHeight="1">
      <c r="E378" s="4" t="str">
        <f>IFERROR(__xludf.DUMMYFUNCTION("GOOGLETRANSLATE(D378, ""he"", ""en"")"),"#VALUE!")</f>
        <v>#VALUE!</v>
      </c>
    </row>
    <row r="379" ht="15.75" customHeight="1">
      <c r="E379" s="4" t="str">
        <f>IFERROR(__xludf.DUMMYFUNCTION("GOOGLETRANSLATE(D379, ""he"", ""en"")"),"#VALUE!")</f>
        <v>#VALUE!</v>
      </c>
    </row>
    <row r="380" ht="15.75" customHeight="1">
      <c r="E380" s="4" t="str">
        <f>IFERROR(__xludf.DUMMYFUNCTION("GOOGLETRANSLATE(D380, ""he"", ""en"")"),"#VALUE!")</f>
        <v>#VALUE!</v>
      </c>
    </row>
    <row r="381" ht="15.75" customHeight="1">
      <c r="E381" s="4" t="str">
        <f>IFERROR(__xludf.DUMMYFUNCTION("GOOGLETRANSLATE(D381, ""he"", ""en"")"),"#VALUE!")</f>
        <v>#VALUE!</v>
      </c>
    </row>
    <row r="382" ht="15.75" customHeight="1">
      <c r="E382" s="4" t="str">
        <f>IFERROR(__xludf.DUMMYFUNCTION("GOOGLETRANSLATE(D382, ""he"", ""en"")"),"#VALUE!")</f>
        <v>#VALUE!</v>
      </c>
    </row>
    <row r="383" ht="15.75" customHeight="1">
      <c r="E383" s="4" t="str">
        <f>IFERROR(__xludf.DUMMYFUNCTION("GOOGLETRANSLATE(D383, ""he"", ""en"")"),"#VALUE!")</f>
        <v>#VALUE!</v>
      </c>
    </row>
    <row r="384" ht="15.75" customHeight="1">
      <c r="E384" s="4" t="str">
        <f>IFERROR(__xludf.DUMMYFUNCTION("GOOGLETRANSLATE(D384, ""he"", ""en"")"),"#VALUE!")</f>
        <v>#VALUE!</v>
      </c>
    </row>
    <row r="385" ht="15.75" customHeight="1">
      <c r="E385" s="4" t="str">
        <f>IFERROR(__xludf.DUMMYFUNCTION("GOOGLETRANSLATE(D385, ""he"", ""en"")"),"#VALUE!")</f>
        <v>#VALUE!</v>
      </c>
    </row>
    <row r="386" ht="15.75" customHeight="1">
      <c r="E386" s="4" t="str">
        <f>IFERROR(__xludf.DUMMYFUNCTION("GOOGLETRANSLATE(D386, ""he"", ""en"")"),"#VALUE!")</f>
        <v>#VALUE!</v>
      </c>
    </row>
    <row r="387" ht="15.75" customHeight="1">
      <c r="E387" s="4" t="str">
        <f>IFERROR(__xludf.DUMMYFUNCTION("GOOGLETRANSLATE(D387, ""he"", ""en"")"),"#VALUE!")</f>
        <v>#VALUE!</v>
      </c>
    </row>
    <row r="388" ht="15.75" customHeight="1">
      <c r="E388" s="4" t="str">
        <f>IFERROR(__xludf.DUMMYFUNCTION("GOOGLETRANSLATE(D388, ""he"", ""en"")"),"#VALUE!")</f>
        <v>#VALUE!</v>
      </c>
    </row>
    <row r="389" ht="15.75" customHeight="1">
      <c r="E389" s="4" t="str">
        <f>IFERROR(__xludf.DUMMYFUNCTION("GOOGLETRANSLATE(D389, ""he"", ""en"")"),"#VALUE!")</f>
        <v>#VALUE!</v>
      </c>
    </row>
    <row r="390" ht="15.75" customHeight="1">
      <c r="E390" s="4" t="str">
        <f>IFERROR(__xludf.DUMMYFUNCTION("GOOGLETRANSLATE(D390, ""he"", ""en"")"),"#VALUE!")</f>
        <v>#VALUE!</v>
      </c>
    </row>
    <row r="391" ht="15.75" customHeight="1">
      <c r="E391" s="4" t="str">
        <f>IFERROR(__xludf.DUMMYFUNCTION("GOOGLETRANSLATE(D391, ""he"", ""en"")"),"#VALUE!")</f>
        <v>#VALUE!</v>
      </c>
    </row>
    <row r="392" ht="15.75" customHeight="1">
      <c r="E392" s="4" t="str">
        <f>IFERROR(__xludf.DUMMYFUNCTION("GOOGLETRANSLATE(D392, ""he"", ""en"")"),"#VALUE!")</f>
        <v>#VALUE!</v>
      </c>
    </row>
    <row r="393" ht="15.75" customHeight="1">
      <c r="E393" s="4" t="str">
        <f>IFERROR(__xludf.DUMMYFUNCTION("GOOGLETRANSLATE(D393, ""he"", ""en"")"),"#VALUE!")</f>
        <v>#VALUE!</v>
      </c>
    </row>
    <row r="394" ht="15.75" customHeight="1">
      <c r="E394" s="4" t="str">
        <f>IFERROR(__xludf.DUMMYFUNCTION("GOOGLETRANSLATE(D394, ""he"", ""en"")"),"#VALUE!")</f>
        <v>#VALUE!</v>
      </c>
    </row>
    <row r="395" ht="15.75" customHeight="1">
      <c r="E395" s="4" t="str">
        <f>IFERROR(__xludf.DUMMYFUNCTION("GOOGLETRANSLATE(D395, ""he"", ""en"")"),"#VALUE!")</f>
        <v>#VALUE!</v>
      </c>
    </row>
    <row r="396" ht="15.75" customHeight="1">
      <c r="E396" s="4" t="str">
        <f>IFERROR(__xludf.DUMMYFUNCTION("GOOGLETRANSLATE(D396, ""he"", ""en"")"),"#VALUE!")</f>
        <v>#VALUE!</v>
      </c>
    </row>
    <row r="397" ht="15.75" customHeight="1">
      <c r="E397" s="4" t="str">
        <f>IFERROR(__xludf.DUMMYFUNCTION("GOOGLETRANSLATE(D397, ""he"", ""en"")"),"#VALUE!")</f>
        <v>#VALUE!</v>
      </c>
    </row>
    <row r="398" ht="15.75" customHeight="1">
      <c r="E398" s="4" t="str">
        <f>IFERROR(__xludf.DUMMYFUNCTION("GOOGLETRANSLATE(D398, ""he"", ""en"")"),"#VALUE!")</f>
        <v>#VALUE!</v>
      </c>
    </row>
    <row r="399" ht="15.75" customHeight="1">
      <c r="E399" s="4" t="str">
        <f>IFERROR(__xludf.DUMMYFUNCTION("GOOGLETRANSLATE(D399, ""he"", ""en"")"),"#VALUE!")</f>
        <v>#VALUE!</v>
      </c>
    </row>
    <row r="400" ht="15.75" customHeight="1">
      <c r="E400" s="4" t="str">
        <f>IFERROR(__xludf.DUMMYFUNCTION("GOOGLETRANSLATE(D400, ""he"", ""en"")"),"#VALUE!")</f>
        <v>#VALUE!</v>
      </c>
    </row>
    <row r="401" ht="15.75" customHeight="1">
      <c r="E401" s="4" t="str">
        <f>IFERROR(__xludf.DUMMYFUNCTION("GOOGLETRANSLATE(D401, ""he"", ""en"")"),"#VALUE!")</f>
        <v>#VALUE!</v>
      </c>
    </row>
    <row r="402" ht="15.75" customHeight="1">
      <c r="E402" s="4" t="str">
        <f>IFERROR(__xludf.DUMMYFUNCTION("GOOGLETRANSLATE(D402, ""he"", ""en"")"),"#VALUE!")</f>
        <v>#VALUE!</v>
      </c>
    </row>
    <row r="403" ht="15.75" customHeight="1">
      <c r="E403" s="4" t="str">
        <f>IFERROR(__xludf.DUMMYFUNCTION("GOOGLETRANSLATE(D403, ""he"", ""en"")"),"#VALUE!")</f>
        <v>#VALUE!</v>
      </c>
    </row>
    <row r="404" ht="15.75" customHeight="1">
      <c r="E404" s="4" t="str">
        <f>IFERROR(__xludf.DUMMYFUNCTION("GOOGLETRANSLATE(D404, ""he"", ""en"")"),"#VALUE!")</f>
        <v>#VALUE!</v>
      </c>
    </row>
    <row r="405" ht="15.75" customHeight="1">
      <c r="E405" s="4" t="str">
        <f>IFERROR(__xludf.DUMMYFUNCTION("GOOGLETRANSLATE(D405, ""he"", ""en"")"),"#VALUE!")</f>
        <v>#VALUE!</v>
      </c>
    </row>
    <row r="406" ht="15.75" customHeight="1">
      <c r="E406" s="4" t="str">
        <f>IFERROR(__xludf.DUMMYFUNCTION("GOOGLETRANSLATE(D406, ""he"", ""en"")"),"#VALUE!")</f>
        <v>#VALUE!</v>
      </c>
    </row>
    <row r="407" ht="15.75" customHeight="1">
      <c r="E407" s="4" t="str">
        <f>IFERROR(__xludf.DUMMYFUNCTION("GOOGLETRANSLATE(D407, ""he"", ""en"")"),"#VALUE!")</f>
        <v>#VALUE!</v>
      </c>
    </row>
    <row r="408" ht="15.75" customHeight="1">
      <c r="E408" s="4" t="str">
        <f>IFERROR(__xludf.DUMMYFUNCTION("GOOGLETRANSLATE(D408, ""he"", ""en"")"),"#VALUE!")</f>
        <v>#VALUE!</v>
      </c>
    </row>
    <row r="409" ht="15.75" customHeight="1">
      <c r="E409" s="4" t="str">
        <f>IFERROR(__xludf.DUMMYFUNCTION("GOOGLETRANSLATE(D409, ""he"", ""en"")"),"#VALUE!")</f>
        <v>#VALUE!</v>
      </c>
    </row>
    <row r="410" ht="15.75" customHeight="1">
      <c r="E410" s="4" t="str">
        <f>IFERROR(__xludf.DUMMYFUNCTION("GOOGLETRANSLATE(D410, ""he"", ""en"")"),"#VALUE!")</f>
        <v>#VALUE!</v>
      </c>
    </row>
    <row r="411" ht="15.75" customHeight="1">
      <c r="E411" s="4" t="str">
        <f>IFERROR(__xludf.DUMMYFUNCTION("GOOGLETRANSLATE(D411, ""he"", ""en"")"),"#VALUE!")</f>
        <v>#VALUE!</v>
      </c>
    </row>
    <row r="412" ht="15.75" customHeight="1">
      <c r="E412" s="4" t="str">
        <f>IFERROR(__xludf.DUMMYFUNCTION("GOOGLETRANSLATE(D412, ""he"", ""en"")"),"#VALUE!")</f>
        <v>#VALUE!</v>
      </c>
    </row>
    <row r="413" ht="15.75" customHeight="1">
      <c r="E413" s="4" t="str">
        <f>IFERROR(__xludf.DUMMYFUNCTION("GOOGLETRANSLATE(D413, ""he"", ""en"")"),"#VALUE!")</f>
        <v>#VALUE!</v>
      </c>
    </row>
    <row r="414" ht="15.75" customHeight="1">
      <c r="E414" s="4" t="str">
        <f>IFERROR(__xludf.DUMMYFUNCTION("GOOGLETRANSLATE(D414, ""he"", ""en"")"),"#VALUE!")</f>
        <v>#VALUE!</v>
      </c>
    </row>
    <row r="415" ht="15.75" customHeight="1">
      <c r="E415" s="4" t="str">
        <f>IFERROR(__xludf.DUMMYFUNCTION("GOOGLETRANSLATE(D415, ""he"", ""en"")"),"#VALUE!")</f>
        <v>#VALUE!</v>
      </c>
    </row>
    <row r="416" ht="15.75" customHeight="1">
      <c r="E416" s="4" t="str">
        <f>IFERROR(__xludf.DUMMYFUNCTION("GOOGLETRANSLATE(D416, ""he"", ""en"")"),"#VALUE!")</f>
        <v>#VALUE!</v>
      </c>
    </row>
    <row r="417" ht="15.75" customHeight="1">
      <c r="E417" s="4" t="str">
        <f>IFERROR(__xludf.DUMMYFUNCTION("GOOGLETRANSLATE(D417, ""he"", ""en"")"),"#VALUE!")</f>
        <v>#VALUE!</v>
      </c>
    </row>
    <row r="418" ht="15.75" customHeight="1">
      <c r="E418" s="4" t="str">
        <f>IFERROR(__xludf.DUMMYFUNCTION("GOOGLETRANSLATE(D418, ""he"", ""en"")"),"#VALUE!")</f>
        <v>#VALUE!</v>
      </c>
    </row>
    <row r="419" ht="15.75" customHeight="1">
      <c r="E419" s="4" t="str">
        <f>IFERROR(__xludf.DUMMYFUNCTION("GOOGLETRANSLATE(D419, ""he"", ""en"")"),"#VALUE!")</f>
        <v>#VALUE!</v>
      </c>
    </row>
    <row r="420" ht="15.75" customHeight="1">
      <c r="E420" s="4" t="str">
        <f>IFERROR(__xludf.DUMMYFUNCTION("GOOGLETRANSLATE(D420, ""he"", ""en"")"),"#VALUE!")</f>
        <v>#VALUE!</v>
      </c>
    </row>
    <row r="421" ht="15.75" customHeight="1">
      <c r="E421" s="4" t="str">
        <f>IFERROR(__xludf.DUMMYFUNCTION("GOOGLETRANSLATE(D421, ""he"", ""en"")"),"#VALUE!")</f>
        <v>#VALUE!</v>
      </c>
    </row>
    <row r="422" ht="15.75" customHeight="1">
      <c r="E422" s="4" t="str">
        <f>IFERROR(__xludf.DUMMYFUNCTION("GOOGLETRANSLATE(D422, ""he"", ""en"")"),"#VALUE!")</f>
        <v>#VALUE!</v>
      </c>
    </row>
    <row r="423" ht="15.75" customHeight="1">
      <c r="E423" s="4" t="str">
        <f>IFERROR(__xludf.DUMMYFUNCTION("GOOGLETRANSLATE(D423, ""he"", ""en"")"),"#VALUE!")</f>
        <v>#VALUE!</v>
      </c>
    </row>
    <row r="424" ht="15.75" customHeight="1">
      <c r="E424" s="4" t="str">
        <f>IFERROR(__xludf.DUMMYFUNCTION("GOOGLETRANSLATE(D424, ""he"", ""en"")"),"#VALUE!")</f>
        <v>#VALUE!</v>
      </c>
    </row>
    <row r="425" ht="15.75" customHeight="1">
      <c r="E425" s="4" t="str">
        <f>IFERROR(__xludf.DUMMYFUNCTION("GOOGLETRANSLATE(D425, ""he"", ""en"")"),"#VALUE!")</f>
        <v>#VALUE!</v>
      </c>
    </row>
    <row r="426" ht="15.75" customHeight="1">
      <c r="E426" s="4" t="str">
        <f>IFERROR(__xludf.DUMMYFUNCTION("GOOGLETRANSLATE(D426, ""he"", ""en"")"),"#VALUE!")</f>
        <v>#VALUE!</v>
      </c>
    </row>
    <row r="427" ht="15.75" customHeight="1">
      <c r="E427" s="4" t="str">
        <f>IFERROR(__xludf.DUMMYFUNCTION("GOOGLETRANSLATE(D427, ""he"", ""en"")"),"#VALUE!")</f>
        <v>#VALUE!</v>
      </c>
    </row>
    <row r="428" ht="15.75" customHeight="1">
      <c r="E428" s="4" t="str">
        <f>IFERROR(__xludf.DUMMYFUNCTION("GOOGLETRANSLATE(D428, ""he"", ""en"")"),"#VALUE!")</f>
        <v>#VALUE!</v>
      </c>
    </row>
    <row r="429" ht="15.75" customHeight="1">
      <c r="E429" s="4" t="str">
        <f>IFERROR(__xludf.DUMMYFUNCTION("GOOGLETRANSLATE(D429, ""he"", ""en"")"),"#VALUE!")</f>
        <v>#VALUE!</v>
      </c>
    </row>
    <row r="430" ht="15.75" customHeight="1">
      <c r="E430" s="4" t="str">
        <f>IFERROR(__xludf.DUMMYFUNCTION("GOOGLETRANSLATE(D430, ""he"", ""en"")"),"#VALUE!")</f>
        <v>#VALUE!</v>
      </c>
    </row>
    <row r="431" ht="15.75" customHeight="1">
      <c r="E431" s="4" t="str">
        <f>IFERROR(__xludf.DUMMYFUNCTION("GOOGLETRANSLATE(D431, ""he"", ""en"")"),"#VALUE!")</f>
        <v>#VALUE!</v>
      </c>
    </row>
    <row r="432" ht="15.75" customHeight="1">
      <c r="E432" s="4" t="str">
        <f>IFERROR(__xludf.DUMMYFUNCTION("GOOGLETRANSLATE(D432, ""he"", ""en"")"),"#VALUE!")</f>
        <v>#VALUE!</v>
      </c>
    </row>
    <row r="433" ht="15.75" customHeight="1">
      <c r="E433" s="4" t="str">
        <f>IFERROR(__xludf.DUMMYFUNCTION("GOOGLETRANSLATE(D433, ""he"", ""en"")"),"#VALUE!")</f>
        <v>#VALUE!</v>
      </c>
    </row>
    <row r="434" ht="15.75" customHeight="1">
      <c r="E434" s="4" t="str">
        <f>IFERROR(__xludf.DUMMYFUNCTION("GOOGLETRANSLATE(D434, ""he"", ""en"")"),"#VALUE!")</f>
        <v>#VALUE!</v>
      </c>
    </row>
    <row r="435" ht="15.75" customHeight="1">
      <c r="E435" s="4" t="str">
        <f>IFERROR(__xludf.DUMMYFUNCTION("GOOGLETRANSLATE(D435, ""he"", ""en"")"),"#VALUE!")</f>
        <v>#VALUE!</v>
      </c>
    </row>
    <row r="436" ht="15.75" customHeight="1">
      <c r="E436" s="4" t="str">
        <f>IFERROR(__xludf.DUMMYFUNCTION("GOOGLETRANSLATE(D436, ""he"", ""en"")"),"#VALUE!")</f>
        <v>#VALUE!</v>
      </c>
    </row>
    <row r="437" ht="15.75" customHeight="1">
      <c r="E437" s="4" t="str">
        <f>IFERROR(__xludf.DUMMYFUNCTION("GOOGLETRANSLATE(D437, ""he"", ""en"")"),"#VALUE!")</f>
        <v>#VALUE!</v>
      </c>
    </row>
    <row r="438" ht="15.75" customHeight="1">
      <c r="E438" s="4" t="str">
        <f>IFERROR(__xludf.DUMMYFUNCTION("GOOGLETRANSLATE(D438, ""he"", ""en"")"),"#VALUE!")</f>
        <v>#VALUE!</v>
      </c>
    </row>
    <row r="439" ht="15.75" customHeight="1">
      <c r="E439" s="4" t="str">
        <f>IFERROR(__xludf.DUMMYFUNCTION("GOOGLETRANSLATE(D439, ""he"", ""en"")"),"#VALUE!")</f>
        <v>#VALUE!</v>
      </c>
    </row>
    <row r="440" ht="15.75" customHeight="1">
      <c r="E440" s="4" t="str">
        <f>IFERROR(__xludf.DUMMYFUNCTION("GOOGLETRANSLATE(D440, ""he"", ""en"")"),"#VALUE!")</f>
        <v>#VALUE!</v>
      </c>
    </row>
    <row r="441" ht="15.75" customHeight="1">
      <c r="E441" s="4" t="str">
        <f>IFERROR(__xludf.DUMMYFUNCTION("GOOGLETRANSLATE(D441, ""he"", ""en"")"),"#VALUE!")</f>
        <v>#VALUE!</v>
      </c>
    </row>
    <row r="442" ht="15.75" customHeight="1">
      <c r="E442" s="4" t="str">
        <f>IFERROR(__xludf.DUMMYFUNCTION("GOOGLETRANSLATE(D442, ""he"", ""en"")"),"#VALUE!")</f>
        <v>#VALUE!</v>
      </c>
    </row>
    <row r="443" ht="15.75" customHeight="1">
      <c r="E443" s="4" t="str">
        <f>IFERROR(__xludf.DUMMYFUNCTION("GOOGLETRANSLATE(D443, ""he"", ""en"")"),"#VALUE!")</f>
        <v>#VALUE!</v>
      </c>
    </row>
    <row r="444" ht="15.75" customHeight="1">
      <c r="E444" s="4" t="str">
        <f>IFERROR(__xludf.DUMMYFUNCTION("GOOGLETRANSLATE(D444, ""he"", ""en"")"),"#VALUE!")</f>
        <v>#VALUE!</v>
      </c>
    </row>
    <row r="445" ht="15.75" customHeight="1">
      <c r="E445" s="4" t="str">
        <f>IFERROR(__xludf.DUMMYFUNCTION("GOOGLETRANSLATE(D445, ""he"", ""en"")"),"#VALUE!")</f>
        <v>#VALUE!</v>
      </c>
    </row>
    <row r="446" ht="15.75" customHeight="1">
      <c r="E446" s="4" t="str">
        <f>IFERROR(__xludf.DUMMYFUNCTION("GOOGLETRANSLATE(D446, ""he"", ""en"")"),"#VALUE!")</f>
        <v>#VALUE!</v>
      </c>
    </row>
    <row r="447" ht="15.75" customHeight="1">
      <c r="E447" s="4" t="str">
        <f>IFERROR(__xludf.DUMMYFUNCTION("GOOGLETRANSLATE(D447, ""he"", ""en"")"),"#VALUE!")</f>
        <v>#VALUE!</v>
      </c>
    </row>
    <row r="448" ht="15.75" customHeight="1">
      <c r="E448" s="4" t="str">
        <f>IFERROR(__xludf.DUMMYFUNCTION("GOOGLETRANSLATE(D448, ""he"", ""en"")"),"#VALUE!")</f>
        <v>#VALUE!</v>
      </c>
    </row>
    <row r="449" ht="15.75" customHeight="1">
      <c r="E449" s="4" t="str">
        <f>IFERROR(__xludf.DUMMYFUNCTION("GOOGLETRANSLATE(D449, ""he"", ""en"")"),"#VALUE!")</f>
        <v>#VALUE!</v>
      </c>
    </row>
    <row r="450" ht="15.75" customHeight="1">
      <c r="E450" s="4" t="str">
        <f>IFERROR(__xludf.DUMMYFUNCTION("GOOGLETRANSLATE(D450, ""he"", ""en"")"),"#VALUE!")</f>
        <v>#VALUE!</v>
      </c>
    </row>
    <row r="451" ht="15.75" customHeight="1">
      <c r="E451" s="4" t="str">
        <f>IFERROR(__xludf.DUMMYFUNCTION("GOOGLETRANSLATE(D451, ""he"", ""en"")"),"#VALUE!")</f>
        <v>#VALUE!</v>
      </c>
    </row>
    <row r="452" ht="15.75" customHeight="1">
      <c r="E452" s="4" t="str">
        <f>IFERROR(__xludf.DUMMYFUNCTION("GOOGLETRANSLATE(D452, ""he"", ""en"")"),"#VALUE!")</f>
        <v>#VALUE!</v>
      </c>
    </row>
    <row r="453" ht="15.75" customHeight="1">
      <c r="E453" s="4" t="str">
        <f>IFERROR(__xludf.DUMMYFUNCTION("GOOGLETRANSLATE(D453, ""he"", ""en"")"),"#VALUE!")</f>
        <v>#VALUE!</v>
      </c>
    </row>
    <row r="454" ht="15.75" customHeight="1">
      <c r="E454" s="4" t="str">
        <f>IFERROR(__xludf.DUMMYFUNCTION("GOOGLETRANSLATE(D454, ""he"", ""en"")"),"#VALUE!")</f>
        <v>#VALUE!</v>
      </c>
    </row>
    <row r="455" ht="15.75" customHeight="1">
      <c r="E455" s="4" t="str">
        <f>IFERROR(__xludf.DUMMYFUNCTION("GOOGLETRANSLATE(D455, ""he"", ""en"")"),"#VALUE!")</f>
        <v>#VALUE!</v>
      </c>
    </row>
    <row r="456" ht="15.75" customHeight="1">
      <c r="E456" s="4" t="str">
        <f>IFERROR(__xludf.DUMMYFUNCTION("GOOGLETRANSLATE(D456, ""he"", ""en"")"),"#VALUE!")</f>
        <v>#VALUE!</v>
      </c>
    </row>
    <row r="457" ht="15.75" customHeight="1">
      <c r="E457" s="4" t="str">
        <f>IFERROR(__xludf.DUMMYFUNCTION("GOOGLETRANSLATE(D457, ""he"", ""en"")"),"#VALUE!")</f>
        <v>#VALUE!</v>
      </c>
    </row>
    <row r="458" ht="15.75" customHeight="1">
      <c r="E458" s="4" t="str">
        <f>IFERROR(__xludf.DUMMYFUNCTION("GOOGLETRANSLATE(D458, ""he"", ""en"")"),"#VALUE!")</f>
        <v>#VALUE!</v>
      </c>
    </row>
    <row r="459" ht="15.75" customHeight="1">
      <c r="E459" s="4" t="str">
        <f>IFERROR(__xludf.DUMMYFUNCTION("GOOGLETRANSLATE(D459, ""he"", ""en"")"),"#VALUE!")</f>
        <v>#VALUE!</v>
      </c>
    </row>
    <row r="460" ht="15.75" customHeight="1">
      <c r="E460" s="4" t="str">
        <f>IFERROR(__xludf.DUMMYFUNCTION("GOOGLETRANSLATE(D460, ""he"", ""en"")"),"#VALUE!")</f>
        <v>#VALUE!</v>
      </c>
    </row>
    <row r="461" ht="15.75" customHeight="1">
      <c r="E461" s="4" t="str">
        <f>IFERROR(__xludf.DUMMYFUNCTION("GOOGLETRANSLATE(D461, ""he"", ""en"")"),"#VALUE!")</f>
        <v>#VALUE!</v>
      </c>
    </row>
    <row r="462" ht="15.75" customHeight="1">
      <c r="E462" s="4" t="str">
        <f>IFERROR(__xludf.DUMMYFUNCTION("GOOGLETRANSLATE(D462, ""he"", ""en"")"),"#VALUE!")</f>
        <v>#VALUE!</v>
      </c>
    </row>
    <row r="463" ht="15.75" customHeight="1">
      <c r="E463" s="4" t="str">
        <f>IFERROR(__xludf.DUMMYFUNCTION("GOOGLETRANSLATE(D463, ""he"", ""en"")"),"#VALUE!")</f>
        <v>#VALUE!</v>
      </c>
    </row>
    <row r="464" ht="15.75" customHeight="1">
      <c r="E464" s="4" t="str">
        <f>IFERROR(__xludf.DUMMYFUNCTION("GOOGLETRANSLATE(D464, ""he"", ""en"")"),"#VALUE!")</f>
        <v>#VALUE!</v>
      </c>
    </row>
    <row r="465" ht="15.75" customHeight="1">
      <c r="E465" s="4" t="str">
        <f>IFERROR(__xludf.DUMMYFUNCTION("GOOGLETRANSLATE(D465, ""he"", ""en"")"),"#VALUE!")</f>
        <v>#VALUE!</v>
      </c>
    </row>
    <row r="466" ht="15.75" customHeight="1">
      <c r="E466" s="4" t="str">
        <f>IFERROR(__xludf.DUMMYFUNCTION("GOOGLETRANSLATE(D466, ""he"", ""en"")"),"#VALUE!")</f>
        <v>#VALUE!</v>
      </c>
    </row>
    <row r="467" ht="15.75" customHeight="1">
      <c r="E467" s="4" t="str">
        <f>IFERROR(__xludf.DUMMYFUNCTION("GOOGLETRANSLATE(D467, ""he"", ""en"")"),"#VALUE!")</f>
        <v>#VALUE!</v>
      </c>
    </row>
    <row r="468" ht="15.75" customHeight="1">
      <c r="E468" s="4" t="str">
        <f>IFERROR(__xludf.DUMMYFUNCTION("GOOGLETRANSLATE(D468, ""he"", ""en"")"),"#VALUE!")</f>
        <v>#VALUE!</v>
      </c>
    </row>
    <row r="469" ht="15.75" customHeight="1">
      <c r="E469" s="4" t="str">
        <f>IFERROR(__xludf.DUMMYFUNCTION("GOOGLETRANSLATE(D469, ""he"", ""en"")"),"#VALUE!")</f>
        <v>#VALUE!</v>
      </c>
    </row>
    <row r="470" ht="15.75" customHeight="1">
      <c r="E470" s="4" t="str">
        <f>IFERROR(__xludf.DUMMYFUNCTION("GOOGLETRANSLATE(D470, ""he"", ""en"")"),"#VALUE!")</f>
        <v>#VALUE!</v>
      </c>
    </row>
    <row r="471" ht="15.75" customHeight="1">
      <c r="E471" s="4" t="str">
        <f>IFERROR(__xludf.DUMMYFUNCTION("GOOGLETRANSLATE(D471, ""he"", ""en"")"),"#VALUE!")</f>
        <v>#VALUE!</v>
      </c>
    </row>
    <row r="472" ht="15.75" customHeight="1">
      <c r="E472" s="4" t="str">
        <f>IFERROR(__xludf.DUMMYFUNCTION("GOOGLETRANSLATE(D472, ""he"", ""en"")"),"#VALUE!")</f>
        <v>#VALUE!</v>
      </c>
    </row>
    <row r="473" ht="15.75" customHeight="1">
      <c r="E473" s="4" t="str">
        <f>IFERROR(__xludf.DUMMYFUNCTION("GOOGLETRANSLATE(D473, ""he"", ""en"")"),"#VALUE!")</f>
        <v>#VALUE!</v>
      </c>
    </row>
    <row r="474" ht="15.75" customHeight="1">
      <c r="E474" s="4" t="str">
        <f>IFERROR(__xludf.DUMMYFUNCTION("GOOGLETRANSLATE(D474, ""he"", ""en"")"),"#VALUE!")</f>
        <v>#VALUE!</v>
      </c>
    </row>
    <row r="475" ht="15.75" customHeight="1">
      <c r="E475" s="4" t="str">
        <f>IFERROR(__xludf.DUMMYFUNCTION("GOOGLETRANSLATE(D475, ""he"", ""en"")"),"#VALUE!")</f>
        <v>#VALUE!</v>
      </c>
    </row>
    <row r="476" ht="15.75" customHeight="1">
      <c r="E476" s="4" t="str">
        <f>IFERROR(__xludf.DUMMYFUNCTION("GOOGLETRANSLATE(D476, ""he"", ""en"")"),"#VALUE!")</f>
        <v>#VALUE!</v>
      </c>
    </row>
    <row r="477" ht="15.75" customHeight="1">
      <c r="E477" s="4" t="str">
        <f>IFERROR(__xludf.DUMMYFUNCTION("GOOGLETRANSLATE(D477, ""he"", ""en"")"),"#VALUE!")</f>
        <v>#VALUE!</v>
      </c>
    </row>
    <row r="478" ht="15.75" customHeight="1">
      <c r="E478" s="4" t="str">
        <f>IFERROR(__xludf.DUMMYFUNCTION("GOOGLETRANSLATE(D478, ""he"", ""en"")"),"#VALUE!")</f>
        <v>#VALUE!</v>
      </c>
    </row>
    <row r="479" ht="15.75" customHeight="1">
      <c r="E479" s="4" t="str">
        <f>IFERROR(__xludf.DUMMYFUNCTION("GOOGLETRANSLATE(D479, ""he"", ""en"")"),"#VALUE!")</f>
        <v>#VALUE!</v>
      </c>
    </row>
    <row r="480" ht="15.75" customHeight="1">
      <c r="E480" s="4" t="str">
        <f>IFERROR(__xludf.DUMMYFUNCTION("GOOGLETRANSLATE(D480, ""he"", ""en"")"),"#VALUE!")</f>
        <v>#VALUE!</v>
      </c>
    </row>
    <row r="481" ht="15.75" customHeight="1">
      <c r="E481" s="4" t="str">
        <f>IFERROR(__xludf.DUMMYFUNCTION("GOOGLETRANSLATE(D481, ""he"", ""en"")"),"#VALUE!")</f>
        <v>#VALUE!</v>
      </c>
    </row>
    <row r="482" ht="15.75" customHeight="1">
      <c r="E482" s="4" t="str">
        <f>IFERROR(__xludf.DUMMYFUNCTION("GOOGLETRANSLATE(D482, ""he"", ""en"")"),"#VALUE!")</f>
        <v>#VALUE!</v>
      </c>
    </row>
    <row r="483" ht="15.75" customHeight="1">
      <c r="E483" s="4" t="str">
        <f>IFERROR(__xludf.DUMMYFUNCTION("GOOGLETRANSLATE(D483, ""he"", ""en"")"),"#VALUE!")</f>
        <v>#VALUE!</v>
      </c>
    </row>
    <row r="484" ht="15.75" customHeight="1">
      <c r="E484" s="4" t="str">
        <f>IFERROR(__xludf.DUMMYFUNCTION("GOOGLETRANSLATE(D484, ""he"", ""en"")"),"#VALUE!")</f>
        <v>#VALUE!</v>
      </c>
    </row>
    <row r="485" ht="15.75" customHeight="1">
      <c r="E485" s="4" t="str">
        <f>IFERROR(__xludf.DUMMYFUNCTION("GOOGLETRANSLATE(D485, ""he"", ""en"")"),"#VALUE!")</f>
        <v>#VALUE!</v>
      </c>
    </row>
    <row r="486" ht="15.75" customHeight="1">
      <c r="E486" s="4" t="str">
        <f>IFERROR(__xludf.DUMMYFUNCTION("GOOGLETRANSLATE(D486, ""he"", ""en"")"),"#VALUE!")</f>
        <v>#VALUE!</v>
      </c>
    </row>
    <row r="487" ht="15.75" customHeight="1">
      <c r="E487" s="4" t="str">
        <f>IFERROR(__xludf.DUMMYFUNCTION("GOOGLETRANSLATE(D487, ""he"", ""en"")"),"#VALUE!")</f>
        <v>#VALUE!</v>
      </c>
    </row>
    <row r="488" ht="15.75" customHeight="1">
      <c r="E488" s="4" t="str">
        <f>IFERROR(__xludf.DUMMYFUNCTION("GOOGLETRANSLATE(D488, ""he"", ""en"")"),"#VALUE!")</f>
        <v>#VALUE!</v>
      </c>
    </row>
    <row r="489" ht="15.75" customHeight="1">
      <c r="E489" s="4" t="str">
        <f>IFERROR(__xludf.DUMMYFUNCTION("GOOGLETRANSLATE(D489, ""he"", ""en"")"),"#VALUE!")</f>
        <v>#VALUE!</v>
      </c>
    </row>
    <row r="490" ht="15.75" customHeight="1">
      <c r="E490" s="4" t="str">
        <f>IFERROR(__xludf.DUMMYFUNCTION("GOOGLETRANSLATE(D490, ""he"", ""en"")"),"#VALUE!")</f>
        <v>#VALUE!</v>
      </c>
    </row>
    <row r="491" ht="15.75" customHeight="1">
      <c r="E491" s="4" t="str">
        <f>IFERROR(__xludf.DUMMYFUNCTION("GOOGLETRANSLATE(D491, ""he"", ""en"")"),"#VALUE!")</f>
        <v>#VALUE!</v>
      </c>
    </row>
    <row r="492" ht="15.75" customHeight="1">
      <c r="E492" s="4" t="str">
        <f>IFERROR(__xludf.DUMMYFUNCTION("GOOGLETRANSLATE(D492, ""he"", ""en"")"),"#VALUE!")</f>
        <v>#VALUE!</v>
      </c>
    </row>
    <row r="493" ht="15.75" customHeight="1">
      <c r="E493" s="4" t="str">
        <f>IFERROR(__xludf.DUMMYFUNCTION("GOOGLETRANSLATE(D493, ""he"", ""en"")"),"#VALUE!")</f>
        <v>#VALUE!</v>
      </c>
    </row>
    <row r="494" ht="15.75" customHeight="1">
      <c r="E494" s="4" t="str">
        <f>IFERROR(__xludf.DUMMYFUNCTION("GOOGLETRANSLATE(D494, ""he"", ""en"")"),"#VALUE!")</f>
        <v>#VALUE!</v>
      </c>
    </row>
    <row r="495" ht="15.75" customHeight="1">
      <c r="E495" s="4" t="str">
        <f>IFERROR(__xludf.DUMMYFUNCTION("GOOGLETRANSLATE(D495, ""he"", ""en"")"),"#VALUE!")</f>
        <v>#VALUE!</v>
      </c>
    </row>
    <row r="496" ht="15.75" customHeight="1">
      <c r="E496" s="4" t="str">
        <f>IFERROR(__xludf.DUMMYFUNCTION("GOOGLETRANSLATE(D496, ""he"", ""en"")"),"#VALUE!")</f>
        <v>#VALUE!</v>
      </c>
    </row>
    <row r="497" ht="15.75" customHeight="1">
      <c r="E497" s="4" t="str">
        <f>IFERROR(__xludf.DUMMYFUNCTION("GOOGLETRANSLATE(D497, ""he"", ""en"")"),"#VALUE!")</f>
        <v>#VALUE!</v>
      </c>
    </row>
    <row r="498" ht="15.75" customHeight="1">
      <c r="E498" s="4" t="str">
        <f>IFERROR(__xludf.DUMMYFUNCTION("GOOGLETRANSLATE(D498, ""he"", ""en"")"),"#VALUE!")</f>
        <v>#VALUE!</v>
      </c>
    </row>
    <row r="499" ht="15.75" customHeight="1">
      <c r="E499" s="4" t="str">
        <f>IFERROR(__xludf.DUMMYFUNCTION("GOOGLETRANSLATE(D499, ""he"", ""en"")"),"#VALUE!")</f>
        <v>#VALUE!</v>
      </c>
    </row>
    <row r="500" ht="15.75" customHeight="1">
      <c r="E500" s="4" t="str">
        <f>IFERROR(__xludf.DUMMYFUNCTION("GOOGLETRANSLATE(D500, ""he"", ""en"")"),"#VALUE!")</f>
        <v>#VALUE!</v>
      </c>
    </row>
    <row r="501" ht="15.75" customHeight="1">
      <c r="E501" s="4" t="str">
        <f>IFERROR(__xludf.DUMMYFUNCTION("GOOGLETRANSLATE(D501, ""he"", ""en"")"),"#VALUE!")</f>
        <v>#VALUE!</v>
      </c>
    </row>
    <row r="502" ht="15.75" customHeight="1">
      <c r="E502" s="4" t="str">
        <f>IFERROR(__xludf.DUMMYFUNCTION("GOOGLETRANSLATE(D502, ""he"", ""en"")"),"#VALUE!")</f>
        <v>#VALUE!</v>
      </c>
    </row>
    <row r="503" ht="15.75" customHeight="1">
      <c r="E503" s="4" t="str">
        <f>IFERROR(__xludf.DUMMYFUNCTION("GOOGLETRANSLATE(D503, ""he"", ""en"")"),"#VALUE!")</f>
        <v>#VALUE!</v>
      </c>
    </row>
    <row r="504" ht="15.75" customHeight="1">
      <c r="E504" s="4" t="str">
        <f>IFERROR(__xludf.DUMMYFUNCTION("GOOGLETRANSLATE(D504, ""he"", ""en"")"),"#VALUE!")</f>
        <v>#VALUE!</v>
      </c>
    </row>
    <row r="505" ht="15.75" customHeight="1">
      <c r="E505" s="4" t="str">
        <f>IFERROR(__xludf.DUMMYFUNCTION("GOOGLETRANSLATE(D505, ""he"", ""en"")"),"#VALUE!")</f>
        <v>#VALUE!</v>
      </c>
    </row>
    <row r="506" ht="15.75" customHeight="1">
      <c r="E506" s="4" t="str">
        <f>IFERROR(__xludf.DUMMYFUNCTION("GOOGLETRANSLATE(D506, ""he"", ""en"")"),"#VALUE!")</f>
        <v>#VALUE!</v>
      </c>
    </row>
    <row r="507" ht="15.75" customHeight="1">
      <c r="E507" s="4" t="str">
        <f>IFERROR(__xludf.DUMMYFUNCTION("GOOGLETRANSLATE(D507, ""he"", ""en"")"),"#VALUE!")</f>
        <v>#VALUE!</v>
      </c>
    </row>
    <row r="508" ht="15.75" customHeight="1">
      <c r="E508" s="4" t="str">
        <f>IFERROR(__xludf.DUMMYFUNCTION("GOOGLETRANSLATE(D508, ""he"", ""en"")"),"#VALUE!")</f>
        <v>#VALUE!</v>
      </c>
    </row>
    <row r="509" ht="15.75" customHeight="1">
      <c r="E509" s="4" t="str">
        <f>IFERROR(__xludf.DUMMYFUNCTION("GOOGLETRANSLATE(D509, ""he"", ""en"")"),"#VALUE!")</f>
        <v>#VALUE!</v>
      </c>
    </row>
    <row r="510" ht="15.75" customHeight="1">
      <c r="E510" s="4" t="str">
        <f>IFERROR(__xludf.DUMMYFUNCTION("GOOGLETRANSLATE(D510, ""he"", ""en"")"),"#VALUE!")</f>
        <v>#VALUE!</v>
      </c>
    </row>
    <row r="511" ht="15.75" customHeight="1">
      <c r="E511" s="4" t="str">
        <f>IFERROR(__xludf.DUMMYFUNCTION("GOOGLETRANSLATE(D511, ""he"", ""en"")"),"#VALUE!")</f>
        <v>#VALUE!</v>
      </c>
    </row>
    <row r="512" ht="15.75" customHeight="1">
      <c r="E512" s="4" t="str">
        <f>IFERROR(__xludf.DUMMYFUNCTION("GOOGLETRANSLATE(D512, ""he"", ""en"")"),"#VALUE!")</f>
        <v>#VALUE!</v>
      </c>
    </row>
    <row r="513" ht="15.75" customHeight="1">
      <c r="E513" s="4" t="str">
        <f>IFERROR(__xludf.DUMMYFUNCTION("GOOGLETRANSLATE(D513, ""he"", ""en"")"),"#VALUE!")</f>
        <v>#VALUE!</v>
      </c>
    </row>
    <row r="514" ht="15.75" customHeight="1">
      <c r="E514" s="4" t="str">
        <f>IFERROR(__xludf.DUMMYFUNCTION("GOOGLETRANSLATE(D514, ""he"", ""en"")"),"#VALUE!")</f>
        <v>#VALUE!</v>
      </c>
    </row>
    <row r="515" ht="15.75" customHeight="1">
      <c r="E515" s="4" t="str">
        <f>IFERROR(__xludf.DUMMYFUNCTION("GOOGLETRANSLATE(D515, ""he"", ""en"")"),"#VALUE!")</f>
        <v>#VALUE!</v>
      </c>
    </row>
    <row r="516" ht="15.75" customHeight="1">
      <c r="E516" s="4" t="str">
        <f>IFERROR(__xludf.DUMMYFUNCTION("GOOGLETRANSLATE(D516, ""he"", ""en"")"),"#VALUE!")</f>
        <v>#VALUE!</v>
      </c>
    </row>
    <row r="517" ht="15.75" customHeight="1">
      <c r="E517" s="4" t="str">
        <f>IFERROR(__xludf.DUMMYFUNCTION("GOOGLETRANSLATE(D517, ""he"", ""en"")"),"#VALUE!")</f>
        <v>#VALUE!</v>
      </c>
    </row>
    <row r="518" ht="15.75" customHeight="1">
      <c r="E518" s="4" t="str">
        <f>IFERROR(__xludf.DUMMYFUNCTION("GOOGLETRANSLATE(D518, ""he"", ""en"")"),"#VALUE!")</f>
        <v>#VALUE!</v>
      </c>
    </row>
    <row r="519" ht="15.75" customHeight="1">
      <c r="E519" s="4" t="str">
        <f>IFERROR(__xludf.DUMMYFUNCTION("GOOGLETRANSLATE(D519, ""he"", ""en"")"),"#VALUE!")</f>
        <v>#VALUE!</v>
      </c>
    </row>
    <row r="520" ht="15.75" customHeight="1">
      <c r="E520" s="4" t="str">
        <f>IFERROR(__xludf.DUMMYFUNCTION("GOOGLETRANSLATE(D520, ""he"", ""en"")"),"#VALUE!")</f>
        <v>#VALUE!</v>
      </c>
    </row>
    <row r="521" ht="15.75" customHeight="1">
      <c r="E521" s="4" t="str">
        <f>IFERROR(__xludf.DUMMYFUNCTION("GOOGLETRANSLATE(D521, ""he"", ""en"")"),"#VALUE!")</f>
        <v>#VALUE!</v>
      </c>
    </row>
    <row r="522" ht="15.75" customHeight="1">
      <c r="E522" s="4" t="str">
        <f>IFERROR(__xludf.DUMMYFUNCTION("GOOGLETRANSLATE(D522, ""he"", ""en"")"),"#VALUE!")</f>
        <v>#VALUE!</v>
      </c>
    </row>
    <row r="523" ht="15.75" customHeight="1">
      <c r="E523" s="4" t="str">
        <f>IFERROR(__xludf.DUMMYFUNCTION("GOOGLETRANSLATE(D523, ""he"", ""en"")"),"#VALUE!")</f>
        <v>#VALUE!</v>
      </c>
    </row>
    <row r="524" ht="15.75" customHeight="1">
      <c r="E524" s="4" t="str">
        <f>IFERROR(__xludf.DUMMYFUNCTION("GOOGLETRANSLATE(D524, ""he"", ""en"")"),"#VALUE!")</f>
        <v>#VALUE!</v>
      </c>
    </row>
    <row r="525" ht="15.75" customHeight="1">
      <c r="E525" s="4" t="str">
        <f>IFERROR(__xludf.DUMMYFUNCTION("GOOGLETRANSLATE(D525, ""he"", ""en"")"),"#VALUE!")</f>
        <v>#VALUE!</v>
      </c>
    </row>
    <row r="526" ht="15.75" customHeight="1">
      <c r="E526" s="4" t="str">
        <f>IFERROR(__xludf.DUMMYFUNCTION("GOOGLETRANSLATE(D526, ""he"", ""en"")"),"#VALUE!")</f>
        <v>#VALUE!</v>
      </c>
    </row>
    <row r="527" ht="15.75" customHeight="1">
      <c r="E527" s="4" t="str">
        <f>IFERROR(__xludf.DUMMYFUNCTION("GOOGLETRANSLATE(D527, ""he"", ""en"")"),"#VALUE!")</f>
        <v>#VALUE!</v>
      </c>
    </row>
    <row r="528" ht="15.75" customHeight="1">
      <c r="E528" s="4" t="str">
        <f>IFERROR(__xludf.DUMMYFUNCTION("GOOGLETRANSLATE(D528, ""he"", ""en"")"),"#VALUE!")</f>
        <v>#VALUE!</v>
      </c>
    </row>
    <row r="529" ht="15.75" customHeight="1">
      <c r="E529" s="4" t="str">
        <f>IFERROR(__xludf.DUMMYFUNCTION("GOOGLETRANSLATE(D529, ""he"", ""en"")"),"#VALUE!")</f>
        <v>#VALUE!</v>
      </c>
    </row>
    <row r="530" ht="15.75" customHeight="1">
      <c r="E530" s="4" t="str">
        <f>IFERROR(__xludf.DUMMYFUNCTION("GOOGLETRANSLATE(D530, ""he"", ""en"")"),"#VALUE!")</f>
        <v>#VALUE!</v>
      </c>
    </row>
    <row r="531" ht="15.75" customHeight="1">
      <c r="E531" s="4" t="str">
        <f>IFERROR(__xludf.DUMMYFUNCTION("GOOGLETRANSLATE(D531, ""he"", ""en"")"),"#VALUE!")</f>
        <v>#VALUE!</v>
      </c>
    </row>
    <row r="532" ht="15.75" customHeight="1">
      <c r="E532" s="4" t="str">
        <f>IFERROR(__xludf.DUMMYFUNCTION("GOOGLETRANSLATE(D532, ""he"", ""en"")"),"#VALUE!")</f>
        <v>#VALUE!</v>
      </c>
    </row>
    <row r="533" ht="15.75" customHeight="1">
      <c r="E533" s="4" t="str">
        <f>IFERROR(__xludf.DUMMYFUNCTION("GOOGLETRANSLATE(D533, ""he"", ""en"")"),"#VALUE!")</f>
        <v>#VALUE!</v>
      </c>
    </row>
    <row r="534" ht="15.75" customHeight="1">
      <c r="E534" s="4" t="str">
        <f>IFERROR(__xludf.DUMMYFUNCTION("GOOGLETRANSLATE(D534, ""he"", ""en"")"),"#VALUE!")</f>
        <v>#VALUE!</v>
      </c>
    </row>
    <row r="535" ht="15.75" customHeight="1">
      <c r="E535" s="4" t="str">
        <f>IFERROR(__xludf.DUMMYFUNCTION("GOOGLETRANSLATE(D535, ""he"", ""en"")"),"#VALUE!")</f>
        <v>#VALUE!</v>
      </c>
    </row>
    <row r="536" ht="15.75" customHeight="1">
      <c r="E536" s="4" t="str">
        <f>IFERROR(__xludf.DUMMYFUNCTION("GOOGLETRANSLATE(D536, ""he"", ""en"")"),"#VALUE!")</f>
        <v>#VALUE!</v>
      </c>
    </row>
    <row r="537" ht="15.75" customHeight="1">
      <c r="E537" s="4" t="str">
        <f>IFERROR(__xludf.DUMMYFUNCTION("GOOGLETRANSLATE(D537, ""he"", ""en"")"),"#VALUE!")</f>
        <v>#VALUE!</v>
      </c>
    </row>
    <row r="538" ht="15.75" customHeight="1">
      <c r="E538" s="4" t="str">
        <f>IFERROR(__xludf.DUMMYFUNCTION("GOOGLETRANSLATE(D538, ""he"", ""en"")"),"#VALUE!")</f>
        <v>#VALUE!</v>
      </c>
    </row>
    <row r="539" ht="15.75" customHeight="1">
      <c r="E539" s="4" t="str">
        <f>IFERROR(__xludf.DUMMYFUNCTION("GOOGLETRANSLATE(D539, ""he"", ""en"")"),"#VALUE!")</f>
        <v>#VALUE!</v>
      </c>
    </row>
    <row r="540" ht="15.75" customHeight="1">
      <c r="E540" s="4" t="str">
        <f>IFERROR(__xludf.DUMMYFUNCTION("GOOGLETRANSLATE(D540, ""he"", ""en"")"),"#VALUE!")</f>
        <v>#VALUE!</v>
      </c>
    </row>
    <row r="541" ht="15.75" customHeight="1">
      <c r="E541" s="4" t="str">
        <f>IFERROR(__xludf.DUMMYFUNCTION("GOOGLETRANSLATE(D541, ""he"", ""en"")"),"#VALUE!")</f>
        <v>#VALUE!</v>
      </c>
    </row>
    <row r="542" ht="15.75" customHeight="1">
      <c r="E542" s="4" t="str">
        <f>IFERROR(__xludf.DUMMYFUNCTION("GOOGLETRANSLATE(D542, ""he"", ""en"")"),"#VALUE!")</f>
        <v>#VALUE!</v>
      </c>
    </row>
    <row r="543" ht="15.75" customHeight="1">
      <c r="E543" s="4" t="str">
        <f>IFERROR(__xludf.DUMMYFUNCTION("GOOGLETRANSLATE(D543, ""he"", ""en"")"),"#VALUE!")</f>
        <v>#VALUE!</v>
      </c>
    </row>
    <row r="544" ht="15.75" customHeight="1">
      <c r="E544" s="4" t="str">
        <f>IFERROR(__xludf.DUMMYFUNCTION("GOOGLETRANSLATE(D544, ""he"", ""en"")"),"#VALUE!")</f>
        <v>#VALUE!</v>
      </c>
    </row>
    <row r="545" ht="15.75" customHeight="1">
      <c r="E545" s="4" t="str">
        <f>IFERROR(__xludf.DUMMYFUNCTION("GOOGLETRANSLATE(D545, ""he"", ""en"")"),"#VALUE!")</f>
        <v>#VALUE!</v>
      </c>
    </row>
    <row r="546" ht="15.75" customHeight="1">
      <c r="E546" s="4" t="str">
        <f>IFERROR(__xludf.DUMMYFUNCTION("GOOGLETRANSLATE(D546, ""he"", ""en"")"),"#VALUE!")</f>
        <v>#VALUE!</v>
      </c>
    </row>
    <row r="547" ht="15.75" customHeight="1">
      <c r="E547" s="4" t="str">
        <f>IFERROR(__xludf.DUMMYFUNCTION("GOOGLETRANSLATE(D547, ""he"", ""en"")"),"#VALUE!")</f>
        <v>#VALUE!</v>
      </c>
    </row>
    <row r="548" ht="15.75" customHeight="1">
      <c r="E548" s="4" t="str">
        <f>IFERROR(__xludf.DUMMYFUNCTION("GOOGLETRANSLATE(D548, ""he"", ""en"")"),"#VALUE!")</f>
        <v>#VALUE!</v>
      </c>
    </row>
    <row r="549" ht="15.75" customHeight="1">
      <c r="E549" s="4" t="str">
        <f>IFERROR(__xludf.DUMMYFUNCTION("GOOGLETRANSLATE(D549, ""he"", ""en"")"),"#VALUE!")</f>
        <v>#VALUE!</v>
      </c>
    </row>
    <row r="550" ht="15.75" customHeight="1">
      <c r="E550" s="4" t="str">
        <f>IFERROR(__xludf.DUMMYFUNCTION("GOOGLETRANSLATE(D550, ""he"", ""en"")"),"#VALUE!")</f>
        <v>#VALUE!</v>
      </c>
    </row>
    <row r="551" ht="15.75" customHeight="1">
      <c r="E551" s="4" t="str">
        <f>IFERROR(__xludf.DUMMYFUNCTION("GOOGLETRANSLATE(D551, ""he"", ""en"")"),"#VALUE!")</f>
        <v>#VALUE!</v>
      </c>
    </row>
    <row r="552" ht="15.75" customHeight="1">
      <c r="E552" s="4" t="str">
        <f>IFERROR(__xludf.DUMMYFUNCTION("GOOGLETRANSLATE(D552, ""he"", ""en"")"),"#VALUE!")</f>
        <v>#VALUE!</v>
      </c>
    </row>
    <row r="553" ht="15.75" customHeight="1">
      <c r="E553" s="4" t="str">
        <f>IFERROR(__xludf.DUMMYFUNCTION("GOOGLETRANSLATE(D553, ""he"", ""en"")"),"#VALUE!")</f>
        <v>#VALUE!</v>
      </c>
    </row>
    <row r="554" ht="15.75" customHeight="1">
      <c r="E554" s="4" t="str">
        <f>IFERROR(__xludf.DUMMYFUNCTION("GOOGLETRANSLATE(D554, ""he"", ""en"")"),"#VALUE!")</f>
        <v>#VALUE!</v>
      </c>
    </row>
    <row r="555" ht="15.75" customHeight="1">
      <c r="E555" s="4" t="str">
        <f>IFERROR(__xludf.DUMMYFUNCTION("GOOGLETRANSLATE(D555, ""he"", ""en"")"),"#VALUE!")</f>
        <v>#VALUE!</v>
      </c>
    </row>
    <row r="556" ht="15.75" customHeight="1">
      <c r="E556" s="4" t="str">
        <f>IFERROR(__xludf.DUMMYFUNCTION("GOOGLETRANSLATE(D556, ""he"", ""en"")"),"#VALUE!")</f>
        <v>#VALUE!</v>
      </c>
    </row>
    <row r="557" ht="15.75" customHeight="1">
      <c r="E557" s="4" t="str">
        <f>IFERROR(__xludf.DUMMYFUNCTION("GOOGLETRANSLATE(D557, ""he"", ""en"")"),"#VALUE!")</f>
        <v>#VALUE!</v>
      </c>
    </row>
    <row r="558" ht="15.75" customHeight="1">
      <c r="E558" s="4" t="str">
        <f>IFERROR(__xludf.DUMMYFUNCTION("GOOGLETRANSLATE(D558, ""he"", ""en"")"),"#VALUE!")</f>
        <v>#VALUE!</v>
      </c>
    </row>
    <row r="559" ht="15.75" customHeight="1">
      <c r="E559" s="4" t="str">
        <f>IFERROR(__xludf.DUMMYFUNCTION("GOOGLETRANSLATE(D559, ""he"", ""en"")"),"#VALUE!")</f>
        <v>#VALUE!</v>
      </c>
    </row>
    <row r="560" ht="15.75" customHeight="1">
      <c r="E560" s="4" t="str">
        <f>IFERROR(__xludf.DUMMYFUNCTION("GOOGLETRANSLATE(D560, ""he"", ""en"")"),"#VALUE!")</f>
        <v>#VALUE!</v>
      </c>
    </row>
    <row r="561" ht="15.75" customHeight="1">
      <c r="E561" s="4" t="str">
        <f>IFERROR(__xludf.DUMMYFUNCTION("GOOGLETRANSLATE(D561, ""he"", ""en"")"),"#VALUE!")</f>
        <v>#VALUE!</v>
      </c>
    </row>
    <row r="562" ht="15.75" customHeight="1">
      <c r="E562" s="4" t="str">
        <f>IFERROR(__xludf.DUMMYFUNCTION("GOOGLETRANSLATE(D562, ""he"", ""en"")"),"#VALUE!")</f>
        <v>#VALUE!</v>
      </c>
    </row>
    <row r="563" ht="15.75" customHeight="1">
      <c r="E563" s="4" t="str">
        <f>IFERROR(__xludf.DUMMYFUNCTION("GOOGLETRANSLATE(D563, ""he"", ""en"")"),"#VALUE!")</f>
        <v>#VALUE!</v>
      </c>
    </row>
    <row r="564" ht="15.75" customHeight="1">
      <c r="E564" s="4" t="str">
        <f>IFERROR(__xludf.DUMMYFUNCTION("GOOGLETRANSLATE(D564, ""he"", ""en"")"),"#VALUE!")</f>
        <v>#VALUE!</v>
      </c>
    </row>
    <row r="565" ht="15.75" customHeight="1">
      <c r="E565" s="4" t="str">
        <f>IFERROR(__xludf.DUMMYFUNCTION("GOOGLETRANSLATE(D565, ""he"", ""en"")"),"#VALUE!")</f>
        <v>#VALUE!</v>
      </c>
    </row>
    <row r="566" ht="15.75" customHeight="1">
      <c r="E566" s="4" t="str">
        <f>IFERROR(__xludf.DUMMYFUNCTION("GOOGLETRANSLATE(D566, ""he"", ""en"")"),"#VALUE!")</f>
        <v>#VALUE!</v>
      </c>
    </row>
    <row r="567" ht="15.75" customHeight="1">
      <c r="E567" s="4" t="str">
        <f>IFERROR(__xludf.DUMMYFUNCTION("GOOGLETRANSLATE(D567, ""he"", ""en"")"),"#VALUE!")</f>
        <v>#VALUE!</v>
      </c>
    </row>
    <row r="568" ht="15.75" customHeight="1">
      <c r="E568" s="4" t="str">
        <f>IFERROR(__xludf.DUMMYFUNCTION("GOOGLETRANSLATE(D568, ""he"", ""en"")"),"#VALUE!")</f>
        <v>#VALUE!</v>
      </c>
    </row>
    <row r="569" ht="15.75" customHeight="1">
      <c r="E569" s="4" t="str">
        <f>IFERROR(__xludf.DUMMYFUNCTION("GOOGLETRANSLATE(D569, ""he"", ""en"")"),"#VALUE!")</f>
        <v>#VALUE!</v>
      </c>
    </row>
    <row r="570" ht="15.75" customHeight="1">
      <c r="E570" s="4" t="str">
        <f>IFERROR(__xludf.DUMMYFUNCTION("GOOGLETRANSLATE(D570, ""he"", ""en"")"),"#VALUE!")</f>
        <v>#VALUE!</v>
      </c>
    </row>
    <row r="571" ht="15.75" customHeight="1">
      <c r="E571" s="4" t="str">
        <f>IFERROR(__xludf.DUMMYFUNCTION("GOOGLETRANSLATE(D571, ""he"", ""en"")"),"#VALUE!")</f>
        <v>#VALUE!</v>
      </c>
    </row>
    <row r="572" ht="15.75" customHeight="1">
      <c r="E572" s="4" t="str">
        <f>IFERROR(__xludf.DUMMYFUNCTION("GOOGLETRANSLATE(D572, ""he"", ""en"")"),"#VALUE!")</f>
        <v>#VALUE!</v>
      </c>
    </row>
    <row r="573" ht="15.75" customHeight="1">
      <c r="E573" s="4" t="str">
        <f>IFERROR(__xludf.DUMMYFUNCTION("GOOGLETRANSLATE(D573, ""he"", ""en"")"),"#VALUE!")</f>
        <v>#VALUE!</v>
      </c>
    </row>
    <row r="574" ht="15.75" customHeight="1">
      <c r="E574" s="4" t="str">
        <f>IFERROR(__xludf.DUMMYFUNCTION("GOOGLETRANSLATE(D574, ""he"", ""en"")"),"#VALUE!")</f>
        <v>#VALUE!</v>
      </c>
    </row>
    <row r="575" ht="15.75" customHeight="1">
      <c r="E575" s="4" t="str">
        <f>IFERROR(__xludf.DUMMYFUNCTION("GOOGLETRANSLATE(D575, ""he"", ""en"")"),"#VALUE!")</f>
        <v>#VALUE!</v>
      </c>
    </row>
    <row r="576" ht="15.75" customHeight="1">
      <c r="E576" s="4" t="str">
        <f>IFERROR(__xludf.DUMMYFUNCTION("GOOGLETRANSLATE(D576, ""he"", ""en"")"),"#VALUE!")</f>
        <v>#VALUE!</v>
      </c>
    </row>
    <row r="577" ht="15.75" customHeight="1">
      <c r="E577" s="4" t="str">
        <f>IFERROR(__xludf.DUMMYFUNCTION("GOOGLETRANSLATE(D577, ""he"", ""en"")"),"#VALUE!")</f>
        <v>#VALUE!</v>
      </c>
    </row>
    <row r="578" ht="15.75" customHeight="1">
      <c r="E578" s="4" t="str">
        <f>IFERROR(__xludf.DUMMYFUNCTION("GOOGLETRANSLATE(D578, ""he"", ""en"")"),"#VALUE!")</f>
        <v>#VALUE!</v>
      </c>
    </row>
    <row r="579" ht="15.75" customHeight="1">
      <c r="E579" s="4" t="str">
        <f>IFERROR(__xludf.DUMMYFUNCTION("GOOGLETRANSLATE(D579, ""he"", ""en"")"),"#VALUE!")</f>
        <v>#VALUE!</v>
      </c>
    </row>
    <row r="580" ht="15.75" customHeight="1">
      <c r="E580" s="4" t="str">
        <f>IFERROR(__xludf.DUMMYFUNCTION("GOOGLETRANSLATE(D580, ""he"", ""en"")"),"#VALUE!")</f>
        <v>#VALUE!</v>
      </c>
    </row>
    <row r="581" ht="15.75" customHeight="1">
      <c r="E581" s="4" t="str">
        <f>IFERROR(__xludf.DUMMYFUNCTION("GOOGLETRANSLATE(D581, ""he"", ""en"")"),"#VALUE!")</f>
        <v>#VALUE!</v>
      </c>
    </row>
    <row r="582" ht="15.75" customHeight="1">
      <c r="E582" s="4" t="str">
        <f>IFERROR(__xludf.DUMMYFUNCTION("GOOGLETRANSLATE(D582, ""he"", ""en"")"),"#VALUE!")</f>
        <v>#VALUE!</v>
      </c>
    </row>
    <row r="583" ht="15.75" customHeight="1">
      <c r="E583" s="4" t="str">
        <f>IFERROR(__xludf.DUMMYFUNCTION("GOOGLETRANSLATE(D583, ""he"", ""en"")"),"#VALUE!")</f>
        <v>#VALUE!</v>
      </c>
    </row>
    <row r="584" ht="15.75" customHeight="1">
      <c r="E584" s="4" t="str">
        <f>IFERROR(__xludf.DUMMYFUNCTION("GOOGLETRANSLATE(D584, ""he"", ""en"")"),"#VALUE!")</f>
        <v>#VALUE!</v>
      </c>
    </row>
    <row r="585" ht="15.75" customHeight="1">
      <c r="E585" s="4" t="str">
        <f>IFERROR(__xludf.DUMMYFUNCTION("GOOGLETRANSLATE(D585, ""he"", ""en"")"),"#VALUE!")</f>
        <v>#VALUE!</v>
      </c>
    </row>
    <row r="586" ht="15.75" customHeight="1">
      <c r="E586" s="4" t="str">
        <f>IFERROR(__xludf.DUMMYFUNCTION("GOOGLETRANSLATE(D586, ""he"", ""en"")"),"#VALUE!")</f>
        <v>#VALUE!</v>
      </c>
    </row>
    <row r="587" ht="15.75" customHeight="1">
      <c r="E587" s="4" t="str">
        <f>IFERROR(__xludf.DUMMYFUNCTION("GOOGLETRANSLATE(D587, ""he"", ""en"")"),"#VALUE!")</f>
        <v>#VALUE!</v>
      </c>
    </row>
    <row r="588" ht="15.75" customHeight="1">
      <c r="E588" s="4" t="str">
        <f>IFERROR(__xludf.DUMMYFUNCTION("GOOGLETRANSLATE(D588, ""he"", ""en"")"),"#VALUE!")</f>
        <v>#VALUE!</v>
      </c>
    </row>
    <row r="589" ht="15.75" customHeight="1">
      <c r="E589" s="4" t="str">
        <f>IFERROR(__xludf.DUMMYFUNCTION("GOOGLETRANSLATE(D589, ""he"", ""en"")"),"#VALUE!")</f>
        <v>#VALUE!</v>
      </c>
    </row>
    <row r="590" ht="15.75" customHeight="1">
      <c r="E590" s="4" t="str">
        <f>IFERROR(__xludf.DUMMYFUNCTION("GOOGLETRANSLATE(D590, ""he"", ""en"")"),"#VALUE!")</f>
        <v>#VALUE!</v>
      </c>
    </row>
    <row r="591" ht="15.75" customHeight="1">
      <c r="E591" s="4" t="str">
        <f>IFERROR(__xludf.DUMMYFUNCTION("GOOGLETRANSLATE(D591, ""he"", ""en"")"),"#VALUE!")</f>
        <v>#VALUE!</v>
      </c>
    </row>
    <row r="592" ht="15.75" customHeight="1">
      <c r="E592" s="4" t="str">
        <f>IFERROR(__xludf.DUMMYFUNCTION("GOOGLETRANSLATE(D592, ""he"", ""en"")"),"#VALUE!")</f>
        <v>#VALUE!</v>
      </c>
    </row>
    <row r="593" ht="15.75" customHeight="1">
      <c r="E593" s="4" t="str">
        <f>IFERROR(__xludf.DUMMYFUNCTION("GOOGLETRANSLATE(D593, ""he"", ""en"")"),"#VALUE!")</f>
        <v>#VALUE!</v>
      </c>
    </row>
    <row r="594" ht="15.75" customHeight="1">
      <c r="E594" s="4" t="str">
        <f>IFERROR(__xludf.DUMMYFUNCTION("GOOGLETRANSLATE(D594, ""he"", ""en"")"),"#VALUE!")</f>
        <v>#VALUE!</v>
      </c>
    </row>
    <row r="595" ht="15.75" customHeight="1">
      <c r="E595" s="4" t="str">
        <f>IFERROR(__xludf.DUMMYFUNCTION("GOOGLETRANSLATE(D595, ""he"", ""en"")"),"#VALUE!")</f>
        <v>#VALUE!</v>
      </c>
    </row>
    <row r="596" ht="15.75" customHeight="1">
      <c r="E596" s="4" t="str">
        <f>IFERROR(__xludf.DUMMYFUNCTION("GOOGLETRANSLATE(D596, ""he"", ""en"")"),"#VALUE!")</f>
        <v>#VALUE!</v>
      </c>
    </row>
    <row r="597" ht="15.75" customHeight="1">
      <c r="E597" s="4" t="str">
        <f>IFERROR(__xludf.DUMMYFUNCTION("GOOGLETRANSLATE(D597, ""he"", ""en"")"),"#VALUE!")</f>
        <v>#VALUE!</v>
      </c>
    </row>
    <row r="598" ht="15.75" customHeight="1">
      <c r="E598" s="4" t="str">
        <f>IFERROR(__xludf.DUMMYFUNCTION("GOOGLETRANSLATE(D598, ""he"", ""en"")"),"#VALUE!")</f>
        <v>#VALUE!</v>
      </c>
    </row>
    <row r="599" ht="15.75" customHeight="1">
      <c r="E599" s="4" t="str">
        <f>IFERROR(__xludf.DUMMYFUNCTION("GOOGLETRANSLATE(D599, ""he"", ""en"")"),"#VALUE!")</f>
        <v>#VALUE!</v>
      </c>
    </row>
    <row r="600" ht="15.75" customHeight="1">
      <c r="E600" s="4" t="str">
        <f>IFERROR(__xludf.DUMMYFUNCTION("GOOGLETRANSLATE(D600, ""he"", ""en"")"),"#VALUE!")</f>
        <v>#VALUE!</v>
      </c>
    </row>
    <row r="601" ht="15.75" customHeight="1">
      <c r="E601" s="4" t="str">
        <f>IFERROR(__xludf.DUMMYFUNCTION("GOOGLETRANSLATE(D601, ""he"", ""en"")"),"#VALUE!")</f>
        <v>#VALUE!</v>
      </c>
    </row>
    <row r="602" ht="15.75" customHeight="1">
      <c r="E602" s="4" t="str">
        <f>IFERROR(__xludf.DUMMYFUNCTION("GOOGLETRANSLATE(D602, ""he"", ""en"")"),"#VALUE!")</f>
        <v>#VALUE!</v>
      </c>
    </row>
    <row r="603" ht="15.75" customHeight="1">
      <c r="E603" s="4" t="str">
        <f>IFERROR(__xludf.DUMMYFUNCTION("GOOGLETRANSLATE(D603, ""he"", ""en"")"),"#VALUE!")</f>
        <v>#VALUE!</v>
      </c>
    </row>
    <row r="604" ht="15.75" customHeight="1">
      <c r="E604" s="4" t="str">
        <f>IFERROR(__xludf.DUMMYFUNCTION("GOOGLETRANSLATE(D604, ""he"", ""en"")"),"#VALUE!")</f>
        <v>#VALUE!</v>
      </c>
    </row>
    <row r="605" ht="15.75" customHeight="1">
      <c r="E605" s="4" t="str">
        <f>IFERROR(__xludf.DUMMYFUNCTION("GOOGLETRANSLATE(D605, ""he"", ""en"")"),"#VALUE!")</f>
        <v>#VALUE!</v>
      </c>
    </row>
    <row r="606" ht="15.75" customHeight="1">
      <c r="E606" s="4" t="str">
        <f>IFERROR(__xludf.DUMMYFUNCTION("GOOGLETRANSLATE(D606, ""he"", ""en"")"),"#VALUE!")</f>
        <v>#VALUE!</v>
      </c>
    </row>
    <row r="607" ht="15.75" customHeight="1">
      <c r="E607" s="4" t="str">
        <f>IFERROR(__xludf.DUMMYFUNCTION("GOOGLETRANSLATE(D607, ""he"", ""en"")"),"#VALUE!")</f>
        <v>#VALUE!</v>
      </c>
    </row>
    <row r="608" ht="15.75" customHeight="1">
      <c r="E608" s="4" t="str">
        <f>IFERROR(__xludf.DUMMYFUNCTION("GOOGLETRANSLATE(D608, ""he"", ""en"")"),"#VALUE!")</f>
        <v>#VALUE!</v>
      </c>
    </row>
    <row r="609" ht="15.75" customHeight="1">
      <c r="E609" s="4" t="str">
        <f>IFERROR(__xludf.DUMMYFUNCTION("GOOGLETRANSLATE(D609, ""he"", ""en"")"),"#VALUE!")</f>
        <v>#VALUE!</v>
      </c>
    </row>
    <row r="610" ht="15.75" customHeight="1">
      <c r="E610" s="4" t="str">
        <f>IFERROR(__xludf.DUMMYFUNCTION("GOOGLETRANSLATE(D610, ""he"", ""en"")"),"#VALUE!")</f>
        <v>#VALUE!</v>
      </c>
    </row>
    <row r="611" ht="15.75" customHeight="1">
      <c r="E611" s="4" t="str">
        <f>IFERROR(__xludf.DUMMYFUNCTION("GOOGLETRANSLATE(D611, ""he"", ""en"")"),"#VALUE!")</f>
        <v>#VALUE!</v>
      </c>
    </row>
    <row r="612" ht="15.75" customHeight="1">
      <c r="E612" s="4" t="str">
        <f>IFERROR(__xludf.DUMMYFUNCTION("GOOGLETRANSLATE(D612, ""he"", ""en"")"),"#VALUE!")</f>
        <v>#VALUE!</v>
      </c>
    </row>
    <row r="613" ht="15.75" customHeight="1">
      <c r="E613" s="4" t="str">
        <f>IFERROR(__xludf.DUMMYFUNCTION("GOOGLETRANSLATE(D613, ""he"", ""en"")"),"#VALUE!")</f>
        <v>#VALUE!</v>
      </c>
    </row>
    <row r="614" ht="15.75" customHeight="1">
      <c r="E614" s="4" t="str">
        <f>IFERROR(__xludf.DUMMYFUNCTION("GOOGLETRANSLATE(D614, ""he"", ""en"")"),"#VALUE!")</f>
        <v>#VALUE!</v>
      </c>
    </row>
    <row r="615" ht="15.75" customHeight="1">
      <c r="E615" s="4" t="str">
        <f>IFERROR(__xludf.DUMMYFUNCTION("GOOGLETRANSLATE(D615, ""he"", ""en"")"),"#VALUE!")</f>
        <v>#VALUE!</v>
      </c>
    </row>
    <row r="616" ht="15.75" customHeight="1">
      <c r="E616" s="4" t="str">
        <f>IFERROR(__xludf.DUMMYFUNCTION("GOOGLETRANSLATE(D616, ""he"", ""en"")"),"#VALUE!")</f>
        <v>#VALUE!</v>
      </c>
    </row>
    <row r="617" ht="15.75" customHeight="1">
      <c r="E617" s="4" t="str">
        <f>IFERROR(__xludf.DUMMYFUNCTION("GOOGLETRANSLATE(D617, ""he"", ""en"")"),"#VALUE!")</f>
        <v>#VALUE!</v>
      </c>
    </row>
    <row r="618" ht="15.75" customHeight="1">
      <c r="E618" s="4" t="str">
        <f>IFERROR(__xludf.DUMMYFUNCTION("GOOGLETRANSLATE(D618, ""he"", ""en"")"),"#VALUE!")</f>
        <v>#VALUE!</v>
      </c>
    </row>
    <row r="619" ht="15.75" customHeight="1">
      <c r="E619" s="4" t="str">
        <f>IFERROR(__xludf.DUMMYFUNCTION("GOOGLETRANSLATE(D619, ""he"", ""en"")"),"#VALUE!")</f>
        <v>#VALUE!</v>
      </c>
    </row>
    <row r="620" ht="15.75" customHeight="1">
      <c r="E620" s="4" t="str">
        <f>IFERROR(__xludf.DUMMYFUNCTION("GOOGLETRANSLATE(D620, ""he"", ""en"")"),"#VALUE!")</f>
        <v>#VALUE!</v>
      </c>
    </row>
    <row r="621" ht="15.75" customHeight="1">
      <c r="E621" s="4" t="str">
        <f>IFERROR(__xludf.DUMMYFUNCTION("GOOGLETRANSLATE(D621, ""he"", ""en"")"),"#VALUE!")</f>
        <v>#VALUE!</v>
      </c>
    </row>
    <row r="622" ht="15.75" customHeight="1">
      <c r="E622" s="4" t="str">
        <f>IFERROR(__xludf.DUMMYFUNCTION("GOOGLETRANSLATE(D622, ""he"", ""en"")"),"#VALUE!")</f>
        <v>#VALUE!</v>
      </c>
    </row>
    <row r="623" ht="15.75" customHeight="1">
      <c r="E623" s="4" t="str">
        <f>IFERROR(__xludf.DUMMYFUNCTION("GOOGLETRANSLATE(D623, ""he"", ""en"")"),"#VALUE!")</f>
        <v>#VALUE!</v>
      </c>
    </row>
    <row r="624" ht="15.75" customHeight="1">
      <c r="E624" s="4" t="str">
        <f>IFERROR(__xludf.DUMMYFUNCTION("GOOGLETRANSLATE(D624, ""he"", ""en"")"),"#VALUE!")</f>
        <v>#VALUE!</v>
      </c>
    </row>
    <row r="625" ht="15.75" customHeight="1">
      <c r="E625" s="4" t="str">
        <f>IFERROR(__xludf.DUMMYFUNCTION("GOOGLETRANSLATE(D625, ""he"", ""en"")"),"#VALUE!")</f>
        <v>#VALUE!</v>
      </c>
    </row>
    <row r="626" ht="15.75" customHeight="1">
      <c r="E626" s="4" t="str">
        <f>IFERROR(__xludf.DUMMYFUNCTION("GOOGLETRANSLATE(D626, ""he"", ""en"")"),"#VALUE!")</f>
        <v>#VALUE!</v>
      </c>
    </row>
    <row r="627" ht="15.75" customHeight="1">
      <c r="E627" s="4" t="str">
        <f>IFERROR(__xludf.DUMMYFUNCTION("GOOGLETRANSLATE(D627, ""he"", ""en"")"),"#VALUE!")</f>
        <v>#VALUE!</v>
      </c>
    </row>
    <row r="628" ht="15.75" customHeight="1">
      <c r="E628" s="4" t="str">
        <f>IFERROR(__xludf.DUMMYFUNCTION("GOOGLETRANSLATE(D628, ""he"", ""en"")"),"#VALUE!")</f>
        <v>#VALUE!</v>
      </c>
    </row>
    <row r="629" ht="15.75" customHeight="1">
      <c r="E629" s="4" t="str">
        <f>IFERROR(__xludf.DUMMYFUNCTION("GOOGLETRANSLATE(D629, ""he"", ""en"")"),"#VALUE!")</f>
        <v>#VALUE!</v>
      </c>
    </row>
    <row r="630" ht="15.75" customHeight="1">
      <c r="E630" s="4" t="str">
        <f>IFERROR(__xludf.DUMMYFUNCTION("GOOGLETRANSLATE(D630, ""he"", ""en"")"),"#VALUE!")</f>
        <v>#VALUE!</v>
      </c>
    </row>
    <row r="631" ht="15.75" customHeight="1">
      <c r="E631" s="4" t="str">
        <f>IFERROR(__xludf.DUMMYFUNCTION("GOOGLETRANSLATE(D631, ""he"", ""en"")"),"#VALUE!")</f>
        <v>#VALUE!</v>
      </c>
    </row>
    <row r="632" ht="15.75" customHeight="1">
      <c r="E632" s="4" t="str">
        <f>IFERROR(__xludf.DUMMYFUNCTION("GOOGLETRANSLATE(D632, ""he"", ""en"")"),"#VALUE!")</f>
        <v>#VALUE!</v>
      </c>
    </row>
    <row r="633" ht="15.75" customHeight="1">
      <c r="E633" s="4" t="str">
        <f>IFERROR(__xludf.DUMMYFUNCTION("GOOGLETRANSLATE(D633, ""he"", ""en"")"),"#VALUE!")</f>
        <v>#VALUE!</v>
      </c>
    </row>
    <row r="634" ht="15.75" customHeight="1">
      <c r="E634" s="4" t="str">
        <f>IFERROR(__xludf.DUMMYFUNCTION("GOOGLETRANSLATE(D634, ""he"", ""en"")"),"#VALUE!")</f>
        <v>#VALUE!</v>
      </c>
    </row>
    <row r="635" ht="15.75" customHeight="1">
      <c r="E635" s="4" t="str">
        <f>IFERROR(__xludf.DUMMYFUNCTION("GOOGLETRANSLATE(D635, ""he"", ""en"")"),"#VALUE!")</f>
        <v>#VALUE!</v>
      </c>
    </row>
    <row r="636" ht="15.75" customHeight="1">
      <c r="E636" s="4" t="str">
        <f>IFERROR(__xludf.DUMMYFUNCTION("GOOGLETRANSLATE(D636, ""he"", ""en"")"),"#VALUE!")</f>
        <v>#VALUE!</v>
      </c>
    </row>
    <row r="637" ht="15.75" customHeight="1">
      <c r="E637" s="4" t="str">
        <f>IFERROR(__xludf.DUMMYFUNCTION("GOOGLETRANSLATE(D637, ""he"", ""en"")"),"#VALUE!")</f>
        <v>#VALUE!</v>
      </c>
    </row>
    <row r="638" ht="15.75" customHeight="1">
      <c r="E638" s="4" t="str">
        <f>IFERROR(__xludf.DUMMYFUNCTION("GOOGLETRANSLATE(D638, ""he"", ""en"")"),"#VALUE!")</f>
        <v>#VALUE!</v>
      </c>
    </row>
    <row r="639" ht="15.75" customHeight="1">
      <c r="E639" s="4" t="str">
        <f>IFERROR(__xludf.DUMMYFUNCTION("GOOGLETRANSLATE(D639, ""he"", ""en"")"),"#VALUE!")</f>
        <v>#VALUE!</v>
      </c>
    </row>
    <row r="640" ht="15.75" customHeight="1">
      <c r="E640" s="4" t="str">
        <f>IFERROR(__xludf.DUMMYFUNCTION("GOOGLETRANSLATE(D640, ""he"", ""en"")"),"#VALUE!")</f>
        <v>#VALUE!</v>
      </c>
    </row>
    <row r="641" ht="15.75" customHeight="1">
      <c r="E641" s="4" t="str">
        <f>IFERROR(__xludf.DUMMYFUNCTION("GOOGLETRANSLATE(D641, ""he"", ""en"")"),"#VALUE!")</f>
        <v>#VALUE!</v>
      </c>
    </row>
    <row r="642" ht="15.75" customHeight="1">
      <c r="E642" s="4" t="str">
        <f>IFERROR(__xludf.DUMMYFUNCTION("GOOGLETRANSLATE(D642, ""he"", ""en"")"),"#VALUE!")</f>
        <v>#VALUE!</v>
      </c>
    </row>
    <row r="643" ht="15.75" customHeight="1">
      <c r="E643" s="4" t="str">
        <f>IFERROR(__xludf.DUMMYFUNCTION("GOOGLETRANSLATE(D643, ""he"", ""en"")"),"#VALUE!")</f>
        <v>#VALUE!</v>
      </c>
    </row>
    <row r="644" ht="15.75" customHeight="1">
      <c r="E644" s="4" t="str">
        <f>IFERROR(__xludf.DUMMYFUNCTION("GOOGLETRANSLATE(D644, ""he"", ""en"")"),"#VALUE!")</f>
        <v>#VALUE!</v>
      </c>
    </row>
    <row r="645" ht="15.75" customHeight="1">
      <c r="E645" s="4" t="str">
        <f>IFERROR(__xludf.DUMMYFUNCTION("GOOGLETRANSLATE(D645, ""he"", ""en"")"),"#VALUE!")</f>
        <v>#VALUE!</v>
      </c>
    </row>
    <row r="646" ht="15.75" customHeight="1">
      <c r="E646" s="4" t="str">
        <f>IFERROR(__xludf.DUMMYFUNCTION("GOOGLETRANSLATE(D646, ""he"", ""en"")"),"#VALUE!")</f>
        <v>#VALUE!</v>
      </c>
    </row>
    <row r="647" ht="15.75" customHeight="1">
      <c r="E647" s="4" t="str">
        <f>IFERROR(__xludf.DUMMYFUNCTION("GOOGLETRANSLATE(D647, ""he"", ""en"")"),"#VALUE!")</f>
        <v>#VALUE!</v>
      </c>
    </row>
    <row r="648" ht="15.75" customHeight="1">
      <c r="E648" s="4" t="str">
        <f>IFERROR(__xludf.DUMMYFUNCTION("GOOGLETRANSLATE(D648, ""he"", ""en"")"),"#VALUE!")</f>
        <v>#VALUE!</v>
      </c>
    </row>
    <row r="649" ht="15.75" customHeight="1">
      <c r="E649" s="4" t="str">
        <f>IFERROR(__xludf.DUMMYFUNCTION("GOOGLETRANSLATE(D649, ""he"", ""en"")"),"#VALUE!")</f>
        <v>#VALUE!</v>
      </c>
    </row>
    <row r="650" ht="15.75" customHeight="1">
      <c r="E650" s="4" t="str">
        <f>IFERROR(__xludf.DUMMYFUNCTION("GOOGLETRANSLATE(D650, ""he"", ""en"")"),"#VALUE!")</f>
        <v>#VALUE!</v>
      </c>
    </row>
    <row r="651" ht="15.75" customHeight="1">
      <c r="E651" s="4" t="str">
        <f>IFERROR(__xludf.DUMMYFUNCTION("GOOGLETRANSLATE(D651, ""he"", ""en"")"),"#VALUE!")</f>
        <v>#VALUE!</v>
      </c>
    </row>
    <row r="652" ht="15.75" customHeight="1">
      <c r="E652" s="4" t="str">
        <f>IFERROR(__xludf.DUMMYFUNCTION("GOOGLETRANSLATE(D652, ""he"", ""en"")"),"#VALUE!")</f>
        <v>#VALUE!</v>
      </c>
    </row>
    <row r="653" ht="15.75" customHeight="1">
      <c r="E653" s="4" t="str">
        <f>IFERROR(__xludf.DUMMYFUNCTION("GOOGLETRANSLATE(D653, ""he"", ""en"")"),"#VALUE!")</f>
        <v>#VALUE!</v>
      </c>
    </row>
    <row r="654" ht="15.75" customHeight="1">
      <c r="E654" s="4" t="str">
        <f>IFERROR(__xludf.DUMMYFUNCTION("GOOGLETRANSLATE(D654, ""he"", ""en"")"),"#VALUE!")</f>
        <v>#VALUE!</v>
      </c>
    </row>
    <row r="655" ht="15.75" customHeight="1">
      <c r="E655" s="4" t="str">
        <f>IFERROR(__xludf.DUMMYFUNCTION("GOOGLETRANSLATE(D655, ""he"", ""en"")"),"#VALUE!")</f>
        <v>#VALUE!</v>
      </c>
    </row>
    <row r="656" ht="15.75" customHeight="1">
      <c r="E656" s="4" t="str">
        <f>IFERROR(__xludf.DUMMYFUNCTION("GOOGLETRANSLATE(D656, ""he"", ""en"")"),"#VALUE!")</f>
        <v>#VALUE!</v>
      </c>
    </row>
    <row r="657" ht="15.75" customHeight="1">
      <c r="E657" s="4" t="str">
        <f>IFERROR(__xludf.DUMMYFUNCTION("GOOGLETRANSLATE(D657, ""he"", ""en"")"),"#VALUE!")</f>
        <v>#VALUE!</v>
      </c>
    </row>
    <row r="658" ht="15.75" customHeight="1">
      <c r="E658" s="4" t="str">
        <f>IFERROR(__xludf.DUMMYFUNCTION("GOOGLETRANSLATE(D658, ""he"", ""en"")"),"#VALUE!")</f>
        <v>#VALUE!</v>
      </c>
    </row>
    <row r="659" ht="15.75" customHeight="1">
      <c r="E659" s="4" t="str">
        <f>IFERROR(__xludf.DUMMYFUNCTION("GOOGLETRANSLATE(D659, ""he"", ""en"")"),"#VALUE!")</f>
        <v>#VALUE!</v>
      </c>
    </row>
    <row r="660" ht="15.75" customHeight="1">
      <c r="E660" s="4" t="str">
        <f>IFERROR(__xludf.DUMMYFUNCTION("GOOGLETRANSLATE(D660, ""he"", ""en"")"),"#VALUE!")</f>
        <v>#VALUE!</v>
      </c>
    </row>
    <row r="661" ht="15.75" customHeight="1">
      <c r="E661" s="4" t="str">
        <f>IFERROR(__xludf.DUMMYFUNCTION("GOOGLETRANSLATE(D661, ""he"", ""en"")"),"#VALUE!")</f>
        <v>#VALUE!</v>
      </c>
    </row>
    <row r="662" ht="15.75" customHeight="1">
      <c r="E662" s="4" t="str">
        <f>IFERROR(__xludf.DUMMYFUNCTION("GOOGLETRANSLATE(D662, ""he"", ""en"")"),"#VALUE!")</f>
        <v>#VALUE!</v>
      </c>
    </row>
    <row r="663" ht="15.75" customHeight="1">
      <c r="E663" s="4" t="str">
        <f>IFERROR(__xludf.DUMMYFUNCTION("GOOGLETRANSLATE(D663, ""he"", ""en"")"),"#VALUE!")</f>
        <v>#VALUE!</v>
      </c>
    </row>
    <row r="664" ht="15.75" customHeight="1">
      <c r="E664" s="4" t="str">
        <f>IFERROR(__xludf.DUMMYFUNCTION("GOOGLETRANSLATE(D664, ""he"", ""en"")"),"#VALUE!")</f>
        <v>#VALUE!</v>
      </c>
    </row>
    <row r="665" ht="15.75" customHeight="1">
      <c r="E665" s="4" t="str">
        <f>IFERROR(__xludf.DUMMYFUNCTION("GOOGLETRANSLATE(D665, ""he"", ""en"")"),"#VALUE!")</f>
        <v>#VALUE!</v>
      </c>
    </row>
    <row r="666" ht="15.75" customHeight="1">
      <c r="E666" s="4" t="str">
        <f>IFERROR(__xludf.DUMMYFUNCTION("GOOGLETRANSLATE(D666, ""he"", ""en"")"),"#VALUE!")</f>
        <v>#VALUE!</v>
      </c>
    </row>
    <row r="667" ht="15.75" customHeight="1">
      <c r="E667" s="4" t="str">
        <f>IFERROR(__xludf.DUMMYFUNCTION("GOOGLETRANSLATE(D667, ""he"", ""en"")"),"#VALUE!")</f>
        <v>#VALUE!</v>
      </c>
    </row>
    <row r="668" ht="15.75" customHeight="1">
      <c r="E668" s="4" t="str">
        <f>IFERROR(__xludf.DUMMYFUNCTION("GOOGLETRANSLATE(D668, ""he"", ""en"")"),"#VALUE!")</f>
        <v>#VALUE!</v>
      </c>
    </row>
    <row r="669" ht="15.75" customHeight="1">
      <c r="E669" s="4" t="str">
        <f>IFERROR(__xludf.DUMMYFUNCTION("GOOGLETRANSLATE(D669, ""he"", ""en"")"),"#VALUE!")</f>
        <v>#VALUE!</v>
      </c>
    </row>
    <row r="670" ht="15.75" customHeight="1">
      <c r="E670" s="4" t="str">
        <f>IFERROR(__xludf.DUMMYFUNCTION("GOOGLETRANSLATE(D670, ""he"", ""en"")"),"#VALUE!")</f>
        <v>#VALUE!</v>
      </c>
    </row>
    <row r="671" ht="15.75" customHeight="1">
      <c r="E671" s="4" t="str">
        <f>IFERROR(__xludf.DUMMYFUNCTION("GOOGLETRANSLATE(D671, ""he"", ""en"")"),"#VALUE!")</f>
        <v>#VALUE!</v>
      </c>
    </row>
    <row r="672" ht="15.75" customHeight="1">
      <c r="E672" s="4" t="str">
        <f>IFERROR(__xludf.DUMMYFUNCTION("GOOGLETRANSLATE(D672, ""he"", ""en"")"),"#VALUE!")</f>
        <v>#VALUE!</v>
      </c>
    </row>
    <row r="673" ht="15.75" customHeight="1">
      <c r="E673" s="4" t="str">
        <f>IFERROR(__xludf.DUMMYFUNCTION("GOOGLETRANSLATE(D673, ""he"", ""en"")"),"#VALUE!")</f>
        <v>#VALUE!</v>
      </c>
    </row>
    <row r="674" ht="15.75" customHeight="1">
      <c r="E674" s="4" t="str">
        <f>IFERROR(__xludf.DUMMYFUNCTION("GOOGLETRANSLATE(D674, ""he"", ""en"")"),"#VALUE!")</f>
        <v>#VALUE!</v>
      </c>
    </row>
    <row r="675" ht="15.75" customHeight="1">
      <c r="E675" s="4" t="str">
        <f>IFERROR(__xludf.DUMMYFUNCTION("GOOGLETRANSLATE(D675, ""he"", ""en"")"),"#VALUE!")</f>
        <v>#VALUE!</v>
      </c>
    </row>
    <row r="676" ht="15.75" customHeight="1">
      <c r="E676" s="4" t="str">
        <f>IFERROR(__xludf.DUMMYFUNCTION("GOOGLETRANSLATE(D676, ""he"", ""en"")"),"#VALUE!")</f>
        <v>#VALUE!</v>
      </c>
    </row>
    <row r="677" ht="15.75" customHeight="1">
      <c r="E677" s="4" t="str">
        <f>IFERROR(__xludf.DUMMYFUNCTION("GOOGLETRANSLATE(D677, ""he"", ""en"")"),"#VALUE!")</f>
        <v>#VALUE!</v>
      </c>
    </row>
    <row r="678" ht="15.75" customHeight="1">
      <c r="E678" s="4" t="str">
        <f>IFERROR(__xludf.DUMMYFUNCTION("GOOGLETRANSLATE(D678, ""he"", ""en"")"),"#VALUE!")</f>
        <v>#VALUE!</v>
      </c>
    </row>
    <row r="679" ht="15.75" customHeight="1">
      <c r="E679" s="4" t="str">
        <f>IFERROR(__xludf.DUMMYFUNCTION("GOOGLETRANSLATE(D679, ""he"", ""en"")"),"#VALUE!")</f>
        <v>#VALUE!</v>
      </c>
    </row>
    <row r="680" ht="15.75" customHeight="1">
      <c r="E680" s="4" t="str">
        <f>IFERROR(__xludf.DUMMYFUNCTION("GOOGLETRANSLATE(D680, ""he"", ""en"")"),"#VALUE!")</f>
        <v>#VALUE!</v>
      </c>
    </row>
    <row r="681" ht="15.75" customHeight="1">
      <c r="E681" s="4" t="str">
        <f>IFERROR(__xludf.DUMMYFUNCTION("GOOGLETRANSLATE(D681, ""he"", ""en"")"),"#VALUE!")</f>
        <v>#VALUE!</v>
      </c>
    </row>
    <row r="682" ht="15.75" customHeight="1">
      <c r="E682" s="4" t="str">
        <f>IFERROR(__xludf.DUMMYFUNCTION("GOOGLETRANSLATE(D682, ""he"", ""en"")"),"#VALUE!")</f>
        <v>#VALUE!</v>
      </c>
    </row>
    <row r="683" ht="15.75" customHeight="1">
      <c r="E683" s="4" t="str">
        <f>IFERROR(__xludf.DUMMYFUNCTION("GOOGLETRANSLATE(D683, ""he"", ""en"")"),"#VALUE!")</f>
        <v>#VALUE!</v>
      </c>
    </row>
    <row r="684" ht="15.75" customHeight="1">
      <c r="E684" s="4" t="str">
        <f>IFERROR(__xludf.DUMMYFUNCTION("GOOGLETRANSLATE(D684, ""he"", ""en"")"),"#VALUE!")</f>
        <v>#VALUE!</v>
      </c>
    </row>
    <row r="685" ht="15.75" customHeight="1">
      <c r="E685" s="4" t="str">
        <f>IFERROR(__xludf.DUMMYFUNCTION("GOOGLETRANSLATE(D685, ""he"", ""en"")"),"#VALUE!")</f>
        <v>#VALUE!</v>
      </c>
    </row>
    <row r="686" ht="15.75" customHeight="1">
      <c r="E686" s="4" t="str">
        <f>IFERROR(__xludf.DUMMYFUNCTION("GOOGLETRANSLATE(D686, ""he"", ""en"")"),"#VALUE!")</f>
        <v>#VALUE!</v>
      </c>
    </row>
    <row r="687" ht="15.75" customHeight="1">
      <c r="E687" s="4" t="str">
        <f>IFERROR(__xludf.DUMMYFUNCTION("GOOGLETRANSLATE(D687, ""he"", ""en"")"),"#VALUE!")</f>
        <v>#VALUE!</v>
      </c>
    </row>
    <row r="688" ht="15.75" customHeight="1">
      <c r="E688" s="4" t="str">
        <f>IFERROR(__xludf.DUMMYFUNCTION("GOOGLETRANSLATE(D688, ""he"", ""en"")"),"#VALUE!")</f>
        <v>#VALUE!</v>
      </c>
    </row>
    <row r="689" ht="15.75" customHeight="1">
      <c r="E689" s="4" t="str">
        <f>IFERROR(__xludf.DUMMYFUNCTION("GOOGLETRANSLATE(D689, ""he"", ""en"")"),"#VALUE!")</f>
        <v>#VALUE!</v>
      </c>
    </row>
    <row r="690" ht="15.75" customHeight="1">
      <c r="E690" s="4" t="str">
        <f>IFERROR(__xludf.DUMMYFUNCTION("GOOGLETRANSLATE(D690, ""he"", ""en"")"),"#VALUE!")</f>
        <v>#VALUE!</v>
      </c>
    </row>
    <row r="691" ht="15.75" customHeight="1">
      <c r="E691" s="4" t="str">
        <f>IFERROR(__xludf.DUMMYFUNCTION("GOOGLETRANSLATE(D691, ""he"", ""en"")"),"#VALUE!")</f>
        <v>#VALUE!</v>
      </c>
    </row>
    <row r="692" ht="15.75" customHeight="1">
      <c r="E692" s="4" t="str">
        <f>IFERROR(__xludf.DUMMYFUNCTION("GOOGLETRANSLATE(D692, ""he"", ""en"")"),"#VALUE!")</f>
        <v>#VALUE!</v>
      </c>
    </row>
    <row r="693" ht="15.75" customHeight="1">
      <c r="E693" s="4" t="str">
        <f>IFERROR(__xludf.DUMMYFUNCTION("GOOGLETRANSLATE(D693, ""he"", ""en"")"),"#VALUE!")</f>
        <v>#VALUE!</v>
      </c>
    </row>
    <row r="694" ht="15.75" customHeight="1">
      <c r="E694" s="4" t="str">
        <f>IFERROR(__xludf.DUMMYFUNCTION("GOOGLETRANSLATE(D694, ""he"", ""en"")"),"#VALUE!")</f>
        <v>#VALUE!</v>
      </c>
    </row>
    <row r="695" ht="15.75" customHeight="1">
      <c r="E695" s="4" t="str">
        <f>IFERROR(__xludf.DUMMYFUNCTION("GOOGLETRANSLATE(D695, ""he"", ""en"")"),"#VALUE!")</f>
        <v>#VALUE!</v>
      </c>
    </row>
    <row r="696" ht="15.75" customHeight="1">
      <c r="E696" s="4" t="str">
        <f>IFERROR(__xludf.DUMMYFUNCTION("GOOGLETRANSLATE(D696, ""he"", ""en"")"),"#VALUE!")</f>
        <v>#VALUE!</v>
      </c>
    </row>
    <row r="697" ht="15.75" customHeight="1">
      <c r="E697" s="4" t="str">
        <f>IFERROR(__xludf.DUMMYFUNCTION("GOOGLETRANSLATE(D697, ""he"", ""en"")"),"#VALUE!")</f>
        <v>#VALUE!</v>
      </c>
    </row>
    <row r="698" ht="15.75" customHeight="1">
      <c r="E698" s="4" t="str">
        <f>IFERROR(__xludf.DUMMYFUNCTION("GOOGLETRANSLATE(D698, ""he"", ""en"")"),"#VALUE!")</f>
        <v>#VALUE!</v>
      </c>
    </row>
    <row r="699" ht="15.75" customHeight="1">
      <c r="E699" s="4" t="str">
        <f>IFERROR(__xludf.DUMMYFUNCTION("GOOGLETRANSLATE(D699, ""he"", ""en"")"),"#VALUE!")</f>
        <v>#VALUE!</v>
      </c>
    </row>
    <row r="700" ht="15.75" customHeight="1">
      <c r="E700" s="4" t="str">
        <f>IFERROR(__xludf.DUMMYFUNCTION("GOOGLETRANSLATE(D700, ""he"", ""en"")"),"#VALUE!")</f>
        <v>#VALUE!</v>
      </c>
    </row>
    <row r="701" ht="15.75" customHeight="1">
      <c r="E701" s="4" t="str">
        <f>IFERROR(__xludf.DUMMYFUNCTION("GOOGLETRANSLATE(D701, ""he"", ""en"")"),"#VALUE!")</f>
        <v>#VALUE!</v>
      </c>
    </row>
    <row r="702" ht="15.75" customHeight="1">
      <c r="E702" s="4" t="str">
        <f>IFERROR(__xludf.DUMMYFUNCTION("GOOGLETRANSLATE(D702, ""he"", ""en"")"),"#VALUE!")</f>
        <v>#VALUE!</v>
      </c>
    </row>
    <row r="703" ht="15.75" customHeight="1">
      <c r="E703" s="4" t="str">
        <f>IFERROR(__xludf.DUMMYFUNCTION("GOOGLETRANSLATE(D703, ""he"", ""en"")"),"#VALUE!")</f>
        <v>#VALUE!</v>
      </c>
    </row>
    <row r="704" ht="15.75" customHeight="1">
      <c r="E704" s="4" t="str">
        <f>IFERROR(__xludf.DUMMYFUNCTION("GOOGLETRANSLATE(D704, ""he"", ""en"")"),"#VALUE!")</f>
        <v>#VALUE!</v>
      </c>
    </row>
    <row r="705" ht="15.75" customHeight="1">
      <c r="E705" s="4" t="str">
        <f>IFERROR(__xludf.DUMMYFUNCTION("GOOGLETRANSLATE(D705, ""he"", ""en"")"),"#VALUE!")</f>
        <v>#VALUE!</v>
      </c>
    </row>
    <row r="706" ht="15.75" customHeight="1">
      <c r="E706" s="4" t="str">
        <f>IFERROR(__xludf.DUMMYFUNCTION("GOOGLETRANSLATE(D706, ""he"", ""en"")"),"#VALUE!")</f>
        <v>#VALUE!</v>
      </c>
    </row>
    <row r="707" ht="15.75" customHeight="1">
      <c r="E707" s="4" t="str">
        <f>IFERROR(__xludf.DUMMYFUNCTION("GOOGLETRANSLATE(D707, ""he"", ""en"")"),"#VALUE!")</f>
        <v>#VALUE!</v>
      </c>
    </row>
    <row r="708" ht="15.75" customHeight="1">
      <c r="E708" s="4" t="str">
        <f>IFERROR(__xludf.DUMMYFUNCTION("GOOGLETRANSLATE(D708, ""he"", ""en"")"),"#VALUE!")</f>
        <v>#VALUE!</v>
      </c>
    </row>
    <row r="709" ht="15.75" customHeight="1">
      <c r="E709" s="4" t="str">
        <f>IFERROR(__xludf.DUMMYFUNCTION("GOOGLETRANSLATE(D709, ""he"", ""en"")"),"#VALUE!")</f>
        <v>#VALUE!</v>
      </c>
    </row>
    <row r="710" ht="15.75" customHeight="1">
      <c r="E710" s="4" t="str">
        <f>IFERROR(__xludf.DUMMYFUNCTION("GOOGLETRANSLATE(D710, ""he"", ""en"")"),"#VALUE!")</f>
        <v>#VALUE!</v>
      </c>
    </row>
    <row r="711" ht="15.75" customHeight="1">
      <c r="E711" s="4" t="str">
        <f>IFERROR(__xludf.DUMMYFUNCTION("GOOGLETRANSLATE(D711, ""he"", ""en"")"),"#VALUE!")</f>
        <v>#VALUE!</v>
      </c>
    </row>
    <row r="712" ht="15.75" customHeight="1">
      <c r="E712" s="4" t="str">
        <f>IFERROR(__xludf.DUMMYFUNCTION("GOOGLETRANSLATE(D712, ""he"", ""en"")"),"#VALUE!")</f>
        <v>#VALUE!</v>
      </c>
    </row>
    <row r="713" ht="15.75" customHeight="1">
      <c r="E713" s="4" t="str">
        <f>IFERROR(__xludf.DUMMYFUNCTION("GOOGLETRANSLATE(D713, ""he"", ""en"")"),"#VALUE!")</f>
        <v>#VALUE!</v>
      </c>
    </row>
    <row r="714" ht="15.75" customHeight="1">
      <c r="E714" s="4" t="str">
        <f>IFERROR(__xludf.DUMMYFUNCTION("GOOGLETRANSLATE(D714, ""he"", ""en"")"),"#VALUE!")</f>
        <v>#VALUE!</v>
      </c>
    </row>
    <row r="715" ht="15.75" customHeight="1">
      <c r="E715" s="4" t="str">
        <f>IFERROR(__xludf.DUMMYFUNCTION("GOOGLETRANSLATE(D715, ""he"", ""en"")"),"#VALUE!")</f>
        <v>#VALUE!</v>
      </c>
    </row>
    <row r="716" ht="15.75" customHeight="1">
      <c r="E716" s="4" t="str">
        <f>IFERROR(__xludf.DUMMYFUNCTION("GOOGLETRANSLATE(D716, ""he"", ""en"")"),"#VALUE!")</f>
        <v>#VALUE!</v>
      </c>
    </row>
    <row r="717" ht="15.75" customHeight="1">
      <c r="E717" s="4" t="str">
        <f>IFERROR(__xludf.DUMMYFUNCTION("GOOGLETRANSLATE(D717, ""he"", ""en"")"),"#VALUE!")</f>
        <v>#VALUE!</v>
      </c>
    </row>
    <row r="718" ht="15.75" customHeight="1">
      <c r="E718" s="4" t="str">
        <f>IFERROR(__xludf.DUMMYFUNCTION("GOOGLETRANSLATE(D718, ""he"", ""en"")"),"#VALUE!")</f>
        <v>#VALUE!</v>
      </c>
    </row>
    <row r="719" ht="15.75" customHeight="1">
      <c r="E719" s="4" t="str">
        <f>IFERROR(__xludf.DUMMYFUNCTION("GOOGLETRANSLATE(D719, ""he"", ""en"")"),"#VALUE!")</f>
        <v>#VALUE!</v>
      </c>
    </row>
    <row r="720" ht="15.75" customHeight="1">
      <c r="E720" s="4" t="str">
        <f>IFERROR(__xludf.DUMMYFUNCTION("GOOGLETRANSLATE(D720, ""he"", ""en"")"),"#VALUE!")</f>
        <v>#VALUE!</v>
      </c>
    </row>
    <row r="721" ht="15.75" customHeight="1">
      <c r="E721" s="4" t="str">
        <f>IFERROR(__xludf.DUMMYFUNCTION("GOOGLETRANSLATE(D721, ""he"", ""en"")"),"#VALUE!")</f>
        <v>#VALUE!</v>
      </c>
    </row>
    <row r="722" ht="15.75" customHeight="1">
      <c r="E722" s="4" t="str">
        <f>IFERROR(__xludf.DUMMYFUNCTION("GOOGLETRANSLATE(D722, ""he"", ""en"")"),"#VALUE!")</f>
        <v>#VALUE!</v>
      </c>
    </row>
    <row r="723" ht="15.75" customHeight="1">
      <c r="E723" s="4" t="str">
        <f>IFERROR(__xludf.DUMMYFUNCTION("GOOGLETRANSLATE(D723, ""he"", ""en"")"),"#VALUE!")</f>
        <v>#VALUE!</v>
      </c>
    </row>
    <row r="724" ht="15.75" customHeight="1">
      <c r="E724" s="4" t="str">
        <f>IFERROR(__xludf.DUMMYFUNCTION("GOOGLETRANSLATE(D724, ""he"", ""en"")"),"#VALUE!")</f>
        <v>#VALUE!</v>
      </c>
    </row>
    <row r="725" ht="15.75" customHeight="1">
      <c r="E725" s="4" t="str">
        <f>IFERROR(__xludf.DUMMYFUNCTION("GOOGLETRANSLATE(D725, ""he"", ""en"")"),"#VALUE!")</f>
        <v>#VALUE!</v>
      </c>
    </row>
    <row r="726" ht="15.75" customHeight="1">
      <c r="E726" s="4" t="str">
        <f>IFERROR(__xludf.DUMMYFUNCTION("GOOGLETRANSLATE(D726, ""he"", ""en"")"),"#VALUE!")</f>
        <v>#VALUE!</v>
      </c>
    </row>
    <row r="727" ht="15.75" customHeight="1">
      <c r="E727" s="4" t="str">
        <f>IFERROR(__xludf.DUMMYFUNCTION("GOOGLETRANSLATE(D727, ""he"", ""en"")"),"#VALUE!")</f>
        <v>#VALUE!</v>
      </c>
    </row>
    <row r="728" ht="15.75" customHeight="1">
      <c r="E728" s="4" t="str">
        <f>IFERROR(__xludf.DUMMYFUNCTION("GOOGLETRANSLATE(D728, ""he"", ""en"")"),"#VALUE!")</f>
        <v>#VALUE!</v>
      </c>
    </row>
    <row r="729" ht="15.75" customHeight="1">
      <c r="E729" s="4" t="str">
        <f>IFERROR(__xludf.DUMMYFUNCTION("GOOGLETRANSLATE(D729, ""he"", ""en"")"),"#VALUE!")</f>
        <v>#VALUE!</v>
      </c>
    </row>
    <row r="730" ht="15.75" customHeight="1">
      <c r="E730" s="4" t="str">
        <f>IFERROR(__xludf.DUMMYFUNCTION("GOOGLETRANSLATE(D730, ""he"", ""en"")"),"#VALUE!")</f>
        <v>#VALUE!</v>
      </c>
    </row>
    <row r="731" ht="15.75" customHeight="1">
      <c r="E731" s="4" t="str">
        <f>IFERROR(__xludf.DUMMYFUNCTION("GOOGLETRANSLATE(D731, ""he"", ""en"")"),"#VALUE!")</f>
        <v>#VALUE!</v>
      </c>
    </row>
    <row r="732" ht="15.75" customHeight="1">
      <c r="E732" s="4" t="str">
        <f>IFERROR(__xludf.DUMMYFUNCTION("GOOGLETRANSLATE(D732, ""he"", ""en"")"),"#VALUE!")</f>
        <v>#VALUE!</v>
      </c>
    </row>
    <row r="733" ht="15.75" customHeight="1">
      <c r="E733" s="4" t="str">
        <f>IFERROR(__xludf.DUMMYFUNCTION("GOOGLETRANSLATE(D733, ""he"", ""en"")"),"#VALUE!")</f>
        <v>#VALUE!</v>
      </c>
    </row>
    <row r="734" ht="15.75" customHeight="1">
      <c r="E734" s="4" t="str">
        <f>IFERROR(__xludf.DUMMYFUNCTION("GOOGLETRANSLATE(D734, ""he"", ""en"")"),"#VALUE!")</f>
        <v>#VALUE!</v>
      </c>
    </row>
    <row r="735" ht="15.75" customHeight="1">
      <c r="E735" s="4" t="str">
        <f>IFERROR(__xludf.DUMMYFUNCTION("GOOGLETRANSLATE(D735, ""he"", ""en"")"),"#VALUE!")</f>
        <v>#VALUE!</v>
      </c>
    </row>
    <row r="736" ht="15.75" customHeight="1">
      <c r="E736" s="4" t="str">
        <f>IFERROR(__xludf.DUMMYFUNCTION("GOOGLETRANSLATE(D736, ""he"", ""en"")"),"#VALUE!")</f>
        <v>#VALUE!</v>
      </c>
    </row>
    <row r="737" ht="15.75" customHeight="1">
      <c r="E737" s="4" t="str">
        <f>IFERROR(__xludf.DUMMYFUNCTION("GOOGLETRANSLATE(D737, ""he"", ""en"")"),"#VALUE!")</f>
        <v>#VALUE!</v>
      </c>
    </row>
    <row r="738" ht="15.75" customHeight="1">
      <c r="E738" s="4" t="str">
        <f>IFERROR(__xludf.DUMMYFUNCTION("GOOGLETRANSLATE(D738, ""he"", ""en"")"),"#VALUE!")</f>
        <v>#VALUE!</v>
      </c>
    </row>
    <row r="739" ht="15.75" customHeight="1">
      <c r="E739" s="4" t="str">
        <f>IFERROR(__xludf.DUMMYFUNCTION("GOOGLETRANSLATE(D739, ""he"", ""en"")"),"#VALUE!")</f>
        <v>#VALUE!</v>
      </c>
    </row>
    <row r="740" ht="15.75" customHeight="1">
      <c r="E740" s="4" t="str">
        <f>IFERROR(__xludf.DUMMYFUNCTION("GOOGLETRANSLATE(D740, ""he"", ""en"")"),"#VALUE!")</f>
        <v>#VALUE!</v>
      </c>
    </row>
    <row r="741" ht="15.75" customHeight="1">
      <c r="E741" s="4" t="str">
        <f>IFERROR(__xludf.DUMMYFUNCTION("GOOGLETRANSLATE(D741, ""he"", ""en"")"),"#VALUE!")</f>
        <v>#VALUE!</v>
      </c>
    </row>
    <row r="742" ht="15.75" customHeight="1">
      <c r="E742" s="4" t="str">
        <f>IFERROR(__xludf.DUMMYFUNCTION("GOOGLETRANSLATE(D742, ""he"", ""en"")"),"#VALUE!")</f>
        <v>#VALUE!</v>
      </c>
    </row>
    <row r="743" ht="15.75" customHeight="1">
      <c r="E743" s="4" t="str">
        <f>IFERROR(__xludf.DUMMYFUNCTION("GOOGLETRANSLATE(D743, ""he"", ""en"")"),"#VALUE!")</f>
        <v>#VALUE!</v>
      </c>
    </row>
    <row r="744" ht="15.75" customHeight="1">
      <c r="E744" s="4" t="str">
        <f>IFERROR(__xludf.DUMMYFUNCTION("GOOGLETRANSLATE(D744, ""he"", ""en"")"),"#VALUE!")</f>
        <v>#VALUE!</v>
      </c>
    </row>
    <row r="745" ht="15.75" customHeight="1">
      <c r="E745" s="4" t="str">
        <f>IFERROR(__xludf.DUMMYFUNCTION("GOOGLETRANSLATE(D745, ""he"", ""en"")"),"#VALUE!")</f>
        <v>#VALUE!</v>
      </c>
    </row>
    <row r="746" ht="15.75" customHeight="1">
      <c r="E746" s="4" t="str">
        <f>IFERROR(__xludf.DUMMYFUNCTION("GOOGLETRANSLATE(D746, ""he"", ""en"")"),"#VALUE!")</f>
        <v>#VALUE!</v>
      </c>
    </row>
    <row r="747" ht="15.75" customHeight="1">
      <c r="E747" s="4" t="str">
        <f>IFERROR(__xludf.DUMMYFUNCTION("GOOGLETRANSLATE(D747, ""he"", ""en"")"),"#VALUE!")</f>
        <v>#VALUE!</v>
      </c>
    </row>
    <row r="748" ht="15.75" customHeight="1">
      <c r="E748" s="4" t="str">
        <f>IFERROR(__xludf.DUMMYFUNCTION("GOOGLETRANSLATE(D748, ""he"", ""en"")"),"#VALUE!")</f>
        <v>#VALUE!</v>
      </c>
    </row>
    <row r="749" ht="15.75" customHeight="1">
      <c r="E749" s="4" t="str">
        <f>IFERROR(__xludf.DUMMYFUNCTION("GOOGLETRANSLATE(D749, ""he"", ""en"")"),"#VALUE!")</f>
        <v>#VALUE!</v>
      </c>
    </row>
    <row r="750" ht="15.75" customHeight="1">
      <c r="E750" s="4" t="str">
        <f>IFERROR(__xludf.DUMMYFUNCTION("GOOGLETRANSLATE(D750, ""he"", ""en"")"),"#VALUE!")</f>
        <v>#VALUE!</v>
      </c>
    </row>
    <row r="751" ht="15.75" customHeight="1">
      <c r="E751" s="4" t="str">
        <f>IFERROR(__xludf.DUMMYFUNCTION("GOOGLETRANSLATE(D751, ""he"", ""en"")"),"#VALUE!")</f>
        <v>#VALUE!</v>
      </c>
    </row>
    <row r="752" ht="15.75" customHeight="1">
      <c r="E752" s="4" t="str">
        <f>IFERROR(__xludf.DUMMYFUNCTION("GOOGLETRANSLATE(D752, ""he"", ""en"")"),"#VALUE!")</f>
        <v>#VALUE!</v>
      </c>
    </row>
    <row r="753" ht="15.75" customHeight="1">
      <c r="E753" s="4" t="str">
        <f>IFERROR(__xludf.DUMMYFUNCTION("GOOGLETRANSLATE(D753, ""he"", ""en"")"),"#VALUE!")</f>
        <v>#VALUE!</v>
      </c>
    </row>
    <row r="754" ht="15.75" customHeight="1">
      <c r="E754" s="4" t="str">
        <f>IFERROR(__xludf.DUMMYFUNCTION("GOOGLETRANSLATE(D754, ""he"", ""en"")"),"#VALUE!")</f>
        <v>#VALUE!</v>
      </c>
    </row>
    <row r="755" ht="15.75" customHeight="1">
      <c r="E755" s="4" t="str">
        <f>IFERROR(__xludf.DUMMYFUNCTION("GOOGLETRANSLATE(D755, ""he"", ""en"")"),"#VALUE!")</f>
        <v>#VALUE!</v>
      </c>
    </row>
    <row r="756" ht="15.75" customHeight="1">
      <c r="E756" s="4" t="str">
        <f>IFERROR(__xludf.DUMMYFUNCTION("GOOGLETRANSLATE(D756, ""he"", ""en"")"),"#VALUE!")</f>
        <v>#VALUE!</v>
      </c>
    </row>
    <row r="757" ht="15.75" customHeight="1">
      <c r="E757" s="4" t="str">
        <f>IFERROR(__xludf.DUMMYFUNCTION("GOOGLETRANSLATE(D757, ""he"", ""en"")"),"#VALUE!")</f>
        <v>#VALUE!</v>
      </c>
    </row>
    <row r="758" ht="15.75" customHeight="1">
      <c r="E758" s="4" t="str">
        <f>IFERROR(__xludf.DUMMYFUNCTION("GOOGLETRANSLATE(D758, ""he"", ""en"")"),"#VALUE!")</f>
        <v>#VALUE!</v>
      </c>
    </row>
    <row r="759" ht="15.75" customHeight="1">
      <c r="E759" s="4" t="str">
        <f>IFERROR(__xludf.DUMMYFUNCTION("GOOGLETRANSLATE(D759, ""he"", ""en"")"),"#VALUE!")</f>
        <v>#VALUE!</v>
      </c>
    </row>
    <row r="760" ht="15.75" customHeight="1">
      <c r="E760" s="4" t="str">
        <f>IFERROR(__xludf.DUMMYFUNCTION("GOOGLETRANSLATE(D760, ""he"", ""en"")"),"#VALUE!")</f>
        <v>#VALUE!</v>
      </c>
    </row>
    <row r="761" ht="15.75" customHeight="1">
      <c r="E761" s="4" t="str">
        <f>IFERROR(__xludf.DUMMYFUNCTION("GOOGLETRANSLATE(D761, ""he"", ""en"")"),"#VALUE!")</f>
        <v>#VALUE!</v>
      </c>
    </row>
    <row r="762" ht="15.75" customHeight="1">
      <c r="E762" s="4" t="str">
        <f>IFERROR(__xludf.DUMMYFUNCTION("GOOGLETRANSLATE(D762, ""he"", ""en"")"),"#VALUE!")</f>
        <v>#VALUE!</v>
      </c>
    </row>
    <row r="763" ht="15.75" customHeight="1">
      <c r="E763" s="4" t="str">
        <f>IFERROR(__xludf.DUMMYFUNCTION("GOOGLETRANSLATE(D763, ""he"", ""en"")"),"#VALUE!")</f>
        <v>#VALUE!</v>
      </c>
    </row>
    <row r="764" ht="15.75" customHeight="1">
      <c r="E764" s="4" t="str">
        <f>IFERROR(__xludf.DUMMYFUNCTION("GOOGLETRANSLATE(D764, ""he"", ""en"")"),"#VALUE!")</f>
        <v>#VALUE!</v>
      </c>
    </row>
    <row r="765" ht="15.75" customHeight="1">
      <c r="E765" s="4" t="str">
        <f>IFERROR(__xludf.DUMMYFUNCTION("GOOGLETRANSLATE(D765, ""he"", ""en"")"),"#VALUE!")</f>
        <v>#VALUE!</v>
      </c>
    </row>
    <row r="766" ht="15.75" customHeight="1">
      <c r="E766" s="4" t="str">
        <f>IFERROR(__xludf.DUMMYFUNCTION("GOOGLETRANSLATE(D766, ""he"", ""en"")"),"#VALUE!")</f>
        <v>#VALUE!</v>
      </c>
    </row>
    <row r="767" ht="15.75" customHeight="1">
      <c r="E767" s="4" t="str">
        <f>IFERROR(__xludf.DUMMYFUNCTION("GOOGLETRANSLATE(D767, ""he"", ""en"")"),"#VALUE!")</f>
        <v>#VALUE!</v>
      </c>
    </row>
    <row r="768" ht="15.75" customHeight="1">
      <c r="E768" s="4" t="str">
        <f>IFERROR(__xludf.DUMMYFUNCTION("GOOGLETRANSLATE(D768, ""he"", ""en"")"),"#VALUE!")</f>
        <v>#VALUE!</v>
      </c>
    </row>
    <row r="769" ht="15.75" customHeight="1">
      <c r="E769" s="4" t="str">
        <f>IFERROR(__xludf.DUMMYFUNCTION("GOOGLETRANSLATE(D769, ""he"", ""en"")"),"#VALUE!")</f>
        <v>#VALUE!</v>
      </c>
    </row>
    <row r="770" ht="15.75" customHeight="1">
      <c r="E770" s="4" t="str">
        <f>IFERROR(__xludf.DUMMYFUNCTION("GOOGLETRANSLATE(D770, ""he"", ""en"")"),"#VALUE!")</f>
        <v>#VALUE!</v>
      </c>
    </row>
    <row r="771" ht="15.75" customHeight="1">
      <c r="E771" s="4" t="str">
        <f>IFERROR(__xludf.DUMMYFUNCTION("GOOGLETRANSLATE(D771, ""he"", ""en"")"),"#VALUE!")</f>
        <v>#VALUE!</v>
      </c>
    </row>
    <row r="772" ht="15.75" customHeight="1">
      <c r="E772" s="4" t="str">
        <f>IFERROR(__xludf.DUMMYFUNCTION("GOOGLETRANSLATE(D772, ""he"", ""en"")"),"#VALUE!")</f>
        <v>#VALUE!</v>
      </c>
    </row>
    <row r="773" ht="15.75" customHeight="1">
      <c r="E773" s="4" t="str">
        <f>IFERROR(__xludf.DUMMYFUNCTION("GOOGLETRANSLATE(D773, ""he"", ""en"")"),"#VALUE!")</f>
        <v>#VALUE!</v>
      </c>
    </row>
    <row r="774" ht="15.75" customHeight="1">
      <c r="E774" s="4" t="str">
        <f>IFERROR(__xludf.DUMMYFUNCTION("GOOGLETRANSLATE(D774, ""he"", ""en"")"),"#VALUE!")</f>
        <v>#VALUE!</v>
      </c>
    </row>
    <row r="775" ht="15.75" customHeight="1">
      <c r="E775" s="4" t="str">
        <f>IFERROR(__xludf.DUMMYFUNCTION("GOOGLETRANSLATE(D775, ""he"", ""en"")"),"#VALUE!")</f>
        <v>#VALUE!</v>
      </c>
    </row>
    <row r="776" ht="15.75" customHeight="1">
      <c r="E776" s="4" t="str">
        <f>IFERROR(__xludf.DUMMYFUNCTION("GOOGLETRANSLATE(D776, ""he"", ""en"")"),"#VALUE!")</f>
        <v>#VALUE!</v>
      </c>
    </row>
    <row r="777" ht="15.75" customHeight="1">
      <c r="E777" s="4" t="str">
        <f>IFERROR(__xludf.DUMMYFUNCTION("GOOGLETRANSLATE(D777, ""he"", ""en"")"),"#VALUE!")</f>
        <v>#VALUE!</v>
      </c>
    </row>
    <row r="778" ht="15.75" customHeight="1">
      <c r="E778" s="4" t="str">
        <f>IFERROR(__xludf.DUMMYFUNCTION("GOOGLETRANSLATE(D778, ""he"", ""en"")"),"#VALUE!")</f>
        <v>#VALUE!</v>
      </c>
    </row>
    <row r="779" ht="15.75" customHeight="1">
      <c r="E779" s="4" t="str">
        <f>IFERROR(__xludf.DUMMYFUNCTION("GOOGLETRANSLATE(D779, ""he"", ""en"")"),"#VALUE!")</f>
        <v>#VALUE!</v>
      </c>
    </row>
    <row r="780" ht="15.75" customHeight="1">
      <c r="E780" s="4" t="str">
        <f>IFERROR(__xludf.DUMMYFUNCTION("GOOGLETRANSLATE(D780, ""he"", ""en"")"),"#VALUE!")</f>
        <v>#VALUE!</v>
      </c>
    </row>
    <row r="781" ht="15.75" customHeight="1">
      <c r="E781" s="4" t="str">
        <f>IFERROR(__xludf.DUMMYFUNCTION("GOOGLETRANSLATE(D781, ""he"", ""en"")"),"#VALUE!")</f>
        <v>#VALUE!</v>
      </c>
    </row>
    <row r="782" ht="15.75" customHeight="1">
      <c r="E782" s="4" t="str">
        <f>IFERROR(__xludf.DUMMYFUNCTION("GOOGLETRANSLATE(D782, ""he"", ""en"")"),"#VALUE!")</f>
        <v>#VALUE!</v>
      </c>
    </row>
    <row r="783" ht="15.75" customHeight="1">
      <c r="E783" s="4" t="str">
        <f>IFERROR(__xludf.DUMMYFUNCTION("GOOGLETRANSLATE(D783, ""he"", ""en"")"),"#VALUE!")</f>
        <v>#VALUE!</v>
      </c>
    </row>
    <row r="784" ht="15.75" customHeight="1">
      <c r="E784" s="4" t="str">
        <f>IFERROR(__xludf.DUMMYFUNCTION("GOOGLETRANSLATE(D784, ""he"", ""en"")"),"#VALUE!")</f>
        <v>#VALUE!</v>
      </c>
    </row>
    <row r="785" ht="15.75" customHeight="1">
      <c r="E785" s="4" t="str">
        <f>IFERROR(__xludf.DUMMYFUNCTION("GOOGLETRANSLATE(D785, ""he"", ""en"")"),"#VALUE!")</f>
        <v>#VALUE!</v>
      </c>
    </row>
    <row r="786" ht="15.75" customHeight="1">
      <c r="E786" s="4" t="str">
        <f>IFERROR(__xludf.DUMMYFUNCTION("GOOGLETRANSLATE(D786, ""he"", ""en"")"),"#VALUE!")</f>
        <v>#VALUE!</v>
      </c>
    </row>
    <row r="787" ht="15.75" customHeight="1">
      <c r="E787" s="4" t="str">
        <f>IFERROR(__xludf.DUMMYFUNCTION("GOOGLETRANSLATE(D787, ""he"", ""en"")"),"#VALUE!")</f>
        <v>#VALUE!</v>
      </c>
    </row>
    <row r="788" ht="15.75" customHeight="1">
      <c r="E788" s="4" t="str">
        <f>IFERROR(__xludf.DUMMYFUNCTION("GOOGLETRANSLATE(D788, ""he"", ""en"")"),"#VALUE!")</f>
        <v>#VALUE!</v>
      </c>
    </row>
    <row r="789" ht="15.75" customHeight="1">
      <c r="E789" s="4" t="str">
        <f>IFERROR(__xludf.DUMMYFUNCTION("GOOGLETRANSLATE(D789, ""he"", ""en"")"),"#VALUE!")</f>
        <v>#VALUE!</v>
      </c>
    </row>
    <row r="790" ht="15.75" customHeight="1">
      <c r="E790" s="4" t="str">
        <f>IFERROR(__xludf.DUMMYFUNCTION("GOOGLETRANSLATE(D790, ""he"", ""en"")"),"#VALUE!")</f>
        <v>#VALUE!</v>
      </c>
    </row>
    <row r="791" ht="15.75" customHeight="1">
      <c r="E791" s="4" t="str">
        <f>IFERROR(__xludf.DUMMYFUNCTION("GOOGLETRANSLATE(D791, ""he"", ""en"")"),"#VALUE!")</f>
        <v>#VALUE!</v>
      </c>
    </row>
    <row r="792" ht="15.75" customHeight="1">
      <c r="E792" s="4" t="str">
        <f>IFERROR(__xludf.DUMMYFUNCTION("GOOGLETRANSLATE(D792, ""he"", ""en"")"),"#VALUE!")</f>
        <v>#VALUE!</v>
      </c>
    </row>
    <row r="793" ht="15.75" customHeight="1">
      <c r="E793" s="4" t="str">
        <f>IFERROR(__xludf.DUMMYFUNCTION("GOOGLETRANSLATE(D793, ""he"", ""en"")"),"#VALUE!")</f>
        <v>#VALUE!</v>
      </c>
    </row>
    <row r="794" ht="15.75" customHeight="1">
      <c r="E794" s="4" t="str">
        <f>IFERROR(__xludf.DUMMYFUNCTION("GOOGLETRANSLATE(D794, ""he"", ""en"")"),"#VALUE!")</f>
        <v>#VALUE!</v>
      </c>
    </row>
    <row r="795" ht="15.75" customHeight="1">
      <c r="E795" s="4" t="str">
        <f>IFERROR(__xludf.DUMMYFUNCTION("GOOGLETRANSLATE(D795, ""he"", ""en"")"),"#VALUE!")</f>
        <v>#VALUE!</v>
      </c>
    </row>
    <row r="796" ht="15.75" customHeight="1">
      <c r="E796" s="4" t="str">
        <f>IFERROR(__xludf.DUMMYFUNCTION("GOOGLETRANSLATE(D796, ""he"", ""en"")"),"#VALUE!")</f>
        <v>#VALUE!</v>
      </c>
    </row>
    <row r="797" ht="15.75" customHeight="1">
      <c r="E797" s="4" t="str">
        <f>IFERROR(__xludf.DUMMYFUNCTION("GOOGLETRANSLATE(D797, ""he"", ""en"")"),"#VALUE!")</f>
        <v>#VALUE!</v>
      </c>
    </row>
    <row r="798" ht="15.75" customHeight="1">
      <c r="E798" s="4" t="str">
        <f>IFERROR(__xludf.DUMMYFUNCTION("GOOGLETRANSLATE(D798, ""he"", ""en"")"),"#VALUE!")</f>
        <v>#VALUE!</v>
      </c>
    </row>
    <row r="799" ht="15.75" customHeight="1">
      <c r="E799" s="4" t="str">
        <f>IFERROR(__xludf.DUMMYFUNCTION("GOOGLETRANSLATE(D799, ""he"", ""en"")"),"#VALUE!")</f>
        <v>#VALUE!</v>
      </c>
    </row>
    <row r="800" ht="15.75" customHeight="1">
      <c r="E800" s="4" t="str">
        <f>IFERROR(__xludf.DUMMYFUNCTION("GOOGLETRANSLATE(D800, ""he"", ""en"")"),"#VALUE!")</f>
        <v>#VALUE!</v>
      </c>
    </row>
    <row r="801" ht="15.75" customHeight="1">
      <c r="E801" s="4" t="str">
        <f>IFERROR(__xludf.DUMMYFUNCTION("GOOGLETRANSLATE(D801, ""he"", ""en"")"),"#VALUE!")</f>
        <v>#VALUE!</v>
      </c>
    </row>
    <row r="802" ht="15.75" customHeight="1">
      <c r="E802" s="4" t="str">
        <f>IFERROR(__xludf.DUMMYFUNCTION("GOOGLETRANSLATE(D802, ""he"", ""en"")"),"#VALUE!")</f>
        <v>#VALUE!</v>
      </c>
    </row>
    <row r="803" ht="15.75" customHeight="1">
      <c r="E803" s="4" t="str">
        <f>IFERROR(__xludf.DUMMYFUNCTION("GOOGLETRANSLATE(D803, ""he"", ""en"")"),"#VALUE!")</f>
        <v>#VALUE!</v>
      </c>
    </row>
    <row r="804" ht="15.75" customHeight="1">
      <c r="E804" s="4" t="str">
        <f>IFERROR(__xludf.DUMMYFUNCTION("GOOGLETRANSLATE(D804, ""he"", ""en"")"),"#VALUE!")</f>
        <v>#VALUE!</v>
      </c>
    </row>
    <row r="805" ht="15.75" customHeight="1">
      <c r="E805" s="4" t="str">
        <f>IFERROR(__xludf.DUMMYFUNCTION("GOOGLETRANSLATE(D805, ""he"", ""en"")"),"#VALUE!")</f>
        <v>#VALUE!</v>
      </c>
    </row>
    <row r="806" ht="15.75" customHeight="1">
      <c r="E806" s="4" t="str">
        <f>IFERROR(__xludf.DUMMYFUNCTION("GOOGLETRANSLATE(D806, ""he"", ""en"")"),"#VALUE!")</f>
        <v>#VALUE!</v>
      </c>
    </row>
    <row r="807" ht="15.75" customHeight="1">
      <c r="E807" s="4" t="str">
        <f>IFERROR(__xludf.DUMMYFUNCTION("GOOGLETRANSLATE(D807, ""he"", ""en"")"),"#VALUE!")</f>
        <v>#VALUE!</v>
      </c>
    </row>
    <row r="808" ht="15.75" customHeight="1">
      <c r="E808" s="4" t="str">
        <f>IFERROR(__xludf.DUMMYFUNCTION("GOOGLETRANSLATE(D808, ""he"", ""en"")"),"#VALUE!")</f>
        <v>#VALUE!</v>
      </c>
    </row>
    <row r="809" ht="15.75" customHeight="1">
      <c r="E809" s="4" t="str">
        <f>IFERROR(__xludf.DUMMYFUNCTION("GOOGLETRANSLATE(D809, ""he"", ""en"")"),"#VALUE!")</f>
        <v>#VALUE!</v>
      </c>
    </row>
    <row r="810" ht="15.75" customHeight="1">
      <c r="E810" s="4" t="str">
        <f>IFERROR(__xludf.DUMMYFUNCTION("GOOGLETRANSLATE(D810, ""he"", ""en"")"),"#VALUE!")</f>
        <v>#VALUE!</v>
      </c>
    </row>
    <row r="811" ht="15.75" customHeight="1">
      <c r="E811" s="4" t="str">
        <f>IFERROR(__xludf.DUMMYFUNCTION("GOOGLETRANSLATE(D811, ""he"", ""en"")"),"#VALUE!")</f>
        <v>#VALUE!</v>
      </c>
    </row>
    <row r="812" ht="15.75" customHeight="1">
      <c r="E812" s="4" t="str">
        <f>IFERROR(__xludf.DUMMYFUNCTION("GOOGLETRANSLATE(D812, ""he"", ""en"")"),"#VALUE!")</f>
        <v>#VALUE!</v>
      </c>
    </row>
    <row r="813" ht="15.75" customHeight="1">
      <c r="E813" s="4" t="str">
        <f>IFERROR(__xludf.DUMMYFUNCTION("GOOGLETRANSLATE(D813, ""he"", ""en"")"),"#VALUE!")</f>
        <v>#VALUE!</v>
      </c>
    </row>
    <row r="814" ht="15.75" customHeight="1">
      <c r="E814" s="4" t="str">
        <f>IFERROR(__xludf.DUMMYFUNCTION("GOOGLETRANSLATE(D814, ""he"", ""en"")"),"#VALUE!")</f>
        <v>#VALUE!</v>
      </c>
    </row>
    <row r="815" ht="15.75" customHeight="1">
      <c r="E815" s="4" t="str">
        <f>IFERROR(__xludf.DUMMYFUNCTION("GOOGLETRANSLATE(D815, ""he"", ""en"")"),"#VALUE!")</f>
        <v>#VALUE!</v>
      </c>
    </row>
    <row r="816" ht="15.75" customHeight="1">
      <c r="E816" s="4" t="str">
        <f>IFERROR(__xludf.DUMMYFUNCTION("GOOGLETRANSLATE(D816, ""he"", ""en"")"),"#VALUE!")</f>
        <v>#VALUE!</v>
      </c>
    </row>
    <row r="817" ht="15.75" customHeight="1">
      <c r="E817" s="4" t="str">
        <f>IFERROR(__xludf.DUMMYFUNCTION("GOOGLETRANSLATE(D817, ""he"", ""en"")"),"#VALUE!")</f>
        <v>#VALUE!</v>
      </c>
    </row>
    <row r="818" ht="15.75" customHeight="1">
      <c r="E818" s="4" t="str">
        <f>IFERROR(__xludf.DUMMYFUNCTION("GOOGLETRANSLATE(D818, ""he"", ""en"")"),"#VALUE!")</f>
        <v>#VALUE!</v>
      </c>
    </row>
    <row r="819" ht="15.75" customHeight="1">
      <c r="E819" s="4" t="str">
        <f>IFERROR(__xludf.DUMMYFUNCTION("GOOGLETRANSLATE(D819, ""he"", ""en"")"),"#VALUE!")</f>
        <v>#VALUE!</v>
      </c>
    </row>
    <row r="820" ht="15.75" customHeight="1">
      <c r="E820" s="4" t="str">
        <f>IFERROR(__xludf.DUMMYFUNCTION("GOOGLETRANSLATE(D820, ""he"", ""en"")"),"#VALUE!")</f>
        <v>#VALUE!</v>
      </c>
    </row>
    <row r="821" ht="15.75" customHeight="1">
      <c r="E821" s="4" t="str">
        <f>IFERROR(__xludf.DUMMYFUNCTION("GOOGLETRANSLATE(D821, ""he"", ""en"")"),"#VALUE!")</f>
        <v>#VALUE!</v>
      </c>
    </row>
    <row r="822" ht="15.75" customHeight="1">
      <c r="E822" s="4" t="str">
        <f>IFERROR(__xludf.DUMMYFUNCTION("GOOGLETRANSLATE(D822, ""he"", ""en"")"),"#VALUE!")</f>
        <v>#VALUE!</v>
      </c>
    </row>
    <row r="823" ht="15.75" customHeight="1">
      <c r="E823" s="4" t="str">
        <f>IFERROR(__xludf.DUMMYFUNCTION("GOOGLETRANSLATE(D823, ""he"", ""en"")"),"#VALUE!")</f>
        <v>#VALUE!</v>
      </c>
    </row>
    <row r="824" ht="15.75" customHeight="1">
      <c r="E824" s="4" t="str">
        <f>IFERROR(__xludf.DUMMYFUNCTION("GOOGLETRANSLATE(D824, ""he"", ""en"")"),"#VALUE!")</f>
        <v>#VALUE!</v>
      </c>
    </row>
    <row r="825" ht="15.75" customHeight="1">
      <c r="E825" s="4" t="str">
        <f>IFERROR(__xludf.DUMMYFUNCTION("GOOGLETRANSLATE(D825, ""he"", ""en"")"),"#VALUE!")</f>
        <v>#VALUE!</v>
      </c>
    </row>
    <row r="826" ht="15.75" customHeight="1">
      <c r="E826" s="4" t="str">
        <f>IFERROR(__xludf.DUMMYFUNCTION("GOOGLETRANSLATE(D826, ""he"", ""en"")"),"#VALUE!")</f>
        <v>#VALUE!</v>
      </c>
    </row>
    <row r="827" ht="15.75" customHeight="1">
      <c r="E827" s="4" t="str">
        <f>IFERROR(__xludf.DUMMYFUNCTION("GOOGLETRANSLATE(D827, ""he"", ""en"")"),"#VALUE!")</f>
        <v>#VALUE!</v>
      </c>
    </row>
    <row r="828" ht="15.75" customHeight="1">
      <c r="E828" s="4" t="str">
        <f>IFERROR(__xludf.DUMMYFUNCTION("GOOGLETRANSLATE(D828, ""he"", ""en"")"),"#VALUE!")</f>
        <v>#VALUE!</v>
      </c>
    </row>
    <row r="829" ht="15.75" customHeight="1">
      <c r="E829" s="4" t="str">
        <f>IFERROR(__xludf.DUMMYFUNCTION("GOOGLETRANSLATE(D829, ""he"", ""en"")"),"#VALUE!")</f>
        <v>#VALUE!</v>
      </c>
    </row>
    <row r="830" ht="15.75" customHeight="1">
      <c r="E830" s="4" t="str">
        <f>IFERROR(__xludf.DUMMYFUNCTION("GOOGLETRANSLATE(D830, ""he"", ""en"")"),"#VALUE!")</f>
        <v>#VALUE!</v>
      </c>
    </row>
    <row r="831" ht="15.75" customHeight="1">
      <c r="E831" s="4" t="str">
        <f>IFERROR(__xludf.DUMMYFUNCTION("GOOGLETRANSLATE(D831, ""he"", ""en"")"),"#VALUE!")</f>
        <v>#VALUE!</v>
      </c>
    </row>
    <row r="832" ht="15.75" customHeight="1">
      <c r="E832" s="4" t="str">
        <f>IFERROR(__xludf.DUMMYFUNCTION("GOOGLETRANSLATE(D832, ""he"", ""en"")"),"#VALUE!")</f>
        <v>#VALUE!</v>
      </c>
    </row>
    <row r="833" ht="15.75" customHeight="1">
      <c r="E833" s="4" t="str">
        <f>IFERROR(__xludf.DUMMYFUNCTION("GOOGLETRANSLATE(D833, ""he"", ""en"")"),"#VALUE!")</f>
        <v>#VALUE!</v>
      </c>
    </row>
    <row r="834" ht="15.75" customHeight="1">
      <c r="E834" s="4" t="str">
        <f>IFERROR(__xludf.DUMMYFUNCTION("GOOGLETRANSLATE(D834, ""he"", ""en"")"),"#VALUE!")</f>
        <v>#VALUE!</v>
      </c>
    </row>
    <row r="835" ht="15.75" customHeight="1">
      <c r="E835" s="4" t="str">
        <f>IFERROR(__xludf.DUMMYFUNCTION("GOOGLETRANSLATE(D835, ""he"", ""en"")"),"#VALUE!")</f>
        <v>#VALUE!</v>
      </c>
    </row>
    <row r="836" ht="15.75" customHeight="1">
      <c r="E836" s="4" t="str">
        <f>IFERROR(__xludf.DUMMYFUNCTION("GOOGLETRANSLATE(D836, ""he"", ""en"")"),"#VALUE!")</f>
        <v>#VALUE!</v>
      </c>
    </row>
    <row r="837" ht="15.75" customHeight="1">
      <c r="E837" s="4" t="str">
        <f>IFERROR(__xludf.DUMMYFUNCTION("GOOGLETRANSLATE(D837, ""he"", ""en"")"),"#VALUE!")</f>
        <v>#VALUE!</v>
      </c>
    </row>
    <row r="838" ht="15.75" customHeight="1">
      <c r="E838" s="4" t="str">
        <f>IFERROR(__xludf.DUMMYFUNCTION("GOOGLETRANSLATE(D838, ""he"", ""en"")"),"#VALUE!")</f>
        <v>#VALUE!</v>
      </c>
    </row>
    <row r="839" ht="15.75" customHeight="1">
      <c r="E839" s="4" t="str">
        <f>IFERROR(__xludf.DUMMYFUNCTION("GOOGLETRANSLATE(D839, ""he"", ""en"")"),"#VALUE!")</f>
        <v>#VALUE!</v>
      </c>
    </row>
    <row r="840" ht="15.75" customHeight="1">
      <c r="E840" s="4" t="str">
        <f>IFERROR(__xludf.DUMMYFUNCTION("GOOGLETRANSLATE(D840, ""he"", ""en"")"),"#VALUE!")</f>
        <v>#VALUE!</v>
      </c>
    </row>
    <row r="841" ht="15.75" customHeight="1">
      <c r="E841" s="4" t="str">
        <f>IFERROR(__xludf.DUMMYFUNCTION("GOOGLETRANSLATE(D841, ""he"", ""en"")"),"#VALUE!")</f>
        <v>#VALUE!</v>
      </c>
    </row>
    <row r="842" ht="15.75" customHeight="1">
      <c r="E842" s="4" t="str">
        <f>IFERROR(__xludf.DUMMYFUNCTION("GOOGLETRANSLATE(D842, ""he"", ""en"")"),"#VALUE!")</f>
        <v>#VALUE!</v>
      </c>
    </row>
    <row r="843" ht="15.75" customHeight="1">
      <c r="E843" s="4" t="str">
        <f>IFERROR(__xludf.DUMMYFUNCTION("GOOGLETRANSLATE(D843, ""he"", ""en"")"),"#VALUE!")</f>
        <v>#VALUE!</v>
      </c>
    </row>
    <row r="844" ht="15.75" customHeight="1">
      <c r="E844" s="4" t="str">
        <f>IFERROR(__xludf.DUMMYFUNCTION("GOOGLETRANSLATE(D844, ""he"", ""en"")"),"#VALUE!")</f>
        <v>#VALUE!</v>
      </c>
    </row>
    <row r="845" ht="15.75" customHeight="1">
      <c r="E845" s="4" t="str">
        <f>IFERROR(__xludf.DUMMYFUNCTION("GOOGLETRANSLATE(D845, ""he"", ""en"")"),"#VALUE!")</f>
        <v>#VALUE!</v>
      </c>
    </row>
    <row r="846" ht="15.75" customHeight="1">
      <c r="E846" s="4" t="str">
        <f>IFERROR(__xludf.DUMMYFUNCTION("GOOGLETRANSLATE(D846, ""he"", ""en"")"),"#VALUE!")</f>
        <v>#VALUE!</v>
      </c>
    </row>
    <row r="847" ht="15.75" customHeight="1">
      <c r="E847" s="4" t="str">
        <f>IFERROR(__xludf.DUMMYFUNCTION("GOOGLETRANSLATE(D847, ""he"", ""en"")"),"#VALUE!")</f>
        <v>#VALUE!</v>
      </c>
    </row>
    <row r="848" ht="15.75" customHeight="1">
      <c r="E848" s="4" t="str">
        <f>IFERROR(__xludf.DUMMYFUNCTION("GOOGLETRANSLATE(D848, ""he"", ""en"")"),"#VALUE!")</f>
        <v>#VALUE!</v>
      </c>
    </row>
    <row r="849" ht="15.75" customHeight="1">
      <c r="E849" s="4" t="str">
        <f>IFERROR(__xludf.DUMMYFUNCTION("GOOGLETRANSLATE(D849, ""he"", ""en"")"),"#VALUE!")</f>
        <v>#VALUE!</v>
      </c>
    </row>
    <row r="850" ht="15.75" customHeight="1">
      <c r="E850" s="4" t="str">
        <f>IFERROR(__xludf.DUMMYFUNCTION("GOOGLETRANSLATE(D850, ""he"", ""en"")"),"#VALUE!")</f>
        <v>#VALUE!</v>
      </c>
    </row>
    <row r="851" ht="15.75" customHeight="1">
      <c r="E851" s="4" t="str">
        <f>IFERROR(__xludf.DUMMYFUNCTION("GOOGLETRANSLATE(D851, ""he"", ""en"")"),"#VALUE!")</f>
        <v>#VALUE!</v>
      </c>
    </row>
    <row r="852" ht="15.75" customHeight="1">
      <c r="E852" s="4" t="str">
        <f>IFERROR(__xludf.DUMMYFUNCTION("GOOGLETRANSLATE(D852, ""he"", ""en"")"),"#VALUE!")</f>
        <v>#VALUE!</v>
      </c>
    </row>
    <row r="853" ht="15.75" customHeight="1">
      <c r="E853" s="4" t="str">
        <f>IFERROR(__xludf.DUMMYFUNCTION("GOOGLETRANSLATE(D853, ""he"", ""en"")"),"#VALUE!")</f>
        <v>#VALUE!</v>
      </c>
    </row>
    <row r="854" ht="15.75" customHeight="1">
      <c r="E854" s="4" t="str">
        <f>IFERROR(__xludf.DUMMYFUNCTION("GOOGLETRANSLATE(D854, ""he"", ""en"")"),"#VALUE!")</f>
        <v>#VALUE!</v>
      </c>
    </row>
    <row r="855" ht="15.75" customHeight="1">
      <c r="E855" s="4" t="str">
        <f>IFERROR(__xludf.DUMMYFUNCTION("GOOGLETRANSLATE(D855, ""he"", ""en"")"),"#VALUE!")</f>
        <v>#VALUE!</v>
      </c>
    </row>
    <row r="856" ht="15.75" customHeight="1">
      <c r="E856" s="4" t="str">
        <f>IFERROR(__xludf.DUMMYFUNCTION("GOOGLETRANSLATE(D856, ""he"", ""en"")"),"#VALUE!")</f>
        <v>#VALUE!</v>
      </c>
    </row>
    <row r="857" ht="15.75" customHeight="1">
      <c r="E857" s="4" t="str">
        <f>IFERROR(__xludf.DUMMYFUNCTION("GOOGLETRANSLATE(D857, ""he"", ""en"")"),"#VALUE!")</f>
        <v>#VALUE!</v>
      </c>
    </row>
    <row r="858" ht="15.75" customHeight="1">
      <c r="E858" s="4" t="str">
        <f>IFERROR(__xludf.DUMMYFUNCTION("GOOGLETRANSLATE(D858, ""he"", ""en"")"),"#VALUE!")</f>
        <v>#VALUE!</v>
      </c>
    </row>
    <row r="859" ht="15.75" customHeight="1">
      <c r="E859" s="4" t="str">
        <f>IFERROR(__xludf.DUMMYFUNCTION("GOOGLETRANSLATE(D859, ""he"", ""en"")"),"#VALUE!")</f>
        <v>#VALUE!</v>
      </c>
    </row>
    <row r="860" ht="15.75" customHeight="1">
      <c r="E860" s="4" t="str">
        <f>IFERROR(__xludf.DUMMYFUNCTION("GOOGLETRANSLATE(D860, ""he"", ""en"")"),"#VALUE!")</f>
        <v>#VALUE!</v>
      </c>
    </row>
    <row r="861" ht="15.75" customHeight="1">
      <c r="E861" s="4" t="str">
        <f>IFERROR(__xludf.DUMMYFUNCTION("GOOGLETRANSLATE(D861, ""he"", ""en"")"),"#VALUE!")</f>
        <v>#VALUE!</v>
      </c>
    </row>
    <row r="862" ht="15.75" customHeight="1">
      <c r="E862" s="4" t="str">
        <f>IFERROR(__xludf.DUMMYFUNCTION("GOOGLETRANSLATE(D862, ""he"", ""en"")"),"#VALUE!")</f>
        <v>#VALUE!</v>
      </c>
    </row>
    <row r="863" ht="15.75" customHeight="1">
      <c r="E863" s="4" t="str">
        <f>IFERROR(__xludf.DUMMYFUNCTION("GOOGLETRANSLATE(D863, ""he"", ""en"")"),"#VALUE!")</f>
        <v>#VALUE!</v>
      </c>
    </row>
    <row r="864" ht="15.75" customHeight="1">
      <c r="E864" s="4" t="str">
        <f>IFERROR(__xludf.DUMMYFUNCTION("GOOGLETRANSLATE(D864, ""he"", ""en"")"),"#VALUE!")</f>
        <v>#VALUE!</v>
      </c>
    </row>
    <row r="865" ht="15.75" customHeight="1">
      <c r="E865" s="4" t="str">
        <f>IFERROR(__xludf.DUMMYFUNCTION("GOOGLETRANSLATE(D865, ""he"", ""en"")"),"#VALUE!")</f>
        <v>#VALUE!</v>
      </c>
    </row>
    <row r="866" ht="15.75" customHeight="1">
      <c r="E866" s="4" t="str">
        <f>IFERROR(__xludf.DUMMYFUNCTION("GOOGLETRANSLATE(D866, ""he"", ""en"")"),"#VALUE!")</f>
        <v>#VALUE!</v>
      </c>
    </row>
    <row r="867" ht="15.75" customHeight="1">
      <c r="E867" s="4" t="str">
        <f>IFERROR(__xludf.DUMMYFUNCTION("GOOGLETRANSLATE(D867, ""he"", ""en"")"),"#VALUE!")</f>
        <v>#VALUE!</v>
      </c>
    </row>
    <row r="868" ht="15.75" customHeight="1">
      <c r="E868" s="4" t="str">
        <f>IFERROR(__xludf.DUMMYFUNCTION("GOOGLETRANSLATE(D868, ""he"", ""en"")"),"#VALUE!")</f>
        <v>#VALUE!</v>
      </c>
    </row>
    <row r="869" ht="15.75" customHeight="1">
      <c r="E869" s="4" t="str">
        <f>IFERROR(__xludf.DUMMYFUNCTION("GOOGLETRANSLATE(D869, ""he"", ""en"")"),"#VALUE!")</f>
        <v>#VALUE!</v>
      </c>
    </row>
    <row r="870" ht="15.75" customHeight="1">
      <c r="E870" s="4" t="str">
        <f>IFERROR(__xludf.DUMMYFUNCTION("GOOGLETRANSLATE(D870, ""he"", ""en"")"),"#VALUE!")</f>
        <v>#VALUE!</v>
      </c>
    </row>
    <row r="871" ht="15.75" customHeight="1">
      <c r="E871" s="4" t="str">
        <f>IFERROR(__xludf.DUMMYFUNCTION("GOOGLETRANSLATE(D871, ""he"", ""en"")"),"#VALUE!")</f>
        <v>#VALUE!</v>
      </c>
    </row>
    <row r="872" ht="15.75" customHeight="1">
      <c r="E872" s="4" t="str">
        <f>IFERROR(__xludf.DUMMYFUNCTION("GOOGLETRANSLATE(D872, ""he"", ""en"")"),"#VALUE!")</f>
        <v>#VALUE!</v>
      </c>
    </row>
    <row r="873" ht="15.75" customHeight="1">
      <c r="E873" s="4" t="str">
        <f>IFERROR(__xludf.DUMMYFUNCTION("GOOGLETRANSLATE(D873, ""he"", ""en"")"),"#VALUE!")</f>
        <v>#VALUE!</v>
      </c>
    </row>
    <row r="874" ht="15.75" customHeight="1">
      <c r="E874" s="4" t="str">
        <f>IFERROR(__xludf.DUMMYFUNCTION("GOOGLETRANSLATE(D874, ""he"", ""en"")"),"#VALUE!")</f>
        <v>#VALUE!</v>
      </c>
    </row>
    <row r="875" ht="15.75" customHeight="1">
      <c r="E875" s="4" t="str">
        <f>IFERROR(__xludf.DUMMYFUNCTION("GOOGLETRANSLATE(D875, ""he"", ""en"")"),"#VALUE!")</f>
        <v>#VALUE!</v>
      </c>
    </row>
    <row r="876" ht="15.75" customHeight="1">
      <c r="E876" s="4" t="str">
        <f>IFERROR(__xludf.DUMMYFUNCTION("GOOGLETRANSLATE(D876, ""he"", ""en"")"),"#VALUE!")</f>
        <v>#VALUE!</v>
      </c>
    </row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1.0" footer="0.0" header="0.0" left="0.75" right="0.75" top="1.0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5" width="12.63"/>
    <col customWidth="1" min="6" max="26" width="8.63"/>
  </cols>
  <sheetData>
    <row r="1" ht="15.75" customHeight="1">
      <c r="A1" s="1" t="s">
        <v>0</v>
      </c>
      <c r="B1" s="1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</row>
    <row r="2" ht="15.75" customHeight="1">
      <c r="A2" s="3" t="s">
        <v>8</v>
      </c>
      <c r="B2" s="1">
        <v>1.0</v>
      </c>
      <c r="C2" s="4">
        <v>1.0</v>
      </c>
      <c r="D2" s="5" t="s">
        <v>9</v>
      </c>
      <c r="E2" s="4" t="str">
        <f>IFERROR(__xludf.DUMMYFUNCTION("GOOGLETRANSLATE(D2, ""he"", ""en"")"),"{A}")</f>
        <v>{A}</v>
      </c>
      <c r="F2" s="4"/>
      <c r="G2" s="4"/>
      <c r="H2" s="4"/>
    </row>
    <row r="3" ht="15.75" customHeight="1">
      <c r="A3" s="6" t="s">
        <v>998</v>
      </c>
      <c r="B3" s="7" t="s">
        <v>999</v>
      </c>
      <c r="C3" s="4">
        <v>2.0</v>
      </c>
      <c r="D3" s="5" t="s">
        <v>1000</v>
      </c>
      <c r="E3" s="4" t="str">
        <f>IFERROR(__xludf.DUMMYFUNCTION("GOOGLETRANSLATE(D3, ""he"", ""en"")"),"intellectual")</f>
        <v>intellectual</v>
      </c>
      <c r="F3" s="4"/>
      <c r="G3" s="4"/>
      <c r="H3" s="4"/>
    </row>
    <row r="4" ht="15.75" customHeight="1">
      <c r="A4" s="6" t="s">
        <v>20</v>
      </c>
      <c r="B4" s="7" t="s">
        <v>21</v>
      </c>
      <c r="C4" s="4">
        <v>3.0</v>
      </c>
      <c r="D4" s="5" t="s">
        <v>20</v>
      </c>
      <c r="E4" s="4" t="str">
        <f>IFERROR(__xludf.DUMMYFUNCTION("GOOGLETRANSLATE(D4, ""he"", ""en"")"),"to add")</f>
        <v>to add</v>
      </c>
      <c r="F4" s="4"/>
      <c r="G4" s="4"/>
      <c r="H4" s="4"/>
    </row>
    <row r="5" ht="15.75" customHeight="1">
      <c r="A5" s="6" t="s">
        <v>1001</v>
      </c>
      <c r="B5" s="7" t="s">
        <v>1002</v>
      </c>
      <c r="C5" s="4">
        <v>4.0</v>
      </c>
      <c r="D5" s="5" t="s">
        <v>1001</v>
      </c>
      <c r="E5" s="4" t="str">
        <f>IFERROR(__xludf.DUMMYFUNCTION("GOOGLETRANSLATE(D5, ""he"", ""en"")"),"the listening")</f>
        <v>the listening</v>
      </c>
      <c r="F5" s="4"/>
      <c r="G5" s="4"/>
      <c r="H5" s="4"/>
    </row>
    <row r="6" ht="15.75" customHeight="1">
      <c r="A6" s="6" t="s">
        <v>1003</v>
      </c>
      <c r="B6" s="7" t="s">
        <v>1004</v>
      </c>
      <c r="C6" s="4">
        <v>5.0</v>
      </c>
      <c r="D6" s="5" t="s">
        <v>1005</v>
      </c>
      <c r="E6" s="4" t="str">
        <f>IFERROR(__xludf.DUMMYFUNCTION("GOOGLETRANSLATE(D6, ""he"", ""en"")"),"my people")</f>
        <v>my people</v>
      </c>
      <c r="F6" s="4"/>
      <c r="G6" s="4"/>
      <c r="H6" s="4"/>
    </row>
    <row r="7" ht="15.75" customHeight="1">
      <c r="A7" s="6" t="s">
        <v>1006</v>
      </c>
      <c r="B7" s="7" t="s">
        <v>1007</v>
      </c>
      <c r="C7" s="4">
        <v>6.0</v>
      </c>
      <c r="D7" s="5" t="s">
        <v>1006</v>
      </c>
      <c r="E7" s="4" t="str">
        <f>IFERROR(__xludf.DUMMYFUNCTION("GOOGLETRANSLATE(D7, ""he"", ""en"")"),"theoretical")</f>
        <v>theoretical</v>
      </c>
      <c r="F7" s="4"/>
      <c r="G7" s="4"/>
      <c r="H7" s="4"/>
    </row>
    <row r="8" ht="15.75" customHeight="1">
      <c r="A8" s="6" t="s">
        <v>1008</v>
      </c>
      <c r="B8" s="7" t="s">
        <v>1009</v>
      </c>
      <c r="C8" s="4">
        <v>7.0</v>
      </c>
      <c r="D8" s="5" t="s">
        <v>1008</v>
      </c>
      <c r="E8" s="4" t="str">
        <f>IFERROR(__xludf.DUMMYFUNCTION("GOOGLETRANSLATE(D8, ""he"", ""en"")"),"This one")</f>
        <v>This one</v>
      </c>
      <c r="F8" s="4"/>
      <c r="G8" s="4"/>
      <c r="H8" s="4"/>
    </row>
    <row r="9" ht="15.75" customHeight="1">
      <c r="A9" s="6" t="s">
        <v>1010</v>
      </c>
      <c r="B9" s="7" t="s">
        <v>1011</v>
      </c>
      <c r="C9" s="4">
        <v>8.0</v>
      </c>
      <c r="D9" s="5" t="s">
        <v>1010</v>
      </c>
      <c r="E9" s="4" t="str">
        <f>IFERROR(__xludf.DUMMYFUNCTION("GOOGLETRANSLATE(D9, ""he"", ""en"")"),"your ears")</f>
        <v>your ears</v>
      </c>
      <c r="F9" s="4"/>
      <c r="G9" s="4"/>
      <c r="H9" s="4"/>
    </row>
    <row r="10" ht="15.75" customHeight="1">
      <c r="A10" s="6" t="s">
        <v>1012</v>
      </c>
      <c r="B10" s="7" t="s">
        <v>1013</v>
      </c>
      <c r="C10" s="4">
        <v>9.0</v>
      </c>
      <c r="D10" s="5" t="s">
        <v>1012</v>
      </c>
      <c r="E10" s="4" t="str">
        <f>IFERROR(__xludf.DUMMYFUNCTION("GOOGLETRANSLATE(D10, ""he"", ""en"")"),"To my words")</f>
        <v>To my words</v>
      </c>
      <c r="F10" s="4"/>
      <c r="G10" s="4"/>
      <c r="H10" s="4"/>
    </row>
    <row r="11" ht="15.75" customHeight="1">
      <c r="A11" s="6" t="s">
        <v>1014</v>
      </c>
      <c r="B11" s="7" t="s">
        <v>1015</v>
      </c>
      <c r="C11" s="4">
        <v>10.0</v>
      </c>
      <c r="D11" s="5" t="s">
        <v>1016</v>
      </c>
      <c r="E11" s="4" t="str">
        <f>IFERROR(__xludf.DUMMYFUNCTION("GOOGLETRANSLATE(D11, ""he"", ""en"")"),"times:")</f>
        <v>times:</v>
      </c>
      <c r="F11" s="4"/>
      <c r="G11" s="4"/>
      <c r="H11" s="4"/>
    </row>
    <row r="12" ht="15.75" customHeight="1">
      <c r="A12" s="8" t="s">
        <v>25</v>
      </c>
      <c r="B12" s="1">
        <v>2.0</v>
      </c>
      <c r="C12" s="4">
        <v>11.0</v>
      </c>
      <c r="D12" s="5" t="s">
        <v>26</v>
      </c>
      <c r="E12" s="4" t="str">
        <f>IFERROR(__xludf.DUMMYFUNCTION("GOOGLETRANSLATE(D12, ""he"", ""en"")"),"{on}")</f>
        <v>{on}</v>
      </c>
      <c r="F12" s="4"/>
      <c r="G12" s="4"/>
      <c r="H12" s="4"/>
    </row>
    <row r="13" ht="15.75" customHeight="1">
      <c r="A13" s="6" t="s">
        <v>1017</v>
      </c>
      <c r="B13" s="7" t="s">
        <v>1018</v>
      </c>
      <c r="C13" s="4">
        <v>12.0</v>
      </c>
      <c r="D13" s="5" t="s">
        <v>1019</v>
      </c>
      <c r="E13" s="4" t="str">
        <f>IFERROR(__xludf.DUMMYFUNCTION("GOOGLETRANSLATE(D13, ""he"", ""en"")"),"I will open")</f>
        <v>I will open</v>
      </c>
      <c r="F13" s="4"/>
      <c r="G13" s="4"/>
      <c r="H13" s="4"/>
    </row>
    <row r="14" ht="15.75" customHeight="1">
      <c r="A14" s="6" t="s">
        <v>1020</v>
      </c>
      <c r="B14" s="7" t="s">
        <v>1021</v>
      </c>
      <c r="C14" s="4">
        <v>13.0</v>
      </c>
      <c r="D14" s="5" t="s">
        <v>1022</v>
      </c>
      <c r="E14" s="4" t="str">
        <f>IFERROR(__xludf.DUMMYFUNCTION("GOOGLETRANSLATE(D14, ""he"", ""en"")"),"in a parable")</f>
        <v>in a parable</v>
      </c>
      <c r="F14" s="4"/>
      <c r="G14" s="4"/>
      <c r="H14" s="4"/>
    </row>
    <row r="15" ht="15.75" customHeight="1">
      <c r="A15" s="6" t="s">
        <v>1023</v>
      </c>
      <c r="B15" s="7" t="s">
        <v>1024</v>
      </c>
      <c r="C15" s="4">
        <v>14.0</v>
      </c>
      <c r="D15" s="5" t="s">
        <v>1025</v>
      </c>
      <c r="E15" s="4" t="str">
        <f>IFERROR(__xludf.DUMMYFUNCTION("GOOGLETRANSLATE(D15, ""he"", ""en"")"),"times")</f>
        <v>times</v>
      </c>
      <c r="F15" s="4"/>
      <c r="G15" s="4"/>
      <c r="H15" s="4"/>
    </row>
    <row r="16" ht="15.75" customHeight="1">
      <c r="A16" s="6" t="s">
        <v>1026</v>
      </c>
      <c r="B16" s="7" t="s">
        <v>1027</v>
      </c>
      <c r="C16" s="4">
        <v>15.0</v>
      </c>
      <c r="D16" s="5" t="s">
        <v>1028</v>
      </c>
      <c r="E16" s="4" t="str">
        <f>IFERROR(__xludf.DUMMYFUNCTION("GOOGLETRANSLATE(D16, ""he"", ""en"")"),"Abijah")</f>
        <v>Abijah</v>
      </c>
      <c r="F16" s="4"/>
      <c r="G16" s="4"/>
      <c r="H16" s="4"/>
    </row>
    <row r="17" ht="15.75" customHeight="1">
      <c r="A17" s="6" t="s">
        <v>1029</v>
      </c>
      <c r="B17" s="7" t="s">
        <v>1030</v>
      </c>
      <c r="C17" s="4">
        <v>16.0</v>
      </c>
      <c r="D17" s="5" t="s">
        <v>1029</v>
      </c>
      <c r="E17" s="4" t="str">
        <f>IFERROR(__xludf.DUMMYFUNCTION("GOOGLETRANSLATE(D17, ""he"", ""en"")"),"riddles")</f>
        <v>riddles</v>
      </c>
      <c r="F17" s="4"/>
      <c r="G17" s="4"/>
      <c r="H17" s="4"/>
    </row>
    <row r="18" ht="15.75" customHeight="1">
      <c r="A18" s="6" t="s">
        <v>1031</v>
      </c>
      <c r="B18" s="7" t="s">
        <v>1032</v>
      </c>
      <c r="C18" s="4">
        <v>17.0</v>
      </c>
      <c r="D18" s="5" t="s">
        <v>1033</v>
      </c>
      <c r="E18" s="4" t="str">
        <f>IFERROR(__xludf.DUMMYFUNCTION("GOOGLETRANSLATE(D18, ""he"", ""en"")"),"from me")</f>
        <v>from me</v>
      </c>
      <c r="F18" s="4"/>
      <c r="G18" s="4"/>
      <c r="H18" s="4"/>
    </row>
    <row r="19" ht="15.75" customHeight="1">
      <c r="A19" s="8" t="s">
        <v>49</v>
      </c>
      <c r="B19" s="1">
        <v>3.0</v>
      </c>
      <c r="C19" s="4">
        <v>18.0</v>
      </c>
      <c r="D19" s="5" t="s">
        <v>1034</v>
      </c>
      <c r="E19" s="4" t="str">
        <f>IFERROR(__xludf.DUMMYFUNCTION("GOOGLETRANSLATE(D19, ""he"", ""en"")"),"pre:")</f>
        <v>pre:</v>
      </c>
      <c r="F19" s="4"/>
      <c r="G19" s="4"/>
      <c r="H19" s="4"/>
    </row>
    <row r="20" ht="15.75" customHeight="1">
      <c r="A20" s="6" t="s">
        <v>1035</v>
      </c>
      <c r="B20" s="7" t="s">
        <v>1036</v>
      </c>
      <c r="C20" s="4">
        <v>19.0</v>
      </c>
      <c r="D20" s="5" t="s">
        <v>50</v>
      </c>
      <c r="E20" s="4" t="str">
        <f>IFERROR(__xludf.DUMMYFUNCTION("GOOGLETRANSLATE(D20, ""he"", ""en"")"),"{third}")</f>
        <v>{third}</v>
      </c>
      <c r="F20" s="4"/>
      <c r="G20" s="4"/>
      <c r="H20" s="4"/>
    </row>
    <row r="21" ht="15.75" customHeight="1">
      <c r="A21" s="6" t="s">
        <v>1037</v>
      </c>
      <c r="B21" s="7" t="s">
        <v>1038</v>
      </c>
      <c r="C21" s="4">
        <v>20.0</v>
      </c>
      <c r="D21" s="5" t="s">
        <v>1039</v>
      </c>
      <c r="E21" s="4" t="str">
        <f>IFERROR(__xludf.DUMMYFUNCTION("GOOGLETRANSLATE(D21, ""he"", ""en"")"),"which")</f>
        <v>which</v>
      </c>
      <c r="F21" s="4"/>
      <c r="G21" s="4"/>
      <c r="H21" s="4"/>
    </row>
    <row r="22" ht="15.75" customHeight="1">
      <c r="A22" s="6" t="s">
        <v>1040</v>
      </c>
      <c r="B22" s="7" t="s">
        <v>1041</v>
      </c>
      <c r="C22" s="4">
        <v>21.0</v>
      </c>
      <c r="D22" s="5" t="s">
        <v>1042</v>
      </c>
      <c r="E22" s="4" t="str">
        <f>IFERROR(__xludf.DUMMYFUNCTION("GOOGLETRANSLATE(D22, ""he"", ""en"")"),"We heard")</f>
        <v>We heard</v>
      </c>
      <c r="F22" s="4"/>
      <c r="G22" s="4"/>
      <c r="H22" s="4"/>
    </row>
    <row r="23" ht="15.75" customHeight="1">
      <c r="A23" s="6" t="s">
        <v>1043</v>
      </c>
      <c r="B23" s="7" t="s">
        <v>1044</v>
      </c>
      <c r="C23" s="4">
        <v>22.0</v>
      </c>
      <c r="D23" s="5" t="s">
        <v>1045</v>
      </c>
      <c r="E23" s="4" t="str">
        <f>IFERROR(__xludf.DUMMYFUNCTION("GOOGLETRANSLATE(D23, ""he"", ""en"")"),"And we will know")</f>
        <v>And we will know</v>
      </c>
      <c r="F23" s="4"/>
      <c r="G23" s="4"/>
      <c r="H23" s="4"/>
    </row>
    <row r="24" ht="15.75" customHeight="1">
      <c r="A24" s="6" t="s">
        <v>1046</v>
      </c>
      <c r="B24" s="7" t="s">
        <v>1047</v>
      </c>
      <c r="C24" s="4">
        <v>23.0</v>
      </c>
      <c r="D24" s="5" t="s">
        <v>1043</v>
      </c>
      <c r="E24" s="4" t="str">
        <f>IFERROR(__xludf.DUMMYFUNCTION("GOOGLETRANSLATE(D24, ""he"", ""en"")"),"and our ancestors")</f>
        <v>and our ancestors</v>
      </c>
      <c r="F24" s="4"/>
      <c r="G24" s="4"/>
      <c r="H24" s="4"/>
    </row>
    <row r="25" ht="15.75" customHeight="1">
      <c r="A25" s="6" t="s">
        <v>1048</v>
      </c>
      <c r="B25" s="7" t="s">
        <v>1049</v>
      </c>
      <c r="C25" s="4">
        <v>24.0</v>
      </c>
      <c r="D25" s="5" t="s">
        <v>45</v>
      </c>
      <c r="E25" s="4" t="str">
        <f>IFERROR(__xludf.DUMMYFUNCTION("GOOGLETRANSLATE(D25, ""he"", ""en"")"),"tell")</f>
        <v>tell</v>
      </c>
      <c r="F25" s="4"/>
      <c r="G25" s="4"/>
      <c r="H25" s="4"/>
    </row>
    <row r="26" ht="15.75" customHeight="1">
      <c r="A26" s="8" t="s">
        <v>69</v>
      </c>
      <c r="B26" s="1">
        <v>4.0</v>
      </c>
      <c r="C26" s="4">
        <v>25.0</v>
      </c>
      <c r="D26" s="5" t="s">
        <v>1050</v>
      </c>
      <c r="E26" s="4" t="str">
        <f>IFERROR(__xludf.DUMMYFUNCTION("GOOGLETRANSLATE(D26, ""he"", ""en"")"),"us:")</f>
        <v>us:</v>
      </c>
      <c r="F26" s="4"/>
      <c r="G26" s="4"/>
      <c r="H26" s="4"/>
    </row>
    <row r="27" ht="15.75" customHeight="1">
      <c r="A27" s="6" t="s">
        <v>132</v>
      </c>
      <c r="B27" s="7" t="s">
        <v>14</v>
      </c>
      <c r="C27" s="4">
        <v>26.0</v>
      </c>
      <c r="D27" s="5" t="s">
        <v>70</v>
      </c>
      <c r="E27" s="4" t="str">
        <f>IFERROR(__xludf.DUMMYFUNCTION("GOOGLETRANSLATE(D27, ""he"", ""en"")"),"{d}")</f>
        <v>{d}</v>
      </c>
      <c r="F27" s="4"/>
      <c r="G27" s="4"/>
      <c r="H27" s="4"/>
    </row>
    <row r="28" ht="15.75" customHeight="1">
      <c r="A28" s="6" t="s">
        <v>1051</v>
      </c>
      <c r="B28" s="7" t="s">
        <v>1052</v>
      </c>
      <c r="C28" s="4">
        <v>27.0</v>
      </c>
      <c r="D28" s="5" t="s">
        <v>132</v>
      </c>
      <c r="E28" s="4" t="str">
        <f>IFERROR(__xludf.DUMMYFUNCTION("GOOGLETRANSLATE(D28, ""he"", ""en"")"),"not")</f>
        <v>not</v>
      </c>
      <c r="F28" s="4"/>
      <c r="G28" s="4"/>
      <c r="H28" s="4"/>
    </row>
    <row r="29" ht="15.75" customHeight="1">
      <c r="A29" s="6" t="s">
        <v>1053</v>
      </c>
      <c r="B29" s="7" t="s">
        <v>1054</v>
      </c>
      <c r="C29" s="4">
        <v>28.0</v>
      </c>
      <c r="D29" s="5" t="s">
        <v>1051</v>
      </c>
      <c r="E29" s="4" t="str">
        <f>IFERROR(__xludf.DUMMYFUNCTION("GOOGLETRANSLATE(D29, ""he"", ""en"")"),"extinct")</f>
        <v>extinct</v>
      </c>
      <c r="F29" s="4"/>
      <c r="G29" s="4"/>
      <c r="H29" s="4"/>
    </row>
    <row r="30" ht="15.75" customHeight="1">
      <c r="A30" s="6" t="s">
        <v>1055</v>
      </c>
      <c r="B30" s="7" t="s">
        <v>1056</v>
      </c>
      <c r="C30" s="4">
        <v>29.0</v>
      </c>
      <c r="D30" s="5" t="s">
        <v>1057</v>
      </c>
      <c r="E30" s="4" t="str">
        <f>IFERROR(__xludf.DUMMYFUNCTION("GOOGLETRANSLATE(D30, ""he"", ""en"")"),"from their structures")</f>
        <v>from their structures</v>
      </c>
      <c r="F30" s="4"/>
      <c r="G30" s="4"/>
      <c r="H30" s="4"/>
    </row>
    <row r="31" ht="15.75" customHeight="1">
      <c r="A31" s="6" t="s">
        <v>1058</v>
      </c>
      <c r="B31" s="7" t="s">
        <v>1059</v>
      </c>
      <c r="C31" s="4">
        <v>30.0</v>
      </c>
      <c r="D31" s="5" t="s">
        <v>1055</v>
      </c>
      <c r="E31" s="4" t="str">
        <f>IFERROR(__xludf.DUMMYFUNCTION("GOOGLETRANSLATE(D31, ""he"", ""en"")"),"for a generation")</f>
        <v>for a generation</v>
      </c>
      <c r="F31" s="4"/>
      <c r="G31" s="4"/>
      <c r="H31" s="4"/>
    </row>
    <row r="32" ht="15.75" customHeight="1">
      <c r="A32" s="6" t="s">
        <v>1060</v>
      </c>
      <c r="B32" s="7" t="s">
        <v>1061</v>
      </c>
      <c r="C32" s="4">
        <v>31.0</v>
      </c>
      <c r="D32" s="5" t="s">
        <v>1058</v>
      </c>
      <c r="E32" s="4" t="str">
        <f>IFERROR(__xludf.DUMMYFUNCTION("GOOGLETRANSLATE(D32, ""he"", ""en"")"),"last")</f>
        <v>last</v>
      </c>
      <c r="F32" s="4"/>
      <c r="G32" s="4"/>
      <c r="H32" s="4"/>
    </row>
    <row r="33" ht="15.75" customHeight="1">
      <c r="A33" s="8" t="s">
        <v>1062</v>
      </c>
      <c r="B33" s="1" t="s">
        <v>1063</v>
      </c>
      <c r="C33" s="4">
        <v>32.0</v>
      </c>
      <c r="D33" s="5" t="s">
        <v>1064</v>
      </c>
      <c r="E33" s="4" t="str">
        <f>IFERROR(__xludf.DUMMYFUNCTION("GOOGLETRANSLATE(D33, ""he"", ""en"")"),"telling")</f>
        <v>telling</v>
      </c>
      <c r="F33" s="4"/>
      <c r="G33" s="4"/>
      <c r="H33" s="4"/>
    </row>
    <row r="34" ht="15.75" customHeight="1">
      <c r="A34" s="8" t="s">
        <v>1065</v>
      </c>
      <c r="B34" s="1" t="s">
        <v>1066</v>
      </c>
      <c r="C34" s="4">
        <v>33.0</v>
      </c>
      <c r="D34" s="5" t="s">
        <v>1067</v>
      </c>
      <c r="E34" s="4" t="str">
        <f>IFERROR(__xludf.DUMMYFUNCTION("GOOGLETRANSLATE(D34, ""he"", ""en"")"),"psalms")</f>
        <v>psalms</v>
      </c>
      <c r="F34" s="4"/>
      <c r="G34" s="4"/>
      <c r="H34" s="4"/>
    </row>
    <row r="35" ht="15.75" customHeight="1">
      <c r="A35" s="8" t="s">
        <v>1068</v>
      </c>
      <c r="B35" s="1" t="s">
        <v>1069</v>
      </c>
      <c r="C35" s="4">
        <v>34.0</v>
      </c>
      <c r="D35" s="5" t="s">
        <v>180</v>
      </c>
      <c r="E35" s="4" t="str">
        <f>IFERROR(__xludf.DUMMYFUNCTION("GOOGLETRANSLATE(D35, ""he"", ""en"")"),"Jehovah")</f>
        <v>Jehovah</v>
      </c>
      <c r="F35" s="4"/>
      <c r="G35" s="4"/>
      <c r="H35" s="4"/>
    </row>
    <row r="36" ht="15.75" customHeight="1">
      <c r="A36" s="8" t="s">
        <v>1070</v>
      </c>
      <c r="B36" s="1" t="s">
        <v>1071</v>
      </c>
      <c r="C36" s="4">
        <v>35.0</v>
      </c>
      <c r="D36" s="5" t="s">
        <v>1068</v>
      </c>
      <c r="E36" s="4" t="str">
        <f>IFERROR(__xludf.DUMMYFUNCTION("GOOGLETRANSLATE(D36, ""he"", ""en"")"),"And let him go")</f>
        <v>And let him go</v>
      </c>
      <c r="F36" s="4"/>
      <c r="G36" s="4"/>
      <c r="H36" s="4"/>
    </row>
    <row r="37" ht="15.75" customHeight="1">
      <c r="A37" s="8" t="s">
        <v>1072</v>
      </c>
      <c r="B37" s="1" t="s">
        <v>1073</v>
      </c>
      <c r="C37" s="4">
        <v>36.0</v>
      </c>
      <c r="D37" s="5" t="s">
        <v>1074</v>
      </c>
      <c r="E37" s="4" t="str">
        <f>IFERROR(__xludf.DUMMYFUNCTION("GOOGLETRANSLATE(D37, ""he"", ""en"")"),"and his wonders")</f>
        <v>and his wonders</v>
      </c>
      <c r="F37" s="4"/>
      <c r="G37" s="4"/>
      <c r="H37" s="4"/>
    </row>
    <row r="38" ht="15.75" customHeight="1">
      <c r="A38" s="8" t="s">
        <v>1075</v>
      </c>
      <c r="B38" s="1" t="s">
        <v>1076</v>
      </c>
      <c r="C38" s="4">
        <v>37.0</v>
      </c>
      <c r="D38" s="5" t="s">
        <v>1039</v>
      </c>
      <c r="E38" s="4" t="str">
        <f>IFERROR(__xludf.DUMMYFUNCTION("GOOGLETRANSLATE(D38, ""he"", ""en"")"),"which")</f>
        <v>which</v>
      </c>
      <c r="F38" s="4"/>
      <c r="G38" s="4"/>
      <c r="H38" s="4"/>
    </row>
    <row r="39" ht="15.75" customHeight="1">
      <c r="A39" s="8" t="s">
        <v>94</v>
      </c>
      <c r="B39" s="1">
        <v>5.0</v>
      </c>
      <c r="C39" s="4">
        <v>38.0</v>
      </c>
      <c r="D39" s="5" t="s">
        <v>1077</v>
      </c>
      <c r="E39" s="4" t="str">
        <f>IFERROR(__xludf.DUMMYFUNCTION("GOOGLETRANSLATE(D39, ""he"", ""en"")"),"did:")</f>
        <v>did:</v>
      </c>
      <c r="F39" s="4"/>
      <c r="G39" s="4"/>
      <c r="H39" s="4"/>
    </row>
    <row r="40" ht="15.75" customHeight="1">
      <c r="A40" s="6" t="s">
        <v>1078</v>
      </c>
      <c r="B40" s="7" t="s">
        <v>1079</v>
      </c>
      <c r="C40" s="4">
        <v>39.0</v>
      </c>
      <c r="D40" s="5" t="s">
        <v>95</v>
      </c>
      <c r="E40" s="4" t="str">
        <f>IFERROR(__xludf.DUMMYFUNCTION("GOOGLETRANSLATE(D40, ""he"", ""en"")"),"{the}")</f>
        <v>{the}</v>
      </c>
      <c r="F40" s="4"/>
      <c r="G40" s="4"/>
      <c r="H40" s="4"/>
    </row>
    <row r="41" ht="15.75" customHeight="1">
      <c r="A41" s="6" t="s">
        <v>1080</v>
      </c>
      <c r="B41" s="7" t="s">
        <v>1081</v>
      </c>
      <c r="C41" s="4">
        <v>40.0</v>
      </c>
      <c r="D41" s="5" t="s">
        <v>1082</v>
      </c>
      <c r="E41" s="4" t="str">
        <f>IFERROR(__xludf.DUMMYFUNCTION("GOOGLETRANSLATE(D41, ""he"", ""en"")"),"And he arose")</f>
        <v>And he arose</v>
      </c>
      <c r="F41" s="4"/>
      <c r="G41" s="4"/>
      <c r="H41" s="4"/>
    </row>
    <row r="42" ht="15.75" customHeight="1">
      <c r="A42" s="6" t="s">
        <v>1083</v>
      </c>
      <c r="B42" s="7" t="s">
        <v>1084</v>
      </c>
      <c r="C42" s="4">
        <v>41.0</v>
      </c>
      <c r="D42" s="5" t="s">
        <v>1080</v>
      </c>
      <c r="E42" s="4" t="str">
        <f>IFERROR(__xludf.DUMMYFUNCTION("GOOGLETRANSLATE(D42, ""he"", ""en"")"),"testimony")</f>
        <v>testimony</v>
      </c>
      <c r="F42" s="4"/>
      <c r="G42" s="4"/>
      <c r="H42" s="4"/>
    </row>
    <row r="43" ht="15.75" customHeight="1">
      <c r="A43" s="6" t="s">
        <v>1085</v>
      </c>
      <c r="B43" s="7" t="s">
        <v>1086</v>
      </c>
      <c r="C43" s="4">
        <v>42.0</v>
      </c>
      <c r="D43" s="5" t="s">
        <v>1087</v>
      </c>
      <c r="E43" s="4" t="str">
        <f>IFERROR(__xludf.DUMMYFUNCTION("GOOGLETRANSLATE(D43, ""he"", ""en"")"),"In Jacob")</f>
        <v>In Jacob</v>
      </c>
      <c r="F43" s="4"/>
      <c r="G43" s="4"/>
      <c r="H43" s="4"/>
    </row>
    <row r="44" ht="15.75" customHeight="1">
      <c r="A44" s="6" t="s">
        <v>1088</v>
      </c>
      <c r="B44" s="7" t="s">
        <v>1089</v>
      </c>
      <c r="C44" s="4">
        <v>43.0</v>
      </c>
      <c r="D44" s="5" t="s">
        <v>1085</v>
      </c>
      <c r="E44" s="4" t="str">
        <f>IFERROR(__xludf.DUMMYFUNCTION("GOOGLETRANSLATE(D44, ""he"", ""en"")"),"and Torah")</f>
        <v>and Torah</v>
      </c>
      <c r="F44" s="4"/>
      <c r="G44" s="4"/>
      <c r="H44" s="4"/>
    </row>
    <row r="45" ht="15.75" customHeight="1">
      <c r="A45" s="6" t="s">
        <v>256</v>
      </c>
      <c r="B45" s="7" t="s">
        <v>257</v>
      </c>
      <c r="C45" s="4">
        <v>44.0</v>
      </c>
      <c r="D45" s="5" t="s">
        <v>1090</v>
      </c>
      <c r="E45" s="4" t="str">
        <f>IFERROR(__xludf.DUMMYFUNCTION("GOOGLETRANSLATE(D45, ""he"", ""en"")"),"name")</f>
        <v>name</v>
      </c>
      <c r="F45" s="4"/>
      <c r="G45" s="4"/>
      <c r="H45" s="4"/>
    </row>
    <row r="46" ht="15.75" customHeight="1">
      <c r="A46" s="6" t="s">
        <v>1035</v>
      </c>
      <c r="B46" s="7" t="s">
        <v>1091</v>
      </c>
      <c r="C46" s="4">
        <v>45.0</v>
      </c>
      <c r="D46" s="5" t="s">
        <v>258</v>
      </c>
      <c r="E46" s="4" t="str">
        <f>IFERROR(__xludf.DUMMYFUNCTION("GOOGLETRANSLATE(D46, ""he"", ""en"")"),"in Israel")</f>
        <v>in Israel</v>
      </c>
      <c r="F46" s="4"/>
      <c r="G46" s="4"/>
      <c r="H46" s="4"/>
    </row>
    <row r="47" ht="15.75" customHeight="1">
      <c r="A47" s="6" t="s">
        <v>1092</v>
      </c>
      <c r="B47" s="7" t="s">
        <v>1093</v>
      </c>
      <c r="C47" s="4">
        <v>46.0</v>
      </c>
      <c r="D47" s="5" t="s">
        <v>1039</v>
      </c>
      <c r="E47" s="4" t="str">
        <f>IFERROR(__xludf.DUMMYFUNCTION("GOOGLETRANSLATE(D47, ""he"", ""en"")"),"which")</f>
        <v>which</v>
      </c>
      <c r="F47" s="4"/>
      <c r="G47" s="4"/>
      <c r="H47" s="4"/>
    </row>
    <row r="48" ht="15.75" customHeight="1">
      <c r="A48" s="6" t="s">
        <v>1094</v>
      </c>
      <c r="B48" s="7" t="s">
        <v>1095</v>
      </c>
      <c r="C48" s="4">
        <v>47.0</v>
      </c>
      <c r="D48" s="5" t="s">
        <v>1096</v>
      </c>
      <c r="E48" s="4" t="str">
        <f>IFERROR(__xludf.DUMMYFUNCTION("GOOGLETRANSLATE(D48, ""he"", ""en"")"),"commandment")</f>
        <v>commandment</v>
      </c>
      <c r="F48" s="4"/>
      <c r="G48" s="4"/>
      <c r="H48" s="4"/>
    </row>
    <row r="49" ht="15.75" customHeight="1">
      <c r="A49" s="6" t="s">
        <v>1097</v>
      </c>
      <c r="B49" s="7" t="s">
        <v>1098</v>
      </c>
      <c r="C49" s="4">
        <v>48.0</v>
      </c>
      <c r="D49" s="5" t="s">
        <v>1099</v>
      </c>
      <c r="E49" s="4" t="str">
        <f>IFERROR(__xludf.DUMMYFUNCTION("GOOGLETRANSLATE(D49, ""he"", ""en"")"),"you")</f>
        <v>you</v>
      </c>
      <c r="F49" s="4"/>
      <c r="G49" s="4"/>
      <c r="H49" s="4"/>
    </row>
    <row r="50" ht="15.75" customHeight="1">
      <c r="A50" s="6" t="s">
        <v>1100</v>
      </c>
      <c r="B50" s="7" t="s">
        <v>1101</v>
      </c>
      <c r="C50" s="4">
        <v>49.0</v>
      </c>
      <c r="D50" s="5" t="s">
        <v>1102</v>
      </c>
      <c r="E50" s="4" t="str">
        <f>IFERROR(__xludf.DUMMYFUNCTION("GOOGLETRANSLATE(D50, ""he"", ""en"")"),"our ancestors")</f>
        <v>our ancestors</v>
      </c>
      <c r="F50" s="4"/>
      <c r="G50" s="4"/>
      <c r="H50" s="4"/>
    </row>
    <row r="51" ht="15.75" customHeight="1">
      <c r="A51" s="8" t="s">
        <v>112</v>
      </c>
      <c r="B51" s="1">
        <v>6.0</v>
      </c>
      <c r="C51" s="4">
        <v>50.0</v>
      </c>
      <c r="D51" s="5" t="s">
        <v>1097</v>
      </c>
      <c r="E51" s="4" t="str">
        <f>IFERROR(__xludf.DUMMYFUNCTION("GOOGLETRANSLATE(D51, ""he"", ""en"")"),"to inform them")</f>
        <v>to inform them</v>
      </c>
      <c r="F51" s="4"/>
      <c r="G51" s="4"/>
      <c r="H51" s="4"/>
    </row>
    <row r="52" ht="15.75" customHeight="1">
      <c r="A52" s="6" t="s">
        <v>1103</v>
      </c>
      <c r="B52" s="7" t="s">
        <v>1104</v>
      </c>
      <c r="C52" s="4">
        <v>51.0</v>
      </c>
      <c r="D52" s="5" t="s">
        <v>1105</v>
      </c>
      <c r="E52" s="4" t="str">
        <f>IFERROR(__xludf.DUMMYFUNCTION("GOOGLETRANSLATE(D52, ""he"", ""en"")"),"For their children:")</f>
        <v>For their children:</v>
      </c>
      <c r="F52" s="4"/>
      <c r="G52" s="4"/>
      <c r="H52" s="4"/>
    </row>
    <row r="53" ht="15.75" customHeight="1">
      <c r="A53" s="6" t="s">
        <v>1106</v>
      </c>
      <c r="B53" s="7" t="s">
        <v>1107</v>
      </c>
      <c r="C53" s="4">
        <v>52.0</v>
      </c>
      <c r="D53" s="5" t="s">
        <v>114</v>
      </c>
      <c r="E53" s="4" t="str">
        <f>IFERROR(__xludf.DUMMYFUNCTION("GOOGLETRANSLATE(D53, ""he"", ""en"")"),"{and}")</f>
        <v>{and}</v>
      </c>
      <c r="F53" s="4"/>
      <c r="G53" s="4"/>
      <c r="H53" s="4"/>
    </row>
    <row r="54" ht="15.75" customHeight="1">
      <c r="A54" s="6" t="s">
        <v>1108</v>
      </c>
      <c r="B54" s="7" t="s">
        <v>1109</v>
      </c>
      <c r="C54" s="4">
        <v>53.0</v>
      </c>
      <c r="D54" s="5" t="s">
        <v>1103</v>
      </c>
      <c r="E54" s="4" t="str">
        <f>IFERROR(__xludf.DUMMYFUNCTION("GOOGLETRANSLATE(D54, ""he"", ""en"")"),"address")</f>
        <v>address</v>
      </c>
      <c r="F54" s="4"/>
      <c r="G54" s="4"/>
      <c r="H54" s="4"/>
    </row>
    <row r="55" ht="15.75" customHeight="1">
      <c r="A55" s="6" t="s">
        <v>1110</v>
      </c>
      <c r="B55" s="7" t="s">
        <v>1111</v>
      </c>
      <c r="C55" s="4">
        <v>54.0</v>
      </c>
      <c r="D55" s="5" t="s">
        <v>1106</v>
      </c>
      <c r="E55" s="4" t="str">
        <f>IFERROR(__xludf.DUMMYFUNCTION("GOOGLETRANSLATE(D55, ""he"", ""en"")"),"knew")</f>
        <v>knew</v>
      </c>
      <c r="F55" s="4"/>
      <c r="G55" s="4"/>
      <c r="H55" s="4"/>
    </row>
    <row r="56" ht="15.75" customHeight="1">
      <c r="A56" s="6" t="s">
        <v>1112</v>
      </c>
      <c r="B56" s="7" t="s">
        <v>1113</v>
      </c>
      <c r="C56" s="4">
        <v>55.0</v>
      </c>
      <c r="D56" s="5" t="s">
        <v>708</v>
      </c>
      <c r="E56" s="4" t="str">
        <f>IFERROR(__xludf.DUMMYFUNCTION("GOOGLETRANSLATE(D56, ""he"", ""en"")"),"generation")</f>
        <v>generation</v>
      </c>
      <c r="F56" s="4"/>
      <c r="G56" s="4"/>
      <c r="H56" s="4"/>
    </row>
    <row r="57" ht="15.75" customHeight="1">
      <c r="A57" s="6" t="s">
        <v>1114</v>
      </c>
      <c r="B57" s="7" t="s">
        <v>1115</v>
      </c>
      <c r="C57" s="4">
        <v>56.0</v>
      </c>
      <c r="D57" s="5" t="s">
        <v>1058</v>
      </c>
      <c r="E57" s="4" t="str">
        <f>IFERROR(__xludf.DUMMYFUNCTION("GOOGLETRANSLATE(D57, ""he"", ""en"")"),"last")</f>
        <v>last</v>
      </c>
      <c r="F57" s="4"/>
      <c r="G57" s="4"/>
      <c r="H57" s="4"/>
    </row>
    <row r="58" ht="15.75" customHeight="1">
      <c r="A58" s="6" t="s">
        <v>1116</v>
      </c>
      <c r="B58" s="7" t="s">
        <v>1117</v>
      </c>
      <c r="C58" s="4">
        <v>57.0</v>
      </c>
      <c r="D58" s="5" t="s">
        <v>1118</v>
      </c>
      <c r="E58" s="4" t="str">
        <f>IFERROR(__xludf.DUMMYFUNCTION("GOOGLETRANSLATE(D58, ""he"", ""en"")"),"Boys")</f>
        <v>Boys</v>
      </c>
      <c r="F58" s="4"/>
      <c r="G58" s="4"/>
      <c r="H58" s="4"/>
    </row>
    <row r="59" ht="15.75" customHeight="1">
      <c r="A59" s="6" t="s">
        <v>1100</v>
      </c>
      <c r="B59" s="7" t="s">
        <v>1101</v>
      </c>
      <c r="C59" s="4">
        <v>58.0</v>
      </c>
      <c r="D59" s="5" t="s">
        <v>1119</v>
      </c>
      <c r="E59" s="4" t="str">
        <f>IFERROR(__xludf.DUMMYFUNCTION("GOOGLETRANSLATE(D59, ""he"", ""en"")"),"will be born")</f>
        <v>will be born</v>
      </c>
      <c r="F59" s="4"/>
      <c r="G59" s="4"/>
      <c r="H59" s="4"/>
    </row>
    <row r="60" ht="15.75" customHeight="1">
      <c r="A60" s="8" t="s">
        <v>127</v>
      </c>
      <c r="B60" s="1">
        <v>7.0</v>
      </c>
      <c r="C60" s="4">
        <v>59.0</v>
      </c>
      <c r="D60" s="5" t="s">
        <v>1120</v>
      </c>
      <c r="E60" s="4" t="str">
        <f>IFERROR(__xludf.DUMMYFUNCTION("GOOGLETRANSLATE(D60, ""he"", ""en"")"),"will arise")</f>
        <v>will arise</v>
      </c>
      <c r="F60" s="4"/>
      <c r="G60" s="4"/>
      <c r="H60" s="4"/>
    </row>
    <row r="61" ht="15.75" customHeight="1">
      <c r="A61" s="6" t="s">
        <v>1121</v>
      </c>
      <c r="B61" s="7" t="s">
        <v>1122</v>
      </c>
      <c r="C61" s="4">
        <v>60.0</v>
      </c>
      <c r="D61" s="5" t="s">
        <v>1123</v>
      </c>
      <c r="E61" s="4" t="str">
        <f>IFERROR(__xludf.DUMMYFUNCTION("GOOGLETRANSLATE(D61, ""he"", ""en"")"),"And tell")</f>
        <v>And tell</v>
      </c>
      <c r="F61" s="4"/>
      <c r="G61" s="4"/>
      <c r="H61" s="4"/>
    </row>
    <row r="62" ht="15.75" customHeight="1">
      <c r="A62" s="6" t="s">
        <v>1124</v>
      </c>
      <c r="B62" s="7" t="s">
        <v>1125</v>
      </c>
      <c r="C62" s="4">
        <v>61.0</v>
      </c>
      <c r="D62" s="5" t="s">
        <v>1105</v>
      </c>
      <c r="E62" s="4" t="str">
        <f>IFERROR(__xludf.DUMMYFUNCTION("GOOGLETRANSLATE(D62, ""he"", ""en"")"),"For their children:")</f>
        <v>For their children:</v>
      </c>
      <c r="F62" s="4"/>
      <c r="G62" s="4"/>
      <c r="H62" s="4"/>
    </row>
    <row r="63" ht="15.75" customHeight="1">
      <c r="A63" s="6" t="s">
        <v>1126</v>
      </c>
      <c r="B63" s="7" t="s">
        <v>1127</v>
      </c>
      <c r="C63" s="4">
        <v>62.0</v>
      </c>
      <c r="D63" s="5" t="s">
        <v>133</v>
      </c>
      <c r="E63" s="4" t="str">
        <f>IFERROR(__xludf.DUMMYFUNCTION("GOOGLETRANSLATE(D63, ""he"", ""en"")"),"{g}")</f>
        <v>{g}</v>
      </c>
      <c r="F63" s="4"/>
      <c r="G63" s="4"/>
      <c r="H63" s="4"/>
    </row>
    <row r="64" ht="15.75" customHeight="1">
      <c r="A64" s="6" t="s">
        <v>144</v>
      </c>
      <c r="B64" s="7" t="s">
        <v>137</v>
      </c>
      <c r="C64" s="4">
        <v>63.0</v>
      </c>
      <c r="D64" s="5" t="s">
        <v>1128</v>
      </c>
      <c r="E64" s="4" t="str">
        <f>IFERROR(__xludf.DUMMYFUNCTION("GOOGLETRANSLATE(D64, ""he"", ""en"")"),"And they will put it")</f>
        <v>And they will put it</v>
      </c>
      <c r="F64" s="4"/>
      <c r="G64" s="4"/>
      <c r="H64" s="4"/>
    </row>
    <row r="65" ht="15.75" customHeight="1">
      <c r="A65" s="6" t="s">
        <v>1129</v>
      </c>
      <c r="B65" s="7" t="s">
        <v>1130</v>
      </c>
      <c r="C65" s="4">
        <v>64.0</v>
      </c>
      <c r="D65" s="5" t="s">
        <v>1131</v>
      </c>
      <c r="E65" s="4" t="str">
        <f>IFERROR(__xludf.DUMMYFUNCTION("GOOGLETRANSLATE(D65, ""he"", ""en"")"),"in God")</f>
        <v>in God</v>
      </c>
      <c r="F65" s="4"/>
      <c r="G65" s="4"/>
      <c r="H65" s="4"/>
    </row>
    <row r="66" ht="15.75" customHeight="1">
      <c r="A66" s="6" t="s">
        <v>758</v>
      </c>
      <c r="B66" s="7" t="s">
        <v>1132</v>
      </c>
      <c r="C66" s="4">
        <v>65.0</v>
      </c>
      <c r="D66" s="5" t="s">
        <v>1133</v>
      </c>
      <c r="E66" s="4" t="str">
        <f>IFERROR(__xludf.DUMMYFUNCTION("GOOGLETRANSLATE(D66, ""he"", ""en"")"),"failed")</f>
        <v>failed</v>
      </c>
      <c r="F66" s="4"/>
      <c r="G66" s="4"/>
      <c r="H66" s="4"/>
    </row>
    <row r="67" ht="15.75" customHeight="1">
      <c r="A67" s="6" t="s">
        <v>723</v>
      </c>
      <c r="B67" s="7" t="s">
        <v>210</v>
      </c>
      <c r="C67" s="4">
        <v>66.0</v>
      </c>
      <c r="D67" s="5" t="s">
        <v>144</v>
      </c>
      <c r="E67" s="4" t="str">
        <f>IFERROR(__xludf.DUMMYFUNCTION("GOOGLETRANSLATE(D67, ""he"", ""en"")"),"and not")</f>
        <v>and not</v>
      </c>
      <c r="F67" s="4"/>
      <c r="G67" s="4"/>
      <c r="H67" s="4"/>
    </row>
    <row r="68" ht="15.75" customHeight="1">
      <c r="A68" s="6" t="s">
        <v>1134</v>
      </c>
      <c r="B68" s="7" t="s">
        <v>1135</v>
      </c>
      <c r="C68" s="4">
        <v>67.0</v>
      </c>
      <c r="D68" s="5" t="s">
        <v>1136</v>
      </c>
      <c r="E68" s="4" t="str">
        <f>IFERROR(__xludf.DUMMYFUNCTION("GOOGLETRANSLATE(D68, ""he"", ""en"")"),"will be forgotten")</f>
        <v>will be forgotten</v>
      </c>
      <c r="F68" s="4"/>
      <c r="G68" s="4"/>
      <c r="H68" s="4"/>
    </row>
    <row r="69" ht="15.75" customHeight="1">
      <c r="A69" s="6" t="s">
        <v>1137</v>
      </c>
      <c r="B69" s="7" t="s">
        <v>1138</v>
      </c>
      <c r="C69" s="4">
        <v>68.0</v>
      </c>
      <c r="D69" s="5" t="s">
        <v>758</v>
      </c>
      <c r="E69" s="4" t="str">
        <f>IFERROR(__xludf.DUMMYFUNCTION("GOOGLETRANSLATE(D69, ""he"", ""en"")"),"feats")</f>
        <v>feats</v>
      </c>
      <c r="F69" s="4"/>
      <c r="G69" s="4"/>
      <c r="H69" s="4"/>
    </row>
    <row r="70" ht="15.75" customHeight="1">
      <c r="A70" s="8" t="s">
        <v>143</v>
      </c>
      <c r="B70" s="1">
        <v>8.0</v>
      </c>
      <c r="C70" s="4">
        <v>69.0</v>
      </c>
      <c r="D70" s="5" t="s">
        <v>723</v>
      </c>
      <c r="E70" s="4" t="str">
        <f>IFERROR(__xludf.DUMMYFUNCTION("GOOGLETRANSLATE(D70, ""he"", ""en"")"),"to")</f>
        <v>to</v>
      </c>
      <c r="F70" s="4"/>
      <c r="G70" s="4"/>
      <c r="H70" s="4"/>
    </row>
    <row r="71" ht="15.75" customHeight="1">
      <c r="A71" s="6" t="s">
        <v>144</v>
      </c>
      <c r="B71" s="7" t="s">
        <v>137</v>
      </c>
      <c r="C71" s="4">
        <v>70.0</v>
      </c>
      <c r="D71" s="5" t="s">
        <v>1134</v>
      </c>
      <c r="E71" s="4" t="str">
        <f>IFERROR(__xludf.DUMMYFUNCTION("GOOGLETRANSLATE(D71, ""he"", ""en"")"),"and his ways")</f>
        <v>and his ways</v>
      </c>
      <c r="F71" s="4"/>
      <c r="G71" s="4"/>
      <c r="H71" s="4"/>
    </row>
    <row r="72" ht="15.75" customHeight="1">
      <c r="A72" s="6" t="s">
        <v>1139</v>
      </c>
      <c r="B72" s="7" t="s">
        <v>1140</v>
      </c>
      <c r="C72" s="4">
        <v>71.0</v>
      </c>
      <c r="D72" s="5" t="s">
        <v>1141</v>
      </c>
      <c r="E72" s="4" t="str">
        <f>IFERROR(__xludf.DUMMYFUNCTION("GOOGLETRANSLATE(D72, ""he"", ""en"")"),"will be created:")</f>
        <v>will be created:</v>
      </c>
      <c r="F72" s="4"/>
      <c r="G72" s="4"/>
      <c r="H72" s="4"/>
    </row>
    <row r="73" ht="15.75" customHeight="1">
      <c r="A73" s="6" t="s">
        <v>1142</v>
      </c>
      <c r="B73" s="7" t="s">
        <v>1143</v>
      </c>
      <c r="C73" s="4">
        <v>72.0</v>
      </c>
      <c r="D73" s="5" t="s">
        <v>152</v>
      </c>
      <c r="E73" s="4" t="str">
        <f>IFERROR(__xludf.DUMMYFUNCTION("GOOGLETRANSLATE(D73, ""he"", ""en"")"),"{h}")</f>
        <v>{h}</v>
      </c>
      <c r="F73" s="4"/>
      <c r="G73" s="4"/>
      <c r="H73" s="4"/>
    </row>
    <row r="74" ht="15.75" customHeight="1">
      <c r="A74" s="6" t="s">
        <v>1144</v>
      </c>
      <c r="B74" s="7" t="s">
        <v>1145</v>
      </c>
      <c r="C74" s="4">
        <v>73.0</v>
      </c>
      <c r="D74" s="5" t="s">
        <v>144</v>
      </c>
      <c r="E74" s="4" t="str">
        <f>IFERROR(__xludf.DUMMYFUNCTION("GOOGLETRANSLATE(D74, ""he"", ""en"")"),"and not")</f>
        <v>and not</v>
      </c>
      <c r="F74" s="4"/>
      <c r="G74" s="4"/>
      <c r="H74" s="4"/>
    </row>
    <row r="75" ht="15.75" customHeight="1">
      <c r="A75" s="6" t="s">
        <v>1146</v>
      </c>
      <c r="B75" s="7" t="s">
        <v>1147</v>
      </c>
      <c r="C75" s="4">
        <v>74.0</v>
      </c>
      <c r="D75" s="5" t="s">
        <v>1139</v>
      </c>
      <c r="E75" s="4" t="str">
        <f>IFERROR(__xludf.DUMMYFUNCTION("GOOGLETRANSLATE(D75, ""he"", ""en"")"),"will be")</f>
        <v>will be</v>
      </c>
      <c r="F75" s="4"/>
      <c r="G75" s="4"/>
      <c r="H75" s="4"/>
    </row>
    <row r="76" ht="15.75" customHeight="1">
      <c r="A76" s="6" t="s">
        <v>1148</v>
      </c>
      <c r="B76" s="7" t="s">
        <v>1145</v>
      </c>
      <c r="C76" s="4">
        <v>75.0</v>
      </c>
      <c r="D76" s="5" t="s">
        <v>1149</v>
      </c>
      <c r="E76" s="4" t="str">
        <f>IFERROR(__xludf.DUMMYFUNCTION("GOOGLETRANSLATE(D76, ""he"", ""en"")"),"as their fathers")</f>
        <v>as their fathers</v>
      </c>
      <c r="F76" s="4"/>
      <c r="G76" s="4"/>
      <c r="H76" s="4"/>
    </row>
    <row r="77" ht="15.75" customHeight="1">
      <c r="A77" s="6" t="s">
        <v>1150</v>
      </c>
      <c r="B77" s="7" t="s">
        <v>1151</v>
      </c>
      <c r="C77" s="4">
        <v>76.0</v>
      </c>
      <c r="D77" s="5" t="s">
        <v>708</v>
      </c>
      <c r="E77" s="4" t="str">
        <f>IFERROR(__xludf.DUMMYFUNCTION("GOOGLETRANSLATE(D77, ""he"", ""en"")"),"generation")</f>
        <v>generation</v>
      </c>
      <c r="F77" s="4"/>
      <c r="G77" s="4"/>
      <c r="H77" s="4"/>
    </row>
    <row r="78" ht="15.75" customHeight="1">
      <c r="A78" s="6" t="s">
        <v>1152</v>
      </c>
      <c r="B78" s="7" t="s">
        <v>1153</v>
      </c>
      <c r="C78" s="4">
        <v>77.0</v>
      </c>
      <c r="D78" s="5" t="s">
        <v>1154</v>
      </c>
      <c r="E78" s="4" t="str">
        <f>IFERROR(__xludf.DUMMYFUNCTION("GOOGLETRANSLATE(D78, ""he"", ""en"")"),"intractable")</f>
        <v>intractable</v>
      </c>
      <c r="F78" s="4"/>
      <c r="G78" s="4"/>
      <c r="H78" s="4"/>
    </row>
    <row r="79" ht="15.75" customHeight="1">
      <c r="A79" s="6" t="s">
        <v>1155</v>
      </c>
      <c r="B79" s="7" t="s">
        <v>137</v>
      </c>
      <c r="C79" s="4">
        <v>78.0</v>
      </c>
      <c r="D79" s="5" t="s">
        <v>1156</v>
      </c>
      <c r="E79" s="4" t="str">
        <f>IFERROR(__xludf.DUMMYFUNCTION("GOOGLETRANSLATE(D79, ""he"", ""en"")"),"and a teacher")</f>
        <v>and a teacher</v>
      </c>
      <c r="F79" s="4"/>
      <c r="G79" s="4"/>
      <c r="H79" s="4"/>
    </row>
    <row r="80" ht="15.75" customHeight="1">
      <c r="A80" s="6" t="s">
        <v>1157</v>
      </c>
      <c r="B80" s="7" t="s">
        <v>548</v>
      </c>
      <c r="C80" s="4">
        <v>79.0</v>
      </c>
      <c r="D80" s="5" t="s">
        <v>708</v>
      </c>
      <c r="E80" s="4" t="str">
        <f>IFERROR(__xludf.DUMMYFUNCTION("GOOGLETRANSLATE(D80, ""he"", ""en"")"),"generation")</f>
        <v>generation</v>
      </c>
      <c r="F80" s="4"/>
      <c r="G80" s="4"/>
      <c r="H80" s="4"/>
    </row>
    <row r="81" ht="15.75" customHeight="1">
      <c r="A81" s="8" t="s">
        <v>162</v>
      </c>
      <c r="B81" s="1">
        <v>9.0</v>
      </c>
      <c r="C81" s="4">
        <v>80.0</v>
      </c>
      <c r="D81" s="5" t="s">
        <v>132</v>
      </c>
      <c r="E81" s="4" t="str">
        <f>IFERROR(__xludf.DUMMYFUNCTION("GOOGLETRANSLATE(D81, ""he"", ""en"")"),"not")</f>
        <v>not</v>
      </c>
      <c r="F81" s="4"/>
      <c r="G81" s="4"/>
      <c r="H81" s="4"/>
    </row>
    <row r="82" ht="15.75" customHeight="1">
      <c r="A82" s="8" t="s">
        <v>1158</v>
      </c>
      <c r="B82" s="1" t="s">
        <v>1159</v>
      </c>
      <c r="C82" s="4">
        <v>81.0</v>
      </c>
      <c r="D82" s="5" t="s">
        <v>1160</v>
      </c>
      <c r="E82" s="4" t="str">
        <f>IFERROR(__xludf.DUMMYFUNCTION("GOOGLETRANSLATE(D82, ""he"", ""en"")"),"prepared")</f>
        <v>prepared</v>
      </c>
      <c r="F82" s="4"/>
      <c r="G82" s="4"/>
      <c r="H82" s="4"/>
    </row>
    <row r="83" ht="15.75" customHeight="1">
      <c r="A83" s="8" t="s">
        <v>1161</v>
      </c>
      <c r="B83" s="1" t="s">
        <v>1162</v>
      </c>
      <c r="C83" s="4">
        <v>82.0</v>
      </c>
      <c r="D83" s="5" t="s">
        <v>1152</v>
      </c>
      <c r="E83" s="4" t="str">
        <f>IFERROR(__xludf.DUMMYFUNCTION("GOOGLETRANSLATE(D83, ""he"", ""en"")"),"his heart")</f>
        <v>his heart</v>
      </c>
      <c r="F83" s="4"/>
      <c r="G83" s="4"/>
      <c r="H83" s="4"/>
    </row>
    <row r="84" ht="15.75" customHeight="1">
      <c r="A84" s="6" t="s">
        <v>1163</v>
      </c>
      <c r="B84" s="7" t="s">
        <v>1164</v>
      </c>
      <c r="C84" s="4">
        <v>83.0</v>
      </c>
      <c r="D84" s="5" t="s">
        <v>144</v>
      </c>
      <c r="E84" s="4" t="str">
        <f>IFERROR(__xludf.DUMMYFUNCTION("GOOGLETRANSLATE(D84, ""he"", ""en"")"),"and not")</f>
        <v>and not</v>
      </c>
      <c r="F84" s="4"/>
      <c r="G84" s="4"/>
      <c r="H84" s="4"/>
    </row>
    <row r="85" ht="15.75" customHeight="1">
      <c r="A85" s="6" t="s">
        <v>1165</v>
      </c>
      <c r="B85" s="7" t="s">
        <v>1166</v>
      </c>
      <c r="C85" s="4">
        <v>84.0</v>
      </c>
      <c r="D85" s="5" t="s">
        <v>1167</v>
      </c>
      <c r="E85" s="4" t="str">
        <f>IFERROR(__xludf.DUMMYFUNCTION("GOOGLETRANSLATE(D85, ""he"", ""en"")"),"Loyal")</f>
        <v>Loyal</v>
      </c>
      <c r="F85" s="4"/>
      <c r="G85" s="4"/>
      <c r="H85" s="4"/>
    </row>
    <row r="86" ht="15.75" customHeight="1">
      <c r="A86" s="6" t="s">
        <v>1168</v>
      </c>
      <c r="B86" s="7" t="s">
        <v>1169</v>
      </c>
      <c r="C86" s="4">
        <v>85.0</v>
      </c>
      <c r="D86" s="5" t="s">
        <v>1099</v>
      </c>
      <c r="E86" s="4" t="str">
        <f>IFERROR(__xludf.DUMMYFUNCTION("GOOGLETRANSLATE(D86, ""he"", ""en"")"),"you")</f>
        <v>you</v>
      </c>
      <c r="F86" s="4"/>
      <c r="G86" s="4"/>
      <c r="H86" s="4"/>
    </row>
    <row r="87" ht="15.75" customHeight="1">
      <c r="A87" s="6" t="s">
        <v>561</v>
      </c>
      <c r="B87" s="7" t="s">
        <v>562</v>
      </c>
      <c r="C87" s="4">
        <v>86.0</v>
      </c>
      <c r="D87" s="5" t="s">
        <v>723</v>
      </c>
      <c r="E87" s="4" t="str">
        <f>IFERROR(__xludf.DUMMYFUNCTION("GOOGLETRANSLATE(D87, ""he"", ""en"")"),"to")</f>
        <v>to</v>
      </c>
      <c r="F87" s="4"/>
      <c r="G87" s="4"/>
      <c r="H87" s="4"/>
    </row>
    <row r="88" ht="15.75" customHeight="1">
      <c r="A88" s="6" t="s">
        <v>1170</v>
      </c>
      <c r="B88" s="7" t="s">
        <v>1171</v>
      </c>
      <c r="C88" s="4">
        <v>87.0</v>
      </c>
      <c r="D88" s="5" t="s">
        <v>1172</v>
      </c>
      <c r="E88" s="4" t="str">
        <f>IFERROR(__xludf.DUMMYFUNCTION("GOOGLETRANSLATE(D88, ""he"", ""en"")"),"his spirit:")</f>
        <v>his spirit:</v>
      </c>
      <c r="F88" s="4"/>
      <c r="G88" s="4"/>
      <c r="H88" s="4"/>
    </row>
    <row r="89" ht="15.75" customHeight="1">
      <c r="A89" s="8" t="s">
        <v>197</v>
      </c>
      <c r="B89" s="1">
        <v>10.0</v>
      </c>
      <c r="C89" s="4">
        <v>88.0</v>
      </c>
      <c r="D89" s="5" t="s">
        <v>170</v>
      </c>
      <c r="E89" s="4" t="str">
        <f>IFERROR(__xludf.DUMMYFUNCTION("GOOGLETRANSLATE(D89, ""he"", ""en"")"),"{ninth}")</f>
        <v>{ninth}</v>
      </c>
      <c r="F89" s="4"/>
      <c r="G89" s="4"/>
      <c r="H89" s="4"/>
    </row>
    <row r="90" ht="15.75" customHeight="1">
      <c r="A90" s="6" t="s">
        <v>1173</v>
      </c>
      <c r="B90" s="7" t="s">
        <v>1174</v>
      </c>
      <c r="C90" s="4">
        <v>89.0</v>
      </c>
      <c r="D90" s="5" t="s">
        <v>861</v>
      </c>
      <c r="E90" s="4" t="str">
        <f>IFERROR(__xludf.DUMMYFUNCTION("GOOGLETRANSLATE(D90, ""he"", ""en"")"),"my son")</f>
        <v>my son</v>
      </c>
      <c r="F90" s="4"/>
      <c r="G90" s="4"/>
      <c r="H90" s="4"/>
    </row>
    <row r="91" ht="15.75" customHeight="1">
      <c r="A91" s="6" t="s">
        <v>1175</v>
      </c>
      <c r="B91" s="7" t="s">
        <v>1176</v>
      </c>
      <c r="C91" s="4">
        <v>90.0</v>
      </c>
      <c r="D91" s="5" t="s">
        <v>1177</v>
      </c>
      <c r="E91" s="4" t="str">
        <f>IFERROR(__xludf.DUMMYFUNCTION("GOOGLETRANSLATE(D91, ""he"", ""en"")"),"Ephraim")</f>
        <v>Ephraim</v>
      </c>
      <c r="F91" s="4"/>
      <c r="G91" s="4"/>
      <c r="H91" s="4"/>
    </row>
    <row r="92" ht="15.75" customHeight="1">
      <c r="A92" s="6" t="s">
        <v>1178</v>
      </c>
      <c r="B92" s="7" t="s">
        <v>1179</v>
      </c>
      <c r="C92" s="4">
        <v>91.0</v>
      </c>
      <c r="D92" s="5" t="s">
        <v>1180</v>
      </c>
      <c r="E92" s="4" t="str">
        <f>IFERROR(__xludf.DUMMYFUNCTION("GOOGLETRANSLATE(D92, ""he"", ""en"")"),"kiss")</f>
        <v>kiss</v>
      </c>
      <c r="F92" s="4"/>
      <c r="G92" s="4"/>
      <c r="H92" s="4"/>
    </row>
    <row r="93" ht="15.75" customHeight="1">
      <c r="A93" s="6" t="s">
        <v>1181</v>
      </c>
      <c r="B93" s="7" t="s">
        <v>1182</v>
      </c>
      <c r="C93" s="4">
        <v>92.0</v>
      </c>
      <c r="D93" s="5" t="s">
        <v>1183</v>
      </c>
      <c r="E93" s="4" t="str">
        <f>IFERROR(__xludf.DUMMYFUNCTION("GOOGLETRANSLATE(D93, ""he"", ""en"")"),"Roman")</f>
        <v>Roman</v>
      </c>
      <c r="F93" s="4"/>
      <c r="G93" s="4"/>
      <c r="H93" s="4"/>
    </row>
    <row r="94" ht="15.75" customHeight="1">
      <c r="A94" s="6" t="s">
        <v>1184</v>
      </c>
      <c r="B94" s="7" t="s">
        <v>1185</v>
      </c>
      <c r="C94" s="4">
        <v>93.0</v>
      </c>
      <c r="D94" s="5" t="s">
        <v>302</v>
      </c>
      <c r="E94" s="4" t="str">
        <f>IFERROR(__xludf.DUMMYFUNCTION("GOOGLETRANSLATE(D94, ""he"", ""en"")"),"arch")</f>
        <v>arch</v>
      </c>
      <c r="F94" s="4"/>
      <c r="G94" s="4"/>
      <c r="H94" s="4"/>
    </row>
    <row r="95" ht="15.75" customHeight="1">
      <c r="A95" s="8" t="s">
        <v>215</v>
      </c>
      <c r="B95" s="1">
        <v>11.0</v>
      </c>
      <c r="C95" s="4">
        <v>94.0</v>
      </c>
      <c r="D95" s="5" t="s">
        <v>1168</v>
      </c>
      <c r="E95" s="4" t="str">
        <f>IFERROR(__xludf.DUMMYFUNCTION("GOOGLETRANSLATE(D95, ""he"", ""en"")"),"turn around")</f>
        <v>turn around</v>
      </c>
      <c r="F95" s="4"/>
      <c r="G95" s="4"/>
      <c r="H95" s="4"/>
    </row>
    <row r="96" ht="15.75" customHeight="1">
      <c r="A96" s="6" t="s">
        <v>1186</v>
      </c>
      <c r="B96" s="7" t="s">
        <v>1187</v>
      </c>
      <c r="C96" s="4">
        <v>95.0</v>
      </c>
      <c r="D96" s="5" t="s">
        <v>569</v>
      </c>
      <c r="E96" s="4" t="str">
        <f>IFERROR(__xludf.DUMMYFUNCTION("GOOGLETRANSLATE(D96, ""he"", ""en"")"),"in a day")</f>
        <v>in a day</v>
      </c>
      <c r="F96" s="4"/>
      <c r="G96" s="4"/>
      <c r="H96" s="4"/>
    </row>
    <row r="97" ht="15.75" customHeight="1">
      <c r="A97" s="6" t="s">
        <v>1188</v>
      </c>
      <c r="B97" s="7" t="s">
        <v>1132</v>
      </c>
      <c r="C97" s="4">
        <v>96.0</v>
      </c>
      <c r="D97" s="5" t="s">
        <v>1189</v>
      </c>
      <c r="E97" s="4" t="str">
        <f>IFERROR(__xludf.DUMMYFUNCTION("GOOGLETRANSLATE(D97, ""he"", ""en"")"),"battle:")</f>
        <v>battle:</v>
      </c>
      <c r="F97" s="4"/>
      <c r="G97" s="4"/>
      <c r="H97" s="4"/>
    </row>
    <row r="98" ht="15.75" customHeight="1">
      <c r="A98" s="6" t="s">
        <v>1074</v>
      </c>
      <c r="B98" s="7" t="s">
        <v>1190</v>
      </c>
      <c r="C98" s="4">
        <v>97.0</v>
      </c>
      <c r="D98" s="5" t="s">
        <v>216</v>
      </c>
      <c r="E98" s="4" t="str">
        <f>IFERROR(__xludf.DUMMYFUNCTION("GOOGLETRANSLATE(D98, ""he"", ""en"")"),"{y}")</f>
        <v>{y}</v>
      </c>
      <c r="F98" s="4"/>
      <c r="G98" s="4"/>
      <c r="H98" s="4"/>
    </row>
    <row r="99" ht="15.75" customHeight="1">
      <c r="A99" s="6" t="s">
        <v>1035</v>
      </c>
      <c r="B99" s="7" t="s">
        <v>1036</v>
      </c>
      <c r="C99" s="4">
        <v>98.0</v>
      </c>
      <c r="D99" s="5" t="s">
        <v>132</v>
      </c>
      <c r="E99" s="4" t="str">
        <f>IFERROR(__xludf.DUMMYFUNCTION("GOOGLETRANSLATE(D99, ""he"", ""en"")"),"not")</f>
        <v>not</v>
      </c>
      <c r="F99" s="4"/>
      <c r="G99" s="4"/>
      <c r="H99" s="4"/>
    </row>
    <row r="100" ht="15.75" customHeight="1">
      <c r="A100" s="6" t="s">
        <v>1191</v>
      </c>
      <c r="B100" s="7" t="s">
        <v>1192</v>
      </c>
      <c r="C100" s="4">
        <v>99.0</v>
      </c>
      <c r="D100" s="5" t="s">
        <v>1193</v>
      </c>
      <c r="E100" s="4" t="str">
        <f>IFERROR(__xludf.DUMMYFUNCTION("GOOGLETRANSLATE(D100, ""he"", ""en"")"),"keep")</f>
        <v>keep</v>
      </c>
      <c r="F100" s="4"/>
      <c r="G100" s="4"/>
      <c r="H100" s="4"/>
    </row>
    <row r="101" ht="15.75" customHeight="1">
      <c r="A101" s="8" t="s">
        <v>472</v>
      </c>
      <c r="B101" s="1">
        <v>12.0</v>
      </c>
      <c r="C101" s="4">
        <v>100.0</v>
      </c>
      <c r="D101" s="5" t="s">
        <v>1194</v>
      </c>
      <c r="E101" s="4" t="str">
        <f>IFERROR(__xludf.DUMMYFUNCTION("GOOGLETRANSLATE(D101, ""he"", ""en"")"),"alliance")</f>
        <v>alliance</v>
      </c>
      <c r="F101" s="4"/>
      <c r="G101" s="4"/>
      <c r="H101" s="4"/>
    </row>
    <row r="102" ht="15.75" customHeight="1">
      <c r="A102" s="6" t="s">
        <v>1195</v>
      </c>
      <c r="B102" s="7" t="s">
        <v>1196</v>
      </c>
      <c r="C102" s="4">
        <v>101.0</v>
      </c>
      <c r="D102" s="5" t="s">
        <v>35</v>
      </c>
      <c r="E102" s="4" t="str">
        <f>IFERROR(__xludf.DUMMYFUNCTION("GOOGLETRANSLATE(D102, ""he"", ""en"")"),"god")</f>
        <v>god</v>
      </c>
      <c r="F102" s="4"/>
      <c r="G102" s="4"/>
      <c r="H102" s="4"/>
    </row>
    <row r="103" ht="15.75" customHeight="1">
      <c r="A103" s="6" t="s">
        <v>1197</v>
      </c>
      <c r="B103" s="7" t="s">
        <v>1198</v>
      </c>
      <c r="C103" s="4">
        <v>102.0</v>
      </c>
      <c r="D103" s="5" t="s">
        <v>1178</v>
      </c>
      <c r="E103" s="4" t="str">
        <f>IFERROR(__xludf.DUMMYFUNCTION("GOOGLETRANSLATE(D103, ""he"", ""en"")"),"and in his teachings")</f>
        <v>and in his teachings</v>
      </c>
      <c r="F103" s="4"/>
      <c r="G103" s="4"/>
      <c r="H103" s="4"/>
    </row>
    <row r="104" ht="15.75" customHeight="1">
      <c r="A104" s="6" t="s">
        <v>1199</v>
      </c>
      <c r="B104" s="7" t="s">
        <v>1200</v>
      </c>
      <c r="C104" s="4">
        <v>103.0</v>
      </c>
      <c r="D104" s="5" t="s">
        <v>1181</v>
      </c>
      <c r="E104" s="4" t="str">
        <f>IFERROR(__xludf.DUMMYFUNCTION("GOOGLETRANSLATE(D104, ""he"", ""en"")"),"from us")</f>
        <v>from us</v>
      </c>
      <c r="F104" s="4"/>
      <c r="G104" s="4"/>
      <c r="H104" s="4"/>
    </row>
    <row r="105" ht="15.75" customHeight="1">
      <c r="A105" s="6" t="s">
        <v>1201</v>
      </c>
      <c r="B105" s="7" t="s">
        <v>1202</v>
      </c>
      <c r="C105" s="4">
        <v>104.0</v>
      </c>
      <c r="D105" s="5" t="s">
        <v>1203</v>
      </c>
      <c r="E105" s="4" t="str">
        <f>IFERROR(__xludf.DUMMYFUNCTION("GOOGLETRANSLATE(D105, ""he"", ""en"")"),"go:")</f>
        <v>go:</v>
      </c>
      <c r="F105" s="4"/>
      <c r="G105" s="4"/>
      <c r="H105" s="4"/>
    </row>
    <row r="106" ht="15.75" customHeight="1">
      <c r="A106" s="6" t="s">
        <v>1204</v>
      </c>
      <c r="B106" s="7" t="s">
        <v>1205</v>
      </c>
      <c r="C106" s="4">
        <v>105.0</v>
      </c>
      <c r="D106" s="5" t="s">
        <v>233</v>
      </c>
      <c r="E106" s="4" t="str">
        <f>IFERROR(__xludf.DUMMYFUNCTION("GOOGLETRANSLATE(D106, ""he"", ""en"")"),"{y}")</f>
        <v>{y}</v>
      </c>
      <c r="F106" s="4"/>
      <c r="G106" s="4"/>
      <c r="H106" s="4"/>
    </row>
    <row r="107" ht="15.75" customHeight="1">
      <c r="A107" s="6" t="s">
        <v>1206</v>
      </c>
      <c r="B107" s="7" t="s">
        <v>1207</v>
      </c>
      <c r="C107" s="4">
        <v>106.0</v>
      </c>
      <c r="D107" s="5" t="s">
        <v>1208</v>
      </c>
      <c r="E107" s="4" t="str">
        <f>IFERROR(__xludf.DUMMYFUNCTION("GOOGLETRANSLATE(D107, ""he"", ""en"")"),"And they forgot")</f>
        <v>And they forgot</v>
      </c>
      <c r="F107" s="4"/>
      <c r="G107" s="4"/>
      <c r="H107" s="4"/>
    </row>
    <row r="108" ht="15.75" customHeight="1">
      <c r="A108" s="6" t="s">
        <v>1209</v>
      </c>
      <c r="B108" s="7" t="s">
        <v>1210</v>
      </c>
      <c r="C108" s="4">
        <v>107.0</v>
      </c>
      <c r="D108" s="5" t="s">
        <v>1188</v>
      </c>
      <c r="E108" s="4" t="str">
        <f>IFERROR(__xludf.DUMMYFUNCTION("GOOGLETRANSLATE(D108, ""he"", ""en"")"),"His plots")</f>
        <v>His plots</v>
      </c>
      <c r="F108" s="4"/>
      <c r="G108" s="4"/>
      <c r="H108" s="4"/>
    </row>
    <row r="109" ht="15.75" customHeight="1">
      <c r="A109" s="6" t="s">
        <v>1211</v>
      </c>
      <c r="B109" s="7" t="s">
        <v>1212</v>
      </c>
      <c r="C109" s="4">
        <v>108.0</v>
      </c>
      <c r="D109" s="5" t="s">
        <v>1074</v>
      </c>
      <c r="E109" s="4" t="str">
        <f>IFERROR(__xludf.DUMMYFUNCTION("GOOGLETRANSLATE(D109, ""he"", ""en"")"),"and his wonders")</f>
        <v>and his wonders</v>
      </c>
      <c r="F109" s="4"/>
      <c r="G109" s="4"/>
      <c r="H109" s="4"/>
    </row>
    <row r="110" ht="15.75" customHeight="1">
      <c r="A110" s="8" t="s">
        <v>508</v>
      </c>
      <c r="B110" s="1">
        <v>13.0</v>
      </c>
      <c r="C110" s="4">
        <v>109.0</v>
      </c>
      <c r="D110" s="5" t="s">
        <v>1039</v>
      </c>
      <c r="E110" s="4" t="str">
        <f>IFERROR(__xludf.DUMMYFUNCTION("GOOGLETRANSLATE(D110, ""he"", ""en"")"),"which")</f>
        <v>which</v>
      </c>
      <c r="F110" s="4"/>
      <c r="G110" s="4"/>
      <c r="H110" s="4"/>
    </row>
    <row r="111" ht="15.75" customHeight="1">
      <c r="A111" s="8" t="s">
        <v>1213</v>
      </c>
      <c r="B111" s="1" t="s">
        <v>1214</v>
      </c>
      <c r="C111" s="4">
        <v>110.0</v>
      </c>
      <c r="D111" s="5" t="s">
        <v>1215</v>
      </c>
      <c r="E111" s="4" t="str">
        <f>IFERROR(__xludf.DUMMYFUNCTION("GOOGLETRANSLATE(D111, ""he"", ""en"")"),"Herom:")</f>
        <v>Herom:</v>
      </c>
      <c r="F111" s="4"/>
      <c r="G111" s="4"/>
      <c r="H111" s="4"/>
    </row>
    <row r="112" ht="15.75" customHeight="1">
      <c r="A112" s="8" t="s">
        <v>1216</v>
      </c>
      <c r="B112" s="1" t="s">
        <v>1217</v>
      </c>
      <c r="C112" s="4">
        <v>111.0</v>
      </c>
      <c r="D112" s="5" t="s">
        <v>477</v>
      </c>
      <c r="E112" s="4" t="str">
        <f>IFERROR(__xludf.DUMMYFUNCTION("GOOGLETRANSLATE(D112, ""he"", ""en"")"),"{12}")</f>
        <v>{12}</v>
      </c>
      <c r="F112" s="4"/>
      <c r="G112" s="4"/>
      <c r="H112" s="4"/>
    </row>
    <row r="113" ht="15.75" customHeight="1">
      <c r="A113" s="8" t="s">
        <v>1218</v>
      </c>
      <c r="B113" s="1" t="s">
        <v>1219</v>
      </c>
      <c r="C113" s="4">
        <v>112.0</v>
      </c>
      <c r="D113" s="5" t="s">
        <v>1195</v>
      </c>
      <c r="E113" s="4" t="str">
        <f>IFERROR(__xludf.DUMMYFUNCTION("GOOGLETRANSLATE(D113, ""he"", ""en"")"),"against")</f>
        <v>against</v>
      </c>
      <c r="F113" s="4"/>
      <c r="G113" s="4"/>
      <c r="H113" s="4"/>
    </row>
    <row r="114" ht="15.75" customHeight="1">
      <c r="A114" s="8" t="s">
        <v>1220</v>
      </c>
      <c r="B114" s="1" t="s">
        <v>1221</v>
      </c>
      <c r="C114" s="4">
        <v>113.0</v>
      </c>
      <c r="D114" s="5" t="s">
        <v>1197</v>
      </c>
      <c r="E114" s="4" t="str">
        <f>IFERROR(__xludf.DUMMYFUNCTION("GOOGLETRANSLATE(D114, ""he"", ""en"")"),"their ancestors")</f>
        <v>their ancestors</v>
      </c>
      <c r="F114" s="4"/>
      <c r="G114" s="4"/>
      <c r="H114" s="4"/>
    </row>
    <row r="115" ht="15.75" customHeight="1">
      <c r="A115" s="8" t="s">
        <v>1222</v>
      </c>
      <c r="B115" s="1" t="s">
        <v>864</v>
      </c>
      <c r="C115" s="4">
        <v>114.0</v>
      </c>
      <c r="D115" s="5" t="s">
        <v>1223</v>
      </c>
      <c r="E115" s="4" t="str">
        <f>IFERROR(__xludf.DUMMYFUNCTION("GOOGLETRANSLATE(D115, ""he"", ""en"")"),"did")</f>
        <v>did</v>
      </c>
      <c r="F115" s="4"/>
      <c r="G115" s="4"/>
      <c r="H115" s="4"/>
    </row>
    <row r="116" ht="15.75" customHeight="1">
      <c r="A116" s="8" t="s">
        <v>1224</v>
      </c>
      <c r="B116" s="1" t="s">
        <v>798</v>
      </c>
      <c r="C116" s="4">
        <v>115.0</v>
      </c>
      <c r="D116" s="5" t="s">
        <v>815</v>
      </c>
      <c r="E116" s="4" t="str">
        <f>IFERROR(__xludf.DUMMYFUNCTION("GOOGLETRANSLATE(D116, ""he"", ""en"")"),"wonder")</f>
        <v>wonder</v>
      </c>
      <c r="F116" s="4"/>
      <c r="G116" s="4"/>
      <c r="H116" s="4"/>
    </row>
    <row r="117" ht="15.75" customHeight="1">
      <c r="A117" s="8" t="s">
        <v>1225</v>
      </c>
      <c r="B117" s="1" t="s">
        <v>1226</v>
      </c>
      <c r="C117" s="4">
        <v>116.0</v>
      </c>
      <c r="D117" s="5" t="s">
        <v>1227</v>
      </c>
      <c r="E117" s="4" t="str">
        <f>IFERROR(__xludf.DUMMYFUNCTION("GOOGLETRANSLATE(D117, ""he"", ""en"")"),"in the country")</f>
        <v>in the country</v>
      </c>
      <c r="F117" s="4"/>
      <c r="G117" s="4"/>
      <c r="H117" s="4"/>
    </row>
    <row r="118" ht="15.75" customHeight="1">
      <c r="A118" s="8" t="s">
        <v>784</v>
      </c>
      <c r="B118" s="1">
        <v>14.0</v>
      </c>
      <c r="C118" s="4">
        <v>117.0</v>
      </c>
      <c r="D118" s="5" t="s">
        <v>1228</v>
      </c>
      <c r="E118" s="4" t="str">
        <f>IFERROR(__xludf.DUMMYFUNCTION("GOOGLETRANSLATE(D118, ""he"", ""en"")"),"Egypt")</f>
        <v>Egypt</v>
      </c>
      <c r="F118" s="4"/>
      <c r="G118" s="4"/>
      <c r="H118" s="4"/>
    </row>
    <row r="119" ht="15.75" customHeight="1">
      <c r="A119" s="8" t="s">
        <v>1229</v>
      </c>
      <c r="B119" s="1" t="s">
        <v>1230</v>
      </c>
      <c r="C119" s="4">
        <v>118.0</v>
      </c>
      <c r="D119" s="5" t="s">
        <v>1231</v>
      </c>
      <c r="E119" s="4" t="str">
        <f>IFERROR(__xludf.DUMMYFUNCTION("GOOGLETRANSLATE(D119, ""he"", ""en"")"),"field")</f>
        <v>field</v>
      </c>
      <c r="F119" s="4"/>
      <c r="G119" s="4"/>
      <c r="H119" s="4"/>
    </row>
    <row r="120" ht="15.75" customHeight="1">
      <c r="A120" s="8" t="s">
        <v>1232</v>
      </c>
      <c r="B120" s="1" t="s">
        <v>1233</v>
      </c>
      <c r="C120" s="4">
        <v>119.0</v>
      </c>
      <c r="D120" s="5" t="s">
        <v>1234</v>
      </c>
      <c r="E120" s="4" t="str">
        <f>IFERROR(__xludf.DUMMYFUNCTION("GOOGLETRANSLATE(D120, ""he"", ""en"")"),"Gypsy:")</f>
        <v>Gypsy:</v>
      </c>
      <c r="F120" s="4"/>
      <c r="G120" s="4"/>
      <c r="H120" s="4"/>
    </row>
    <row r="121" ht="15.75" customHeight="1">
      <c r="A121" s="8" t="s">
        <v>1235</v>
      </c>
      <c r="B121" s="1" t="s">
        <v>1236</v>
      </c>
      <c r="C121" s="4">
        <v>120.0</v>
      </c>
      <c r="D121" s="5" t="s">
        <v>513</v>
      </c>
      <c r="E121" s="4" t="str">
        <f>IFERROR(__xludf.DUMMYFUNCTION("GOOGLETRANSLATE(D121, ""he"", ""en"")"),"{13}")</f>
        <v>{13}</v>
      </c>
      <c r="F121" s="4"/>
      <c r="G121" s="4"/>
      <c r="H121" s="4"/>
    </row>
    <row r="122" ht="15.75" customHeight="1">
      <c r="A122" s="8" t="s">
        <v>77</v>
      </c>
      <c r="B122" s="1" t="s">
        <v>1237</v>
      </c>
      <c r="C122" s="4">
        <v>121.0</v>
      </c>
      <c r="D122" s="5" t="s">
        <v>1238</v>
      </c>
      <c r="E122" s="4" t="str">
        <f>IFERROR(__xludf.DUMMYFUNCTION("GOOGLETRANSLATE(D122, ""he"", ""en"")"),"split")</f>
        <v>split</v>
      </c>
      <c r="F122" s="4"/>
      <c r="G122" s="4"/>
      <c r="H122" s="4"/>
    </row>
    <row r="123" ht="15.75" customHeight="1">
      <c r="A123" s="8" t="s">
        <v>1239</v>
      </c>
      <c r="B123" s="1" t="s">
        <v>1240</v>
      </c>
      <c r="C123" s="4">
        <v>122.0</v>
      </c>
      <c r="D123" s="5" t="s">
        <v>1241</v>
      </c>
      <c r="E123" s="4" t="str">
        <f>IFERROR(__xludf.DUMMYFUNCTION("GOOGLETRANSLATE(D123, ""he"", ""en"")"),"sea")</f>
        <v>sea</v>
      </c>
      <c r="F123" s="4"/>
      <c r="G123" s="4"/>
      <c r="H123" s="4"/>
    </row>
    <row r="124" ht="15.75" customHeight="1">
      <c r="A124" s="8" t="s">
        <v>1242</v>
      </c>
      <c r="B124" s="1" t="s">
        <v>1243</v>
      </c>
      <c r="C124" s="4">
        <v>123.0</v>
      </c>
      <c r="D124" s="5" t="s">
        <v>1244</v>
      </c>
      <c r="E124" s="4" t="str">
        <f>IFERROR(__xludf.DUMMYFUNCTION("GOOGLETRANSLATE(D124, ""he"", ""en"")"),"And he passed them over")</f>
        <v>And he passed them over</v>
      </c>
      <c r="F124" s="4"/>
      <c r="G124" s="4"/>
      <c r="H124" s="4"/>
    </row>
    <row r="125" ht="15.75" customHeight="1">
      <c r="A125" s="8" t="s">
        <v>1245</v>
      </c>
      <c r="B125" s="1" t="s">
        <v>1246</v>
      </c>
      <c r="C125" s="4">
        <v>124.0</v>
      </c>
      <c r="D125" s="5" t="s">
        <v>1247</v>
      </c>
      <c r="E125" s="4" t="str">
        <f>IFERROR(__xludf.DUMMYFUNCTION("GOOGLETRANSLATE(D125, ""he"", ""en"")"),"And he stood")</f>
        <v>And he stood</v>
      </c>
      <c r="F125" s="4"/>
      <c r="G125" s="4"/>
      <c r="H125" s="4"/>
    </row>
    <row r="126" ht="15.75" customHeight="1">
      <c r="A126" s="8" t="s">
        <v>808</v>
      </c>
      <c r="B126" s="1">
        <v>15.0</v>
      </c>
      <c r="C126" s="4">
        <v>125.0</v>
      </c>
      <c r="D126" s="5" t="s">
        <v>863</v>
      </c>
      <c r="E126" s="4" t="str">
        <f>IFERROR(__xludf.DUMMYFUNCTION("GOOGLETRANSLATE(D126, ""he"", ""en"")"),"water")</f>
        <v>water</v>
      </c>
      <c r="F126" s="4"/>
      <c r="G126" s="4"/>
      <c r="H126" s="4"/>
    </row>
    <row r="127" ht="15.75" customHeight="1">
      <c r="A127" s="8" t="s">
        <v>1248</v>
      </c>
      <c r="B127" s="1" t="s">
        <v>1249</v>
      </c>
      <c r="C127" s="4">
        <v>126.0</v>
      </c>
      <c r="D127" s="5" t="s">
        <v>1250</v>
      </c>
      <c r="E127" s="4" t="str">
        <f>IFERROR(__xludf.DUMMYFUNCTION("GOOGLETRANSLATE(D127, ""he"", ""en"")"),"like")</f>
        <v>like</v>
      </c>
      <c r="F127" s="4"/>
      <c r="G127" s="4"/>
      <c r="H127" s="4"/>
    </row>
    <row r="128" ht="15.75" customHeight="1">
      <c r="A128" s="8" t="s">
        <v>1251</v>
      </c>
      <c r="B128" s="1" t="s">
        <v>1252</v>
      </c>
      <c r="C128" s="4">
        <v>127.0</v>
      </c>
      <c r="D128" s="5" t="s">
        <v>1253</v>
      </c>
      <c r="E128" s="4" t="str">
        <f>IFERROR(__xludf.DUMMYFUNCTION("GOOGLETRANSLATE(D128, ""he"", ""en"")"),"Ned:")</f>
        <v>Ned:</v>
      </c>
      <c r="F128" s="4"/>
      <c r="G128" s="4"/>
      <c r="H128" s="4"/>
    </row>
    <row r="129" ht="15.75" customHeight="1">
      <c r="A129" s="8" t="s">
        <v>1254</v>
      </c>
      <c r="B129" s="1" t="s">
        <v>1255</v>
      </c>
      <c r="C129" s="4">
        <v>128.0</v>
      </c>
      <c r="D129" s="5" t="s">
        <v>801</v>
      </c>
      <c r="E129" s="4" t="str">
        <f>IFERROR(__xludf.DUMMYFUNCTION("GOOGLETRANSLATE(D129, ""he"", ""en"")"),"{hand}")</f>
        <v>{hand}</v>
      </c>
      <c r="F129" s="4"/>
      <c r="G129" s="4"/>
      <c r="H129" s="4"/>
    </row>
    <row r="130" ht="15.75" customHeight="1">
      <c r="A130" s="8" t="s">
        <v>1256</v>
      </c>
      <c r="B130" s="1" t="s">
        <v>1257</v>
      </c>
      <c r="C130" s="4">
        <v>129.0</v>
      </c>
      <c r="D130" s="5" t="s">
        <v>1258</v>
      </c>
      <c r="E130" s="4" t="str">
        <f>IFERROR(__xludf.DUMMYFUNCTION("GOOGLETRANSLATE(D130, ""he"", ""en"")"),"And he was comforted")</f>
        <v>And he was comforted</v>
      </c>
      <c r="F130" s="4"/>
      <c r="G130" s="4"/>
      <c r="H130" s="4"/>
    </row>
    <row r="131" ht="15.75" customHeight="1">
      <c r="A131" s="8" t="s">
        <v>1259</v>
      </c>
      <c r="B131" s="1" t="s">
        <v>1260</v>
      </c>
      <c r="C131" s="4">
        <v>130.0</v>
      </c>
      <c r="D131" s="5" t="s">
        <v>1261</v>
      </c>
      <c r="E131" s="4" t="str">
        <f>IFERROR(__xludf.DUMMYFUNCTION("GOOGLETRANSLATE(D131, ""he"", ""en"")"),"in the cloud")</f>
        <v>in the cloud</v>
      </c>
      <c r="F131" s="4"/>
      <c r="G131" s="4"/>
      <c r="H131" s="4"/>
    </row>
    <row r="132" ht="15.75" customHeight="1">
      <c r="A132" s="8" t="s">
        <v>1262</v>
      </c>
      <c r="B132" s="1" t="s">
        <v>1263</v>
      </c>
      <c r="C132" s="4">
        <v>131.0</v>
      </c>
      <c r="D132" s="5" t="s">
        <v>1264</v>
      </c>
      <c r="E132" s="4" t="str">
        <f>IFERROR(__xludf.DUMMYFUNCTION("GOOGLETRANSLATE(D132, ""he"", ""en"")"),"their day")</f>
        <v>their day</v>
      </c>
      <c r="F132" s="4"/>
      <c r="G132" s="4"/>
      <c r="H132" s="4"/>
    </row>
    <row r="133" ht="15.75" customHeight="1">
      <c r="A133" s="8" t="s">
        <v>828</v>
      </c>
      <c r="B133" s="1">
        <v>16.0</v>
      </c>
      <c r="C133" s="4">
        <v>132.0</v>
      </c>
      <c r="D133" s="5" t="s">
        <v>79</v>
      </c>
      <c r="E133" s="4" t="str">
        <f>IFERROR(__xludf.DUMMYFUNCTION("GOOGLETRANSLATE(D133, ""he"", ""en"")"),"and all")</f>
        <v>and all</v>
      </c>
      <c r="F133" s="4"/>
      <c r="G133" s="4"/>
      <c r="H133" s="4"/>
    </row>
    <row r="134" ht="15.75" customHeight="1">
      <c r="A134" s="8" t="s">
        <v>1265</v>
      </c>
      <c r="B134" s="1" t="s">
        <v>1266</v>
      </c>
      <c r="C134" s="4">
        <v>133.0</v>
      </c>
      <c r="D134" s="5" t="s">
        <v>1267</v>
      </c>
      <c r="E134" s="4" t="str">
        <f>IFERROR(__xludf.DUMMYFUNCTION("GOOGLETRANSLATE(D134, ""he"", ""en"")"),"tonight")</f>
        <v>tonight</v>
      </c>
      <c r="F134" s="4"/>
      <c r="G134" s="4"/>
      <c r="H134" s="4"/>
    </row>
    <row r="135" ht="15.75" customHeight="1">
      <c r="A135" s="8" t="s">
        <v>1268</v>
      </c>
      <c r="B135" s="1" t="s">
        <v>1269</v>
      </c>
      <c r="C135" s="4">
        <v>134.0</v>
      </c>
      <c r="D135" s="5" t="s">
        <v>1270</v>
      </c>
      <c r="E135" s="4" t="str">
        <f>IFERROR(__xludf.DUMMYFUNCTION("GOOGLETRANSLATE(D135, ""he"", ""en"")"),"in the light")</f>
        <v>in the light</v>
      </c>
      <c r="F135" s="4"/>
      <c r="G135" s="4"/>
      <c r="H135" s="4"/>
    </row>
    <row r="136" ht="15.75" customHeight="1">
      <c r="A136" s="8" t="s">
        <v>1271</v>
      </c>
      <c r="B136" s="1" t="s">
        <v>1272</v>
      </c>
      <c r="C136" s="4">
        <v>135.0</v>
      </c>
      <c r="D136" s="5" t="s">
        <v>1273</v>
      </c>
      <c r="E136" s="4" t="str">
        <f>IFERROR(__xludf.DUMMYFUNCTION("GOOGLETRANSLATE(D136, ""he"", ""en"")"),"fire:")</f>
        <v>fire:</v>
      </c>
      <c r="F136" s="4"/>
      <c r="G136" s="4"/>
      <c r="H136" s="4"/>
    </row>
    <row r="137" ht="15.75" customHeight="1">
      <c r="A137" s="8" t="s">
        <v>1274</v>
      </c>
      <c r="B137" s="1" t="s">
        <v>1219</v>
      </c>
      <c r="C137" s="4">
        <v>136.0</v>
      </c>
      <c r="D137" s="5" t="s">
        <v>821</v>
      </c>
      <c r="E137" s="4" t="str">
        <f>IFERROR(__xludf.DUMMYFUNCTION("GOOGLETRANSLATE(D137, ""he"", ""en"")"),"{to}")</f>
        <v>{to}</v>
      </c>
      <c r="F137" s="4"/>
      <c r="G137" s="4"/>
      <c r="H137" s="4"/>
    </row>
    <row r="138" ht="15.75" customHeight="1">
      <c r="A138" s="8" t="s">
        <v>1275</v>
      </c>
      <c r="B138" s="1" t="s">
        <v>1276</v>
      </c>
      <c r="C138" s="4">
        <v>137.0</v>
      </c>
      <c r="D138" s="5" t="s">
        <v>1277</v>
      </c>
      <c r="E138" s="4" t="str">
        <f>IFERROR(__xludf.DUMMYFUNCTION("GOOGLETRANSLATE(D138, ""he"", ""en"")"),"will score")</f>
        <v>will score</v>
      </c>
      <c r="F138" s="4"/>
      <c r="G138" s="4"/>
      <c r="H138" s="4"/>
    </row>
    <row r="139" ht="15.75" customHeight="1">
      <c r="A139" s="8" t="s">
        <v>856</v>
      </c>
      <c r="B139" s="1">
        <v>17.0</v>
      </c>
      <c r="C139" s="4">
        <v>138.0</v>
      </c>
      <c r="D139" s="5" t="s">
        <v>1278</v>
      </c>
      <c r="E139" s="4" t="str">
        <f>IFERROR(__xludf.DUMMYFUNCTION("GOOGLETRANSLATE(D139, ""he"", ""en"")"),"Forms")</f>
        <v>Forms</v>
      </c>
      <c r="F139" s="4"/>
      <c r="G139" s="4"/>
      <c r="H139" s="4"/>
    </row>
    <row r="140" ht="15.75" customHeight="1">
      <c r="A140" s="8" t="s">
        <v>1279</v>
      </c>
      <c r="B140" s="1" t="s">
        <v>1280</v>
      </c>
      <c r="C140" s="4">
        <v>139.0</v>
      </c>
      <c r="D140" s="5" t="s">
        <v>1281</v>
      </c>
      <c r="E140" s="4" t="str">
        <f>IFERROR(__xludf.DUMMYFUNCTION("GOOGLETRANSLATE(D140, ""he"", ""en"")"),"in the desert")</f>
        <v>in the desert</v>
      </c>
      <c r="F140" s="4"/>
      <c r="G140" s="4"/>
      <c r="H140" s="4"/>
    </row>
    <row r="141" ht="15.75" customHeight="1">
      <c r="A141" s="8" t="s">
        <v>1282</v>
      </c>
      <c r="B141" s="1" t="s">
        <v>693</v>
      </c>
      <c r="C141" s="4">
        <v>140.0</v>
      </c>
      <c r="D141" s="5" t="s">
        <v>1283</v>
      </c>
      <c r="E141" s="4" t="str">
        <f>IFERROR(__xludf.DUMMYFUNCTION("GOOGLETRANSLATE(D141, ""he"", ""en"")"),"And it started")</f>
        <v>And it started</v>
      </c>
      <c r="F141" s="4"/>
      <c r="G141" s="4"/>
      <c r="H141" s="4"/>
    </row>
    <row r="142" ht="15.75" customHeight="1">
      <c r="A142" s="8" t="s">
        <v>1284</v>
      </c>
      <c r="B142" s="1" t="s">
        <v>1285</v>
      </c>
      <c r="C142" s="4">
        <v>141.0</v>
      </c>
      <c r="D142" s="5" t="s">
        <v>1286</v>
      </c>
      <c r="E142" s="4" t="str">
        <f>IFERROR(__xludf.DUMMYFUNCTION("GOOGLETRANSLATE(D142, ""he"", ""en"")"),"stains")</f>
        <v>stains</v>
      </c>
      <c r="F142" s="4"/>
      <c r="G142" s="4"/>
      <c r="H142" s="4"/>
    </row>
    <row r="143" ht="15.75" customHeight="1">
      <c r="A143" s="8" t="s">
        <v>1287</v>
      </c>
      <c r="B143" s="1" t="s">
        <v>1288</v>
      </c>
      <c r="C143" s="4">
        <v>142.0</v>
      </c>
      <c r="D143" s="5" t="s">
        <v>1289</v>
      </c>
      <c r="E143" s="4" t="str">
        <f>IFERROR(__xludf.DUMMYFUNCTION("GOOGLETRANSLATE(D143, ""he"", ""en"")"),"Many:")</f>
        <v>Many:</v>
      </c>
      <c r="F143" s="4"/>
      <c r="G143" s="4"/>
      <c r="H143" s="4"/>
    </row>
    <row r="144" ht="15.75" customHeight="1">
      <c r="A144" s="8" t="s">
        <v>1290</v>
      </c>
      <c r="B144" s="1" t="s">
        <v>1291</v>
      </c>
      <c r="C144" s="4">
        <v>143.0</v>
      </c>
      <c r="D144" s="5" t="s">
        <v>848</v>
      </c>
      <c r="E144" s="4" t="str">
        <f>IFERROR(__xludf.DUMMYFUNCTION("GOOGLETRANSLATE(D144, ""he"", ""en"")"),"{16}")</f>
        <v>{16}</v>
      </c>
      <c r="F144" s="4"/>
      <c r="G144" s="4"/>
      <c r="H144" s="4"/>
    </row>
    <row r="145" ht="15.75" customHeight="1">
      <c r="A145" s="8" t="s">
        <v>1292</v>
      </c>
      <c r="B145" s="1" t="s">
        <v>1293</v>
      </c>
      <c r="C145" s="4">
        <v>144.0</v>
      </c>
      <c r="D145" s="5" t="s">
        <v>1294</v>
      </c>
      <c r="E145" s="4" t="str">
        <f>IFERROR(__xludf.DUMMYFUNCTION("GOOGLETRANSLATE(D145, ""he"", ""en"")"),"And he went out")</f>
        <v>And he went out</v>
      </c>
      <c r="F145" s="4"/>
      <c r="G145" s="4"/>
      <c r="H145" s="4"/>
    </row>
    <row r="146" ht="15.75" customHeight="1">
      <c r="A146" s="8" t="s">
        <v>1295</v>
      </c>
      <c r="B146" s="1" t="s">
        <v>1255</v>
      </c>
      <c r="C146" s="4">
        <v>145.0</v>
      </c>
      <c r="D146" s="5" t="s">
        <v>1296</v>
      </c>
      <c r="E146" s="4" t="str">
        <f>IFERROR(__xludf.DUMMYFUNCTION("GOOGLETRANSLATE(D146, ""he"", ""en"")"),"liquids")</f>
        <v>liquids</v>
      </c>
      <c r="F146" s="4"/>
      <c r="G146" s="4"/>
      <c r="H146" s="4"/>
    </row>
    <row r="147" ht="15.75" customHeight="1">
      <c r="A147" s="8" t="s">
        <v>880</v>
      </c>
      <c r="B147" s="1">
        <v>18.0</v>
      </c>
      <c r="C147" s="4">
        <v>146.0</v>
      </c>
      <c r="D147" s="5" t="s">
        <v>1297</v>
      </c>
      <c r="E147" s="4" t="str">
        <f>IFERROR(__xludf.DUMMYFUNCTION("GOOGLETRANSLATE(D147, ""he"", ""en"")"),"rock")</f>
        <v>rock</v>
      </c>
      <c r="F147" s="4"/>
      <c r="G147" s="4"/>
      <c r="H147" s="4"/>
    </row>
    <row r="148" ht="15.75" customHeight="1">
      <c r="A148" s="8" t="s">
        <v>1298</v>
      </c>
      <c r="B148" s="1" t="s">
        <v>1299</v>
      </c>
      <c r="C148" s="4">
        <v>147.0</v>
      </c>
      <c r="D148" s="5" t="s">
        <v>1300</v>
      </c>
      <c r="E148" s="4" t="str">
        <f>IFERROR(__xludf.DUMMYFUNCTION("GOOGLETRANSLATE(D148, ""he"", ""en"")"),"and will come down")</f>
        <v>and will come down</v>
      </c>
      <c r="F148" s="4"/>
      <c r="G148" s="4"/>
      <c r="H148" s="4"/>
    </row>
    <row r="149" ht="15.75" customHeight="1">
      <c r="A149" s="8" t="s">
        <v>1301</v>
      </c>
      <c r="B149" s="1" t="s">
        <v>1302</v>
      </c>
      <c r="C149" s="4">
        <v>148.0</v>
      </c>
      <c r="D149" s="5" t="s">
        <v>1303</v>
      </c>
      <c r="E149" s="4" t="str">
        <f>IFERROR(__xludf.DUMMYFUNCTION("GOOGLETRANSLATE(D149, ""he"", ""en"")"),"as rivers")</f>
        <v>as rivers</v>
      </c>
      <c r="F149" s="4"/>
      <c r="G149" s="4"/>
      <c r="H149" s="4"/>
    </row>
    <row r="150" ht="15.75" customHeight="1">
      <c r="A150" s="8" t="s">
        <v>1304</v>
      </c>
      <c r="B150" s="1" t="s">
        <v>1305</v>
      </c>
      <c r="C150" s="4">
        <v>149.0</v>
      </c>
      <c r="D150" s="5" t="s">
        <v>1306</v>
      </c>
      <c r="E150" s="4" t="str">
        <f>IFERROR(__xludf.DUMMYFUNCTION("GOOGLETRANSLATE(D150, ""he"", ""en"")"),"water:")</f>
        <v>water:</v>
      </c>
      <c r="F150" s="4"/>
      <c r="G150" s="4"/>
      <c r="H150" s="4"/>
    </row>
    <row r="151" ht="15.75" customHeight="1">
      <c r="A151" s="8" t="s">
        <v>1307</v>
      </c>
      <c r="B151" s="1" t="s">
        <v>1308</v>
      </c>
      <c r="C151" s="4">
        <v>150.0</v>
      </c>
      <c r="D151" s="5" t="s">
        <v>867</v>
      </c>
      <c r="E151" s="4" t="str">
        <f>IFERROR(__xludf.DUMMYFUNCTION("GOOGLETRANSLATE(D151, ""he"", ""en"")"),"{17}")</f>
        <v>{17}</v>
      </c>
      <c r="F151" s="4"/>
      <c r="G151" s="4"/>
      <c r="H151" s="4"/>
    </row>
    <row r="152" ht="15.75" customHeight="1">
      <c r="A152" s="8" t="s">
        <v>1309</v>
      </c>
      <c r="B152" s="1" t="s">
        <v>1310</v>
      </c>
      <c r="C152" s="4">
        <v>151.0</v>
      </c>
      <c r="D152" s="5" t="s">
        <v>1311</v>
      </c>
      <c r="E152" s="4" t="str">
        <f>IFERROR(__xludf.DUMMYFUNCTION("GOOGLETRANSLATE(D152, ""he"", ""en"")"),"And they added")</f>
        <v>And they added</v>
      </c>
      <c r="F152" s="4"/>
      <c r="G152" s="4"/>
      <c r="H152" s="4"/>
    </row>
    <row r="153" ht="15.75" customHeight="1">
      <c r="A153" s="8" t="s">
        <v>1312</v>
      </c>
      <c r="B153" s="1" t="s">
        <v>1313</v>
      </c>
      <c r="C153" s="4">
        <v>152.0</v>
      </c>
      <c r="D153" s="5" t="s">
        <v>692</v>
      </c>
      <c r="E153" s="4" t="str">
        <f>IFERROR(__xludf.DUMMYFUNCTION("GOOGLETRANSLATE(D153, ""he"", ""en"")"),"more")</f>
        <v>more</v>
      </c>
      <c r="F153" s="4"/>
      <c r="G153" s="4"/>
      <c r="H153" s="4"/>
    </row>
    <row r="154" ht="15.75" customHeight="1">
      <c r="A154" s="8" t="s">
        <v>909</v>
      </c>
      <c r="B154" s="1">
        <v>19.0</v>
      </c>
      <c r="C154" s="4">
        <v>153.0</v>
      </c>
      <c r="D154" s="5" t="s">
        <v>1314</v>
      </c>
      <c r="E154" s="4" t="str">
        <f>IFERROR(__xludf.DUMMYFUNCTION("GOOGLETRANSLATE(D154, ""he"", ""en"")"),"disinfect")</f>
        <v>disinfect</v>
      </c>
      <c r="F154" s="4"/>
      <c r="G154" s="4"/>
      <c r="H154" s="4"/>
    </row>
    <row r="155" ht="15.75" customHeight="1">
      <c r="A155" s="8" t="s">
        <v>1315</v>
      </c>
      <c r="B155" s="1" t="s">
        <v>1316</v>
      </c>
      <c r="C155" s="4">
        <v>154.0</v>
      </c>
      <c r="D155" s="5" t="s">
        <v>1317</v>
      </c>
      <c r="E155" s="4" t="str">
        <f>IFERROR(__xludf.DUMMYFUNCTION("GOOGLETRANSLATE(D155, ""he"", ""en"")"),"him")</f>
        <v>him</v>
      </c>
      <c r="F155" s="4"/>
      <c r="G155" s="4"/>
      <c r="H155" s="4"/>
    </row>
    <row r="156" ht="15.75" customHeight="1">
      <c r="A156" s="8" t="s">
        <v>1318</v>
      </c>
      <c r="B156" s="1" t="s">
        <v>1319</v>
      </c>
      <c r="C156" s="4">
        <v>155.0</v>
      </c>
      <c r="D156" s="5" t="s">
        <v>1320</v>
      </c>
      <c r="E156" s="4" t="str">
        <f>IFERROR(__xludf.DUMMYFUNCTION("GOOGLETRANSLATE(D156, ""he"", ""en"")"),"despite")</f>
        <v>despite</v>
      </c>
      <c r="F156" s="4"/>
      <c r="G156" s="4"/>
      <c r="H156" s="4"/>
    </row>
    <row r="157" ht="15.75" customHeight="1">
      <c r="A157" s="8" t="s">
        <v>1321</v>
      </c>
      <c r="B157" s="1" t="s">
        <v>1322</v>
      </c>
      <c r="C157" s="4">
        <v>156.0</v>
      </c>
      <c r="D157" s="5" t="s">
        <v>751</v>
      </c>
      <c r="E157" s="4" t="str">
        <f>IFERROR(__xludf.DUMMYFUNCTION("GOOGLETRANSLATE(D157, ""he"", ""en"")"),"upper")</f>
        <v>upper</v>
      </c>
      <c r="F157" s="4"/>
      <c r="G157" s="4"/>
      <c r="H157" s="4"/>
    </row>
    <row r="158" ht="15.75" customHeight="1">
      <c r="A158" s="8" t="s">
        <v>1323</v>
      </c>
      <c r="B158" s="1" t="s">
        <v>1324</v>
      </c>
      <c r="C158" s="4">
        <v>157.0</v>
      </c>
      <c r="D158" s="5" t="s">
        <v>1325</v>
      </c>
      <c r="E158" s="4" t="str">
        <f>IFERROR(__xludf.DUMMYFUNCTION("GOOGLETRANSLATE(D158, ""he"", ""en"")"),"lamb:")</f>
        <v>lamb:</v>
      </c>
      <c r="F158" s="4"/>
      <c r="G158" s="4"/>
      <c r="H158" s="4"/>
    </row>
    <row r="159" ht="15.75" customHeight="1">
      <c r="A159" s="8" t="s">
        <v>1301</v>
      </c>
      <c r="B159" s="1" t="s">
        <v>148</v>
      </c>
      <c r="C159" s="4">
        <v>158.0</v>
      </c>
      <c r="D159" s="5" t="s">
        <v>897</v>
      </c>
      <c r="E159" s="4" t="str">
        <f>IFERROR(__xludf.DUMMYFUNCTION("GOOGLETRANSLATE(D159, ""he"", ""en"")"),"{noun}")</f>
        <v>{noun}</v>
      </c>
      <c r="F159" s="4"/>
      <c r="G159" s="4"/>
      <c r="H159" s="4"/>
    </row>
    <row r="160" ht="15.75" customHeight="1">
      <c r="A160" s="8" t="s">
        <v>1326</v>
      </c>
      <c r="B160" s="1" t="s">
        <v>1327</v>
      </c>
      <c r="C160" s="4">
        <v>159.0</v>
      </c>
      <c r="D160" s="5" t="s">
        <v>1328</v>
      </c>
      <c r="E160" s="4" t="str">
        <f>IFERROR(__xludf.DUMMYFUNCTION("GOOGLETRANSLATE(D160, ""he"", ""en"")"),"And they tried")</f>
        <v>And they tried</v>
      </c>
      <c r="F160" s="4"/>
      <c r="G160" s="4"/>
      <c r="H160" s="4"/>
    </row>
    <row r="161" ht="15.75" customHeight="1">
      <c r="A161" s="8" t="s">
        <v>1329</v>
      </c>
      <c r="B161" s="1" t="s">
        <v>1330</v>
      </c>
      <c r="C161" s="4">
        <v>160.0</v>
      </c>
      <c r="D161" s="5" t="s">
        <v>723</v>
      </c>
      <c r="E161" s="4" t="str">
        <f>IFERROR(__xludf.DUMMYFUNCTION("GOOGLETRANSLATE(D161, ""he"", ""en"")"),"to")</f>
        <v>to</v>
      </c>
      <c r="F161" s="4"/>
      <c r="G161" s="4"/>
      <c r="H161" s="4"/>
    </row>
    <row r="162" ht="15.75" customHeight="1">
      <c r="A162" s="8" t="s">
        <v>1331</v>
      </c>
      <c r="B162" s="1" t="s">
        <v>1255</v>
      </c>
      <c r="C162" s="4">
        <v>161.0</v>
      </c>
      <c r="D162" s="5" t="s">
        <v>1332</v>
      </c>
      <c r="E162" s="4" t="str">
        <f>IFERROR(__xludf.DUMMYFUNCTION("GOOGLETRANSLATE(D162, ""he"", ""en"")"),"in their hearts")</f>
        <v>in their hearts</v>
      </c>
      <c r="F162" s="4"/>
      <c r="G162" s="4"/>
      <c r="H162" s="4"/>
    </row>
    <row r="163" ht="15.75" customHeight="1">
      <c r="A163" s="8" t="s">
        <v>938</v>
      </c>
      <c r="B163" s="1">
        <v>20.0</v>
      </c>
      <c r="C163" s="4">
        <v>162.0</v>
      </c>
      <c r="D163" s="5" t="s">
        <v>1333</v>
      </c>
      <c r="E163" s="4" t="str">
        <f>IFERROR(__xludf.DUMMYFUNCTION("GOOGLETRANSLATE(D163, ""he"", ""en"")"),"ask")</f>
        <v>ask</v>
      </c>
      <c r="F163" s="4"/>
      <c r="G163" s="4"/>
      <c r="H163" s="4"/>
    </row>
    <row r="164" ht="15.75" customHeight="1">
      <c r="A164" s="8" t="s">
        <v>1334</v>
      </c>
      <c r="B164" s="1" t="s">
        <v>1335</v>
      </c>
      <c r="C164" s="4">
        <v>163.0</v>
      </c>
      <c r="D164" s="5" t="s">
        <v>1336</v>
      </c>
      <c r="E164" s="4" t="str">
        <f>IFERROR(__xludf.DUMMYFUNCTION("GOOGLETRANSLATE(D164, ""he"", ""en"")"),"food")</f>
        <v>food</v>
      </c>
      <c r="F164" s="4"/>
      <c r="G164" s="4"/>
      <c r="H164" s="4"/>
    </row>
    <row r="165" ht="15.75" customHeight="1">
      <c r="A165" s="8" t="s">
        <v>1337</v>
      </c>
      <c r="B165" s="1" t="s">
        <v>1338</v>
      </c>
      <c r="C165" s="4">
        <v>164.0</v>
      </c>
      <c r="D165" s="5" t="s">
        <v>1339</v>
      </c>
      <c r="E165" s="4" t="str">
        <f>IFERROR(__xludf.DUMMYFUNCTION("GOOGLETRANSLATE(D165, ""he"", ""en"")"),"to soul:")</f>
        <v>to soul:</v>
      </c>
      <c r="F165" s="4"/>
      <c r="G165" s="4"/>
      <c r="H165" s="4"/>
    </row>
    <row r="166" ht="15.75" customHeight="1">
      <c r="A166" s="8" t="s">
        <v>1340</v>
      </c>
      <c r="B166" s="1" t="s">
        <v>1341</v>
      </c>
      <c r="C166" s="4">
        <v>165.0</v>
      </c>
      <c r="D166" s="5" t="s">
        <v>925</v>
      </c>
      <c r="E166" s="4" t="str">
        <f>IFERROR(__xludf.DUMMYFUNCTION("GOOGLETRANSLATE(D166, ""he"", ""en"")"),"{19}")</f>
        <v>{19}</v>
      </c>
      <c r="F166" s="4"/>
      <c r="G166" s="4"/>
      <c r="H166" s="4"/>
    </row>
    <row r="167" ht="15.75" customHeight="1">
      <c r="A167" s="8" t="s">
        <v>1342</v>
      </c>
      <c r="B167" s="1" t="s">
        <v>1343</v>
      </c>
      <c r="C167" s="4">
        <v>166.0</v>
      </c>
      <c r="D167" s="5" t="s">
        <v>1344</v>
      </c>
      <c r="E167" s="4" t="str">
        <f>IFERROR(__xludf.DUMMYFUNCTION("GOOGLETRANSLATE(D167, ""he"", ""en"")"),"And they talked")</f>
        <v>And they talked</v>
      </c>
      <c r="F167" s="4"/>
      <c r="G167" s="4"/>
      <c r="H167" s="4"/>
    </row>
    <row r="168" ht="15.75" customHeight="1">
      <c r="A168" s="8" t="s">
        <v>1345</v>
      </c>
      <c r="B168" s="1" t="s">
        <v>864</v>
      </c>
      <c r="C168" s="4">
        <v>167.0</v>
      </c>
      <c r="D168" s="5" t="s">
        <v>1346</v>
      </c>
      <c r="E168" s="4" t="str">
        <f>IFERROR(__xludf.DUMMYFUNCTION("GOOGLETRANSLATE(D168, ""he"", ""en"")"),"in God")</f>
        <v>in God</v>
      </c>
      <c r="F168" s="4"/>
      <c r="G168" s="4"/>
      <c r="H168" s="4"/>
    </row>
    <row r="169" ht="15.75" customHeight="1">
      <c r="A169" s="8" t="s">
        <v>1347</v>
      </c>
      <c r="B169" s="1" t="s">
        <v>1348</v>
      </c>
      <c r="C169" s="4">
        <v>168.0</v>
      </c>
      <c r="D169" s="5" t="s">
        <v>1349</v>
      </c>
      <c r="E169" s="4" t="str">
        <f>IFERROR(__xludf.DUMMYFUNCTION("GOOGLETRANSLATE(D169, ""he"", ""en"")"),"they said")</f>
        <v>they said</v>
      </c>
      <c r="F169" s="4"/>
      <c r="G169" s="4"/>
      <c r="H169" s="4"/>
    </row>
    <row r="170" ht="15.75" customHeight="1">
      <c r="A170" s="8" t="s">
        <v>1350</v>
      </c>
      <c r="B170" s="1" t="s">
        <v>1351</v>
      </c>
      <c r="C170" s="4">
        <v>169.0</v>
      </c>
      <c r="D170" s="5" t="s">
        <v>1352</v>
      </c>
      <c r="E170" s="4" t="str">
        <f>IFERROR(__xludf.DUMMYFUNCTION("GOOGLETRANSLATE(D170, ""he"", ""en"")"),"the possible")</f>
        <v>the possible</v>
      </c>
      <c r="F170" s="4"/>
      <c r="G170" s="4"/>
      <c r="H170" s="4"/>
    </row>
    <row r="171" ht="15.75" customHeight="1">
      <c r="A171" s="8" t="s">
        <v>1353</v>
      </c>
      <c r="B171" s="1" t="s">
        <v>1354</v>
      </c>
      <c r="C171" s="4">
        <v>170.0</v>
      </c>
      <c r="D171" s="5" t="s">
        <v>723</v>
      </c>
      <c r="E171" s="4" t="str">
        <f>IFERROR(__xludf.DUMMYFUNCTION("GOOGLETRANSLATE(D171, ""he"", ""en"")"),"to")</f>
        <v>to</v>
      </c>
      <c r="F171" s="4"/>
      <c r="G171" s="4"/>
      <c r="H171" s="4"/>
    </row>
    <row r="172" ht="15.75" customHeight="1">
      <c r="A172" s="8" t="s">
        <v>1355</v>
      </c>
      <c r="B172" s="1" t="s">
        <v>1356</v>
      </c>
      <c r="C172" s="4">
        <v>171.0</v>
      </c>
      <c r="D172" s="5" t="s">
        <v>1357</v>
      </c>
      <c r="E172" s="4" t="str">
        <f>IFERROR(__xludf.DUMMYFUNCTION("GOOGLETRANSLATE(D172, ""he"", ""en"")"),"approximately")</f>
        <v>approximately</v>
      </c>
      <c r="F172" s="4"/>
      <c r="G172" s="4"/>
      <c r="H172" s="4"/>
    </row>
    <row r="173" ht="15.75" customHeight="1">
      <c r="A173" s="8" t="s">
        <v>1358</v>
      </c>
      <c r="B173" s="1" t="s">
        <v>1359</v>
      </c>
      <c r="C173" s="4">
        <v>172.0</v>
      </c>
      <c r="D173" s="5" t="s">
        <v>1360</v>
      </c>
      <c r="E173" s="4" t="str">
        <f>IFERROR(__xludf.DUMMYFUNCTION("GOOGLETRANSLATE(D173, ""he"", ""en"")"),"a table")</f>
        <v>a table</v>
      </c>
      <c r="F173" s="4"/>
      <c r="G173" s="4"/>
      <c r="H173" s="4"/>
    </row>
    <row r="174" ht="15.75" customHeight="1">
      <c r="A174" s="8" t="s">
        <v>1361</v>
      </c>
      <c r="B174" s="1" t="s">
        <v>1359</v>
      </c>
      <c r="C174" s="4">
        <v>173.0</v>
      </c>
      <c r="D174" s="5" t="s">
        <v>1362</v>
      </c>
      <c r="E174" s="4" t="str">
        <f>IFERROR(__xludf.DUMMYFUNCTION("GOOGLETRANSLATE(D174, ""he"", ""en"")"),"in the desert:")</f>
        <v>in the desert:</v>
      </c>
      <c r="F174" s="4"/>
      <c r="G174" s="4"/>
      <c r="H174" s="4"/>
    </row>
    <row r="175" ht="15.75" customHeight="1">
      <c r="A175" s="8" t="s">
        <v>1363</v>
      </c>
      <c r="B175" s="1" t="s">
        <v>1364</v>
      </c>
      <c r="C175" s="4">
        <v>174.0</v>
      </c>
      <c r="D175" s="5" t="s">
        <v>956</v>
      </c>
      <c r="E175" s="4" t="str">
        <f>IFERROR(__xludf.DUMMYFUNCTION("GOOGLETRANSLATE(D175, ""he"", ""en"")"),"{about}")</f>
        <v>{about}</v>
      </c>
      <c r="F175" s="4"/>
      <c r="G175" s="4"/>
      <c r="H175" s="4"/>
    </row>
    <row r="176" ht="15.75" customHeight="1">
      <c r="A176" s="8" t="s">
        <v>1365</v>
      </c>
      <c r="B176" s="1" t="s">
        <v>1327</v>
      </c>
      <c r="C176" s="4">
        <v>175.0</v>
      </c>
      <c r="D176" s="5" t="s">
        <v>1366</v>
      </c>
      <c r="E176" s="4" t="str">
        <f>IFERROR(__xludf.DUMMYFUNCTION("GOOGLETRANSLATE(D176, ""he"", ""en"")"),"they")</f>
        <v>they</v>
      </c>
      <c r="F176" s="4"/>
      <c r="G176" s="4"/>
      <c r="H176" s="4"/>
    </row>
    <row r="177" ht="15.75" customHeight="1">
      <c r="A177" s="8" t="s">
        <v>1367</v>
      </c>
      <c r="B177" s="1" t="s">
        <v>1368</v>
      </c>
      <c r="C177" s="4">
        <v>176.0</v>
      </c>
      <c r="D177" s="5" t="s">
        <v>1369</v>
      </c>
      <c r="E177" s="4" t="str">
        <f>IFERROR(__xludf.DUMMYFUNCTION("GOOGLETRANSLATE(D177, ""he"", ""en"")"),"hit")</f>
        <v>hit</v>
      </c>
      <c r="F177" s="4"/>
      <c r="G177" s="4"/>
      <c r="H177" s="4"/>
    </row>
    <row r="178" ht="15.75" customHeight="1">
      <c r="A178" s="8" t="s">
        <v>1370</v>
      </c>
      <c r="B178" s="1" t="s">
        <v>1371</v>
      </c>
      <c r="C178" s="4">
        <v>177.0</v>
      </c>
      <c r="D178" s="5" t="s">
        <v>1372</v>
      </c>
      <c r="E178" s="4" t="str">
        <f>IFERROR(__xludf.DUMMYFUNCTION("GOOGLETRANSLATE(D178, ""he"", ""en"")"),"flint")</f>
        <v>flint</v>
      </c>
      <c r="F178" s="4"/>
      <c r="G178" s="4"/>
      <c r="H178" s="4"/>
    </row>
    <row r="179" ht="15.75" customHeight="1">
      <c r="A179" s="8" t="s">
        <v>962</v>
      </c>
      <c r="B179" s="1">
        <v>21.0</v>
      </c>
      <c r="C179" s="4">
        <v>178.0</v>
      </c>
      <c r="D179" s="5" t="s">
        <v>1373</v>
      </c>
      <c r="E179" s="4" t="str">
        <f>IFERROR(__xludf.DUMMYFUNCTION("GOOGLETRANSLATE(D179, ""he"", ""en"")"),"And they left")</f>
        <v>And they left</v>
      </c>
      <c r="F179" s="4"/>
      <c r="G179" s="4"/>
      <c r="H179" s="4"/>
    </row>
    <row r="180" ht="15.75" customHeight="1">
      <c r="A180" s="8" t="s">
        <v>1374</v>
      </c>
      <c r="B180" s="1" t="s">
        <v>1375</v>
      </c>
      <c r="C180" s="4">
        <v>179.0</v>
      </c>
      <c r="D180" s="5" t="s">
        <v>863</v>
      </c>
      <c r="E180" s="4" t="str">
        <f>IFERROR(__xludf.DUMMYFUNCTION("GOOGLETRANSLATE(D180, ""he"", ""en"")"),"water")</f>
        <v>water</v>
      </c>
      <c r="F180" s="4"/>
      <c r="G180" s="4"/>
      <c r="H180" s="4"/>
    </row>
    <row r="181" ht="15.75" customHeight="1">
      <c r="A181" s="8" t="s">
        <v>1376</v>
      </c>
      <c r="B181" s="1" t="s">
        <v>1377</v>
      </c>
      <c r="C181" s="4">
        <v>180.0</v>
      </c>
      <c r="D181" s="5" t="s">
        <v>1378</v>
      </c>
      <c r="E181" s="4" t="str">
        <f>IFERROR(__xludf.DUMMYFUNCTION("GOOGLETRANSLATE(D181, ""he"", ""en"")"),"and streams")</f>
        <v>and streams</v>
      </c>
      <c r="F181" s="4"/>
      <c r="G181" s="4"/>
      <c r="H181" s="4"/>
    </row>
    <row r="182" ht="15.75" customHeight="1">
      <c r="A182" s="8" t="s">
        <v>1379</v>
      </c>
      <c r="B182" s="1" t="s">
        <v>1380</v>
      </c>
      <c r="C182" s="4">
        <v>181.0</v>
      </c>
      <c r="D182" s="5" t="s">
        <v>1381</v>
      </c>
      <c r="E182" s="4" t="str">
        <f>IFERROR(__xludf.DUMMYFUNCTION("GOOGLETRANSLATE(D182, ""he"", ""en"")"),"will be washed")</f>
        <v>will be washed</v>
      </c>
      <c r="F182" s="4"/>
      <c r="G182" s="4"/>
      <c r="H182" s="4"/>
    </row>
    <row r="183" ht="15.75" customHeight="1">
      <c r="A183" s="8" t="s">
        <v>1382</v>
      </c>
      <c r="B183" s="1" t="s">
        <v>1383</v>
      </c>
      <c r="C183" s="4">
        <v>182.0</v>
      </c>
      <c r="D183" s="5" t="s">
        <v>1384</v>
      </c>
      <c r="E183" s="4" t="str">
        <f>IFERROR(__xludf.DUMMYFUNCTION("GOOGLETRANSLATE(D183, ""he"", ""en"")"),"although")</f>
        <v>although</v>
      </c>
      <c r="F183" s="4"/>
      <c r="G183" s="4"/>
      <c r="H183" s="4"/>
    </row>
    <row r="184" ht="15.75" customHeight="1">
      <c r="A184" s="8" t="s">
        <v>1385</v>
      </c>
      <c r="B184" s="1" t="s">
        <v>1386</v>
      </c>
      <c r="C184" s="4">
        <v>183.0</v>
      </c>
      <c r="D184" s="5" t="s">
        <v>1387</v>
      </c>
      <c r="E184" s="4" t="str">
        <f>IFERROR(__xludf.DUMMYFUNCTION("GOOGLETRANSLATE(D184, ""he"", ""en"")"),"bread")</f>
        <v>bread</v>
      </c>
      <c r="F184" s="4"/>
      <c r="G184" s="4"/>
      <c r="H184" s="4"/>
    </row>
    <row r="185" ht="15.75" customHeight="1">
      <c r="A185" s="8" t="s">
        <v>1388</v>
      </c>
      <c r="B185" s="1" t="s">
        <v>1389</v>
      </c>
      <c r="C185" s="4">
        <v>184.0</v>
      </c>
      <c r="D185" s="5" t="s">
        <v>1390</v>
      </c>
      <c r="E185" s="4" t="str">
        <f>IFERROR(__xludf.DUMMYFUNCTION("GOOGLETRANSLATE(D185, ""he"", ""en"")"),"can")</f>
        <v>can</v>
      </c>
      <c r="F185" s="4"/>
      <c r="G185" s="4"/>
      <c r="H185" s="4"/>
    </row>
    <row r="186" ht="15.75" customHeight="1">
      <c r="A186" s="8" t="s">
        <v>1391</v>
      </c>
      <c r="B186" s="1" t="s">
        <v>1392</v>
      </c>
      <c r="C186" s="4">
        <v>185.0</v>
      </c>
      <c r="D186" s="5" t="s">
        <v>1393</v>
      </c>
      <c r="E186" s="4" t="str">
        <f>IFERROR(__xludf.DUMMYFUNCTION("GOOGLETRANSLATE(D186, ""he"", ""en"")"),"sub")</f>
        <v>sub</v>
      </c>
      <c r="F186" s="4"/>
      <c r="G186" s="4"/>
      <c r="H186" s="4"/>
    </row>
    <row r="187" ht="15.75" customHeight="1">
      <c r="A187" s="8" t="s">
        <v>1394</v>
      </c>
      <c r="B187" s="1" t="s">
        <v>873</v>
      </c>
      <c r="C187" s="4">
        <v>186.0</v>
      </c>
      <c r="D187" s="5" t="s">
        <v>726</v>
      </c>
      <c r="E187" s="4" t="str">
        <f>IFERROR(__xludf.DUMMYFUNCTION("GOOGLETRANSLATE(D187, ""he"", ""en"")"),"if")</f>
        <v>if</v>
      </c>
      <c r="F187" s="4"/>
      <c r="G187" s="4"/>
      <c r="H187" s="4"/>
    </row>
    <row r="188" ht="15.75" customHeight="1">
      <c r="A188" s="8" t="s">
        <v>902</v>
      </c>
      <c r="B188" s="1" t="s">
        <v>1395</v>
      </c>
      <c r="C188" s="4">
        <v>187.0</v>
      </c>
      <c r="D188" s="5" t="s">
        <v>1396</v>
      </c>
      <c r="E188" s="4" t="str">
        <f>IFERROR(__xludf.DUMMYFUNCTION("GOOGLETRANSLATE(D188, ""he"", ""en"")"),"Will do")</f>
        <v>Will do</v>
      </c>
      <c r="F188" s="4"/>
      <c r="G188" s="4"/>
      <c r="H188" s="4"/>
    </row>
    <row r="189" ht="15.75" customHeight="1">
      <c r="A189" s="8" t="s">
        <v>1397</v>
      </c>
      <c r="B189" s="1" t="s">
        <v>1398</v>
      </c>
      <c r="C189" s="4">
        <v>188.0</v>
      </c>
      <c r="D189" s="5" t="s">
        <v>1399</v>
      </c>
      <c r="E189" s="4" t="str">
        <f>IFERROR(__xludf.DUMMYFUNCTION("GOOGLETRANSLATE(D189, ""he"", ""en"")"),"rest")</f>
        <v>rest</v>
      </c>
      <c r="F189" s="4"/>
      <c r="G189" s="4"/>
      <c r="H189" s="4"/>
    </row>
    <row r="190" ht="15.75" customHeight="1">
      <c r="A190" s="8" t="s">
        <v>1400</v>
      </c>
      <c r="B190" s="1" t="s">
        <v>1401</v>
      </c>
      <c r="C190" s="4">
        <v>189.0</v>
      </c>
      <c r="D190" s="5" t="s">
        <v>1402</v>
      </c>
      <c r="E190" s="4" t="str">
        <f>IFERROR(__xludf.DUMMYFUNCTION("GOOGLETRANSLATE(D190, ""he"", ""en"")"),"for his people:")</f>
        <v>for his people:</v>
      </c>
      <c r="F190" s="4"/>
      <c r="G190" s="4"/>
      <c r="H190" s="4"/>
    </row>
    <row r="191" ht="15.75" customHeight="1">
      <c r="A191" s="8" t="s">
        <v>1403</v>
      </c>
      <c r="B191" s="1">
        <v>22.0</v>
      </c>
      <c r="C191" s="4">
        <v>190.0</v>
      </c>
      <c r="D191" s="5" t="s">
        <v>988</v>
      </c>
      <c r="E191" s="4" t="str">
        <f>IFERROR(__xludf.DUMMYFUNCTION("GOOGLETRANSLATE(D191, ""he"", ""en"")"),"{2}")</f>
        <v>{2}</v>
      </c>
      <c r="F191" s="4"/>
      <c r="G191" s="4"/>
      <c r="H191" s="4"/>
    </row>
    <row r="192" ht="15.75" customHeight="1">
      <c r="A192" s="8" t="s">
        <v>51</v>
      </c>
      <c r="B192" s="1" t="s">
        <v>145</v>
      </c>
      <c r="C192" s="4">
        <v>191.0</v>
      </c>
      <c r="D192" s="5" t="s">
        <v>1404</v>
      </c>
      <c r="E192" s="4" t="str">
        <f>IFERROR(__xludf.DUMMYFUNCTION("GOOGLETRANSLATE(D192, ""he"", ""en"")"),"so")</f>
        <v>so</v>
      </c>
      <c r="F192" s="4"/>
      <c r="G192" s="4"/>
      <c r="H192" s="4"/>
    </row>
    <row r="193" ht="15.75" customHeight="1">
      <c r="A193" s="8" t="s">
        <v>1405</v>
      </c>
      <c r="B193" s="1" t="s">
        <v>14</v>
      </c>
      <c r="C193" s="4">
        <v>192.0</v>
      </c>
      <c r="D193" s="5" t="s">
        <v>1406</v>
      </c>
      <c r="E193" s="4" t="str">
        <f>IFERROR(__xludf.DUMMYFUNCTION("GOOGLETRANSLATE(D193, ""he"", ""en"")"),"audio")</f>
        <v>audio</v>
      </c>
      <c r="F193" s="4"/>
      <c r="G193" s="4"/>
      <c r="H193" s="4"/>
    </row>
    <row r="194" ht="15.75" customHeight="1">
      <c r="A194" s="8" t="s">
        <v>1407</v>
      </c>
      <c r="B194" s="1" t="s">
        <v>1408</v>
      </c>
      <c r="C194" s="4">
        <v>193.0</v>
      </c>
      <c r="D194" s="5" t="s">
        <v>180</v>
      </c>
      <c r="E194" s="4" t="str">
        <f>IFERROR(__xludf.DUMMYFUNCTION("GOOGLETRANSLATE(D194, ""he"", ""en"")"),"Jehovah")</f>
        <v>Jehovah</v>
      </c>
      <c r="F194" s="4"/>
      <c r="G194" s="4"/>
      <c r="H194" s="4"/>
    </row>
    <row r="195" ht="15.75" customHeight="1">
      <c r="A195" s="8" t="s">
        <v>1409</v>
      </c>
      <c r="B195" s="1" t="s">
        <v>1410</v>
      </c>
      <c r="C195" s="4">
        <v>194.0</v>
      </c>
      <c r="D195" s="5" t="s">
        <v>1411</v>
      </c>
      <c r="E195" s="4" t="str">
        <f>IFERROR(__xludf.DUMMYFUNCTION("GOOGLETRANSLATE(D195, ""he"", ""en"")"),"And he conceived")</f>
        <v>And he conceived</v>
      </c>
      <c r="F195" s="4"/>
      <c r="G195" s="4"/>
      <c r="H195" s="4"/>
    </row>
    <row r="196" ht="15.75" customHeight="1">
      <c r="A196" s="8" t="s">
        <v>1412</v>
      </c>
      <c r="B196" s="1" t="s">
        <v>137</v>
      </c>
      <c r="C196" s="4">
        <v>195.0</v>
      </c>
      <c r="D196" s="5" t="s">
        <v>1413</v>
      </c>
      <c r="E196" s="4" t="str">
        <f>IFERROR(__xludf.DUMMYFUNCTION("GOOGLETRANSLATE(D196, ""he"", ""en"")"),"and fire")</f>
        <v>and fire</v>
      </c>
      <c r="F196" s="4"/>
      <c r="G196" s="4"/>
      <c r="H196" s="4"/>
    </row>
    <row r="197" ht="15.75" customHeight="1">
      <c r="A197" s="8" t="s">
        <v>1414</v>
      </c>
      <c r="B197" s="1" t="s">
        <v>1415</v>
      </c>
      <c r="C197" s="4">
        <v>196.0</v>
      </c>
      <c r="D197" s="5" t="s">
        <v>1416</v>
      </c>
      <c r="E197" s="4" t="str">
        <f>IFERROR(__xludf.DUMMYFUNCTION("GOOGLETRANSLATE(D197, ""he"", ""en"")"),"kissed")</f>
        <v>kissed</v>
      </c>
      <c r="F197" s="4"/>
      <c r="G197" s="4"/>
      <c r="H197" s="4"/>
    </row>
    <row r="198" ht="15.75" customHeight="1">
      <c r="A198" s="8" t="s">
        <v>1417</v>
      </c>
      <c r="B198" s="1" t="s">
        <v>1418</v>
      </c>
      <c r="C198" s="4">
        <v>197.0</v>
      </c>
      <c r="D198" s="5" t="s">
        <v>1419</v>
      </c>
      <c r="E198" s="4" t="str">
        <f>IFERROR(__xludf.DUMMYFUNCTION("GOOGLETRANSLATE(D198, ""he"", ""en"")"),"By Jacob")</f>
        <v>By Jacob</v>
      </c>
      <c r="F198" s="4"/>
      <c r="G198" s="4"/>
      <c r="H198" s="4"/>
    </row>
    <row r="199" ht="15.75" customHeight="1">
      <c r="A199" s="8" t="s">
        <v>1420</v>
      </c>
      <c r="B199" s="1">
        <v>23.0</v>
      </c>
      <c r="C199" s="4">
        <v>198.0</v>
      </c>
      <c r="D199" s="5" t="s">
        <v>1421</v>
      </c>
      <c r="E199" s="4" t="str">
        <f>IFERROR(__xludf.DUMMYFUNCTION("GOOGLETRANSLATE(D199, ""he"", ""en"")"),"also")</f>
        <v>also</v>
      </c>
      <c r="F199" s="4"/>
      <c r="G199" s="4"/>
      <c r="H199" s="4"/>
    </row>
    <row r="200" ht="15.75" customHeight="1">
      <c r="A200" s="8" t="s">
        <v>1422</v>
      </c>
      <c r="B200" s="1" t="s">
        <v>1423</v>
      </c>
      <c r="C200" s="4">
        <v>199.0</v>
      </c>
      <c r="D200" s="5" t="s">
        <v>872</v>
      </c>
      <c r="E200" s="4" t="str">
        <f>IFERROR(__xludf.DUMMYFUNCTION("GOOGLETRANSLATE(D200, ""he"", ""en"")"),"even")</f>
        <v>even</v>
      </c>
      <c r="F200" s="4"/>
      <c r="G200" s="4"/>
      <c r="H200" s="4"/>
    </row>
    <row r="201" ht="15.75" customHeight="1">
      <c r="A201" s="8" t="s">
        <v>1424</v>
      </c>
      <c r="B201" s="1" t="s">
        <v>1425</v>
      </c>
      <c r="C201" s="4">
        <v>200.0</v>
      </c>
      <c r="D201" s="5" t="s">
        <v>1426</v>
      </c>
      <c r="E201" s="4" t="str">
        <f>IFERROR(__xludf.DUMMYFUNCTION("GOOGLETRANSLATE(D201, ""he"", ""en"")"),"leaf")</f>
        <v>leaf</v>
      </c>
      <c r="F201" s="4"/>
      <c r="G201" s="4"/>
      <c r="H201" s="4"/>
    </row>
    <row r="202" ht="15.75" customHeight="1">
      <c r="A202" s="8" t="s">
        <v>1427</v>
      </c>
      <c r="B202" s="1" t="s">
        <v>1428</v>
      </c>
      <c r="C202" s="4">
        <v>201.0</v>
      </c>
      <c r="D202" s="5" t="s">
        <v>1429</v>
      </c>
      <c r="E202" s="4" t="str">
        <f>IFERROR(__xludf.DUMMYFUNCTION("GOOGLETRANSLATE(D202, ""he"", ""en"")"),"in Israel:")</f>
        <v>in Israel:</v>
      </c>
      <c r="F202" s="4"/>
      <c r="G202" s="4"/>
      <c r="H202" s="4"/>
    </row>
    <row r="203" ht="15.75" customHeight="1">
      <c r="A203" s="8" t="s">
        <v>1430</v>
      </c>
      <c r="B203" s="1" t="s">
        <v>1431</v>
      </c>
      <c r="C203" s="4">
        <v>202.0</v>
      </c>
      <c r="D203" s="5" t="s">
        <v>1432</v>
      </c>
      <c r="E203" s="4" t="str">
        <f>IFERROR(__xludf.DUMMYFUNCTION("GOOGLETRANSLATE(D203, ""he"", ""en"")"),"{2nd}")</f>
        <v>{2nd}</v>
      </c>
      <c r="F203" s="4"/>
      <c r="G203" s="4"/>
      <c r="H203" s="4"/>
    </row>
    <row r="204" ht="15.75" customHeight="1">
      <c r="A204" s="8" t="s">
        <v>1433</v>
      </c>
      <c r="B204" s="1" t="s">
        <v>1434</v>
      </c>
      <c r="C204" s="4">
        <v>203.0</v>
      </c>
      <c r="D204" s="5" t="s">
        <v>53</v>
      </c>
      <c r="E204" s="4" t="str">
        <f>IFERROR(__xludf.DUMMYFUNCTION("GOOGLETRANSLATE(D204, ""he"", ""en"")"),"that")</f>
        <v>that</v>
      </c>
      <c r="F204" s="4"/>
      <c r="G204" s="4"/>
      <c r="H204" s="4"/>
    </row>
    <row r="205" ht="15.75" customHeight="1">
      <c r="A205" s="8" t="s">
        <v>1435</v>
      </c>
      <c r="B205" s="1" t="s">
        <v>1436</v>
      </c>
      <c r="C205" s="4">
        <v>204.0</v>
      </c>
      <c r="D205" s="5" t="s">
        <v>132</v>
      </c>
      <c r="E205" s="4" t="str">
        <f>IFERROR(__xludf.DUMMYFUNCTION("GOOGLETRANSLATE(D205, ""he"", ""en"")"),"not")</f>
        <v>not</v>
      </c>
      <c r="F205" s="4"/>
      <c r="G205" s="4"/>
      <c r="H205" s="4"/>
    </row>
    <row r="206" ht="15.75" customHeight="1">
      <c r="A206" s="8" t="s">
        <v>1437</v>
      </c>
      <c r="B206" s="1">
        <v>24.0</v>
      </c>
      <c r="C206" s="4">
        <v>205.0</v>
      </c>
      <c r="D206" s="5" t="s">
        <v>1438</v>
      </c>
      <c r="E206" s="4" t="str">
        <f>IFERROR(__xludf.DUMMYFUNCTION("GOOGLETRANSLATE(D206, ""he"", ""en"")"),"We believed")</f>
        <v>We believed</v>
      </c>
      <c r="F206" s="4"/>
      <c r="G206" s="4"/>
      <c r="H206" s="4"/>
    </row>
    <row r="207" ht="15.75" customHeight="1">
      <c r="A207" s="8" t="s">
        <v>1439</v>
      </c>
      <c r="B207" s="1" t="s">
        <v>1440</v>
      </c>
      <c r="C207" s="4">
        <v>206.0</v>
      </c>
      <c r="D207" s="5" t="s">
        <v>1346</v>
      </c>
      <c r="E207" s="4" t="str">
        <f>IFERROR(__xludf.DUMMYFUNCTION("GOOGLETRANSLATE(D207, ""he"", ""en"")"),"in God")</f>
        <v>in God</v>
      </c>
      <c r="F207" s="4"/>
      <c r="G207" s="4"/>
      <c r="H207" s="4"/>
    </row>
    <row r="208" ht="15.75" customHeight="1">
      <c r="A208" s="8" t="s">
        <v>1441</v>
      </c>
      <c r="B208" s="1" t="s">
        <v>1442</v>
      </c>
      <c r="C208" s="4">
        <v>207.0</v>
      </c>
      <c r="D208" s="5" t="s">
        <v>144</v>
      </c>
      <c r="E208" s="4" t="str">
        <f>IFERROR(__xludf.DUMMYFUNCTION("GOOGLETRANSLATE(D208, ""he"", ""en"")"),"and not")</f>
        <v>and not</v>
      </c>
      <c r="F208" s="4"/>
      <c r="G208" s="4"/>
      <c r="H208" s="4"/>
    </row>
    <row r="209" ht="15.75" customHeight="1">
      <c r="A209" s="8" t="s">
        <v>1443</v>
      </c>
      <c r="B209" s="1" t="s">
        <v>1444</v>
      </c>
      <c r="C209" s="4">
        <v>208.0</v>
      </c>
      <c r="D209" s="5" t="s">
        <v>1445</v>
      </c>
      <c r="E209" s="4" t="str">
        <f>IFERROR(__xludf.DUMMYFUNCTION("GOOGLETRANSLATE(D209, ""he"", ""en"")"),"Trust")</f>
        <v>Trust</v>
      </c>
      <c r="F209" s="4"/>
      <c r="G209" s="4"/>
      <c r="H209" s="4"/>
    </row>
    <row r="210" ht="15.75" customHeight="1">
      <c r="A210" s="8" t="s">
        <v>1446</v>
      </c>
      <c r="B210" s="1" t="s">
        <v>1447</v>
      </c>
      <c r="C210" s="4">
        <v>209.0</v>
      </c>
      <c r="D210" s="5" t="s">
        <v>1448</v>
      </c>
      <c r="E210" s="4" t="str">
        <f>IFERROR(__xludf.DUMMYFUNCTION("GOOGLETRANSLATE(D210, ""he"", ""en"")"),"in his salvation:")</f>
        <v>in his salvation:</v>
      </c>
      <c r="F210" s="4"/>
      <c r="G210" s="4"/>
      <c r="H210" s="4"/>
    </row>
    <row r="211" ht="15.75" customHeight="1">
      <c r="A211" s="8" t="s">
        <v>1449</v>
      </c>
      <c r="B211" s="1" t="s">
        <v>1450</v>
      </c>
      <c r="C211" s="4">
        <v>210.0</v>
      </c>
      <c r="D211" s="5" t="s">
        <v>1451</v>
      </c>
      <c r="E211" s="4" t="str">
        <f>IFERROR(__xludf.DUMMYFUNCTION("GOOGLETRANSLATE(D211, ""he"", ""en"")"),"{23}")</f>
        <v>{23}</v>
      </c>
      <c r="F211" s="4"/>
      <c r="G211" s="4"/>
      <c r="H211" s="4"/>
    </row>
    <row r="212" ht="15.75" customHeight="1">
      <c r="A212" s="8" t="s">
        <v>1452</v>
      </c>
      <c r="B212" s="1" t="s">
        <v>1434</v>
      </c>
      <c r="C212" s="4">
        <v>211.0</v>
      </c>
      <c r="D212" s="5" t="s">
        <v>1453</v>
      </c>
      <c r="E212" s="4" t="str">
        <f>IFERROR(__xludf.DUMMYFUNCTION("GOOGLETRANSLATE(D212, ""he"", ""en"")"),"And they left")</f>
        <v>And they left</v>
      </c>
      <c r="F212" s="4"/>
      <c r="G212" s="4"/>
      <c r="H212" s="4"/>
    </row>
    <row r="213" ht="15.75" customHeight="1">
      <c r="A213" s="8" t="s">
        <v>1454</v>
      </c>
      <c r="B213" s="1" t="s">
        <v>1455</v>
      </c>
      <c r="C213" s="4">
        <v>212.0</v>
      </c>
      <c r="D213" s="5" t="s">
        <v>911</v>
      </c>
      <c r="E213" s="4" t="str">
        <f>IFERROR(__xludf.DUMMYFUNCTION("GOOGLETRANSLATE(D213, ""he"", ""en"")"),"clouds")</f>
        <v>clouds</v>
      </c>
      <c r="F213" s="4"/>
      <c r="G213" s="4"/>
      <c r="H213" s="4"/>
    </row>
    <row r="214" ht="15.75" customHeight="1">
      <c r="A214" s="8" t="s">
        <v>1456</v>
      </c>
      <c r="B214" s="1" t="s">
        <v>1457</v>
      </c>
      <c r="C214" s="4">
        <v>213.0</v>
      </c>
      <c r="D214" s="5" t="s">
        <v>1458</v>
      </c>
      <c r="E214" s="4" t="str">
        <f>IFERROR(__xludf.DUMMYFUNCTION("GOOGLETRANSLATE(D214, ""he"", ""en"")"),"above")</f>
        <v>above</v>
      </c>
      <c r="F214" s="4"/>
      <c r="G214" s="4"/>
      <c r="H214" s="4"/>
    </row>
    <row r="215" ht="15.75" customHeight="1">
      <c r="A215" s="8" t="s">
        <v>1459</v>
      </c>
      <c r="B215" s="1">
        <v>25.0</v>
      </c>
      <c r="C215" s="4">
        <v>214.0</v>
      </c>
      <c r="D215" s="5" t="s">
        <v>1460</v>
      </c>
      <c r="E215" s="4" t="str">
        <f>IFERROR(__xludf.DUMMYFUNCTION("GOOGLETRANSLATE(D215, ""he"", ""en"")"),"And my dear")</f>
        <v>And my dear</v>
      </c>
      <c r="F215" s="4"/>
      <c r="G215" s="4"/>
      <c r="H215" s="4"/>
    </row>
    <row r="216" ht="15.75" customHeight="1">
      <c r="A216" s="8" t="s">
        <v>1355</v>
      </c>
      <c r="B216" s="1" t="s">
        <v>1461</v>
      </c>
      <c r="C216" s="4">
        <v>215.0</v>
      </c>
      <c r="D216" s="5" t="s">
        <v>1462</v>
      </c>
      <c r="E216" s="4" t="str">
        <f>IFERROR(__xludf.DUMMYFUNCTION("GOOGLETRANSLATE(D216, ""he"", ""en"")"),"sky")</f>
        <v>sky</v>
      </c>
      <c r="F216" s="4"/>
      <c r="G216" s="4"/>
      <c r="H216" s="4"/>
    </row>
    <row r="217" ht="15.75" customHeight="1">
      <c r="A217" s="8" t="s">
        <v>1463</v>
      </c>
      <c r="B217" s="1" t="s">
        <v>1464</v>
      </c>
      <c r="C217" s="4">
        <v>216.0</v>
      </c>
      <c r="D217" s="5" t="s">
        <v>1465</v>
      </c>
      <c r="E217" s="4" t="str">
        <f>IFERROR(__xludf.DUMMYFUNCTION("GOOGLETRANSLATE(D217, ""he"", ""en"")"),"opening:")</f>
        <v>opening:</v>
      </c>
      <c r="F217" s="4"/>
      <c r="G217" s="4"/>
      <c r="H217" s="4"/>
    </row>
    <row r="218" ht="15.75" customHeight="1">
      <c r="A218" s="8" t="s">
        <v>1466</v>
      </c>
      <c r="B218" s="1" t="s">
        <v>1467</v>
      </c>
      <c r="C218" s="4">
        <v>217.0</v>
      </c>
      <c r="D218" s="5" t="s">
        <v>1468</v>
      </c>
      <c r="E218" s="4" t="str">
        <f>IFERROR(__xludf.DUMMYFUNCTION("GOOGLETRANSLATE(D218, ""he"", ""en"")"),"{jug}")</f>
        <v>{jug}</v>
      </c>
      <c r="F218" s="4"/>
      <c r="G218" s="4"/>
      <c r="H218" s="4"/>
    </row>
    <row r="219" ht="15.75" customHeight="1">
      <c r="A219" s="8" t="s">
        <v>1469</v>
      </c>
      <c r="B219" s="1" t="s">
        <v>1470</v>
      </c>
      <c r="C219" s="4">
        <v>218.0</v>
      </c>
      <c r="D219" s="5" t="s">
        <v>1471</v>
      </c>
      <c r="E219" s="4" t="str">
        <f>IFERROR(__xludf.DUMMYFUNCTION("GOOGLETRANSLATE(D219, ""he"", ""en"")"),"And it rained")</f>
        <v>And it rained</v>
      </c>
      <c r="F219" s="4"/>
      <c r="G219" s="4"/>
      <c r="H219" s="4"/>
    </row>
    <row r="220" ht="15.75" customHeight="1">
      <c r="A220" s="8" t="s">
        <v>1472</v>
      </c>
      <c r="B220" s="1" t="s">
        <v>1473</v>
      </c>
      <c r="C220" s="4">
        <v>219.0</v>
      </c>
      <c r="D220" s="5" t="s">
        <v>1474</v>
      </c>
      <c r="E220" s="4" t="str">
        <f>IFERROR(__xludf.DUMMYFUNCTION("GOOGLETRANSLATE(D220, ""he"", ""en"")"),"on them")</f>
        <v>on them</v>
      </c>
      <c r="F220" s="4"/>
      <c r="G220" s="4"/>
      <c r="H220" s="4"/>
    </row>
    <row r="221" ht="15.75" customHeight="1">
      <c r="A221" s="8" t="s">
        <v>1475</v>
      </c>
      <c r="B221" s="1" t="s">
        <v>1476</v>
      </c>
      <c r="C221" s="4">
        <v>220.0</v>
      </c>
      <c r="D221" s="5" t="s">
        <v>1477</v>
      </c>
      <c r="E221" s="4" t="str">
        <f>IFERROR(__xludf.DUMMYFUNCTION("GOOGLETRANSLATE(D221, ""he"", ""en"")"),"from")</f>
        <v>from</v>
      </c>
      <c r="F221" s="4"/>
      <c r="G221" s="4"/>
      <c r="H221" s="4"/>
    </row>
    <row r="222" ht="15.75" customHeight="1">
      <c r="A222" s="8" t="s">
        <v>1478</v>
      </c>
      <c r="B222" s="1" t="s">
        <v>1457</v>
      </c>
      <c r="C222" s="4">
        <v>221.0</v>
      </c>
      <c r="D222" s="5" t="s">
        <v>1479</v>
      </c>
      <c r="E222" s="4" t="str">
        <f>IFERROR(__xludf.DUMMYFUNCTION("GOOGLETRANSLATE(D222, ""he"", ""en"")"),"corrode")</f>
        <v>corrode</v>
      </c>
      <c r="F222" s="4"/>
      <c r="G222" s="4"/>
      <c r="H222" s="4"/>
    </row>
    <row r="223" ht="15.75" customHeight="1">
      <c r="A223" s="8" t="s">
        <v>1480</v>
      </c>
      <c r="B223" s="1" t="s">
        <v>1481</v>
      </c>
      <c r="C223" s="4">
        <v>222.0</v>
      </c>
      <c r="D223" s="5" t="s">
        <v>1482</v>
      </c>
      <c r="E223" s="4" t="str">
        <f>IFERROR(__xludf.DUMMYFUNCTION("GOOGLETRANSLATE(D223, ""he"", ""en"")"),"and grain")</f>
        <v>and grain</v>
      </c>
      <c r="F223" s="4"/>
      <c r="G223" s="4"/>
      <c r="H223" s="4"/>
    </row>
    <row r="224" ht="15.75" customHeight="1">
      <c r="A224" s="8" t="s">
        <v>1483</v>
      </c>
      <c r="B224" s="1">
        <v>26.0</v>
      </c>
      <c r="C224" s="4">
        <v>223.0</v>
      </c>
      <c r="D224" s="5" t="s">
        <v>1462</v>
      </c>
      <c r="E224" s="4" t="str">
        <f>IFERROR(__xludf.DUMMYFUNCTION("GOOGLETRANSLATE(D224, ""he"", ""en"")"),"sky")</f>
        <v>sky</v>
      </c>
      <c r="F224" s="4"/>
      <c r="G224" s="4"/>
      <c r="H224" s="4"/>
    </row>
    <row r="225" ht="15.75" customHeight="1">
      <c r="A225" s="8" t="s">
        <v>1484</v>
      </c>
      <c r="B225" s="1" t="s">
        <v>1485</v>
      </c>
      <c r="C225" s="4">
        <v>224.0</v>
      </c>
      <c r="D225" s="5" t="s">
        <v>1486</v>
      </c>
      <c r="E225" s="4" t="str">
        <f>IFERROR(__xludf.DUMMYFUNCTION("GOOGLETRANSLATE(D225, ""he"", ""en"")"),"given")</f>
        <v>given</v>
      </c>
      <c r="F225" s="4"/>
      <c r="G225" s="4"/>
      <c r="H225" s="4"/>
    </row>
    <row r="226" ht="15.75" customHeight="1">
      <c r="A226" s="8" t="s">
        <v>1487</v>
      </c>
      <c r="B226" s="1" t="s">
        <v>1488</v>
      </c>
      <c r="C226" s="4">
        <v>225.0</v>
      </c>
      <c r="D226" s="5" t="s">
        <v>1489</v>
      </c>
      <c r="E226" s="4" t="str">
        <f>IFERROR(__xludf.DUMMYFUNCTION("GOOGLETRANSLATE(D226, ""he"", ""en"")"),"Why:")</f>
        <v>Why:</v>
      </c>
      <c r="F226" s="4"/>
      <c r="G226" s="4"/>
      <c r="H226" s="4"/>
    </row>
    <row r="227" ht="15.75" customHeight="1">
      <c r="A227" s="8" t="s">
        <v>1490</v>
      </c>
      <c r="B227" s="1" t="s">
        <v>1491</v>
      </c>
      <c r="C227" s="4">
        <v>226.0</v>
      </c>
      <c r="D227" s="5" t="s">
        <v>1492</v>
      </c>
      <c r="E227" s="4" t="str">
        <f>IFERROR(__xludf.DUMMYFUNCTION("GOOGLETRANSLATE(D227, ""he"", ""en"")"),"{so}")</f>
        <v>{so}</v>
      </c>
      <c r="F227" s="4"/>
      <c r="G227" s="4"/>
      <c r="H227" s="4"/>
    </row>
    <row r="228" ht="15.75" customHeight="1">
      <c r="A228" s="8" t="s">
        <v>1493</v>
      </c>
      <c r="B228" s="1" t="s">
        <v>1494</v>
      </c>
      <c r="C228" s="4">
        <v>227.0</v>
      </c>
      <c r="D228" s="5" t="s">
        <v>1387</v>
      </c>
      <c r="E228" s="4" t="str">
        <f>IFERROR(__xludf.DUMMYFUNCTION("GOOGLETRANSLATE(D228, ""he"", ""en"")"),"bread")</f>
        <v>bread</v>
      </c>
      <c r="F228" s="4"/>
      <c r="G228" s="4"/>
      <c r="H228" s="4"/>
    </row>
    <row r="229" ht="15.75" customHeight="1">
      <c r="A229" s="8" t="s">
        <v>1495</v>
      </c>
      <c r="B229" s="1" t="s">
        <v>1496</v>
      </c>
      <c r="C229" s="4">
        <v>228.0</v>
      </c>
      <c r="D229" s="5" t="s">
        <v>1497</v>
      </c>
      <c r="E229" s="4" t="str">
        <f>IFERROR(__xludf.DUMMYFUNCTION("GOOGLETRANSLATE(D229, ""he"", ""en"")"),"knights")</f>
        <v>knights</v>
      </c>
      <c r="F229" s="4"/>
      <c r="G229" s="4"/>
      <c r="H229" s="4"/>
    </row>
    <row r="230" ht="15.75" customHeight="1">
      <c r="A230" s="8" t="s">
        <v>1498</v>
      </c>
      <c r="B230" s="1" t="s">
        <v>1499</v>
      </c>
      <c r="C230" s="4">
        <v>229.0</v>
      </c>
      <c r="D230" s="5" t="s">
        <v>1500</v>
      </c>
      <c r="E230" s="4" t="str">
        <f>IFERROR(__xludf.DUMMYFUNCTION("GOOGLETRANSLATE(D230, ""he"", ""en"")"),"food")</f>
        <v>food</v>
      </c>
      <c r="F230" s="4"/>
      <c r="G230" s="4"/>
      <c r="H230" s="4"/>
    </row>
    <row r="231" ht="15.75" customHeight="1">
      <c r="A231" s="8" t="s">
        <v>1501</v>
      </c>
      <c r="B231" s="1">
        <v>27.0</v>
      </c>
      <c r="C231" s="4">
        <v>230.0</v>
      </c>
      <c r="D231" s="5" t="s">
        <v>1502</v>
      </c>
      <c r="E231" s="4" t="str">
        <f>IFERROR(__xludf.DUMMYFUNCTION("GOOGLETRANSLATE(D231, ""he"", ""en"")"),"man")</f>
        <v>man</v>
      </c>
      <c r="F231" s="4"/>
      <c r="G231" s="4"/>
      <c r="H231" s="4"/>
    </row>
    <row r="232" ht="15.75" customHeight="1">
      <c r="A232" s="8" t="s">
        <v>1503</v>
      </c>
      <c r="B232" s="1" t="s">
        <v>1440</v>
      </c>
      <c r="C232" s="4">
        <v>231.0</v>
      </c>
      <c r="D232" s="5" t="s">
        <v>1504</v>
      </c>
      <c r="E232" s="4" t="str">
        <f>IFERROR(__xludf.DUMMYFUNCTION("GOOGLETRANSLATE(D232, ""he"", ""en"")"),"provisions")</f>
        <v>provisions</v>
      </c>
      <c r="F232" s="4"/>
      <c r="G232" s="4"/>
      <c r="H232" s="4"/>
    </row>
    <row r="233" ht="15.75" customHeight="1">
      <c r="A233" s="8" t="s">
        <v>1505</v>
      </c>
      <c r="B233" s="1" t="s">
        <v>1442</v>
      </c>
      <c r="C233" s="4">
        <v>232.0</v>
      </c>
      <c r="D233" s="5" t="s">
        <v>1506</v>
      </c>
      <c r="E233" s="4" t="str">
        <f>IFERROR(__xludf.DUMMYFUNCTION("GOOGLETRANSLATE(D233, ""he"", ""en"")"),"sent")</f>
        <v>sent</v>
      </c>
      <c r="F233" s="4"/>
      <c r="G233" s="4"/>
      <c r="H233" s="4"/>
    </row>
    <row r="234" ht="15.75" customHeight="1">
      <c r="A234" s="8" t="s">
        <v>1507</v>
      </c>
      <c r="B234" s="1" t="s">
        <v>1508</v>
      </c>
      <c r="C234" s="4">
        <v>233.0</v>
      </c>
      <c r="D234" s="5" t="s">
        <v>1509</v>
      </c>
      <c r="E234" s="4" t="str">
        <f>IFERROR(__xludf.DUMMYFUNCTION("GOOGLETRANSLATE(D234, ""he"", ""en"")"),"them")</f>
        <v>them</v>
      </c>
      <c r="F234" s="4"/>
      <c r="G234" s="4"/>
      <c r="H234" s="4"/>
    </row>
    <row r="235" ht="15.75" customHeight="1">
      <c r="A235" s="8" t="s">
        <v>1510</v>
      </c>
      <c r="B235" s="1" t="s">
        <v>1368</v>
      </c>
      <c r="C235" s="4">
        <v>234.0</v>
      </c>
      <c r="D235" s="5" t="s">
        <v>1511</v>
      </c>
      <c r="E235" s="4" t="str">
        <f>IFERROR(__xludf.DUMMYFUNCTION("GOOGLETRANSLATE(D235, ""he"", ""en"")"),"for the week:")</f>
        <v>for the week:</v>
      </c>
      <c r="F235" s="4"/>
      <c r="G235" s="4"/>
      <c r="H235" s="4"/>
    </row>
    <row r="236" ht="15.75" customHeight="1">
      <c r="A236" s="8" t="s">
        <v>1512</v>
      </c>
      <c r="B236" s="1" t="s">
        <v>1513</v>
      </c>
      <c r="C236" s="4">
        <v>235.0</v>
      </c>
      <c r="D236" s="5" t="s">
        <v>1514</v>
      </c>
      <c r="E236" s="4" t="str">
        <f>IFERROR(__xludf.DUMMYFUNCTION("GOOGLETRANSLATE(D236, ""he"", ""en"")"),"{about}")</f>
        <v>{about}</v>
      </c>
      <c r="F236" s="4"/>
      <c r="G236" s="4"/>
      <c r="H236" s="4"/>
    </row>
    <row r="237" ht="15.75" customHeight="1">
      <c r="A237" s="8" t="s">
        <v>1515</v>
      </c>
      <c r="B237" s="1" t="s">
        <v>1516</v>
      </c>
      <c r="C237" s="4">
        <v>236.0</v>
      </c>
      <c r="D237" s="5" t="s">
        <v>1517</v>
      </c>
      <c r="E237" s="4" t="str">
        <f>IFERROR(__xludf.DUMMYFUNCTION("GOOGLETRANSLATE(D237, ""he"", ""en"")"),"drove")</f>
        <v>drove</v>
      </c>
      <c r="F237" s="4"/>
      <c r="G237" s="4"/>
      <c r="H237" s="4"/>
    </row>
    <row r="238" ht="15.75" customHeight="1">
      <c r="A238" s="8" t="s">
        <v>1518</v>
      </c>
      <c r="B238" s="1" t="s">
        <v>1519</v>
      </c>
      <c r="C238" s="4">
        <v>237.0</v>
      </c>
      <c r="D238" s="5" t="s">
        <v>1520</v>
      </c>
      <c r="E238" s="4" t="str">
        <f>IFERROR(__xludf.DUMMYFUNCTION("GOOGLETRANSLATE(D238, ""he"", ""en"")"),"codes")</f>
        <v>codes</v>
      </c>
      <c r="F238" s="4"/>
      <c r="G238" s="4"/>
      <c r="H238" s="4"/>
    </row>
    <row r="239" ht="15.75" customHeight="1">
      <c r="A239" s="8" t="s">
        <v>1521</v>
      </c>
      <c r="B239" s="1" t="s">
        <v>1522</v>
      </c>
      <c r="C239" s="4">
        <v>238.0</v>
      </c>
      <c r="D239" s="5" t="s">
        <v>1523</v>
      </c>
      <c r="E239" s="4" t="str">
        <f>IFERROR(__xludf.DUMMYFUNCTION("GOOGLETRANSLATE(D239, ""he"", ""en"")"),"in the sky")</f>
        <v>in the sky</v>
      </c>
      <c r="F239" s="4"/>
      <c r="G239" s="4"/>
      <c r="H239" s="4"/>
    </row>
    <row r="240" ht="15.75" customHeight="1">
      <c r="A240" s="8" t="s">
        <v>1524</v>
      </c>
      <c r="B240" s="1">
        <v>28.0</v>
      </c>
      <c r="C240" s="4">
        <v>239.0</v>
      </c>
      <c r="D240" s="5" t="s">
        <v>1525</v>
      </c>
      <c r="E240" s="4" t="str">
        <f>IFERROR(__xludf.DUMMYFUNCTION("GOOGLETRANSLATE(D240, ""he"", ""en"")"),"And he will drive")</f>
        <v>And he will drive</v>
      </c>
      <c r="F240" s="4"/>
      <c r="G240" s="4"/>
      <c r="H240" s="4"/>
    </row>
    <row r="241" ht="15.75" customHeight="1">
      <c r="A241" s="8" t="s">
        <v>1526</v>
      </c>
      <c r="B241" s="1" t="s">
        <v>1527</v>
      </c>
      <c r="C241" s="4">
        <v>240.0</v>
      </c>
      <c r="D241" s="5" t="s">
        <v>1528</v>
      </c>
      <c r="E241" s="4" t="str">
        <f>IFERROR(__xludf.DUMMYFUNCTION("GOOGLETRANSLATE(D241, ""he"", ""en"")"),"in his strength")</f>
        <v>in his strength</v>
      </c>
      <c r="F241" s="4"/>
      <c r="G241" s="4"/>
      <c r="H241" s="4"/>
    </row>
    <row r="242" ht="15.75" customHeight="1">
      <c r="A242" s="8" t="s">
        <v>1529</v>
      </c>
      <c r="B242" s="1" t="s">
        <v>1530</v>
      </c>
      <c r="C242" s="4">
        <v>241.0</v>
      </c>
      <c r="D242" s="5" t="s">
        <v>1531</v>
      </c>
      <c r="E242" s="4" t="str">
        <f>IFERROR(__xludf.DUMMYFUNCTION("GOOGLETRANSLATE(D242, ""he"", ""en"")"),"Yemen:")</f>
        <v>Yemen:</v>
      </c>
      <c r="F242" s="4"/>
      <c r="G242" s="4"/>
      <c r="H242" s="4"/>
    </row>
    <row r="243" ht="15.75" customHeight="1">
      <c r="A243" s="8" t="s">
        <v>1532</v>
      </c>
      <c r="B243" s="1" t="s">
        <v>1533</v>
      </c>
      <c r="C243" s="4">
        <v>242.0</v>
      </c>
      <c r="D243" s="5" t="s">
        <v>1534</v>
      </c>
      <c r="E243" s="4" t="str">
        <f>IFERROR(__xludf.DUMMYFUNCTION("GOOGLETRANSLATE(D243, ""he"", ""en"")"),"{27}")</f>
        <v>{27}</v>
      </c>
      <c r="F243" s="4"/>
      <c r="G243" s="4"/>
      <c r="H243" s="4"/>
    </row>
    <row r="244" ht="15.75" customHeight="1">
      <c r="A244" s="8" t="s">
        <v>1535</v>
      </c>
      <c r="B244" s="1" t="s">
        <v>1536</v>
      </c>
      <c r="C244" s="4">
        <v>243.0</v>
      </c>
      <c r="D244" s="5" t="s">
        <v>1471</v>
      </c>
      <c r="E244" s="4" t="str">
        <f>IFERROR(__xludf.DUMMYFUNCTION("GOOGLETRANSLATE(D244, ""he"", ""en"")"),"And it rained")</f>
        <v>And it rained</v>
      </c>
      <c r="F244" s="4"/>
      <c r="G244" s="4"/>
      <c r="H244" s="4"/>
    </row>
    <row r="245" ht="15.75" customHeight="1">
      <c r="A245" s="8" t="s">
        <v>1537</v>
      </c>
      <c r="B245" s="1" t="s">
        <v>1538</v>
      </c>
      <c r="C245" s="4">
        <v>244.0</v>
      </c>
      <c r="D245" s="5" t="s">
        <v>1474</v>
      </c>
      <c r="E245" s="4" t="str">
        <f>IFERROR(__xludf.DUMMYFUNCTION("GOOGLETRANSLATE(D245, ""he"", ""en"")"),"on them")</f>
        <v>on them</v>
      </c>
      <c r="F245" s="4"/>
      <c r="G245" s="4"/>
      <c r="H245" s="4"/>
    </row>
    <row r="246" ht="15.75" customHeight="1">
      <c r="A246" s="8" t="s">
        <v>1539</v>
      </c>
      <c r="B246" s="1">
        <v>29.0</v>
      </c>
      <c r="C246" s="4">
        <v>245.0</v>
      </c>
      <c r="D246" s="5" t="s">
        <v>1540</v>
      </c>
      <c r="E246" s="4" t="str">
        <f>IFERROR(__xludf.DUMMYFUNCTION("GOOGLETRANSLATE(D246, ""he"", ""en"")"),"Kafar")</f>
        <v>Kafar</v>
      </c>
      <c r="F246" s="4"/>
      <c r="G246" s="4"/>
      <c r="H246" s="4"/>
    </row>
    <row r="247" ht="15.75" customHeight="1">
      <c r="A247" s="8" t="s">
        <v>1541</v>
      </c>
      <c r="B247" s="1" t="s">
        <v>1542</v>
      </c>
      <c r="C247" s="4">
        <v>246.0</v>
      </c>
      <c r="D247" s="5" t="s">
        <v>1399</v>
      </c>
      <c r="E247" s="4" t="str">
        <f>IFERROR(__xludf.DUMMYFUNCTION("GOOGLETRANSLATE(D247, ""he"", ""en"")"),"rest")</f>
        <v>rest</v>
      </c>
      <c r="F247" s="4"/>
      <c r="G247" s="4"/>
      <c r="H247" s="4"/>
    </row>
    <row r="248" ht="15.75" customHeight="1">
      <c r="A248" s="8" t="s">
        <v>1543</v>
      </c>
      <c r="B248" s="1" t="s">
        <v>1544</v>
      </c>
      <c r="C248" s="4">
        <v>247.0</v>
      </c>
      <c r="D248" s="5" t="s">
        <v>1545</v>
      </c>
      <c r="E248" s="4" t="str">
        <f>IFERROR(__xludf.DUMMYFUNCTION("GOOGLETRANSLATE(D248, ""he"", ""en"")"),"and blue")</f>
        <v>and blue</v>
      </c>
      <c r="F248" s="4"/>
      <c r="G248" s="4"/>
      <c r="H248" s="4"/>
    </row>
    <row r="249" ht="15.75" customHeight="1">
      <c r="A249" s="8" t="s">
        <v>1546</v>
      </c>
      <c r="B249" s="1" t="s">
        <v>1547</v>
      </c>
      <c r="C249" s="4">
        <v>248.0</v>
      </c>
      <c r="D249" s="5" t="s">
        <v>1548</v>
      </c>
      <c r="E249" s="4" t="str">
        <f>IFERROR(__xludf.DUMMYFUNCTION("GOOGLETRANSLATE(D249, ""he"", ""en"")"),"days")</f>
        <v>days</v>
      </c>
      <c r="F249" s="4"/>
      <c r="G249" s="4"/>
      <c r="H249" s="4"/>
    </row>
    <row r="250" ht="15.75" customHeight="1">
      <c r="A250" s="8" t="s">
        <v>1549</v>
      </c>
      <c r="B250" s="1" t="s">
        <v>1550</v>
      </c>
      <c r="C250" s="4">
        <v>249.0</v>
      </c>
      <c r="D250" s="5" t="s">
        <v>1551</v>
      </c>
      <c r="E250" s="4" t="str">
        <f>IFERROR(__xludf.DUMMYFUNCTION("GOOGLETRANSLATE(D250, ""he"", ""en"")"),"chicken")</f>
        <v>chicken</v>
      </c>
      <c r="F250" s="4"/>
      <c r="G250" s="4"/>
      <c r="H250" s="4"/>
    </row>
    <row r="251" ht="15.75" customHeight="1">
      <c r="A251" s="8" t="s">
        <v>1478</v>
      </c>
      <c r="B251" s="1" t="s">
        <v>1552</v>
      </c>
      <c r="C251" s="4">
        <v>250.0</v>
      </c>
      <c r="D251" s="5" t="s">
        <v>1553</v>
      </c>
      <c r="E251" s="4" t="str">
        <f>IFERROR(__xludf.DUMMYFUNCTION("GOOGLETRANSLATE(D251, ""he"", ""en"")"),"wing:")</f>
        <v>wing:</v>
      </c>
      <c r="F251" s="4"/>
      <c r="G251" s="4"/>
      <c r="H251" s="4"/>
    </row>
    <row r="252" ht="15.75" customHeight="1">
      <c r="A252" s="8" t="s">
        <v>1554</v>
      </c>
      <c r="B252" s="1">
        <v>30.0</v>
      </c>
      <c r="C252" s="4">
        <v>251.0</v>
      </c>
      <c r="D252" s="5" t="s">
        <v>1555</v>
      </c>
      <c r="E252" s="4" t="str">
        <f>IFERROR(__xludf.DUMMYFUNCTION("GOOGLETRANSLATE(D252, ""he"", ""en"")"),"{power}")</f>
        <v>{power}</v>
      </c>
      <c r="F252" s="4"/>
      <c r="G252" s="4"/>
      <c r="H252" s="4"/>
    </row>
    <row r="253" ht="15.75" customHeight="1">
      <c r="A253" s="8" t="s">
        <v>1556</v>
      </c>
      <c r="B253" s="1" t="s">
        <v>1557</v>
      </c>
      <c r="C253" s="4">
        <v>252.0</v>
      </c>
      <c r="D253" s="5" t="s">
        <v>1558</v>
      </c>
      <c r="E253" s="4" t="str">
        <f>IFERROR(__xludf.DUMMYFUNCTION("GOOGLETRANSLATE(D253, ""he"", ""en"")"),"And he fell")</f>
        <v>And he fell</v>
      </c>
      <c r="F253" s="4"/>
      <c r="G253" s="4"/>
      <c r="H253" s="4"/>
    </row>
    <row r="254" ht="15.75" customHeight="1">
      <c r="A254" s="8" t="s">
        <v>1559</v>
      </c>
      <c r="B254" s="1" t="s">
        <v>1560</v>
      </c>
      <c r="C254" s="4">
        <v>253.0</v>
      </c>
      <c r="D254" s="5" t="s">
        <v>1561</v>
      </c>
      <c r="E254" s="4" t="str">
        <f>IFERROR(__xludf.DUMMYFUNCTION("GOOGLETRANSLATE(D254, ""he"", ""en"")"),"among")</f>
        <v>among</v>
      </c>
      <c r="F254" s="4"/>
      <c r="G254" s="4"/>
      <c r="H254" s="4"/>
    </row>
    <row r="255" ht="15.75" customHeight="1">
      <c r="A255" s="8" t="s">
        <v>1562</v>
      </c>
      <c r="B255" s="1" t="s">
        <v>1563</v>
      </c>
      <c r="C255" s="4">
        <v>254.0</v>
      </c>
      <c r="D255" s="5" t="s">
        <v>1564</v>
      </c>
      <c r="E255" s="4" t="str">
        <f>IFERROR(__xludf.DUMMYFUNCTION("GOOGLETRANSLATE(D255, ""he"", ""en"")"),"He camped")</f>
        <v>He camped</v>
      </c>
      <c r="F255" s="4"/>
      <c r="G255" s="4"/>
      <c r="H255" s="4"/>
    </row>
    <row r="256" ht="15.75" customHeight="1">
      <c r="A256" s="8" t="s">
        <v>1565</v>
      </c>
      <c r="B256" s="1" t="s">
        <v>693</v>
      </c>
      <c r="C256" s="4">
        <v>255.0</v>
      </c>
      <c r="D256" s="5" t="s">
        <v>1566</v>
      </c>
      <c r="E256" s="4" t="str">
        <f>IFERROR(__xludf.DUMMYFUNCTION("GOOGLETRANSLATE(D256, ""he"", ""en"")"),"around")</f>
        <v>around</v>
      </c>
      <c r="F256" s="4"/>
      <c r="G256" s="4"/>
      <c r="H256" s="4"/>
    </row>
    <row r="257" ht="15.75" customHeight="1">
      <c r="A257" s="8" t="s">
        <v>1567</v>
      </c>
      <c r="B257" s="1" t="s">
        <v>1568</v>
      </c>
      <c r="C257" s="4">
        <v>256.0</v>
      </c>
      <c r="D257" s="5" t="s">
        <v>1569</v>
      </c>
      <c r="E257" s="4" t="str">
        <f>IFERROR(__xludf.DUMMYFUNCTION("GOOGLETRANSLATE(D257, ""he"", ""en"")"),"for his mortgages:")</f>
        <v>for his mortgages:</v>
      </c>
      <c r="F257" s="4"/>
      <c r="G257" s="4"/>
      <c r="H257" s="4"/>
    </row>
    <row r="258" ht="15.75" customHeight="1">
      <c r="A258" s="8" t="s">
        <v>1570</v>
      </c>
      <c r="B258" s="1" t="s">
        <v>1571</v>
      </c>
      <c r="C258" s="4">
        <v>257.0</v>
      </c>
      <c r="D258" s="5" t="s">
        <v>1572</v>
      </c>
      <c r="E258" s="4" t="str">
        <f>IFERROR(__xludf.DUMMYFUNCTION("GOOGLETRANSLATE(D258, ""he"", ""en"")"),"{ninety}")</f>
        <v>{ninety}</v>
      </c>
      <c r="F258" s="4"/>
      <c r="G258" s="4"/>
      <c r="H258" s="4"/>
    </row>
    <row r="259" ht="15.75" customHeight="1">
      <c r="A259" s="8" t="s">
        <v>1573</v>
      </c>
      <c r="B259" s="1">
        <v>31.0</v>
      </c>
      <c r="C259" s="4">
        <v>258.0</v>
      </c>
      <c r="D259" s="5" t="s">
        <v>1574</v>
      </c>
      <c r="E259" s="4" t="str">
        <f>IFERROR(__xludf.DUMMYFUNCTION("GOOGLETRANSLATE(D259, ""he"", ""en"")"),"And they ate")</f>
        <v>And they ate</v>
      </c>
      <c r="F259" s="4"/>
      <c r="G259" s="4"/>
      <c r="H259" s="4"/>
    </row>
    <row r="260" ht="15.75" customHeight="1">
      <c r="A260" s="8" t="s">
        <v>1575</v>
      </c>
      <c r="B260" s="1" t="s">
        <v>1576</v>
      </c>
      <c r="C260" s="4">
        <v>259.0</v>
      </c>
      <c r="D260" s="5" t="s">
        <v>1577</v>
      </c>
      <c r="E260" s="4" t="str">
        <f>IFERROR(__xludf.DUMMYFUNCTION("GOOGLETRANSLATE(D260, ""he"", ""en"")"),"And they were satisfied")</f>
        <v>And they were satisfied</v>
      </c>
      <c r="F260" s="4"/>
      <c r="G260" s="4"/>
      <c r="H260" s="4"/>
    </row>
    <row r="261" ht="15.75" customHeight="1">
      <c r="A261" s="8" t="s">
        <v>147</v>
      </c>
      <c r="B261" s="1" t="s">
        <v>1578</v>
      </c>
      <c r="C261" s="4">
        <v>260.0</v>
      </c>
      <c r="D261" s="5" t="s">
        <v>1579</v>
      </c>
      <c r="E261" s="4" t="str">
        <f>IFERROR(__xludf.DUMMYFUNCTION("GOOGLETRANSLATE(D261, ""he"", ""en"")"),"very")</f>
        <v>very</v>
      </c>
      <c r="F261" s="4"/>
      <c r="G261" s="4"/>
      <c r="H261" s="4"/>
    </row>
    <row r="262" ht="15.75" customHeight="1">
      <c r="A262" s="8" t="s">
        <v>1580</v>
      </c>
      <c r="B262" s="1" t="s">
        <v>1398</v>
      </c>
      <c r="C262" s="4">
        <v>261.0</v>
      </c>
      <c r="D262" s="5" t="s">
        <v>1581</v>
      </c>
      <c r="E262" s="4" t="str">
        <f>IFERROR(__xludf.DUMMYFUNCTION("GOOGLETRANSLATE(D262, ""he"", ""en"")"),"and their signs")</f>
        <v>and their signs</v>
      </c>
      <c r="F262" s="4"/>
      <c r="G262" s="4"/>
      <c r="H262" s="4"/>
    </row>
    <row r="263" ht="15.75" customHeight="1">
      <c r="A263" s="8" t="s">
        <v>1582</v>
      </c>
      <c r="B263" s="1" t="s">
        <v>1442</v>
      </c>
      <c r="C263" s="4">
        <v>262.0</v>
      </c>
      <c r="D263" s="5" t="s">
        <v>1583</v>
      </c>
      <c r="E263" s="4" t="str">
        <f>IFERROR(__xludf.DUMMYFUNCTION("GOOGLETRANSLATE(D263, ""he"", ""en"")"),"will come")</f>
        <v>will come</v>
      </c>
      <c r="F263" s="4"/>
      <c r="G263" s="4"/>
      <c r="H263" s="4"/>
    </row>
    <row r="264" ht="15.75" customHeight="1">
      <c r="A264" s="8" t="s">
        <v>1584</v>
      </c>
      <c r="B264" s="1" t="s">
        <v>1585</v>
      </c>
      <c r="C264" s="4">
        <v>263.0</v>
      </c>
      <c r="D264" s="5" t="s">
        <v>1586</v>
      </c>
      <c r="E264" s="4" t="str">
        <f>IFERROR(__xludf.DUMMYFUNCTION("GOOGLETRANSLATE(D264, ""he"", ""en"")"),"them:")</f>
        <v>them:</v>
      </c>
      <c r="F264" s="4"/>
      <c r="G264" s="4"/>
      <c r="H264" s="4"/>
    </row>
    <row r="265" ht="15.75" customHeight="1">
      <c r="A265" s="8" t="s">
        <v>1587</v>
      </c>
      <c r="B265" s="1" t="s">
        <v>1588</v>
      </c>
      <c r="C265" s="4">
        <v>264.0</v>
      </c>
      <c r="D265" s="5" t="s">
        <v>1589</v>
      </c>
      <c r="E265" s="4" t="str">
        <f>IFERROR(__xludf.DUMMYFUNCTION("GOOGLETRANSLATE(D265, ""he"", ""en"")"),"{to}")</f>
        <v>{to}</v>
      </c>
      <c r="F265" s="4"/>
      <c r="G265" s="4"/>
      <c r="H265" s="4"/>
    </row>
    <row r="266" ht="15.75" customHeight="1">
      <c r="A266" s="8" t="s">
        <v>1590</v>
      </c>
      <c r="B266" s="1" t="s">
        <v>1591</v>
      </c>
      <c r="C266" s="4">
        <v>265.0</v>
      </c>
      <c r="D266" s="5" t="s">
        <v>132</v>
      </c>
      <c r="E266" s="4" t="str">
        <f>IFERROR(__xludf.DUMMYFUNCTION("GOOGLETRANSLATE(D266, ""he"", ""en"")"),"not")</f>
        <v>not</v>
      </c>
      <c r="F266" s="4"/>
      <c r="G266" s="4"/>
      <c r="H266" s="4"/>
    </row>
    <row r="267" ht="15.75" customHeight="1">
      <c r="A267" s="8" t="s">
        <v>1592</v>
      </c>
      <c r="B267" s="1" t="s">
        <v>1593</v>
      </c>
      <c r="C267" s="4">
        <v>266.0</v>
      </c>
      <c r="D267" s="5" t="s">
        <v>1594</v>
      </c>
      <c r="E267" s="4" t="str">
        <f>IFERROR(__xludf.DUMMYFUNCTION("GOOGLETRANSLATE(D267, ""he"", ""en"")"),"Zoro")</f>
        <v>Zoro</v>
      </c>
      <c r="F267" s="4"/>
      <c r="G267" s="4"/>
      <c r="H267" s="4"/>
    </row>
    <row r="268" ht="15.75" customHeight="1">
      <c r="A268" s="8" t="s">
        <v>1595</v>
      </c>
      <c r="B268" s="1" t="s">
        <v>1596</v>
      </c>
      <c r="C268" s="4">
        <v>267.0</v>
      </c>
      <c r="D268" s="5" t="s">
        <v>1597</v>
      </c>
      <c r="E268" s="4" t="str">
        <f>IFERROR(__xludf.DUMMYFUNCTION("GOOGLETRANSLATE(D268, ""he"", ""en"")"),"of their desires")</f>
        <v>of their desires</v>
      </c>
      <c r="F268" s="4"/>
      <c r="G268" s="4"/>
      <c r="H268" s="4"/>
    </row>
    <row r="269" ht="15.75" customHeight="1">
      <c r="A269" s="8" t="s">
        <v>1598</v>
      </c>
      <c r="B269" s="1">
        <v>32.0</v>
      </c>
      <c r="C269" s="4">
        <v>268.0</v>
      </c>
      <c r="D269" s="5" t="s">
        <v>692</v>
      </c>
      <c r="E269" s="4" t="str">
        <f>IFERROR(__xludf.DUMMYFUNCTION("GOOGLETRANSLATE(D269, ""he"", ""en"")"),"more")</f>
        <v>more</v>
      </c>
      <c r="F269" s="4"/>
      <c r="G269" s="4"/>
      <c r="H269" s="4"/>
    </row>
    <row r="270" ht="15.75" customHeight="1">
      <c r="A270" s="8" t="s">
        <v>774</v>
      </c>
      <c r="B270" s="1" t="s">
        <v>1599</v>
      </c>
      <c r="C270" s="4">
        <v>269.0</v>
      </c>
      <c r="D270" s="5" t="s">
        <v>1600</v>
      </c>
      <c r="E270" s="4" t="str">
        <f>IFERROR(__xludf.DUMMYFUNCTION("GOOGLETRANSLATE(D270, ""he"", ""en"")"),"eat them")</f>
        <v>eat them</v>
      </c>
      <c r="F270" s="4"/>
      <c r="G270" s="4"/>
      <c r="H270" s="4"/>
    </row>
    <row r="271" ht="15.75" customHeight="1">
      <c r="A271" s="8" t="s">
        <v>1601</v>
      </c>
      <c r="B271" s="1" t="s">
        <v>1602</v>
      </c>
      <c r="C271" s="4">
        <v>270.0</v>
      </c>
      <c r="D271" s="5" t="s">
        <v>1603</v>
      </c>
      <c r="E271" s="4" t="str">
        <f>IFERROR(__xludf.DUMMYFUNCTION("GOOGLETRANSLATE(D271, ""he"", ""en"")"),"in their mouths:")</f>
        <v>in their mouths:</v>
      </c>
      <c r="F271" s="4"/>
      <c r="G271" s="4"/>
      <c r="H271" s="4"/>
    </row>
    <row r="272" ht="15.75" customHeight="1">
      <c r="A272" s="8" t="s">
        <v>1604</v>
      </c>
      <c r="B272" s="1" t="s">
        <v>1605</v>
      </c>
      <c r="C272" s="4">
        <v>271.0</v>
      </c>
      <c r="D272" s="5" t="s">
        <v>1606</v>
      </c>
      <c r="E272" s="4" t="str">
        <f>IFERROR(__xludf.DUMMYFUNCTION("GOOGLETRANSLATE(D272, ""he"", ""en"")"),"{not}")</f>
        <v>{not}</v>
      </c>
      <c r="F272" s="4"/>
      <c r="G272" s="4"/>
      <c r="H272" s="4"/>
    </row>
    <row r="273" ht="15.75" customHeight="1">
      <c r="A273" s="8" t="s">
        <v>1607</v>
      </c>
      <c r="B273" s="1" t="s">
        <v>693</v>
      </c>
      <c r="C273" s="4">
        <v>272.0</v>
      </c>
      <c r="D273" s="5" t="s">
        <v>1608</v>
      </c>
      <c r="E273" s="4" t="str">
        <f>IFERROR(__xludf.DUMMYFUNCTION("GOOGLETRANSLATE(D273, ""he"", ""en"")"),"And af")</f>
        <v>And af</v>
      </c>
      <c r="F273" s="4"/>
      <c r="G273" s="4"/>
      <c r="H273" s="4"/>
    </row>
    <row r="274" ht="15.75" customHeight="1">
      <c r="A274" s="8" t="s">
        <v>1609</v>
      </c>
      <c r="B274" s="1" t="s">
        <v>137</v>
      </c>
      <c r="C274" s="4">
        <v>273.0</v>
      </c>
      <c r="D274" s="5" t="s">
        <v>35</v>
      </c>
      <c r="E274" s="4" t="str">
        <f>IFERROR(__xludf.DUMMYFUNCTION("GOOGLETRANSLATE(D274, ""he"", ""en"")"),"god")</f>
        <v>god</v>
      </c>
      <c r="F274" s="4"/>
      <c r="G274" s="4"/>
      <c r="H274" s="4"/>
    </row>
    <row r="275" ht="15.75" customHeight="1">
      <c r="A275" s="8" t="s">
        <v>1610</v>
      </c>
      <c r="B275" s="1" t="s">
        <v>1408</v>
      </c>
      <c r="C275" s="4">
        <v>274.0</v>
      </c>
      <c r="D275" s="5" t="s">
        <v>1426</v>
      </c>
      <c r="E275" s="4" t="str">
        <f>IFERROR(__xludf.DUMMYFUNCTION("GOOGLETRANSLATE(D275, ""he"", ""en"")"),"leaf")</f>
        <v>leaf</v>
      </c>
      <c r="F275" s="4"/>
      <c r="G275" s="4"/>
      <c r="H275" s="4"/>
    </row>
    <row r="276" ht="15.75" customHeight="1">
      <c r="A276" s="8" t="s">
        <v>1611</v>
      </c>
      <c r="B276" s="1" t="s">
        <v>1612</v>
      </c>
      <c r="C276" s="4">
        <v>275.0</v>
      </c>
      <c r="D276" s="5" t="s">
        <v>1613</v>
      </c>
      <c r="E276" s="4" t="str">
        <f>IFERROR(__xludf.DUMMYFUNCTION("GOOGLETRANSLATE(D276, ""he"", ""en"")"),"in them")</f>
        <v>in them</v>
      </c>
      <c r="F276" s="4"/>
      <c r="G276" s="4"/>
      <c r="H276" s="4"/>
    </row>
    <row r="277" ht="15.75" customHeight="1">
      <c r="A277" s="8" t="s">
        <v>1614</v>
      </c>
      <c r="B277" s="1">
        <v>33.0</v>
      </c>
      <c r="C277" s="4">
        <v>276.0</v>
      </c>
      <c r="D277" s="5" t="s">
        <v>1615</v>
      </c>
      <c r="E277" s="4" t="str">
        <f>IFERROR(__xludf.DUMMYFUNCTION("GOOGLETRANSLATE(D277, ""he"", ""en"")"),"And he was killed")</f>
        <v>And he was killed</v>
      </c>
      <c r="F277" s="4"/>
      <c r="G277" s="4"/>
      <c r="H277" s="4"/>
    </row>
    <row r="278" ht="15.75" customHeight="1">
      <c r="A278" s="8" t="s">
        <v>1616</v>
      </c>
      <c r="B278" s="1" t="s">
        <v>1617</v>
      </c>
      <c r="C278" s="4">
        <v>277.0</v>
      </c>
      <c r="D278" s="5" t="s">
        <v>1618</v>
      </c>
      <c r="E278" s="4" t="str">
        <f>IFERROR(__xludf.DUMMYFUNCTION("GOOGLETRANSLATE(D278, ""he"", ""en"")"),"in their eight")</f>
        <v>in their eight</v>
      </c>
      <c r="F278" s="4"/>
      <c r="G278" s="4"/>
      <c r="H278" s="4"/>
    </row>
    <row r="279" ht="15.75" customHeight="1">
      <c r="A279" s="8" t="s">
        <v>1619</v>
      </c>
      <c r="B279" s="1" t="s">
        <v>1620</v>
      </c>
      <c r="C279" s="4">
        <v>278.0</v>
      </c>
      <c r="D279" s="5" t="s">
        <v>1621</v>
      </c>
      <c r="E279" s="4" t="str">
        <f>IFERROR(__xludf.DUMMYFUNCTION("GOOGLETRANSLATE(D279, ""he"", ""en"")"),"And my boys")</f>
        <v>And my boys</v>
      </c>
      <c r="F279" s="4"/>
      <c r="G279" s="4"/>
      <c r="H279" s="4"/>
    </row>
    <row r="280" ht="15.75" customHeight="1">
      <c r="A280" s="8" t="s">
        <v>1622</v>
      </c>
      <c r="B280" s="1" t="s">
        <v>1623</v>
      </c>
      <c r="C280" s="4">
        <v>279.0</v>
      </c>
      <c r="D280" s="5" t="s">
        <v>1624</v>
      </c>
      <c r="E280" s="4" t="str">
        <f>IFERROR(__xludf.DUMMYFUNCTION("GOOGLETRANSLATE(D280, ""he"", ""en"")"),"Israel")</f>
        <v>Israel</v>
      </c>
      <c r="F280" s="4"/>
      <c r="G280" s="4"/>
      <c r="H280" s="4"/>
    </row>
    <row r="281" ht="15.75" customHeight="1">
      <c r="A281" s="8" t="s">
        <v>1625</v>
      </c>
      <c r="B281" s="1" t="s">
        <v>1626</v>
      </c>
      <c r="C281" s="4">
        <v>280.0</v>
      </c>
      <c r="D281" s="5" t="s">
        <v>1627</v>
      </c>
      <c r="E281" s="4" t="str">
        <f>IFERROR(__xludf.DUMMYFUNCTION("GOOGLETRANSLATE(D281, ""he"", ""en"")"),"Decisive:")</f>
        <v>Decisive:</v>
      </c>
      <c r="F281" s="4"/>
      <c r="G281" s="4"/>
      <c r="H281" s="4"/>
    </row>
    <row r="282" ht="15.75" customHeight="1">
      <c r="A282" s="8" t="s">
        <v>1628</v>
      </c>
      <c r="B282" s="1" t="s">
        <v>1629</v>
      </c>
      <c r="C282" s="4">
        <v>281.0</v>
      </c>
      <c r="D282" s="5" t="s">
        <v>1630</v>
      </c>
      <c r="E282" s="4" t="str">
        <f>IFERROR(__xludf.DUMMYFUNCTION("GOOGLETRANSLATE(D282, ""he"", ""en"")"),"{heart}")</f>
        <v>{heart}</v>
      </c>
      <c r="F282" s="4"/>
      <c r="G282" s="4"/>
      <c r="H282" s="4"/>
    </row>
    <row r="283" ht="15.75" customHeight="1">
      <c r="A283" s="8" t="s">
        <v>1631</v>
      </c>
      <c r="B283" s="1">
        <v>34.0</v>
      </c>
      <c r="C283" s="4">
        <v>282.0</v>
      </c>
      <c r="D283" s="5" t="s">
        <v>1632</v>
      </c>
      <c r="E283" s="4" t="str">
        <f>IFERROR(__xludf.DUMMYFUNCTION("GOOGLETRANSLATE(D283, ""he"", ""en"")"),"at all")</f>
        <v>at all</v>
      </c>
      <c r="F283" s="4"/>
      <c r="G283" s="4"/>
      <c r="H283" s="4"/>
    </row>
    <row r="284" ht="15.75" customHeight="1">
      <c r="A284" s="8" t="s">
        <v>1363</v>
      </c>
      <c r="B284" s="1" t="s">
        <v>1633</v>
      </c>
      <c r="C284" s="4">
        <v>283.0</v>
      </c>
      <c r="D284" s="5" t="s">
        <v>743</v>
      </c>
      <c r="E284" s="4" t="str">
        <f>IFERROR(__xludf.DUMMYFUNCTION("GOOGLETRANSLATE(D284, ""he"", ""en"")"),"this")</f>
        <v>this</v>
      </c>
      <c r="F284" s="4"/>
      <c r="G284" s="4"/>
      <c r="H284" s="4"/>
    </row>
    <row r="285" ht="15.75" customHeight="1">
      <c r="A285" s="8" t="s">
        <v>1634</v>
      </c>
      <c r="B285" s="1" t="s">
        <v>1635</v>
      </c>
      <c r="C285" s="4">
        <v>284.0</v>
      </c>
      <c r="D285" s="5" t="s">
        <v>1636</v>
      </c>
      <c r="E285" s="4" t="str">
        <f>IFERROR(__xludf.DUMMYFUNCTION("GOOGLETRANSLATE(D285, ""he"", ""en"")"),"They sinned")</f>
        <v>They sinned</v>
      </c>
      <c r="F285" s="4"/>
      <c r="G285" s="4"/>
      <c r="H285" s="4"/>
    </row>
    <row r="286" ht="15.75" customHeight="1">
      <c r="A286" s="8" t="s">
        <v>1637</v>
      </c>
      <c r="B286" s="1" t="s">
        <v>1638</v>
      </c>
      <c r="C286" s="4">
        <v>285.0</v>
      </c>
      <c r="D286" s="5" t="s">
        <v>692</v>
      </c>
      <c r="E286" s="4" t="str">
        <f>IFERROR(__xludf.DUMMYFUNCTION("GOOGLETRANSLATE(D286, ""he"", ""en"")"),"more")</f>
        <v>more</v>
      </c>
      <c r="F286" s="4"/>
      <c r="G286" s="4"/>
      <c r="H286" s="4"/>
    </row>
    <row r="287" ht="15.75" customHeight="1">
      <c r="A287" s="8" t="s">
        <v>1639</v>
      </c>
      <c r="B287" s="1" t="s">
        <v>1640</v>
      </c>
      <c r="C287" s="4">
        <v>286.0</v>
      </c>
      <c r="D287" s="5" t="s">
        <v>144</v>
      </c>
      <c r="E287" s="4" t="str">
        <f>IFERROR(__xludf.DUMMYFUNCTION("GOOGLETRANSLATE(D287, ""he"", ""en"")"),"and not")</f>
        <v>and not</v>
      </c>
      <c r="F287" s="4"/>
      <c r="G287" s="4"/>
      <c r="H287" s="4"/>
    </row>
    <row r="288" ht="15.75" customHeight="1">
      <c r="A288" s="8" t="s">
        <v>1641</v>
      </c>
      <c r="B288" s="1" t="s">
        <v>1642</v>
      </c>
      <c r="C288" s="4">
        <v>287.0</v>
      </c>
      <c r="D288" s="5" t="s">
        <v>1438</v>
      </c>
      <c r="E288" s="4" t="str">
        <f>IFERROR(__xludf.DUMMYFUNCTION("GOOGLETRANSLATE(D288, ""he"", ""en"")"),"We believed")</f>
        <v>We believed</v>
      </c>
      <c r="F288" s="4"/>
      <c r="G288" s="4"/>
      <c r="H288" s="4"/>
    </row>
    <row r="289" ht="15.75" customHeight="1">
      <c r="A289" s="8" t="s">
        <v>1643</v>
      </c>
      <c r="B289" s="1" t="s">
        <v>1302</v>
      </c>
      <c r="C289" s="4">
        <v>288.0</v>
      </c>
      <c r="D289" s="5" t="s">
        <v>1644</v>
      </c>
      <c r="E289" s="4" t="str">
        <f>IFERROR(__xludf.DUMMYFUNCTION("GOOGLETRANSLATE(D289, ""he"", ""en"")"),"in his wonders:")</f>
        <v>in his wonders:</v>
      </c>
      <c r="F289" s="4"/>
      <c r="G289" s="4"/>
      <c r="H289" s="4"/>
    </row>
    <row r="290" ht="15.75" customHeight="1">
      <c r="A290" s="8" t="s">
        <v>1645</v>
      </c>
      <c r="B290" s="1">
        <v>35.0</v>
      </c>
      <c r="C290" s="4">
        <v>289.0</v>
      </c>
      <c r="D290" s="5" t="s">
        <v>1646</v>
      </c>
      <c r="E290" s="4" t="str">
        <f>IFERROR(__xludf.DUMMYFUNCTION("GOOGLETRANSLATE(D290, ""he"", ""en"")"),"{LG}")</f>
        <v>{LG}</v>
      </c>
      <c r="F290" s="4"/>
      <c r="G290" s="4"/>
      <c r="H290" s="4"/>
    </row>
    <row r="291" ht="15.75" customHeight="1">
      <c r="A291" s="8" t="s">
        <v>1647</v>
      </c>
      <c r="B291" s="1" t="s">
        <v>1648</v>
      </c>
      <c r="C291" s="4">
        <v>290.0</v>
      </c>
      <c r="D291" s="5" t="s">
        <v>1649</v>
      </c>
      <c r="E291" s="4" t="str">
        <f>IFERROR(__xludf.DUMMYFUNCTION("GOOGLETRANSLATE(D291, ""he"", ""en"")"),"And he could")</f>
        <v>And he could</v>
      </c>
      <c r="F291" s="4"/>
      <c r="G291" s="4"/>
      <c r="H291" s="4"/>
    </row>
    <row r="292" ht="15.75" customHeight="1">
      <c r="A292" s="8" t="s">
        <v>51</v>
      </c>
      <c r="B292" s="1" t="s">
        <v>1650</v>
      </c>
      <c r="C292" s="4">
        <v>291.0</v>
      </c>
      <c r="D292" s="5" t="s">
        <v>1651</v>
      </c>
      <c r="E292" s="4" t="str">
        <f>IFERROR(__xludf.DUMMYFUNCTION("GOOGLETRANSLATE(D292, ""he"", ""en"")"),"in vain")</f>
        <v>in vain</v>
      </c>
      <c r="F292" s="4"/>
      <c r="G292" s="4"/>
      <c r="H292" s="4"/>
    </row>
    <row r="293" ht="15.75" customHeight="1">
      <c r="A293" s="8" t="s">
        <v>147</v>
      </c>
      <c r="B293" s="1" t="s">
        <v>148</v>
      </c>
      <c r="C293" s="4">
        <v>292.0</v>
      </c>
      <c r="D293" s="5" t="s">
        <v>1652</v>
      </c>
      <c r="E293" s="4" t="str">
        <f>IFERROR(__xludf.DUMMYFUNCTION("GOOGLETRANSLATE(D293, ""he"", ""en"")"),"their days")</f>
        <v>their days</v>
      </c>
      <c r="F293" s="4"/>
      <c r="G293" s="4"/>
      <c r="H293" s="4"/>
    </row>
    <row r="294" ht="15.75" customHeight="1">
      <c r="A294" s="8" t="s">
        <v>1653</v>
      </c>
      <c r="B294" s="1" t="s">
        <v>1654</v>
      </c>
      <c r="C294" s="4">
        <v>293.0</v>
      </c>
      <c r="D294" s="5" t="s">
        <v>1655</v>
      </c>
      <c r="E294" s="4" t="str">
        <f>IFERROR(__xludf.DUMMYFUNCTION("GOOGLETRANSLATE(D294, ""he"", ""en"")"),"and their years")</f>
        <v>and their years</v>
      </c>
      <c r="F294" s="4"/>
      <c r="G294" s="4"/>
      <c r="H294" s="4"/>
    </row>
    <row r="295" ht="15.75" customHeight="1">
      <c r="A295" s="8" t="s">
        <v>1656</v>
      </c>
      <c r="B295" s="1" t="s">
        <v>1657</v>
      </c>
      <c r="C295" s="4">
        <v>294.0</v>
      </c>
      <c r="D295" s="5" t="s">
        <v>1658</v>
      </c>
      <c r="E295" s="4" t="str">
        <f>IFERROR(__xludf.DUMMYFUNCTION("GOOGLETRANSLATE(D295, ""he"", ""en"")"),"in a panic:")</f>
        <v>in a panic:</v>
      </c>
      <c r="F295" s="4"/>
      <c r="G295" s="4"/>
      <c r="H295" s="4"/>
    </row>
    <row r="296" ht="15.75" customHeight="1">
      <c r="A296" s="8" t="s">
        <v>1659</v>
      </c>
      <c r="B296" s="1" t="s">
        <v>1660</v>
      </c>
      <c r="C296" s="4">
        <v>295.0</v>
      </c>
      <c r="D296" s="5" t="s">
        <v>1661</v>
      </c>
      <c r="E296" s="4" t="str">
        <f>IFERROR(__xludf.DUMMYFUNCTION("GOOGLETRANSLATE(D296, ""he"", ""en"")"),"{LED}")</f>
        <v>{LED}</v>
      </c>
      <c r="F296" s="4"/>
      <c r="G296" s="4"/>
      <c r="H296" s="4"/>
    </row>
    <row r="297" ht="15.75" customHeight="1">
      <c r="A297" s="8" t="s">
        <v>1662</v>
      </c>
      <c r="B297" s="1" t="s">
        <v>1663</v>
      </c>
      <c r="C297" s="4">
        <v>296.0</v>
      </c>
      <c r="D297" s="5" t="s">
        <v>726</v>
      </c>
      <c r="E297" s="4" t="str">
        <f>IFERROR(__xludf.DUMMYFUNCTION("GOOGLETRANSLATE(D297, ""he"", ""en"")"),"if")</f>
        <v>if</v>
      </c>
      <c r="F297" s="4"/>
      <c r="G297" s="4"/>
      <c r="H297" s="4"/>
    </row>
    <row r="298" ht="15.75" customHeight="1">
      <c r="A298" s="8" t="s">
        <v>1664</v>
      </c>
      <c r="B298" s="1">
        <v>36.0</v>
      </c>
      <c r="C298" s="4">
        <v>297.0</v>
      </c>
      <c r="D298" s="5" t="s">
        <v>1665</v>
      </c>
      <c r="E298" s="4" t="str">
        <f>IFERROR(__xludf.DUMMYFUNCTION("GOOGLETRANSLATE(D298, ""he"", ""en"")"),"the slaughter")</f>
        <v>the slaughter</v>
      </c>
      <c r="F298" s="4"/>
      <c r="G298" s="4"/>
      <c r="H298" s="4"/>
    </row>
    <row r="299" ht="15.75" customHeight="1">
      <c r="A299" s="8" t="s">
        <v>1666</v>
      </c>
      <c r="B299" s="1" t="s">
        <v>1667</v>
      </c>
      <c r="C299" s="4">
        <v>298.0</v>
      </c>
      <c r="D299" s="5" t="s">
        <v>1668</v>
      </c>
      <c r="E299" s="4" t="str">
        <f>IFERROR(__xludf.DUMMYFUNCTION("GOOGLETRANSLATE(D299, ""he"", ""en"")"),"And they demanded it")</f>
        <v>And they demanded it</v>
      </c>
      <c r="F299" s="4"/>
      <c r="G299" s="4"/>
      <c r="H299" s="4"/>
    </row>
    <row r="300" ht="15.75" customHeight="1">
      <c r="A300" s="8" t="s">
        <v>1570</v>
      </c>
      <c r="B300" s="1" t="s">
        <v>1669</v>
      </c>
      <c r="C300" s="4">
        <v>299.0</v>
      </c>
      <c r="D300" s="5" t="s">
        <v>1670</v>
      </c>
      <c r="E300" s="4" t="str">
        <f>IFERROR(__xludf.DUMMYFUNCTION("GOOGLETRANSLATE(D300, ""he"", ""en"")"),"and returned")</f>
        <v>and returned</v>
      </c>
      <c r="F300" s="4"/>
      <c r="G300" s="4"/>
      <c r="H300" s="4"/>
    </row>
    <row r="301" ht="15.75" customHeight="1">
      <c r="A301" s="8" t="s">
        <v>1671</v>
      </c>
      <c r="B301" s="1" t="s">
        <v>1672</v>
      </c>
      <c r="C301" s="4">
        <v>300.0</v>
      </c>
      <c r="D301" s="5" t="s">
        <v>1673</v>
      </c>
      <c r="E301" s="4" t="str">
        <f>IFERROR(__xludf.DUMMYFUNCTION("GOOGLETRANSLATE(D301, ""he"", ""en"")"),"and blacked out")</f>
        <v>and blacked out</v>
      </c>
      <c r="F301" s="4"/>
      <c r="G301" s="4"/>
      <c r="H301" s="4"/>
    </row>
    <row r="302" ht="15.75" customHeight="1">
      <c r="A302" s="8" t="s">
        <v>1674</v>
      </c>
      <c r="B302" s="1" t="s">
        <v>1675</v>
      </c>
      <c r="C302" s="4">
        <v>301.0</v>
      </c>
      <c r="D302" s="5" t="s">
        <v>1676</v>
      </c>
      <c r="E302" s="4" t="str">
        <f>IFERROR(__xludf.DUMMYFUNCTION("GOOGLETRANSLATE(D302, ""he"", ""en"")"),"to:")</f>
        <v>to:</v>
      </c>
      <c r="F302" s="4"/>
      <c r="G302" s="4"/>
      <c r="H302" s="4"/>
    </row>
    <row r="303" ht="15.75" customHeight="1">
      <c r="A303" s="8" t="s">
        <v>1677</v>
      </c>
      <c r="B303" s="1" t="s">
        <v>1678</v>
      </c>
      <c r="C303" s="4">
        <v>302.0</v>
      </c>
      <c r="D303" s="5" t="s">
        <v>1679</v>
      </c>
      <c r="E303" s="4" t="str">
        <f>IFERROR(__xludf.DUMMYFUNCTION("GOOGLETRANSLATE(D303, ""he"", ""en"")"),"{her}")</f>
        <v>{her}</v>
      </c>
      <c r="F303" s="4"/>
      <c r="G303" s="4"/>
      <c r="H303" s="4"/>
    </row>
    <row r="304" ht="15.75" customHeight="1">
      <c r="A304" s="8" t="s">
        <v>1680</v>
      </c>
      <c r="B304" s="1">
        <v>37.0</v>
      </c>
      <c r="C304" s="4">
        <v>303.0</v>
      </c>
      <c r="D304" s="5" t="s">
        <v>1681</v>
      </c>
      <c r="E304" s="4" t="str">
        <f>IFERROR(__xludf.DUMMYFUNCTION("GOOGLETRANSLATE(D304, ""he"", ""en"")"),"And they remembered")</f>
        <v>And they remembered</v>
      </c>
      <c r="F304" s="4"/>
      <c r="G304" s="4"/>
      <c r="H304" s="4"/>
    </row>
    <row r="305" ht="15.75" customHeight="1">
      <c r="A305" s="8" t="s">
        <v>1682</v>
      </c>
      <c r="B305" s="1" t="s">
        <v>1683</v>
      </c>
      <c r="C305" s="4">
        <v>304.0</v>
      </c>
      <c r="D305" s="5" t="s">
        <v>53</v>
      </c>
      <c r="E305" s="4" t="str">
        <f>IFERROR(__xludf.DUMMYFUNCTION("GOOGLETRANSLATE(D305, ""he"", ""en"")"),"that")</f>
        <v>that</v>
      </c>
      <c r="F305" s="4"/>
      <c r="G305" s="4"/>
      <c r="H305" s="4"/>
    </row>
    <row r="306" ht="15.75" customHeight="1">
      <c r="A306" s="8" t="s">
        <v>1684</v>
      </c>
      <c r="B306" s="1" t="s">
        <v>14</v>
      </c>
      <c r="C306" s="4">
        <v>305.0</v>
      </c>
      <c r="D306" s="5" t="s">
        <v>35</v>
      </c>
      <c r="E306" s="4" t="str">
        <f>IFERROR(__xludf.DUMMYFUNCTION("GOOGLETRANSLATE(D306, ""he"", ""en"")"),"god")</f>
        <v>god</v>
      </c>
      <c r="F306" s="4"/>
      <c r="G306" s="4"/>
      <c r="H306" s="4"/>
    </row>
    <row r="307" ht="15.75" customHeight="1">
      <c r="A307" s="8" t="s">
        <v>1685</v>
      </c>
      <c r="B307" s="1" t="s">
        <v>1686</v>
      </c>
      <c r="C307" s="4">
        <v>306.0</v>
      </c>
      <c r="D307" s="5" t="s">
        <v>1687</v>
      </c>
      <c r="E307" s="4" t="str">
        <f>IFERROR(__xludf.DUMMYFUNCTION("GOOGLETRANSLATE(D307, ""he"", ""en"")"),"jarring")</f>
        <v>jarring</v>
      </c>
      <c r="F307" s="4"/>
      <c r="G307" s="4"/>
      <c r="H307" s="4"/>
    </row>
    <row r="308" ht="15.75" customHeight="1">
      <c r="A308" s="8" t="s">
        <v>1688</v>
      </c>
      <c r="B308" s="1" t="s">
        <v>1689</v>
      </c>
      <c r="C308" s="4">
        <v>307.0</v>
      </c>
      <c r="D308" s="5" t="s">
        <v>1690</v>
      </c>
      <c r="E308" s="4" t="str">
        <f>IFERROR(__xludf.DUMMYFUNCTION("GOOGLETRANSLATE(D308, ""he"", ""en"")"),"And God")</f>
        <v>And God</v>
      </c>
      <c r="F308" s="4"/>
      <c r="G308" s="4"/>
      <c r="H308" s="4"/>
    </row>
    <row r="309" ht="15.75" customHeight="1">
      <c r="A309" s="8" t="s">
        <v>1691</v>
      </c>
      <c r="B309" s="1" t="s">
        <v>137</v>
      </c>
      <c r="C309" s="4">
        <v>308.0</v>
      </c>
      <c r="D309" s="5" t="s">
        <v>751</v>
      </c>
      <c r="E309" s="4" t="str">
        <f>IFERROR(__xludf.DUMMYFUNCTION("GOOGLETRANSLATE(D309, ""he"", ""en"")"),"upper")</f>
        <v>upper</v>
      </c>
      <c r="F309" s="4"/>
      <c r="G309" s="4"/>
      <c r="H309" s="4"/>
    </row>
    <row r="310" ht="15.75" customHeight="1">
      <c r="A310" s="8" t="s">
        <v>1692</v>
      </c>
      <c r="B310" s="1" t="s">
        <v>1693</v>
      </c>
      <c r="C310" s="4">
        <v>309.0</v>
      </c>
      <c r="D310" s="5" t="s">
        <v>1694</v>
      </c>
      <c r="E310" s="4" t="str">
        <f>IFERROR(__xludf.DUMMYFUNCTION("GOOGLETRANSLATE(D310, ""he"", ""en"")"),"Gaolam:")</f>
        <v>Gaolam:</v>
      </c>
      <c r="F310" s="4"/>
      <c r="G310" s="4"/>
      <c r="H310" s="4"/>
    </row>
    <row r="311" ht="15.75" customHeight="1">
      <c r="A311" s="8" t="s">
        <v>1695</v>
      </c>
      <c r="B311" s="1" t="s">
        <v>1696</v>
      </c>
      <c r="C311" s="4">
        <v>310.0</v>
      </c>
      <c r="D311" s="5" t="s">
        <v>1697</v>
      </c>
      <c r="E311" s="4" t="str">
        <f>IFERROR(__xludf.DUMMYFUNCTION("GOOGLETRANSLATE(D311, ""he"", ""en"")"),"{him}")</f>
        <v>{him}</v>
      </c>
      <c r="F311" s="4"/>
      <c r="G311" s="4"/>
      <c r="H311" s="4"/>
    </row>
    <row r="312" ht="15.75" customHeight="1">
      <c r="A312" s="8" t="s">
        <v>1698</v>
      </c>
      <c r="B312" s="1">
        <v>38.0</v>
      </c>
      <c r="C312" s="4">
        <v>311.0</v>
      </c>
      <c r="D312" s="5" t="s">
        <v>1699</v>
      </c>
      <c r="E312" s="4" t="str">
        <f>IFERROR(__xludf.DUMMYFUNCTION("GOOGLETRANSLATE(D312, ""he"", ""en"")"),"And they were tempted")</f>
        <v>And they were tempted</v>
      </c>
      <c r="F312" s="4"/>
      <c r="G312" s="4"/>
      <c r="H312" s="4"/>
    </row>
    <row r="313" ht="15.75" customHeight="1">
      <c r="A313" s="8" t="s">
        <v>1700</v>
      </c>
      <c r="B313" s="1" t="s">
        <v>1701</v>
      </c>
      <c r="C313" s="4">
        <v>312.0</v>
      </c>
      <c r="D313" s="5" t="s">
        <v>1702</v>
      </c>
      <c r="E313" s="4" t="str">
        <f>IFERROR(__xludf.DUMMYFUNCTION("GOOGLETRANSLATE(D313, ""he"", ""en"")"),"in their mouths")</f>
        <v>in their mouths</v>
      </c>
      <c r="F313" s="4"/>
      <c r="G313" s="4"/>
      <c r="H313" s="4"/>
    </row>
    <row r="314" ht="15.75" customHeight="1">
      <c r="A314" s="8" t="s">
        <v>1703</v>
      </c>
      <c r="B314" s="1" t="s">
        <v>1704</v>
      </c>
      <c r="C314" s="4">
        <v>313.0</v>
      </c>
      <c r="D314" s="5" t="s">
        <v>1705</v>
      </c>
      <c r="E314" s="4" t="str">
        <f>IFERROR(__xludf.DUMMYFUNCTION("GOOGLETRANSLATE(D314, ""he"", ""en"")"),"and in their language")</f>
        <v>and in their language</v>
      </c>
      <c r="F314" s="4"/>
      <c r="G314" s="4"/>
      <c r="H314" s="4"/>
    </row>
    <row r="315" ht="15.75" customHeight="1">
      <c r="A315" s="8" t="s">
        <v>1706</v>
      </c>
      <c r="B315" s="1" t="s">
        <v>1707</v>
      </c>
      <c r="C315" s="4">
        <v>314.0</v>
      </c>
      <c r="D315" s="5" t="s">
        <v>1708</v>
      </c>
      <c r="E315" s="4" t="str">
        <f>IFERROR(__xludf.DUMMYFUNCTION("GOOGLETRANSLATE(D315, ""he"", ""en"")"),"They will be disappointed")</f>
        <v>They will be disappointed</v>
      </c>
      <c r="F315" s="4"/>
      <c r="G315" s="4"/>
      <c r="H315" s="4"/>
    </row>
    <row r="316" ht="15.75" customHeight="1">
      <c r="A316" s="8" t="s">
        <v>1709</v>
      </c>
      <c r="B316" s="1" t="s">
        <v>1710</v>
      </c>
      <c r="C316" s="4">
        <v>315.0</v>
      </c>
      <c r="D316" s="5" t="s">
        <v>1711</v>
      </c>
      <c r="E316" s="4" t="str">
        <f>IFERROR(__xludf.DUMMYFUNCTION("GOOGLETRANSLATE(D316, ""he"", ""en"")"),"him:")</f>
        <v>him:</v>
      </c>
      <c r="F316" s="4"/>
      <c r="G316" s="4"/>
      <c r="H316" s="4"/>
    </row>
    <row r="317" ht="15.75" customHeight="1">
      <c r="A317" s="8" t="s">
        <v>1712</v>
      </c>
      <c r="B317" s="1" t="s">
        <v>137</v>
      </c>
      <c r="C317" s="4">
        <v>316.0</v>
      </c>
      <c r="D317" s="5" t="s">
        <v>1713</v>
      </c>
      <c r="E317" s="4" t="str">
        <f>IFERROR(__xludf.DUMMYFUNCTION("GOOGLETRANSLATE(D317, ""he"", ""en"")"),"{lez}")</f>
        <v>{lez}</v>
      </c>
      <c r="F317" s="4"/>
      <c r="G317" s="4"/>
      <c r="H317" s="4"/>
    </row>
    <row r="318" ht="15.75" customHeight="1">
      <c r="A318" s="8" t="s">
        <v>1714</v>
      </c>
      <c r="B318" s="1" t="s">
        <v>1715</v>
      </c>
      <c r="C318" s="4">
        <v>317.0</v>
      </c>
      <c r="D318" s="5" t="s">
        <v>1716</v>
      </c>
      <c r="E318" s="4" t="str">
        <f>IFERROR(__xludf.DUMMYFUNCTION("GOOGLETRANSLATE(D318, ""he"", ""en"")"),"and their heart")</f>
        <v>and their heart</v>
      </c>
      <c r="F318" s="4"/>
      <c r="G318" s="4"/>
      <c r="H318" s="4"/>
    </row>
    <row r="319" ht="15.75" customHeight="1">
      <c r="A319" s="8" t="s">
        <v>1717</v>
      </c>
      <c r="B319" s="1" t="s">
        <v>1718</v>
      </c>
      <c r="C319" s="4">
        <v>318.0</v>
      </c>
      <c r="D319" s="5" t="s">
        <v>132</v>
      </c>
      <c r="E319" s="4" t="str">
        <f>IFERROR(__xludf.DUMMYFUNCTION("GOOGLETRANSLATE(D319, ""he"", ""en"")"),"not")</f>
        <v>not</v>
      </c>
      <c r="F319" s="4"/>
      <c r="G319" s="4"/>
      <c r="H319" s="4"/>
    </row>
    <row r="320" ht="15.75" customHeight="1">
      <c r="A320" s="8" t="s">
        <v>1719</v>
      </c>
      <c r="B320" s="1" t="s">
        <v>1720</v>
      </c>
      <c r="C320" s="4">
        <v>319.0</v>
      </c>
      <c r="D320" s="5" t="s">
        <v>1721</v>
      </c>
      <c r="E320" s="4" t="str">
        <f>IFERROR(__xludf.DUMMYFUNCTION("GOOGLETRANSLATE(D320, ""he"", ""en"")"),"right")</f>
        <v>right</v>
      </c>
      <c r="F320" s="4"/>
      <c r="G320" s="4"/>
      <c r="H320" s="4"/>
    </row>
    <row r="321" ht="15.75" customHeight="1">
      <c r="A321" s="8" t="s">
        <v>1722</v>
      </c>
      <c r="B321" s="1" t="s">
        <v>1723</v>
      </c>
      <c r="C321" s="4">
        <v>320.0</v>
      </c>
      <c r="D321" s="5" t="s">
        <v>1724</v>
      </c>
      <c r="E321" s="4" t="str">
        <f>IFERROR(__xludf.DUMMYFUNCTION("GOOGLETRANSLATE(D321, ""he"", ""en"")"),"with him")</f>
        <v>with him</v>
      </c>
      <c r="F321" s="4"/>
      <c r="G321" s="4"/>
      <c r="H321" s="4"/>
    </row>
    <row r="322" ht="15.75" customHeight="1">
      <c r="A322" s="8" t="s">
        <v>1725</v>
      </c>
      <c r="B322" s="1" t="s">
        <v>137</v>
      </c>
      <c r="C322" s="4">
        <v>321.0</v>
      </c>
      <c r="D322" s="5" t="s">
        <v>144</v>
      </c>
      <c r="E322" s="4" t="str">
        <f>IFERROR(__xludf.DUMMYFUNCTION("GOOGLETRANSLATE(D322, ""he"", ""en"")"),"and not")</f>
        <v>and not</v>
      </c>
      <c r="F322" s="4"/>
      <c r="G322" s="4"/>
      <c r="H322" s="4"/>
    </row>
    <row r="323" ht="15.75" customHeight="1">
      <c r="A323" s="8" t="s">
        <v>1726</v>
      </c>
      <c r="B323" s="1" t="s">
        <v>1727</v>
      </c>
      <c r="C323" s="4">
        <v>322.0</v>
      </c>
      <c r="D323" s="5" t="s">
        <v>1728</v>
      </c>
      <c r="E323" s="4" t="str">
        <f>IFERROR(__xludf.DUMMYFUNCTION("GOOGLETRANSLATE(D323, ""he"", ""en"")"),"We believed")</f>
        <v>We believed</v>
      </c>
      <c r="F323" s="4"/>
      <c r="G323" s="4"/>
      <c r="H323" s="4"/>
    </row>
    <row r="324" ht="15.75" customHeight="1">
      <c r="A324" s="8" t="s">
        <v>491</v>
      </c>
      <c r="B324" s="1" t="s">
        <v>1729</v>
      </c>
      <c r="C324" s="4">
        <v>323.0</v>
      </c>
      <c r="D324" s="5" t="s">
        <v>1730</v>
      </c>
      <c r="E324" s="4" t="str">
        <f>IFERROR(__xludf.DUMMYFUNCTION("GOOGLETRANSLATE(D324, ""he"", ""en"")"),"in his covenant:")</f>
        <v>in his covenant:</v>
      </c>
      <c r="F324" s="4"/>
      <c r="G324" s="4"/>
      <c r="H324" s="4"/>
    </row>
    <row r="325" ht="15.75" customHeight="1">
      <c r="A325" s="8" t="s">
        <v>1731</v>
      </c>
      <c r="B325" s="1" t="s">
        <v>1723</v>
      </c>
      <c r="C325" s="4">
        <v>324.0</v>
      </c>
      <c r="D325" s="5" t="s">
        <v>1732</v>
      </c>
      <c r="E325" s="4" t="str">
        <f>IFERROR(__xludf.DUMMYFUNCTION("GOOGLETRANSLATE(D325, ""he"", ""en"")"),"{damp}")</f>
        <v>{damp}</v>
      </c>
      <c r="F325" s="4"/>
      <c r="G325" s="4"/>
      <c r="H325" s="4"/>
    </row>
    <row r="326" ht="15.75" customHeight="1">
      <c r="A326" s="8" t="s">
        <v>1733</v>
      </c>
      <c r="B326" s="1">
        <v>39.0</v>
      </c>
      <c r="C326" s="4">
        <v>325.0</v>
      </c>
      <c r="D326" s="5" t="s">
        <v>1734</v>
      </c>
      <c r="E326" s="4" t="str">
        <f>IFERROR(__xludf.DUMMYFUNCTION("GOOGLETRANSLATE(D326, ""he"", ""en"")"),"and he")</f>
        <v>and he</v>
      </c>
      <c r="F326" s="4"/>
      <c r="G326" s="4"/>
      <c r="H326" s="4"/>
    </row>
    <row r="327" ht="15.75" customHeight="1">
      <c r="A327" s="8" t="s">
        <v>1735</v>
      </c>
      <c r="B327" s="1" t="s">
        <v>1736</v>
      </c>
      <c r="C327" s="4">
        <v>326.0</v>
      </c>
      <c r="D327" s="5" t="s">
        <v>1737</v>
      </c>
      <c r="E327" s="4" t="str">
        <f>IFERROR(__xludf.DUMMYFUNCTION("GOOGLETRANSLATE(D327, ""he"", ""en"")"),"merciful")</f>
        <v>merciful</v>
      </c>
      <c r="F327" s="4"/>
      <c r="G327" s="4"/>
      <c r="H327" s="4"/>
    </row>
    <row r="328" ht="15.75" customHeight="1">
      <c r="A328" s="8" t="s">
        <v>1738</v>
      </c>
      <c r="B328" s="1" t="s">
        <v>1650</v>
      </c>
      <c r="C328" s="4">
        <v>327.0</v>
      </c>
      <c r="D328" s="5" t="s">
        <v>1739</v>
      </c>
      <c r="E328" s="4" t="str">
        <f>IFERROR(__xludf.DUMMYFUNCTION("GOOGLETRANSLATE(D328, ""he"", ""en"")"),"will atone")</f>
        <v>will atone</v>
      </c>
      <c r="F328" s="4"/>
      <c r="G328" s="4"/>
      <c r="H328" s="4"/>
    </row>
    <row r="329" ht="15.75" customHeight="1">
      <c r="A329" s="8" t="s">
        <v>1740</v>
      </c>
      <c r="B329" s="1" t="s">
        <v>1741</v>
      </c>
      <c r="C329" s="4">
        <v>328.0</v>
      </c>
      <c r="D329" s="5" t="s">
        <v>1742</v>
      </c>
      <c r="E329" s="4" t="str">
        <f>IFERROR(__xludf.DUMMYFUNCTION("GOOGLETRANSLATE(D329, ""he"", ""en"")"),"iniquity")</f>
        <v>iniquity</v>
      </c>
      <c r="F329" s="4"/>
      <c r="G329" s="4"/>
      <c r="H329" s="4"/>
    </row>
    <row r="330" ht="15.75" customHeight="1">
      <c r="A330" s="8" t="s">
        <v>1743</v>
      </c>
      <c r="B330" s="1" t="s">
        <v>1744</v>
      </c>
      <c r="C330" s="4">
        <v>329.0</v>
      </c>
      <c r="D330" s="5" t="s">
        <v>144</v>
      </c>
      <c r="E330" s="4" t="str">
        <f>IFERROR(__xludf.DUMMYFUNCTION("GOOGLETRANSLATE(D330, ""he"", ""en"")"),"and not")</f>
        <v>and not</v>
      </c>
      <c r="F330" s="4"/>
      <c r="G330" s="4"/>
      <c r="H330" s="4"/>
    </row>
    <row r="331" ht="15.75" customHeight="1">
      <c r="A331" s="8" t="s">
        <v>1745</v>
      </c>
      <c r="B331" s="1" t="s">
        <v>1746</v>
      </c>
      <c r="C331" s="4">
        <v>330.0</v>
      </c>
      <c r="D331" s="5" t="s">
        <v>1747</v>
      </c>
      <c r="E331" s="4" t="str">
        <f>IFERROR(__xludf.DUMMYFUNCTION("GOOGLETRANSLATE(D331, ""he"", ""en"")"),"will destroy")</f>
        <v>will destroy</v>
      </c>
      <c r="F331" s="4"/>
      <c r="G331" s="4"/>
      <c r="H331" s="4"/>
    </row>
    <row r="332" ht="15.75" customHeight="1">
      <c r="A332" s="8" t="s">
        <v>1748</v>
      </c>
      <c r="B332" s="1" t="s">
        <v>1749</v>
      </c>
      <c r="C332" s="4">
        <v>331.0</v>
      </c>
      <c r="D332" s="5" t="s">
        <v>1750</v>
      </c>
      <c r="E332" s="4" t="str">
        <f>IFERROR(__xludf.DUMMYFUNCTION("GOOGLETRANSLATE(D332, ""he"", ""en"")"),"And a lot")</f>
        <v>And a lot</v>
      </c>
      <c r="F332" s="4"/>
      <c r="G332" s="4"/>
      <c r="H332" s="4"/>
    </row>
    <row r="333" ht="15.75" customHeight="1">
      <c r="A333" s="8" t="s">
        <v>1712</v>
      </c>
      <c r="B333" s="1" t="s">
        <v>137</v>
      </c>
      <c r="C333" s="4">
        <v>332.0</v>
      </c>
      <c r="D333" s="5" t="s">
        <v>1751</v>
      </c>
      <c r="E333" s="4" t="str">
        <f>IFERROR(__xludf.DUMMYFUNCTION("GOOGLETRANSLATE(D333, ""he"", ""en"")"),"answer")</f>
        <v>answer</v>
      </c>
      <c r="F333" s="4"/>
      <c r="G333" s="4"/>
      <c r="H333" s="4"/>
    </row>
    <row r="334" ht="15.75" customHeight="1">
      <c r="A334" s="8" t="s">
        <v>1752</v>
      </c>
      <c r="B334" s="1" t="s">
        <v>1753</v>
      </c>
      <c r="C334" s="4">
        <v>333.0</v>
      </c>
      <c r="D334" s="5" t="s">
        <v>1754</v>
      </c>
      <c r="E334" s="4" t="str">
        <f>IFERROR(__xludf.DUMMYFUNCTION("GOOGLETRANSLATE(D334, ""he"", ""en"")"),"Apo")</f>
        <v>Apo</v>
      </c>
      <c r="F334" s="4"/>
      <c r="G334" s="4"/>
      <c r="H334" s="4"/>
    </row>
    <row r="335" ht="15.75" customHeight="1">
      <c r="A335" s="8" t="s">
        <v>1755</v>
      </c>
      <c r="B335" s="1">
        <v>40.0</v>
      </c>
      <c r="C335" s="4">
        <v>334.0</v>
      </c>
      <c r="D335" s="5" t="s">
        <v>144</v>
      </c>
      <c r="E335" s="4" t="str">
        <f>IFERROR(__xludf.DUMMYFUNCTION("GOOGLETRANSLATE(D335, ""he"", ""en"")"),"and not")</f>
        <v>and not</v>
      </c>
      <c r="F335" s="4"/>
      <c r="G335" s="4"/>
      <c r="H335" s="4"/>
    </row>
    <row r="336" ht="15.75" customHeight="1">
      <c r="A336" s="8" t="s">
        <v>1756</v>
      </c>
      <c r="B336" s="1" t="s">
        <v>1757</v>
      </c>
      <c r="C336" s="4">
        <v>335.0</v>
      </c>
      <c r="D336" s="5" t="s">
        <v>1758</v>
      </c>
      <c r="E336" s="4" t="str">
        <f>IFERROR(__xludf.DUMMYFUNCTION("GOOGLETRANSLATE(D336, ""he"", ""en"")"),"city")</f>
        <v>city</v>
      </c>
      <c r="F336" s="4"/>
      <c r="G336" s="4"/>
      <c r="H336" s="4"/>
    </row>
    <row r="337" ht="15.75" customHeight="1">
      <c r="A337" s="8" t="s">
        <v>1759</v>
      </c>
      <c r="B337" s="1" t="s">
        <v>1760</v>
      </c>
      <c r="C337" s="4">
        <v>336.0</v>
      </c>
      <c r="D337" s="5" t="s">
        <v>448</v>
      </c>
      <c r="E337" s="4" t="str">
        <f>IFERROR(__xludf.DUMMYFUNCTION("GOOGLETRANSLATE(D337, ""he"", ""en"")"),"all")</f>
        <v>all</v>
      </c>
      <c r="F337" s="4"/>
      <c r="G337" s="4"/>
      <c r="H337" s="4"/>
    </row>
    <row r="338" ht="15.75" customHeight="1">
      <c r="A338" s="8" t="s">
        <v>1761</v>
      </c>
      <c r="B338" s="1" t="s">
        <v>1255</v>
      </c>
      <c r="C338" s="4">
        <v>337.0</v>
      </c>
      <c r="D338" s="5" t="s">
        <v>1762</v>
      </c>
      <c r="E338" s="4" t="str">
        <f>IFERROR(__xludf.DUMMYFUNCTION("GOOGLETRANSLATE(D338, ""he"", ""en"")"),"his mother-in-law:")</f>
        <v>his mother-in-law:</v>
      </c>
      <c r="F338" s="4"/>
      <c r="G338" s="4"/>
      <c r="H338" s="4"/>
    </row>
    <row r="339" ht="15.75" customHeight="1">
      <c r="A339" s="8" t="s">
        <v>1763</v>
      </c>
      <c r="B339" s="1" t="s">
        <v>1066</v>
      </c>
      <c r="C339" s="4">
        <v>338.0</v>
      </c>
      <c r="D339" s="5" t="s">
        <v>1764</v>
      </c>
      <c r="E339" s="4" t="str">
        <f>IFERROR(__xludf.DUMMYFUNCTION("GOOGLETRANSLATE(D339, ""he"", ""en"")"),"{lat}")</f>
        <v>{lat}</v>
      </c>
      <c r="F339" s="4"/>
      <c r="G339" s="4"/>
      <c r="H339" s="4"/>
    </row>
    <row r="340" ht="15.75" customHeight="1">
      <c r="A340" s="8" t="s">
        <v>1765</v>
      </c>
      <c r="B340" s="1" t="s">
        <v>1766</v>
      </c>
      <c r="C340" s="4">
        <v>339.0</v>
      </c>
      <c r="D340" s="5" t="s">
        <v>1767</v>
      </c>
      <c r="E340" s="4" t="str">
        <f>IFERROR(__xludf.DUMMYFUNCTION("GOOGLETRANSLATE(D340, ""he"", ""en"")"),"And he remembered")</f>
        <v>And he remembered</v>
      </c>
      <c r="F340" s="4"/>
      <c r="G340" s="4"/>
      <c r="H340" s="4"/>
    </row>
    <row r="341" ht="15.75" customHeight="1">
      <c r="A341" s="8" t="s">
        <v>1768</v>
      </c>
      <c r="B341" s="1" t="s">
        <v>1255</v>
      </c>
      <c r="C341" s="4">
        <v>340.0</v>
      </c>
      <c r="D341" s="5" t="s">
        <v>53</v>
      </c>
      <c r="E341" s="4" t="str">
        <f>IFERROR(__xludf.DUMMYFUNCTION("GOOGLETRANSLATE(D341, ""he"", ""en"")"),"that")</f>
        <v>that</v>
      </c>
      <c r="F341" s="4"/>
      <c r="G341" s="4"/>
      <c r="H341" s="4"/>
    </row>
    <row r="342" ht="15.75" customHeight="1">
      <c r="A342" s="8" t="s">
        <v>1769</v>
      </c>
      <c r="B342" s="1">
        <v>41.0</v>
      </c>
      <c r="C342" s="4">
        <v>341.0</v>
      </c>
      <c r="D342" s="5" t="s">
        <v>1770</v>
      </c>
      <c r="E342" s="4" t="str">
        <f>IFERROR(__xludf.DUMMYFUNCTION("GOOGLETRANSLATE(D342, ""he"", ""en"")"),"meat")</f>
        <v>meat</v>
      </c>
      <c r="F342" s="4"/>
      <c r="G342" s="4"/>
      <c r="H342" s="4"/>
    </row>
    <row r="343" ht="15.75" customHeight="1">
      <c r="A343" s="8" t="s">
        <v>1771</v>
      </c>
      <c r="B343" s="1" t="s">
        <v>1772</v>
      </c>
      <c r="C343" s="4">
        <v>342.0</v>
      </c>
      <c r="D343" s="5" t="s">
        <v>1773</v>
      </c>
      <c r="E343" s="4" t="str">
        <f>IFERROR(__xludf.DUMMYFUNCTION("GOOGLETRANSLATE(D343, ""he"", ""en"")"),"what")</f>
        <v>what</v>
      </c>
      <c r="F343" s="4"/>
      <c r="G343" s="4"/>
      <c r="H343" s="4"/>
    </row>
    <row r="344" ht="15.75" customHeight="1">
      <c r="A344" s="8" t="s">
        <v>1774</v>
      </c>
      <c r="B344" s="1" t="s">
        <v>1775</v>
      </c>
      <c r="C344" s="4">
        <v>343.0</v>
      </c>
      <c r="D344" s="5" t="s">
        <v>521</v>
      </c>
      <c r="E344" s="4" t="str">
        <f>IFERROR(__xludf.DUMMYFUNCTION("GOOGLETRANSLATE(D344, ""he"", ""en"")"),"wind")</f>
        <v>wind</v>
      </c>
      <c r="F344" s="4"/>
      <c r="G344" s="4"/>
      <c r="H344" s="4"/>
    </row>
    <row r="345" ht="15.75" customHeight="1">
      <c r="A345" s="8" t="s">
        <v>1776</v>
      </c>
      <c r="B345" s="1" t="s">
        <v>1302</v>
      </c>
      <c r="C345" s="4">
        <v>344.0</v>
      </c>
      <c r="D345" s="5" t="s">
        <v>1777</v>
      </c>
      <c r="E345" s="4" t="str">
        <f>IFERROR(__xludf.DUMMYFUNCTION("GOOGLETRANSLATE(D345, ""he"", ""en"")"),"going")</f>
        <v>going</v>
      </c>
      <c r="F345" s="4"/>
      <c r="G345" s="4"/>
      <c r="H345" s="4"/>
    </row>
    <row r="346" ht="15.75" customHeight="1">
      <c r="A346" s="8" t="s">
        <v>1778</v>
      </c>
      <c r="B346" s="1" t="s">
        <v>1779</v>
      </c>
      <c r="C346" s="4">
        <v>345.0</v>
      </c>
      <c r="D346" s="5" t="s">
        <v>144</v>
      </c>
      <c r="E346" s="4" t="str">
        <f>IFERROR(__xludf.DUMMYFUNCTION("GOOGLETRANSLATE(D346, ""he"", ""en"")"),"and not")</f>
        <v>and not</v>
      </c>
      <c r="F346" s="4"/>
      <c r="G346" s="4"/>
      <c r="H346" s="4"/>
    </row>
    <row r="347" ht="15.75" customHeight="1">
      <c r="A347" s="8" t="s">
        <v>1592</v>
      </c>
      <c r="B347" s="1" t="s">
        <v>1780</v>
      </c>
      <c r="C347" s="4">
        <v>346.0</v>
      </c>
      <c r="D347" s="5" t="s">
        <v>1781</v>
      </c>
      <c r="E347" s="4" t="str">
        <f>IFERROR(__xludf.DUMMYFUNCTION("GOOGLETRANSLATE(D347, ""he"", ""en"")"),"settlement:")</f>
        <v>settlement:</v>
      </c>
      <c r="F347" s="4"/>
      <c r="G347" s="4"/>
      <c r="H347" s="4"/>
    </row>
    <row r="348" ht="15.75" customHeight="1">
      <c r="A348" s="8" t="s">
        <v>1782</v>
      </c>
      <c r="B348" s="1" t="s">
        <v>1783</v>
      </c>
      <c r="C348" s="4">
        <v>347.0</v>
      </c>
      <c r="D348" s="5" t="s">
        <v>1784</v>
      </c>
      <c r="E348" s="4" t="str">
        <f>IFERROR(__xludf.DUMMYFUNCTION("GOOGLETRANSLATE(D348, ""he"", ""en"")"),"{from}")</f>
        <v>{from}</v>
      </c>
      <c r="F348" s="4"/>
      <c r="G348" s="4"/>
      <c r="H348" s="4"/>
    </row>
    <row r="349" ht="15.75" customHeight="1">
      <c r="A349" s="8" t="s">
        <v>1785</v>
      </c>
      <c r="B349" s="1">
        <v>42.0</v>
      </c>
      <c r="C349" s="4">
        <v>348.0</v>
      </c>
      <c r="D349" s="5" t="s">
        <v>1786</v>
      </c>
      <c r="E349" s="4" t="str">
        <f>IFERROR(__xludf.DUMMYFUNCTION("GOOGLETRANSLATE(D349, ""he"", ""en"")"),"some")</f>
        <v>some</v>
      </c>
      <c r="F349" s="4"/>
      <c r="G349" s="4"/>
      <c r="H349" s="4"/>
    </row>
    <row r="350" ht="15.75" customHeight="1">
      <c r="A350" s="8" t="s">
        <v>1684</v>
      </c>
      <c r="B350" s="1" t="s">
        <v>1557</v>
      </c>
      <c r="C350" s="4">
        <v>349.0</v>
      </c>
      <c r="D350" s="5" t="s">
        <v>1787</v>
      </c>
      <c r="E350" s="4" t="str">
        <f>IFERROR(__xludf.DUMMYFUNCTION("GOOGLETRANSLATE(D350, ""he"", ""en"")"),"They will race")</f>
        <v>They will race</v>
      </c>
      <c r="F350" s="4"/>
      <c r="G350" s="4"/>
      <c r="H350" s="4"/>
    </row>
    <row r="351" ht="15.75" customHeight="1">
      <c r="A351" s="8" t="s">
        <v>1788</v>
      </c>
      <c r="B351" s="1" t="s">
        <v>1789</v>
      </c>
      <c r="C351" s="4">
        <v>350.0</v>
      </c>
      <c r="D351" s="5" t="s">
        <v>1790</v>
      </c>
      <c r="E351" s="4" t="str">
        <f>IFERROR(__xludf.DUMMYFUNCTION("GOOGLETRANSLATE(D351, ""he"", ""en"")"),"in the desert")</f>
        <v>in the desert</v>
      </c>
      <c r="F351" s="4"/>
      <c r="G351" s="4"/>
      <c r="H351" s="4"/>
    </row>
    <row r="352" ht="15.75" customHeight="1">
      <c r="A352" s="8" t="s">
        <v>1791</v>
      </c>
      <c r="B352" s="1" t="s">
        <v>1792</v>
      </c>
      <c r="C352" s="4">
        <v>351.0</v>
      </c>
      <c r="D352" s="5" t="s">
        <v>1793</v>
      </c>
      <c r="E352" s="4" t="str">
        <f>IFERROR(__xludf.DUMMYFUNCTION("GOOGLETRANSLATE(D352, ""he"", ""en"")"),"They will be sad")</f>
        <v>They will be sad</v>
      </c>
      <c r="F352" s="4"/>
      <c r="G352" s="4"/>
      <c r="H352" s="4"/>
    </row>
    <row r="353" ht="15.75" customHeight="1">
      <c r="A353" s="8" t="s">
        <v>1794</v>
      </c>
      <c r="B353" s="1" t="s">
        <v>1795</v>
      </c>
      <c r="C353" s="4">
        <v>352.0</v>
      </c>
      <c r="D353" s="5" t="s">
        <v>1796</v>
      </c>
      <c r="E353" s="4" t="str">
        <f>IFERROR(__xludf.DUMMYFUNCTION("GOOGLETRANSLATE(D353, ""he"", ""en"")"),"Bichimon:")</f>
        <v>Bichimon:</v>
      </c>
      <c r="F353" s="4"/>
      <c r="G353" s="4"/>
      <c r="H353" s="4"/>
    </row>
    <row r="354" ht="15.75" customHeight="1">
      <c r="A354" s="8" t="s">
        <v>1797</v>
      </c>
      <c r="B354" s="1" t="s">
        <v>1798</v>
      </c>
      <c r="C354" s="4">
        <v>353.0</v>
      </c>
      <c r="D354" s="5" t="s">
        <v>1799</v>
      </c>
      <c r="E354" s="4" t="str">
        <f>IFERROR(__xludf.DUMMYFUNCTION("GOOGLETRANSLATE(D354, ""he"", ""en"")"),"{from}")</f>
        <v>{from}</v>
      </c>
      <c r="F354" s="4"/>
      <c r="G354" s="4"/>
      <c r="H354" s="4"/>
    </row>
    <row r="355" ht="15.75" customHeight="1">
      <c r="A355" s="8" t="s">
        <v>1800</v>
      </c>
      <c r="B355" s="1" t="s">
        <v>52</v>
      </c>
      <c r="C355" s="4">
        <v>354.0</v>
      </c>
      <c r="D355" s="5" t="s">
        <v>1801</v>
      </c>
      <c r="E355" s="4" t="str">
        <f>IFERROR(__xludf.DUMMYFUNCTION("GOOGLETRANSLATE(D355, ""he"", ""en"")"),"And they returned")</f>
        <v>And they returned</v>
      </c>
      <c r="F355" s="4"/>
      <c r="G355" s="4"/>
      <c r="H355" s="4"/>
    </row>
    <row r="356" ht="15.75" customHeight="1">
      <c r="A356" s="8" t="s">
        <v>1802</v>
      </c>
      <c r="B356" s="1" t="s">
        <v>1803</v>
      </c>
      <c r="C356" s="4">
        <v>355.0</v>
      </c>
      <c r="D356" s="5" t="s">
        <v>1328</v>
      </c>
      <c r="E356" s="4" t="str">
        <f>IFERROR(__xludf.DUMMYFUNCTION("GOOGLETRANSLATE(D356, ""he"", ""en"")"),"And they tried")</f>
        <v>And they tried</v>
      </c>
      <c r="F356" s="4"/>
      <c r="G356" s="4"/>
      <c r="H356" s="4"/>
    </row>
    <row r="357" ht="15.75" customHeight="1">
      <c r="A357" s="8" t="s">
        <v>1804</v>
      </c>
      <c r="B357" s="1" t="s">
        <v>1552</v>
      </c>
      <c r="C357" s="4">
        <v>356.0</v>
      </c>
      <c r="D357" s="5" t="s">
        <v>723</v>
      </c>
      <c r="E357" s="4" t="str">
        <f>IFERROR(__xludf.DUMMYFUNCTION("GOOGLETRANSLATE(D357, ""he"", ""en"")"),"to")</f>
        <v>to</v>
      </c>
      <c r="F357" s="4"/>
      <c r="G357" s="4"/>
      <c r="H357" s="4"/>
    </row>
    <row r="358" ht="15.75" customHeight="1">
      <c r="A358" s="8" t="s">
        <v>1805</v>
      </c>
      <c r="B358" s="1" t="s">
        <v>1806</v>
      </c>
      <c r="C358" s="4">
        <v>357.0</v>
      </c>
      <c r="D358" s="5" t="s">
        <v>1807</v>
      </c>
      <c r="E358" s="4" t="str">
        <f>IFERROR(__xludf.DUMMYFUNCTION("GOOGLETRANSLATE(D358, ""he"", ""en"")"),"and holy")</f>
        <v>and holy</v>
      </c>
      <c r="F358" s="4"/>
      <c r="G358" s="4"/>
      <c r="H358" s="4"/>
    </row>
    <row r="359" ht="15.75" customHeight="1">
      <c r="A359" s="8" t="s">
        <v>1808</v>
      </c>
      <c r="B359" s="1">
        <v>43.0</v>
      </c>
      <c r="C359" s="4">
        <v>358.0</v>
      </c>
      <c r="D359" s="5" t="s">
        <v>1624</v>
      </c>
      <c r="E359" s="4" t="str">
        <f>IFERROR(__xludf.DUMMYFUNCTION("GOOGLETRANSLATE(D359, ""he"", ""en"")"),"Israel")</f>
        <v>Israel</v>
      </c>
      <c r="F359" s="4"/>
      <c r="G359" s="4"/>
      <c r="H359" s="4"/>
    </row>
    <row r="360" ht="15.75" customHeight="1">
      <c r="A360" s="8" t="s">
        <v>1809</v>
      </c>
      <c r="B360" s="1" t="s">
        <v>1810</v>
      </c>
      <c r="C360" s="4">
        <v>359.0</v>
      </c>
      <c r="D360" s="5" t="s">
        <v>1811</v>
      </c>
      <c r="E360" s="4" t="str">
        <f>IFERROR(__xludf.DUMMYFUNCTION("GOOGLETRANSLATE(D360, ""he"", ""en"")"),"underline:")</f>
        <v>underline:</v>
      </c>
      <c r="F360" s="4"/>
      <c r="G360" s="4"/>
      <c r="H360" s="4"/>
    </row>
    <row r="361" ht="15.75" customHeight="1">
      <c r="A361" s="8" t="s">
        <v>1812</v>
      </c>
      <c r="B361" s="1" t="s">
        <v>1813</v>
      </c>
      <c r="C361" s="4">
        <v>360.0</v>
      </c>
      <c r="D361" s="5" t="s">
        <v>1814</v>
      </c>
      <c r="E361" s="4" t="str">
        <f>IFERROR(__xludf.DUMMYFUNCTION("GOOGLETRANSLATE(D361, ""he"", ""en"")"),"{from}")</f>
        <v>{from}</v>
      </c>
      <c r="F361" s="4"/>
      <c r="G361" s="4"/>
      <c r="H361" s="4"/>
    </row>
    <row r="362" ht="15.75" customHeight="1">
      <c r="A362" s="8" t="s">
        <v>1815</v>
      </c>
      <c r="B362" s="1" t="s">
        <v>1816</v>
      </c>
      <c r="C362" s="4">
        <v>361.0</v>
      </c>
      <c r="D362" s="5" t="s">
        <v>132</v>
      </c>
      <c r="E362" s="4" t="str">
        <f>IFERROR(__xludf.DUMMYFUNCTION("GOOGLETRANSLATE(D362, ""he"", ""en"")"),"not")</f>
        <v>not</v>
      </c>
      <c r="F362" s="4"/>
      <c r="G362" s="4"/>
      <c r="H362" s="4"/>
    </row>
    <row r="363" ht="15.75" customHeight="1">
      <c r="A363" s="8" t="s">
        <v>1817</v>
      </c>
      <c r="B363" s="1" t="s">
        <v>1818</v>
      </c>
      <c r="C363" s="4">
        <v>362.0</v>
      </c>
      <c r="D363" s="5" t="s">
        <v>1819</v>
      </c>
      <c r="E363" s="4" t="str">
        <f>IFERROR(__xludf.DUMMYFUNCTION("GOOGLETRANSLATE(D363, ""he"", ""en"")"),"remember")</f>
        <v>remember</v>
      </c>
      <c r="F363" s="4"/>
      <c r="G363" s="4"/>
      <c r="H363" s="4"/>
    </row>
    <row r="364" ht="15.75" customHeight="1">
      <c r="A364" s="8" t="s">
        <v>1820</v>
      </c>
      <c r="B364" s="1" t="s">
        <v>1821</v>
      </c>
      <c r="C364" s="4">
        <v>363.0</v>
      </c>
      <c r="D364" s="5" t="s">
        <v>1099</v>
      </c>
      <c r="E364" s="4" t="str">
        <f>IFERROR(__xludf.DUMMYFUNCTION("GOOGLETRANSLATE(D364, ""he"", ""en"")"),"you")</f>
        <v>you</v>
      </c>
      <c r="F364" s="4"/>
      <c r="G364" s="4"/>
      <c r="H364" s="4"/>
    </row>
    <row r="365" ht="15.75" customHeight="1">
      <c r="A365" s="8" t="s">
        <v>1822</v>
      </c>
      <c r="B365" s="1" t="s">
        <v>1823</v>
      </c>
      <c r="C365" s="4">
        <v>364.0</v>
      </c>
      <c r="D365" s="5" t="s">
        <v>1824</v>
      </c>
      <c r="E365" s="4" t="str">
        <f>IFERROR(__xludf.DUMMYFUNCTION("GOOGLETRANSLATE(D365, ""he"", ""en"")"),"his hand")</f>
        <v>his hand</v>
      </c>
      <c r="F365" s="4"/>
      <c r="G365" s="4"/>
      <c r="H365" s="4"/>
    </row>
    <row r="366" ht="15.75" customHeight="1">
      <c r="A366" s="8" t="s">
        <v>1825</v>
      </c>
      <c r="B366" s="1" t="s">
        <v>1826</v>
      </c>
      <c r="C366" s="4">
        <v>365.0</v>
      </c>
      <c r="D366" s="5" t="s">
        <v>1827</v>
      </c>
      <c r="E366" s="4" t="str">
        <f>IFERROR(__xludf.DUMMYFUNCTION("GOOGLETRANSLATE(D366, ""he"", ""en"")"),"day")</f>
        <v>day</v>
      </c>
      <c r="F366" s="4"/>
      <c r="G366" s="4"/>
      <c r="H366" s="4"/>
    </row>
    <row r="367" ht="15.75" customHeight="1">
      <c r="A367" s="8" t="s">
        <v>1828</v>
      </c>
      <c r="B367" s="1">
        <v>44.0</v>
      </c>
      <c r="C367" s="4">
        <v>366.0</v>
      </c>
      <c r="D367" s="5" t="s">
        <v>1039</v>
      </c>
      <c r="E367" s="4" t="str">
        <f>IFERROR(__xludf.DUMMYFUNCTION("GOOGLETRANSLATE(D367, ""he"", ""en"")"),"which")</f>
        <v>which</v>
      </c>
      <c r="F367" s="4"/>
      <c r="G367" s="4"/>
      <c r="H367" s="4"/>
    </row>
    <row r="368" ht="15.75" customHeight="1">
      <c r="A368" s="8" t="s">
        <v>1829</v>
      </c>
      <c r="B368" s="1" t="s">
        <v>1830</v>
      </c>
      <c r="C368" s="4">
        <v>367.0</v>
      </c>
      <c r="D368" s="5" t="s">
        <v>1831</v>
      </c>
      <c r="E368" s="4" t="str">
        <f>IFERROR(__xludf.DUMMYFUNCTION("GOOGLETRANSLATE(D368, ""he"", ""en"")"),"Padme")</f>
        <v>Padme</v>
      </c>
      <c r="F368" s="4"/>
      <c r="G368" s="4"/>
      <c r="H368" s="4"/>
    </row>
    <row r="369" ht="15.75" customHeight="1">
      <c r="A369" s="8" t="s">
        <v>1832</v>
      </c>
      <c r="B369" s="1" t="s">
        <v>1833</v>
      </c>
      <c r="C369" s="4">
        <v>368.0</v>
      </c>
      <c r="D369" s="5" t="s">
        <v>1033</v>
      </c>
      <c r="E369" s="4" t="str">
        <f>IFERROR(__xludf.DUMMYFUNCTION("GOOGLETRANSLATE(D369, ""he"", ""en"")"),"from me")</f>
        <v>from me</v>
      </c>
      <c r="F369" s="4"/>
      <c r="G369" s="4"/>
      <c r="H369" s="4"/>
    </row>
    <row r="370" ht="15.75" customHeight="1">
      <c r="A370" s="8" t="s">
        <v>1834</v>
      </c>
      <c r="B370" s="1" t="s">
        <v>1835</v>
      </c>
      <c r="C370" s="4">
        <v>369.0</v>
      </c>
      <c r="D370" s="5" t="s">
        <v>1836</v>
      </c>
      <c r="E370" s="4" t="str">
        <f>IFERROR(__xludf.DUMMYFUNCTION("GOOGLETRANSLATE(D370, ""he"", ""en"")"),"narrow:")</f>
        <v>narrow:</v>
      </c>
      <c r="F370" s="4"/>
      <c r="G370" s="4"/>
      <c r="H370" s="4"/>
    </row>
    <row r="371" ht="15.75" customHeight="1">
      <c r="A371" s="8" t="s">
        <v>1837</v>
      </c>
      <c r="B371" s="1" t="s">
        <v>1838</v>
      </c>
      <c r="C371" s="4">
        <v>370.0</v>
      </c>
      <c r="D371" s="5" t="s">
        <v>1839</v>
      </c>
      <c r="E371" s="4" t="str">
        <f>IFERROR(__xludf.DUMMYFUNCTION("GOOGLETRANSLATE(D371, ""he"", ""en"")"),"{mag}")</f>
        <v>{mag}</v>
      </c>
      <c r="F371" s="4"/>
      <c r="G371" s="4"/>
      <c r="H371" s="4"/>
    </row>
    <row r="372" ht="15.75" customHeight="1">
      <c r="A372" s="8" t="s">
        <v>1840</v>
      </c>
      <c r="B372" s="1" t="s">
        <v>1841</v>
      </c>
      <c r="C372" s="4">
        <v>371.0</v>
      </c>
      <c r="D372" s="5" t="s">
        <v>1039</v>
      </c>
      <c r="E372" s="4" t="str">
        <f>IFERROR(__xludf.DUMMYFUNCTION("GOOGLETRANSLATE(D372, ""he"", ""en"")"),"which")</f>
        <v>which</v>
      </c>
      <c r="F372" s="4"/>
      <c r="G372" s="4"/>
      <c r="H372" s="4"/>
    </row>
    <row r="373" ht="15.75" customHeight="1">
      <c r="A373" s="8" t="s">
        <v>1842</v>
      </c>
      <c r="B373" s="1">
        <v>45.0</v>
      </c>
      <c r="C373" s="4">
        <v>372.0</v>
      </c>
      <c r="D373" s="5" t="s">
        <v>1090</v>
      </c>
      <c r="E373" s="4" t="str">
        <f>IFERROR(__xludf.DUMMYFUNCTION("GOOGLETRANSLATE(D373, ""he"", ""en"")"),"name")</f>
        <v>name</v>
      </c>
      <c r="F373" s="4"/>
      <c r="G373" s="4"/>
      <c r="H373" s="4"/>
    </row>
    <row r="374" ht="15.75" customHeight="1">
      <c r="A374" s="8" t="s">
        <v>1843</v>
      </c>
      <c r="B374" s="1" t="s">
        <v>1844</v>
      </c>
      <c r="C374" s="4">
        <v>373.0</v>
      </c>
      <c r="D374" s="5" t="s">
        <v>1845</v>
      </c>
      <c r="E374" s="4" t="str">
        <f>IFERROR(__xludf.DUMMYFUNCTION("GOOGLETRANSLATE(D374, ""he"", ""en"")"),"in Egypt")</f>
        <v>in Egypt</v>
      </c>
      <c r="F374" s="4"/>
      <c r="G374" s="4"/>
      <c r="H374" s="4"/>
    </row>
    <row r="375" ht="15.75" customHeight="1">
      <c r="A375" s="8" t="s">
        <v>1846</v>
      </c>
      <c r="B375" s="1" t="s">
        <v>1442</v>
      </c>
      <c r="C375" s="4">
        <v>374.0</v>
      </c>
      <c r="D375" s="5" t="s">
        <v>1847</v>
      </c>
      <c r="E375" s="4" t="str">
        <f>IFERROR(__xludf.DUMMYFUNCTION("GOOGLETRANSLATE(D375, ""he"", ""en"")"),"his letters")</f>
        <v>his letters</v>
      </c>
      <c r="F375" s="4"/>
      <c r="G375" s="4"/>
      <c r="H375" s="4"/>
    </row>
    <row r="376" ht="15.75" customHeight="1">
      <c r="A376" s="8" t="s">
        <v>1848</v>
      </c>
      <c r="B376" s="1" t="s">
        <v>1849</v>
      </c>
      <c r="C376" s="4">
        <v>375.0</v>
      </c>
      <c r="D376" s="5" t="s">
        <v>1850</v>
      </c>
      <c r="E376" s="4" t="str">
        <f>IFERROR(__xludf.DUMMYFUNCTION("GOOGLETRANSLATE(D376, ""he"", ""en"")"),"and his successors")</f>
        <v>and his successors</v>
      </c>
      <c r="F376" s="4"/>
      <c r="G376" s="4"/>
      <c r="H376" s="4"/>
    </row>
    <row r="377" ht="15.75" customHeight="1">
      <c r="A377" s="8" t="s">
        <v>1851</v>
      </c>
      <c r="B377" s="1" t="s">
        <v>1852</v>
      </c>
      <c r="C377" s="4">
        <v>376.0</v>
      </c>
      <c r="D377" s="5" t="s">
        <v>1853</v>
      </c>
      <c r="E377" s="4" t="str">
        <f>IFERROR(__xludf.DUMMYFUNCTION("GOOGLETRANSLATE(D377, ""he"", ""en"")"),"in the field")</f>
        <v>in the field</v>
      </c>
      <c r="F377" s="4"/>
      <c r="G377" s="4"/>
      <c r="H377" s="4"/>
    </row>
    <row r="378" ht="15.75" customHeight="1">
      <c r="A378" s="8" t="s">
        <v>1854</v>
      </c>
      <c r="B378" s="1" t="s">
        <v>1855</v>
      </c>
      <c r="C378" s="4">
        <v>377.0</v>
      </c>
      <c r="D378" s="5" t="s">
        <v>1234</v>
      </c>
      <c r="E378" s="4" t="str">
        <f>IFERROR(__xludf.DUMMYFUNCTION("GOOGLETRANSLATE(D378, ""he"", ""en"")"),"Gypsy:")</f>
        <v>Gypsy:</v>
      </c>
      <c r="F378" s="4"/>
      <c r="G378" s="4"/>
      <c r="H378" s="4"/>
    </row>
    <row r="379" ht="15.75" customHeight="1">
      <c r="A379" s="8" t="s">
        <v>1856</v>
      </c>
      <c r="B379" s="1" t="s">
        <v>1857</v>
      </c>
      <c r="C379" s="4">
        <v>378.0</v>
      </c>
      <c r="D379" s="5" t="s">
        <v>1858</v>
      </c>
      <c r="E379" s="4" t="str">
        <f>IFERROR(__xludf.DUMMYFUNCTION("GOOGLETRANSLATE(D379, ""he"", ""en"")"),"{gauge}")</f>
        <v>{gauge}</v>
      </c>
      <c r="F379" s="4"/>
      <c r="G379" s="4"/>
      <c r="H379" s="4"/>
    </row>
    <row r="380" ht="15.75" customHeight="1">
      <c r="A380" s="8" t="s">
        <v>1859</v>
      </c>
      <c r="B380" s="1">
        <v>46.0</v>
      </c>
      <c r="C380" s="4">
        <v>379.0</v>
      </c>
      <c r="D380" s="5" t="s">
        <v>1860</v>
      </c>
      <c r="E380" s="4" t="str">
        <f>IFERROR(__xludf.DUMMYFUNCTION("GOOGLETRANSLATE(D380, ""he"", ""en"")"),"And he turned")</f>
        <v>And he turned</v>
      </c>
      <c r="F380" s="4"/>
      <c r="G380" s="4"/>
      <c r="H380" s="4"/>
    </row>
    <row r="381" ht="15.75" customHeight="1">
      <c r="A381" s="8" t="s">
        <v>1861</v>
      </c>
      <c r="B381" s="1" t="s">
        <v>1862</v>
      </c>
      <c r="C381" s="4">
        <v>380.0</v>
      </c>
      <c r="D381" s="5" t="s">
        <v>1863</v>
      </c>
      <c r="E381" s="4" t="str">
        <f>IFERROR(__xludf.DUMMYFUNCTION("GOOGLETRANSLATE(D381, ""he"", ""en"")"),"to blood")</f>
        <v>to blood</v>
      </c>
      <c r="F381" s="4"/>
      <c r="G381" s="4"/>
      <c r="H381" s="4"/>
    </row>
    <row r="382" ht="15.75" customHeight="1">
      <c r="A382" s="8" t="s">
        <v>1864</v>
      </c>
      <c r="B382" s="1" t="s">
        <v>1865</v>
      </c>
      <c r="C382" s="4">
        <v>381.0</v>
      </c>
      <c r="D382" s="5" t="s">
        <v>1866</v>
      </c>
      <c r="E382" s="4" t="str">
        <f>IFERROR(__xludf.DUMMYFUNCTION("GOOGLETRANSLATE(D382, ""he"", ""en"")"),"They will shoot them")</f>
        <v>They will shoot them</v>
      </c>
      <c r="F382" s="4"/>
      <c r="G382" s="4"/>
      <c r="H382" s="4"/>
    </row>
    <row r="383" ht="15.75" customHeight="1">
      <c r="A383" s="8" t="s">
        <v>1867</v>
      </c>
      <c r="B383" s="1" t="s">
        <v>1868</v>
      </c>
      <c r="C383" s="4">
        <v>382.0</v>
      </c>
      <c r="D383" s="5" t="s">
        <v>1869</v>
      </c>
      <c r="E383" s="4" t="str">
        <f>IFERROR(__xludf.DUMMYFUNCTION("GOOGLETRANSLATE(D383, ""he"", ""en"")"),"and their liquids")</f>
        <v>and their liquids</v>
      </c>
      <c r="F383" s="4"/>
      <c r="G383" s="4"/>
      <c r="H383" s="4"/>
    </row>
    <row r="384" ht="15.75" customHeight="1">
      <c r="A384" s="8" t="s">
        <v>1870</v>
      </c>
      <c r="B384" s="1" t="s">
        <v>1871</v>
      </c>
      <c r="C384" s="4">
        <v>383.0</v>
      </c>
      <c r="D384" s="5" t="s">
        <v>1872</v>
      </c>
      <c r="E384" s="4" t="str">
        <f>IFERROR(__xludf.DUMMYFUNCTION("GOOGLETRANSLATE(D384, ""he"", ""en"")"),"Bal")</f>
        <v>Bal</v>
      </c>
      <c r="F384" s="4"/>
      <c r="G384" s="4"/>
      <c r="H384" s="4"/>
    </row>
    <row r="385" ht="15.75" customHeight="1">
      <c r="A385" s="8" t="s">
        <v>1873</v>
      </c>
      <c r="B385" s="1" t="s">
        <v>1874</v>
      </c>
      <c r="C385" s="4">
        <v>384.0</v>
      </c>
      <c r="D385" s="5" t="s">
        <v>1875</v>
      </c>
      <c r="E385" s="4" t="str">
        <f>IFERROR(__xludf.DUMMYFUNCTION("GOOGLETRANSLATE(D385, ""he"", ""en"")"),"Yishtyun:")</f>
        <v>Yishtyun:</v>
      </c>
      <c r="F385" s="4"/>
      <c r="G385" s="4"/>
      <c r="H385" s="4"/>
    </row>
    <row r="386" ht="15.75" customHeight="1">
      <c r="A386" s="8" t="s">
        <v>1876</v>
      </c>
      <c r="B386" s="1">
        <v>47.0</v>
      </c>
      <c r="C386" s="4">
        <v>385.0</v>
      </c>
      <c r="D386" s="5" t="s">
        <v>1877</v>
      </c>
      <c r="E386" s="4" t="str">
        <f>IFERROR(__xludf.DUMMYFUNCTION("GOOGLETRANSLATE(D386, ""he"", ""en"")"),"{what}")</f>
        <v>{what}</v>
      </c>
      <c r="F386" s="4"/>
      <c r="G386" s="4"/>
      <c r="H386" s="4"/>
    </row>
    <row r="387" ht="15.75" customHeight="1">
      <c r="A387" s="8" t="s">
        <v>1878</v>
      </c>
      <c r="B387" s="1" t="s">
        <v>1879</v>
      </c>
      <c r="C387" s="4">
        <v>386.0</v>
      </c>
      <c r="D387" s="5" t="s">
        <v>1880</v>
      </c>
      <c r="E387" s="4" t="str">
        <f>IFERROR(__xludf.DUMMYFUNCTION("GOOGLETRANSLATE(D387, ""he"", ""en"")"),"will send")</f>
        <v>will send</v>
      </c>
      <c r="F387" s="4"/>
      <c r="G387" s="4"/>
      <c r="H387" s="4"/>
    </row>
    <row r="388" ht="15.75" customHeight="1">
      <c r="A388" s="8" t="s">
        <v>1881</v>
      </c>
      <c r="B388" s="1" t="s">
        <v>1882</v>
      </c>
      <c r="C388" s="4">
        <v>387.0</v>
      </c>
      <c r="D388" s="5" t="s">
        <v>1883</v>
      </c>
      <c r="E388" s="4" t="str">
        <f>IFERROR(__xludf.DUMMYFUNCTION("GOOGLETRANSLATE(D388, ""he"", ""en"")"),"in them")</f>
        <v>in them</v>
      </c>
      <c r="F388" s="4"/>
      <c r="G388" s="4"/>
      <c r="H388" s="4"/>
    </row>
    <row r="389" ht="15.75" customHeight="1">
      <c r="A389" s="8" t="s">
        <v>1884</v>
      </c>
      <c r="B389" s="1" t="s">
        <v>1885</v>
      </c>
      <c r="C389" s="4">
        <v>388.0</v>
      </c>
      <c r="D389" s="5" t="s">
        <v>1886</v>
      </c>
      <c r="E389" s="4" t="str">
        <f>IFERROR(__xludf.DUMMYFUNCTION("GOOGLETRANSLATE(D389, ""he"", ""en"")"),"evening")</f>
        <v>evening</v>
      </c>
      <c r="F389" s="4"/>
      <c r="G389" s="4"/>
      <c r="H389" s="4"/>
    </row>
    <row r="390" ht="15.75" customHeight="1">
      <c r="A390" s="8" t="s">
        <v>1887</v>
      </c>
      <c r="B390" s="1" t="s">
        <v>1888</v>
      </c>
      <c r="C390" s="4">
        <v>389.0</v>
      </c>
      <c r="D390" s="5" t="s">
        <v>1889</v>
      </c>
      <c r="E390" s="4" t="str">
        <f>IFERROR(__xludf.DUMMYFUNCTION("GOOGLETRANSLATE(D390, ""he"", ""en"")"),"And he ate")</f>
        <v>And he ate</v>
      </c>
      <c r="F390" s="4"/>
      <c r="G390" s="4"/>
      <c r="H390" s="4"/>
    </row>
    <row r="391" ht="15.75" customHeight="1">
      <c r="A391" s="8" t="s">
        <v>1890</v>
      </c>
      <c r="B391" s="1" t="s">
        <v>1891</v>
      </c>
      <c r="C391" s="4">
        <v>390.0</v>
      </c>
      <c r="D391" s="5" t="s">
        <v>1892</v>
      </c>
      <c r="E391" s="4" t="str">
        <f>IFERROR(__xludf.DUMMYFUNCTION("GOOGLETRANSLATE(D391, ""he"", ""en"")"),"and a frog")</f>
        <v>and a frog</v>
      </c>
      <c r="F391" s="4"/>
      <c r="G391" s="4"/>
      <c r="H391" s="4"/>
    </row>
    <row r="392" ht="15.75" customHeight="1">
      <c r="A392" s="8" t="s">
        <v>1893</v>
      </c>
      <c r="B392" s="1">
        <v>48.0</v>
      </c>
      <c r="C392" s="4">
        <v>391.0</v>
      </c>
      <c r="D392" s="5" t="s">
        <v>1894</v>
      </c>
      <c r="E392" s="4" t="str">
        <f>IFERROR(__xludf.DUMMYFUNCTION("GOOGLETRANSLATE(D392, ""he"", ""en"")"),"and corrupt them:")</f>
        <v>and corrupt them:</v>
      </c>
      <c r="F392" s="4"/>
      <c r="G392" s="4"/>
      <c r="H392" s="4"/>
    </row>
    <row r="393" ht="15.75" customHeight="1">
      <c r="A393" s="8" t="s">
        <v>1895</v>
      </c>
      <c r="B393" s="1" t="s">
        <v>1896</v>
      </c>
      <c r="C393" s="4">
        <v>392.0</v>
      </c>
      <c r="D393" s="5" t="s">
        <v>1897</v>
      </c>
      <c r="E393" s="4" t="str">
        <f>IFERROR(__xludf.DUMMYFUNCTION("GOOGLETRANSLATE(D393, ""he"", ""en"")"),"{mu}")</f>
        <v>{mu}</v>
      </c>
      <c r="F393" s="4"/>
      <c r="G393" s="4"/>
      <c r="H393" s="4"/>
    </row>
    <row r="394" ht="15.75" customHeight="1">
      <c r="A394" s="8" t="s">
        <v>1898</v>
      </c>
      <c r="B394" s="1" t="s">
        <v>1899</v>
      </c>
      <c r="C394" s="4">
        <v>393.0</v>
      </c>
      <c r="D394" s="5" t="s">
        <v>1900</v>
      </c>
      <c r="E394" s="4" t="str">
        <f>IFERROR(__xludf.DUMMYFUNCTION("GOOGLETRANSLATE(D394, ""he"", ""en"")"),"And he gave")</f>
        <v>And he gave</v>
      </c>
      <c r="F394" s="4"/>
      <c r="G394" s="4"/>
      <c r="H394" s="4"/>
    </row>
    <row r="395" ht="15.75" customHeight="1">
      <c r="A395" s="8" t="s">
        <v>1901</v>
      </c>
      <c r="B395" s="1" t="s">
        <v>1902</v>
      </c>
      <c r="C395" s="4">
        <v>394.0</v>
      </c>
      <c r="D395" s="5" t="s">
        <v>1903</v>
      </c>
      <c r="E395" s="4" t="str">
        <f>IFERROR(__xludf.DUMMYFUNCTION("GOOGLETRANSLATE(D395, ""he"", ""en"")"),"to wipe out")</f>
        <v>to wipe out</v>
      </c>
      <c r="F395" s="4"/>
      <c r="G395" s="4"/>
      <c r="H395" s="4"/>
    </row>
    <row r="396" ht="15.75" customHeight="1">
      <c r="A396" s="8" t="s">
        <v>1904</v>
      </c>
      <c r="B396" s="1" t="s">
        <v>1905</v>
      </c>
      <c r="C396" s="4">
        <v>395.0</v>
      </c>
      <c r="D396" s="5" t="s">
        <v>1906</v>
      </c>
      <c r="E396" s="4" t="str">
        <f>IFERROR(__xludf.DUMMYFUNCTION("GOOGLETRANSLATE(D396, ""he"", ""en"")"),"a crop")</f>
        <v>a crop</v>
      </c>
      <c r="F396" s="4"/>
      <c r="G396" s="4"/>
      <c r="H396" s="4"/>
    </row>
    <row r="397" ht="15.75" customHeight="1">
      <c r="A397" s="8" t="s">
        <v>1907</v>
      </c>
      <c r="B397" s="1" t="s">
        <v>1908</v>
      </c>
      <c r="C397" s="4">
        <v>396.0</v>
      </c>
      <c r="D397" s="5" t="s">
        <v>1909</v>
      </c>
      <c r="E397" s="4" t="str">
        <f>IFERROR(__xludf.DUMMYFUNCTION("GOOGLETRANSLATE(D397, ""he"", ""en"")"),"And they arrived")</f>
        <v>And they arrived</v>
      </c>
      <c r="F397" s="4"/>
      <c r="G397" s="4"/>
      <c r="H397" s="4"/>
    </row>
    <row r="398" ht="15.75" customHeight="1">
      <c r="A398" s="8" t="s">
        <v>1910</v>
      </c>
      <c r="B398" s="1">
        <v>49.0</v>
      </c>
      <c r="C398" s="4">
        <v>397.0</v>
      </c>
      <c r="D398" s="5" t="s">
        <v>1911</v>
      </c>
      <c r="E398" s="4" t="str">
        <f>IFERROR(__xludf.DUMMYFUNCTION("GOOGLETRANSLATE(D398, ""he"", ""en"")"),"for locusts:")</f>
        <v>for locusts:</v>
      </c>
      <c r="F398" s="4"/>
      <c r="G398" s="4"/>
      <c r="H398" s="4"/>
    </row>
    <row r="399" ht="15.75" customHeight="1">
      <c r="A399" s="8" t="s">
        <v>1843</v>
      </c>
      <c r="B399" s="1" t="s">
        <v>1844</v>
      </c>
      <c r="C399" s="4">
        <v>398.0</v>
      </c>
      <c r="D399" s="5" t="s">
        <v>1912</v>
      </c>
      <c r="E399" s="4" t="str">
        <f>IFERROR(__xludf.DUMMYFUNCTION("GOOGLETRANSLATE(D399, ""he"", ""en"")"),"{from}")</f>
        <v>{from}</v>
      </c>
      <c r="F399" s="4"/>
      <c r="G399" s="4"/>
      <c r="H399" s="4"/>
    </row>
    <row r="400" ht="15.75" customHeight="1">
      <c r="A400" s="8" t="s">
        <v>1913</v>
      </c>
      <c r="B400" s="1" t="s">
        <v>1442</v>
      </c>
      <c r="C400" s="4">
        <v>399.0</v>
      </c>
      <c r="D400" s="5" t="s">
        <v>1914</v>
      </c>
      <c r="E400" s="4" t="str">
        <f>IFERROR(__xludf.DUMMYFUNCTION("GOOGLETRANSLATE(D400, ""he"", ""en"")"),"will be killed")</f>
        <v>will be killed</v>
      </c>
      <c r="F400" s="4"/>
      <c r="G400" s="4"/>
      <c r="H400" s="4"/>
    </row>
    <row r="401" ht="15.75" customHeight="1">
      <c r="A401" s="8" t="s">
        <v>1915</v>
      </c>
      <c r="B401" s="1" t="s">
        <v>1916</v>
      </c>
      <c r="C401" s="4">
        <v>400.0</v>
      </c>
      <c r="D401" s="5" t="s">
        <v>1917</v>
      </c>
      <c r="E401" s="4" t="str">
        <f>IFERROR(__xludf.DUMMYFUNCTION("GOOGLETRANSLATE(D401, ""he"", ""en"")"),"in the hail")</f>
        <v>in the hail</v>
      </c>
      <c r="F401" s="4"/>
      <c r="G401" s="4"/>
      <c r="H401" s="4"/>
    </row>
    <row r="402" ht="15.75" customHeight="1">
      <c r="A402" s="8" t="s">
        <v>1918</v>
      </c>
      <c r="B402" s="1" t="s">
        <v>1919</v>
      </c>
      <c r="C402" s="4">
        <v>401.0</v>
      </c>
      <c r="D402" s="5" t="s">
        <v>1920</v>
      </c>
      <c r="E402" s="4" t="str">
        <f>IFERROR(__xludf.DUMMYFUNCTION("GOOGLETRANSLATE(D402, ""he"", ""en"")"),"Gapnam")</f>
        <v>Gapnam</v>
      </c>
      <c r="F402" s="4"/>
      <c r="G402" s="4"/>
      <c r="H402" s="4"/>
    </row>
    <row r="403" ht="15.75" customHeight="1">
      <c r="A403" s="8" t="s">
        <v>1921</v>
      </c>
      <c r="B403" s="1" t="s">
        <v>453</v>
      </c>
      <c r="C403" s="4">
        <v>402.0</v>
      </c>
      <c r="D403" s="5" t="s">
        <v>1922</v>
      </c>
      <c r="E403" s="4" t="str">
        <f>IFERROR(__xludf.DUMMYFUNCTION("GOOGLETRANSLATE(D403, ""he"", ""en"")"),"And they will be restored")</f>
        <v>And they will be restored</v>
      </c>
      <c r="F403" s="4"/>
      <c r="G403" s="4"/>
      <c r="H403" s="4"/>
    </row>
    <row r="404" ht="15.75" customHeight="1">
      <c r="A404" s="8" t="s">
        <v>1923</v>
      </c>
      <c r="B404" s="1" t="s">
        <v>1924</v>
      </c>
      <c r="C404" s="4">
        <v>403.0</v>
      </c>
      <c r="D404" s="5" t="s">
        <v>1925</v>
      </c>
      <c r="E404" s="4" t="str">
        <f>IFERROR(__xludf.DUMMYFUNCTION("GOOGLETRANSLATE(D404, ""he"", ""en"")"),"In the hospital:")</f>
        <v>In the hospital:</v>
      </c>
      <c r="F404" s="4"/>
      <c r="G404" s="4"/>
      <c r="H404" s="4"/>
    </row>
    <row r="405" ht="15.75" customHeight="1">
      <c r="A405" s="8" t="s">
        <v>1926</v>
      </c>
      <c r="B405" s="1" t="s">
        <v>1927</v>
      </c>
      <c r="C405" s="4">
        <v>404.0</v>
      </c>
      <c r="D405" s="5" t="s">
        <v>1928</v>
      </c>
      <c r="E405" s="4" t="str">
        <f>IFERROR(__xludf.DUMMYFUNCTION("GOOGLETRANSLATE(D405, ""he"", ""en"")"),"{mech}")</f>
        <v>{mech}</v>
      </c>
      <c r="F405" s="4"/>
      <c r="G405" s="4"/>
      <c r="H405" s="4"/>
    </row>
    <row r="406" ht="15.75" customHeight="1">
      <c r="A406" s="8" t="s">
        <v>1929</v>
      </c>
      <c r="B406" s="1" t="s">
        <v>1930</v>
      </c>
      <c r="C406" s="4">
        <v>405.0</v>
      </c>
      <c r="D406" s="5" t="s">
        <v>1931</v>
      </c>
      <c r="E406" s="4" t="str">
        <f>IFERROR(__xludf.DUMMYFUNCTION("GOOGLETRANSLATE(D406, ""he"", ""en"")"),"and closed")</f>
        <v>and closed</v>
      </c>
      <c r="F406" s="4"/>
      <c r="G406" s="4"/>
      <c r="H406" s="4"/>
    </row>
    <row r="407" ht="15.75" customHeight="1">
      <c r="A407" s="8" t="s">
        <v>1932</v>
      </c>
      <c r="B407" s="1" t="s">
        <v>1464</v>
      </c>
      <c r="C407" s="4">
        <v>406.0</v>
      </c>
      <c r="D407" s="5" t="s">
        <v>1933</v>
      </c>
      <c r="E407" s="4" t="str">
        <f>IFERROR(__xludf.DUMMYFUNCTION("GOOGLETRANSLATE(D407, ""he"", ""en"")"),"hail")</f>
        <v>hail</v>
      </c>
      <c r="F407" s="4"/>
      <c r="G407" s="4"/>
      <c r="H407" s="4"/>
    </row>
    <row r="408" ht="15.75" customHeight="1">
      <c r="A408" s="8" t="s">
        <v>1934</v>
      </c>
      <c r="B408" s="1" t="s">
        <v>1935</v>
      </c>
      <c r="C408" s="4">
        <v>407.0</v>
      </c>
      <c r="D408" s="5" t="s">
        <v>1936</v>
      </c>
      <c r="E408" s="4" t="str">
        <f>IFERROR(__xludf.DUMMYFUNCTION("GOOGLETRANSLATE(D408, ""he"", ""en"")"),"in their city")</f>
        <v>in their city</v>
      </c>
      <c r="F408" s="4"/>
      <c r="G408" s="4"/>
      <c r="H408" s="4"/>
    </row>
    <row r="409" ht="15.75" customHeight="1">
      <c r="A409" s="8" t="s">
        <v>1937</v>
      </c>
      <c r="B409" s="1">
        <v>50.0</v>
      </c>
      <c r="C409" s="4">
        <v>408.0</v>
      </c>
      <c r="D409" s="5" t="s">
        <v>1938</v>
      </c>
      <c r="E409" s="4" t="str">
        <f>IFERROR(__xludf.DUMMYFUNCTION("GOOGLETRANSLATE(D409, ""he"", ""en"")"),"and their buyers")</f>
        <v>and their buyers</v>
      </c>
      <c r="F409" s="4"/>
      <c r="G409" s="4"/>
      <c r="H409" s="4"/>
    </row>
    <row r="410" ht="15.75" customHeight="1">
      <c r="A410" s="8" t="s">
        <v>1939</v>
      </c>
      <c r="B410" s="1" t="s">
        <v>1940</v>
      </c>
      <c r="C410" s="4">
        <v>409.0</v>
      </c>
      <c r="D410" s="5" t="s">
        <v>1941</v>
      </c>
      <c r="E410" s="4" t="str">
        <f>IFERROR(__xludf.DUMMYFUNCTION("GOOGLETRANSLATE(D410, ""he"", ""en"")"),"For the fans:")</f>
        <v>For the fans:</v>
      </c>
      <c r="F410" s="4"/>
      <c r="G410" s="4"/>
      <c r="H410" s="4"/>
    </row>
    <row r="411" ht="15.75" customHeight="1">
      <c r="A411" s="8" t="s">
        <v>1942</v>
      </c>
      <c r="B411" s="1" t="s">
        <v>1943</v>
      </c>
      <c r="C411" s="4">
        <v>410.0</v>
      </c>
      <c r="D411" s="5" t="s">
        <v>1944</v>
      </c>
      <c r="E411" s="4" t="str">
        <f>IFERROR(__xludf.DUMMYFUNCTION("GOOGLETRANSLATE(D411, ""he"", ""en"")"),"{mat}")</f>
        <v>{mat}</v>
      </c>
      <c r="F411" s="4"/>
      <c r="G411" s="4"/>
      <c r="H411" s="4"/>
    </row>
    <row r="412" ht="15.75" customHeight="1">
      <c r="A412" s="8" t="s">
        <v>1945</v>
      </c>
      <c r="B412" s="1" t="s">
        <v>1946</v>
      </c>
      <c r="C412" s="4">
        <v>411.0</v>
      </c>
      <c r="D412" s="5" t="s">
        <v>1880</v>
      </c>
      <c r="E412" s="4" t="str">
        <f>IFERROR(__xludf.DUMMYFUNCTION("GOOGLETRANSLATE(D412, ""he"", ""en"")"),"will send")</f>
        <v>will send</v>
      </c>
      <c r="F412" s="4"/>
      <c r="G412" s="4"/>
      <c r="H412" s="4"/>
    </row>
    <row r="413" ht="15.75" customHeight="1">
      <c r="A413" s="8" t="s">
        <v>1405</v>
      </c>
      <c r="B413" s="1" t="s">
        <v>14</v>
      </c>
      <c r="C413" s="4">
        <v>412.0</v>
      </c>
      <c r="D413" s="5" t="s">
        <v>1947</v>
      </c>
      <c r="E413" s="4" t="str">
        <f>IFERROR(__xludf.DUMMYFUNCTION("GOOGLETRANSLATE(D413, ""he"", ""en"")"),"in them")</f>
        <v>in them</v>
      </c>
      <c r="F413" s="4"/>
      <c r="G413" s="4"/>
      <c r="H413" s="4"/>
    </row>
    <row r="414" ht="15.75" customHeight="1">
      <c r="A414" s="8" t="s">
        <v>1948</v>
      </c>
      <c r="B414" s="1" t="s">
        <v>1949</v>
      </c>
      <c r="C414" s="4">
        <v>413.0</v>
      </c>
      <c r="D414" s="5" t="s">
        <v>1950</v>
      </c>
      <c r="E414" s="4" t="str">
        <f>IFERROR(__xludf.DUMMYFUNCTION("GOOGLETRANSLATE(D414, ""he"", ""en"")"),"Khron")</f>
        <v>Khron</v>
      </c>
      <c r="F414" s="4"/>
      <c r="G414" s="4"/>
      <c r="H414" s="4"/>
    </row>
    <row r="415" ht="15.75" customHeight="1">
      <c r="A415" s="8" t="s">
        <v>1951</v>
      </c>
      <c r="B415" s="1" t="s">
        <v>1952</v>
      </c>
      <c r="C415" s="4">
        <v>414.0</v>
      </c>
      <c r="D415" s="5" t="s">
        <v>1754</v>
      </c>
      <c r="E415" s="4" t="str">
        <f>IFERROR(__xludf.DUMMYFUNCTION("GOOGLETRANSLATE(D415, ""he"", ""en"")"),"Apo")</f>
        <v>Apo</v>
      </c>
      <c r="F415" s="4"/>
      <c r="G415" s="4"/>
      <c r="H415" s="4"/>
    </row>
    <row r="416" ht="15.75" customHeight="1">
      <c r="A416" s="8" t="s">
        <v>1953</v>
      </c>
      <c r="B416" s="1" t="s">
        <v>1954</v>
      </c>
      <c r="C416" s="4">
        <v>415.0</v>
      </c>
      <c r="D416" s="5" t="s">
        <v>1955</v>
      </c>
      <c r="E416" s="4" t="str">
        <f>IFERROR(__xludf.DUMMYFUNCTION("GOOGLETRANSLATE(D416, ""he"", ""en"")"),"passage")</f>
        <v>passage</v>
      </c>
      <c r="F416" s="4"/>
      <c r="G416" s="4"/>
      <c r="H416" s="4"/>
    </row>
    <row r="417" ht="15.75" customHeight="1">
      <c r="A417" s="8" t="s">
        <v>1956</v>
      </c>
      <c r="B417" s="1" t="s">
        <v>1957</v>
      </c>
      <c r="C417" s="4">
        <v>416.0</v>
      </c>
      <c r="D417" s="5" t="s">
        <v>1958</v>
      </c>
      <c r="E417" s="4" t="str">
        <f>IFERROR(__xludf.DUMMYFUNCTION("GOOGLETRANSLATE(D417, ""he"", ""en"")"),"and rage")</f>
        <v>and rage</v>
      </c>
      <c r="F417" s="4"/>
      <c r="G417" s="4"/>
      <c r="H417" s="4"/>
    </row>
    <row r="418" ht="15.75" customHeight="1">
      <c r="A418" s="8" t="s">
        <v>1959</v>
      </c>
      <c r="B418" s="1" t="s">
        <v>1960</v>
      </c>
      <c r="C418" s="4">
        <v>417.0</v>
      </c>
      <c r="D418" s="5" t="s">
        <v>1961</v>
      </c>
      <c r="E418" s="4" t="str">
        <f>IFERROR(__xludf.DUMMYFUNCTION("GOOGLETRANSLATE(D418, ""he"", ""en"")"),"and trouble")</f>
        <v>and trouble</v>
      </c>
      <c r="F418" s="4"/>
      <c r="G418" s="4"/>
      <c r="H418" s="4"/>
    </row>
    <row r="419" ht="15.75" customHeight="1">
      <c r="A419" s="8" t="s">
        <v>1962</v>
      </c>
      <c r="B419" s="1">
        <v>51.0</v>
      </c>
      <c r="C419" s="4">
        <v>418.0</v>
      </c>
      <c r="D419" s="5" t="s">
        <v>1963</v>
      </c>
      <c r="E419" s="4" t="str">
        <f>IFERROR(__xludf.DUMMYFUNCTION("GOOGLETRANSLATE(D419, ""he"", ""en"")"),"delegation")</f>
        <v>delegation</v>
      </c>
      <c r="F419" s="4"/>
      <c r="G419" s="4"/>
      <c r="H419" s="4"/>
    </row>
    <row r="420" ht="15.75" customHeight="1">
      <c r="A420" s="8" t="s">
        <v>1964</v>
      </c>
      <c r="B420" s="1" t="s">
        <v>1965</v>
      </c>
      <c r="C420" s="4">
        <v>419.0</v>
      </c>
      <c r="D420" s="5" t="s">
        <v>1966</v>
      </c>
      <c r="E420" s="4" t="str">
        <f>IFERROR(__xludf.DUMMYFUNCTION("GOOGLETRANSLATE(D420, ""he"", ""en"")"),"angelic")</f>
        <v>angelic</v>
      </c>
      <c r="F420" s="4"/>
      <c r="G420" s="4"/>
      <c r="H420" s="4"/>
    </row>
    <row r="421" ht="15.75" customHeight="1">
      <c r="A421" s="8" t="s">
        <v>491</v>
      </c>
      <c r="B421" s="1" t="s">
        <v>1967</v>
      </c>
      <c r="C421" s="4">
        <v>420.0</v>
      </c>
      <c r="D421" s="5" t="s">
        <v>1968</v>
      </c>
      <c r="E421" s="4" t="str">
        <f>IFERROR(__xludf.DUMMYFUNCTION("GOOGLETRANSLATE(D421, ""he"", ""en"")"),"Bad:")</f>
        <v>Bad:</v>
      </c>
      <c r="F421" s="4"/>
      <c r="G421" s="4"/>
      <c r="H421" s="4"/>
    </row>
    <row r="422" ht="15.75" customHeight="1">
      <c r="A422" s="8" t="s">
        <v>1969</v>
      </c>
      <c r="B422" s="1" t="s">
        <v>1970</v>
      </c>
      <c r="C422" s="4">
        <v>421.0</v>
      </c>
      <c r="D422" s="5" t="s">
        <v>1971</v>
      </c>
      <c r="E422" s="4" t="str">
        <f>IFERROR(__xludf.DUMMYFUNCTION("GOOGLETRANSLATE(D422, ""he"", ""en"")"),"{n}")</f>
        <v>{n}</v>
      </c>
      <c r="F422" s="4"/>
      <c r="G422" s="4"/>
      <c r="H422" s="4"/>
    </row>
    <row r="423" ht="15.75" customHeight="1">
      <c r="A423" s="8" t="s">
        <v>1972</v>
      </c>
      <c r="B423" s="1" t="s">
        <v>1973</v>
      </c>
      <c r="C423" s="4">
        <v>422.0</v>
      </c>
      <c r="D423" s="5" t="s">
        <v>1974</v>
      </c>
      <c r="E423" s="4" t="str">
        <f>IFERROR(__xludf.DUMMYFUNCTION("GOOGLETRANSLATE(D423, ""he"", ""en"")"),"will level")</f>
        <v>will level</v>
      </c>
      <c r="F423" s="4"/>
      <c r="G423" s="4"/>
      <c r="H423" s="4"/>
    </row>
    <row r="424" ht="15.75" customHeight="1">
      <c r="A424" s="8" t="s">
        <v>1975</v>
      </c>
      <c r="B424" s="1" t="s">
        <v>1976</v>
      </c>
      <c r="C424" s="4">
        <v>423.0</v>
      </c>
      <c r="D424" s="5" t="s">
        <v>1977</v>
      </c>
      <c r="E424" s="4" t="str">
        <f>IFERROR(__xludf.DUMMYFUNCTION("GOOGLETRANSLATE(D424, ""he"", ""en"")"),"path")</f>
        <v>path</v>
      </c>
      <c r="F424" s="4"/>
      <c r="G424" s="4"/>
      <c r="H424" s="4"/>
    </row>
    <row r="425" ht="15.75" customHeight="1">
      <c r="A425" s="8" t="s">
        <v>1978</v>
      </c>
      <c r="B425" s="1" t="s">
        <v>1979</v>
      </c>
      <c r="C425" s="4">
        <v>424.0</v>
      </c>
      <c r="D425" s="5" t="s">
        <v>1980</v>
      </c>
      <c r="E425" s="4" t="str">
        <f>IFERROR(__xludf.DUMMYFUNCTION("GOOGLETRANSLATE(D425, ""he"", ""en"")"),"to apo")</f>
        <v>to apo</v>
      </c>
      <c r="F425" s="4"/>
      <c r="G425" s="4"/>
      <c r="H425" s="4"/>
    </row>
    <row r="426" ht="15.75" customHeight="1">
      <c r="A426" s="8" t="s">
        <v>1981</v>
      </c>
      <c r="B426" s="1" t="s">
        <v>1982</v>
      </c>
      <c r="C426" s="4">
        <v>425.0</v>
      </c>
      <c r="D426" s="5" t="s">
        <v>132</v>
      </c>
      <c r="E426" s="4" t="str">
        <f>IFERROR(__xludf.DUMMYFUNCTION("GOOGLETRANSLATE(D426, ""he"", ""en"")"),"not")</f>
        <v>not</v>
      </c>
      <c r="F426" s="4"/>
      <c r="G426" s="4"/>
      <c r="H426" s="4"/>
    </row>
    <row r="427" ht="15.75" customHeight="1">
      <c r="A427" s="8" t="s">
        <v>1983</v>
      </c>
      <c r="B427" s="1" t="s">
        <v>1984</v>
      </c>
      <c r="C427" s="4">
        <v>426.0</v>
      </c>
      <c r="D427" s="5" t="s">
        <v>1985</v>
      </c>
      <c r="E427" s="4" t="str">
        <f>IFERROR(__xludf.DUMMYFUNCTION("GOOGLETRANSLATE(D427, ""he"", ""en"")"),"It's dark")</f>
        <v>It's dark</v>
      </c>
      <c r="F427" s="4"/>
      <c r="G427" s="4"/>
      <c r="H427" s="4"/>
    </row>
    <row r="428" ht="15.75" customHeight="1">
      <c r="A428" s="8" t="s">
        <v>1986</v>
      </c>
      <c r="B428" s="1">
        <v>52.0</v>
      </c>
      <c r="C428" s="4">
        <v>427.0</v>
      </c>
      <c r="D428" s="5" t="s">
        <v>1987</v>
      </c>
      <c r="E428" s="4" t="str">
        <f>IFERROR(__xludf.DUMMYFUNCTION("GOOGLETRANSLATE(D428, ""he"", ""en"")"),"from death")</f>
        <v>from death</v>
      </c>
      <c r="F428" s="4"/>
      <c r="G428" s="4"/>
      <c r="H428" s="4"/>
    </row>
    <row r="429" ht="15.75" customHeight="1">
      <c r="A429" s="8" t="s">
        <v>1988</v>
      </c>
      <c r="B429" s="1" t="s">
        <v>1989</v>
      </c>
      <c r="C429" s="4">
        <v>428.0</v>
      </c>
      <c r="D429" s="5" t="s">
        <v>1990</v>
      </c>
      <c r="E429" s="4" t="str">
        <f>IFERROR(__xludf.DUMMYFUNCTION("GOOGLETRANSLATE(D429, ""he"", ""en"")"),"soul")</f>
        <v>soul</v>
      </c>
      <c r="F429" s="4"/>
      <c r="G429" s="4"/>
      <c r="H429" s="4"/>
    </row>
    <row r="430" ht="15.75" customHeight="1">
      <c r="A430" s="8" t="s">
        <v>1991</v>
      </c>
      <c r="B430" s="1" t="s">
        <v>1992</v>
      </c>
      <c r="C430" s="4">
        <v>429.0</v>
      </c>
      <c r="D430" s="5" t="s">
        <v>1993</v>
      </c>
      <c r="E430" s="4" t="str">
        <f>IFERROR(__xludf.DUMMYFUNCTION("GOOGLETRANSLATE(D430, ""he"", ""en"")"),"And they lived")</f>
        <v>And they lived</v>
      </c>
      <c r="F430" s="4"/>
      <c r="G430" s="4"/>
      <c r="H430" s="4"/>
    </row>
    <row r="431" ht="15.75" customHeight="1">
      <c r="A431" s="8" t="s">
        <v>1994</v>
      </c>
      <c r="B431" s="1" t="s">
        <v>1995</v>
      </c>
      <c r="C431" s="4">
        <v>430.0</v>
      </c>
      <c r="D431" s="5" t="s">
        <v>1996</v>
      </c>
      <c r="E431" s="4" t="str">
        <f>IFERROR(__xludf.DUMMYFUNCTION("GOOGLETRANSLATE(D431, ""he"", ""en"")"),"talk")</f>
        <v>talk</v>
      </c>
      <c r="F431" s="4"/>
      <c r="G431" s="4"/>
      <c r="H431" s="4"/>
    </row>
    <row r="432" ht="15.75" customHeight="1">
      <c r="A432" s="8" t="s">
        <v>1997</v>
      </c>
      <c r="B432" s="1" t="s">
        <v>1998</v>
      </c>
      <c r="C432" s="4">
        <v>431.0</v>
      </c>
      <c r="D432" s="5" t="s">
        <v>1999</v>
      </c>
      <c r="E432" s="4" t="str">
        <f>IFERROR(__xludf.DUMMYFUNCTION("GOOGLETRANSLATE(D432, ""he"", ""en"")"),"closed:")</f>
        <v>closed:</v>
      </c>
      <c r="F432" s="4"/>
      <c r="G432" s="4"/>
      <c r="H432" s="4"/>
    </row>
    <row r="433" ht="15.75" customHeight="1">
      <c r="A433" s="8" t="s">
        <v>2000</v>
      </c>
      <c r="B433" s="1" t="s">
        <v>2001</v>
      </c>
      <c r="C433" s="4">
        <v>432.0</v>
      </c>
      <c r="D433" s="5" t="s">
        <v>2002</v>
      </c>
      <c r="E433" s="4" t="str">
        <f>IFERROR(__xludf.DUMMYFUNCTION("GOOGLETRANSLATE(D433, ""he"", ""en"")"),"{please}")</f>
        <v>{please}</v>
      </c>
      <c r="F433" s="4"/>
      <c r="G433" s="4"/>
      <c r="H433" s="4"/>
    </row>
    <row r="434" ht="15.75" customHeight="1">
      <c r="A434" s="8" t="s">
        <v>1331</v>
      </c>
      <c r="B434" s="1" t="s">
        <v>1255</v>
      </c>
      <c r="C434" s="4">
        <v>433.0</v>
      </c>
      <c r="D434" s="5" t="s">
        <v>2003</v>
      </c>
      <c r="E434" s="4" t="str">
        <f>IFERROR(__xludf.DUMMYFUNCTION("GOOGLETRANSLATE(D434, ""he"", ""en"")"),"And so")</f>
        <v>And so</v>
      </c>
      <c r="F434" s="4"/>
      <c r="G434" s="4"/>
      <c r="H434" s="4"/>
    </row>
    <row r="435" ht="15.75" customHeight="1">
      <c r="A435" s="8" t="s">
        <v>2004</v>
      </c>
      <c r="B435" s="1">
        <v>53.0</v>
      </c>
      <c r="C435" s="4">
        <v>434.0</v>
      </c>
      <c r="D435" s="5" t="s">
        <v>448</v>
      </c>
      <c r="E435" s="4" t="str">
        <f>IFERROR(__xludf.DUMMYFUNCTION("GOOGLETRANSLATE(D435, ""he"", ""en"")"),"all")</f>
        <v>all</v>
      </c>
      <c r="F435" s="4"/>
      <c r="G435" s="4"/>
      <c r="H435" s="4"/>
    </row>
    <row r="436" ht="15.75" customHeight="1">
      <c r="A436" s="8" t="s">
        <v>2005</v>
      </c>
      <c r="B436" s="1" t="s">
        <v>1230</v>
      </c>
      <c r="C436" s="4">
        <v>435.0</v>
      </c>
      <c r="D436" s="5" t="s">
        <v>2006</v>
      </c>
      <c r="E436" s="4" t="str">
        <f>IFERROR(__xludf.DUMMYFUNCTION("GOOGLETRANSLATE(D436, ""he"", ""en"")"),"first born")</f>
        <v>first born</v>
      </c>
      <c r="F436" s="4"/>
      <c r="G436" s="4"/>
      <c r="H436" s="4"/>
    </row>
    <row r="437" ht="15.75" customHeight="1">
      <c r="A437" s="8" t="s">
        <v>2007</v>
      </c>
      <c r="B437" s="1" t="s">
        <v>2008</v>
      </c>
      <c r="C437" s="4">
        <v>436.0</v>
      </c>
      <c r="D437" s="5" t="s">
        <v>2009</v>
      </c>
      <c r="E437" s="4" t="str">
        <f>IFERROR(__xludf.DUMMYFUNCTION("GOOGLETRANSLATE(D437, ""he"", ""en"")"),"in Egypt")</f>
        <v>in Egypt</v>
      </c>
      <c r="F437" s="4"/>
      <c r="G437" s="4"/>
      <c r="H437" s="4"/>
    </row>
    <row r="438" ht="15.75" customHeight="1">
      <c r="A438" s="8" t="s">
        <v>1712</v>
      </c>
      <c r="B438" s="1" t="s">
        <v>137</v>
      </c>
      <c r="C438" s="4">
        <v>437.0</v>
      </c>
      <c r="D438" s="5" t="s">
        <v>2010</v>
      </c>
      <c r="E438" s="4" t="str">
        <f>IFERROR(__xludf.DUMMYFUNCTION("GOOGLETRANSLATE(D438, ""he"", ""en"")"),"beginning")</f>
        <v>beginning</v>
      </c>
      <c r="F438" s="4"/>
      <c r="G438" s="4"/>
      <c r="H438" s="4"/>
    </row>
    <row r="439" ht="15.75" customHeight="1">
      <c r="A439" s="8" t="s">
        <v>2011</v>
      </c>
      <c r="B439" s="1" t="s">
        <v>2012</v>
      </c>
      <c r="C439" s="4">
        <v>438.0</v>
      </c>
      <c r="D439" s="5" t="s">
        <v>2013</v>
      </c>
      <c r="E439" s="4" t="str">
        <f>IFERROR(__xludf.DUMMYFUNCTION("GOOGLETRANSLATE(D439, ""he"", ""en"")"),"powers")</f>
        <v>powers</v>
      </c>
      <c r="F439" s="4"/>
      <c r="G439" s="4"/>
      <c r="H439" s="4"/>
    </row>
    <row r="440" ht="15.75" customHeight="1">
      <c r="A440" s="8" t="s">
        <v>2014</v>
      </c>
      <c r="B440" s="1" t="s">
        <v>2015</v>
      </c>
      <c r="C440" s="4">
        <v>439.0</v>
      </c>
      <c r="D440" s="5" t="s">
        <v>2016</v>
      </c>
      <c r="E440" s="4" t="str">
        <f>IFERROR(__xludf.DUMMYFUNCTION("GOOGLETRANSLATE(D440, ""he"", ""en"")"),"in my tents")</f>
        <v>in my tents</v>
      </c>
      <c r="F440" s="4"/>
      <c r="G440" s="4"/>
      <c r="H440" s="4"/>
    </row>
    <row r="441" ht="15.75" customHeight="1">
      <c r="A441" s="8" t="s">
        <v>2017</v>
      </c>
      <c r="B441" s="1" t="s">
        <v>2018</v>
      </c>
      <c r="C441" s="4">
        <v>440.0</v>
      </c>
      <c r="D441" s="5" t="s">
        <v>2019</v>
      </c>
      <c r="E441" s="4" t="str">
        <f>IFERROR(__xludf.DUMMYFUNCTION("GOOGLETRANSLATE(D441, ""he"", ""en"")"),"hot:")</f>
        <v>hot:</v>
      </c>
      <c r="F441" s="4"/>
      <c r="G441" s="4"/>
      <c r="H441" s="4"/>
    </row>
    <row r="442" ht="15.75" customHeight="1">
      <c r="A442" s="8" t="s">
        <v>2020</v>
      </c>
      <c r="B442" s="1" t="s">
        <v>2021</v>
      </c>
      <c r="C442" s="4">
        <v>441.0</v>
      </c>
      <c r="D442" s="5" t="s">
        <v>2022</v>
      </c>
      <c r="E442" s="4" t="str">
        <f>IFERROR(__xludf.DUMMYFUNCTION("GOOGLETRANSLATE(D442, ""he"", ""en"")"),"{nev}")</f>
        <v>{nev}</v>
      </c>
      <c r="F442" s="4"/>
      <c r="G442" s="4"/>
      <c r="H442" s="4"/>
    </row>
    <row r="443" ht="15.75" customHeight="1">
      <c r="A443" s="8" t="s">
        <v>2023</v>
      </c>
      <c r="B443" s="1">
        <v>54.0</v>
      </c>
      <c r="C443" s="4">
        <v>442.0</v>
      </c>
      <c r="D443" s="5" t="s">
        <v>2024</v>
      </c>
      <c r="E443" s="4" t="str">
        <f>IFERROR(__xludf.DUMMYFUNCTION("GOOGLETRANSLATE(D443, ""he"", ""en"")"),"And he drove")</f>
        <v>And he drove</v>
      </c>
      <c r="F443" s="4"/>
      <c r="G443" s="4"/>
      <c r="H443" s="4"/>
    </row>
    <row r="444" ht="15.75" customHeight="1">
      <c r="A444" s="8" t="s">
        <v>2025</v>
      </c>
      <c r="B444" s="1" t="s">
        <v>2026</v>
      </c>
      <c r="C444" s="4">
        <v>443.0</v>
      </c>
      <c r="D444" s="5" t="s">
        <v>2027</v>
      </c>
      <c r="E444" s="4" t="str">
        <f>IFERROR(__xludf.DUMMYFUNCTION("GOOGLETRANSLATE(D444, ""he"", ""en"")"),"as a sheep")</f>
        <v>as a sheep</v>
      </c>
      <c r="F444" s="4"/>
      <c r="G444" s="4"/>
      <c r="H444" s="4"/>
    </row>
    <row r="445" ht="15.75" customHeight="1">
      <c r="A445" s="8" t="s">
        <v>2028</v>
      </c>
      <c r="B445" s="1" t="s">
        <v>546</v>
      </c>
      <c r="C445" s="4">
        <v>444.0</v>
      </c>
      <c r="D445" s="5" t="s">
        <v>2029</v>
      </c>
      <c r="E445" s="4" t="str">
        <f>IFERROR(__xludf.DUMMYFUNCTION("GOOGLETRANSLATE(D445, ""he"", ""en"")"),"with him")</f>
        <v>with him</v>
      </c>
      <c r="F445" s="4"/>
      <c r="G445" s="4"/>
      <c r="H445" s="4"/>
    </row>
    <row r="446" ht="15.75" customHeight="1">
      <c r="A446" s="8" t="s">
        <v>2030</v>
      </c>
      <c r="B446" s="1" t="s">
        <v>2031</v>
      </c>
      <c r="C446" s="4">
        <v>445.0</v>
      </c>
      <c r="D446" s="5" t="s">
        <v>2032</v>
      </c>
      <c r="E446" s="4" t="str">
        <f>IFERROR(__xludf.DUMMYFUNCTION("GOOGLETRANSLATE(D446, ""he"", ""en"")"),"And we will behave")</f>
        <v>And we will behave</v>
      </c>
      <c r="F446" s="4"/>
      <c r="G446" s="4"/>
      <c r="H446" s="4"/>
    </row>
    <row r="447" ht="15.75" customHeight="1">
      <c r="A447" s="8" t="s">
        <v>2033</v>
      </c>
      <c r="B447" s="1" t="s">
        <v>2034</v>
      </c>
      <c r="C447" s="4">
        <v>446.0</v>
      </c>
      <c r="D447" s="5" t="s">
        <v>2035</v>
      </c>
      <c r="E447" s="4" t="str">
        <f>IFERROR(__xludf.DUMMYFUNCTION("GOOGLETRANSLATE(D447, ""he"", ""en"")"),"as a herd")</f>
        <v>as a herd</v>
      </c>
      <c r="F447" s="4"/>
      <c r="G447" s="4"/>
      <c r="H447" s="4"/>
    </row>
    <row r="448" ht="15.75" customHeight="1">
      <c r="A448" s="8" t="s">
        <v>2036</v>
      </c>
      <c r="B448" s="1" t="s">
        <v>2037</v>
      </c>
      <c r="C448" s="4">
        <v>447.0</v>
      </c>
      <c r="D448" s="5" t="s">
        <v>1362</v>
      </c>
      <c r="E448" s="4" t="str">
        <f>IFERROR(__xludf.DUMMYFUNCTION("GOOGLETRANSLATE(D448, ""he"", ""en"")"),"in the desert:")</f>
        <v>in the desert:</v>
      </c>
      <c r="F448" s="4"/>
      <c r="G448" s="4"/>
      <c r="H448" s="4"/>
    </row>
    <row r="449" ht="15.75" customHeight="1">
      <c r="A449" s="8" t="s">
        <v>2038</v>
      </c>
      <c r="B449" s="1" t="s">
        <v>2039</v>
      </c>
      <c r="C449" s="4">
        <v>448.0</v>
      </c>
      <c r="D449" s="5" t="s">
        <v>2040</v>
      </c>
      <c r="E449" s="4" t="str">
        <f>IFERROR(__xludf.DUMMYFUNCTION("GOOGLETRANSLATE(D449, ""he"", ""en"")"),"{n}")</f>
        <v>{n}</v>
      </c>
      <c r="F449" s="4"/>
      <c r="G449" s="4"/>
      <c r="H449" s="4"/>
    </row>
    <row r="450" ht="15.75" customHeight="1">
      <c r="A450" s="8" t="s">
        <v>2041</v>
      </c>
      <c r="B450" s="1" t="s">
        <v>2042</v>
      </c>
      <c r="C450" s="4">
        <v>449.0</v>
      </c>
      <c r="D450" s="5" t="s">
        <v>1258</v>
      </c>
      <c r="E450" s="4" t="str">
        <f>IFERROR(__xludf.DUMMYFUNCTION("GOOGLETRANSLATE(D450, ""he"", ""en"")"),"And he was comforted")</f>
        <v>And he was comforted</v>
      </c>
      <c r="F450" s="4"/>
      <c r="G450" s="4"/>
      <c r="H450" s="4"/>
    </row>
    <row r="451" ht="15.75" customHeight="1">
      <c r="A451" s="8" t="s">
        <v>2043</v>
      </c>
      <c r="B451" s="1" t="s">
        <v>2044</v>
      </c>
      <c r="C451" s="4">
        <v>450.0</v>
      </c>
      <c r="D451" s="5" t="s">
        <v>2045</v>
      </c>
      <c r="E451" s="4" t="str">
        <f>IFERROR(__xludf.DUMMYFUNCTION("GOOGLETRANSLATE(D451, ""he"", ""en"")"),"insure")</f>
        <v>insure</v>
      </c>
      <c r="F451" s="4"/>
      <c r="G451" s="4"/>
      <c r="H451" s="4"/>
    </row>
    <row r="452" ht="15.75" customHeight="1">
      <c r="A452" s="8" t="s">
        <v>2046</v>
      </c>
      <c r="B452" s="1">
        <v>55.0</v>
      </c>
      <c r="C452" s="4">
        <v>451.0</v>
      </c>
      <c r="D452" s="5" t="s">
        <v>144</v>
      </c>
      <c r="E452" s="4" t="str">
        <f>IFERROR(__xludf.DUMMYFUNCTION("GOOGLETRANSLATE(D452, ""he"", ""en"")"),"and not")</f>
        <v>and not</v>
      </c>
      <c r="F452" s="4"/>
      <c r="G452" s="4"/>
      <c r="H452" s="4"/>
    </row>
    <row r="453" ht="15.75" customHeight="1">
      <c r="A453" s="8" t="s">
        <v>2047</v>
      </c>
      <c r="B453" s="1" t="s">
        <v>2048</v>
      </c>
      <c r="C453" s="4">
        <v>452.0</v>
      </c>
      <c r="D453" s="5" t="s">
        <v>2049</v>
      </c>
      <c r="E453" s="4" t="str">
        <f>IFERROR(__xludf.DUMMYFUNCTION("GOOGLETRANSLATE(D453, ""he"", ""en"")"),"be afraid")</f>
        <v>be afraid</v>
      </c>
      <c r="F453" s="4"/>
      <c r="G453" s="4"/>
      <c r="H453" s="4"/>
    </row>
    <row r="454" ht="15.75" customHeight="1">
      <c r="A454" s="8" t="s">
        <v>2050</v>
      </c>
      <c r="B454" s="1" t="s">
        <v>2051</v>
      </c>
      <c r="C454" s="4">
        <v>453.0</v>
      </c>
      <c r="D454" s="5" t="s">
        <v>2052</v>
      </c>
      <c r="E454" s="4" t="str">
        <f>IFERROR(__xludf.DUMMYFUNCTION("GOOGLETRANSLATE(D454, ""he"", ""en"")"),"and you")</f>
        <v>and you</v>
      </c>
      <c r="F454" s="4"/>
      <c r="G454" s="4"/>
      <c r="H454" s="4"/>
    </row>
    <row r="455" ht="15.75" customHeight="1">
      <c r="A455" s="8" t="s">
        <v>2053</v>
      </c>
      <c r="B455" s="1" t="s">
        <v>2054</v>
      </c>
      <c r="C455" s="4">
        <v>454.0</v>
      </c>
      <c r="D455" s="5" t="s">
        <v>2055</v>
      </c>
      <c r="E455" s="4" t="str">
        <f>IFERROR(__xludf.DUMMYFUNCTION("GOOGLETRANSLATE(D455, ""he"", ""en"")"),"their enemies")</f>
        <v>their enemies</v>
      </c>
      <c r="F455" s="4"/>
      <c r="G455" s="4"/>
      <c r="H455" s="4"/>
    </row>
    <row r="456" ht="15.75" customHeight="1">
      <c r="A456" s="8" t="s">
        <v>2056</v>
      </c>
      <c r="B456" s="1" t="s">
        <v>2057</v>
      </c>
      <c r="C456" s="4">
        <v>455.0</v>
      </c>
      <c r="D456" s="5" t="s">
        <v>2058</v>
      </c>
      <c r="E456" s="4" t="str">
        <f>IFERROR(__xludf.DUMMYFUNCTION("GOOGLETRANSLATE(D456, ""he"", ""en"")"),"cover")</f>
        <v>cover</v>
      </c>
      <c r="F456" s="4"/>
      <c r="G456" s="4"/>
      <c r="H456" s="4"/>
    </row>
    <row r="457" ht="15.75" customHeight="1">
      <c r="A457" s="8" t="s">
        <v>2059</v>
      </c>
      <c r="B457" s="1" t="s">
        <v>2060</v>
      </c>
      <c r="C457" s="4">
        <v>456.0</v>
      </c>
      <c r="D457" s="5" t="s">
        <v>2061</v>
      </c>
      <c r="E457" s="4" t="str">
        <f>IFERROR(__xludf.DUMMYFUNCTION("GOOGLETRANSLATE(D457, ""he"", ""en"")"),"the sea:")</f>
        <v>the sea:</v>
      </c>
      <c r="F457" s="4"/>
      <c r="G457" s="4"/>
      <c r="H457" s="4"/>
    </row>
    <row r="458" ht="15.75" customHeight="1">
      <c r="A458" s="8" t="s">
        <v>2062</v>
      </c>
      <c r="B458" s="1" t="s">
        <v>2063</v>
      </c>
      <c r="C458" s="4">
        <v>457.0</v>
      </c>
      <c r="D458" s="5" t="s">
        <v>2064</v>
      </c>
      <c r="E458" s="4" t="str">
        <f>IFERROR(__xludf.DUMMYFUNCTION("GOOGLETRANSLATE(D458, ""he"", ""en"")"),"{nod}")</f>
        <v>{nod}</v>
      </c>
      <c r="F458" s="4"/>
      <c r="G458" s="4"/>
      <c r="H458" s="4"/>
    </row>
    <row r="459" ht="15.75" customHeight="1">
      <c r="A459" s="8" t="s">
        <v>2065</v>
      </c>
      <c r="B459" s="1" t="s">
        <v>2066</v>
      </c>
      <c r="C459" s="4">
        <v>458.0</v>
      </c>
      <c r="D459" s="5" t="s">
        <v>2067</v>
      </c>
      <c r="E459" s="4" t="str">
        <f>IFERROR(__xludf.DUMMYFUNCTION("GOOGLETRANSLATE(D459, ""he"", ""en"")"),"and brought them")</f>
        <v>and brought them</v>
      </c>
      <c r="F459" s="4"/>
      <c r="G459" s="4"/>
      <c r="H459" s="4"/>
    </row>
    <row r="460" ht="15.75" customHeight="1">
      <c r="A460" s="8" t="s">
        <v>2068</v>
      </c>
      <c r="B460" s="1" t="s">
        <v>2069</v>
      </c>
      <c r="C460" s="4">
        <v>459.0</v>
      </c>
      <c r="D460" s="5" t="s">
        <v>545</v>
      </c>
      <c r="E460" s="4" t="str">
        <f>IFERROR(__xludf.DUMMYFUNCTION("GOOGLETRANSLATE(D460, ""he"", ""en"")"),"to")</f>
        <v>to</v>
      </c>
      <c r="F460" s="4"/>
      <c r="G460" s="4"/>
      <c r="H460" s="4"/>
    </row>
    <row r="461" ht="15.75" customHeight="1">
      <c r="A461" s="8" t="s">
        <v>2070</v>
      </c>
      <c r="B461" s="1" t="s">
        <v>2071</v>
      </c>
      <c r="C461" s="4">
        <v>460.0</v>
      </c>
      <c r="D461" s="5" t="s">
        <v>2072</v>
      </c>
      <c r="E461" s="4" t="str">
        <f>IFERROR(__xludf.DUMMYFUNCTION("GOOGLETRANSLATE(D461, ""he"", ""en"")"),"limit")</f>
        <v>limit</v>
      </c>
      <c r="F461" s="4"/>
      <c r="G461" s="4"/>
      <c r="H461" s="4"/>
    </row>
    <row r="462" ht="15.75" customHeight="1">
      <c r="A462" s="8" t="s">
        <v>2073</v>
      </c>
      <c r="B462" s="1" t="s">
        <v>1593</v>
      </c>
      <c r="C462" s="4">
        <v>461.0</v>
      </c>
      <c r="D462" s="5" t="s">
        <v>2074</v>
      </c>
      <c r="E462" s="4" t="str">
        <f>IFERROR(__xludf.DUMMYFUNCTION("GOOGLETRANSLATE(D462, ""he"", ""en"")"),"His Holiness")</f>
        <v>His Holiness</v>
      </c>
      <c r="F462" s="4"/>
      <c r="G462" s="4"/>
      <c r="H462" s="4"/>
    </row>
    <row r="463" ht="15.75" customHeight="1">
      <c r="A463" s="8" t="s">
        <v>2075</v>
      </c>
      <c r="B463" s="1">
        <v>56.0</v>
      </c>
      <c r="C463" s="4">
        <v>462.0</v>
      </c>
      <c r="D463" s="5" t="s">
        <v>2076</v>
      </c>
      <c r="E463" s="4" t="str">
        <f>IFERROR(__xludf.DUMMYFUNCTION("GOOGLETRANSLATE(D463, ""he"", ""en"")"),"mountain")</f>
        <v>mountain</v>
      </c>
      <c r="F463" s="4"/>
      <c r="G463" s="4"/>
      <c r="H463" s="4"/>
    </row>
    <row r="464" ht="15.75" customHeight="1">
      <c r="A464" s="8" t="s">
        <v>2077</v>
      </c>
      <c r="B464" s="1" t="s">
        <v>1299</v>
      </c>
      <c r="C464" s="4">
        <v>463.0</v>
      </c>
      <c r="D464" s="5" t="s">
        <v>153</v>
      </c>
      <c r="E464" s="4" t="str">
        <f>IFERROR(__xludf.DUMMYFUNCTION("GOOGLETRANSLATE(D464, ""he"", ""en"")"),"this")</f>
        <v>this</v>
      </c>
      <c r="F464" s="4"/>
      <c r="G464" s="4"/>
      <c r="H464" s="4"/>
    </row>
    <row r="465" ht="15.75" customHeight="1">
      <c r="A465" s="8" t="s">
        <v>2078</v>
      </c>
      <c r="B465" s="1" t="s">
        <v>2079</v>
      </c>
      <c r="C465" s="4">
        <v>464.0</v>
      </c>
      <c r="D465" s="5" t="s">
        <v>2080</v>
      </c>
      <c r="E465" s="4" t="str">
        <f>IFERROR(__xludf.DUMMYFUNCTION("GOOGLETRANSLATE(D465, ""he"", ""en"")"),"Kenta")</f>
        <v>Kenta</v>
      </c>
      <c r="F465" s="4"/>
      <c r="G465" s="4"/>
      <c r="H465" s="4"/>
    </row>
    <row r="466" ht="15.75" customHeight="1">
      <c r="A466" s="8" t="s">
        <v>147</v>
      </c>
      <c r="B466" s="1" t="s">
        <v>1302</v>
      </c>
      <c r="C466" s="4">
        <v>465.0</v>
      </c>
      <c r="D466" s="5" t="s">
        <v>2081</v>
      </c>
      <c r="E466" s="4" t="str">
        <f>IFERROR(__xludf.DUMMYFUNCTION("GOOGLETRANSLATE(D466, ""he"", ""en"")"),"his right:")</f>
        <v>his right:</v>
      </c>
      <c r="F466" s="4"/>
      <c r="G466" s="4"/>
      <c r="H466" s="4"/>
    </row>
    <row r="467" ht="15.75" customHeight="1">
      <c r="A467" s="8" t="s">
        <v>2082</v>
      </c>
      <c r="B467" s="1" t="s">
        <v>1293</v>
      </c>
      <c r="C467" s="4">
        <v>466.0</v>
      </c>
      <c r="D467" s="5" t="s">
        <v>2083</v>
      </c>
      <c r="E467" s="4" t="str">
        <f>IFERROR(__xludf.DUMMYFUNCTION("GOOGLETRANSLATE(D467, ""he"", ""en"")"),"{nah}")</f>
        <v>{nah}</v>
      </c>
      <c r="F467" s="4"/>
      <c r="G467" s="4"/>
      <c r="H467" s="4"/>
    </row>
    <row r="468" ht="15.75" customHeight="1">
      <c r="A468" s="8" t="s">
        <v>2084</v>
      </c>
      <c r="B468" s="1" t="s">
        <v>2085</v>
      </c>
      <c r="C468" s="4">
        <v>467.0</v>
      </c>
      <c r="D468" s="5" t="s">
        <v>2086</v>
      </c>
      <c r="E468" s="4" t="str">
        <f>IFERROR(__xludf.DUMMYFUNCTION("GOOGLETRANSLATE(D468, ""he"", ""en"")"),"and expelled")</f>
        <v>and expelled</v>
      </c>
      <c r="F468" s="4"/>
      <c r="G468" s="4"/>
      <c r="H468" s="4"/>
    </row>
    <row r="469" ht="15.75" customHeight="1">
      <c r="A469" s="8" t="s">
        <v>2087</v>
      </c>
      <c r="B469" s="1" t="s">
        <v>14</v>
      </c>
      <c r="C469" s="4">
        <v>468.0</v>
      </c>
      <c r="D469" s="5" t="s">
        <v>2088</v>
      </c>
      <c r="E469" s="4" t="str">
        <f>IFERROR(__xludf.DUMMYFUNCTION("GOOGLETRANSLATE(D469, ""he"", ""en"")"),"from their faces")</f>
        <v>from their faces</v>
      </c>
      <c r="F469" s="4"/>
      <c r="G469" s="4"/>
      <c r="H469" s="4"/>
    </row>
    <row r="470" ht="15.75" customHeight="1">
      <c r="A470" s="8" t="s">
        <v>2089</v>
      </c>
      <c r="B470" s="1" t="s">
        <v>2090</v>
      </c>
      <c r="C470" s="4">
        <v>469.0</v>
      </c>
      <c r="D470" s="5" t="s">
        <v>2091</v>
      </c>
      <c r="E470" s="4" t="str">
        <f>IFERROR(__xludf.DUMMYFUNCTION("GOOGLETRANSLATE(D470, ""he"", ""en"")"),"Gentiles")</f>
        <v>Gentiles</v>
      </c>
      <c r="F470" s="4"/>
      <c r="G470" s="4"/>
      <c r="H470" s="4"/>
    </row>
    <row r="471" ht="15.75" customHeight="1">
      <c r="A471" s="8" t="s">
        <v>2092</v>
      </c>
      <c r="B471" s="1">
        <v>57.0</v>
      </c>
      <c r="C471" s="4">
        <v>470.0</v>
      </c>
      <c r="D471" s="5" t="s">
        <v>2093</v>
      </c>
      <c r="E471" s="4" t="str">
        <f>IFERROR(__xludf.DUMMYFUNCTION("GOOGLETRANSLATE(D471, ""he"", ""en"")"),"And they fell")</f>
        <v>And they fell</v>
      </c>
      <c r="F471" s="4"/>
      <c r="G471" s="4"/>
      <c r="H471" s="4"/>
    </row>
    <row r="472" ht="15.75" customHeight="1">
      <c r="A472" s="6" t="s">
        <v>2094</v>
      </c>
      <c r="B472" s="7" t="s">
        <v>2095</v>
      </c>
      <c r="C472" s="4">
        <v>471.0</v>
      </c>
      <c r="D472" s="5" t="s">
        <v>2096</v>
      </c>
      <c r="E472" s="4" t="str">
        <f>IFERROR(__xludf.DUMMYFUNCTION("GOOGLETRANSLATE(D472, ""he"", ""en"")"),"on a rope")</f>
        <v>on a rope</v>
      </c>
      <c r="F472" s="4"/>
      <c r="G472" s="4"/>
      <c r="H472" s="4"/>
    </row>
    <row r="473" ht="15.75" customHeight="1">
      <c r="A473" s="6" t="s">
        <v>2097</v>
      </c>
      <c r="B473" s="7" t="s">
        <v>2098</v>
      </c>
      <c r="C473" s="4">
        <v>472.0</v>
      </c>
      <c r="D473" s="5" t="s">
        <v>2099</v>
      </c>
      <c r="E473" s="4" t="str">
        <f>IFERROR(__xludf.DUMMYFUNCTION("GOOGLETRANSLATE(D473, ""he"", ""en"")"),"inheritance")</f>
        <v>inheritance</v>
      </c>
      <c r="F473" s="4"/>
      <c r="G473" s="4"/>
      <c r="H473" s="4"/>
    </row>
    <row r="474" ht="15.75" customHeight="1">
      <c r="A474" s="6" t="s">
        <v>1142</v>
      </c>
      <c r="B474" s="7" t="s">
        <v>2100</v>
      </c>
      <c r="C474" s="4">
        <v>473.0</v>
      </c>
      <c r="D474" s="5" t="s">
        <v>2101</v>
      </c>
      <c r="E474" s="4" t="str">
        <f>IFERROR(__xludf.DUMMYFUNCTION("GOOGLETRANSLATE(D474, ""he"", ""en"")"),"And he dwelt")</f>
        <v>And he dwelt</v>
      </c>
      <c r="F474" s="4"/>
      <c r="G474" s="4"/>
      <c r="H474" s="4"/>
    </row>
    <row r="475" ht="15.75" customHeight="1">
      <c r="A475" s="6" t="s">
        <v>2102</v>
      </c>
      <c r="B475" s="7" t="s">
        <v>2103</v>
      </c>
      <c r="C475" s="4">
        <v>474.0</v>
      </c>
      <c r="D475" s="5" t="s">
        <v>2104</v>
      </c>
      <c r="E475" s="4" t="str">
        <f>IFERROR(__xludf.DUMMYFUNCTION("GOOGLETRANSLATE(D475, ""he"", ""en"")"),"in their tents")</f>
        <v>in their tents</v>
      </c>
      <c r="F475" s="4"/>
      <c r="G475" s="4"/>
      <c r="H475" s="4"/>
    </row>
    <row r="476" ht="15.75" customHeight="1">
      <c r="A476" s="6" t="s">
        <v>2105</v>
      </c>
      <c r="B476" s="7" t="s">
        <v>2106</v>
      </c>
      <c r="C476" s="4">
        <v>475.0</v>
      </c>
      <c r="D476" s="5" t="s">
        <v>2107</v>
      </c>
      <c r="E476" s="4" t="str">
        <f>IFERROR(__xludf.DUMMYFUNCTION("GOOGLETRANSLATE(D476, ""he"", ""en"")"),"tribal")</f>
        <v>tribal</v>
      </c>
      <c r="F476" s="4"/>
      <c r="G476" s="4"/>
      <c r="H476" s="4"/>
    </row>
    <row r="477" ht="15.75" customHeight="1">
      <c r="A477" s="8" t="s">
        <v>2108</v>
      </c>
      <c r="B477" s="1">
        <v>58.0</v>
      </c>
      <c r="C477" s="4">
        <v>476.0</v>
      </c>
      <c r="D477" s="5" t="s">
        <v>2109</v>
      </c>
      <c r="E477" s="4" t="str">
        <f>IFERROR(__xludf.DUMMYFUNCTION("GOOGLETRANSLATE(D477, ""he"", ""en"")"),"Israel:")</f>
        <v>Israel:</v>
      </c>
      <c r="F477" s="4"/>
      <c r="G477" s="4"/>
      <c r="H477" s="4"/>
    </row>
    <row r="478" ht="15.75" customHeight="1">
      <c r="A478" s="6" t="s">
        <v>2110</v>
      </c>
      <c r="B478" s="7" t="s">
        <v>2111</v>
      </c>
      <c r="C478" s="4">
        <v>477.0</v>
      </c>
      <c r="D478" s="5" t="s">
        <v>2112</v>
      </c>
      <c r="E478" s="4" t="str">
        <f>IFERROR(__xludf.DUMMYFUNCTION("GOOGLETRANSLATE(D478, ""he"", ""en"")"),"{no}")</f>
        <v>{no}</v>
      </c>
      <c r="F478" s="4"/>
      <c r="G478" s="4"/>
      <c r="H478" s="4"/>
    </row>
    <row r="479" ht="15.75" customHeight="1">
      <c r="A479" s="6" t="s">
        <v>2113</v>
      </c>
      <c r="B479" s="7" t="s">
        <v>2114</v>
      </c>
      <c r="C479" s="4">
        <v>478.0</v>
      </c>
      <c r="D479" s="5" t="s">
        <v>1328</v>
      </c>
      <c r="E479" s="4" t="str">
        <f>IFERROR(__xludf.DUMMYFUNCTION("GOOGLETRANSLATE(D479, ""he"", ""en"")"),"And they tried")</f>
        <v>And they tried</v>
      </c>
      <c r="F479" s="4"/>
      <c r="G479" s="4"/>
      <c r="H479" s="4"/>
    </row>
    <row r="480" ht="15.75" customHeight="1">
      <c r="A480" s="6" t="s">
        <v>2115</v>
      </c>
      <c r="B480" s="7" t="s">
        <v>2116</v>
      </c>
      <c r="C480" s="4">
        <v>479.0</v>
      </c>
      <c r="D480" s="5" t="s">
        <v>2117</v>
      </c>
      <c r="E480" s="4" t="str">
        <f>IFERROR(__xludf.DUMMYFUNCTION("GOOGLETRANSLATE(D480, ""he"", ""en"")"),"And they converted")</f>
        <v>And they converted</v>
      </c>
      <c r="F480" s="4"/>
      <c r="G480" s="4"/>
      <c r="H480" s="4"/>
    </row>
    <row r="481" ht="15.75" customHeight="1">
      <c r="A481" s="6" t="s">
        <v>2118</v>
      </c>
      <c r="B481" s="7" t="s">
        <v>2119</v>
      </c>
      <c r="C481" s="4">
        <v>480.0</v>
      </c>
      <c r="D481" s="5" t="s">
        <v>1099</v>
      </c>
      <c r="E481" s="4" t="str">
        <f>IFERROR(__xludf.DUMMYFUNCTION("GOOGLETRANSLATE(D481, ""he"", ""en"")"),"you")</f>
        <v>you</v>
      </c>
      <c r="F481" s="4"/>
      <c r="G481" s="4"/>
      <c r="H481" s="4"/>
    </row>
    <row r="482" ht="15.75" customHeight="1">
      <c r="A482" s="8" t="s">
        <v>2120</v>
      </c>
      <c r="B482" s="1">
        <v>59.0</v>
      </c>
      <c r="C482" s="4">
        <v>481.0</v>
      </c>
      <c r="D482" s="5" t="s">
        <v>35</v>
      </c>
      <c r="E482" s="4" t="str">
        <f>IFERROR(__xludf.DUMMYFUNCTION("GOOGLETRANSLATE(D482, ""he"", ""en"")"),"god")</f>
        <v>god</v>
      </c>
      <c r="F482" s="4"/>
      <c r="G482" s="4"/>
      <c r="H482" s="4"/>
    </row>
    <row r="483" ht="15.75" customHeight="1">
      <c r="A483" s="6" t="s">
        <v>2121</v>
      </c>
      <c r="B483" s="7" t="s">
        <v>2122</v>
      </c>
      <c r="C483" s="4">
        <v>482.0</v>
      </c>
      <c r="D483" s="5" t="s">
        <v>751</v>
      </c>
      <c r="E483" s="4" t="str">
        <f>IFERROR(__xludf.DUMMYFUNCTION("GOOGLETRANSLATE(D483, ""he"", ""en"")"),"upper")</f>
        <v>upper</v>
      </c>
      <c r="F483" s="4"/>
      <c r="G483" s="4"/>
      <c r="H483" s="4"/>
    </row>
    <row r="484" ht="15.75" customHeight="1">
      <c r="A484" s="6" t="s">
        <v>35</v>
      </c>
      <c r="B484" s="7" t="s">
        <v>34</v>
      </c>
      <c r="C484" s="4">
        <v>483.0</v>
      </c>
      <c r="D484" s="5" t="s">
        <v>2123</v>
      </c>
      <c r="E484" s="4" t="str">
        <f>IFERROR(__xludf.DUMMYFUNCTION("GOOGLETRANSLATE(D484, ""he"", ""en"")"),"and his witnesses")</f>
        <v>and his witnesses</v>
      </c>
      <c r="F484" s="4"/>
      <c r="G484" s="4"/>
      <c r="H484" s="4"/>
    </row>
    <row r="485" ht="15.75" customHeight="1">
      <c r="A485" s="6" t="s">
        <v>2124</v>
      </c>
      <c r="B485" s="7" t="s">
        <v>2125</v>
      </c>
      <c r="C485" s="4">
        <v>484.0</v>
      </c>
      <c r="D485" s="5" t="s">
        <v>132</v>
      </c>
      <c r="E485" s="4" t="str">
        <f>IFERROR(__xludf.DUMMYFUNCTION("GOOGLETRANSLATE(D485, ""he"", ""en"")"),"not")</f>
        <v>not</v>
      </c>
      <c r="F485" s="4"/>
      <c r="G485" s="4"/>
      <c r="H485" s="4"/>
    </row>
    <row r="486" ht="15.75" customHeight="1">
      <c r="A486" s="6" t="s">
        <v>2126</v>
      </c>
      <c r="B486" s="7" t="s">
        <v>2127</v>
      </c>
      <c r="C486" s="4">
        <v>485.0</v>
      </c>
      <c r="D486" s="5" t="s">
        <v>2128</v>
      </c>
      <c r="E486" s="4" t="str">
        <f>IFERROR(__xludf.DUMMYFUNCTION("GOOGLETRANSLATE(D486, ""he"", ""en"")"),"Save:")</f>
        <v>Save:</v>
      </c>
      <c r="F486" s="4"/>
      <c r="G486" s="4"/>
      <c r="H486" s="4"/>
    </row>
    <row r="487" ht="15.75" customHeight="1">
      <c r="A487" s="6" t="s">
        <v>1579</v>
      </c>
      <c r="B487" s="7" t="s">
        <v>2129</v>
      </c>
      <c r="C487" s="4">
        <v>486.0</v>
      </c>
      <c r="D487" s="5" t="s">
        <v>2130</v>
      </c>
      <c r="E487" s="4" t="str">
        <f>IFERROR(__xludf.DUMMYFUNCTION("GOOGLETRANSLATE(D487, ""he"", ""en"")"),"{noun}")</f>
        <v>{noun}</v>
      </c>
      <c r="F487" s="4"/>
      <c r="G487" s="4"/>
      <c r="H487" s="4"/>
    </row>
    <row r="488" ht="15.75" customHeight="1">
      <c r="A488" s="6" t="s">
        <v>2131</v>
      </c>
      <c r="B488" s="7" t="s">
        <v>1593</v>
      </c>
      <c r="C488" s="4">
        <v>487.0</v>
      </c>
      <c r="D488" s="5" t="s">
        <v>2132</v>
      </c>
      <c r="E488" s="4" t="str">
        <f>IFERROR(__xludf.DUMMYFUNCTION("GOOGLETRANSLATE(D488, ""he"", ""en"")"),"And they retreated")</f>
        <v>And they retreated</v>
      </c>
      <c r="F488" s="4"/>
      <c r="G488" s="4"/>
      <c r="H488" s="4"/>
    </row>
    <row r="489" ht="15.75" customHeight="1">
      <c r="A489" s="8" t="s">
        <v>2133</v>
      </c>
      <c r="B489" s="1">
        <v>60.0</v>
      </c>
      <c r="C489" s="4">
        <v>488.0</v>
      </c>
      <c r="D489" s="5" t="s">
        <v>2134</v>
      </c>
      <c r="E489" s="4" t="str">
        <f>IFERROR(__xludf.DUMMYFUNCTION("GOOGLETRANSLATE(D489, ""he"", ""en"")"),"And they betrayed")</f>
        <v>And they betrayed</v>
      </c>
      <c r="F489" s="4"/>
      <c r="G489" s="4"/>
      <c r="H489" s="4"/>
    </row>
    <row r="490" ht="15.75" customHeight="1">
      <c r="A490" s="6" t="s">
        <v>2135</v>
      </c>
      <c r="B490" s="7" t="s">
        <v>2136</v>
      </c>
      <c r="C490" s="4">
        <v>489.0</v>
      </c>
      <c r="D490" s="5" t="s">
        <v>1149</v>
      </c>
      <c r="E490" s="4" t="str">
        <f>IFERROR(__xludf.DUMMYFUNCTION("GOOGLETRANSLATE(D490, ""he"", ""en"")"),"as their fathers")</f>
        <v>as their fathers</v>
      </c>
      <c r="F490" s="4"/>
      <c r="G490" s="4"/>
      <c r="H490" s="4"/>
    </row>
    <row r="491" ht="15.75" customHeight="1">
      <c r="A491" s="6" t="s">
        <v>2137</v>
      </c>
      <c r="B491" s="7" t="s">
        <v>2138</v>
      </c>
      <c r="C491" s="4">
        <v>490.0</v>
      </c>
      <c r="D491" s="5" t="s">
        <v>2139</v>
      </c>
      <c r="E491" s="4" t="str">
        <f>IFERROR(__xludf.DUMMYFUNCTION("GOOGLETRANSLATE(D491, ""he"", ""en"")"),"turn over")</f>
        <v>turn over</v>
      </c>
      <c r="F491" s="4"/>
      <c r="G491" s="4"/>
      <c r="H491" s="4"/>
    </row>
    <row r="492" ht="15.75" customHeight="1">
      <c r="A492" s="6" t="s">
        <v>2140</v>
      </c>
      <c r="B492" s="7" t="s">
        <v>2141</v>
      </c>
      <c r="C492" s="4">
        <v>491.0</v>
      </c>
      <c r="D492" s="5" t="s">
        <v>2142</v>
      </c>
      <c r="E492" s="4" t="str">
        <f>IFERROR(__xludf.DUMMYFUNCTION("GOOGLETRANSLATE(D492, ""he"", ""en"")"),"as a bow")</f>
        <v>as a bow</v>
      </c>
      <c r="F492" s="4"/>
      <c r="G492" s="4"/>
      <c r="H492" s="4"/>
    </row>
    <row r="493" ht="15.75" customHeight="1">
      <c r="A493" s="6" t="s">
        <v>2143</v>
      </c>
      <c r="B493" s="7" t="s">
        <v>2144</v>
      </c>
      <c r="C493" s="4">
        <v>492.0</v>
      </c>
      <c r="D493" s="5" t="s">
        <v>2145</v>
      </c>
      <c r="E493" s="4" t="str">
        <f>IFERROR(__xludf.DUMMYFUNCTION("GOOGLETRANSLATE(D493, ""he"", ""en"")"),"Remia:")</f>
        <v>Remia:</v>
      </c>
      <c r="F493" s="4"/>
      <c r="G493" s="4"/>
      <c r="H493" s="4"/>
    </row>
    <row r="494" ht="15.75" customHeight="1">
      <c r="A494" s="8" t="s">
        <v>2146</v>
      </c>
      <c r="B494" s="1" t="s">
        <v>2147</v>
      </c>
      <c r="C494" s="4">
        <v>493.0</v>
      </c>
      <c r="D494" s="5" t="s">
        <v>2148</v>
      </c>
      <c r="E494" s="4" t="str">
        <f>IFERROR(__xludf.DUMMYFUNCTION("GOOGLETRANSLATE(D494, ""he"", ""en"")"),"{rest}")</f>
        <v>{rest}</v>
      </c>
      <c r="F494" s="4"/>
      <c r="G494" s="4"/>
      <c r="H494" s="4"/>
    </row>
    <row r="495" ht="15.75" customHeight="1">
      <c r="A495" s="8" t="s">
        <v>2149</v>
      </c>
      <c r="B495" s="1" t="s">
        <v>2150</v>
      </c>
      <c r="C495" s="4">
        <v>494.0</v>
      </c>
      <c r="D495" s="5" t="s">
        <v>2151</v>
      </c>
      <c r="E495" s="4" t="str">
        <f>IFERROR(__xludf.DUMMYFUNCTION("GOOGLETRANSLATE(D495, ""he"", ""en"")"),"And they were angry")</f>
        <v>And they were angry</v>
      </c>
      <c r="F495" s="4"/>
      <c r="G495" s="4"/>
      <c r="H495" s="4"/>
    </row>
    <row r="496" ht="15.75" customHeight="1">
      <c r="A496" s="8" t="s">
        <v>2152</v>
      </c>
      <c r="B496" s="1">
        <v>61.0</v>
      </c>
      <c r="C496" s="4">
        <v>495.0</v>
      </c>
      <c r="D496" s="5" t="s">
        <v>2153</v>
      </c>
      <c r="E496" s="4" t="str">
        <f>IFERROR(__xludf.DUMMYFUNCTION("GOOGLETRANSLATE(D496, ""he"", ""en"")"),"on their stage")</f>
        <v>on their stage</v>
      </c>
      <c r="F496" s="4"/>
      <c r="G496" s="4"/>
      <c r="H496" s="4"/>
    </row>
    <row r="497" ht="15.75" customHeight="1">
      <c r="A497" s="6" t="s">
        <v>2154</v>
      </c>
      <c r="B497" s="7" t="s">
        <v>2155</v>
      </c>
      <c r="C497" s="4">
        <v>496.0</v>
      </c>
      <c r="D497" s="5" t="s">
        <v>2115</v>
      </c>
      <c r="E497" s="4" t="str">
        <f>IFERROR(__xludf.DUMMYFUNCTION("GOOGLETRANSLATE(D497, ""he"", ""en"")"),"and in their sculptures")</f>
        <v>and in their sculptures</v>
      </c>
      <c r="F497" s="4"/>
      <c r="G497" s="4"/>
      <c r="H497" s="4"/>
    </row>
    <row r="498" ht="15.75" customHeight="1">
      <c r="A498" s="6" t="s">
        <v>2156</v>
      </c>
      <c r="B498" s="7" t="s">
        <v>2157</v>
      </c>
      <c r="C498" s="4">
        <v>497.0</v>
      </c>
      <c r="D498" s="5" t="s">
        <v>2158</v>
      </c>
      <c r="E498" s="4" t="str">
        <f>IFERROR(__xludf.DUMMYFUNCTION("GOOGLETRANSLATE(D498, ""he"", ""en"")"),"Yakneyuhu:")</f>
        <v>Yakneyuhu:</v>
      </c>
      <c r="F498" s="4"/>
      <c r="G498" s="4"/>
      <c r="H498" s="4"/>
    </row>
    <row r="499" ht="15.75" customHeight="1">
      <c r="A499" s="6" t="s">
        <v>2159</v>
      </c>
      <c r="B499" s="7" t="s">
        <v>2160</v>
      </c>
      <c r="C499" s="4">
        <v>498.0</v>
      </c>
      <c r="D499" s="5" t="s">
        <v>2161</v>
      </c>
      <c r="E499" s="4" t="str">
        <f>IFERROR(__xludf.DUMMYFUNCTION("GOOGLETRANSLATE(D499, ""he"", ""en"")"),"{net}")</f>
        <v>{net}</v>
      </c>
      <c r="F499" s="4"/>
      <c r="G499" s="4"/>
      <c r="H499" s="4"/>
    </row>
    <row r="500" ht="15.75" customHeight="1">
      <c r="A500" s="6" t="s">
        <v>2162</v>
      </c>
      <c r="B500" s="7" t="s">
        <v>2163</v>
      </c>
      <c r="C500" s="4">
        <v>499.0</v>
      </c>
      <c r="D500" s="5" t="s">
        <v>1406</v>
      </c>
      <c r="E500" s="4" t="str">
        <f>IFERROR(__xludf.DUMMYFUNCTION("GOOGLETRANSLATE(D500, ""he"", ""en"")"),"audio")</f>
        <v>audio</v>
      </c>
      <c r="F500" s="4"/>
      <c r="G500" s="4"/>
      <c r="H500" s="4"/>
    </row>
    <row r="501" ht="15.75" customHeight="1">
      <c r="A501" s="6" t="s">
        <v>2164</v>
      </c>
      <c r="B501" s="7" t="s">
        <v>2165</v>
      </c>
      <c r="C501" s="4">
        <v>500.0</v>
      </c>
      <c r="D501" s="5" t="s">
        <v>35</v>
      </c>
      <c r="E501" s="4" t="str">
        <f>IFERROR(__xludf.DUMMYFUNCTION("GOOGLETRANSLATE(D501, ""he"", ""en"")"),"god")</f>
        <v>god</v>
      </c>
      <c r="F501" s="4"/>
      <c r="G501" s="4"/>
      <c r="H501" s="4"/>
    </row>
    <row r="502" ht="15.75" customHeight="1">
      <c r="A502" s="8" t="s">
        <v>2166</v>
      </c>
      <c r="B502" s="1">
        <v>62.0</v>
      </c>
      <c r="C502" s="4">
        <v>501.0</v>
      </c>
      <c r="D502" s="5" t="s">
        <v>1411</v>
      </c>
      <c r="E502" s="4" t="str">
        <f>IFERROR(__xludf.DUMMYFUNCTION("GOOGLETRANSLATE(D502, ""he"", ""en"")"),"And he conceived")</f>
        <v>And he conceived</v>
      </c>
      <c r="F502" s="4"/>
      <c r="G502" s="4"/>
      <c r="H502" s="4"/>
    </row>
    <row r="503" ht="15.75" customHeight="1">
      <c r="A503" s="6" t="s">
        <v>2167</v>
      </c>
      <c r="B503" s="7" t="s">
        <v>2095</v>
      </c>
      <c r="C503" s="4">
        <v>502.0</v>
      </c>
      <c r="D503" s="5" t="s">
        <v>2168</v>
      </c>
      <c r="E503" s="4" t="str">
        <f>IFERROR(__xludf.DUMMYFUNCTION("GOOGLETRANSLATE(D503, ""he"", ""en"")"),"And it will melt")</f>
        <v>And it will melt</v>
      </c>
      <c r="F503" s="4"/>
      <c r="G503" s="4"/>
      <c r="H503" s="4"/>
    </row>
    <row r="504" ht="15.75" customHeight="1">
      <c r="A504" s="6" t="s">
        <v>2169</v>
      </c>
      <c r="B504" s="7" t="s">
        <v>2170</v>
      </c>
      <c r="C504" s="4">
        <v>503.0</v>
      </c>
      <c r="D504" s="5" t="s">
        <v>1579</v>
      </c>
      <c r="E504" s="4" t="str">
        <f>IFERROR(__xludf.DUMMYFUNCTION("GOOGLETRANSLATE(D504, ""he"", ""en"")"),"very")</f>
        <v>very</v>
      </c>
      <c r="F504" s="4"/>
      <c r="G504" s="4"/>
      <c r="H504" s="4"/>
    </row>
    <row r="505" ht="15.75" customHeight="1">
      <c r="A505" s="6" t="s">
        <v>2029</v>
      </c>
      <c r="B505" s="7" t="s">
        <v>2171</v>
      </c>
      <c r="C505" s="4">
        <v>504.0</v>
      </c>
      <c r="D505" s="5" t="s">
        <v>2172</v>
      </c>
      <c r="E505" s="4" t="str">
        <f>IFERROR(__xludf.DUMMYFUNCTION("GOOGLETRANSLATE(D505, ""he"", ""en"")"),"In Israel:")</f>
        <v>In Israel:</v>
      </c>
      <c r="F505" s="4"/>
      <c r="G505" s="4"/>
      <c r="H505" s="4"/>
    </row>
    <row r="506" ht="15.75" customHeight="1">
      <c r="A506" s="6" t="s">
        <v>2173</v>
      </c>
      <c r="B506" s="7" t="s">
        <v>2174</v>
      </c>
      <c r="C506" s="4">
        <v>505.0</v>
      </c>
      <c r="D506" s="5" t="s">
        <v>2175</v>
      </c>
      <c r="E506" s="4" t="str">
        <f>IFERROR(__xludf.DUMMYFUNCTION("GOOGLETRANSLATE(D506, ""he"", ""en"")"),"{s}")</f>
        <v>{s}</v>
      </c>
      <c r="F506" s="4"/>
      <c r="G506" s="4"/>
      <c r="H506" s="4"/>
    </row>
    <row r="507" ht="15.75" customHeight="1">
      <c r="A507" s="6" t="s">
        <v>2176</v>
      </c>
      <c r="B507" s="7" t="s">
        <v>2177</v>
      </c>
      <c r="C507" s="4">
        <v>506.0</v>
      </c>
      <c r="D507" s="5" t="s">
        <v>2178</v>
      </c>
      <c r="E507" s="4" t="str">
        <f>IFERROR(__xludf.DUMMYFUNCTION("GOOGLETRANSLATE(D507, ""he"", ""en"")"),"And he left")</f>
        <v>And he left</v>
      </c>
      <c r="F507" s="4"/>
      <c r="G507" s="4"/>
      <c r="H507" s="4"/>
    </row>
    <row r="508" ht="15.75" customHeight="1">
      <c r="A508" s="8" t="s">
        <v>2179</v>
      </c>
      <c r="B508" s="1">
        <v>63.0</v>
      </c>
      <c r="C508" s="4">
        <v>507.0</v>
      </c>
      <c r="D508" s="5" t="s">
        <v>2180</v>
      </c>
      <c r="E508" s="4" t="str">
        <f>IFERROR(__xludf.DUMMYFUNCTION("GOOGLETRANSLATE(D508, ""he"", ""en"")"),"house")</f>
        <v>house</v>
      </c>
      <c r="F508" s="4"/>
      <c r="G508" s="4"/>
      <c r="H508" s="4"/>
    </row>
    <row r="509" ht="15.75" customHeight="1">
      <c r="A509" s="6" t="s">
        <v>2181</v>
      </c>
      <c r="B509" s="7" t="s">
        <v>2182</v>
      </c>
      <c r="C509" s="4">
        <v>508.0</v>
      </c>
      <c r="D509" s="5" t="s">
        <v>2183</v>
      </c>
      <c r="E509" s="4" t="str">
        <f>IFERROR(__xludf.DUMMYFUNCTION("GOOGLETRANSLATE(D509, ""he"", ""en"")"),"his")</f>
        <v>his</v>
      </c>
      <c r="F509" s="4"/>
      <c r="G509" s="4"/>
      <c r="H509" s="4"/>
    </row>
    <row r="510" ht="15.75" customHeight="1">
      <c r="A510" s="6" t="s">
        <v>2184</v>
      </c>
      <c r="B510" s="7" t="s">
        <v>2185</v>
      </c>
      <c r="C510" s="4">
        <v>509.0</v>
      </c>
      <c r="D510" s="5" t="s">
        <v>2143</v>
      </c>
      <c r="E510" s="4" t="str">
        <f>IFERROR(__xludf.DUMMYFUNCTION("GOOGLETRANSLATE(D510, ""he"", ""en"")"),"a tent")</f>
        <v>a tent</v>
      </c>
      <c r="F510" s="4"/>
      <c r="G510" s="4"/>
      <c r="H510" s="4"/>
    </row>
    <row r="511" ht="15.75" customHeight="1">
      <c r="A511" s="6" t="s">
        <v>2186</v>
      </c>
      <c r="B511" s="7" t="s">
        <v>2187</v>
      </c>
      <c r="C511" s="4">
        <v>510.0</v>
      </c>
      <c r="D511" s="5" t="s">
        <v>2188</v>
      </c>
      <c r="E511" s="4" t="str">
        <f>IFERROR(__xludf.DUMMYFUNCTION("GOOGLETRANSLATE(D511, ""he"", ""en"")"),"neighbor")</f>
        <v>neighbor</v>
      </c>
      <c r="F511" s="4"/>
      <c r="G511" s="4"/>
      <c r="H511" s="4"/>
    </row>
    <row r="512" ht="15.75" customHeight="1">
      <c r="A512" s="6" t="s">
        <v>132</v>
      </c>
      <c r="B512" s="7" t="s">
        <v>14</v>
      </c>
      <c r="C512" s="4">
        <v>511.0</v>
      </c>
      <c r="D512" s="5" t="s">
        <v>2189</v>
      </c>
      <c r="E512" s="4" t="str">
        <f>IFERROR(__xludf.DUMMYFUNCTION("GOOGLETRANSLATE(D512, ""he"", ""en"")"),"in person:")</f>
        <v>in person:</v>
      </c>
      <c r="F512" s="4"/>
      <c r="G512" s="4"/>
      <c r="H512" s="4"/>
    </row>
    <row r="513" ht="15.75" customHeight="1">
      <c r="A513" s="6" t="s">
        <v>2190</v>
      </c>
      <c r="B513" s="7" t="s">
        <v>2191</v>
      </c>
      <c r="C513" s="4">
        <v>512.0</v>
      </c>
      <c r="D513" s="5" t="s">
        <v>2192</v>
      </c>
      <c r="E513" s="4" t="str">
        <f>IFERROR(__xludf.DUMMYFUNCTION("GOOGLETRANSLATE(D513, ""he"", ""en"")"),"{sa}")</f>
        <v>{sa}</v>
      </c>
      <c r="F513" s="4"/>
      <c r="G513" s="4"/>
      <c r="H513" s="4"/>
    </row>
    <row r="514" ht="15.75" customHeight="1">
      <c r="A514" s="8" t="s">
        <v>2193</v>
      </c>
      <c r="B514" s="1">
        <v>64.0</v>
      </c>
      <c r="C514" s="4">
        <v>513.0</v>
      </c>
      <c r="D514" s="5" t="s">
        <v>1900</v>
      </c>
      <c r="E514" s="4" t="str">
        <f>IFERROR(__xludf.DUMMYFUNCTION("GOOGLETRANSLATE(D514, ""he"", ""en"")"),"And he gave")</f>
        <v>And he gave</v>
      </c>
      <c r="F514" s="4"/>
      <c r="G514" s="4"/>
      <c r="H514" s="4"/>
    </row>
    <row r="515" ht="15.75" customHeight="1">
      <c r="A515" s="6" t="s">
        <v>2194</v>
      </c>
      <c r="B515" s="7" t="s">
        <v>2195</v>
      </c>
      <c r="C515" s="4">
        <v>514.0</v>
      </c>
      <c r="D515" s="5" t="s">
        <v>2196</v>
      </c>
      <c r="E515" s="4" t="str">
        <f>IFERROR(__xludf.DUMMYFUNCTION("GOOGLETRANSLATE(D515, ""he"", ""en"")"),"To my captive")</f>
        <v>To my captive</v>
      </c>
      <c r="F515" s="4"/>
      <c r="G515" s="4"/>
      <c r="H515" s="4"/>
    </row>
    <row r="516" ht="15.75" customHeight="1">
      <c r="A516" s="6" t="s">
        <v>2197</v>
      </c>
      <c r="B516" s="7" t="s">
        <v>2170</v>
      </c>
      <c r="C516" s="4">
        <v>515.0</v>
      </c>
      <c r="D516" s="5" t="s">
        <v>2159</v>
      </c>
      <c r="E516" s="4" t="str">
        <f>IFERROR(__xludf.DUMMYFUNCTION("GOOGLETRANSLATE(D516, ""he"", ""en"")"),"Uzo")</f>
        <v>Uzo</v>
      </c>
      <c r="F516" s="4"/>
      <c r="G516" s="4"/>
      <c r="H516" s="4"/>
    </row>
    <row r="517" ht="15.75" customHeight="1">
      <c r="A517" s="6" t="s">
        <v>2198</v>
      </c>
      <c r="B517" s="7" t="s">
        <v>2199</v>
      </c>
      <c r="C517" s="4">
        <v>516.0</v>
      </c>
      <c r="D517" s="5" t="s">
        <v>2162</v>
      </c>
      <c r="E517" s="4" t="str">
        <f>IFERROR(__xludf.DUMMYFUNCTION("GOOGLETRANSLATE(D517, ""he"", ""en"")"),"and praise him")</f>
        <v>and praise him</v>
      </c>
      <c r="F517" s="4"/>
      <c r="G517" s="4"/>
      <c r="H517" s="4"/>
    </row>
    <row r="518" ht="15.75" customHeight="1">
      <c r="A518" s="6" t="s">
        <v>2200</v>
      </c>
      <c r="B518" s="7" t="s">
        <v>2201</v>
      </c>
      <c r="C518" s="4">
        <v>517.0</v>
      </c>
      <c r="D518" s="5" t="s">
        <v>2202</v>
      </c>
      <c r="E518" s="4" t="str">
        <f>IFERROR(__xludf.DUMMYFUNCTION("GOOGLETRANSLATE(D518, ""he"", ""en"")"),"by hand")</f>
        <v>by hand</v>
      </c>
      <c r="F518" s="4"/>
      <c r="G518" s="4"/>
      <c r="H518" s="4"/>
    </row>
    <row r="519" ht="15.75" customHeight="1">
      <c r="A519" s="6" t="s">
        <v>132</v>
      </c>
      <c r="B519" s="7" t="s">
        <v>14</v>
      </c>
      <c r="C519" s="4">
        <v>518.0</v>
      </c>
      <c r="D519" s="5" t="s">
        <v>1836</v>
      </c>
      <c r="E519" s="4" t="str">
        <f>IFERROR(__xludf.DUMMYFUNCTION("GOOGLETRANSLATE(D519, ""he"", ""en"")"),"narrow:")</f>
        <v>narrow:</v>
      </c>
      <c r="F519" s="4"/>
      <c r="G519" s="4"/>
      <c r="H519" s="4"/>
    </row>
    <row r="520" ht="15.75" customHeight="1">
      <c r="A520" s="6" t="s">
        <v>2203</v>
      </c>
      <c r="B520" s="7" t="s">
        <v>2204</v>
      </c>
      <c r="C520" s="4">
        <v>519.0</v>
      </c>
      <c r="D520" s="5" t="s">
        <v>2205</v>
      </c>
      <c r="E520" s="4" t="str">
        <f>IFERROR(__xludf.DUMMYFUNCTION("GOOGLETRANSLATE(D520, ""he"", ""en"")"),"{grandfather}")</f>
        <v>{grandfather}</v>
      </c>
      <c r="F520" s="4"/>
      <c r="G520" s="4"/>
      <c r="H520" s="4"/>
    </row>
    <row r="521" ht="15.75" customHeight="1">
      <c r="A521" s="8" t="s">
        <v>2206</v>
      </c>
      <c r="B521" s="1">
        <v>65.0</v>
      </c>
      <c r="C521" s="4">
        <v>520.0</v>
      </c>
      <c r="D521" s="5" t="s">
        <v>1931</v>
      </c>
      <c r="E521" s="4" t="str">
        <f>IFERROR(__xludf.DUMMYFUNCTION("GOOGLETRANSLATE(D521, ""he"", ""en"")"),"and closed")</f>
        <v>and closed</v>
      </c>
      <c r="F521" s="4"/>
      <c r="G521" s="4"/>
      <c r="H521" s="4"/>
    </row>
    <row r="522" ht="15.75" customHeight="1">
      <c r="A522" s="6" t="s">
        <v>2207</v>
      </c>
      <c r="B522" s="7" t="s">
        <v>2208</v>
      </c>
      <c r="C522" s="4">
        <v>521.0</v>
      </c>
      <c r="D522" s="5" t="s">
        <v>2169</v>
      </c>
      <c r="E522" s="4" t="str">
        <f>IFERROR(__xludf.DUMMYFUNCTION("GOOGLETRANSLATE(D522, ""he"", ""en"")"),"to the sword")</f>
        <v>to the sword</v>
      </c>
      <c r="F522" s="4"/>
      <c r="G522" s="4"/>
      <c r="H522" s="4"/>
    </row>
    <row r="523" ht="15.75" customHeight="1">
      <c r="A523" s="6" t="s">
        <v>2209</v>
      </c>
      <c r="B523" s="7" t="s">
        <v>2210</v>
      </c>
      <c r="C523" s="4">
        <v>522.0</v>
      </c>
      <c r="D523" s="5" t="s">
        <v>2029</v>
      </c>
      <c r="E523" s="4" t="str">
        <f>IFERROR(__xludf.DUMMYFUNCTION("GOOGLETRANSLATE(D523, ""he"", ""en"")"),"with him")</f>
        <v>with him</v>
      </c>
      <c r="F523" s="4"/>
      <c r="G523" s="4"/>
      <c r="H523" s="4"/>
    </row>
    <row r="524" ht="15.75" customHeight="1">
      <c r="A524" s="6" t="s">
        <v>180</v>
      </c>
      <c r="B524" s="7" t="s">
        <v>684</v>
      </c>
      <c r="C524" s="4">
        <v>523.0</v>
      </c>
      <c r="D524" s="5" t="s">
        <v>2211</v>
      </c>
      <c r="E524" s="4" t="str">
        <f>IFERROR(__xludf.DUMMYFUNCTION("GOOGLETRANSLATE(D524, ""he"", ""en"")"),"And in his possession")</f>
        <v>And in his possession</v>
      </c>
      <c r="F524" s="4"/>
      <c r="G524" s="4"/>
      <c r="H524" s="4"/>
    </row>
    <row r="525" ht="15.75" customHeight="1">
      <c r="A525" s="6" t="s">
        <v>2212</v>
      </c>
      <c r="B525" s="7" t="s">
        <v>2213</v>
      </c>
      <c r="C525" s="4">
        <v>524.0</v>
      </c>
      <c r="D525" s="5" t="s">
        <v>2214</v>
      </c>
      <c r="E525" s="4" t="str">
        <f>IFERROR(__xludf.DUMMYFUNCTION("GOOGLETRANSLATE(D525, ""he"", ""en"")"),"passed on:")</f>
        <v>passed on:</v>
      </c>
      <c r="F525" s="4"/>
      <c r="G525" s="4"/>
      <c r="H525" s="4"/>
    </row>
    <row r="526" ht="15.75" customHeight="1">
      <c r="A526" s="6" t="s">
        <v>2215</v>
      </c>
      <c r="B526" s="7" t="s">
        <v>2216</v>
      </c>
      <c r="C526" s="4">
        <v>525.0</v>
      </c>
      <c r="D526" s="5" t="s">
        <v>2217</v>
      </c>
      <c r="E526" s="4" t="str">
        <f>IFERROR(__xludf.DUMMYFUNCTION("GOOGLETRANSLATE(D526, ""he"", ""en"")"),"{sg}")</f>
        <v>{sg}</v>
      </c>
      <c r="F526" s="4"/>
      <c r="G526" s="4"/>
      <c r="H526" s="4"/>
    </row>
    <row r="527" ht="15.75" customHeight="1">
      <c r="A527" s="8" t="s">
        <v>2218</v>
      </c>
      <c r="B527" s="1">
        <v>66.0</v>
      </c>
      <c r="C527" s="4">
        <v>526.0</v>
      </c>
      <c r="D527" s="5" t="s">
        <v>2219</v>
      </c>
      <c r="E527" s="4" t="str">
        <f>IFERROR(__xludf.DUMMYFUNCTION("GOOGLETRANSLATE(D527, ""he"", ""en"")"),"his boys")</f>
        <v>his boys</v>
      </c>
      <c r="F527" s="4"/>
      <c r="G527" s="4"/>
      <c r="H527" s="4"/>
    </row>
    <row r="528" ht="15.75" customHeight="1">
      <c r="A528" s="6" t="s">
        <v>2220</v>
      </c>
      <c r="B528" s="7" t="s">
        <v>2221</v>
      </c>
      <c r="C528" s="4">
        <v>527.0</v>
      </c>
      <c r="D528" s="5" t="s">
        <v>2222</v>
      </c>
      <c r="E528" s="4" t="str">
        <f>IFERROR(__xludf.DUMMYFUNCTION("GOOGLETRANSLATE(D528, ""he"", ""en"")"),"ate")</f>
        <v>ate</v>
      </c>
      <c r="F528" s="4"/>
      <c r="G528" s="4"/>
      <c r="H528" s="4"/>
    </row>
    <row r="529" ht="15.75" customHeight="1">
      <c r="A529" s="6" t="s">
        <v>2223</v>
      </c>
      <c r="B529" s="7" t="s">
        <v>2224</v>
      </c>
      <c r="C529" s="4">
        <v>528.0</v>
      </c>
      <c r="D529" s="5" t="s">
        <v>2225</v>
      </c>
      <c r="E529" s="4" t="str">
        <f>IFERROR(__xludf.DUMMYFUNCTION("GOOGLETRANSLATE(D529, ""he"", ""en"")"),"fire")</f>
        <v>fire</v>
      </c>
      <c r="F529" s="4"/>
      <c r="G529" s="4"/>
      <c r="H529" s="4"/>
    </row>
    <row r="530" ht="15.75" customHeight="1">
      <c r="A530" s="6" t="s">
        <v>2226</v>
      </c>
      <c r="B530" s="7" t="s">
        <v>2227</v>
      </c>
      <c r="C530" s="4">
        <v>529.0</v>
      </c>
      <c r="D530" s="5" t="s">
        <v>2186</v>
      </c>
      <c r="E530" s="4" t="str">
        <f>IFERROR(__xludf.DUMMYFUNCTION("GOOGLETRANSLATE(D530, ""he"", ""en"")"),"and his virginity")</f>
        <v>and his virginity</v>
      </c>
      <c r="F530" s="4"/>
      <c r="G530" s="4"/>
      <c r="H530" s="4"/>
    </row>
    <row r="531" ht="15.75" customHeight="1">
      <c r="A531" s="8" t="s">
        <v>2228</v>
      </c>
      <c r="B531" s="1" t="s">
        <v>2229</v>
      </c>
      <c r="C531" s="4">
        <v>530.0</v>
      </c>
      <c r="D531" s="5" t="s">
        <v>132</v>
      </c>
      <c r="E531" s="4" t="str">
        <f>IFERROR(__xludf.DUMMYFUNCTION("GOOGLETRANSLATE(D531, ""he"", ""en"")"),"not")</f>
        <v>not</v>
      </c>
      <c r="F531" s="4"/>
      <c r="G531" s="4"/>
      <c r="H531" s="4"/>
    </row>
    <row r="532" ht="15.75" customHeight="1">
      <c r="A532" s="8" t="s">
        <v>2230</v>
      </c>
      <c r="B532" s="1" t="s">
        <v>2231</v>
      </c>
      <c r="C532" s="4">
        <v>531.0</v>
      </c>
      <c r="D532" s="5" t="s">
        <v>2232</v>
      </c>
      <c r="E532" s="4" t="str">
        <f>IFERROR(__xludf.DUMMYFUNCTION("GOOGLETRANSLATE(D532, ""he"", ""en"")"),"Hulu:")</f>
        <v>Hulu:</v>
      </c>
      <c r="F532" s="4"/>
      <c r="G532" s="4"/>
      <c r="H532" s="4"/>
    </row>
    <row r="533" ht="15.75" customHeight="1">
      <c r="A533" s="8" t="s">
        <v>1454</v>
      </c>
      <c r="B533" s="1" t="s">
        <v>2233</v>
      </c>
      <c r="C533" s="4">
        <v>532.0</v>
      </c>
      <c r="D533" s="5" t="s">
        <v>2234</v>
      </c>
      <c r="E533" s="4" t="str">
        <f>IFERROR(__xludf.DUMMYFUNCTION("GOOGLETRANSLATE(D533, ""he"", ""en"")"),"{chock}")</f>
        <v>{chock}</v>
      </c>
      <c r="F533" s="4"/>
      <c r="G533" s="4"/>
      <c r="H533" s="4"/>
    </row>
    <row r="534" ht="15.75" customHeight="1">
      <c r="A534" s="8" t="s">
        <v>2235</v>
      </c>
      <c r="B534" s="1" t="s">
        <v>1552</v>
      </c>
      <c r="C534" s="4">
        <v>533.0</v>
      </c>
      <c r="D534" s="5" t="s">
        <v>2236</v>
      </c>
      <c r="E534" s="4" t="str">
        <f>IFERROR(__xludf.DUMMYFUNCTION("GOOGLETRANSLATE(D534, ""he"", ""en"")"),"His priests")</f>
        <v>His priests</v>
      </c>
      <c r="F534" s="4"/>
      <c r="G534" s="4"/>
      <c r="H534" s="4"/>
    </row>
    <row r="535" ht="15.75" customHeight="1">
      <c r="A535" s="8" t="s">
        <v>2237</v>
      </c>
      <c r="B535" s="1">
        <v>67.0</v>
      </c>
      <c r="C535" s="4">
        <v>534.0</v>
      </c>
      <c r="D535" s="5" t="s">
        <v>2238</v>
      </c>
      <c r="E535" s="4" t="str">
        <f>IFERROR(__xludf.DUMMYFUNCTION("GOOGLETRANSLATE(D535, ""he"", ""en"")"),"with a sword")</f>
        <v>with a sword</v>
      </c>
      <c r="F535" s="4"/>
      <c r="G535" s="4"/>
      <c r="H535" s="4"/>
    </row>
    <row r="536" ht="15.75" customHeight="1">
      <c r="A536" s="6" t="s">
        <v>2239</v>
      </c>
      <c r="B536" s="7" t="s">
        <v>2240</v>
      </c>
      <c r="C536" s="4">
        <v>535.0</v>
      </c>
      <c r="D536" s="5" t="s">
        <v>2198</v>
      </c>
      <c r="E536" s="4" t="str">
        <f>IFERROR(__xludf.DUMMYFUNCTION("GOOGLETRANSLATE(D536, ""he"", ""en"")"),"fell down")</f>
        <v>fell down</v>
      </c>
      <c r="F536" s="4"/>
      <c r="G536" s="4"/>
      <c r="H536" s="4"/>
    </row>
    <row r="537" ht="15.75" customHeight="1">
      <c r="A537" s="6" t="s">
        <v>2241</v>
      </c>
      <c r="B537" s="7" t="s">
        <v>2242</v>
      </c>
      <c r="C537" s="4">
        <v>536.0</v>
      </c>
      <c r="D537" s="5" t="s">
        <v>2200</v>
      </c>
      <c r="E537" s="4" t="str">
        <f>IFERROR(__xludf.DUMMYFUNCTION("GOOGLETRANSLATE(D537, ""he"", ""en"")"),"and his widows")</f>
        <v>and his widows</v>
      </c>
      <c r="F537" s="4"/>
      <c r="G537" s="4"/>
      <c r="H537" s="4"/>
    </row>
    <row r="538" ht="15.75" customHeight="1">
      <c r="A538" s="6" t="s">
        <v>2243</v>
      </c>
      <c r="B538" s="7" t="s">
        <v>2244</v>
      </c>
      <c r="C538" s="4">
        <v>537.0</v>
      </c>
      <c r="D538" s="5" t="s">
        <v>132</v>
      </c>
      <c r="E538" s="4" t="str">
        <f>IFERROR(__xludf.DUMMYFUNCTION("GOOGLETRANSLATE(D538, ""he"", ""en"")"),"not")</f>
        <v>not</v>
      </c>
      <c r="F538" s="4"/>
      <c r="G538" s="4"/>
      <c r="H538" s="4"/>
    </row>
    <row r="539" ht="15.75" customHeight="1">
      <c r="A539" s="6" t="s">
        <v>2245</v>
      </c>
      <c r="B539" s="7" t="s">
        <v>2246</v>
      </c>
      <c r="C539" s="4">
        <v>538.0</v>
      </c>
      <c r="D539" s="5" t="s">
        <v>2247</v>
      </c>
      <c r="E539" s="4" t="str">
        <f>IFERROR(__xludf.DUMMYFUNCTION("GOOGLETRANSLATE(D539, ""he"", ""en"")"),"You will cry:")</f>
        <v>You will cry:</v>
      </c>
      <c r="F539" s="4"/>
      <c r="G539" s="4"/>
      <c r="H539" s="4"/>
    </row>
    <row r="540" ht="15.75" customHeight="1">
      <c r="A540" s="6" t="s">
        <v>1177</v>
      </c>
      <c r="B540" s="7" t="s">
        <v>2248</v>
      </c>
      <c r="C540" s="4">
        <v>539.0</v>
      </c>
      <c r="D540" s="5" t="s">
        <v>2249</v>
      </c>
      <c r="E540" s="4" t="str">
        <f>IFERROR(__xludf.DUMMYFUNCTION("GOOGLETRANSLATE(D540, ""he"", ""en"")"),"{sa}")</f>
        <v>{sa}</v>
      </c>
      <c r="F540" s="4"/>
      <c r="G540" s="4"/>
      <c r="H540" s="4"/>
    </row>
    <row r="541" ht="15.75" customHeight="1">
      <c r="A541" s="6" t="s">
        <v>132</v>
      </c>
      <c r="B541" s="7" t="s">
        <v>14</v>
      </c>
      <c r="C541" s="4">
        <v>540.0</v>
      </c>
      <c r="D541" s="5" t="s">
        <v>2250</v>
      </c>
      <c r="E541" s="4" t="str">
        <f>IFERROR(__xludf.DUMMYFUNCTION("GOOGLETRANSLATE(D541, ""he"", ""en"")"),"And it ended")</f>
        <v>And it ended</v>
      </c>
      <c r="F541" s="4"/>
      <c r="G541" s="4"/>
      <c r="H541" s="4"/>
    </row>
    <row r="542" ht="15.75" customHeight="1">
      <c r="A542" s="6" t="s">
        <v>2251</v>
      </c>
      <c r="B542" s="7" t="s">
        <v>2252</v>
      </c>
      <c r="C542" s="4">
        <v>541.0</v>
      </c>
      <c r="D542" s="5" t="s">
        <v>2253</v>
      </c>
      <c r="E542" s="4" t="str">
        <f>IFERROR(__xludf.DUMMYFUNCTION("GOOGLETRANSLATE(D542, ""he"", ""en"")"),"He slept")</f>
        <v>He slept</v>
      </c>
      <c r="F542" s="4"/>
      <c r="G542" s="4"/>
      <c r="H542" s="4"/>
    </row>
    <row r="543" ht="15.75" customHeight="1">
      <c r="A543" s="8" t="s">
        <v>2254</v>
      </c>
      <c r="B543" s="1">
        <v>68.0</v>
      </c>
      <c r="C543" s="4">
        <v>542.0</v>
      </c>
      <c r="D543" s="5" t="s">
        <v>567</v>
      </c>
      <c r="E543" s="4" t="str">
        <f>IFERROR(__xludf.DUMMYFUNCTION("GOOGLETRANSLATE(D543, ""he"", ""en"")"),"sir")</f>
        <v>sir</v>
      </c>
      <c r="F543" s="4"/>
      <c r="G543" s="4"/>
      <c r="H543" s="4"/>
    </row>
    <row r="544" ht="15.75" customHeight="1">
      <c r="A544" s="6" t="s">
        <v>2255</v>
      </c>
      <c r="B544" s="7" t="s">
        <v>2256</v>
      </c>
      <c r="C544" s="4">
        <v>543.0</v>
      </c>
      <c r="D544" s="5" t="s">
        <v>2257</v>
      </c>
      <c r="E544" s="4" t="str">
        <f>IFERROR(__xludf.DUMMYFUNCTION("GOOGLETRANSLATE(D544, ""he"", ""en"")"),"as a hero")</f>
        <v>as a hero</v>
      </c>
      <c r="F544" s="4"/>
      <c r="G544" s="4"/>
      <c r="H544" s="4"/>
    </row>
    <row r="545" ht="15.75" customHeight="1">
      <c r="A545" s="6" t="s">
        <v>2258</v>
      </c>
      <c r="B545" s="7" t="s">
        <v>2259</v>
      </c>
      <c r="C545" s="4">
        <v>544.0</v>
      </c>
      <c r="D545" s="5" t="s">
        <v>2215</v>
      </c>
      <c r="E545" s="4" t="str">
        <f>IFERROR(__xludf.DUMMYFUNCTION("GOOGLETRANSLATE(D545, ""he"", ""en"")"),"jovial")</f>
        <v>jovial</v>
      </c>
      <c r="F545" s="4"/>
      <c r="G545" s="4"/>
      <c r="H545" s="4"/>
    </row>
    <row r="546" ht="15.75" customHeight="1">
      <c r="A546" s="6" t="s">
        <v>2260</v>
      </c>
      <c r="B546" s="7" t="s">
        <v>2261</v>
      </c>
      <c r="C546" s="4">
        <v>545.0</v>
      </c>
      <c r="D546" s="5" t="s">
        <v>2262</v>
      </c>
      <c r="E546" s="4" t="str">
        <f>IFERROR(__xludf.DUMMYFUNCTION("GOOGLETRANSLATE(D546, ""he"", ""en"")"),"from which:")</f>
        <v>from which:</v>
      </c>
      <c r="F546" s="4"/>
      <c r="G546" s="4"/>
      <c r="H546" s="4"/>
    </row>
    <row r="547" ht="15.75" customHeight="1">
      <c r="A547" s="6" t="s">
        <v>2263</v>
      </c>
      <c r="B547" s="7" t="s">
        <v>2264</v>
      </c>
      <c r="C547" s="4">
        <v>546.0</v>
      </c>
      <c r="D547" s="5" t="s">
        <v>2265</v>
      </c>
      <c r="E547" s="4" t="str">
        <f>IFERROR(__xludf.DUMMYFUNCTION("GOOGLETRANSLATE(D547, ""he"", ""en"")"),"{su}")</f>
        <v>{su}</v>
      </c>
      <c r="F547" s="4"/>
      <c r="G547" s="4"/>
      <c r="H547" s="4"/>
    </row>
    <row r="548" ht="15.75" customHeight="1">
      <c r="A548" s="6" t="s">
        <v>1035</v>
      </c>
      <c r="B548" s="7" t="s">
        <v>2266</v>
      </c>
      <c r="C548" s="4">
        <v>547.0</v>
      </c>
      <c r="D548" s="5" t="s">
        <v>2003</v>
      </c>
      <c r="E548" s="4" t="str">
        <f>IFERROR(__xludf.DUMMYFUNCTION("GOOGLETRANSLATE(D548, ""he"", ""en"")"),"And so")</f>
        <v>And so</v>
      </c>
      <c r="F548" s="4"/>
      <c r="G548" s="4"/>
      <c r="H548" s="4"/>
    </row>
    <row r="549" ht="15.75" customHeight="1">
      <c r="A549" s="6" t="s">
        <v>2267</v>
      </c>
      <c r="B549" s="7" t="s">
        <v>2268</v>
      </c>
      <c r="C549" s="4">
        <v>548.0</v>
      </c>
      <c r="D549" s="5" t="s">
        <v>2223</v>
      </c>
      <c r="E549" s="4" t="str">
        <f>IFERROR(__xludf.DUMMYFUNCTION("GOOGLETRANSLATE(D549, ""he"", ""en"")"),"His servants")</f>
        <v>His servants</v>
      </c>
      <c r="F549" s="4"/>
      <c r="G549" s="4"/>
      <c r="H549" s="4"/>
    </row>
    <row r="550" ht="15.75" customHeight="1">
      <c r="A550" s="8" t="s">
        <v>2269</v>
      </c>
      <c r="B550" s="1">
        <v>69.0</v>
      </c>
      <c r="C550" s="4">
        <v>549.0</v>
      </c>
      <c r="D550" s="5" t="s">
        <v>2226</v>
      </c>
      <c r="E550" s="4" t="str">
        <f>IFERROR(__xludf.DUMMYFUNCTION("GOOGLETRANSLATE(D550, ""he"", ""en"")"),"back")</f>
        <v>back</v>
      </c>
      <c r="F550" s="4"/>
      <c r="G550" s="4"/>
      <c r="H550" s="4"/>
    </row>
    <row r="551" ht="15.75" customHeight="1">
      <c r="A551" s="6" t="s">
        <v>2270</v>
      </c>
      <c r="B551" s="7" t="s">
        <v>2271</v>
      </c>
      <c r="C551" s="4">
        <v>550.0</v>
      </c>
      <c r="D551" s="5" t="s">
        <v>2272</v>
      </c>
      <c r="E551" s="4" t="str">
        <f>IFERROR(__xludf.DUMMYFUNCTION("GOOGLETRANSLATE(D551, ""he"", ""en"")"),"disgrace")</f>
        <v>disgrace</v>
      </c>
      <c r="F551" s="4"/>
      <c r="G551" s="4"/>
      <c r="H551" s="4"/>
    </row>
    <row r="552" ht="15.75" customHeight="1">
      <c r="A552" s="6" t="s">
        <v>2273</v>
      </c>
      <c r="B552" s="7" t="s">
        <v>2274</v>
      </c>
      <c r="C552" s="4">
        <v>551.0</v>
      </c>
      <c r="D552" s="5" t="s">
        <v>2275</v>
      </c>
      <c r="E552" s="4" t="str">
        <f>IFERROR(__xludf.DUMMYFUNCTION("GOOGLETRANSLATE(D552, ""he"", ""en"")"),"world")</f>
        <v>world</v>
      </c>
      <c r="F552" s="4"/>
      <c r="G552" s="4"/>
      <c r="H552" s="4"/>
    </row>
    <row r="553" ht="15.75" customHeight="1">
      <c r="A553" s="6" t="s">
        <v>2276</v>
      </c>
      <c r="B553" s="7" t="s">
        <v>2277</v>
      </c>
      <c r="C553" s="4">
        <v>552.0</v>
      </c>
      <c r="D553" s="5" t="s">
        <v>1486</v>
      </c>
      <c r="E553" s="4" t="str">
        <f>IFERROR(__xludf.DUMMYFUNCTION("GOOGLETRANSLATE(D553, ""he"", ""en"")"),"given")</f>
        <v>given</v>
      </c>
      <c r="F553" s="4"/>
      <c r="G553" s="4"/>
      <c r="H553" s="4"/>
    </row>
    <row r="554" ht="15.75" customHeight="1">
      <c r="A554" s="6" t="s">
        <v>2278</v>
      </c>
      <c r="B554" s="7" t="s">
        <v>2279</v>
      </c>
      <c r="C554" s="4">
        <v>553.0</v>
      </c>
      <c r="D554" s="5" t="s">
        <v>1489</v>
      </c>
      <c r="E554" s="4" t="str">
        <f>IFERROR(__xludf.DUMMYFUNCTION("GOOGLETRANSLATE(D554, ""he"", ""en"")"),"Why:")</f>
        <v>Why:</v>
      </c>
      <c r="F554" s="4"/>
      <c r="G554" s="4"/>
      <c r="H554" s="4"/>
    </row>
    <row r="555" ht="15.75" customHeight="1">
      <c r="A555" s="6" t="s">
        <v>2280</v>
      </c>
      <c r="B555" s="7" t="s">
        <v>2281</v>
      </c>
      <c r="C555" s="4">
        <v>554.0</v>
      </c>
      <c r="D555" s="5" t="s">
        <v>2282</v>
      </c>
      <c r="E555" s="4" t="str">
        <f>IFERROR(__xludf.DUMMYFUNCTION("GOOGLETRANSLATE(D555, ""he"", ""en"")"),"{sez}")</f>
        <v>{sez}</v>
      </c>
      <c r="F555" s="4"/>
      <c r="G555" s="4"/>
      <c r="H555" s="4"/>
    </row>
    <row r="556" ht="15.75" customHeight="1">
      <c r="A556" s="8" t="s">
        <v>2283</v>
      </c>
      <c r="B556" s="1">
        <v>70.0</v>
      </c>
      <c r="C556" s="4">
        <v>555.0</v>
      </c>
      <c r="D556" s="5" t="s">
        <v>2168</v>
      </c>
      <c r="E556" s="4" t="str">
        <f>IFERROR(__xludf.DUMMYFUNCTION("GOOGLETRANSLATE(D556, ""he"", ""en"")"),"And it will melt")</f>
        <v>And it will melt</v>
      </c>
      <c r="F556" s="4"/>
      <c r="G556" s="4"/>
      <c r="H556" s="4"/>
    </row>
    <row r="557" ht="15.75" customHeight="1">
      <c r="A557" s="6" t="s">
        <v>2255</v>
      </c>
      <c r="B557" s="7" t="s">
        <v>2256</v>
      </c>
      <c r="C557" s="4">
        <v>556.0</v>
      </c>
      <c r="D557" s="5" t="s">
        <v>2284</v>
      </c>
      <c r="E557" s="4" t="str">
        <f>IFERROR(__xludf.DUMMYFUNCTION("GOOGLETRANSLATE(D557, ""he"", ""en"")"),"in a tent")</f>
        <v>in a tent</v>
      </c>
      <c r="F557" s="4"/>
      <c r="G557" s="4"/>
      <c r="H557" s="4"/>
    </row>
    <row r="558" ht="15.75" customHeight="1">
      <c r="A558" s="6" t="s">
        <v>2285</v>
      </c>
      <c r="B558" s="7" t="s">
        <v>2286</v>
      </c>
      <c r="C558" s="4">
        <v>557.0</v>
      </c>
      <c r="D558" s="5" t="s">
        <v>2243</v>
      </c>
      <c r="E558" s="4" t="str">
        <f>IFERROR(__xludf.DUMMYFUNCTION("GOOGLETRANSLATE(D558, ""he"", ""en"")"),"adds")</f>
        <v>adds</v>
      </c>
      <c r="F558" s="4"/>
      <c r="G558" s="4"/>
      <c r="H558" s="4"/>
    </row>
    <row r="559" ht="15.75" customHeight="1">
      <c r="A559" s="6" t="s">
        <v>2287</v>
      </c>
      <c r="B559" s="7" t="s">
        <v>2288</v>
      </c>
      <c r="C559" s="4">
        <v>558.0</v>
      </c>
      <c r="D559" s="5" t="s">
        <v>2289</v>
      </c>
      <c r="E559" s="4" t="str">
        <f>IFERROR(__xludf.DUMMYFUNCTION("GOOGLETRANSLATE(D559, ""he"", ""en"")"),"And in the tribe")</f>
        <v>And in the tribe</v>
      </c>
      <c r="F559" s="4"/>
      <c r="G559" s="4"/>
      <c r="H559" s="4"/>
    </row>
    <row r="560" ht="15.75" customHeight="1">
      <c r="A560" s="6" t="s">
        <v>2290</v>
      </c>
      <c r="B560" s="7" t="s">
        <v>2291</v>
      </c>
      <c r="C560" s="4">
        <v>559.0</v>
      </c>
      <c r="D560" s="5" t="s">
        <v>1177</v>
      </c>
      <c r="E560" s="4" t="str">
        <f>IFERROR(__xludf.DUMMYFUNCTION("GOOGLETRANSLATE(D560, ""he"", ""en"")"),"Ephraim")</f>
        <v>Ephraim</v>
      </c>
      <c r="F560" s="4"/>
      <c r="G560" s="4"/>
      <c r="H560" s="4"/>
    </row>
    <row r="561" ht="15.75" customHeight="1">
      <c r="A561" s="6" t="s">
        <v>2292</v>
      </c>
      <c r="B561" s="7" t="s">
        <v>2293</v>
      </c>
      <c r="C561" s="4">
        <v>560.0</v>
      </c>
      <c r="D561" s="5" t="s">
        <v>132</v>
      </c>
      <c r="E561" s="4" t="str">
        <f>IFERROR(__xludf.DUMMYFUNCTION("GOOGLETRANSLATE(D561, ""he"", ""en"")"),"not")</f>
        <v>not</v>
      </c>
      <c r="F561" s="4"/>
      <c r="G561" s="4"/>
      <c r="H561" s="4"/>
    </row>
    <row r="562" ht="15.75" customHeight="1">
      <c r="A562" s="6" t="s">
        <v>2294</v>
      </c>
      <c r="B562" s="7" t="s">
        <v>2295</v>
      </c>
      <c r="C562" s="4">
        <v>561.0</v>
      </c>
      <c r="D562" s="5" t="s">
        <v>2296</v>
      </c>
      <c r="E562" s="4" t="str">
        <f>IFERROR(__xludf.DUMMYFUNCTION("GOOGLETRANSLATE(D562, ""he"", ""en"")"),"Choose:")</f>
        <v>Choose:</v>
      </c>
      <c r="F562" s="4"/>
      <c r="G562" s="4"/>
      <c r="H562" s="4"/>
    </row>
    <row r="563" ht="15.75" customHeight="1">
      <c r="A563" s="8" t="s">
        <v>2297</v>
      </c>
      <c r="B563" s="1">
        <v>71.0</v>
      </c>
      <c r="C563" s="4">
        <v>562.0</v>
      </c>
      <c r="D563" s="5" t="s">
        <v>2298</v>
      </c>
      <c r="E563" s="4" t="str">
        <f>IFERROR(__xludf.DUMMYFUNCTION("GOOGLETRANSLATE(D563, ""he"", ""en"")"),"{sah}")</f>
        <v>{sah}</v>
      </c>
      <c r="F563" s="4"/>
      <c r="G563" s="4"/>
      <c r="H563" s="4"/>
    </row>
    <row r="564" ht="15.75" customHeight="1">
      <c r="A564" s="6" t="s">
        <v>2299</v>
      </c>
      <c r="B564" s="7" t="s">
        <v>2300</v>
      </c>
      <c r="C564" s="4">
        <v>563.0</v>
      </c>
      <c r="D564" s="5" t="s">
        <v>2301</v>
      </c>
      <c r="E564" s="4" t="str">
        <f>IFERROR(__xludf.DUMMYFUNCTION("GOOGLETRANSLATE(D564, ""he"", ""en"")"),"And he chose")</f>
        <v>And he chose</v>
      </c>
      <c r="F564" s="4"/>
      <c r="G564" s="4"/>
      <c r="H564" s="4"/>
    </row>
    <row r="565" ht="15.75" customHeight="1">
      <c r="A565" s="6" t="s">
        <v>2302</v>
      </c>
      <c r="B565" s="7" t="s">
        <v>2303</v>
      </c>
      <c r="C565" s="4">
        <v>564.0</v>
      </c>
      <c r="D565" s="5" t="s">
        <v>1099</v>
      </c>
      <c r="E565" s="4" t="str">
        <f>IFERROR(__xludf.DUMMYFUNCTION("GOOGLETRANSLATE(D565, ""he"", ""en"")"),"you")</f>
        <v>you</v>
      </c>
      <c r="F565" s="4"/>
      <c r="G565" s="4"/>
      <c r="H565" s="4"/>
    </row>
    <row r="566" ht="15.75" customHeight="1">
      <c r="A566" s="6" t="s">
        <v>2304</v>
      </c>
      <c r="B566" s="7" t="s">
        <v>2305</v>
      </c>
      <c r="C566" s="4">
        <v>565.0</v>
      </c>
      <c r="D566" s="5" t="s">
        <v>2306</v>
      </c>
      <c r="E566" s="4" t="str">
        <f>IFERROR(__xludf.DUMMYFUNCTION("GOOGLETRANSLATE(D566, ""he"", ""en"")"),"tribe")</f>
        <v>tribe</v>
      </c>
      <c r="F566" s="4"/>
      <c r="G566" s="4"/>
      <c r="H566" s="4"/>
    </row>
    <row r="567" ht="15.75" customHeight="1">
      <c r="A567" s="6" t="s">
        <v>2307</v>
      </c>
      <c r="B567" s="7" t="s">
        <v>2308</v>
      </c>
      <c r="C567" s="4">
        <v>566.0</v>
      </c>
      <c r="D567" s="5" t="s">
        <v>2260</v>
      </c>
      <c r="E567" s="4" t="str">
        <f>IFERROR(__xludf.DUMMYFUNCTION("GOOGLETRANSLATE(D567, ""he"", ""en"")"),"Judas")</f>
        <v>Judas</v>
      </c>
      <c r="F567" s="4"/>
      <c r="G567" s="4"/>
      <c r="H567" s="4"/>
    </row>
    <row r="568" ht="15.75" customHeight="1">
      <c r="A568" s="6" t="s">
        <v>1083</v>
      </c>
      <c r="B568" s="7" t="s">
        <v>213</v>
      </c>
      <c r="C568" s="4">
        <v>567.0</v>
      </c>
      <c r="D568" s="5" t="s">
        <v>1099</v>
      </c>
      <c r="E568" s="4" t="str">
        <f>IFERROR(__xludf.DUMMYFUNCTION("GOOGLETRANSLATE(D568, ""he"", ""en"")"),"you")</f>
        <v>you</v>
      </c>
      <c r="F568" s="4"/>
      <c r="G568" s="4"/>
      <c r="H568" s="4"/>
    </row>
    <row r="569" ht="15.75" customHeight="1">
      <c r="A569" s="6" t="s">
        <v>2029</v>
      </c>
      <c r="B569" s="7" t="s">
        <v>2171</v>
      </c>
      <c r="C569" s="4">
        <v>568.0</v>
      </c>
      <c r="D569" s="5" t="s">
        <v>2076</v>
      </c>
      <c r="E569" s="4" t="str">
        <f>IFERROR(__xludf.DUMMYFUNCTION("GOOGLETRANSLATE(D569, ""he"", ""en"")"),"mountain")</f>
        <v>mountain</v>
      </c>
      <c r="F569" s="4"/>
      <c r="G569" s="4"/>
      <c r="H569" s="4"/>
    </row>
    <row r="570" ht="15.75" customHeight="1">
      <c r="A570" s="6" t="s">
        <v>2309</v>
      </c>
      <c r="B570" s="7" t="s">
        <v>2310</v>
      </c>
      <c r="C570" s="4">
        <v>569.0</v>
      </c>
      <c r="D570" s="5" t="s">
        <v>2311</v>
      </c>
      <c r="E570" s="4" t="str">
        <f>IFERROR(__xludf.DUMMYFUNCTION("GOOGLETRANSLATE(D570, ""he"", ""en"")"),"score")</f>
        <v>score</v>
      </c>
      <c r="F570" s="4"/>
      <c r="G570" s="4"/>
      <c r="H570" s="4"/>
    </row>
    <row r="571" ht="15.75" customHeight="1">
      <c r="A571" s="6" t="s">
        <v>2312</v>
      </c>
      <c r="B571" s="7" t="s">
        <v>2313</v>
      </c>
      <c r="C571" s="4">
        <v>570.0</v>
      </c>
      <c r="D571" s="5" t="s">
        <v>1039</v>
      </c>
      <c r="E571" s="4" t="str">
        <f>IFERROR(__xludf.DUMMYFUNCTION("GOOGLETRANSLATE(D571, ""he"", ""en"")"),"which")</f>
        <v>which</v>
      </c>
      <c r="F571" s="4"/>
      <c r="G571" s="4"/>
      <c r="H571" s="4"/>
    </row>
    <row r="572" ht="15.75" customHeight="1">
      <c r="A572" s="8" t="s">
        <v>2314</v>
      </c>
      <c r="B572" s="1">
        <v>72.0</v>
      </c>
      <c r="C572" s="4">
        <v>571.0</v>
      </c>
      <c r="D572" s="5" t="s">
        <v>2315</v>
      </c>
      <c r="E572" s="4" t="str">
        <f>IFERROR(__xludf.DUMMYFUNCTION("GOOGLETRANSLATE(D572, ""he"", ""en"")"),"love:")</f>
        <v>love:</v>
      </c>
      <c r="F572" s="4"/>
      <c r="G572" s="4"/>
      <c r="H572" s="4"/>
    </row>
    <row r="573" ht="15.75" customHeight="1">
      <c r="A573" s="6" t="s">
        <v>2316</v>
      </c>
      <c r="B573" s="7" t="s">
        <v>2317</v>
      </c>
      <c r="C573" s="4">
        <v>572.0</v>
      </c>
      <c r="D573" s="5" t="s">
        <v>2318</v>
      </c>
      <c r="E573" s="4" t="str">
        <f>IFERROR(__xludf.DUMMYFUNCTION("GOOGLETRANSLATE(D573, ""he"", ""en"")"),"{set}")</f>
        <v>{set}</v>
      </c>
      <c r="F573" s="4"/>
      <c r="G573" s="4"/>
      <c r="H573" s="4"/>
    </row>
    <row r="574" ht="15.75" customHeight="1">
      <c r="A574" s="6" t="s">
        <v>2319</v>
      </c>
      <c r="B574" s="7" t="s">
        <v>2320</v>
      </c>
      <c r="C574" s="4">
        <v>573.0</v>
      </c>
      <c r="D574" s="5" t="s">
        <v>2321</v>
      </c>
      <c r="E574" s="4" t="str">
        <f>IFERROR(__xludf.DUMMYFUNCTION("GOOGLETRANSLATE(D574, ""he"", ""en"")"),"And he understood")</f>
        <v>And he understood</v>
      </c>
      <c r="F574" s="4"/>
      <c r="G574" s="4"/>
      <c r="H574" s="4"/>
    </row>
    <row r="575" ht="15.75" customHeight="1">
      <c r="A575" s="6" t="s">
        <v>2322</v>
      </c>
      <c r="B575" s="7" t="s">
        <v>2323</v>
      </c>
      <c r="C575" s="4">
        <v>574.0</v>
      </c>
      <c r="D575" s="5" t="s">
        <v>1250</v>
      </c>
      <c r="E575" s="4" t="str">
        <f>IFERROR(__xludf.DUMMYFUNCTION("GOOGLETRANSLATE(D575, ""he"", ""en"")"),"like")</f>
        <v>like</v>
      </c>
      <c r="F575" s="4"/>
      <c r="G575" s="4"/>
      <c r="H575" s="4"/>
    </row>
    <row r="576" ht="15.75" customHeight="1">
      <c r="A576" s="6" t="s">
        <v>2324</v>
      </c>
      <c r="B576" s="7" t="s">
        <v>2325</v>
      </c>
      <c r="C576" s="4">
        <v>575.0</v>
      </c>
      <c r="D576" s="5" t="s">
        <v>2326</v>
      </c>
      <c r="E576" s="4" t="str">
        <f>IFERROR(__xludf.DUMMYFUNCTION("GOOGLETRANSLATE(D576, ""he"", ""en"")"),"high")</f>
        <v>high</v>
      </c>
      <c r="F576" s="4"/>
      <c r="G576" s="4"/>
      <c r="H576" s="4"/>
    </row>
    <row r="577" ht="15.75" customHeight="1">
      <c r="A577" s="6" t="s">
        <v>2327</v>
      </c>
      <c r="B577" s="7" t="s">
        <v>2328</v>
      </c>
      <c r="C577" s="4">
        <v>576.0</v>
      </c>
      <c r="D577" s="5" t="s">
        <v>2329</v>
      </c>
      <c r="E577" s="4" t="str">
        <f>IFERROR(__xludf.DUMMYFUNCTION("GOOGLETRANSLATE(D577, ""he"", ""en"")"),"his temple")</f>
        <v>his temple</v>
      </c>
      <c r="F577" s="4"/>
      <c r="G577" s="4"/>
      <c r="H577" s="4"/>
    </row>
    <row r="578" ht="15.75" customHeight="1">
      <c r="A578" s="6" t="s">
        <v>2330</v>
      </c>
      <c r="B578" s="7" t="s">
        <v>2331</v>
      </c>
      <c r="C578" s="4">
        <v>577.0</v>
      </c>
      <c r="D578" s="5" t="s">
        <v>2332</v>
      </c>
      <c r="E578" s="4" t="str">
        <f>IFERROR(__xludf.DUMMYFUNCTION("GOOGLETRANSLATE(D578, ""he"", ""en"")"),"as a country")</f>
        <v>as a country</v>
      </c>
      <c r="F578" s="4"/>
      <c r="G578" s="4"/>
      <c r="H578" s="4"/>
    </row>
    <row r="579" ht="15.75" customHeight="1">
      <c r="C579" s="4">
        <v>578.0</v>
      </c>
      <c r="D579" s="5" t="s">
        <v>2333</v>
      </c>
      <c r="E579" s="4" t="str">
        <f>IFERROR(__xludf.DUMMYFUNCTION("GOOGLETRANSLATE(D579, ""he"", ""en"")"),"foundation")</f>
        <v>foundation</v>
      </c>
      <c r="F579" s="4"/>
      <c r="G579" s="4"/>
      <c r="H579" s="4"/>
    </row>
    <row r="580" ht="15.75" customHeight="1">
      <c r="C580" s="4">
        <v>579.0</v>
      </c>
      <c r="D580" s="5" t="s">
        <v>2334</v>
      </c>
      <c r="E580" s="4" t="str">
        <f>IFERROR(__xludf.DUMMYFUNCTION("GOOGLETRANSLATE(D580, ""he"", ""en"")"),"forever:")</f>
        <v>forever:</v>
      </c>
      <c r="F580" s="4"/>
      <c r="G580" s="4"/>
      <c r="H580" s="4"/>
    </row>
    <row r="581" ht="15.75" customHeight="1">
      <c r="C581" s="4">
        <v>580.0</v>
      </c>
      <c r="D581" s="5" t="s">
        <v>2335</v>
      </c>
      <c r="E581" s="4" t="str">
        <f>IFERROR(__xludf.DUMMYFUNCTION("GOOGLETRANSLATE(D581, ""he"", ""en"")"),"{a}")</f>
        <v>{a}</v>
      </c>
      <c r="F581" s="4"/>
      <c r="G581" s="4"/>
      <c r="H581" s="4"/>
    </row>
    <row r="582" ht="15.75" customHeight="1">
      <c r="C582" s="4">
        <v>581.0</v>
      </c>
      <c r="D582" s="5" t="s">
        <v>2301</v>
      </c>
      <c r="E582" s="4" t="str">
        <f>IFERROR(__xludf.DUMMYFUNCTION("GOOGLETRANSLATE(D582, ""he"", ""en"")"),"And he chose")</f>
        <v>And he chose</v>
      </c>
      <c r="F582" s="4"/>
      <c r="G582" s="4"/>
      <c r="H582" s="4"/>
    </row>
    <row r="583" ht="15.75" customHeight="1">
      <c r="C583" s="4">
        <v>582.0</v>
      </c>
      <c r="D583" s="5" t="s">
        <v>2336</v>
      </c>
      <c r="E583" s="4" t="str">
        <f>IFERROR(__xludf.DUMMYFUNCTION("GOOGLETRANSLATE(D583, ""he"", ""en"")"),"insulation")</f>
        <v>insulation</v>
      </c>
      <c r="F583" s="4"/>
      <c r="G583" s="4"/>
      <c r="H583" s="4"/>
    </row>
    <row r="584" ht="15.75" customHeight="1">
      <c r="C584" s="4">
        <v>583.0</v>
      </c>
      <c r="D584" s="5" t="s">
        <v>2287</v>
      </c>
      <c r="E584" s="4" t="str">
        <f>IFERROR(__xludf.DUMMYFUNCTION("GOOGLETRANSLATE(D584, ""he"", ""en"")"),"His servant")</f>
        <v>His servant</v>
      </c>
      <c r="F584" s="4"/>
      <c r="G584" s="4"/>
      <c r="H584" s="4"/>
    </row>
    <row r="585" ht="15.75" customHeight="1">
      <c r="C585" s="4">
        <v>584.0</v>
      </c>
      <c r="D585" s="5" t="s">
        <v>2337</v>
      </c>
      <c r="E585" s="4" t="str">
        <f>IFERROR(__xludf.DUMMYFUNCTION("GOOGLETRANSLATE(D585, ""he"", ""en"")"),"And they took it")</f>
        <v>And they took it</v>
      </c>
      <c r="F585" s="4"/>
      <c r="G585" s="4"/>
      <c r="H585" s="4"/>
    </row>
    <row r="586" ht="15.75" customHeight="1">
      <c r="C586" s="4">
        <v>585.0</v>
      </c>
      <c r="D586" s="5" t="s">
        <v>2338</v>
      </c>
      <c r="E586" s="4" t="str">
        <f>IFERROR(__xludf.DUMMYFUNCTION("GOOGLETRANSLATE(D586, ""he"", ""en"")"),"from prisons")</f>
        <v>from prisons</v>
      </c>
      <c r="F586" s="4"/>
      <c r="G586" s="4"/>
      <c r="H586" s="4"/>
    </row>
    <row r="587" ht="15.75" customHeight="1">
      <c r="C587" s="4">
        <v>586.0</v>
      </c>
      <c r="D587" s="5" t="s">
        <v>2339</v>
      </c>
      <c r="E587" s="4" t="str">
        <f>IFERROR(__xludf.DUMMYFUNCTION("GOOGLETRANSLATE(D587, ""he"", ""en"")"),"sheep:")</f>
        <v>sheep:</v>
      </c>
      <c r="F587" s="4"/>
      <c r="G587" s="4"/>
      <c r="H587" s="4"/>
    </row>
    <row r="588" ht="15.75" customHeight="1">
      <c r="C588" s="4">
        <v>587.0</v>
      </c>
      <c r="D588" s="5" t="s">
        <v>2340</v>
      </c>
      <c r="E588" s="4" t="str">
        <f>IFERROR(__xludf.DUMMYFUNCTION("GOOGLETRANSLATE(D588, ""he"", ""en"")"),"{aa}")</f>
        <v>{aa}</v>
      </c>
      <c r="F588" s="4"/>
      <c r="G588" s="4"/>
      <c r="H588" s="4"/>
    </row>
    <row r="589" ht="15.75" customHeight="1">
      <c r="C589" s="4">
        <v>588.0</v>
      </c>
      <c r="D589" s="5" t="s">
        <v>2299</v>
      </c>
      <c r="E589" s="4" t="str">
        <f>IFERROR(__xludf.DUMMYFUNCTION("GOOGLETRANSLATE(D589, ""he"", ""en"")"),"later")</f>
        <v>later</v>
      </c>
      <c r="F589" s="4"/>
      <c r="G589" s="4"/>
      <c r="H589" s="4"/>
    </row>
    <row r="590" ht="15.75" customHeight="1">
      <c r="C590" s="4">
        <v>589.0</v>
      </c>
      <c r="D590" s="5" t="s">
        <v>2302</v>
      </c>
      <c r="E590" s="4" t="str">
        <f>IFERROR(__xludf.DUMMYFUNCTION("GOOGLETRANSLATE(D590, ""he"", ""en"")"),"cost")</f>
        <v>cost</v>
      </c>
      <c r="F590" s="4"/>
      <c r="G590" s="4"/>
      <c r="H590" s="4"/>
    </row>
    <row r="591" ht="15.75" customHeight="1">
      <c r="C591" s="4">
        <v>590.0</v>
      </c>
      <c r="D591" s="5" t="s">
        <v>2304</v>
      </c>
      <c r="E591" s="4" t="str">
        <f>IFERROR(__xludf.DUMMYFUNCTION("GOOGLETRANSLATE(D591, ""he"", ""en"")"),"bring him")</f>
        <v>bring him</v>
      </c>
      <c r="F591" s="4"/>
      <c r="G591" s="4"/>
      <c r="H591" s="4"/>
    </row>
    <row r="592" ht="15.75" customHeight="1">
      <c r="C592" s="4">
        <v>591.0</v>
      </c>
      <c r="D592" s="5" t="s">
        <v>2307</v>
      </c>
      <c r="E592" s="4" t="str">
        <f>IFERROR(__xludf.DUMMYFUNCTION("GOOGLETRANSLATE(D592, ""he"", ""en"")"),"graze")</f>
        <v>graze</v>
      </c>
      <c r="F592" s="4"/>
      <c r="G592" s="4"/>
      <c r="H592" s="4"/>
    </row>
    <row r="593" ht="15.75" customHeight="1">
      <c r="C593" s="4">
        <v>592.0</v>
      </c>
      <c r="D593" s="5" t="s">
        <v>1087</v>
      </c>
      <c r="E593" s="4" t="str">
        <f>IFERROR(__xludf.DUMMYFUNCTION("GOOGLETRANSLATE(D593, ""he"", ""en"")"),"In Jacob")</f>
        <v>In Jacob</v>
      </c>
      <c r="F593" s="4"/>
      <c r="G593" s="4"/>
      <c r="H593" s="4"/>
    </row>
    <row r="594" ht="15.75" customHeight="1">
      <c r="C594" s="4">
        <v>593.0</v>
      </c>
      <c r="D594" s="5" t="s">
        <v>2029</v>
      </c>
      <c r="E594" s="4" t="str">
        <f>IFERROR(__xludf.DUMMYFUNCTION("GOOGLETRANSLATE(D594, ""he"", ""en"")"),"with him")</f>
        <v>with him</v>
      </c>
      <c r="F594" s="4"/>
      <c r="G594" s="4"/>
      <c r="H594" s="4"/>
    </row>
    <row r="595" ht="15.75" customHeight="1">
      <c r="C595" s="4">
        <v>594.0</v>
      </c>
      <c r="D595" s="5" t="s">
        <v>2341</v>
      </c>
      <c r="E595" s="4" t="str">
        <f>IFERROR(__xludf.DUMMYFUNCTION("GOOGLETRANSLATE(D595, ""he"", ""en"")"),"And in Israel")</f>
        <v>And in Israel</v>
      </c>
      <c r="F595" s="4"/>
      <c r="G595" s="4"/>
      <c r="H595" s="4"/>
    </row>
    <row r="596" ht="15.75" customHeight="1">
      <c r="C596" s="4">
        <v>595.0</v>
      </c>
      <c r="D596" s="5" t="s">
        <v>2342</v>
      </c>
      <c r="E596" s="4" t="str">
        <f>IFERROR(__xludf.DUMMYFUNCTION("GOOGLETRANSLATE(D596, ""he"", ""en"")"),"His estate:")</f>
        <v>His estate:</v>
      </c>
      <c r="F596" s="4"/>
      <c r="G596" s="4"/>
      <c r="H596" s="4"/>
    </row>
    <row r="597" ht="15.75" customHeight="1">
      <c r="C597" s="4">
        <v>596.0</v>
      </c>
      <c r="D597" s="5" t="s">
        <v>2343</v>
      </c>
      <c r="E597" s="4" t="str">
        <f>IFERROR(__xludf.DUMMYFUNCTION("GOOGLETRANSLATE(D597, ""he"", ""en"")"),"{Eb}")</f>
        <v>{Eb}</v>
      </c>
      <c r="F597" s="4"/>
      <c r="G597" s="4"/>
      <c r="H597" s="4"/>
    </row>
    <row r="598" ht="15.75" customHeight="1">
      <c r="C598" s="4">
        <v>597.0</v>
      </c>
      <c r="D598" s="5" t="s">
        <v>2344</v>
      </c>
      <c r="E598" s="4" t="str">
        <f>IFERROR(__xludf.DUMMYFUNCTION("GOOGLETRANSLATE(D598, ""he"", ""en"")"),"And it thundered")</f>
        <v>And it thundered</v>
      </c>
      <c r="F598" s="4"/>
      <c r="G598" s="4"/>
      <c r="H598" s="4"/>
    </row>
    <row r="599" ht="15.75" customHeight="1">
      <c r="C599" s="4">
        <v>598.0</v>
      </c>
      <c r="D599" s="5" t="s">
        <v>2345</v>
      </c>
      <c r="E599" s="4" t="str">
        <f>IFERROR(__xludf.DUMMYFUNCTION("GOOGLETRANSLATE(D599, ""he"", ""en"")"),"stain")</f>
        <v>stain</v>
      </c>
      <c r="F599" s="4"/>
      <c r="G599" s="4"/>
      <c r="H599" s="4"/>
    </row>
    <row r="600" ht="15.75" customHeight="1">
      <c r="C600" s="4">
        <v>599.0</v>
      </c>
      <c r="D600" s="5" t="s">
        <v>2322</v>
      </c>
      <c r="E600" s="4" t="str">
        <f>IFERROR(__xludf.DUMMYFUNCTION("GOOGLETRANSLATE(D600, ""he"", ""en"")"),"his heart")</f>
        <v>his heart</v>
      </c>
      <c r="F600" s="4"/>
      <c r="G600" s="4"/>
      <c r="H600" s="4"/>
    </row>
    <row r="601" ht="15.75" customHeight="1">
      <c r="C601" s="4">
        <v>600.0</v>
      </c>
      <c r="D601" s="5" t="s">
        <v>2324</v>
      </c>
      <c r="E601" s="4" t="str">
        <f>IFERROR(__xludf.DUMMYFUNCTION("GOOGLETRANSLATE(D601, ""he"", ""en"")"),"And with understanding")</f>
        <v>And with understanding</v>
      </c>
      <c r="F601" s="4"/>
      <c r="G601" s="4"/>
      <c r="H601" s="4"/>
    </row>
    <row r="602" ht="15.75" customHeight="1">
      <c r="C602" s="4">
        <v>601.0</v>
      </c>
      <c r="D602" s="5" t="s">
        <v>2346</v>
      </c>
      <c r="E602" s="4" t="str">
        <f>IFERROR(__xludf.DUMMYFUNCTION("GOOGLETRANSLATE(D602, ""he"", ""en"")"),"his forces")</f>
        <v>his forces</v>
      </c>
      <c r="F602" s="4"/>
      <c r="G602" s="4"/>
      <c r="H602" s="4"/>
    </row>
    <row r="603" ht="15.75" customHeight="1">
      <c r="C603" s="4">
        <v>602.0</v>
      </c>
      <c r="D603" s="5" t="s">
        <v>2347</v>
      </c>
      <c r="E603" s="4" t="str">
        <f>IFERROR(__xludf.DUMMYFUNCTION("GOOGLETRANSLATE(D603, ""he"", ""en"")"),"Comfort:")</f>
        <v>Comfort:</v>
      </c>
      <c r="F603" s="4"/>
      <c r="G603" s="4"/>
      <c r="H603" s="4"/>
    </row>
    <row r="604" ht="15.75" customHeight="1">
      <c r="E604" s="4"/>
    </row>
    <row r="605" ht="15.75" customHeight="1">
      <c r="E605" s="4" t="str">
        <f>IFERROR(__xludf.DUMMYFUNCTION("GOOGLETRANSLATE(D605, ""he"", ""en"")"),"#VALUE!")</f>
        <v>#VALUE!</v>
      </c>
    </row>
    <row r="606" ht="15.75" customHeight="1">
      <c r="E606" s="4" t="str">
        <f>IFERROR(__xludf.DUMMYFUNCTION("GOOGLETRANSLATE(D606, ""he"", ""en"")"),"#VALUE!")</f>
        <v>#VALUE!</v>
      </c>
    </row>
    <row r="607" ht="15.75" customHeight="1">
      <c r="E607" s="4" t="str">
        <f>IFERROR(__xludf.DUMMYFUNCTION("GOOGLETRANSLATE(D607, ""he"", ""en"")"),"#VALUE!")</f>
        <v>#VALUE!</v>
      </c>
    </row>
    <row r="608" ht="15.75" customHeight="1">
      <c r="E608" s="4" t="str">
        <f>IFERROR(__xludf.DUMMYFUNCTION("GOOGLETRANSLATE(D608, ""he"", ""en"")"),"#VALUE!")</f>
        <v>#VALUE!</v>
      </c>
    </row>
    <row r="609" ht="15.75" customHeight="1">
      <c r="E609" s="4" t="str">
        <f>IFERROR(__xludf.DUMMYFUNCTION("GOOGLETRANSLATE(D609, ""he"", ""en"")"),"#VALUE!")</f>
        <v>#VALUE!</v>
      </c>
    </row>
    <row r="610" ht="15.75" customHeight="1">
      <c r="E610" s="4" t="str">
        <f>IFERROR(__xludf.DUMMYFUNCTION("GOOGLETRANSLATE(D610, ""he"", ""en"")"),"#VALUE!")</f>
        <v>#VALUE!</v>
      </c>
    </row>
    <row r="611" ht="15.75" customHeight="1">
      <c r="E611" s="4" t="str">
        <f>IFERROR(__xludf.DUMMYFUNCTION("GOOGLETRANSLATE(D611, ""he"", ""en"")"),"#VALUE!")</f>
        <v>#VALUE!</v>
      </c>
    </row>
    <row r="612" ht="15.75" customHeight="1">
      <c r="E612" s="4" t="str">
        <f>IFERROR(__xludf.DUMMYFUNCTION("GOOGLETRANSLATE(D612, ""he"", ""en"")"),"#VALUE!")</f>
        <v>#VALUE!</v>
      </c>
    </row>
    <row r="613" ht="15.75" customHeight="1">
      <c r="E613" s="4" t="str">
        <f>IFERROR(__xludf.DUMMYFUNCTION("GOOGLETRANSLATE(D613, ""he"", ""en"")"),"#VALUE!")</f>
        <v>#VALUE!</v>
      </c>
    </row>
    <row r="614" ht="15.75" customHeight="1">
      <c r="E614" s="4" t="str">
        <f>IFERROR(__xludf.DUMMYFUNCTION("GOOGLETRANSLATE(D614, ""he"", ""en"")"),"#VALUE!")</f>
        <v>#VALUE!</v>
      </c>
    </row>
    <row r="615" ht="15.75" customHeight="1">
      <c r="E615" s="4" t="str">
        <f>IFERROR(__xludf.DUMMYFUNCTION("GOOGLETRANSLATE(D615, ""he"", ""en"")"),"#VALUE!")</f>
        <v>#VALUE!</v>
      </c>
    </row>
    <row r="616" ht="15.75" customHeight="1">
      <c r="E616" s="4" t="str">
        <f>IFERROR(__xludf.DUMMYFUNCTION("GOOGLETRANSLATE(D616, ""he"", ""en"")"),"#VALUE!")</f>
        <v>#VALUE!</v>
      </c>
    </row>
    <row r="617" ht="15.75" customHeight="1">
      <c r="E617" s="4" t="str">
        <f>IFERROR(__xludf.DUMMYFUNCTION("GOOGLETRANSLATE(D617, ""he"", ""en"")"),"#VALUE!")</f>
        <v>#VALUE!</v>
      </c>
    </row>
    <row r="618" ht="15.75" customHeight="1">
      <c r="E618" s="4" t="str">
        <f>IFERROR(__xludf.DUMMYFUNCTION("GOOGLETRANSLATE(D618, ""he"", ""en"")"),"#VALUE!")</f>
        <v>#VALUE!</v>
      </c>
    </row>
    <row r="619" ht="15.75" customHeight="1">
      <c r="E619" s="4" t="str">
        <f>IFERROR(__xludf.DUMMYFUNCTION("GOOGLETRANSLATE(D619, ""he"", ""en"")"),"#VALUE!")</f>
        <v>#VALUE!</v>
      </c>
    </row>
    <row r="620" ht="15.75" customHeight="1">
      <c r="E620" s="4" t="str">
        <f>IFERROR(__xludf.DUMMYFUNCTION("GOOGLETRANSLATE(D620, ""he"", ""en"")"),"#VALUE!")</f>
        <v>#VALUE!</v>
      </c>
    </row>
    <row r="621" ht="15.75" customHeight="1">
      <c r="E621" s="4" t="str">
        <f>IFERROR(__xludf.DUMMYFUNCTION("GOOGLETRANSLATE(D621, ""he"", ""en"")"),"#VALUE!")</f>
        <v>#VALUE!</v>
      </c>
    </row>
    <row r="622" ht="15.75" customHeight="1">
      <c r="E622" s="4" t="str">
        <f>IFERROR(__xludf.DUMMYFUNCTION("GOOGLETRANSLATE(D622, ""he"", ""en"")"),"#VALUE!")</f>
        <v>#VALUE!</v>
      </c>
    </row>
    <row r="623" ht="15.75" customHeight="1">
      <c r="E623" s="4" t="str">
        <f>IFERROR(__xludf.DUMMYFUNCTION("GOOGLETRANSLATE(D623, ""he"", ""en"")"),"#VALUE!")</f>
        <v>#VALUE!</v>
      </c>
    </row>
    <row r="624" ht="15.75" customHeight="1">
      <c r="E624" s="4" t="str">
        <f>IFERROR(__xludf.DUMMYFUNCTION("GOOGLETRANSLATE(D624, ""he"", ""en"")"),"#VALUE!")</f>
        <v>#VALUE!</v>
      </c>
    </row>
    <row r="625" ht="15.75" customHeight="1">
      <c r="E625" s="4" t="str">
        <f>IFERROR(__xludf.DUMMYFUNCTION("GOOGLETRANSLATE(D625, ""he"", ""en"")"),"#VALUE!")</f>
        <v>#VALUE!</v>
      </c>
    </row>
    <row r="626" ht="15.75" customHeight="1">
      <c r="E626" s="4" t="str">
        <f>IFERROR(__xludf.DUMMYFUNCTION("GOOGLETRANSLATE(D626, ""he"", ""en"")"),"#VALUE!")</f>
        <v>#VALUE!</v>
      </c>
    </row>
    <row r="627" ht="15.75" customHeight="1">
      <c r="E627" s="4" t="str">
        <f>IFERROR(__xludf.DUMMYFUNCTION("GOOGLETRANSLATE(D627, ""he"", ""en"")"),"#VALUE!")</f>
        <v>#VALUE!</v>
      </c>
    </row>
    <row r="628" ht="15.75" customHeight="1">
      <c r="E628" s="4" t="str">
        <f>IFERROR(__xludf.DUMMYFUNCTION("GOOGLETRANSLATE(D628, ""he"", ""en"")"),"#VALUE!")</f>
        <v>#VALUE!</v>
      </c>
    </row>
    <row r="629" ht="15.75" customHeight="1">
      <c r="E629" s="4" t="str">
        <f>IFERROR(__xludf.DUMMYFUNCTION("GOOGLETRANSLATE(D629, ""he"", ""en"")"),"#VALUE!")</f>
        <v>#VALUE!</v>
      </c>
    </row>
    <row r="630" ht="15.75" customHeight="1">
      <c r="E630" s="4" t="str">
        <f>IFERROR(__xludf.DUMMYFUNCTION("GOOGLETRANSLATE(D630, ""he"", ""en"")"),"#VALUE!")</f>
        <v>#VALUE!</v>
      </c>
    </row>
    <row r="631" ht="15.75" customHeight="1">
      <c r="E631" s="4" t="str">
        <f>IFERROR(__xludf.DUMMYFUNCTION("GOOGLETRANSLATE(D631, ""he"", ""en"")"),"#VALUE!")</f>
        <v>#VALUE!</v>
      </c>
    </row>
    <row r="632" ht="15.75" customHeight="1">
      <c r="E632" s="4" t="str">
        <f>IFERROR(__xludf.DUMMYFUNCTION("GOOGLETRANSLATE(D632, ""he"", ""en"")"),"#VALUE!")</f>
        <v>#VALUE!</v>
      </c>
    </row>
    <row r="633" ht="15.75" customHeight="1">
      <c r="E633" s="4" t="str">
        <f>IFERROR(__xludf.DUMMYFUNCTION("GOOGLETRANSLATE(D633, ""he"", ""en"")"),"#VALUE!")</f>
        <v>#VALUE!</v>
      </c>
    </row>
    <row r="634" ht="15.75" customHeight="1">
      <c r="E634" s="4" t="str">
        <f>IFERROR(__xludf.DUMMYFUNCTION("GOOGLETRANSLATE(D634, ""he"", ""en"")"),"#VALUE!")</f>
        <v>#VALUE!</v>
      </c>
    </row>
    <row r="635" ht="15.75" customHeight="1">
      <c r="E635" s="4" t="str">
        <f>IFERROR(__xludf.DUMMYFUNCTION("GOOGLETRANSLATE(D635, ""he"", ""en"")"),"#VALUE!")</f>
        <v>#VALUE!</v>
      </c>
    </row>
    <row r="636" ht="15.75" customHeight="1">
      <c r="E636" s="4" t="str">
        <f>IFERROR(__xludf.DUMMYFUNCTION("GOOGLETRANSLATE(D636, ""he"", ""en"")"),"#VALUE!")</f>
        <v>#VALUE!</v>
      </c>
    </row>
    <row r="637" ht="15.75" customHeight="1">
      <c r="E637" s="4" t="str">
        <f>IFERROR(__xludf.DUMMYFUNCTION("GOOGLETRANSLATE(D637, ""he"", ""en"")"),"#VALUE!")</f>
        <v>#VALUE!</v>
      </c>
    </row>
    <row r="638" ht="15.75" customHeight="1">
      <c r="E638" s="4" t="str">
        <f>IFERROR(__xludf.DUMMYFUNCTION("GOOGLETRANSLATE(D638, ""he"", ""en"")"),"#VALUE!")</f>
        <v>#VALUE!</v>
      </c>
    </row>
    <row r="639" ht="15.75" customHeight="1">
      <c r="E639" s="4" t="str">
        <f>IFERROR(__xludf.DUMMYFUNCTION("GOOGLETRANSLATE(D639, ""he"", ""en"")"),"#VALUE!")</f>
        <v>#VALUE!</v>
      </c>
    </row>
    <row r="640" ht="15.75" customHeight="1">
      <c r="E640" s="4" t="str">
        <f>IFERROR(__xludf.DUMMYFUNCTION("GOOGLETRANSLATE(D640, ""he"", ""en"")"),"#VALUE!")</f>
        <v>#VALUE!</v>
      </c>
    </row>
    <row r="641" ht="15.75" customHeight="1">
      <c r="E641" s="4" t="str">
        <f>IFERROR(__xludf.DUMMYFUNCTION("GOOGLETRANSLATE(D641, ""he"", ""en"")"),"#VALUE!")</f>
        <v>#VALUE!</v>
      </c>
    </row>
    <row r="642" ht="15.75" customHeight="1">
      <c r="E642" s="4" t="str">
        <f>IFERROR(__xludf.DUMMYFUNCTION("GOOGLETRANSLATE(D642, ""he"", ""en"")"),"#VALUE!")</f>
        <v>#VALUE!</v>
      </c>
    </row>
    <row r="643" ht="15.75" customHeight="1">
      <c r="E643" s="4" t="str">
        <f>IFERROR(__xludf.DUMMYFUNCTION("GOOGLETRANSLATE(D643, ""he"", ""en"")"),"#VALUE!")</f>
        <v>#VALUE!</v>
      </c>
    </row>
    <row r="644" ht="15.75" customHeight="1">
      <c r="E644" s="4" t="str">
        <f>IFERROR(__xludf.DUMMYFUNCTION("GOOGLETRANSLATE(D644, ""he"", ""en"")"),"#VALUE!")</f>
        <v>#VALUE!</v>
      </c>
    </row>
    <row r="645" ht="15.75" customHeight="1">
      <c r="E645" s="4" t="str">
        <f>IFERROR(__xludf.DUMMYFUNCTION("GOOGLETRANSLATE(D645, ""he"", ""en"")"),"#VALUE!")</f>
        <v>#VALUE!</v>
      </c>
    </row>
    <row r="646" ht="15.75" customHeight="1">
      <c r="E646" s="4" t="str">
        <f>IFERROR(__xludf.DUMMYFUNCTION("GOOGLETRANSLATE(D646, ""he"", ""en"")"),"#VALUE!")</f>
        <v>#VALUE!</v>
      </c>
    </row>
    <row r="647" ht="15.75" customHeight="1">
      <c r="E647" s="4" t="str">
        <f>IFERROR(__xludf.DUMMYFUNCTION("GOOGLETRANSLATE(D647, ""he"", ""en"")"),"#VALUE!")</f>
        <v>#VALUE!</v>
      </c>
    </row>
    <row r="648" ht="15.75" customHeight="1">
      <c r="E648" s="4" t="str">
        <f>IFERROR(__xludf.DUMMYFUNCTION("GOOGLETRANSLATE(D648, ""he"", ""en"")"),"#VALUE!")</f>
        <v>#VALUE!</v>
      </c>
    </row>
    <row r="649" ht="15.75" customHeight="1">
      <c r="E649" s="4" t="str">
        <f>IFERROR(__xludf.DUMMYFUNCTION("GOOGLETRANSLATE(D649, ""he"", ""en"")"),"#VALUE!")</f>
        <v>#VALUE!</v>
      </c>
    </row>
    <row r="650" ht="15.75" customHeight="1">
      <c r="E650" s="4" t="str">
        <f>IFERROR(__xludf.DUMMYFUNCTION("GOOGLETRANSLATE(D650, ""he"", ""en"")"),"#VALUE!")</f>
        <v>#VALUE!</v>
      </c>
    </row>
    <row r="651" ht="15.75" customHeight="1">
      <c r="E651" s="4" t="str">
        <f>IFERROR(__xludf.DUMMYFUNCTION("GOOGLETRANSLATE(D651, ""he"", ""en"")"),"#VALUE!")</f>
        <v>#VALUE!</v>
      </c>
    </row>
    <row r="652" ht="15.75" customHeight="1">
      <c r="E652" s="4" t="str">
        <f>IFERROR(__xludf.DUMMYFUNCTION("GOOGLETRANSLATE(D652, ""he"", ""en"")"),"#VALUE!")</f>
        <v>#VALUE!</v>
      </c>
    </row>
    <row r="653" ht="15.75" customHeight="1">
      <c r="E653" s="4" t="str">
        <f>IFERROR(__xludf.DUMMYFUNCTION("GOOGLETRANSLATE(D653, ""he"", ""en"")"),"#VALUE!")</f>
        <v>#VALUE!</v>
      </c>
    </row>
    <row r="654" ht="15.75" customHeight="1">
      <c r="E654" s="4" t="str">
        <f>IFERROR(__xludf.DUMMYFUNCTION("GOOGLETRANSLATE(D654, ""he"", ""en"")"),"#VALUE!")</f>
        <v>#VALUE!</v>
      </c>
    </row>
    <row r="655" ht="15.75" customHeight="1">
      <c r="E655" s="4" t="str">
        <f>IFERROR(__xludf.DUMMYFUNCTION("GOOGLETRANSLATE(D655, ""he"", ""en"")"),"#VALUE!")</f>
        <v>#VALUE!</v>
      </c>
    </row>
    <row r="656" ht="15.75" customHeight="1">
      <c r="E656" s="4" t="str">
        <f>IFERROR(__xludf.DUMMYFUNCTION("GOOGLETRANSLATE(D656, ""he"", ""en"")"),"#VALUE!")</f>
        <v>#VALUE!</v>
      </c>
    </row>
    <row r="657" ht="15.75" customHeight="1">
      <c r="E657" s="4" t="str">
        <f>IFERROR(__xludf.DUMMYFUNCTION("GOOGLETRANSLATE(D657, ""he"", ""en"")"),"#VALUE!")</f>
        <v>#VALUE!</v>
      </c>
    </row>
    <row r="658" ht="15.75" customHeight="1">
      <c r="E658" s="4" t="str">
        <f>IFERROR(__xludf.DUMMYFUNCTION("GOOGLETRANSLATE(D658, ""he"", ""en"")"),"#VALUE!")</f>
        <v>#VALUE!</v>
      </c>
    </row>
    <row r="659" ht="15.75" customHeight="1">
      <c r="E659" s="4" t="str">
        <f>IFERROR(__xludf.DUMMYFUNCTION("GOOGLETRANSLATE(D659, ""he"", ""en"")"),"#VALUE!")</f>
        <v>#VALUE!</v>
      </c>
    </row>
    <row r="660" ht="15.75" customHeight="1">
      <c r="E660" s="4" t="str">
        <f>IFERROR(__xludf.DUMMYFUNCTION("GOOGLETRANSLATE(D660, ""he"", ""en"")"),"#VALUE!")</f>
        <v>#VALUE!</v>
      </c>
    </row>
    <row r="661" ht="15.75" customHeight="1">
      <c r="E661" s="4" t="str">
        <f>IFERROR(__xludf.DUMMYFUNCTION("GOOGLETRANSLATE(D661, ""he"", ""en"")"),"#VALUE!")</f>
        <v>#VALUE!</v>
      </c>
    </row>
    <row r="662" ht="15.75" customHeight="1">
      <c r="E662" s="4" t="str">
        <f>IFERROR(__xludf.DUMMYFUNCTION("GOOGLETRANSLATE(D662, ""he"", ""en"")"),"#VALUE!")</f>
        <v>#VALUE!</v>
      </c>
    </row>
    <row r="663" ht="15.75" customHeight="1">
      <c r="E663" s="4" t="str">
        <f>IFERROR(__xludf.DUMMYFUNCTION("GOOGLETRANSLATE(D663, ""he"", ""en"")"),"#VALUE!")</f>
        <v>#VALUE!</v>
      </c>
    </row>
    <row r="664" ht="15.75" customHeight="1">
      <c r="E664" s="4" t="str">
        <f>IFERROR(__xludf.DUMMYFUNCTION("GOOGLETRANSLATE(D664, ""he"", ""en"")"),"#VALUE!")</f>
        <v>#VALUE!</v>
      </c>
    </row>
    <row r="665" ht="15.75" customHeight="1">
      <c r="E665" s="4" t="str">
        <f>IFERROR(__xludf.DUMMYFUNCTION("GOOGLETRANSLATE(D665, ""he"", ""en"")"),"#VALUE!")</f>
        <v>#VALUE!</v>
      </c>
    </row>
    <row r="666" ht="15.75" customHeight="1">
      <c r="E666" s="4" t="str">
        <f>IFERROR(__xludf.DUMMYFUNCTION("GOOGLETRANSLATE(D666, ""he"", ""en"")"),"#VALUE!")</f>
        <v>#VALUE!</v>
      </c>
    </row>
    <row r="667" ht="15.75" customHeight="1">
      <c r="E667" s="4" t="str">
        <f>IFERROR(__xludf.DUMMYFUNCTION("GOOGLETRANSLATE(D667, ""he"", ""en"")"),"#VALUE!")</f>
        <v>#VALUE!</v>
      </c>
    </row>
    <row r="668" ht="15.75" customHeight="1">
      <c r="E668" s="4" t="str">
        <f>IFERROR(__xludf.DUMMYFUNCTION("GOOGLETRANSLATE(D668, ""he"", ""en"")"),"#VALUE!")</f>
        <v>#VALUE!</v>
      </c>
    </row>
    <row r="669" ht="15.75" customHeight="1">
      <c r="E669" s="4" t="str">
        <f>IFERROR(__xludf.DUMMYFUNCTION("GOOGLETRANSLATE(D669, ""he"", ""en"")"),"#VALUE!")</f>
        <v>#VALUE!</v>
      </c>
    </row>
    <row r="670" ht="15.75" customHeight="1">
      <c r="E670" s="4" t="str">
        <f>IFERROR(__xludf.DUMMYFUNCTION("GOOGLETRANSLATE(D670, ""he"", ""en"")"),"#VALUE!")</f>
        <v>#VALUE!</v>
      </c>
    </row>
    <row r="671" ht="15.75" customHeight="1">
      <c r="E671" s="4" t="str">
        <f>IFERROR(__xludf.DUMMYFUNCTION("GOOGLETRANSLATE(D671, ""he"", ""en"")"),"#VALUE!")</f>
        <v>#VALUE!</v>
      </c>
    </row>
    <row r="672" ht="15.75" customHeight="1">
      <c r="E672" s="4" t="str">
        <f>IFERROR(__xludf.DUMMYFUNCTION("GOOGLETRANSLATE(D672, ""he"", ""en"")"),"#VALUE!")</f>
        <v>#VALUE!</v>
      </c>
    </row>
    <row r="673" ht="15.75" customHeight="1">
      <c r="E673" s="4" t="str">
        <f>IFERROR(__xludf.DUMMYFUNCTION("GOOGLETRANSLATE(D673, ""he"", ""en"")"),"#VALUE!")</f>
        <v>#VALUE!</v>
      </c>
    </row>
    <row r="674" ht="15.75" customHeight="1">
      <c r="E674" s="4" t="str">
        <f>IFERROR(__xludf.DUMMYFUNCTION("GOOGLETRANSLATE(D674, ""he"", ""en"")"),"#VALUE!")</f>
        <v>#VALUE!</v>
      </c>
    </row>
    <row r="675" ht="15.75" customHeight="1">
      <c r="E675" s="4" t="str">
        <f>IFERROR(__xludf.DUMMYFUNCTION("GOOGLETRANSLATE(D675, ""he"", ""en"")"),"#VALUE!")</f>
        <v>#VALUE!</v>
      </c>
    </row>
    <row r="676" ht="15.75" customHeight="1">
      <c r="E676" s="4" t="str">
        <f>IFERROR(__xludf.DUMMYFUNCTION("GOOGLETRANSLATE(D676, ""he"", ""en"")"),"#VALUE!")</f>
        <v>#VALUE!</v>
      </c>
    </row>
    <row r="677" ht="15.75" customHeight="1">
      <c r="E677" s="4" t="str">
        <f>IFERROR(__xludf.DUMMYFUNCTION("GOOGLETRANSLATE(D677, ""he"", ""en"")"),"#VALUE!")</f>
        <v>#VALUE!</v>
      </c>
    </row>
    <row r="678" ht="15.75" customHeight="1">
      <c r="E678" s="4" t="str">
        <f>IFERROR(__xludf.DUMMYFUNCTION("GOOGLETRANSLATE(D678, ""he"", ""en"")"),"#VALUE!")</f>
        <v>#VALUE!</v>
      </c>
    </row>
    <row r="679" ht="15.75" customHeight="1">
      <c r="E679" s="4" t="str">
        <f>IFERROR(__xludf.DUMMYFUNCTION("GOOGLETRANSLATE(D679, ""he"", ""en"")"),"#VALUE!")</f>
        <v>#VALUE!</v>
      </c>
    </row>
    <row r="680" ht="15.75" customHeight="1">
      <c r="E680" s="4" t="str">
        <f>IFERROR(__xludf.DUMMYFUNCTION("GOOGLETRANSLATE(D680, ""he"", ""en"")"),"#VALUE!")</f>
        <v>#VALUE!</v>
      </c>
    </row>
    <row r="681" ht="15.75" customHeight="1">
      <c r="E681" s="4" t="str">
        <f>IFERROR(__xludf.DUMMYFUNCTION("GOOGLETRANSLATE(D681, ""he"", ""en"")"),"#VALUE!")</f>
        <v>#VALUE!</v>
      </c>
    </row>
    <row r="682" ht="15.75" customHeight="1">
      <c r="E682" s="4" t="str">
        <f>IFERROR(__xludf.DUMMYFUNCTION("GOOGLETRANSLATE(D682, ""he"", ""en"")"),"#VALUE!")</f>
        <v>#VALUE!</v>
      </c>
    </row>
    <row r="683" ht="15.75" customHeight="1">
      <c r="E683" s="4" t="str">
        <f>IFERROR(__xludf.DUMMYFUNCTION("GOOGLETRANSLATE(D683, ""he"", ""en"")"),"#VALUE!")</f>
        <v>#VALUE!</v>
      </c>
    </row>
    <row r="684" ht="15.75" customHeight="1">
      <c r="E684" s="4" t="str">
        <f>IFERROR(__xludf.DUMMYFUNCTION("GOOGLETRANSLATE(D684, ""he"", ""en"")"),"#VALUE!")</f>
        <v>#VALUE!</v>
      </c>
    </row>
    <row r="685" ht="15.75" customHeight="1">
      <c r="E685" s="4" t="str">
        <f>IFERROR(__xludf.DUMMYFUNCTION("GOOGLETRANSLATE(D685, ""he"", ""en"")"),"#VALUE!")</f>
        <v>#VALUE!</v>
      </c>
    </row>
    <row r="686" ht="15.75" customHeight="1">
      <c r="E686" s="4" t="str">
        <f>IFERROR(__xludf.DUMMYFUNCTION("GOOGLETRANSLATE(D686, ""he"", ""en"")"),"#VALUE!")</f>
        <v>#VALUE!</v>
      </c>
    </row>
    <row r="687" ht="15.75" customHeight="1">
      <c r="E687" s="4" t="str">
        <f>IFERROR(__xludf.DUMMYFUNCTION("GOOGLETRANSLATE(D687, ""he"", ""en"")"),"#VALUE!")</f>
        <v>#VALUE!</v>
      </c>
    </row>
    <row r="688" ht="15.75" customHeight="1">
      <c r="E688" s="4" t="str">
        <f>IFERROR(__xludf.DUMMYFUNCTION("GOOGLETRANSLATE(D688, ""he"", ""en"")"),"#VALUE!")</f>
        <v>#VALUE!</v>
      </c>
    </row>
    <row r="689" ht="15.75" customHeight="1">
      <c r="E689" s="4" t="str">
        <f>IFERROR(__xludf.DUMMYFUNCTION("GOOGLETRANSLATE(D689, ""he"", ""en"")"),"#VALUE!")</f>
        <v>#VALUE!</v>
      </c>
    </row>
    <row r="690" ht="15.75" customHeight="1">
      <c r="E690" s="4" t="str">
        <f>IFERROR(__xludf.DUMMYFUNCTION("GOOGLETRANSLATE(D690, ""he"", ""en"")"),"#VALUE!")</f>
        <v>#VALUE!</v>
      </c>
    </row>
    <row r="691" ht="15.75" customHeight="1">
      <c r="E691" s="4" t="str">
        <f>IFERROR(__xludf.DUMMYFUNCTION("GOOGLETRANSLATE(D691, ""he"", ""en"")"),"#VALUE!")</f>
        <v>#VALUE!</v>
      </c>
    </row>
    <row r="692" ht="15.75" customHeight="1">
      <c r="E692" s="4" t="str">
        <f>IFERROR(__xludf.DUMMYFUNCTION("GOOGLETRANSLATE(D692, ""he"", ""en"")"),"#VALUE!")</f>
        <v>#VALUE!</v>
      </c>
    </row>
    <row r="693" ht="15.75" customHeight="1">
      <c r="E693" s="4" t="str">
        <f>IFERROR(__xludf.DUMMYFUNCTION("GOOGLETRANSLATE(D693, ""he"", ""en"")"),"#VALUE!")</f>
        <v>#VALUE!</v>
      </c>
    </row>
    <row r="694" ht="15.75" customHeight="1">
      <c r="E694" s="4" t="str">
        <f>IFERROR(__xludf.DUMMYFUNCTION("GOOGLETRANSLATE(D694, ""he"", ""en"")"),"#VALUE!")</f>
        <v>#VALUE!</v>
      </c>
    </row>
    <row r="695" ht="15.75" customHeight="1">
      <c r="E695" s="4" t="str">
        <f>IFERROR(__xludf.DUMMYFUNCTION("GOOGLETRANSLATE(D695, ""he"", ""en"")"),"#VALUE!")</f>
        <v>#VALUE!</v>
      </c>
    </row>
    <row r="696" ht="15.75" customHeight="1">
      <c r="E696" s="4" t="str">
        <f>IFERROR(__xludf.DUMMYFUNCTION("GOOGLETRANSLATE(D696, ""he"", ""en"")"),"#VALUE!")</f>
        <v>#VALUE!</v>
      </c>
    </row>
    <row r="697" ht="15.75" customHeight="1">
      <c r="E697" s="4" t="str">
        <f>IFERROR(__xludf.DUMMYFUNCTION("GOOGLETRANSLATE(D697, ""he"", ""en"")"),"#VALUE!")</f>
        <v>#VALUE!</v>
      </c>
    </row>
    <row r="698" ht="15.75" customHeight="1">
      <c r="E698" s="4" t="str">
        <f>IFERROR(__xludf.DUMMYFUNCTION("GOOGLETRANSLATE(D698, ""he"", ""en"")"),"#VALUE!")</f>
        <v>#VALUE!</v>
      </c>
    </row>
    <row r="699" ht="15.75" customHeight="1">
      <c r="E699" s="4" t="str">
        <f>IFERROR(__xludf.DUMMYFUNCTION("GOOGLETRANSLATE(D699, ""he"", ""en"")"),"#VALUE!")</f>
        <v>#VALUE!</v>
      </c>
    </row>
    <row r="700" ht="15.75" customHeight="1">
      <c r="E700" s="4" t="str">
        <f>IFERROR(__xludf.DUMMYFUNCTION("GOOGLETRANSLATE(D700, ""he"", ""en"")"),"#VALUE!")</f>
        <v>#VALUE!</v>
      </c>
    </row>
    <row r="701" ht="15.75" customHeight="1">
      <c r="E701" s="4" t="str">
        <f>IFERROR(__xludf.DUMMYFUNCTION("GOOGLETRANSLATE(D701, ""he"", ""en"")"),"#VALUE!")</f>
        <v>#VALUE!</v>
      </c>
    </row>
    <row r="702" ht="15.75" customHeight="1">
      <c r="E702" s="4" t="str">
        <f>IFERROR(__xludf.DUMMYFUNCTION("GOOGLETRANSLATE(D702, ""he"", ""en"")"),"#VALUE!")</f>
        <v>#VALUE!</v>
      </c>
    </row>
    <row r="703" ht="15.75" customHeight="1">
      <c r="E703" s="4" t="str">
        <f>IFERROR(__xludf.DUMMYFUNCTION("GOOGLETRANSLATE(D703, ""he"", ""en"")"),"#VALUE!")</f>
        <v>#VALUE!</v>
      </c>
    </row>
    <row r="704" ht="15.75" customHeight="1">
      <c r="E704" s="4" t="str">
        <f>IFERROR(__xludf.DUMMYFUNCTION("GOOGLETRANSLATE(D704, ""he"", ""en"")"),"#VALUE!")</f>
        <v>#VALUE!</v>
      </c>
    </row>
    <row r="705" ht="15.75" customHeight="1">
      <c r="E705" s="4" t="str">
        <f>IFERROR(__xludf.DUMMYFUNCTION("GOOGLETRANSLATE(D705, ""he"", ""en"")"),"#VALUE!")</f>
        <v>#VALUE!</v>
      </c>
    </row>
    <row r="706" ht="15.75" customHeight="1">
      <c r="E706" s="4" t="str">
        <f>IFERROR(__xludf.DUMMYFUNCTION("GOOGLETRANSLATE(D706, ""he"", ""en"")"),"#VALUE!")</f>
        <v>#VALUE!</v>
      </c>
    </row>
    <row r="707" ht="15.75" customHeight="1">
      <c r="E707" s="4" t="str">
        <f>IFERROR(__xludf.DUMMYFUNCTION("GOOGLETRANSLATE(D707, ""he"", ""en"")"),"#VALUE!")</f>
        <v>#VALUE!</v>
      </c>
    </row>
    <row r="708" ht="15.75" customHeight="1">
      <c r="E708" s="4" t="str">
        <f>IFERROR(__xludf.DUMMYFUNCTION("GOOGLETRANSLATE(D708, ""he"", ""en"")"),"#VALUE!")</f>
        <v>#VALUE!</v>
      </c>
    </row>
    <row r="709" ht="15.75" customHeight="1">
      <c r="E709" s="4" t="str">
        <f>IFERROR(__xludf.DUMMYFUNCTION("GOOGLETRANSLATE(D709, ""he"", ""en"")"),"#VALUE!")</f>
        <v>#VALUE!</v>
      </c>
    </row>
    <row r="710" ht="15.75" customHeight="1">
      <c r="E710" s="4" t="str">
        <f>IFERROR(__xludf.DUMMYFUNCTION("GOOGLETRANSLATE(D710, ""he"", ""en"")"),"#VALUE!")</f>
        <v>#VALUE!</v>
      </c>
    </row>
    <row r="711" ht="15.75" customHeight="1">
      <c r="E711" s="4" t="str">
        <f>IFERROR(__xludf.DUMMYFUNCTION("GOOGLETRANSLATE(D711, ""he"", ""en"")"),"#VALUE!")</f>
        <v>#VALUE!</v>
      </c>
    </row>
    <row r="712" ht="15.75" customHeight="1">
      <c r="E712" s="4" t="str">
        <f>IFERROR(__xludf.DUMMYFUNCTION("GOOGLETRANSLATE(D712, ""he"", ""en"")"),"#VALUE!")</f>
        <v>#VALUE!</v>
      </c>
    </row>
    <row r="713" ht="15.75" customHeight="1">
      <c r="E713" s="4" t="str">
        <f>IFERROR(__xludf.DUMMYFUNCTION("GOOGLETRANSLATE(D713, ""he"", ""en"")"),"#VALUE!")</f>
        <v>#VALUE!</v>
      </c>
    </row>
    <row r="714" ht="15.75" customHeight="1">
      <c r="E714" s="4" t="str">
        <f>IFERROR(__xludf.DUMMYFUNCTION("GOOGLETRANSLATE(D714, ""he"", ""en"")"),"#VALUE!")</f>
        <v>#VALUE!</v>
      </c>
    </row>
    <row r="715" ht="15.75" customHeight="1">
      <c r="E715" s="4" t="str">
        <f>IFERROR(__xludf.DUMMYFUNCTION("GOOGLETRANSLATE(D715, ""he"", ""en"")"),"#VALUE!")</f>
        <v>#VALUE!</v>
      </c>
    </row>
    <row r="716" ht="15.75" customHeight="1">
      <c r="E716" s="4" t="str">
        <f>IFERROR(__xludf.DUMMYFUNCTION("GOOGLETRANSLATE(D716, ""he"", ""en"")"),"#VALUE!")</f>
        <v>#VALUE!</v>
      </c>
    </row>
    <row r="717" ht="15.75" customHeight="1">
      <c r="E717" s="4" t="str">
        <f>IFERROR(__xludf.DUMMYFUNCTION("GOOGLETRANSLATE(D717, ""he"", ""en"")"),"#VALUE!")</f>
        <v>#VALUE!</v>
      </c>
    </row>
    <row r="718" ht="15.75" customHeight="1">
      <c r="E718" s="4" t="str">
        <f>IFERROR(__xludf.DUMMYFUNCTION("GOOGLETRANSLATE(D718, ""he"", ""en"")"),"#VALUE!")</f>
        <v>#VALUE!</v>
      </c>
    </row>
    <row r="719" ht="15.75" customHeight="1">
      <c r="E719" s="4" t="str">
        <f>IFERROR(__xludf.DUMMYFUNCTION("GOOGLETRANSLATE(D719, ""he"", ""en"")"),"#VALUE!")</f>
        <v>#VALUE!</v>
      </c>
    </row>
    <row r="720" ht="15.75" customHeight="1">
      <c r="E720" s="4" t="str">
        <f>IFERROR(__xludf.DUMMYFUNCTION("GOOGLETRANSLATE(D720, ""he"", ""en"")"),"#VALUE!")</f>
        <v>#VALUE!</v>
      </c>
    </row>
    <row r="721" ht="15.75" customHeight="1">
      <c r="E721" s="4" t="str">
        <f>IFERROR(__xludf.DUMMYFUNCTION("GOOGLETRANSLATE(D721, ""he"", ""en"")"),"#VALUE!")</f>
        <v>#VALUE!</v>
      </c>
    </row>
    <row r="722" ht="15.75" customHeight="1">
      <c r="E722" s="4" t="str">
        <f>IFERROR(__xludf.DUMMYFUNCTION("GOOGLETRANSLATE(D722, ""he"", ""en"")"),"#VALUE!")</f>
        <v>#VALUE!</v>
      </c>
    </row>
    <row r="723" ht="15.75" customHeight="1">
      <c r="E723" s="4" t="str">
        <f>IFERROR(__xludf.DUMMYFUNCTION("GOOGLETRANSLATE(D723, ""he"", ""en"")"),"#VALUE!")</f>
        <v>#VALUE!</v>
      </c>
    </row>
    <row r="724" ht="15.75" customHeight="1">
      <c r="E724" s="4" t="str">
        <f>IFERROR(__xludf.DUMMYFUNCTION("GOOGLETRANSLATE(D724, ""he"", ""en"")"),"#VALUE!")</f>
        <v>#VALUE!</v>
      </c>
    </row>
    <row r="725" ht="15.75" customHeight="1">
      <c r="E725" s="4" t="str">
        <f>IFERROR(__xludf.DUMMYFUNCTION("GOOGLETRANSLATE(D725, ""he"", ""en"")"),"#VALUE!")</f>
        <v>#VALUE!</v>
      </c>
    </row>
    <row r="726" ht="15.75" customHeight="1">
      <c r="E726" s="4" t="str">
        <f>IFERROR(__xludf.DUMMYFUNCTION("GOOGLETRANSLATE(D726, ""he"", ""en"")"),"#VALUE!")</f>
        <v>#VALUE!</v>
      </c>
    </row>
    <row r="727" ht="15.75" customHeight="1">
      <c r="E727" s="4" t="str">
        <f>IFERROR(__xludf.DUMMYFUNCTION("GOOGLETRANSLATE(D727, ""he"", ""en"")"),"#VALUE!")</f>
        <v>#VALUE!</v>
      </c>
    </row>
    <row r="728" ht="15.75" customHeight="1">
      <c r="E728" s="4" t="str">
        <f>IFERROR(__xludf.DUMMYFUNCTION("GOOGLETRANSLATE(D728, ""he"", ""en"")"),"#VALUE!")</f>
        <v>#VALUE!</v>
      </c>
    </row>
    <row r="729" ht="15.75" customHeight="1">
      <c r="E729" s="4" t="str">
        <f>IFERROR(__xludf.DUMMYFUNCTION("GOOGLETRANSLATE(D729, ""he"", ""en"")"),"#VALUE!")</f>
        <v>#VALUE!</v>
      </c>
    </row>
    <row r="730" ht="15.75" customHeight="1">
      <c r="E730" s="4" t="str">
        <f>IFERROR(__xludf.DUMMYFUNCTION("GOOGLETRANSLATE(D730, ""he"", ""en"")"),"#VALUE!")</f>
        <v>#VALUE!</v>
      </c>
    </row>
    <row r="731" ht="15.75" customHeight="1">
      <c r="E731" s="4" t="str">
        <f>IFERROR(__xludf.DUMMYFUNCTION("GOOGLETRANSLATE(D731, ""he"", ""en"")"),"#VALUE!")</f>
        <v>#VALUE!</v>
      </c>
    </row>
    <row r="732" ht="15.75" customHeight="1">
      <c r="E732" s="4" t="str">
        <f>IFERROR(__xludf.DUMMYFUNCTION("GOOGLETRANSLATE(D732, ""he"", ""en"")"),"#VALUE!")</f>
        <v>#VALUE!</v>
      </c>
    </row>
    <row r="733" ht="15.75" customHeight="1">
      <c r="E733" s="4" t="str">
        <f>IFERROR(__xludf.DUMMYFUNCTION("GOOGLETRANSLATE(D733, ""he"", ""en"")"),"#VALUE!")</f>
        <v>#VALUE!</v>
      </c>
    </row>
    <row r="734" ht="15.75" customHeight="1">
      <c r="E734" s="4" t="str">
        <f>IFERROR(__xludf.DUMMYFUNCTION("GOOGLETRANSLATE(D734, ""he"", ""en"")"),"#VALUE!")</f>
        <v>#VALUE!</v>
      </c>
    </row>
    <row r="735" ht="15.75" customHeight="1">
      <c r="E735" s="4" t="str">
        <f>IFERROR(__xludf.DUMMYFUNCTION("GOOGLETRANSLATE(D735, ""he"", ""en"")"),"#VALUE!")</f>
        <v>#VALUE!</v>
      </c>
    </row>
    <row r="736" ht="15.75" customHeight="1">
      <c r="E736" s="4" t="str">
        <f>IFERROR(__xludf.DUMMYFUNCTION("GOOGLETRANSLATE(D736, ""he"", ""en"")"),"#VALUE!")</f>
        <v>#VALUE!</v>
      </c>
    </row>
    <row r="737" ht="15.75" customHeight="1">
      <c r="E737" s="4" t="str">
        <f>IFERROR(__xludf.DUMMYFUNCTION("GOOGLETRANSLATE(D737, ""he"", ""en"")"),"#VALUE!")</f>
        <v>#VALUE!</v>
      </c>
    </row>
    <row r="738" ht="15.75" customHeight="1">
      <c r="E738" s="4" t="str">
        <f>IFERROR(__xludf.DUMMYFUNCTION("GOOGLETRANSLATE(D738, ""he"", ""en"")"),"#VALUE!")</f>
        <v>#VALUE!</v>
      </c>
    </row>
    <row r="739" ht="15.75" customHeight="1">
      <c r="E739" s="4" t="str">
        <f>IFERROR(__xludf.DUMMYFUNCTION("GOOGLETRANSLATE(D739, ""he"", ""en"")"),"#VALUE!")</f>
        <v>#VALUE!</v>
      </c>
    </row>
    <row r="740" ht="15.75" customHeight="1">
      <c r="E740" s="4" t="str">
        <f>IFERROR(__xludf.DUMMYFUNCTION("GOOGLETRANSLATE(D740, ""he"", ""en"")"),"#VALUE!")</f>
        <v>#VALUE!</v>
      </c>
    </row>
    <row r="741" ht="15.75" customHeight="1">
      <c r="E741" s="4" t="str">
        <f>IFERROR(__xludf.DUMMYFUNCTION("GOOGLETRANSLATE(D741, ""he"", ""en"")"),"#VALUE!")</f>
        <v>#VALUE!</v>
      </c>
    </row>
    <row r="742" ht="15.75" customHeight="1">
      <c r="E742" s="4" t="str">
        <f>IFERROR(__xludf.DUMMYFUNCTION("GOOGLETRANSLATE(D742, ""he"", ""en"")"),"#VALUE!")</f>
        <v>#VALUE!</v>
      </c>
    </row>
    <row r="743" ht="15.75" customHeight="1">
      <c r="E743" s="4" t="str">
        <f>IFERROR(__xludf.DUMMYFUNCTION("GOOGLETRANSLATE(D743, ""he"", ""en"")"),"#VALUE!")</f>
        <v>#VALUE!</v>
      </c>
    </row>
    <row r="744" ht="15.75" customHeight="1">
      <c r="E744" s="4" t="str">
        <f>IFERROR(__xludf.DUMMYFUNCTION("GOOGLETRANSLATE(D744, ""he"", ""en"")"),"#VALUE!")</f>
        <v>#VALUE!</v>
      </c>
    </row>
    <row r="745" ht="15.75" customHeight="1">
      <c r="E745" s="4" t="str">
        <f>IFERROR(__xludf.DUMMYFUNCTION("GOOGLETRANSLATE(D745, ""he"", ""en"")"),"#VALUE!")</f>
        <v>#VALUE!</v>
      </c>
    </row>
    <row r="746" ht="15.75" customHeight="1">
      <c r="E746" s="4" t="str">
        <f>IFERROR(__xludf.DUMMYFUNCTION("GOOGLETRANSLATE(D746, ""he"", ""en"")"),"#VALUE!")</f>
        <v>#VALUE!</v>
      </c>
    </row>
    <row r="747" ht="15.75" customHeight="1">
      <c r="E747" s="4" t="str">
        <f>IFERROR(__xludf.DUMMYFUNCTION("GOOGLETRANSLATE(D747, ""he"", ""en"")"),"#VALUE!")</f>
        <v>#VALUE!</v>
      </c>
    </row>
    <row r="748" ht="15.75" customHeight="1">
      <c r="E748" s="4" t="str">
        <f>IFERROR(__xludf.DUMMYFUNCTION("GOOGLETRANSLATE(D748, ""he"", ""en"")"),"#VALUE!")</f>
        <v>#VALUE!</v>
      </c>
    </row>
    <row r="749" ht="15.75" customHeight="1">
      <c r="E749" s="4" t="str">
        <f>IFERROR(__xludf.DUMMYFUNCTION("GOOGLETRANSLATE(D749, ""he"", ""en"")"),"#VALUE!")</f>
        <v>#VALUE!</v>
      </c>
    </row>
    <row r="750" ht="15.75" customHeight="1">
      <c r="E750" s="4" t="str">
        <f>IFERROR(__xludf.DUMMYFUNCTION("GOOGLETRANSLATE(D750, ""he"", ""en"")"),"#VALUE!")</f>
        <v>#VALUE!</v>
      </c>
    </row>
    <row r="751" ht="15.75" customHeight="1">
      <c r="E751" s="4" t="str">
        <f>IFERROR(__xludf.DUMMYFUNCTION("GOOGLETRANSLATE(D751, ""he"", ""en"")"),"#VALUE!")</f>
        <v>#VALUE!</v>
      </c>
    </row>
    <row r="752" ht="15.75" customHeight="1">
      <c r="E752" s="4" t="str">
        <f>IFERROR(__xludf.DUMMYFUNCTION("GOOGLETRANSLATE(D752, ""he"", ""en"")"),"#VALUE!")</f>
        <v>#VALUE!</v>
      </c>
    </row>
    <row r="753" ht="15.75" customHeight="1">
      <c r="E753" s="4" t="str">
        <f>IFERROR(__xludf.DUMMYFUNCTION("GOOGLETRANSLATE(D753, ""he"", ""en"")"),"#VALUE!")</f>
        <v>#VALUE!</v>
      </c>
    </row>
    <row r="754" ht="15.75" customHeight="1">
      <c r="E754" s="4" t="str">
        <f>IFERROR(__xludf.DUMMYFUNCTION("GOOGLETRANSLATE(D754, ""he"", ""en"")"),"#VALUE!")</f>
        <v>#VALUE!</v>
      </c>
    </row>
    <row r="755" ht="15.75" customHeight="1">
      <c r="E755" s="4" t="str">
        <f>IFERROR(__xludf.DUMMYFUNCTION("GOOGLETRANSLATE(D755, ""he"", ""en"")"),"#VALUE!")</f>
        <v>#VALUE!</v>
      </c>
    </row>
    <row r="756" ht="15.75" customHeight="1">
      <c r="E756" s="4" t="str">
        <f>IFERROR(__xludf.DUMMYFUNCTION("GOOGLETRANSLATE(D756, ""he"", ""en"")"),"#VALUE!")</f>
        <v>#VALUE!</v>
      </c>
    </row>
    <row r="757" ht="15.75" customHeight="1">
      <c r="E757" s="4" t="str">
        <f>IFERROR(__xludf.DUMMYFUNCTION("GOOGLETRANSLATE(D757, ""he"", ""en"")"),"#VALUE!")</f>
        <v>#VALUE!</v>
      </c>
    </row>
    <row r="758" ht="15.75" customHeight="1">
      <c r="E758" s="4" t="str">
        <f>IFERROR(__xludf.DUMMYFUNCTION("GOOGLETRANSLATE(D758, ""he"", ""en"")"),"#VALUE!")</f>
        <v>#VALUE!</v>
      </c>
    </row>
    <row r="759" ht="15.75" customHeight="1">
      <c r="E759" s="4" t="str">
        <f>IFERROR(__xludf.DUMMYFUNCTION("GOOGLETRANSLATE(D759, ""he"", ""en"")"),"#VALUE!")</f>
        <v>#VALUE!</v>
      </c>
    </row>
    <row r="760" ht="15.75" customHeight="1">
      <c r="E760" s="4" t="str">
        <f>IFERROR(__xludf.DUMMYFUNCTION("GOOGLETRANSLATE(D760, ""he"", ""en"")"),"#VALUE!")</f>
        <v>#VALUE!</v>
      </c>
    </row>
    <row r="761" ht="15.75" customHeight="1">
      <c r="E761" s="4" t="str">
        <f>IFERROR(__xludf.DUMMYFUNCTION("GOOGLETRANSLATE(D761, ""he"", ""en"")"),"#VALUE!")</f>
        <v>#VALUE!</v>
      </c>
    </row>
    <row r="762" ht="15.75" customHeight="1">
      <c r="E762" s="4" t="str">
        <f>IFERROR(__xludf.DUMMYFUNCTION("GOOGLETRANSLATE(D762, ""he"", ""en"")"),"#VALUE!")</f>
        <v>#VALUE!</v>
      </c>
    </row>
    <row r="763" ht="15.75" customHeight="1">
      <c r="E763" s="4" t="str">
        <f>IFERROR(__xludf.DUMMYFUNCTION("GOOGLETRANSLATE(D763, ""he"", ""en"")"),"#VALUE!")</f>
        <v>#VALUE!</v>
      </c>
    </row>
    <row r="764" ht="15.75" customHeight="1">
      <c r="E764" s="4" t="str">
        <f>IFERROR(__xludf.DUMMYFUNCTION("GOOGLETRANSLATE(D764, ""he"", ""en"")"),"#VALUE!")</f>
        <v>#VALUE!</v>
      </c>
    </row>
    <row r="765" ht="15.75" customHeight="1">
      <c r="E765" s="4" t="str">
        <f>IFERROR(__xludf.DUMMYFUNCTION("GOOGLETRANSLATE(D765, ""he"", ""en"")"),"#VALUE!")</f>
        <v>#VALUE!</v>
      </c>
    </row>
    <row r="766" ht="15.75" customHeight="1">
      <c r="E766" s="4" t="str">
        <f>IFERROR(__xludf.DUMMYFUNCTION("GOOGLETRANSLATE(D766, ""he"", ""en"")"),"#VALUE!")</f>
        <v>#VALUE!</v>
      </c>
    </row>
    <row r="767" ht="15.75" customHeight="1">
      <c r="E767" s="4" t="str">
        <f>IFERROR(__xludf.DUMMYFUNCTION("GOOGLETRANSLATE(D767, ""he"", ""en"")"),"#VALUE!")</f>
        <v>#VALUE!</v>
      </c>
    </row>
    <row r="768" ht="15.75" customHeight="1">
      <c r="E768" s="4" t="str">
        <f>IFERROR(__xludf.DUMMYFUNCTION("GOOGLETRANSLATE(D768, ""he"", ""en"")"),"#VALUE!")</f>
        <v>#VALUE!</v>
      </c>
    </row>
    <row r="769" ht="15.75" customHeight="1">
      <c r="E769" s="4" t="str">
        <f>IFERROR(__xludf.DUMMYFUNCTION("GOOGLETRANSLATE(D769, ""he"", ""en"")"),"#VALUE!")</f>
        <v>#VALUE!</v>
      </c>
    </row>
    <row r="770" ht="15.75" customHeight="1">
      <c r="E770" s="4" t="str">
        <f>IFERROR(__xludf.DUMMYFUNCTION("GOOGLETRANSLATE(D770, ""he"", ""en"")"),"#VALUE!")</f>
        <v>#VALUE!</v>
      </c>
    </row>
    <row r="771" ht="15.75" customHeight="1">
      <c r="E771" s="4" t="str">
        <f>IFERROR(__xludf.DUMMYFUNCTION("GOOGLETRANSLATE(D771, ""he"", ""en"")"),"#VALUE!")</f>
        <v>#VALUE!</v>
      </c>
    </row>
    <row r="772" ht="15.75" customHeight="1">
      <c r="E772" s="4" t="str">
        <f>IFERROR(__xludf.DUMMYFUNCTION("GOOGLETRANSLATE(D772, ""he"", ""en"")"),"#VALUE!")</f>
        <v>#VALUE!</v>
      </c>
    </row>
    <row r="773" ht="15.75" customHeight="1">
      <c r="E773" s="4" t="str">
        <f>IFERROR(__xludf.DUMMYFUNCTION("GOOGLETRANSLATE(D773, ""he"", ""en"")"),"#VALUE!")</f>
        <v>#VALUE!</v>
      </c>
    </row>
    <row r="774" ht="15.75" customHeight="1">
      <c r="E774" s="4" t="str">
        <f>IFERROR(__xludf.DUMMYFUNCTION("GOOGLETRANSLATE(D774, ""he"", ""en"")"),"#VALUE!")</f>
        <v>#VALUE!</v>
      </c>
    </row>
    <row r="775" ht="15.75" customHeight="1">
      <c r="E775" s="4" t="str">
        <f>IFERROR(__xludf.DUMMYFUNCTION("GOOGLETRANSLATE(D775, ""he"", ""en"")"),"#VALUE!")</f>
        <v>#VALUE!</v>
      </c>
    </row>
    <row r="776" ht="15.75" customHeight="1">
      <c r="E776" s="4" t="str">
        <f>IFERROR(__xludf.DUMMYFUNCTION("GOOGLETRANSLATE(D776, ""he"", ""en"")"),"#VALUE!")</f>
        <v>#VALUE!</v>
      </c>
    </row>
    <row r="777" ht="15.75" customHeight="1">
      <c r="E777" s="4" t="str">
        <f>IFERROR(__xludf.DUMMYFUNCTION("GOOGLETRANSLATE(D777, ""he"", ""en"")"),"#VALUE!")</f>
        <v>#VALUE!</v>
      </c>
    </row>
    <row r="778" ht="15.75" customHeight="1">
      <c r="E778" s="4" t="str">
        <f>IFERROR(__xludf.DUMMYFUNCTION("GOOGLETRANSLATE(D778, ""he"", ""en"")"),"#VALUE!")</f>
        <v>#VALUE!</v>
      </c>
    </row>
    <row r="779" ht="15.75" customHeight="1">
      <c r="E779" s="4" t="str">
        <f>IFERROR(__xludf.DUMMYFUNCTION("GOOGLETRANSLATE(D779, ""he"", ""en"")"),"#VALUE!")</f>
        <v>#VALUE!</v>
      </c>
    </row>
    <row r="780" ht="15.75" customHeight="1">
      <c r="E780" s="4" t="str">
        <f>IFERROR(__xludf.DUMMYFUNCTION("GOOGLETRANSLATE(D780, ""he"", ""en"")"),"#VALUE!")</f>
        <v>#VALUE!</v>
      </c>
    </row>
    <row r="781" ht="15.75" customHeight="1">
      <c r="E781" s="4" t="str">
        <f>IFERROR(__xludf.DUMMYFUNCTION("GOOGLETRANSLATE(D781, ""he"", ""en"")"),"#VALUE!")</f>
        <v>#VALUE!</v>
      </c>
    </row>
    <row r="782" ht="15.75" customHeight="1">
      <c r="E782" s="4" t="str">
        <f>IFERROR(__xludf.DUMMYFUNCTION("GOOGLETRANSLATE(D782, ""he"", ""en"")"),"#VALUE!")</f>
        <v>#VALUE!</v>
      </c>
    </row>
    <row r="783" ht="15.75" customHeight="1">
      <c r="E783" s="4" t="str">
        <f>IFERROR(__xludf.DUMMYFUNCTION("GOOGLETRANSLATE(D783, ""he"", ""en"")"),"#VALUE!")</f>
        <v>#VALUE!</v>
      </c>
    </row>
    <row r="784" ht="15.75" customHeight="1">
      <c r="E784" s="4" t="str">
        <f>IFERROR(__xludf.DUMMYFUNCTION("GOOGLETRANSLATE(D784, ""he"", ""en"")"),"#VALUE!")</f>
        <v>#VALUE!</v>
      </c>
    </row>
    <row r="785" ht="15.75" customHeight="1">
      <c r="E785" s="4" t="str">
        <f>IFERROR(__xludf.DUMMYFUNCTION("GOOGLETRANSLATE(D785, ""he"", ""en"")"),"#VALUE!")</f>
        <v>#VALUE!</v>
      </c>
    </row>
    <row r="786" ht="15.75" customHeight="1">
      <c r="E786" s="4" t="str">
        <f>IFERROR(__xludf.DUMMYFUNCTION("GOOGLETRANSLATE(D786, ""he"", ""en"")"),"#VALUE!")</f>
        <v>#VALUE!</v>
      </c>
    </row>
    <row r="787" ht="15.75" customHeight="1">
      <c r="E787" s="4" t="str">
        <f>IFERROR(__xludf.DUMMYFUNCTION("GOOGLETRANSLATE(D787, ""he"", ""en"")"),"#VALUE!")</f>
        <v>#VALUE!</v>
      </c>
    </row>
    <row r="788" ht="15.75" customHeight="1">
      <c r="E788" s="4" t="str">
        <f>IFERROR(__xludf.DUMMYFUNCTION("GOOGLETRANSLATE(D788, ""he"", ""en"")"),"#VALUE!")</f>
        <v>#VALUE!</v>
      </c>
    </row>
    <row r="789" ht="15.75" customHeight="1">
      <c r="E789" s="4" t="str">
        <f>IFERROR(__xludf.DUMMYFUNCTION("GOOGLETRANSLATE(D789, ""he"", ""en"")"),"#VALUE!")</f>
        <v>#VALUE!</v>
      </c>
    </row>
    <row r="790" ht="15.75" customHeight="1">
      <c r="E790" s="4" t="str">
        <f>IFERROR(__xludf.DUMMYFUNCTION("GOOGLETRANSLATE(D790, ""he"", ""en"")"),"#VALUE!")</f>
        <v>#VALUE!</v>
      </c>
    </row>
    <row r="791" ht="15.75" customHeight="1">
      <c r="E791" s="4" t="str">
        <f>IFERROR(__xludf.DUMMYFUNCTION("GOOGLETRANSLATE(D791, ""he"", ""en"")"),"#VALUE!")</f>
        <v>#VALUE!</v>
      </c>
    </row>
    <row r="792" ht="15.75" customHeight="1">
      <c r="E792" s="4" t="str">
        <f>IFERROR(__xludf.DUMMYFUNCTION("GOOGLETRANSLATE(D792, ""he"", ""en"")"),"#VALUE!")</f>
        <v>#VALUE!</v>
      </c>
    </row>
    <row r="793" ht="15.75" customHeight="1">
      <c r="E793" s="4" t="str">
        <f>IFERROR(__xludf.DUMMYFUNCTION("GOOGLETRANSLATE(D793, ""he"", ""en"")"),"#VALUE!")</f>
        <v>#VALUE!</v>
      </c>
    </row>
    <row r="794" ht="15.75" customHeight="1">
      <c r="E794" s="4" t="str">
        <f>IFERROR(__xludf.DUMMYFUNCTION("GOOGLETRANSLATE(D794, ""he"", ""en"")"),"#VALUE!")</f>
        <v>#VALUE!</v>
      </c>
    </row>
    <row r="795" ht="15.75" customHeight="1">
      <c r="E795" s="4" t="str">
        <f>IFERROR(__xludf.DUMMYFUNCTION("GOOGLETRANSLATE(D795, ""he"", ""en"")"),"#VALUE!")</f>
        <v>#VALUE!</v>
      </c>
    </row>
    <row r="796" ht="15.75" customHeight="1">
      <c r="E796" s="4" t="str">
        <f>IFERROR(__xludf.DUMMYFUNCTION("GOOGLETRANSLATE(D796, ""he"", ""en"")"),"#VALUE!")</f>
        <v>#VALUE!</v>
      </c>
    </row>
    <row r="797" ht="15.75" customHeight="1">
      <c r="E797" s="4" t="str">
        <f>IFERROR(__xludf.DUMMYFUNCTION("GOOGLETRANSLATE(D797, ""he"", ""en"")"),"#VALUE!")</f>
        <v>#VALUE!</v>
      </c>
    </row>
    <row r="798" ht="15.75" customHeight="1">
      <c r="E798" s="4" t="str">
        <f>IFERROR(__xludf.DUMMYFUNCTION("GOOGLETRANSLATE(D798, ""he"", ""en"")"),"#VALUE!")</f>
        <v>#VALUE!</v>
      </c>
    </row>
    <row r="799" ht="15.75" customHeight="1">
      <c r="E799" s="4" t="str">
        <f>IFERROR(__xludf.DUMMYFUNCTION("GOOGLETRANSLATE(D799, ""he"", ""en"")"),"#VALUE!")</f>
        <v>#VALUE!</v>
      </c>
    </row>
    <row r="800" ht="15.75" customHeight="1">
      <c r="E800" s="4" t="str">
        <f>IFERROR(__xludf.DUMMYFUNCTION("GOOGLETRANSLATE(D800, ""he"", ""en"")"),"#VALUE!")</f>
        <v>#VALUE!</v>
      </c>
    </row>
    <row r="801" ht="15.75" customHeight="1">
      <c r="E801" s="4" t="str">
        <f>IFERROR(__xludf.DUMMYFUNCTION("GOOGLETRANSLATE(D801, ""he"", ""en"")"),"#VALUE!")</f>
        <v>#VALUE!</v>
      </c>
    </row>
    <row r="802" ht="15.75" customHeight="1">
      <c r="E802" s="4" t="str">
        <f>IFERROR(__xludf.DUMMYFUNCTION("GOOGLETRANSLATE(D802, ""he"", ""en"")"),"#VALUE!")</f>
        <v>#VALUE!</v>
      </c>
    </row>
    <row r="803" ht="15.75" customHeight="1">
      <c r="E803" s="4" t="str">
        <f>IFERROR(__xludf.DUMMYFUNCTION("GOOGLETRANSLATE(D803, ""he"", ""en"")"),"#VALUE!")</f>
        <v>#VALUE!</v>
      </c>
    </row>
    <row r="804" ht="15.75" customHeight="1">
      <c r="E804" s="4" t="str">
        <f>IFERROR(__xludf.DUMMYFUNCTION("GOOGLETRANSLATE(D804, ""he"", ""en"")"),"#VALUE!")</f>
        <v>#VALUE!</v>
      </c>
    </row>
    <row r="805" ht="15.75" customHeight="1">
      <c r="E805" s="4" t="str">
        <f>IFERROR(__xludf.DUMMYFUNCTION("GOOGLETRANSLATE(D805, ""he"", ""en"")"),"#VALUE!")</f>
        <v>#VALUE!</v>
      </c>
    </row>
    <row r="806" ht="15.75" customHeight="1">
      <c r="E806" s="4" t="str">
        <f>IFERROR(__xludf.DUMMYFUNCTION("GOOGLETRANSLATE(D806, ""he"", ""en"")"),"#VALUE!")</f>
        <v>#VALUE!</v>
      </c>
    </row>
    <row r="807" ht="15.75" customHeight="1">
      <c r="E807" s="4" t="str">
        <f>IFERROR(__xludf.DUMMYFUNCTION("GOOGLETRANSLATE(D807, ""he"", ""en"")"),"#VALUE!")</f>
        <v>#VALUE!</v>
      </c>
    </row>
    <row r="808" ht="15.75" customHeight="1">
      <c r="E808" s="4" t="str">
        <f>IFERROR(__xludf.DUMMYFUNCTION("GOOGLETRANSLATE(D808, ""he"", ""en"")"),"#VALUE!")</f>
        <v>#VALUE!</v>
      </c>
    </row>
    <row r="809" ht="15.75" customHeight="1">
      <c r="E809" s="4" t="str">
        <f>IFERROR(__xludf.DUMMYFUNCTION("GOOGLETRANSLATE(D809, ""he"", ""en"")"),"#VALUE!")</f>
        <v>#VALUE!</v>
      </c>
    </row>
    <row r="810" ht="15.75" customHeight="1">
      <c r="E810" s="4" t="str">
        <f>IFERROR(__xludf.DUMMYFUNCTION("GOOGLETRANSLATE(D810, ""he"", ""en"")"),"#VALUE!")</f>
        <v>#VALUE!</v>
      </c>
    </row>
    <row r="811" ht="15.75" customHeight="1">
      <c r="E811" s="4" t="str">
        <f>IFERROR(__xludf.DUMMYFUNCTION("GOOGLETRANSLATE(D811, ""he"", ""en"")"),"#VALUE!")</f>
        <v>#VALUE!</v>
      </c>
    </row>
    <row r="812" ht="15.75" customHeight="1">
      <c r="E812" s="4" t="str">
        <f>IFERROR(__xludf.DUMMYFUNCTION("GOOGLETRANSLATE(D812, ""he"", ""en"")"),"#VALUE!")</f>
        <v>#VALUE!</v>
      </c>
    </row>
    <row r="813" ht="15.75" customHeight="1">
      <c r="E813" s="4" t="str">
        <f>IFERROR(__xludf.DUMMYFUNCTION("GOOGLETRANSLATE(D813, ""he"", ""en"")"),"#VALUE!")</f>
        <v>#VALUE!</v>
      </c>
    </row>
    <row r="814" ht="15.75" customHeight="1">
      <c r="E814" s="4" t="str">
        <f>IFERROR(__xludf.DUMMYFUNCTION("GOOGLETRANSLATE(D814, ""he"", ""en"")"),"#VALUE!")</f>
        <v>#VALUE!</v>
      </c>
    </row>
    <row r="815" ht="15.75" customHeight="1">
      <c r="E815" s="4" t="str">
        <f>IFERROR(__xludf.DUMMYFUNCTION("GOOGLETRANSLATE(D815, ""he"", ""en"")"),"#VALUE!")</f>
        <v>#VALUE!</v>
      </c>
    </row>
    <row r="816" ht="15.75" customHeight="1">
      <c r="E816" s="4" t="str">
        <f>IFERROR(__xludf.DUMMYFUNCTION("GOOGLETRANSLATE(D816, ""he"", ""en"")"),"#VALUE!")</f>
        <v>#VALUE!</v>
      </c>
    </row>
    <row r="817" ht="15.75" customHeight="1">
      <c r="E817" s="4" t="str">
        <f>IFERROR(__xludf.DUMMYFUNCTION("GOOGLETRANSLATE(D817, ""he"", ""en"")"),"#VALUE!")</f>
        <v>#VALUE!</v>
      </c>
    </row>
    <row r="818" ht="15.75" customHeight="1">
      <c r="E818" s="4" t="str">
        <f>IFERROR(__xludf.DUMMYFUNCTION("GOOGLETRANSLATE(D818, ""he"", ""en"")"),"#VALUE!")</f>
        <v>#VALUE!</v>
      </c>
    </row>
    <row r="819" ht="15.75" customHeight="1">
      <c r="E819" s="4" t="str">
        <f>IFERROR(__xludf.DUMMYFUNCTION("GOOGLETRANSLATE(D819, ""he"", ""en"")"),"#VALUE!")</f>
        <v>#VALUE!</v>
      </c>
    </row>
    <row r="820" ht="15.75" customHeight="1">
      <c r="E820" s="4" t="str">
        <f>IFERROR(__xludf.DUMMYFUNCTION("GOOGLETRANSLATE(D820, ""he"", ""en"")"),"#VALUE!")</f>
        <v>#VALUE!</v>
      </c>
    </row>
    <row r="821" ht="15.75" customHeight="1">
      <c r="E821" s="4" t="str">
        <f>IFERROR(__xludf.DUMMYFUNCTION("GOOGLETRANSLATE(D821, ""he"", ""en"")"),"#VALUE!")</f>
        <v>#VALUE!</v>
      </c>
    </row>
    <row r="822" ht="15.75" customHeight="1">
      <c r="E822" s="4" t="str">
        <f>IFERROR(__xludf.DUMMYFUNCTION("GOOGLETRANSLATE(D822, ""he"", ""en"")"),"#VALUE!")</f>
        <v>#VALUE!</v>
      </c>
    </row>
    <row r="823" ht="15.75" customHeight="1">
      <c r="E823" s="4" t="str">
        <f>IFERROR(__xludf.DUMMYFUNCTION("GOOGLETRANSLATE(D823, ""he"", ""en"")"),"#VALUE!")</f>
        <v>#VALUE!</v>
      </c>
    </row>
    <row r="824" ht="15.75" customHeight="1">
      <c r="E824" s="4" t="str">
        <f>IFERROR(__xludf.DUMMYFUNCTION("GOOGLETRANSLATE(D824, ""he"", ""en"")"),"#VALUE!")</f>
        <v>#VALUE!</v>
      </c>
    </row>
    <row r="825" ht="15.75" customHeight="1">
      <c r="E825" s="4" t="str">
        <f>IFERROR(__xludf.DUMMYFUNCTION("GOOGLETRANSLATE(D825, ""he"", ""en"")"),"#VALUE!")</f>
        <v>#VALUE!</v>
      </c>
    </row>
    <row r="826" ht="15.75" customHeight="1">
      <c r="E826" s="4" t="str">
        <f>IFERROR(__xludf.DUMMYFUNCTION("GOOGLETRANSLATE(D826, ""he"", ""en"")"),"#VALUE!")</f>
        <v>#VALUE!</v>
      </c>
    </row>
    <row r="827" ht="15.75" customHeight="1">
      <c r="E827" s="4" t="str">
        <f>IFERROR(__xludf.DUMMYFUNCTION("GOOGLETRANSLATE(D827, ""he"", ""en"")"),"#VALUE!")</f>
        <v>#VALUE!</v>
      </c>
    </row>
    <row r="828" ht="15.75" customHeight="1">
      <c r="E828" s="4" t="str">
        <f>IFERROR(__xludf.DUMMYFUNCTION("GOOGLETRANSLATE(D828, ""he"", ""en"")"),"#VALUE!")</f>
        <v>#VALUE!</v>
      </c>
    </row>
    <row r="829" ht="15.75" customHeight="1">
      <c r="E829" s="4" t="str">
        <f>IFERROR(__xludf.DUMMYFUNCTION("GOOGLETRANSLATE(D829, ""he"", ""en"")"),"#VALUE!")</f>
        <v>#VALUE!</v>
      </c>
    </row>
    <row r="830" ht="15.75" customHeight="1">
      <c r="E830" s="4" t="str">
        <f>IFERROR(__xludf.DUMMYFUNCTION("GOOGLETRANSLATE(D830, ""he"", ""en"")"),"#VALUE!")</f>
        <v>#VALUE!</v>
      </c>
    </row>
    <row r="831" ht="15.75" customHeight="1">
      <c r="E831" s="4" t="str">
        <f>IFERROR(__xludf.DUMMYFUNCTION("GOOGLETRANSLATE(D831, ""he"", ""en"")"),"#VALUE!")</f>
        <v>#VALUE!</v>
      </c>
    </row>
    <row r="832" ht="15.75" customHeight="1">
      <c r="E832" s="4" t="str">
        <f>IFERROR(__xludf.DUMMYFUNCTION("GOOGLETRANSLATE(D832, ""he"", ""en"")"),"#VALUE!")</f>
        <v>#VALUE!</v>
      </c>
    </row>
    <row r="833" ht="15.75" customHeight="1">
      <c r="E833" s="4" t="str">
        <f>IFERROR(__xludf.DUMMYFUNCTION("GOOGLETRANSLATE(D833, ""he"", ""en"")"),"#VALUE!")</f>
        <v>#VALUE!</v>
      </c>
    </row>
    <row r="834" ht="15.75" customHeight="1">
      <c r="E834" s="4" t="str">
        <f>IFERROR(__xludf.DUMMYFUNCTION("GOOGLETRANSLATE(D834, ""he"", ""en"")"),"#VALUE!")</f>
        <v>#VALUE!</v>
      </c>
    </row>
    <row r="835" ht="15.75" customHeight="1">
      <c r="E835" s="4" t="str">
        <f>IFERROR(__xludf.DUMMYFUNCTION("GOOGLETRANSLATE(D835, ""he"", ""en"")"),"#VALUE!")</f>
        <v>#VALUE!</v>
      </c>
    </row>
    <row r="836" ht="15.75" customHeight="1">
      <c r="E836" s="4" t="str">
        <f>IFERROR(__xludf.DUMMYFUNCTION("GOOGLETRANSLATE(D836, ""he"", ""en"")"),"#VALUE!")</f>
        <v>#VALUE!</v>
      </c>
    </row>
    <row r="837" ht="15.75" customHeight="1">
      <c r="E837" s="4" t="str">
        <f>IFERROR(__xludf.DUMMYFUNCTION("GOOGLETRANSLATE(D837, ""he"", ""en"")"),"#VALUE!")</f>
        <v>#VALUE!</v>
      </c>
    </row>
    <row r="838" ht="15.75" customHeight="1">
      <c r="E838" s="4" t="str">
        <f>IFERROR(__xludf.DUMMYFUNCTION("GOOGLETRANSLATE(D838, ""he"", ""en"")"),"#VALUE!")</f>
        <v>#VALUE!</v>
      </c>
    </row>
    <row r="839" ht="15.75" customHeight="1">
      <c r="E839" s="4" t="str">
        <f>IFERROR(__xludf.DUMMYFUNCTION("GOOGLETRANSLATE(D839, ""he"", ""en"")"),"#VALUE!")</f>
        <v>#VALUE!</v>
      </c>
    </row>
    <row r="840" ht="15.75" customHeight="1">
      <c r="E840" s="4" t="str">
        <f>IFERROR(__xludf.DUMMYFUNCTION("GOOGLETRANSLATE(D840, ""he"", ""en"")"),"#VALUE!")</f>
        <v>#VALUE!</v>
      </c>
    </row>
    <row r="841" ht="15.75" customHeight="1">
      <c r="E841" s="4" t="str">
        <f>IFERROR(__xludf.DUMMYFUNCTION("GOOGLETRANSLATE(D841, ""he"", ""en"")"),"#VALUE!")</f>
        <v>#VALUE!</v>
      </c>
    </row>
    <row r="842" ht="15.75" customHeight="1">
      <c r="E842" s="4" t="str">
        <f>IFERROR(__xludf.DUMMYFUNCTION("GOOGLETRANSLATE(D842, ""he"", ""en"")"),"#VALUE!")</f>
        <v>#VALUE!</v>
      </c>
    </row>
    <row r="843" ht="15.75" customHeight="1">
      <c r="E843" s="4" t="str">
        <f>IFERROR(__xludf.DUMMYFUNCTION("GOOGLETRANSLATE(D843, ""he"", ""en"")"),"#VALUE!")</f>
        <v>#VALUE!</v>
      </c>
    </row>
    <row r="844" ht="15.75" customHeight="1">
      <c r="E844" s="4" t="str">
        <f>IFERROR(__xludf.DUMMYFUNCTION("GOOGLETRANSLATE(D844, ""he"", ""en"")"),"#VALUE!")</f>
        <v>#VALUE!</v>
      </c>
    </row>
    <row r="845" ht="15.75" customHeight="1">
      <c r="E845" s="4" t="str">
        <f>IFERROR(__xludf.DUMMYFUNCTION("GOOGLETRANSLATE(D845, ""he"", ""en"")"),"#VALUE!")</f>
        <v>#VALUE!</v>
      </c>
    </row>
    <row r="846" ht="15.75" customHeight="1">
      <c r="E846" s="4" t="str">
        <f>IFERROR(__xludf.DUMMYFUNCTION("GOOGLETRANSLATE(D846, ""he"", ""en"")"),"#VALUE!")</f>
        <v>#VALUE!</v>
      </c>
    </row>
    <row r="847" ht="15.75" customHeight="1">
      <c r="E847" s="4" t="str">
        <f>IFERROR(__xludf.DUMMYFUNCTION("GOOGLETRANSLATE(D847, ""he"", ""en"")"),"#VALUE!")</f>
        <v>#VALUE!</v>
      </c>
    </row>
    <row r="848" ht="15.75" customHeight="1">
      <c r="E848" s="4" t="str">
        <f>IFERROR(__xludf.DUMMYFUNCTION("GOOGLETRANSLATE(D848, ""he"", ""en"")"),"#VALUE!")</f>
        <v>#VALUE!</v>
      </c>
    </row>
    <row r="849" ht="15.75" customHeight="1">
      <c r="E849" s="4" t="str">
        <f>IFERROR(__xludf.DUMMYFUNCTION("GOOGLETRANSLATE(D849, ""he"", ""en"")"),"#VALUE!")</f>
        <v>#VALUE!</v>
      </c>
    </row>
    <row r="850" ht="15.75" customHeight="1">
      <c r="E850" s="4" t="str">
        <f>IFERROR(__xludf.DUMMYFUNCTION("GOOGLETRANSLATE(D850, ""he"", ""en"")"),"#VALUE!")</f>
        <v>#VALUE!</v>
      </c>
    </row>
    <row r="851" ht="15.75" customHeight="1">
      <c r="E851" s="4" t="str">
        <f>IFERROR(__xludf.DUMMYFUNCTION("GOOGLETRANSLATE(D851, ""he"", ""en"")"),"#VALUE!")</f>
        <v>#VALUE!</v>
      </c>
    </row>
    <row r="852" ht="15.75" customHeight="1">
      <c r="E852" s="4" t="str">
        <f>IFERROR(__xludf.DUMMYFUNCTION("GOOGLETRANSLATE(D852, ""he"", ""en"")"),"#VALUE!")</f>
        <v>#VALUE!</v>
      </c>
    </row>
    <row r="853" ht="15.75" customHeight="1">
      <c r="E853" s="4" t="str">
        <f>IFERROR(__xludf.DUMMYFUNCTION("GOOGLETRANSLATE(D853, ""he"", ""en"")"),"#VALUE!")</f>
        <v>#VALUE!</v>
      </c>
    </row>
    <row r="854" ht="15.75" customHeight="1">
      <c r="E854" s="4" t="str">
        <f>IFERROR(__xludf.DUMMYFUNCTION("GOOGLETRANSLATE(D854, ""he"", ""en"")"),"#VALUE!")</f>
        <v>#VALUE!</v>
      </c>
    </row>
    <row r="855" ht="15.75" customHeight="1">
      <c r="E855" s="4" t="str">
        <f>IFERROR(__xludf.DUMMYFUNCTION("GOOGLETRANSLATE(D855, ""he"", ""en"")"),"#VALUE!")</f>
        <v>#VALUE!</v>
      </c>
    </row>
    <row r="856" ht="15.75" customHeight="1">
      <c r="E856" s="4" t="str">
        <f>IFERROR(__xludf.DUMMYFUNCTION("GOOGLETRANSLATE(D856, ""he"", ""en"")"),"#VALUE!")</f>
        <v>#VALUE!</v>
      </c>
    </row>
    <row r="857" ht="15.75" customHeight="1">
      <c r="E857" s="4" t="str">
        <f>IFERROR(__xludf.DUMMYFUNCTION("GOOGLETRANSLATE(D857, ""he"", ""en"")"),"#VALUE!")</f>
        <v>#VALUE!</v>
      </c>
    </row>
    <row r="858" ht="15.75" customHeight="1">
      <c r="E858" s="4" t="str">
        <f>IFERROR(__xludf.DUMMYFUNCTION("GOOGLETRANSLATE(D858, ""he"", ""en"")"),"#VALUE!")</f>
        <v>#VALUE!</v>
      </c>
    </row>
    <row r="859" ht="15.75" customHeight="1">
      <c r="E859" s="4" t="str">
        <f>IFERROR(__xludf.DUMMYFUNCTION("GOOGLETRANSLATE(D859, ""he"", ""en"")"),"#VALUE!")</f>
        <v>#VALUE!</v>
      </c>
    </row>
    <row r="860" ht="15.75" customHeight="1">
      <c r="E860" s="4" t="str">
        <f>IFERROR(__xludf.DUMMYFUNCTION("GOOGLETRANSLATE(D860, ""he"", ""en"")"),"#VALUE!")</f>
        <v>#VALUE!</v>
      </c>
    </row>
    <row r="861" ht="15.75" customHeight="1">
      <c r="E861" s="4" t="str">
        <f>IFERROR(__xludf.DUMMYFUNCTION("GOOGLETRANSLATE(D861, ""he"", ""en"")"),"#VALUE!")</f>
        <v>#VALUE!</v>
      </c>
    </row>
    <row r="862" ht="15.75" customHeight="1">
      <c r="E862" s="4" t="str">
        <f>IFERROR(__xludf.DUMMYFUNCTION("GOOGLETRANSLATE(D862, ""he"", ""en"")"),"#VALUE!")</f>
        <v>#VALUE!</v>
      </c>
    </row>
    <row r="863" ht="15.75" customHeight="1">
      <c r="E863" s="4" t="str">
        <f>IFERROR(__xludf.DUMMYFUNCTION("GOOGLETRANSLATE(D863, ""he"", ""en"")"),"#VALUE!")</f>
        <v>#VALUE!</v>
      </c>
    </row>
    <row r="864" ht="15.75" customHeight="1">
      <c r="E864" s="4" t="str">
        <f>IFERROR(__xludf.DUMMYFUNCTION("GOOGLETRANSLATE(D864, ""he"", ""en"")"),"#VALUE!")</f>
        <v>#VALUE!</v>
      </c>
    </row>
    <row r="865" ht="15.75" customHeight="1">
      <c r="E865" s="4" t="str">
        <f>IFERROR(__xludf.DUMMYFUNCTION("GOOGLETRANSLATE(D865, ""he"", ""en"")"),"#VALUE!")</f>
        <v>#VALUE!</v>
      </c>
    </row>
    <row r="866" ht="15.75" customHeight="1">
      <c r="E866" s="4" t="str">
        <f>IFERROR(__xludf.DUMMYFUNCTION("GOOGLETRANSLATE(D866, ""he"", ""en"")"),"#VALUE!")</f>
        <v>#VALUE!</v>
      </c>
    </row>
    <row r="867" ht="15.75" customHeight="1">
      <c r="E867" s="4" t="str">
        <f>IFERROR(__xludf.DUMMYFUNCTION("GOOGLETRANSLATE(D867, ""he"", ""en"")"),"#VALUE!")</f>
        <v>#VALUE!</v>
      </c>
    </row>
    <row r="868" ht="15.75" customHeight="1">
      <c r="E868" s="4" t="str">
        <f>IFERROR(__xludf.DUMMYFUNCTION("GOOGLETRANSLATE(D868, ""he"", ""en"")"),"#VALUE!")</f>
        <v>#VALUE!</v>
      </c>
    </row>
    <row r="869" ht="15.75" customHeight="1">
      <c r="E869" s="4" t="str">
        <f>IFERROR(__xludf.DUMMYFUNCTION("GOOGLETRANSLATE(D869, ""he"", ""en"")"),"#VALUE!")</f>
        <v>#VALUE!</v>
      </c>
    </row>
    <row r="870" ht="15.75" customHeight="1">
      <c r="E870" s="4" t="str">
        <f>IFERROR(__xludf.DUMMYFUNCTION("GOOGLETRANSLATE(D870, ""he"", ""en"")"),"#VALUE!")</f>
        <v>#VALUE!</v>
      </c>
    </row>
    <row r="871" ht="15.75" customHeight="1">
      <c r="E871" s="4" t="str">
        <f>IFERROR(__xludf.DUMMYFUNCTION("GOOGLETRANSLATE(D871, ""he"", ""en"")"),"#VALUE!")</f>
        <v>#VALUE!</v>
      </c>
    </row>
    <row r="872" ht="15.75" customHeight="1">
      <c r="E872" s="4" t="str">
        <f>IFERROR(__xludf.DUMMYFUNCTION("GOOGLETRANSLATE(D872, ""he"", ""en"")"),"#VALUE!")</f>
        <v>#VALUE!</v>
      </c>
    </row>
    <row r="873" ht="15.75" customHeight="1">
      <c r="E873" s="4" t="str">
        <f>IFERROR(__xludf.DUMMYFUNCTION("GOOGLETRANSLATE(D873, ""he"", ""en"")"),"#VALUE!")</f>
        <v>#VALUE!</v>
      </c>
    </row>
    <row r="874" ht="15.75" customHeight="1">
      <c r="E874" s="4" t="str">
        <f>IFERROR(__xludf.DUMMYFUNCTION("GOOGLETRANSLATE(D874, ""he"", ""en"")"),"#VALUE!")</f>
        <v>#VALUE!</v>
      </c>
    </row>
    <row r="875" ht="15.75" customHeight="1">
      <c r="E875" s="4" t="str">
        <f>IFERROR(__xludf.DUMMYFUNCTION("GOOGLETRANSLATE(D875, ""he"", ""en"")"),"#VALUE!")</f>
        <v>#VALUE!</v>
      </c>
    </row>
    <row r="876" ht="15.75" customHeight="1">
      <c r="E876" s="4" t="str">
        <f>IFERROR(__xludf.DUMMYFUNCTION("GOOGLETRANSLATE(D876, ""he"", ""en"")"),"#VALUE!")</f>
        <v>#VALUE!</v>
      </c>
    </row>
    <row r="877" ht="15.75" customHeight="1">
      <c r="E877" s="4" t="str">
        <f>IFERROR(__xludf.DUMMYFUNCTION("GOOGLETRANSLATE(D877, ""he"", ""en"")"),"#VALUE!")</f>
        <v>#VALUE!</v>
      </c>
    </row>
    <row r="878" ht="15.75" customHeight="1">
      <c r="E878" s="4" t="str">
        <f>IFERROR(__xludf.DUMMYFUNCTION("GOOGLETRANSLATE(D878, ""he"", ""en"")"),"#VALUE!")</f>
        <v>#VALUE!</v>
      </c>
    </row>
    <row r="879" ht="15.75" customHeight="1">
      <c r="E879" s="4" t="str">
        <f>IFERROR(__xludf.DUMMYFUNCTION("GOOGLETRANSLATE(D879, ""he"", ""en"")"),"#VALUE!")</f>
        <v>#VALUE!</v>
      </c>
    </row>
    <row r="880" ht="15.75" customHeight="1">
      <c r="E880" s="4" t="str">
        <f>IFERROR(__xludf.DUMMYFUNCTION("GOOGLETRANSLATE(D880, ""he"", ""en"")"),"#VALUE!")</f>
        <v>#VALUE!</v>
      </c>
    </row>
    <row r="881" ht="15.75" customHeight="1">
      <c r="E881" s="4" t="str">
        <f>IFERROR(__xludf.DUMMYFUNCTION("GOOGLETRANSLATE(D881, ""he"", ""en"")"),"#VALUE!")</f>
        <v>#VALUE!</v>
      </c>
    </row>
    <row r="882" ht="15.75" customHeight="1">
      <c r="E882" s="4" t="str">
        <f>IFERROR(__xludf.DUMMYFUNCTION("GOOGLETRANSLATE(D882, ""he"", ""en"")"),"#VALUE!")</f>
        <v>#VALUE!</v>
      </c>
    </row>
    <row r="883" ht="15.75" customHeight="1">
      <c r="E883" s="4" t="str">
        <f>IFERROR(__xludf.DUMMYFUNCTION("GOOGLETRANSLATE(D883, ""he"", ""en"")"),"#VALUE!")</f>
        <v>#VALUE!</v>
      </c>
    </row>
    <row r="884" ht="15.75" customHeight="1">
      <c r="E884" s="4" t="str">
        <f>IFERROR(__xludf.DUMMYFUNCTION("GOOGLETRANSLATE(D884, ""he"", ""en"")"),"#VALUE!")</f>
        <v>#VALUE!</v>
      </c>
    </row>
    <row r="885" ht="15.75" customHeight="1">
      <c r="E885" s="4" t="str">
        <f>IFERROR(__xludf.DUMMYFUNCTION("GOOGLETRANSLATE(D885, ""he"", ""en"")"),"#VALUE!")</f>
        <v>#VALUE!</v>
      </c>
    </row>
    <row r="886" ht="15.75" customHeight="1">
      <c r="E886" s="4" t="str">
        <f>IFERROR(__xludf.DUMMYFUNCTION("GOOGLETRANSLATE(D886, ""he"", ""en"")"),"#VALUE!")</f>
        <v>#VALUE!</v>
      </c>
    </row>
    <row r="887" ht="15.75" customHeight="1">
      <c r="E887" s="4" t="str">
        <f>IFERROR(__xludf.DUMMYFUNCTION("GOOGLETRANSLATE(D887, ""he"", ""en"")"),"#VALUE!")</f>
        <v>#VALUE!</v>
      </c>
    </row>
    <row r="888" ht="15.75" customHeight="1">
      <c r="E888" s="4" t="str">
        <f>IFERROR(__xludf.DUMMYFUNCTION("GOOGLETRANSLATE(D888, ""he"", ""en"")"),"#VALUE!")</f>
        <v>#VALUE!</v>
      </c>
    </row>
    <row r="889" ht="15.75" customHeight="1">
      <c r="E889" s="4" t="str">
        <f>IFERROR(__xludf.DUMMYFUNCTION("GOOGLETRANSLATE(D889, ""he"", ""en"")"),"#VALUE!")</f>
        <v>#VALUE!</v>
      </c>
    </row>
    <row r="890" ht="15.75" customHeight="1">
      <c r="E890" s="4" t="str">
        <f>IFERROR(__xludf.DUMMYFUNCTION("GOOGLETRANSLATE(D890, ""he"", ""en"")"),"#VALUE!")</f>
        <v>#VALUE!</v>
      </c>
    </row>
    <row r="891" ht="15.75" customHeight="1">
      <c r="E891" s="4" t="str">
        <f>IFERROR(__xludf.DUMMYFUNCTION("GOOGLETRANSLATE(D891, ""he"", ""en"")"),"#VALUE!")</f>
        <v>#VALUE!</v>
      </c>
    </row>
    <row r="892" ht="15.75" customHeight="1">
      <c r="E892" s="4" t="str">
        <f>IFERROR(__xludf.DUMMYFUNCTION("GOOGLETRANSLATE(D892, ""he"", ""en"")"),"#VALUE!")</f>
        <v>#VALUE!</v>
      </c>
    </row>
    <row r="893" ht="15.75" customHeight="1">
      <c r="E893" s="4" t="str">
        <f>IFERROR(__xludf.DUMMYFUNCTION("GOOGLETRANSLATE(D893, ""he"", ""en"")"),"#VALUE!")</f>
        <v>#VALUE!</v>
      </c>
    </row>
    <row r="894" ht="15.75" customHeight="1">
      <c r="E894" s="4" t="str">
        <f>IFERROR(__xludf.DUMMYFUNCTION("GOOGLETRANSLATE(D894, ""he"", ""en"")"),"#VALUE!")</f>
        <v>#VALUE!</v>
      </c>
    </row>
    <row r="895" ht="15.75" customHeight="1">
      <c r="E895" s="4" t="str">
        <f>IFERROR(__xludf.DUMMYFUNCTION("GOOGLETRANSLATE(D895, ""he"", ""en"")"),"#VALUE!")</f>
        <v>#VALUE!</v>
      </c>
    </row>
    <row r="896" ht="15.75" customHeight="1">
      <c r="E896" s="4" t="str">
        <f>IFERROR(__xludf.DUMMYFUNCTION("GOOGLETRANSLATE(D896, ""he"", ""en"")"),"#VALUE!")</f>
        <v>#VALUE!</v>
      </c>
    </row>
    <row r="897" ht="15.75" customHeight="1">
      <c r="E897" s="4" t="str">
        <f>IFERROR(__xludf.DUMMYFUNCTION("GOOGLETRANSLATE(D897, ""he"", ""en"")"),"#VALUE!")</f>
        <v>#VALUE!</v>
      </c>
    </row>
    <row r="898" ht="15.75" customHeight="1">
      <c r="E898" s="4" t="str">
        <f>IFERROR(__xludf.DUMMYFUNCTION("GOOGLETRANSLATE(D898, ""he"", ""en"")"),"#VALUE!")</f>
        <v>#VALUE!</v>
      </c>
    </row>
    <row r="899" ht="15.75" customHeight="1">
      <c r="E899" s="4" t="str">
        <f>IFERROR(__xludf.DUMMYFUNCTION("GOOGLETRANSLATE(D899, ""he"", ""en"")"),"#VALUE!")</f>
        <v>#VALUE!</v>
      </c>
    </row>
    <row r="900" ht="15.75" customHeight="1">
      <c r="E900" s="4" t="str">
        <f>IFERROR(__xludf.DUMMYFUNCTION("GOOGLETRANSLATE(D900, ""he"", ""en"")"),"#VALUE!")</f>
        <v>#VALUE!</v>
      </c>
    </row>
    <row r="901" ht="15.75" customHeight="1">
      <c r="E901" s="4" t="str">
        <f>IFERROR(__xludf.DUMMYFUNCTION("GOOGLETRANSLATE(D901, ""he"", ""en"")"),"#VALUE!")</f>
        <v>#VALUE!</v>
      </c>
    </row>
    <row r="902" ht="15.75" customHeight="1">
      <c r="E902" s="4" t="str">
        <f>IFERROR(__xludf.DUMMYFUNCTION("GOOGLETRANSLATE(D902, ""he"", ""en"")"),"#VALUE!")</f>
        <v>#VALUE!</v>
      </c>
    </row>
    <row r="903" ht="15.75" customHeight="1">
      <c r="E903" s="4" t="str">
        <f>IFERROR(__xludf.DUMMYFUNCTION("GOOGLETRANSLATE(D903, ""he"", ""en"")"),"#VALUE!")</f>
        <v>#VALUE!</v>
      </c>
    </row>
    <row r="904" ht="15.75" customHeight="1">
      <c r="E904" s="4" t="str">
        <f>IFERROR(__xludf.DUMMYFUNCTION("GOOGLETRANSLATE(D904, ""he"", ""en"")"),"#VALUE!")</f>
        <v>#VALUE!</v>
      </c>
    </row>
    <row r="905" ht="15.75" customHeight="1">
      <c r="E905" s="4" t="str">
        <f>IFERROR(__xludf.DUMMYFUNCTION("GOOGLETRANSLATE(D905, ""he"", ""en"")"),"#VALUE!")</f>
        <v>#VALUE!</v>
      </c>
    </row>
    <row r="906" ht="15.75" customHeight="1">
      <c r="E906" s="4" t="str">
        <f>IFERROR(__xludf.DUMMYFUNCTION("GOOGLETRANSLATE(D906, ""he"", ""en"")"),"#VALUE!")</f>
        <v>#VALUE!</v>
      </c>
    </row>
    <row r="907" ht="15.75" customHeight="1">
      <c r="E907" s="4" t="str">
        <f>IFERROR(__xludf.DUMMYFUNCTION("GOOGLETRANSLATE(D907, ""he"", ""en"")"),"#VALUE!")</f>
        <v>#VALUE!</v>
      </c>
    </row>
    <row r="908" ht="15.75" customHeight="1">
      <c r="E908" s="4" t="str">
        <f>IFERROR(__xludf.DUMMYFUNCTION("GOOGLETRANSLATE(D908, ""he"", ""en"")"),"#VALUE!")</f>
        <v>#VALUE!</v>
      </c>
    </row>
    <row r="909" ht="15.75" customHeight="1">
      <c r="E909" s="4" t="str">
        <f>IFERROR(__xludf.DUMMYFUNCTION("GOOGLETRANSLATE(D909, ""he"", ""en"")"),"#VALUE!")</f>
        <v>#VALUE!</v>
      </c>
    </row>
    <row r="910" ht="15.75" customHeight="1">
      <c r="E910" s="4" t="str">
        <f>IFERROR(__xludf.DUMMYFUNCTION("GOOGLETRANSLATE(D910, ""he"", ""en"")"),"#VALUE!")</f>
        <v>#VALUE!</v>
      </c>
    </row>
    <row r="911" ht="15.75" customHeight="1">
      <c r="E911" s="4" t="str">
        <f>IFERROR(__xludf.DUMMYFUNCTION("GOOGLETRANSLATE(D911, ""he"", ""en"")"),"#VALUE!")</f>
        <v>#VALUE!</v>
      </c>
    </row>
    <row r="912" ht="15.75" customHeight="1">
      <c r="E912" s="4" t="str">
        <f>IFERROR(__xludf.DUMMYFUNCTION("GOOGLETRANSLATE(D912, ""he"", ""en"")"),"#VALUE!")</f>
        <v>#VALUE!</v>
      </c>
    </row>
    <row r="913" ht="15.75" customHeight="1">
      <c r="E913" s="4" t="str">
        <f>IFERROR(__xludf.DUMMYFUNCTION("GOOGLETRANSLATE(D913, ""he"", ""en"")"),"#VALUE!")</f>
        <v>#VALUE!</v>
      </c>
    </row>
    <row r="914" ht="15.75" customHeight="1">
      <c r="E914" s="4" t="str">
        <f>IFERROR(__xludf.DUMMYFUNCTION("GOOGLETRANSLATE(D914, ""he"", ""en"")"),"#VALUE!")</f>
        <v>#VALUE!</v>
      </c>
    </row>
    <row r="915" ht="15.75" customHeight="1">
      <c r="E915" s="4" t="str">
        <f>IFERROR(__xludf.DUMMYFUNCTION("GOOGLETRANSLATE(D915, ""he"", ""en"")"),"#VALUE!")</f>
        <v>#VALUE!</v>
      </c>
    </row>
    <row r="916" ht="15.75" customHeight="1">
      <c r="E916" s="4" t="str">
        <f>IFERROR(__xludf.DUMMYFUNCTION("GOOGLETRANSLATE(D916, ""he"", ""en"")"),"#VALUE!")</f>
        <v>#VALUE!</v>
      </c>
    </row>
    <row r="917" ht="15.75" customHeight="1">
      <c r="E917" s="4" t="str">
        <f>IFERROR(__xludf.DUMMYFUNCTION("GOOGLETRANSLATE(D917, ""he"", ""en"")"),"#VALUE!")</f>
        <v>#VALUE!</v>
      </c>
    </row>
    <row r="918" ht="15.75" customHeight="1">
      <c r="E918" s="4" t="str">
        <f>IFERROR(__xludf.DUMMYFUNCTION("GOOGLETRANSLATE(D918, ""he"", ""en"")"),"#VALUE!")</f>
        <v>#VALUE!</v>
      </c>
    </row>
    <row r="919" ht="15.75" customHeight="1">
      <c r="E919" s="4" t="str">
        <f>IFERROR(__xludf.DUMMYFUNCTION("GOOGLETRANSLATE(D919, ""he"", ""en"")"),"#VALUE!")</f>
        <v>#VALUE!</v>
      </c>
    </row>
    <row r="920" ht="15.75" customHeight="1">
      <c r="E920" s="4" t="str">
        <f>IFERROR(__xludf.DUMMYFUNCTION("GOOGLETRANSLATE(D920, ""he"", ""en"")"),"#VALUE!")</f>
        <v>#VALUE!</v>
      </c>
    </row>
    <row r="921" ht="15.75" customHeight="1">
      <c r="E921" s="4" t="str">
        <f>IFERROR(__xludf.DUMMYFUNCTION("GOOGLETRANSLATE(D921, ""he"", ""en"")"),"#VALUE!")</f>
        <v>#VALUE!</v>
      </c>
    </row>
    <row r="922" ht="15.75" customHeight="1">
      <c r="E922" s="4" t="str">
        <f>IFERROR(__xludf.DUMMYFUNCTION("GOOGLETRANSLATE(D922, ""he"", ""en"")"),"#VALUE!")</f>
        <v>#VALUE!</v>
      </c>
    </row>
    <row r="923" ht="15.75" customHeight="1">
      <c r="E923" s="4" t="str">
        <f>IFERROR(__xludf.DUMMYFUNCTION("GOOGLETRANSLATE(D923, ""he"", ""en"")"),"#VALUE!")</f>
        <v>#VALUE!</v>
      </c>
    </row>
    <row r="924" ht="15.75" customHeight="1">
      <c r="E924" s="4" t="str">
        <f>IFERROR(__xludf.DUMMYFUNCTION("GOOGLETRANSLATE(D924, ""he"", ""en"")"),"#VALUE!")</f>
        <v>#VALUE!</v>
      </c>
    </row>
    <row r="925" ht="15.75" customHeight="1">
      <c r="E925" s="4" t="str">
        <f>IFERROR(__xludf.DUMMYFUNCTION("GOOGLETRANSLATE(D925, ""he"", ""en"")"),"#VALUE!")</f>
        <v>#VALUE!</v>
      </c>
    </row>
    <row r="926" ht="15.75" customHeight="1">
      <c r="E926" s="4" t="str">
        <f>IFERROR(__xludf.DUMMYFUNCTION("GOOGLETRANSLATE(D926, ""he"", ""en"")"),"#VALUE!")</f>
        <v>#VALUE!</v>
      </c>
    </row>
    <row r="927" ht="15.75" customHeight="1">
      <c r="E927" s="4" t="str">
        <f>IFERROR(__xludf.DUMMYFUNCTION("GOOGLETRANSLATE(D927, ""he"", ""en"")"),"#VALUE!")</f>
        <v>#VALUE!</v>
      </c>
    </row>
    <row r="928" ht="15.75" customHeight="1">
      <c r="E928" s="4" t="str">
        <f>IFERROR(__xludf.DUMMYFUNCTION("GOOGLETRANSLATE(D928, ""he"", ""en"")"),"#VALUE!")</f>
        <v>#VALUE!</v>
      </c>
    </row>
    <row r="929" ht="15.75" customHeight="1">
      <c r="E929" s="4" t="str">
        <f>IFERROR(__xludf.DUMMYFUNCTION("GOOGLETRANSLATE(D929, ""he"", ""en"")"),"#VALUE!")</f>
        <v>#VALUE!</v>
      </c>
    </row>
    <row r="930" ht="15.75" customHeight="1">
      <c r="E930" s="4" t="str">
        <f>IFERROR(__xludf.DUMMYFUNCTION("GOOGLETRANSLATE(D930, ""he"", ""en"")"),"#VALUE!")</f>
        <v>#VALUE!</v>
      </c>
    </row>
    <row r="931" ht="15.75" customHeight="1">
      <c r="E931" s="4" t="str">
        <f>IFERROR(__xludf.DUMMYFUNCTION("GOOGLETRANSLATE(D931, ""he"", ""en"")"),"#VALUE!")</f>
        <v>#VALUE!</v>
      </c>
    </row>
    <row r="932" ht="15.75" customHeight="1">
      <c r="E932" s="4" t="str">
        <f>IFERROR(__xludf.DUMMYFUNCTION("GOOGLETRANSLATE(D932, ""he"", ""en"")"),"#VALUE!")</f>
        <v>#VALUE!</v>
      </c>
    </row>
    <row r="933" ht="15.75" customHeight="1">
      <c r="E933" s="4" t="str">
        <f>IFERROR(__xludf.DUMMYFUNCTION("GOOGLETRANSLATE(D933, ""he"", ""en"")"),"#VALUE!")</f>
        <v>#VALUE!</v>
      </c>
    </row>
    <row r="934" ht="15.75" customHeight="1">
      <c r="E934" s="4" t="str">
        <f>IFERROR(__xludf.DUMMYFUNCTION("GOOGLETRANSLATE(D934, ""he"", ""en"")"),"#VALUE!")</f>
        <v>#VALUE!</v>
      </c>
    </row>
    <row r="935" ht="15.75" customHeight="1">
      <c r="E935" s="4" t="str">
        <f>IFERROR(__xludf.DUMMYFUNCTION("GOOGLETRANSLATE(D935, ""he"", ""en"")"),"#VALUE!")</f>
        <v>#VALUE!</v>
      </c>
    </row>
    <row r="936" ht="15.75" customHeight="1">
      <c r="E936" s="4" t="str">
        <f>IFERROR(__xludf.DUMMYFUNCTION("GOOGLETRANSLATE(D936, ""he"", ""en"")"),"#VALUE!")</f>
        <v>#VALUE!</v>
      </c>
    </row>
    <row r="937" ht="15.75" customHeight="1">
      <c r="E937" s="4" t="str">
        <f>IFERROR(__xludf.DUMMYFUNCTION("GOOGLETRANSLATE(D937, ""he"", ""en"")"),"#VALUE!")</f>
        <v>#VALUE!</v>
      </c>
    </row>
    <row r="938" ht="15.75" customHeight="1">
      <c r="E938" s="4" t="str">
        <f>IFERROR(__xludf.DUMMYFUNCTION("GOOGLETRANSLATE(D938, ""he"", ""en"")"),"#VALUE!")</f>
        <v>#VALUE!</v>
      </c>
    </row>
    <row r="939" ht="15.75" customHeight="1">
      <c r="E939" s="4" t="str">
        <f>IFERROR(__xludf.DUMMYFUNCTION("GOOGLETRANSLATE(D939, ""he"", ""en"")"),"#VALUE!")</f>
        <v>#VALUE!</v>
      </c>
    </row>
    <row r="940" ht="15.75" customHeight="1">
      <c r="E940" s="4" t="str">
        <f>IFERROR(__xludf.DUMMYFUNCTION("GOOGLETRANSLATE(D940, ""he"", ""en"")"),"#VALUE!")</f>
        <v>#VALUE!</v>
      </c>
    </row>
    <row r="941" ht="15.75" customHeight="1">
      <c r="E941" s="4" t="str">
        <f>IFERROR(__xludf.DUMMYFUNCTION("GOOGLETRANSLATE(D941, ""he"", ""en"")"),"#VALUE!")</f>
        <v>#VALUE!</v>
      </c>
    </row>
    <row r="942" ht="15.75" customHeight="1">
      <c r="E942" s="4" t="str">
        <f>IFERROR(__xludf.DUMMYFUNCTION("GOOGLETRANSLATE(D942, ""he"", ""en"")"),"#VALUE!")</f>
        <v>#VALUE!</v>
      </c>
    </row>
    <row r="943" ht="15.75" customHeight="1">
      <c r="E943" s="4" t="str">
        <f>IFERROR(__xludf.DUMMYFUNCTION("GOOGLETRANSLATE(D943, ""he"", ""en"")"),"#VALUE!")</f>
        <v>#VALUE!</v>
      </c>
    </row>
    <row r="944" ht="15.75" customHeight="1">
      <c r="E944" s="4" t="str">
        <f>IFERROR(__xludf.DUMMYFUNCTION("GOOGLETRANSLATE(D944, ""he"", ""en"")"),"#VALUE!")</f>
        <v>#VALUE!</v>
      </c>
    </row>
    <row r="945" ht="15.75" customHeight="1">
      <c r="E945" s="4" t="str">
        <f>IFERROR(__xludf.DUMMYFUNCTION("GOOGLETRANSLATE(D945, ""he"", ""en"")"),"#VALUE!")</f>
        <v>#VALUE!</v>
      </c>
    </row>
    <row r="946" ht="15.75" customHeight="1">
      <c r="E946" s="4" t="str">
        <f>IFERROR(__xludf.DUMMYFUNCTION("GOOGLETRANSLATE(D946, ""he"", ""en"")"),"#VALUE!")</f>
        <v>#VALUE!</v>
      </c>
    </row>
    <row r="947" ht="15.75" customHeight="1">
      <c r="E947" s="4" t="str">
        <f>IFERROR(__xludf.DUMMYFUNCTION("GOOGLETRANSLATE(D947, ""he"", ""en"")"),"#VALUE!")</f>
        <v>#VALUE!</v>
      </c>
    </row>
    <row r="948" ht="15.75" customHeight="1">
      <c r="E948" s="4" t="str">
        <f>IFERROR(__xludf.DUMMYFUNCTION("GOOGLETRANSLATE(D948, ""he"", ""en"")"),"#VALUE!")</f>
        <v>#VALUE!</v>
      </c>
    </row>
    <row r="949" ht="15.75" customHeight="1">
      <c r="E949" s="4" t="str">
        <f>IFERROR(__xludf.DUMMYFUNCTION("GOOGLETRANSLATE(D949, ""he"", ""en"")"),"#VALUE!")</f>
        <v>#VALUE!</v>
      </c>
    </row>
    <row r="950" ht="15.75" customHeight="1">
      <c r="E950" s="4" t="str">
        <f>IFERROR(__xludf.DUMMYFUNCTION("GOOGLETRANSLATE(D950, ""he"", ""en"")"),"#VALUE!")</f>
        <v>#VALUE!</v>
      </c>
    </row>
    <row r="951" ht="15.75" customHeight="1">
      <c r="E951" s="4" t="str">
        <f>IFERROR(__xludf.DUMMYFUNCTION("GOOGLETRANSLATE(D951, ""he"", ""en"")"),"#VALUE!")</f>
        <v>#VALUE!</v>
      </c>
    </row>
    <row r="952" ht="15.75" customHeight="1">
      <c r="E952" s="4" t="str">
        <f>IFERROR(__xludf.DUMMYFUNCTION("GOOGLETRANSLATE(D952, ""he"", ""en"")"),"#VALUE!")</f>
        <v>#VALUE!</v>
      </c>
    </row>
    <row r="953" ht="15.75" customHeight="1">
      <c r="E953" s="4" t="str">
        <f>IFERROR(__xludf.DUMMYFUNCTION("GOOGLETRANSLATE(D953, ""he"", ""en"")"),"#VALUE!")</f>
        <v>#VALUE!</v>
      </c>
    </row>
    <row r="954" ht="15.75" customHeight="1">
      <c r="E954" s="4" t="str">
        <f>IFERROR(__xludf.DUMMYFUNCTION("GOOGLETRANSLATE(D954, ""he"", ""en"")"),"#VALUE!")</f>
        <v>#VALUE!</v>
      </c>
    </row>
    <row r="955" ht="15.75" customHeight="1">
      <c r="E955" s="4" t="str">
        <f>IFERROR(__xludf.DUMMYFUNCTION("GOOGLETRANSLATE(D955, ""he"", ""en"")"),"#VALUE!")</f>
        <v>#VALUE!</v>
      </c>
    </row>
    <row r="956" ht="15.75" customHeight="1">
      <c r="E956" s="4" t="str">
        <f>IFERROR(__xludf.DUMMYFUNCTION("GOOGLETRANSLATE(D956, ""he"", ""en"")"),"#VALUE!")</f>
        <v>#VALUE!</v>
      </c>
    </row>
    <row r="957" ht="15.75" customHeight="1">
      <c r="E957" s="4" t="str">
        <f>IFERROR(__xludf.DUMMYFUNCTION("GOOGLETRANSLATE(D957, ""he"", ""en"")"),"#VALUE!")</f>
        <v>#VALUE!</v>
      </c>
    </row>
    <row r="958" ht="15.75" customHeight="1">
      <c r="E958" s="4" t="str">
        <f>IFERROR(__xludf.DUMMYFUNCTION("GOOGLETRANSLATE(D958, ""he"", ""en"")"),"#VALUE!")</f>
        <v>#VALUE!</v>
      </c>
    </row>
    <row r="959" ht="15.75" customHeight="1">
      <c r="E959" s="4" t="str">
        <f>IFERROR(__xludf.DUMMYFUNCTION("GOOGLETRANSLATE(D959, ""he"", ""en"")"),"#VALUE!")</f>
        <v>#VALUE!</v>
      </c>
    </row>
    <row r="960" ht="15.75" customHeight="1">
      <c r="E960" s="4" t="str">
        <f>IFERROR(__xludf.DUMMYFUNCTION("GOOGLETRANSLATE(D960, ""he"", ""en"")"),"#VALUE!")</f>
        <v>#VALUE!</v>
      </c>
    </row>
    <row r="961" ht="15.75" customHeight="1">
      <c r="E961" s="4" t="str">
        <f>IFERROR(__xludf.DUMMYFUNCTION("GOOGLETRANSLATE(D961, ""he"", ""en"")"),"#VALUE!")</f>
        <v>#VALUE!</v>
      </c>
    </row>
    <row r="962" ht="15.75" customHeight="1">
      <c r="E962" s="4" t="str">
        <f>IFERROR(__xludf.DUMMYFUNCTION("GOOGLETRANSLATE(D962, ""he"", ""en"")"),"#VALUE!")</f>
        <v>#VALUE!</v>
      </c>
    </row>
    <row r="963" ht="15.75" customHeight="1">
      <c r="E963" s="4" t="str">
        <f>IFERROR(__xludf.DUMMYFUNCTION("GOOGLETRANSLATE(D963, ""he"", ""en"")"),"#VALUE!")</f>
        <v>#VALUE!</v>
      </c>
    </row>
    <row r="964" ht="15.75" customHeight="1">
      <c r="E964" s="4" t="str">
        <f>IFERROR(__xludf.DUMMYFUNCTION("GOOGLETRANSLATE(D964, ""he"", ""en"")"),"#VALUE!")</f>
        <v>#VALUE!</v>
      </c>
    </row>
    <row r="965" ht="15.75" customHeight="1">
      <c r="E965" s="4" t="str">
        <f>IFERROR(__xludf.DUMMYFUNCTION("GOOGLETRANSLATE(D965, ""he"", ""en"")"),"#VALUE!")</f>
        <v>#VALUE!</v>
      </c>
    </row>
    <row r="966" ht="15.75" customHeight="1">
      <c r="E966" s="4" t="str">
        <f>IFERROR(__xludf.DUMMYFUNCTION("GOOGLETRANSLATE(D966, ""he"", ""en"")"),"#VALUE!")</f>
        <v>#VALUE!</v>
      </c>
    </row>
    <row r="967" ht="15.75" customHeight="1">
      <c r="E967" s="4" t="str">
        <f>IFERROR(__xludf.DUMMYFUNCTION("GOOGLETRANSLATE(D967, ""he"", ""en"")"),"#VALUE!")</f>
        <v>#VALUE!</v>
      </c>
    </row>
    <row r="968" ht="15.75" customHeight="1">
      <c r="E968" s="4" t="str">
        <f>IFERROR(__xludf.DUMMYFUNCTION("GOOGLETRANSLATE(D968, ""he"", ""en"")"),"#VALUE!")</f>
        <v>#VALUE!</v>
      </c>
    </row>
    <row r="969" ht="15.75" customHeight="1">
      <c r="E969" s="4" t="str">
        <f>IFERROR(__xludf.DUMMYFUNCTION("GOOGLETRANSLATE(D969, ""he"", ""en"")"),"#VALUE!")</f>
        <v>#VALUE!</v>
      </c>
    </row>
    <row r="970" ht="15.75" customHeight="1">
      <c r="E970" s="4" t="str">
        <f>IFERROR(__xludf.DUMMYFUNCTION("GOOGLETRANSLATE(D970, ""he"", ""en"")"),"#VALUE!")</f>
        <v>#VALUE!</v>
      </c>
    </row>
    <row r="971" ht="15.75" customHeight="1">
      <c r="E971" s="4" t="str">
        <f>IFERROR(__xludf.DUMMYFUNCTION("GOOGLETRANSLATE(D971, ""he"", ""en"")"),"#VALUE!")</f>
        <v>#VALUE!</v>
      </c>
    </row>
    <row r="972" ht="15.75" customHeight="1">
      <c r="E972" s="4" t="str">
        <f>IFERROR(__xludf.DUMMYFUNCTION("GOOGLETRANSLATE(D972, ""he"", ""en"")"),"#VALUE!")</f>
        <v>#VALUE!</v>
      </c>
    </row>
    <row r="973" ht="15.75" customHeight="1">
      <c r="E973" s="4" t="str">
        <f>IFERROR(__xludf.DUMMYFUNCTION("GOOGLETRANSLATE(D973, ""he"", ""en"")"),"#VALUE!")</f>
        <v>#VALUE!</v>
      </c>
    </row>
    <row r="974" ht="15.75" customHeight="1">
      <c r="E974" s="4" t="str">
        <f>IFERROR(__xludf.DUMMYFUNCTION("GOOGLETRANSLATE(D974, ""he"", ""en"")"),"#VALUE!")</f>
        <v>#VALUE!</v>
      </c>
    </row>
    <row r="975" ht="15.75" customHeight="1">
      <c r="E975" s="4" t="str">
        <f>IFERROR(__xludf.DUMMYFUNCTION("GOOGLETRANSLATE(D975, ""he"", ""en"")"),"#VALUE!")</f>
        <v>#VALUE!</v>
      </c>
    </row>
    <row r="976" ht="15.75" customHeight="1">
      <c r="E976" s="4" t="str">
        <f>IFERROR(__xludf.DUMMYFUNCTION("GOOGLETRANSLATE(D976, ""he"", ""en"")"),"#VALUE!")</f>
        <v>#VALUE!</v>
      </c>
    </row>
    <row r="977" ht="15.75" customHeight="1">
      <c r="E977" s="4" t="str">
        <f>IFERROR(__xludf.DUMMYFUNCTION("GOOGLETRANSLATE(D977, ""he"", ""en"")"),"#VALUE!")</f>
        <v>#VALUE!</v>
      </c>
    </row>
    <row r="978" ht="15.75" customHeight="1">
      <c r="E978" s="4" t="str">
        <f>IFERROR(__xludf.DUMMYFUNCTION("GOOGLETRANSLATE(D978, ""he"", ""en"")"),"#VALUE!")</f>
        <v>#VALUE!</v>
      </c>
    </row>
    <row r="979" ht="15.75" customHeight="1">
      <c r="E979" s="4" t="str">
        <f>IFERROR(__xludf.DUMMYFUNCTION("GOOGLETRANSLATE(D979, ""he"", ""en"")"),"#VALUE!")</f>
        <v>#VALUE!</v>
      </c>
    </row>
    <row r="980" ht="15.75" customHeight="1">
      <c r="E980" s="4" t="str">
        <f>IFERROR(__xludf.DUMMYFUNCTION("GOOGLETRANSLATE(D980, ""he"", ""en"")"),"#VALUE!")</f>
        <v>#VALUE!</v>
      </c>
    </row>
    <row r="981" ht="15.75" customHeight="1">
      <c r="E981" s="4" t="str">
        <f>IFERROR(__xludf.DUMMYFUNCTION("GOOGLETRANSLATE(D981, ""he"", ""en"")"),"#VALUE!")</f>
        <v>#VALUE!</v>
      </c>
    </row>
    <row r="982" ht="15.75" customHeight="1">
      <c r="E982" s="4" t="str">
        <f>IFERROR(__xludf.DUMMYFUNCTION("GOOGLETRANSLATE(D982, ""he"", ""en"")"),"#VALUE!")</f>
        <v>#VALUE!</v>
      </c>
    </row>
    <row r="983" ht="15.75" customHeight="1">
      <c r="E983" s="4" t="str">
        <f>IFERROR(__xludf.DUMMYFUNCTION("GOOGLETRANSLATE(D983, ""he"", ""en"")"),"#VALUE!")</f>
        <v>#VALUE!</v>
      </c>
    </row>
    <row r="984" ht="15.75" customHeight="1">
      <c r="E984" s="4" t="str">
        <f>IFERROR(__xludf.DUMMYFUNCTION("GOOGLETRANSLATE(D984, ""he"", ""en"")"),"#VALUE!")</f>
        <v>#VALUE!</v>
      </c>
    </row>
    <row r="985" ht="15.75" customHeight="1">
      <c r="E985" s="4" t="str">
        <f>IFERROR(__xludf.DUMMYFUNCTION("GOOGLETRANSLATE(D985, ""he"", ""en"")"),"#VALUE!")</f>
        <v>#VALUE!</v>
      </c>
    </row>
    <row r="986" ht="15.75" customHeight="1">
      <c r="E986" s="4" t="str">
        <f>IFERROR(__xludf.DUMMYFUNCTION("GOOGLETRANSLATE(D986, ""he"", ""en"")"),"#VALUE!")</f>
        <v>#VALUE!</v>
      </c>
    </row>
    <row r="987" ht="15.75" customHeight="1">
      <c r="E987" s="4" t="str">
        <f>IFERROR(__xludf.DUMMYFUNCTION("GOOGLETRANSLATE(D987, ""he"", ""en"")"),"#VALUE!")</f>
        <v>#VALUE!</v>
      </c>
    </row>
    <row r="988" ht="15.75" customHeight="1">
      <c r="E988" s="4" t="str">
        <f>IFERROR(__xludf.DUMMYFUNCTION("GOOGLETRANSLATE(D988, ""he"", ""en"")"),"#VALUE!")</f>
        <v>#VALUE!</v>
      </c>
    </row>
    <row r="989" ht="15.75" customHeight="1">
      <c r="E989" s="4" t="str">
        <f>IFERROR(__xludf.DUMMYFUNCTION("GOOGLETRANSLATE(D989, ""he"", ""en"")"),"#VALUE!")</f>
        <v>#VALUE!</v>
      </c>
    </row>
    <row r="990" ht="15.75" customHeight="1">
      <c r="E990" s="4" t="str">
        <f>IFERROR(__xludf.DUMMYFUNCTION("GOOGLETRANSLATE(D990, ""he"", ""en"")"),"#VALUE!")</f>
        <v>#VALUE!</v>
      </c>
    </row>
    <row r="991" ht="15.75" customHeight="1">
      <c r="E991" s="4" t="str">
        <f>IFERROR(__xludf.DUMMYFUNCTION("GOOGLETRANSLATE(D991, ""he"", ""en"")"),"#VALUE!")</f>
        <v>#VALUE!</v>
      </c>
    </row>
    <row r="992" ht="15.75" customHeight="1">
      <c r="E992" s="4" t="str">
        <f>IFERROR(__xludf.DUMMYFUNCTION("GOOGLETRANSLATE(D992, ""he"", ""en"")"),"#VALUE!")</f>
        <v>#VALUE!</v>
      </c>
    </row>
    <row r="993" ht="15.75" customHeight="1">
      <c r="E993" s="4" t="str">
        <f>IFERROR(__xludf.DUMMYFUNCTION("GOOGLETRANSLATE(D993, ""he"", ""en"")"),"#VALUE!")</f>
        <v>#VALUE!</v>
      </c>
    </row>
    <row r="994" ht="15.75" customHeight="1">
      <c r="E994" s="4" t="str">
        <f>IFERROR(__xludf.DUMMYFUNCTION("GOOGLETRANSLATE(D994, ""he"", ""en"")"),"#VALUE!")</f>
        <v>#VALUE!</v>
      </c>
    </row>
    <row r="995" ht="15.75" customHeight="1">
      <c r="E995" s="4" t="str">
        <f>IFERROR(__xludf.DUMMYFUNCTION("GOOGLETRANSLATE(D995, ""he"", ""en"")"),"#VALUE!")</f>
        <v>#VALUE!</v>
      </c>
    </row>
    <row r="996" ht="15.75" customHeight="1">
      <c r="E996" s="4" t="str">
        <f>IFERROR(__xludf.DUMMYFUNCTION("GOOGLETRANSLATE(D996, ""he"", ""en"")"),"#VALUE!")</f>
        <v>#VALUE!</v>
      </c>
    </row>
    <row r="997" ht="15.75" customHeight="1">
      <c r="E997" s="4" t="str">
        <f>IFERROR(__xludf.DUMMYFUNCTION("GOOGLETRANSLATE(D997, ""he"", ""en"")"),"#VALUE!")</f>
        <v>#VALUE!</v>
      </c>
    </row>
    <row r="998" ht="15.75" customHeight="1">
      <c r="E998" s="4" t="str">
        <f>IFERROR(__xludf.DUMMYFUNCTION("GOOGLETRANSLATE(D998, ""he"", ""en"")"),"#VALUE!")</f>
        <v>#VALUE!</v>
      </c>
    </row>
    <row r="999" ht="15.75" customHeight="1">
      <c r="E999" s="4" t="str">
        <f>IFERROR(__xludf.DUMMYFUNCTION("GOOGLETRANSLATE(D999, ""he"", ""en"")"),"#VALUE!")</f>
        <v>#VALUE!</v>
      </c>
    </row>
    <row r="1000" ht="15.75" customHeight="1">
      <c r="E1000" s="4" t="str">
        <f>IFERROR(__xludf.DUMMYFUNCTION("GOOGLETRANSLATE(D1000, ""he"", ""en"")"),"#VALUE!")</f>
        <v>#VALUE!</v>
      </c>
    </row>
    <row r="1001" ht="15.75" customHeight="1">
      <c r="E1001" s="4" t="str">
        <f>IFERROR(__xludf.DUMMYFUNCTION("GOOGLETRANSLATE(D1001, ""he"", ""en"")"),"#VALUE!")</f>
        <v>#VALUE!</v>
      </c>
    </row>
    <row r="1002" ht="15.75" customHeight="1">
      <c r="E1002" s="4" t="str">
        <f>IFERROR(__xludf.DUMMYFUNCTION("GOOGLETRANSLATE(D1002, ""he"", ""en"")"),"#VALUE!")</f>
        <v>#VALUE!</v>
      </c>
    </row>
    <row r="1003" ht="15.75" customHeight="1">
      <c r="E1003" s="4" t="str">
        <f>IFERROR(__xludf.DUMMYFUNCTION("GOOGLETRANSLATE(D1003, ""he"", ""en"")"),"#VALUE!")</f>
        <v>#VALUE!</v>
      </c>
    </row>
    <row r="1004" ht="15.75" customHeight="1">
      <c r="E1004" s="4" t="str">
        <f>IFERROR(__xludf.DUMMYFUNCTION("GOOGLETRANSLATE(D1004, ""he"", ""en"")"),"#VALUE!")</f>
        <v>#VALUE!</v>
      </c>
    </row>
    <row r="1005" ht="15.75" customHeight="1">
      <c r="E1005" s="4" t="str">
        <f>IFERROR(__xludf.DUMMYFUNCTION("GOOGLETRANSLATE(D1005, ""he"", ""en"")"),"#VALUE!")</f>
        <v>#VALUE!</v>
      </c>
    </row>
    <row r="1006" ht="15.75" customHeight="1">
      <c r="E1006" s="4" t="str">
        <f>IFERROR(__xludf.DUMMYFUNCTION("GOOGLETRANSLATE(D1006, ""he"", ""en"")"),"#VALUE!")</f>
        <v>#VALUE!</v>
      </c>
    </row>
    <row r="1007" ht="15.75" customHeight="1">
      <c r="E1007" s="4" t="str">
        <f>IFERROR(__xludf.DUMMYFUNCTION("GOOGLETRANSLATE(D1007, ""he"", ""en"")"),"#VALUE!")</f>
        <v>#VALUE!</v>
      </c>
    </row>
    <row r="1008" ht="15.75" customHeight="1">
      <c r="E1008" s="4" t="str">
        <f>IFERROR(__xludf.DUMMYFUNCTION("GOOGLETRANSLATE(D1008, ""he"", ""en"")"),"#VALUE!")</f>
        <v>#VALUE!</v>
      </c>
    </row>
    <row r="1009" ht="15.75" customHeight="1">
      <c r="E1009" s="4" t="str">
        <f>IFERROR(__xludf.DUMMYFUNCTION("GOOGLETRANSLATE(D1009, ""he"", ""en"")"),"#VALUE!")</f>
        <v>#VALUE!</v>
      </c>
    </row>
    <row r="1010" ht="15.75" customHeight="1">
      <c r="E1010" s="4" t="str">
        <f>IFERROR(__xludf.DUMMYFUNCTION("GOOGLETRANSLATE(D1010, ""he"", ""en"")"),"#VALUE!")</f>
        <v>#VALUE!</v>
      </c>
    </row>
    <row r="1011" ht="15.75" customHeight="1">
      <c r="E1011" s="4" t="str">
        <f>IFERROR(__xludf.DUMMYFUNCTION("GOOGLETRANSLATE(D1011, ""he"", ""en"")"),"#VALUE!")</f>
        <v>#VALUE!</v>
      </c>
    </row>
    <row r="1012" ht="15.75" customHeight="1">
      <c r="E1012" s="4" t="str">
        <f>IFERROR(__xludf.DUMMYFUNCTION("GOOGLETRANSLATE(D1012, ""he"", ""en"")"),"#VALUE!")</f>
        <v>#VALUE!</v>
      </c>
    </row>
    <row r="1013" ht="15.75" customHeight="1">
      <c r="E1013" s="4" t="str">
        <f>IFERROR(__xludf.DUMMYFUNCTION("GOOGLETRANSLATE(D1013, ""he"", ""en"")"),"#VALUE!")</f>
        <v>#VALUE!</v>
      </c>
    </row>
    <row r="1014" ht="15.75" customHeight="1">
      <c r="E1014" s="4" t="str">
        <f>IFERROR(__xludf.DUMMYFUNCTION("GOOGLETRANSLATE(D1014, ""he"", ""en"")"),"#VALUE!")</f>
        <v>#VALUE!</v>
      </c>
    </row>
    <row r="1015" ht="15.75" customHeight="1">
      <c r="E1015" s="4" t="str">
        <f>IFERROR(__xludf.DUMMYFUNCTION("GOOGLETRANSLATE(D1015, ""he"", ""en"")"),"#VALUE!")</f>
        <v>#VALUE!</v>
      </c>
    </row>
    <row r="1016" ht="15.75" customHeight="1">
      <c r="E1016" s="4" t="str">
        <f>IFERROR(__xludf.DUMMYFUNCTION("GOOGLETRANSLATE(D1016, ""he"", ""en"")"),"#VALUE!")</f>
        <v>#VALUE!</v>
      </c>
    </row>
    <row r="1017" ht="15.75" customHeight="1">
      <c r="E1017" s="4" t="str">
        <f>IFERROR(__xludf.DUMMYFUNCTION("GOOGLETRANSLATE(D1017, ""he"", ""en"")"),"#VALUE!")</f>
        <v>#VALUE!</v>
      </c>
    </row>
    <row r="1018" ht="15.75" customHeight="1">
      <c r="E1018" s="4" t="str">
        <f>IFERROR(__xludf.DUMMYFUNCTION("GOOGLETRANSLATE(D1018, ""he"", ""en"")"),"#VALUE!")</f>
        <v>#VALUE!</v>
      </c>
    </row>
    <row r="1019" ht="15.75" customHeight="1">
      <c r="E1019" s="4" t="str">
        <f>IFERROR(__xludf.DUMMYFUNCTION("GOOGLETRANSLATE(D1019, ""he"", ""en"")"),"#VALUE!")</f>
        <v>#VALUE!</v>
      </c>
    </row>
    <row r="1020" ht="15.75" customHeight="1">
      <c r="E1020" s="4" t="str">
        <f>IFERROR(__xludf.DUMMYFUNCTION("GOOGLETRANSLATE(D1020, ""he"", ""en"")"),"#VALUE!")</f>
        <v>#VALUE!</v>
      </c>
    </row>
    <row r="1021" ht="15.75" customHeight="1">
      <c r="E1021" s="4" t="str">
        <f>IFERROR(__xludf.DUMMYFUNCTION("GOOGLETRANSLATE(D1021, ""he"", ""en"")"),"#VALUE!")</f>
        <v>#VALUE!</v>
      </c>
    </row>
    <row r="1022" ht="15.75" customHeight="1">
      <c r="E1022" s="4" t="str">
        <f>IFERROR(__xludf.DUMMYFUNCTION("GOOGLETRANSLATE(D1022, ""he"", ""en"")"),"#VALUE!")</f>
        <v>#VALUE!</v>
      </c>
    </row>
    <row r="1023" ht="15.75" customHeight="1">
      <c r="E1023" s="4" t="str">
        <f>IFERROR(__xludf.DUMMYFUNCTION("GOOGLETRANSLATE(D1023, ""he"", ""en"")"),"#VALUE!")</f>
        <v>#VALUE!</v>
      </c>
    </row>
    <row r="1024" ht="15.75" customHeight="1">
      <c r="E1024" s="4" t="str">
        <f>IFERROR(__xludf.DUMMYFUNCTION("GOOGLETRANSLATE(D1024, ""he"", ""en"")"),"#VALUE!")</f>
        <v>#VALUE!</v>
      </c>
    </row>
    <row r="1025" ht="15.75" customHeight="1">
      <c r="E1025" s="4" t="str">
        <f>IFERROR(__xludf.DUMMYFUNCTION("GOOGLETRANSLATE(D1025, ""he"", ""en"")"),"#VALUE!")</f>
        <v>#VALUE!</v>
      </c>
    </row>
    <row r="1026" ht="15.75" customHeight="1">
      <c r="E1026" s="4" t="str">
        <f>IFERROR(__xludf.DUMMYFUNCTION("GOOGLETRANSLATE(D1026, ""he"", ""en"")"),"#VALUE!")</f>
        <v>#VALUE!</v>
      </c>
    </row>
    <row r="1027" ht="15.75" customHeight="1">
      <c r="E1027" s="4" t="str">
        <f>IFERROR(__xludf.DUMMYFUNCTION("GOOGLETRANSLATE(D1027, ""he"", ""en"")"),"#VALUE!")</f>
        <v>#VALUE!</v>
      </c>
    </row>
    <row r="1028" ht="15.75" customHeight="1">
      <c r="E1028" s="4" t="str">
        <f>IFERROR(__xludf.DUMMYFUNCTION("GOOGLETRANSLATE(D1028, ""he"", ""en"")"),"#VALUE!")</f>
        <v>#VALUE!</v>
      </c>
    </row>
    <row r="1029" ht="15.75" customHeight="1">
      <c r="E1029" s="4" t="str">
        <f>IFERROR(__xludf.DUMMYFUNCTION("GOOGLETRANSLATE(D1029, ""he"", ""en"")"),"#VALUE!")</f>
        <v>#VALUE!</v>
      </c>
    </row>
    <row r="1030" ht="15.75" customHeight="1">
      <c r="E1030" s="4" t="str">
        <f>IFERROR(__xludf.DUMMYFUNCTION("GOOGLETRANSLATE(D1030, ""he"", ""en"")"),"#VALUE!")</f>
        <v>#VALUE!</v>
      </c>
    </row>
    <row r="1031" ht="15.75" customHeight="1">
      <c r="E1031" s="4" t="str">
        <f>IFERROR(__xludf.DUMMYFUNCTION("GOOGLETRANSLATE(D1031, ""he"", ""en"")"),"#VALUE!")</f>
        <v>#VALUE!</v>
      </c>
    </row>
    <row r="1032" ht="15.75" customHeight="1">
      <c r="E1032" s="4" t="str">
        <f>IFERROR(__xludf.DUMMYFUNCTION("GOOGLETRANSLATE(D1032, ""he"", ""en"")"),"#VALUE!")</f>
        <v>#VALUE!</v>
      </c>
    </row>
    <row r="1033" ht="15.75" customHeight="1">
      <c r="E1033" s="4" t="str">
        <f>IFERROR(__xludf.DUMMYFUNCTION("GOOGLETRANSLATE(D1033, ""he"", ""en"")"),"#VALUE!")</f>
        <v>#VALUE!</v>
      </c>
    </row>
    <row r="1034" ht="15.75" customHeight="1">
      <c r="E1034" s="4" t="str">
        <f>IFERROR(__xludf.DUMMYFUNCTION("GOOGLETRANSLATE(D1034, ""he"", ""en"")"),"#VALUE!")</f>
        <v>#VALUE!</v>
      </c>
    </row>
    <row r="1035" ht="15.75" customHeight="1">
      <c r="E1035" s="4" t="str">
        <f>IFERROR(__xludf.DUMMYFUNCTION("GOOGLETRANSLATE(D1035, ""he"", ""en"")"),"#VALUE!")</f>
        <v>#VALUE!</v>
      </c>
    </row>
    <row r="1036" ht="15.75" customHeight="1">
      <c r="E1036" s="4" t="str">
        <f>IFERROR(__xludf.DUMMYFUNCTION("GOOGLETRANSLATE(D1036, ""he"", ""en"")"),"#VALUE!")</f>
        <v>#VALUE!</v>
      </c>
    </row>
    <row r="1037" ht="15.75" customHeight="1">
      <c r="E1037" s="4" t="str">
        <f>IFERROR(__xludf.DUMMYFUNCTION("GOOGLETRANSLATE(D1037, ""he"", ""en"")"),"#VALUE!")</f>
        <v>#VALUE!</v>
      </c>
    </row>
    <row r="1038" ht="15.75" customHeight="1">
      <c r="E1038" s="4" t="str">
        <f>IFERROR(__xludf.DUMMYFUNCTION("GOOGLETRANSLATE(D1038, ""he"", ""en"")"),"#VALUE!")</f>
        <v>#VALUE!</v>
      </c>
    </row>
    <row r="1039" ht="15.75" customHeight="1">
      <c r="E1039" s="4" t="str">
        <f>IFERROR(__xludf.DUMMYFUNCTION("GOOGLETRANSLATE(D1039, ""he"", ""en"")"),"#VALUE!")</f>
        <v>#VALUE!</v>
      </c>
    </row>
    <row r="1040" ht="15.75" customHeight="1">
      <c r="E1040" s="4" t="str">
        <f>IFERROR(__xludf.DUMMYFUNCTION("GOOGLETRANSLATE(D1040, ""he"", ""en"")"),"#VALUE!")</f>
        <v>#VALUE!</v>
      </c>
    </row>
    <row r="1041" ht="15.75" customHeight="1">
      <c r="E1041" s="4" t="str">
        <f>IFERROR(__xludf.DUMMYFUNCTION("GOOGLETRANSLATE(D1041, ""he"", ""en"")"),"#VALUE!")</f>
        <v>#VALUE!</v>
      </c>
    </row>
    <row r="1042" ht="15.75" customHeight="1">
      <c r="E1042" s="4" t="str">
        <f>IFERROR(__xludf.DUMMYFUNCTION("GOOGLETRANSLATE(D1042, ""he"", ""en"")"),"#VALUE!")</f>
        <v>#VALUE!</v>
      </c>
    </row>
    <row r="1043" ht="15.75" customHeight="1">
      <c r="E1043" s="4" t="str">
        <f>IFERROR(__xludf.DUMMYFUNCTION("GOOGLETRANSLATE(D1043, ""he"", ""en"")"),"#VALUE!")</f>
        <v>#VALUE!</v>
      </c>
    </row>
    <row r="1044" ht="15.75" customHeight="1">
      <c r="E1044" s="4" t="str">
        <f>IFERROR(__xludf.DUMMYFUNCTION("GOOGLETRANSLATE(D1044, ""he"", ""en"")"),"#VALUE!")</f>
        <v>#VALUE!</v>
      </c>
    </row>
    <row r="1045" ht="15.75" customHeight="1">
      <c r="E1045" s="4" t="str">
        <f>IFERROR(__xludf.DUMMYFUNCTION("GOOGLETRANSLATE(D1045, ""he"", ""en"")"),"#VALUE!")</f>
        <v>#VALUE!</v>
      </c>
    </row>
    <row r="1046" ht="15.75" customHeight="1">
      <c r="E1046" s="4" t="str">
        <f>IFERROR(__xludf.DUMMYFUNCTION("GOOGLETRANSLATE(D1046, ""he"", ""en"")"),"#VALUE!")</f>
        <v>#VALUE!</v>
      </c>
    </row>
    <row r="1047" ht="15.75" customHeight="1">
      <c r="E1047" s="4" t="str">
        <f>IFERROR(__xludf.DUMMYFUNCTION("GOOGLETRANSLATE(D1047, ""he"", ""en"")"),"#VALUE!")</f>
        <v>#VALUE!</v>
      </c>
    </row>
    <row r="1048" ht="15.75" customHeight="1">
      <c r="E1048" s="4" t="str">
        <f>IFERROR(__xludf.DUMMYFUNCTION("GOOGLETRANSLATE(D1048, ""he"", ""en"")"),"#VALUE!")</f>
        <v>#VALUE!</v>
      </c>
    </row>
    <row r="1049" ht="15.75" customHeight="1">
      <c r="E1049" s="4" t="str">
        <f>IFERROR(__xludf.DUMMYFUNCTION("GOOGLETRANSLATE(D1049, ""he"", ""en"")"),"#VALUE!")</f>
        <v>#VALUE!</v>
      </c>
    </row>
    <row r="1050" ht="15.75" customHeight="1">
      <c r="E1050" s="4" t="str">
        <f>IFERROR(__xludf.DUMMYFUNCTION("GOOGLETRANSLATE(D1050, ""he"", ""en"")"),"#VALUE!")</f>
        <v>#VALUE!</v>
      </c>
    </row>
    <row r="1051" ht="15.75" customHeight="1">
      <c r="E1051" s="4" t="str">
        <f>IFERROR(__xludf.DUMMYFUNCTION("GOOGLETRANSLATE(D1051, ""he"", ""en"")"),"#VALUE!")</f>
        <v>#VALUE!</v>
      </c>
    </row>
    <row r="1052" ht="15.75" customHeight="1">
      <c r="E1052" s="4" t="str">
        <f>IFERROR(__xludf.DUMMYFUNCTION("GOOGLETRANSLATE(D1052, ""he"", ""en"")"),"#VALUE!")</f>
        <v>#VALUE!</v>
      </c>
    </row>
    <row r="1053" ht="15.75" customHeight="1">
      <c r="E1053" s="4" t="str">
        <f>IFERROR(__xludf.DUMMYFUNCTION("GOOGLETRANSLATE(D1053, ""he"", ""en"")"),"#VALUE!")</f>
        <v>#VALUE!</v>
      </c>
    </row>
    <row r="1054" ht="15.75" customHeight="1">
      <c r="E1054" s="4" t="str">
        <f>IFERROR(__xludf.DUMMYFUNCTION("GOOGLETRANSLATE(D1054, ""he"", ""en"")"),"#VALUE!")</f>
        <v>#VALUE!</v>
      </c>
    </row>
    <row r="1055" ht="15.75" customHeight="1">
      <c r="E1055" s="4" t="str">
        <f>IFERROR(__xludf.DUMMYFUNCTION("GOOGLETRANSLATE(D1055, ""he"", ""en"")"),"#VALUE!")</f>
        <v>#VALUE!</v>
      </c>
    </row>
    <row r="1056" ht="15.75" customHeight="1">
      <c r="E1056" s="4" t="str">
        <f>IFERROR(__xludf.DUMMYFUNCTION("GOOGLETRANSLATE(D1056, ""he"", ""en"")"),"#VALUE!")</f>
        <v>#VALUE!</v>
      </c>
    </row>
    <row r="1057" ht="15.75" customHeight="1">
      <c r="E1057" s="4" t="str">
        <f>IFERROR(__xludf.DUMMYFUNCTION("GOOGLETRANSLATE(D1057, ""he"", ""en"")"),"#VALUE!")</f>
        <v>#VALUE!</v>
      </c>
    </row>
    <row r="1058" ht="15.75" customHeight="1">
      <c r="E1058" s="4" t="str">
        <f>IFERROR(__xludf.DUMMYFUNCTION("GOOGLETRANSLATE(D1058, ""he"", ""en"")"),"#VALUE!")</f>
        <v>#VALUE!</v>
      </c>
    </row>
    <row r="1059" ht="15.75" customHeight="1">
      <c r="E1059" s="4" t="str">
        <f>IFERROR(__xludf.DUMMYFUNCTION("GOOGLETRANSLATE(D1059, ""he"", ""en"")"),"#VALUE!")</f>
        <v>#VALUE!</v>
      </c>
    </row>
    <row r="1060" ht="15.75" customHeight="1">
      <c r="E1060" s="4" t="str">
        <f>IFERROR(__xludf.DUMMYFUNCTION("GOOGLETRANSLATE(D1060, ""he"", ""en"")"),"#VALUE!")</f>
        <v>#VALUE!</v>
      </c>
    </row>
    <row r="1061" ht="15.75" customHeight="1">
      <c r="E1061" s="4" t="str">
        <f>IFERROR(__xludf.DUMMYFUNCTION("GOOGLETRANSLATE(D1061, ""he"", ""en"")"),"#VALUE!")</f>
        <v>#VALUE!</v>
      </c>
    </row>
    <row r="1062" ht="15.75" customHeight="1">
      <c r="E1062" s="4" t="str">
        <f>IFERROR(__xludf.DUMMYFUNCTION("GOOGLETRANSLATE(D1062, ""he"", ""en"")"),"#VALUE!")</f>
        <v>#VALUE!</v>
      </c>
    </row>
    <row r="1063" ht="15.75" customHeight="1">
      <c r="E1063" s="4" t="str">
        <f>IFERROR(__xludf.DUMMYFUNCTION("GOOGLETRANSLATE(D1063, ""he"", ""en"")"),"#VALUE!")</f>
        <v>#VALUE!</v>
      </c>
    </row>
    <row r="1064" ht="15.75" customHeight="1">
      <c r="E1064" s="4" t="str">
        <f>IFERROR(__xludf.DUMMYFUNCTION("GOOGLETRANSLATE(D1064, ""he"", ""en"")"),"#VALUE!")</f>
        <v>#VALUE!</v>
      </c>
    </row>
    <row r="1065" ht="15.75" customHeight="1">
      <c r="E1065" s="4" t="str">
        <f>IFERROR(__xludf.DUMMYFUNCTION("GOOGLETRANSLATE(D1065, ""he"", ""en"")"),"#VALUE!")</f>
        <v>#VALUE!</v>
      </c>
    </row>
    <row r="1066" ht="15.75" customHeight="1">
      <c r="E1066" s="4" t="str">
        <f>IFERROR(__xludf.DUMMYFUNCTION("GOOGLETRANSLATE(D1066, ""he"", ""en"")"),"#VALUE!")</f>
        <v>#VALUE!</v>
      </c>
    </row>
    <row r="1067" ht="15.75" customHeight="1">
      <c r="E1067" s="4" t="str">
        <f>IFERROR(__xludf.DUMMYFUNCTION("GOOGLETRANSLATE(D1067, ""he"", ""en"")"),"#VALUE!")</f>
        <v>#VALUE!</v>
      </c>
    </row>
    <row r="1068" ht="15.75" customHeight="1">
      <c r="E1068" s="4" t="str">
        <f>IFERROR(__xludf.DUMMYFUNCTION("GOOGLETRANSLATE(D1068, ""he"", ""en"")"),"#VALUE!")</f>
        <v>#VALUE!</v>
      </c>
    </row>
    <row r="1069" ht="15.75" customHeight="1">
      <c r="E1069" s="4" t="str">
        <f>IFERROR(__xludf.DUMMYFUNCTION("GOOGLETRANSLATE(D1069, ""he"", ""en"")"),"#VALUE!")</f>
        <v>#VALUE!</v>
      </c>
    </row>
    <row r="1070" ht="15.75" customHeight="1">
      <c r="E1070" s="4" t="str">
        <f>IFERROR(__xludf.DUMMYFUNCTION("GOOGLETRANSLATE(D1070, ""he"", ""en"")"),"#VALUE!")</f>
        <v>#VALUE!</v>
      </c>
    </row>
    <row r="1071" ht="15.75" customHeight="1">
      <c r="E1071" s="4" t="str">
        <f>IFERROR(__xludf.DUMMYFUNCTION("GOOGLETRANSLATE(D1071, ""he"", ""en"")"),"#VALUE!")</f>
        <v>#VALUE!</v>
      </c>
    </row>
    <row r="1072" ht="15.75" customHeight="1">
      <c r="E1072" s="4" t="str">
        <f>IFERROR(__xludf.DUMMYFUNCTION("GOOGLETRANSLATE(D1072, ""he"", ""en"")"),"#VALUE!")</f>
        <v>#VALUE!</v>
      </c>
    </row>
    <row r="1073" ht="15.75" customHeight="1">
      <c r="E1073" s="4" t="str">
        <f>IFERROR(__xludf.DUMMYFUNCTION("GOOGLETRANSLATE(D1073, ""he"", ""en"")"),"#VALUE!")</f>
        <v>#VALUE!</v>
      </c>
    </row>
    <row r="1074" ht="15.75" customHeight="1">
      <c r="E1074" s="4" t="str">
        <f>IFERROR(__xludf.DUMMYFUNCTION("GOOGLETRANSLATE(D1074, ""he"", ""en"")"),"#VALUE!")</f>
        <v>#VALUE!</v>
      </c>
    </row>
    <row r="1075" ht="15.75" customHeight="1">
      <c r="E1075" s="4" t="str">
        <f>IFERROR(__xludf.DUMMYFUNCTION("GOOGLETRANSLATE(D1075, ""he"", ""en"")"),"#VALUE!")</f>
        <v>#VALUE!</v>
      </c>
    </row>
    <row r="1076" ht="15.75" customHeight="1">
      <c r="E1076" s="4" t="str">
        <f>IFERROR(__xludf.DUMMYFUNCTION("GOOGLETRANSLATE(D1076, ""he"", ""en"")"),"#VALUE!")</f>
        <v>#VALUE!</v>
      </c>
    </row>
    <row r="1077" ht="15.75" customHeight="1">
      <c r="E1077" s="4" t="str">
        <f>IFERROR(__xludf.DUMMYFUNCTION("GOOGLETRANSLATE(D1077, ""he"", ""en"")"),"#VALUE!")</f>
        <v>#VALUE!</v>
      </c>
    </row>
    <row r="1078" ht="15.75" customHeight="1">
      <c r="E1078" s="4" t="str">
        <f>IFERROR(__xludf.DUMMYFUNCTION("GOOGLETRANSLATE(D1078, ""he"", ""en"")"),"#VALUE!")</f>
        <v>#VALUE!</v>
      </c>
    </row>
    <row r="1079" ht="15.75" customHeight="1">
      <c r="E1079" s="4" t="str">
        <f>IFERROR(__xludf.DUMMYFUNCTION("GOOGLETRANSLATE(D1079, ""he"", ""en"")"),"#VALUE!")</f>
        <v>#VALUE!</v>
      </c>
    </row>
    <row r="1080" ht="15.75" customHeight="1">
      <c r="E1080" s="4" t="str">
        <f>IFERROR(__xludf.DUMMYFUNCTION("GOOGLETRANSLATE(D1080, ""he"", ""en"")"),"#VALUE!")</f>
        <v>#VALUE!</v>
      </c>
    </row>
    <row r="1081" ht="15.75" customHeight="1">
      <c r="E1081" s="4" t="str">
        <f>IFERROR(__xludf.DUMMYFUNCTION("GOOGLETRANSLATE(D1081, ""he"", ""en"")"),"#VALUE!")</f>
        <v>#VALUE!</v>
      </c>
    </row>
    <row r="1082" ht="15.75" customHeight="1">
      <c r="E1082" s="4" t="str">
        <f>IFERROR(__xludf.DUMMYFUNCTION("GOOGLETRANSLATE(D1082, ""he"", ""en"")"),"#VALUE!")</f>
        <v>#VALUE!</v>
      </c>
    </row>
    <row r="1083" ht="15.75" customHeight="1">
      <c r="E1083" s="4" t="str">
        <f>IFERROR(__xludf.DUMMYFUNCTION("GOOGLETRANSLATE(D1083, ""he"", ""en"")"),"#VALUE!")</f>
        <v>#VALUE!</v>
      </c>
    </row>
    <row r="1084" ht="15.75" customHeight="1">
      <c r="E1084" s="4" t="str">
        <f>IFERROR(__xludf.DUMMYFUNCTION("GOOGLETRANSLATE(D1084, ""he"", ""en"")"),"#VALUE!")</f>
        <v>#VALUE!</v>
      </c>
    </row>
    <row r="1085" ht="15.75" customHeight="1">
      <c r="E1085" s="4" t="str">
        <f>IFERROR(__xludf.DUMMYFUNCTION("GOOGLETRANSLATE(D1085, ""he"", ""en"")"),"#VALUE!")</f>
        <v>#VALUE!</v>
      </c>
    </row>
    <row r="1086" ht="15.75" customHeight="1">
      <c r="E1086" s="4" t="str">
        <f>IFERROR(__xludf.DUMMYFUNCTION("GOOGLETRANSLATE(D1086, ""he"", ""en"")"),"#VALUE!")</f>
        <v>#VALUE!</v>
      </c>
    </row>
    <row r="1087" ht="15.75" customHeight="1">
      <c r="E1087" s="4" t="str">
        <f>IFERROR(__xludf.DUMMYFUNCTION("GOOGLETRANSLATE(D1087, ""he"", ""en"")"),"#VALUE!")</f>
        <v>#VALUE!</v>
      </c>
    </row>
    <row r="1088" ht="15.75" customHeight="1">
      <c r="E1088" s="4" t="str">
        <f>IFERROR(__xludf.DUMMYFUNCTION("GOOGLETRANSLATE(D1088, ""he"", ""en"")"),"#VALUE!")</f>
        <v>#VALUE!</v>
      </c>
    </row>
    <row r="1089" ht="15.75" customHeight="1">
      <c r="E1089" s="4" t="str">
        <f>IFERROR(__xludf.DUMMYFUNCTION("GOOGLETRANSLATE(D1089, ""he"", ""en"")"),"#VALUE!")</f>
        <v>#VALUE!</v>
      </c>
    </row>
    <row r="1090" ht="15.75" customHeight="1">
      <c r="E1090" s="4" t="str">
        <f>IFERROR(__xludf.DUMMYFUNCTION("GOOGLETRANSLATE(D1090, ""he"", ""en"")"),"#VALUE!")</f>
        <v>#VALUE!</v>
      </c>
    </row>
    <row r="1091" ht="15.75" customHeight="1">
      <c r="E1091" s="4" t="str">
        <f>IFERROR(__xludf.DUMMYFUNCTION("GOOGLETRANSLATE(D1091, ""he"", ""en"")"),"#VALUE!")</f>
        <v>#VALUE!</v>
      </c>
    </row>
    <row r="1092" ht="15.75" customHeight="1">
      <c r="E1092" s="4" t="str">
        <f>IFERROR(__xludf.DUMMYFUNCTION("GOOGLETRANSLATE(D1092, ""he"", ""en"")"),"#VALUE!")</f>
        <v>#VALUE!</v>
      </c>
    </row>
    <row r="1093" ht="15.75" customHeight="1">
      <c r="E1093" s="4" t="str">
        <f>IFERROR(__xludf.DUMMYFUNCTION("GOOGLETRANSLATE(D1093, ""he"", ""en"")"),"#VALUE!")</f>
        <v>#VALUE!</v>
      </c>
    </row>
    <row r="1094" ht="15.75" customHeight="1">
      <c r="E1094" s="4" t="str">
        <f>IFERROR(__xludf.DUMMYFUNCTION("GOOGLETRANSLATE(D1094, ""he"", ""en"")"),"#VALUE!")</f>
        <v>#VALUE!</v>
      </c>
    </row>
    <row r="1095" ht="15.75" customHeight="1">
      <c r="E1095" s="4" t="str">
        <f>IFERROR(__xludf.DUMMYFUNCTION("GOOGLETRANSLATE(D1095, ""he"", ""en"")"),"#VALUE!")</f>
        <v>#VALUE!</v>
      </c>
    </row>
    <row r="1096" ht="15.75" customHeight="1">
      <c r="E1096" s="4" t="str">
        <f>IFERROR(__xludf.DUMMYFUNCTION("GOOGLETRANSLATE(D1096, ""he"", ""en"")"),"#VALUE!")</f>
        <v>#VALUE!</v>
      </c>
    </row>
    <row r="1097" ht="15.75" customHeight="1">
      <c r="E1097" s="4" t="str">
        <f>IFERROR(__xludf.DUMMYFUNCTION("GOOGLETRANSLATE(D1097, ""he"", ""en"")"),"#VALUE!")</f>
        <v>#VALUE!</v>
      </c>
    </row>
    <row r="1098" ht="15.75" customHeight="1">
      <c r="E1098" s="4" t="str">
        <f>IFERROR(__xludf.DUMMYFUNCTION("GOOGLETRANSLATE(D1098, ""he"", ""en"")"),"#VALUE!")</f>
        <v>#VALUE!</v>
      </c>
    </row>
    <row r="1099" ht="15.75" customHeight="1">
      <c r="E1099" s="4" t="str">
        <f>IFERROR(__xludf.DUMMYFUNCTION("GOOGLETRANSLATE(D1099, ""he"", ""en"")"),"#VALUE!")</f>
        <v>#VALUE!</v>
      </c>
    </row>
    <row r="1100" ht="15.75" customHeight="1">
      <c r="E1100" s="4" t="str">
        <f>IFERROR(__xludf.DUMMYFUNCTION("GOOGLETRANSLATE(D1100, ""he"", ""en"")"),"#VALUE!")</f>
        <v>#VALUE!</v>
      </c>
    </row>
    <row r="1101" ht="15.75" customHeight="1">
      <c r="E1101" s="4" t="str">
        <f>IFERROR(__xludf.DUMMYFUNCTION("GOOGLETRANSLATE(D1101, ""he"", ""en"")"),"#VALUE!")</f>
        <v>#VALUE!</v>
      </c>
    </row>
    <row r="1102" ht="15.75" customHeight="1">
      <c r="E1102" s="4" t="str">
        <f>IFERROR(__xludf.DUMMYFUNCTION("GOOGLETRANSLATE(D1102, ""he"", ""en"")"),"#VALUE!")</f>
        <v>#VALUE!</v>
      </c>
    </row>
    <row r="1103" ht="15.75" customHeight="1">
      <c r="E1103" s="4" t="str">
        <f>IFERROR(__xludf.DUMMYFUNCTION("GOOGLETRANSLATE(D1103, ""he"", ""en"")"),"#VALUE!")</f>
        <v>#VALUE!</v>
      </c>
    </row>
    <row r="1104" ht="15.75" customHeight="1">
      <c r="E1104" s="4" t="str">
        <f>IFERROR(__xludf.DUMMYFUNCTION("GOOGLETRANSLATE(D1104, ""he"", ""en"")"),"#VALUE!")</f>
        <v>#VALUE!</v>
      </c>
    </row>
    <row r="1105" ht="15.75" customHeight="1">
      <c r="E1105" s="4" t="str">
        <f>IFERROR(__xludf.DUMMYFUNCTION("GOOGLETRANSLATE(D1105, ""he"", ""en"")"),"#VALUE!")</f>
        <v>#VALUE!</v>
      </c>
    </row>
    <row r="1106" ht="15.75" customHeight="1">
      <c r="E1106" s="4" t="str">
        <f>IFERROR(__xludf.DUMMYFUNCTION("GOOGLETRANSLATE(D1106, ""he"", ""en"")"),"#VALUE!")</f>
        <v>#VALUE!</v>
      </c>
    </row>
    <row r="1107" ht="15.75" customHeight="1">
      <c r="E1107" s="4" t="str">
        <f>IFERROR(__xludf.DUMMYFUNCTION("GOOGLETRANSLATE(D1107, ""he"", ""en"")"),"#VALUE!")</f>
        <v>#VALUE!</v>
      </c>
    </row>
    <row r="1108" ht="15.75" customHeight="1">
      <c r="E1108" s="4" t="str">
        <f>IFERROR(__xludf.DUMMYFUNCTION("GOOGLETRANSLATE(D1108, ""he"", ""en"")"),"#VALUE!")</f>
        <v>#VALUE!</v>
      </c>
    </row>
    <row r="1109" ht="15.75" customHeight="1">
      <c r="E1109" s="4" t="str">
        <f>IFERROR(__xludf.DUMMYFUNCTION("GOOGLETRANSLATE(D1109, ""he"", ""en"")"),"#VALUE!")</f>
        <v>#VALUE!</v>
      </c>
    </row>
    <row r="1110" ht="15.75" customHeight="1">
      <c r="E1110" s="4" t="str">
        <f>IFERROR(__xludf.DUMMYFUNCTION("GOOGLETRANSLATE(D1110, ""he"", ""en"")"),"#VALUE!")</f>
        <v>#VALUE!</v>
      </c>
    </row>
    <row r="1111" ht="15.75" customHeight="1">
      <c r="E1111" s="4" t="str">
        <f>IFERROR(__xludf.DUMMYFUNCTION("GOOGLETRANSLATE(D1111, ""he"", ""en"")"),"#VALUE!")</f>
        <v>#VALUE!</v>
      </c>
    </row>
    <row r="1112" ht="15.75" customHeight="1">
      <c r="E1112" s="4" t="str">
        <f>IFERROR(__xludf.DUMMYFUNCTION("GOOGLETRANSLATE(D1112, ""he"", ""en"")"),"#VALUE!")</f>
        <v>#VALUE!</v>
      </c>
    </row>
    <row r="1113" ht="15.75" customHeight="1">
      <c r="E1113" s="4" t="str">
        <f>IFERROR(__xludf.DUMMYFUNCTION("GOOGLETRANSLATE(D1113, ""he"", ""en"")"),"#VALUE!")</f>
        <v>#VALUE!</v>
      </c>
    </row>
    <row r="1114" ht="15.75" customHeight="1">
      <c r="E1114" s="4" t="str">
        <f>IFERROR(__xludf.DUMMYFUNCTION("GOOGLETRANSLATE(D1114, ""he"", ""en"")"),"#VALUE!")</f>
        <v>#VALUE!</v>
      </c>
    </row>
    <row r="1115" ht="15.75" customHeight="1">
      <c r="E1115" s="4" t="str">
        <f>IFERROR(__xludf.DUMMYFUNCTION("GOOGLETRANSLATE(D1115, ""he"", ""en"")"),"#VALUE!")</f>
        <v>#VALUE!</v>
      </c>
    </row>
    <row r="1116" ht="15.75" customHeight="1">
      <c r="E1116" s="4" t="str">
        <f>IFERROR(__xludf.DUMMYFUNCTION("GOOGLETRANSLATE(D1116, ""he"", ""en"")"),"#VALUE!")</f>
        <v>#VALUE!</v>
      </c>
    </row>
    <row r="1117" ht="15.75" customHeight="1">
      <c r="E1117" s="4" t="str">
        <f>IFERROR(__xludf.DUMMYFUNCTION("GOOGLETRANSLATE(D1117, ""he"", ""en"")"),"#VALUE!")</f>
        <v>#VALUE!</v>
      </c>
    </row>
    <row r="1118" ht="15.75" customHeight="1">
      <c r="E1118" s="4" t="str">
        <f>IFERROR(__xludf.DUMMYFUNCTION("GOOGLETRANSLATE(D1118, ""he"", ""en"")"),"#VALUE!")</f>
        <v>#VALUE!</v>
      </c>
    </row>
    <row r="1119" ht="15.75" customHeight="1">
      <c r="E1119" s="4" t="str">
        <f>IFERROR(__xludf.DUMMYFUNCTION("GOOGLETRANSLATE(D1119, ""he"", ""en"")"),"#VALUE!")</f>
        <v>#VALUE!</v>
      </c>
    </row>
    <row r="1120" ht="15.75" customHeight="1">
      <c r="E1120" s="4" t="str">
        <f>IFERROR(__xludf.DUMMYFUNCTION("GOOGLETRANSLATE(D1120, ""he"", ""en"")"),"#VALUE!")</f>
        <v>#VALUE!</v>
      </c>
    </row>
    <row r="1121" ht="15.75" customHeight="1">
      <c r="E1121" s="4" t="str">
        <f>IFERROR(__xludf.DUMMYFUNCTION("GOOGLETRANSLATE(D1121, ""he"", ""en"")"),"#VALUE!")</f>
        <v>#VALUE!</v>
      </c>
    </row>
    <row r="1122" ht="15.75" customHeight="1">
      <c r="E1122" s="4" t="str">
        <f>IFERROR(__xludf.DUMMYFUNCTION("GOOGLETRANSLATE(D1122, ""he"", ""en"")"),"#VALUE!")</f>
        <v>#VALUE!</v>
      </c>
    </row>
    <row r="1123" ht="15.75" customHeight="1">
      <c r="E1123" s="4" t="str">
        <f>IFERROR(__xludf.DUMMYFUNCTION("GOOGLETRANSLATE(D1123, ""he"", ""en"")"),"#VALUE!")</f>
        <v>#VALUE!</v>
      </c>
    </row>
    <row r="1124" ht="15.75" customHeight="1">
      <c r="E1124" s="4" t="str">
        <f>IFERROR(__xludf.DUMMYFUNCTION("GOOGLETRANSLATE(D1124, ""he"", ""en"")"),"#VALUE!")</f>
        <v>#VALUE!</v>
      </c>
    </row>
    <row r="1125" ht="15.75" customHeight="1">
      <c r="E1125" s="4" t="str">
        <f>IFERROR(__xludf.DUMMYFUNCTION("GOOGLETRANSLATE(D1125, ""he"", ""en"")"),"#VALUE!")</f>
        <v>#VALUE!</v>
      </c>
    </row>
    <row r="1126" ht="15.75" customHeight="1">
      <c r="E1126" s="4" t="str">
        <f>IFERROR(__xludf.DUMMYFUNCTION("GOOGLETRANSLATE(D1126, ""he"", ""en"")"),"#VALUE!")</f>
        <v>#VALUE!</v>
      </c>
    </row>
    <row r="1127" ht="15.75" customHeight="1">
      <c r="E1127" s="4" t="str">
        <f>IFERROR(__xludf.DUMMYFUNCTION("GOOGLETRANSLATE(D1127, ""he"", ""en"")"),"#VALUE!")</f>
        <v>#VALUE!</v>
      </c>
    </row>
    <row r="1128" ht="15.75" customHeight="1">
      <c r="E1128" s="4" t="str">
        <f>IFERROR(__xludf.DUMMYFUNCTION("GOOGLETRANSLATE(D1128, ""he"", ""en"")"),"#VALUE!")</f>
        <v>#VALUE!</v>
      </c>
    </row>
    <row r="1129" ht="15.75" customHeight="1">
      <c r="E1129" s="4" t="str">
        <f>IFERROR(__xludf.DUMMYFUNCTION("GOOGLETRANSLATE(D1129, ""he"", ""en"")"),"#VALUE!")</f>
        <v>#VALUE!</v>
      </c>
    </row>
    <row r="1130" ht="15.75" customHeight="1">
      <c r="E1130" s="4" t="str">
        <f>IFERROR(__xludf.DUMMYFUNCTION("GOOGLETRANSLATE(D1130, ""he"", ""en"")"),"#VALUE!")</f>
        <v>#VALUE!</v>
      </c>
    </row>
    <row r="1131" ht="15.75" customHeight="1">
      <c r="E1131" s="4" t="str">
        <f>IFERROR(__xludf.DUMMYFUNCTION("GOOGLETRANSLATE(D1131, ""he"", ""en"")"),"#VALUE!")</f>
        <v>#VALUE!</v>
      </c>
    </row>
    <row r="1132" ht="15.75" customHeight="1">
      <c r="E1132" s="4" t="str">
        <f>IFERROR(__xludf.DUMMYFUNCTION("GOOGLETRANSLATE(D1132, ""he"", ""en"")"),"#VALUE!")</f>
        <v>#VALUE!</v>
      </c>
    </row>
    <row r="1133" ht="15.75" customHeight="1">
      <c r="E1133" s="4" t="str">
        <f>IFERROR(__xludf.DUMMYFUNCTION("GOOGLETRANSLATE(D1133, ""he"", ""en"")"),"#VALUE!")</f>
        <v>#VALUE!</v>
      </c>
    </row>
    <row r="1134" ht="15.75" customHeight="1">
      <c r="E1134" s="4" t="str">
        <f>IFERROR(__xludf.DUMMYFUNCTION("GOOGLETRANSLATE(D1134, ""he"", ""en"")"),"#VALUE!")</f>
        <v>#VALUE!</v>
      </c>
    </row>
    <row r="1135" ht="15.75" customHeight="1">
      <c r="E1135" s="4" t="str">
        <f>IFERROR(__xludf.DUMMYFUNCTION("GOOGLETRANSLATE(D1135, ""he"", ""en"")"),"#VALUE!")</f>
        <v>#VALUE!</v>
      </c>
    </row>
    <row r="1136" ht="15.75" customHeight="1">
      <c r="E1136" s="4" t="str">
        <f>IFERROR(__xludf.DUMMYFUNCTION("GOOGLETRANSLATE(D1136, ""he"", ""en"")"),"#VALUE!")</f>
        <v>#VALUE!</v>
      </c>
    </row>
    <row r="1137" ht="15.75" customHeight="1">
      <c r="E1137" s="4" t="str">
        <f>IFERROR(__xludf.DUMMYFUNCTION("GOOGLETRANSLATE(D1137, ""he"", ""en"")"),"#VALUE!")</f>
        <v>#VALUE!</v>
      </c>
    </row>
    <row r="1138" ht="15.75" customHeight="1">
      <c r="E1138" s="4" t="str">
        <f>IFERROR(__xludf.DUMMYFUNCTION("GOOGLETRANSLATE(D1138, ""he"", ""en"")"),"#VALUE!")</f>
        <v>#VALUE!</v>
      </c>
    </row>
    <row r="1139" ht="15.75" customHeight="1">
      <c r="E1139" s="4" t="str">
        <f>IFERROR(__xludf.DUMMYFUNCTION("GOOGLETRANSLATE(D1139, ""he"", ""en"")"),"#VALUE!")</f>
        <v>#VALUE!</v>
      </c>
    </row>
    <row r="1140" ht="15.75" customHeight="1">
      <c r="E1140" s="4" t="str">
        <f>IFERROR(__xludf.DUMMYFUNCTION("GOOGLETRANSLATE(D1140, ""he"", ""en"")"),"#VALUE!")</f>
        <v>#VALUE!</v>
      </c>
    </row>
    <row r="1141" ht="15.75" customHeight="1">
      <c r="E1141" s="4" t="str">
        <f>IFERROR(__xludf.DUMMYFUNCTION("GOOGLETRANSLATE(D1141, ""he"", ""en"")"),"#VALUE!")</f>
        <v>#VALUE!</v>
      </c>
    </row>
    <row r="1142" ht="15.75" customHeight="1">
      <c r="E1142" s="4" t="str">
        <f>IFERROR(__xludf.DUMMYFUNCTION("GOOGLETRANSLATE(D1142, ""he"", ""en"")"),"#VALUE!")</f>
        <v>#VALUE!</v>
      </c>
    </row>
    <row r="1143" ht="15.75" customHeight="1">
      <c r="E1143" s="4" t="str">
        <f>IFERROR(__xludf.DUMMYFUNCTION("GOOGLETRANSLATE(D1143, ""he"", ""en"")"),"#VALUE!")</f>
        <v>#VALUE!</v>
      </c>
    </row>
    <row r="1144" ht="15.75" customHeight="1">
      <c r="E1144" s="4" t="str">
        <f>IFERROR(__xludf.DUMMYFUNCTION("GOOGLETRANSLATE(D1144, ""he"", ""en"")"),"#VALUE!")</f>
        <v>#VALUE!</v>
      </c>
    </row>
    <row r="1145" ht="15.75" customHeight="1">
      <c r="E1145" s="4" t="str">
        <f>IFERROR(__xludf.DUMMYFUNCTION("GOOGLETRANSLATE(D1145, ""he"", ""en"")"),"#VALUE!")</f>
        <v>#VALUE!</v>
      </c>
    </row>
    <row r="1146" ht="15.75" customHeight="1">
      <c r="E1146" s="4" t="str">
        <f>IFERROR(__xludf.DUMMYFUNCTION("GOOGLETRANSLATE(D1146, ""he"", ""en"")"),"#VALUE!")</f>
        <v>#VALUE!</v>
      </c>
    </row>
    <row r="1147" ht="15.75" customHeight="1">
      <c r="E1147" s="4" t="str">
        <f>IFERROR(__xludf.DUMMYFUNCTION("GOOGLETRANSLATE(D1147, ""he"", ""en"")"),"#VALUE!")</f>
        <v>#VALUE!</v>
      </c>
    </row>
    <row r="1148" ht="15.75" customHeight="1">
      <c r="E1148" s="4" t="str">
        <f>IFERROR(__xludf.DUMMYFUNCTION("GOOGLETRANSLATE(D1148, ""he"", ""en"")"),"#VALUE!")</f>
        <v>#VALUE!</v>
      </c>
    </row>
    <row r="1149" ht="15.75" customHeight="1">
      <c r="E1149" s="4" t="str">
        <f>IFERROR(__xludf.DUMMYFUNCTION("GOOGLETRANSLATE(D1149, ""he"", ""en"")"),"#VALUE!")</f>
        <v>#VALUE!</v>
      </c>
    </row>
    <row r="1150" ht="15.75" customHeight="1">
      <c r="E1150" s="4" t="str">
        <f>IFERROR(__xludf.DUMMYFUNCTION("GOOGLETRANSLATE(D1150, ""he"", ""en"")"),"#VALUE!")</f>
        <v>#VALUE!</v>
      </c>
    </row>
    <row r="1151" ht="15.75" customHeight="1">
      <c r="E1151" s="4" t="str">
        <f>IFERROR(__xludf.DUMMYFUNCTION("GOOGLETRANSLATE(D1151, ""he"", ""en"")"),"#VALUE!")</f>
        <v>#VALUE!</v>
      </c>
    </row>
    <row r="1152" ht="15.75" customHeight="1">
      <c r="E1152" s="4" t="str">
        <f>IFERROR(__xludf.DUMMYFUNCTION("GOOGLETRANSLATE(D1152, ""he"", ""en"")"),"#VALUE!")</f>
        <v>#VALUE!</v>
      </c>
    </row>
    <row r="1153" ht="15.75" customHeight="1">
      <c r="E1153" s="4" t="str">
        <f>IFERROR(__xludf.DUMMYFUNCTION("GOOGLETRANSLATE(D1153, ""he"", ""en"")"),"#VALUE!")</f>
        <v>#VALUE!</v>
      </c>
    </row>
  </sheetData>
  <printOptions/>
  <pageMargins bottom="1.0" footer="0.0" header="0.0" left="0.75" right="0.75" top="1.0"/>
  <pageSetup orientation="landscape"/>
  <drawing r:id="rId1"/>
</worksheet>
</file>

<file path=xl/worksheets/sheet4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5" width="12.63"/>
    <col customWidth="1" min="6" max="26" width="8.63"/>
  </cols>
  <sheetData>
    <row r="1" ht="15.75" customHeight="1">
      <c r="A1" s="1" t="s">
        <v>0</v>
      </c>
      <c r="B1" s="1" t="s">
        <v>1</v>
      </c>
      <c r="C1" s="2" t="s">
        <v>2</v>
      </c>
      <c r="D1" s="2" t="s">
        <v>3</v>
      </c>
      <c r="E1" s="18" t="s">
        <v>4</v>
      </c>
      <c r="F1" s="2" t="s">
        <v>5</v>
      </c>
      <c r="G1" s="2" t="s">
        <v>6</v>
      </c>
      <c r="H1" s="2" t="s">
        <v>7</v>
      </c>
    </row>
    <row r="2" ht="15.75" customHeight="1">
      <c r="A2" s="24" t="s">
        <v>8</v>
      </c>
      <c r="B2" s="25">
        <v>1.0</v>
      </c>
      <c r="C2" s="4">
        <v>1.0</v>
      </c>
      <c r="D2" s="5" t="s">
        <v>9</v>
      </c>
      <c r="E2" s="4" t="str">
        <f>IFERROR(__xludf.DUMMYFUNCTION("GOOGLETRANSLATE(D2, ""he"", ""en"")"),"{A}")</f>
        <v>{A}</v>
      </c>
      <c r="F2" s="4"/>
      <c r="G2" s="4"/>
      <c r="H2" s="4"/>
    </row>
    <row r="3" ht="15.75" customHeight="1">
      <c r="A3" s="3" t="s">
        <v>998</v>
      </c>
      <c r="B3" s="1" t="s">
        <v>4583</v>
      </c>
      <c r="C3" s="4">
        <v>2.0</v>
      </c>
      <c r="D3" s="5" t="s">
        <v>1000</v>
      </c>
      <c r="E3" s="4" t="str">
        <f>IFERROR(__xludf.DUMMYFUNCTION("GOOGLETRANSLATE(D3, ""he"", ""en"")"),"intellectual")</f>
        <v>intellectual</v>
      </c>
      <c r="F3" s="4"/>
      <c r="G3" s="4"/>
      <c r="H3" s="4"/>
    </row>
    <row r="4" ht="15.75" customHeight="1">
      <c r="A4" s="3" t="s">
        <v>3949</v>
      </c>
      <c r="B4" s="1" t="s">
        <v>3948</v>
      </c>
      <c r="C4" s="4">
        <v>3.0</v>
      </c>
      <c r="D4" s="5" t="s">
        <v>3949</v>
      </c>
      <c r="E4" s="4" t="str">
        <f>IFERROR(__xludf.DUMMYFUNCTION("GOOGLETRANSLATE(D4, ""he"", ""en"")"),"David")</f>
        <v>David</v>
      </c>
      <c r="F4" s="4"/>
      <c r="G4" s="4"/>
      <c r="H4" s="4"/>
    </row>
    <row r="5" ht="15.75" customHeight="1">
      <c r="A5" s="3" t="s">
        <v>9824</v>
      </c>
      <c r="B5" s="1" t="s">
        <v>9825</v>
      </c>
      <c r="C5" s="4">
        <v>4.0</v>
      </c>
      <c r="D5" s="5" t="s">
        <v>9826</v>
      </c>
      <c r="E5" s="4" t="str">
        <f>IFERROR(__xludf.DUMMYFUNCTION("GOOGLETRANSLATE(D5, ""he"", ""en"")"),"Being")</f>
        <v>Being</v>
      </c>
      <c r="F5" s="4"/>
      <c r="G5" s="4"/>
      <c r="H5" s="4"/>
    </row>
    <row r="6" ht="15.75" customHeight="1">
      <c r="A6" s="3" t="s">
        <v>9827</v>
      </c>
      <c r="B6" s="1" t="s">
        <v>9828</v>
      </c>
      <c r="C6" s="4">
        <v>5.0</v>
      </c>
      <c r="D6" s="5" t="s">
        <v>9829</v>
      </c>
      <c r="E6" s="4" t="str">
        <f>IFERROR(__xludf.DUMMYFUNCTION("GOOGLETRANSLATE(D6, ""he"", ""en"")"),"in a cave")</f>
        <v>in a cave</v>
      </c>
      <c r="F6" s="4"/>
      <c r="G6" s="4"/>
      <c r="H6" s="4"/>
    </row>
    <row r="7" ht="15.75" customHeight="1">
      <c r="A7" s="3" t="s">
        <v>9830</v>
      </c>
      <c r="B7" s="1" t="s">
        <v>3945</v>
      </c>
      <c r="C7" s="4">
        <v>6.0</v>
      </c>
      <c r="D7" s="5" t="s">
        <v>9831</v>
      </c>
      <c r="E7" s="4" t="str">
        <f>IFERROR(__xludf.DUMMYFUNCTION("GOOGLETRANSLATE(D7, ""he"", ""en"")"),"prayer:")</f>
        <v>prayer:</v>
      </c>
      <c r="F7" s="4"/>
      <c r="G7" s="4"/>
      <c r="H7" s="4"/>
    </row>
    <row r="8" ht="15.75" customHeight="1">
      <c r="A8" s="24" t="s">
        <v>25</v>
      </c>
      <c r="B8" s="25">
        <v>2.0</v>
      </c>
      <c r="C8" s="4">
        <v>7.0</v>
      </c>
      <c r="D8" s="5" t="s">
        <v>26</v>
      </c>
      <c r="E8" s="4" t="str">
        <f>IFERROR(__xludf.DUMMYFUNCTION("GOOGLETRANSLATE(D8, ""he"", ""en"")"),"{on}")</f>
        <v>{on}</v>
      </c>
      <c r="F8" s="4"/>
      <c r="G8" s="4"/>
      <c r="H8" s="4"/>
    </row>
    <row r="9" ht="15.75" customHeight="1">
      <c r="A9" s="3" t="s">
        <v>543</v>
      </c>
      <c r="B9" s="1" t="s">
        <v>9832</v>
      </c>
      <c r="C9" s="4">
        <v>8.0</v>
      </c>
      <c r="D9" s="5" t="s">
        <v>543</v>
      </c>
      <c r="E9" s="4" t="str">
        <f>IFERROR(__xludf.DUMMYFUNCTION("GOOGLETRANSLATE(D9, ""he"", ""en"")"),"vocal")</f>
        <v>vocal</v>
      </c>
      <c r="F9" s="4"/>
      <c r="G9" s="4"/>
      <c r="H9" s="4"/>
    </row>
    <row r="10" ht="15.75" customHeight="1">
      <c r="A10" s="3" t="s">
        <v>7665</v>
      </c>
      <c r="B10" s="1" t="s">
        <v>7666</v>
      </c>
      <c r="C10" s="4">
        <v>9.0</v>
      </c>
      <c r="D10" s="5" t="s">
        <v>545</v>
      </c>
      <c r="E10" s="4" t="str">
        <f>IFERROR(__xludf.DUMMYFUNCTION("GOOGLETRANSLATE(D10, ""he"", ""en"")"),"to")</f>
        <v>to</v>
      </c>
      <c r="F10" s="4"/>
      <c r="G10" s="4"/>
      <c r="H10" s="4"/>
    </row>
    <row r="11" ht="15.75" customHeight="1">
      <c r="A11" s="3" t="s">
        <v>9833</v>
      </c>
      <c r="B11" s="1" t="s">
        <v>3990</v>
      </c>
      <c r="C11" s="4">
        <v>10.0</v>
      </c>
      <c r="D11" s="5" t="s">
        <v>180</v>
      </c>
      <c r="E11" s="4" t="str">
        <f>IFERROR(__xludf.DUMMYFUNCTION("GOOGLETRANSLATE(D11, ""he"", ""en"")"),"Jehovah")</f>
        <v>Jehovah</v>
      </c>
      <c r="F11" s="4"/>
      <c r="G11" s="4"/>
      <c r="H11" s="4"/>
    </row>
    <row r="12" ht="15.75" customHeight="1">
      <c r="A12" s="3" t="s">
        <v>543</v>
      </c>
      <c r="B12" s="1" t="s">
        <v>9832</v>
      </c>
      <c r="C12" s="4">
        <v>11.0</v>
      </c>
      <c r="D12" s="5" t="s">
        <v>9833</v>
      </c>
      <c r="E12" s="4" t="str">
        <f>IFERROR(__xludf.DUMMYFUNCTION("GOOGLETRANSLATE(D12, ""he"", ""en"")"),"I will shout")</f>
        <v>I will shout</v>
      </c>
      <c r="F12" s="4"/>
      <c r="G12" s="4"/>
      <c r="H12" s="4"/>
    </row>
    <row r="13" ht="15.75" customHeight="1">
      <c r="A13" s="3" t="s">
        <v>7665</v>
      </c>
      <c r="B13" s="1" t="s">
        <v>7666</v>
      </c>
      <c r="C13" s="4">
        <v>12.0</v>
      </c>
      <c r="D13" s="5" t="s">
        <v>543</v>
      </c>
      <c r="E13" s="4" t="str">
        <f>IFERROR(__xludf.DUMMYFUNCTION("GOOGLETRANSLATE(D13, ""he"", ""en"")"),"vocal")</f>
        <v>vocal</v>
      </c>
      <c r="F13" s="4"/>
      <c r="G13" s="4"/>
      <c r="H13" s="4"/>
    </row>
    <row r="14" ht="15.75" customHeight="1">
      <c r="A14" s="3" t="s">
        <v>9834</v>
      </c>
      <c r="B14" s="1" t="s">
        <v>9835</v>
      </c>
      <c r="C14" s="4">
        <v>13.0</v>
      </c>
      <c r="D14" s="5" t="s">
        <v>545</v>
      </c>
      <c r="E14" s="4" t="str">
        <f>IFERROR(__xludf.DUMMYFUNCTION("GOOGLETRANSLATE(D14, ""he"", ""en"")"),"to")</f>
        <v>to</v>
      </c>
      <c r="F14" s="4"/>
      <c r="G14" s="4"/>
      <c r="H14" s="4"/>
    </row>
    <row r="15" ht="15.75" customHeight="1">
      <c r="A15" s="24" t="s">
        <v>49</v>
      </c>
      <c r="B15" s="25">
        <v>3.0</v>
      </c>
      <c r="C15" s="4">
        <v>14.0</v>
      </c>
      <c r="D15" s="5" t="s">
        <v>180</v>
      </c>
      <c r="E15" s="4" t="str">
        <f>IFERROR(__xludf.DUMMYFUNCTION("GOOGLETRANSLATE(D15, ""he"", ""en"")"),"Jehovah")</f>
        <v>Jehovah</v>
      </c>
      <c r="F15" s="4"/>
      <c r="G15" s="4"/>
      <c r="H15" s="4"/>
    </row>
    <row r="16" ht="15.75" customHeight="1">
      <c r="A16" s="3" t="s">
        <v>9836</v>
      </c>
      <c r="B16" s="1" t="s">
        <v>9837</v>
      </c>
      <c r="C16" s="4">
        <v>15.0</v>
      </c>
      <c r="D16" s="5" t="s">
        <v>9838</v>
      </c>
      <c r="E16" s="4" t="str">
        <f>IFERROR(__xludf.DUMMYFUNCTION("GOOGLETRANSLATE(D16, ""he"", ""en"")"),"I beg:")</f>
        <v>I beg:</v>
      </c>
      <c r="F16" s="4"/>
      <c r="G16" s="4"/>
      <c r="H16" s="4"/>
    </row>
    <row r="17" ht="15.75" customHeight="1">
      <c r="A17" s="3" t="s">
        <v>3931</v>
      </c>
      <c r="B17" s="1" t="s">
        <v>1689</v>
      </c>
      <c r="C17" s="4">
        <v>16.0</v>
      </c>
      <c r="D17" s="5" t="s">
        <v>50</v>
      </c>
      <c r="E17" s="4" t="str">
        <f>IFERROR(__xludf.DUMMYFUNCTION("GOOGLETRANSLATE(D17, ""he"", ""en"")"),"{third}")</f>
        <v>{third}</v>
      </c>
      <c r="F17" s="4"/>
      <c r="G17" s="4"/>
      <c r="H17" s="4"/>
    </row>
    <row r="18" ht="15.75" customHeight="1">
      <c r="A18" s="3" t="s">
        <v>9839</v>
      </c>
      <c r="B18" s="1" t="s">
        <v>9840</v>
      </c>
      <c r="C18" s="4">
        <v>17.0</v>
      </c>
      <c r="D18" s="5" t="s">
        <v>9841</v>
      </c>
      <c r="E18" s="4" t="str">
        <f>IFERROR(__xludf.DUMMYFUNCTION("GOOGLETRANSLATE(D18, ""he"", ""en"")"),"I will pour")</f>
        <v>I will pour</v>
      </c>
      <c r="F18" s="4"/>
      <c r="G18" s="4"/>
      <c r="H18" s="4"/>
    </row>
    <row r="19" ht="15.75" customHeight="1">
      <c r="A19" s="3" t="s">
        <v>565</v>
      </c>
      <c r="B19" s="1" t="s">
        <v>9842</v>
      </c>
      <c r="C19" s="4">
        <v>18.0</v>
      </c>
      <c r="D19" s="5" t="s">
        <v>3931</v>
      </c>
      <c r="E19" s="4" t="str">
        <f>IFERROR(__xludf.DUMMYFUNCTION("GOOGLETRANSLATE(D19, ""he"", ""en"")"),"in front of him")</f>
        <v>in front of him</v>
      </c>
      <c r="F19" s="4"/>
      <c r="G19" s="4"/>
      <c r="H19" s="4"/>
    </row>
    <row r="20" ht="15.75" customHeight="1">
      <c r="A20" s="3" t="s">
        <v>3931</v>
      </c>
      <c r="B20" s="1" t="s">
        <v>1689</v>
      </c>
      <c r="C20" s="4">
        <v>19.0</v>
      </c>
      <c r="D20" s="5" t="s">
        <v>9843</v>
      </c>
      <c r="E20" s="4" t="str">
        <f>IFERROR(__xludf.DUMMYFUNCTION("GOOGLETRANSLATE(D20, ""he"", ""en"")"),"my conversation")</f>
        <v>my conversation</v>
      </c>
      <c r="F20" s="4"/>
      <c r="G20" s="4"/>
      <c r="H20" s="4"/>
    </row>
    <row r="21" ht="15.75" customHeight="1">
      <c r="A21" s="3" t="s">
        <v>202</v>
      </c>
      <c r="B21" s="1" t="s">
        <v>9844</v>
      </c>
      <c r="C21" s="4">
        <v>20.0</v>
      </c>
      <c r="D21" s="5" t="s">
        <v>565</v>
      </c>
      <c r="E21" s="4" t="str">
        <f>IFERROR(__xludf.DUMMYFUNCTION("GOOGLETRANSLATE(D21, ""he"", ""en"")"),"I was in trouble")</f>
        <v>I was in trouble</v>
      </c>
      <c r="F21" s="4"/>
      <c r="G21" s="4"/>
      <c r="H21" s="4"/>
    </row>
    <row r="22" ht="15.75" customHeight="1">
      <c r="A22" s="8" t="s">
        <v>69</v>
      </c>
      <c r="B22" s="17">
        <v>4.0</v>
      </c>
      <c r="C22" s="4">
        <v>21.0</v>
      </c>
      <c r="D22" s="5" t="s">
        <v>3931</v>
      </c>
      <c r="E22" s="4" t="str">
        <f>IFERROR(__xludf.DUMMYFUNCTION("GOOGLETRANSLATE(D22, ""he"", ""en"")"),"in front of him")</f>
        <v>in front of him</v>
      </c>
      <c r="F22" s="4"/>
      <c r="G22" s="4"/>
      <c r="H22" s="4"/>
    </row>
    <row r="23" ht="15.75" customHeight="1">
      <c r="A23" s="3" t="s">
        <v>9845</v>
      </c>
      <c r="B23" s="1" t="s">
        <v>9846</v>
      </c>
      <c r="C23" s="4">
        <v>22.0</v>
      </c>
      <c r="D23" s="5" t="s">
        <v>9847</v>
      </c>
      <c r="E23" s="4" t="str">
        <f>IFERROR(__xludf.DUMMYFUNCTION("GOOGLETRANSLATE(D23, ""he"", ""en"")"),"I will say:")</f>
        <v>I will say:</v>
      </c>
      <c r="F23" s="4"/>
      <c r="G23" s="4"/>
      <c r="H23" s="4"/>
    </row>
    <row r="24" ht="15.75" customHeight="1">
      <c r="A24" s="3" t="s">
        <v>4111</v>
      </c>
      <c r="B24" s="1" t="s">
        <v>9848</v>
      </c>
      <c r="C24" s="4">
        <v>23.0</v>
      </c>
      <c r="D24" s="5" t="s">
        <v>70</v>
      </c>
      <c r="E24" s="4" t="str">
        <f>IFERROR(__xludf.DUMMYFUNCTION("GOOGLETRANSLATE(D24, ""he"", ""en"")"),"{d}")</f>
        <v>{d}</v>
      </c>
      <c r="F24" s="4"/>
      <c r="G24" s="4"/>
      <c r="H24" s="4"/>
    </row>
    <row r="25" ht="15.75" customHeight="1">
      <c r="A25" s="3" t="s">
        <v>615</v>
      </c>
      <c r="B25" s="1" t="s">
        <v>616</v>
      </c>
      <c r="C25" s="4">
        <v>24.0</v>
      </c>
      <c r="D25" s="5" t="s">
        <v>9849</v>
      </c>
      <c r="E25" s="4" t="str">
        <f>IFERROR(__xludf.DUMMYFUNCTION("GOOGLETRANSLATE(D25, ""he"", ""en"")"),"in wrapping")</f>
        <v>in wrapping</v>
      </c>
      <c r="F25" s="4"/>
      <c r="G25" s="4"/>
      <c r="H25" s="4"/>
    </row>
    <row r="26" ht="15.75" customHeight="1">
      <c r="A26" s="3" t="s">
        <v>4125</v>
      </c>
      <c r="B26" s="1" t="s">
        <v>3526</v>
      </c>
      <c r="C26" s="4">
        <v>25.0</v>
      </c>
      <c r="D26" s="5" t="s">
        <v>4111</v>
      </c>
      <c r="E26" s="4" t="str">
        <f>IFERROR(__xludf.DUMMYFUNCTION("GOOGLETRANSLATE(D26, ""he"", ""en"")"),"pestle")</f>
        <v>pestle</v>
      </c>
      <c r="F26" s="4"/>
      <c r="G26" s="4"/>
      <c r="H26" s="4"/>
    </row>
    <row r="27" ht="15.75" customHeight="1">
      <c r="A27" s="3" t="s">
        <v>9302</v>
      </c>
      <c r="B27" s="1" t="s">
        <v>9303</v>
      </c>
      <c r="C27" s="4">
        <v>26.0</v>
      </c>
      <c r="D27" s="5" t="s">
        <v>615</v>
      </c>
      <c r="E27" s="4" t="str">
        <f>IFERROR(__xludf.DUMMYFUNCTION("GOOGLETRANSLATE(D27, ""he"", ""en"")"),"spiritual")</f>
        <v>spiritual</v>
      </c>
      <c r="F27" s="4"/>
      <c r="G27" s="4"/>
      <c r="H27" s="4"/>
    </row>
    <row r="28" ht="15.75" customHeight="1">
      <c r="A28" s="3" t="s">
        <v>9850</v>
      </c>
      <c r="B28" s="1" t="s">
        <v>9319</v>
      </c>
      <c r="C28" s="4">
        <v>27.0</v>
      </c>
      <c r="D28" s="5" t="s">
        <v>4130</v>
      </c>
      <c r="E28" s="4" t="str">
        <f>IFERROR(__xludf.DUMMYFUNCTION("GOOGLETRANSLATE(D28, ""he"", ""en"")"),"and you")</f>
        <v>and you</v>
      </c>
      <c r="F28" s="4"/>
      <c r="G28" s="4"/>
      <c r="H28" s="4"/>
    </row>
    <row r="29" ht="15.75" customHeight="1">
      <c r="A29" s="3" t="s">
        <v>9851</v>
      </c>
      <c r="B29" s="1" t="s">
        <v>9852</v>
      </c>
      <c r="C29" s="4">
        <v>28.0</v>
      </c>
      <c r="D29" s="5" t="s">
        <v>9304</v>
      </c>
      <c r="E29" s="4" t="str">
        <f>IFERROR(__xludf.DUMMYFUNCTION("GOOGLETRANSLATE(D29, ""he"", ""en"")"),"you knew")</f>
        <v>you knew</v>
      </c>
      <c r="F29" s="4"/>
      <c r="G29" s="4"/>
      <c r="H29" s="4"/>
    </row>
    <row r="30" ht="15.75" customHeight="1">
      <c r="A30" s="3" t="s">
        <v>9853</v>
      </c>
      <c r="B30" s="1" t="s">
        <v>9854</v>
      </c>
      <c r="C30" s="4">
        <v>29.0</v>
      </c>
      <c r="D30" s="5" t="s">
        <v>9850</v>
      </c>
      <c r="E30" s="4" t="str">
        <f>IFERROR(__xludf.DUMMYFUNCTION("GOOGLETRANSLATE(D30, ""he"", ""en"")"),"My route")</f>
        <v>My route</v>
      </c>
      <c r="F30" s="4"/>
      <c r="G30" s="4"/>
      <c r="H30" s="4"/>
    </row>
    <row r="31" ht="15.75" customHeight="1">
      <c r="A31" s="3" t="s">
        <v>9570</v>
      </c>
      <c r="B31" s="1" t="s">
        <v>9855</v>
      </c>
      <c r="C31" s="4">
        <v>30.0</v>
      </c>
      <c r="D31" s="5" t="s">
        <v>9856</v>
      </c>
      <c r="E31" s="4" t="str">
        <f>IFERROR(__xludf.DUMMYFUNCTION("GOOGLETRANSLATE(D31, ""he"", ""en"")"),"in a guest")</f>
        <v>in a guest</v>
      </c>
      <c r="F31" s="4"/>
      <c r="G31" s="4"/>
      <c r="H31" s="4"/>
    </row>
    <row r="32" ht="15.75" customHeight="1">
      <c r="A32" s="3" t="s">
        <v>9805</v>
      </c>
      <c r="B32" s="1" t="s">
        <v>9857</v>
      </c>
      <c r="C32" s="4">
        <v>31.0</v>
      </c>
      <c r="D32" s="5" t="s">
        <v>9858</v>
      </c>
      <c r="E32" s="4" t="str">
        <f>IFERROR(__xludf.DUMMYFUNCTION("GOOGLETRANSLATE(D32, ""he"", ""en"")"),"this")</f>
        <v>this</v>
      </c>
      <c r="F32" s="4"/>
      <c r="G32" s="4"/>
      <c r="H32" s="4"/>
    </row>
    <row r="33" ht="15.75" customHeight="1">
      <c r="A33" s="3" t="s">
        <v>3013</v>
      </c>
      <c r="B33" s="1" t="s">
        <v>6209</v>
      </c>
      <c r="C33" s="4">
        <v>32.0</v>
      </c>
      <c r="D33" s="5" t="s">
        <v>4080</v>
      </c>
      <c r="E33" s="4" t="str">
        <f>IFERROR(__xludf.DUMMYFUNCTION("GOOGLETRANSLATE(D33, ""he"", ""en"")"),"I will go")</f>
        <v>I will go</v>
      </c>
      <c r="F33" s="4"/>
      <c r="G33" s="4"/>
      <c r="H33" s="4"/>
    </row>
    <row r="34" ht="15.75" customHeight="1">
      <c r="A34" s="8" t="s">
        <v>94</v>
      </c>
      <c r="B34" s="17">
        <v>5.0</v>
      </c>
      <c r="C34" s="4">
        <v>33.0</v>
      </c>
      <c r="D34" s="5" t="s">
        <v>9570</v>
      </c>
      <c r="E34" s="4" t="str">
        <f>IFERROR(__xludf.DUMMYFUNCTION("GOOGLETRANSLATE(D34, ""he"", ""en"")"),"buried")</f>
        <v>buried</v>
      </c>
      <c r="F34" s="4"/>
      <c r="G34" s="4"/>
      <c r="H34" s="4"/>
    </row>
    <row r="35" ht="15.75" customHeight="1">
      <c r="A35" s="3" t="s">
        <v>9859</v>
      </c>
      <c r="B35" s="1" t="s">
        <v>9860</v>
      </c>
      <c r="C35" s="4">
        <v>34.0</v>
      </c>
      <c r="D35" s="5" t="s">
        <v>9805</v>
      </c>
      <c r="E35" s="4" t="str">
        <f>IFERROR(__xludf.DUMMYFUNCTION("GOOGLETRANSLATE(D35, ""he"", ""en"")"),"tin")</f>
        <v>tin</v>
      </c>
      <c r="F35" s="4"/>
      <c r="G35" s="4"/>
      <c r="H35" s="4"/>
    </row>
    <row r="36" ht="15.75" customHeight="1">
      <c r="A36" s="3" t="s">
        <v>9861</v>
      </c>
      <c r="B36" s="1" t="s">
        <v>9862</v>
      </c>
      <c r="C36" s="4">
        <v>35.0</v>
      </c>
      <c r="D36" s="5" t="s">
        <v>3016</v>
      </c>
      <c r="E36" s="4" t="str">
        <f>IFERROR(__xludf.DUMMYFUNCTION("GOOGLETRANSLATE(D36, ""he"", ""en"")"),"me:")</f>
        <v>me:</v>
      </c>
      <c r="F36" s="4"/>
      <c r="G36" s="4"/>
      <c r="H36" s="4"/>
    </row>
    <row r="37" ht="15.75" customHeight="1">
      <c r="A37" s="3" t="s">
        <v>2816</v>
      </c>
      <c r="B37" s="1" t="s">
        <v>2817</v>
      </c>
      <c r="C37" s="4">
        <v>36.0</v>
      </c>
      <c r="D37" s="5" t="s">
        <v>95</v>
      </c>
      <c r="E37" s="4" t="str">
        <f>IFERROR(__xludf.DUMMYFUNCTION("GOOGLETRANSLATE(D37, ""he"", ""en"")"),"{the}")</f>
        <v>{the}</v>
      </c>
      <c r="F37" s="4"/>
      <c r="G37" s="4"/>
      <c r="H37" s="4"/>
    </row>
    <row r="38" ht="15.75" customHeight="1">
      <c r="A38" s="3" t="s">
        <v>9863</v>
      </c>
      <c r="B38" s="1" t="s">
        <v>9864</v>
      </c>
      <c r="C38" s="4">
        <v>37.0</v>
      </c>
      <c r="D38" s="5" t="s">
        <v>9865</v>
      </c>
      <c r="E38" s="4" t="str">
        <f>IFERROR(__xludf.DUMMYFUNCTION("GOOGLETRANSLATE(D38, ""he"", ""en"")"),"the look")</f>
        <v>the look</v>
      </c>
      <c r="F38" s="4"/>
      <c r="G38" s="4"/>
      <c r="H38" s="4"/>
    </row>
    <row r="39" ht="15.75" customHeight="1">
      <c r="A39" s="3" t="s">
        <v>9866</v>
      </c>
      <c r="B39" s="1" t="s">
        <v>9867</v>
      </c>
      <c r="C39" s="4">
        <v>38.0</v>
      </c>
      <c r="D39" s="5" t="s">
        <v>9861</v>
      </c>
      <c r="E39" s="4" t="str">
        <f>IFERROR(__xludf.DUMMYFUNCTION("GOOGLETRANSLATE(D39, ""he"", ""en"")"),"right")</f>
        <v>right</v>
      </c>
      <c r="F39" s="4"/>
      <c r="G39" s="4"/>
      <c r="H39" s="4"/>
    </row>
    <row r="40" ht="15.75" customHeight="1">
      <c r="A40" s="3" t="s">
        <v>9868</v>
      </c>
      <c r="B40" s="1" t="s">
        <v>9869</v>
      </c>
      <c r="C40" s="4">
        <v>39.0</v>
      </c>
      <c r="D40" s="5" t="s">
        <v>2816</v>
      </c>
      <c r="E40" s="4" t="str">
        <f>IFERROR(__xludf.DUMMYFUNCTION("GOOGLETRANSLATE(D40, ""he"", ""en"")"),"And see")</f>
        <v>And see</v>
      </c>
      <c r="F40" s="4"/>
      <c r="G40" s="4"/>
      <c r="H40" s="4"/>
    </row>
    <row r="41" ht="15.75" customHeight="1">
      <c r="A41" s="3" t="s">
        <v>9870</v>
      </c>
      <c r="B41" s="1" t="s">
        <v>9871</v>
      </c>
      <c r="C41" s="4">
        <v>40.0</v>
      </c>
      <c r="D41" s="5" t="s">
        <v>2410</v>
      </c>
      <c r="E41" s="4" t="str">
        <f>IFERROR(__xludf.DUMMYFUNCTION("GOOGLETRANSLATE(D41, ""he"", ""en"")"),"And there is none")</f>
        <v>And there is none</v>
      </c>
      <c r="F41" s="4"/>
      <c r="G41" s="4"/>
      <c r="H41" s="4"/>
    </row>
    <row r="42" ht="15.75" customHeight="1">
      <c r="A42" s="3" t="s">
        <v>5840</v>
      </c>
      <c r="B42" s="1" t="s">
        <v>559</v>
      </c>
      <c r="C42" s="4">
        <v>41.0</v>
      </c>
      <c r="D42" s="5" t="s">
        <v>3013</v>
      </c>
      <c r="E42" s="4" t="str">
        <f>IFERROR(__xludf.DUMMYFUNCTION("GOOGLETRANSLATE(D42, ""he"", ""en"")"),"me")</f>
        <v>me</v>
      </c>
      <c r="F42" s="4"/>
      <c r="G42" s="4"/>
      <c r="H42" s="4"/>
    </row>
    <row r="43" ht="15.75" customHeight="1">
      <c r="A43" s="3" t="s">
        <v>4038</v>
      </c>
      <c r="B43" s="1" t="s">
        <v>9872</v>
      </c>
      <c r="C43" s="4">
        <v>42.0</v>
      </c>
      <c r="D43" s="5" t="s">
        <v>9873</v>
      </c>
      <c r="E43" s="4" t="str">
        <f>IFERROR(__xludf.DUMMYFUNCTION("GOOGLETRANSLATE(D43, ""he"", ""en"")"),"Acquaintance")</f>
        <v>Acquaintance</v>
      </c>
      <c r="F43" s="4"/>
      <c r="G43" s="4"/>
      <c r="H43" s="4"/>
    </row>
    <row r="44" ht="15.75" customHeight="1">
      <c r="A44" s="3" t="s">
        <v>9874</v>
      </c>
      <c r="B44" s="1" t="s">
        <v>9875</v>
      </c>
      <c r="C44" s="4">
        <v>43.0</v>
      </c>
      <c r="D44" s="5" t="s">
        <v>9868</v>
      </c>
      <c r="E44" s="4" t="str">
        <f>IFERROR(__xludf.DUMMYFUNCTION("GOOGLETRANSLATE(D44, ""he"", ""en"")"),"lost")</f>
        <v>lost</v>
      </c>
      <c r="F44" s="4"/>
      <c r="G44" s="4"/>
      <c r="H44" s="4"/>
    </row>
    <row r="45" ht="15.75" customHeight="1">
      <c r="A45" s="3" t="s">
        <v>9876</v>
      </c>
      <c r="B45" s="1" t="s">
        <v>9877</v>
      </c>
      <c r="C45" s="4">
        <v>44.0</v>
      </c>
      <c r="D45" s="5" t="s">
        <v>9870</v>
      </c>
      <c r="E45" s="4" t="str">
        <f>IFERROR(__xludf.DUMMYFUNCTION("GOOGLETRANSLATE(D45, ""he"", ""en"")"),"escape")</f>
        <v>escape</v>
      </c>
      <c r="F45" s="4"/>
      <c r="G45" s="4"/>
      <c r="H45" s="4"/>
    </row>
    <row r="46" ht="15.75" customHeight="1">
      <c r="A46" s="8" t="s">
        <v>112</v>
      </c>
      <c r="B46" s="17">
        <v>6.0</v>
      </c>
      <c r="C46" s="4">
        <v>45.0</v>
      </c>
      <c r="D46" s="5" t="s">
        <v>4425</v>
      </c>
      <c r="E46" s="4" t="str">
        <f>IFERROR(__xludf.DUMMYFUNCTION("GOOGLETRANSLATE(D46, ""he"", ""en"")"),"from me")</f>
        <v>from me</v>
      </c>
      <c r="F46" s="4"/>
      <c r="G46" s="4"/>
      <c r="H46" s="4"/>
    </row>
    <row r="47" ht="15.75" customHeight="1">
      <c r="A47" s="3" t="s">
        <v>9878</v>
      </c>
      <c r="B47" s="1" t="s">
        <v>7242</v>
      </c>
      <c r="C47" s="4">
        <v>46.0</v>
      </c>
      <c r="D47" s="5" t="s">
        <v>4038</v>
      </c>
      <c r="E47" s="4" t="str">
        <f>IFERROR(__xludf.DUMMYFUNCTION("GOOGLETRANSLATE(D47, ""he"", ""en"")"),"nothing")</f>
        <v>nothing</v>
      </c>
      <c r="F47" s="4"/>
      <c r="G47" s="4"/>
      <c r="H47" s="4"/>
    </row>
    <row r="48" ht="15.75" customHeight="1">
      <c r="A48" s="3" t="s">
        <v>3984</v>
      </c>
      <c r="B48" s="1" t="s">
        <v>3245</v>
      </c>
      <c r="C48" s="4">
        <v>47.0</v>
      </c>
      <c r="D48" s="5" t="s">
        <v>9874</v>
      </c>
      <c r="E48" s="4" t="str">
        <f>IFERROR(__xludf.DUMMYFUNCTION("GOOGLETRANSLATE(D48, ""he"", ""en"")"),"requires")</f>
        <v>requires</v>
      </c>
      <c r="F48" s="4"/>
      <c r="G48" s="4"/>
      <c r="H48" s="4"/>
    </row>
    <row r="49" ht="15.75" customHeight="1">
      <c r="A49" s="3" t="s">
        <v>180</v>
      </c>
      <c r="B49" s="1" t="s">
        <v>2580</v>
      </c>
      <c r="C49" s="4">
        <v>48.0</v>
      </c>
      <c r="D49" s="5" t="s">
        <v>9879</v>
      </c>
      <c r="E49" s="4" t="str">
        <f>IFERROR(__xludf.DUMMYFUNCTION("GOOGLETRANSLATE(D49, ""he"", ""en"")"),"for myself:")</f>
        <v>for myself:</v>
      </c>
      <c r="F49" s="4"/>
      <c r="G49" s="4"/>
      <c r="H49" s="4"/>
    </row>
    <row r="50" ht="15.75" customHeight="1">
      <c r="A50" s="3" t="s">
        <v>96</v>
      </c>
      <c r="B50" s="1" t="s">
        <v>97</v>
      </c>
      <c r="C50" s="4">
        <v>49.0</v>
      </c>
      <c r="D50" s="5" t="s">
        <v>114</v>
      </c>
      <c r="E50" s="4" t="str">
        <f>IFERROR(__xludf.DUMMYFUNCTION("GOOGLETRANSLATE(D50, ""he"", ""en"")"),"{and}")</f>
        <v>{and}</v>
      </c>
      <c r="F50" s="4"/>
      <c r="G50" s="4"/>
      <c r="H50" s="4"/>
    </row>
    <row r="51" ht="15.75" customHeight="1">
      <c r="A51" s="3" t="s">
        <v>321</v>
      </c>
      <c r="B51" s="1" t="s">
        <v>3526</v>
      </c>
      <c r="C51" s="4">
        <v>50.0</v>
      </c>
      <c r="D51" s="5" t="s">
        <v>9880</v>
      </c>
      <c r="E51" s="4" t="str">
        <f>IFERROR(__xludf.DUMMYFUNCTION("GOOGLETRANSLATE(D51, ""he"", ""en"")"),"I shouted")</f>
        <v>I shouted</v>
      </c>
      <c r="F51" s="4"/>
      <c r="G51" s="4"/>
      <c r="H51" s="4"/>
    </row>
    <row r="52" ht="15.75" customHeight="1">
      <c r="A52" s="3" t="s">
        <v>9881</v>
      </c>
      <c r="B52" s="1" t="s">
        <v>9882</v>
      </c>
      <c r="C52" s="4">
        <v>51.0</v>
      </c>
      <c r="D52" s="5" t="s">
        <v>3984</v>
      </c>
      <c r="E52" s="4" t="str">
        <f>IFERROR(__xludf.DUMMYFUNCTION("GOOGLETRANSLATE(D52, ""he"", ""en"")"),"to you")</f>
        <v>to you</v>
      </c>
      <c r="F52" s="4"/>
      <c r="G52" s="4"/>
      <c r="H52" s="4"/>
    </row>
    <row r="53" ht="15.75" customHeight="1">
      <c r="A53" s="3" t="s">
        <v>6215</v>
      </c>
      <c r="B53" s="1" t="s">
        <v>9883</v>
      </c>
      <c r="C53" s="4">
        <v>52.0</v>
      </c>
      <c r="D53" s="5" t="s">
        <v>180</v>
      </c>
      <c r="E53" s="4" t="str">
        <f>IFERROR(__xludf.DUMMYFUNCTION("GOOGLETRANSLATE(D53, ""he"", ""en"")"),"Jehovah")</f>
        <v>Jehovah</v>
      </c>
      <c r="F53" s="4"/>
      <c r="G53" s="4"/>
      <c r="H53" s="4"/>
    </row>
    <row r="54" ht="15.75" customHeight="1">
      <c r="A54" s="3" t="s">
        <v>1204</v>
      </c>
      <c r="B54" s="1" t="s">
        <v>1205</v>
      </c>
      <c r="C54" s="4">
        <v>53.0</v>
      </c>
      <c r="D54" s="5" t="s">
        <v>98</v>
      </c>
      <c r="E54" s="4" t="str">
        <f>IFERROR(__xludf.DUMMYFUNCTION("GOOGLETRANSLATE(D54, ""he"", ""en"")"),"I said")</f>
        <v>I said</v>
      </c>
      <c r="F54" s="4"/>
      <c r="G54" s="4"/>
      <c r="H54" s="4"/>
    </row>
    <row r="55" ht="15.75" customHeight="1">
      <c r="A55" s="3" t="s">
        <v>9884</v>
      </c>
      <c r="B55" s="1" t="s">
        <v>9885</v>
      </c>
      <c r="C55" s="4">
        <v>54.0</v>
      </c>
      <c r="D55" s="5" t="s">
        <v>322</v>
      </c>
      <c r="E55" s="4" t="str">
        <f>IFERROR(__xludf.DUMMYFUNCTION("GOOGLETRANSLATE(D55, ""he"", ""en"")"),"you")</f>
        <v>you</v>
      </c>
      <c r="F55" s="4"/>
      <c r="G55" s="4"/>
      <c r="H55" s="4"/>
    </row>
    <row r="56" ht="15.75" customHeight="1">
      <c r="A56" s="8" t="s">
        <v>127</v>
      </c>
      <c r="B56" s="17">
        <v>7.0</v>
      </c>
      <c r="C56" s="4">
        <v>55.0</v>
      </c>
      <c r="D56" s="5" t="s">
        <v>9881</v>
      </c>
      <c r="E56" s="4" t="str">
        <f>IFERROR(__xludf.DUMMYFUNCTION("GOOGLETRANSLATE(D56, ""he"", ""en"")"),"hidden")</f>
        <v>hidden</v>
      </c>
      <c r="F56" s="4"/>
      <c r="G56" s="4"/>
      <c r="H56" s="4"/>
    </row>
    <row r="57" ht="15.75" customHeight="1">
      <c r="A57" s="3" t="s">
        <v>9886</v>
      </c>
      <c r="B57" s="1" t="s">
        <v>9887</v>
      </c>
      <c r="C57" s="4">
        <v>56.0</v>
      </c>
      <c r="D57" s="5" t="s">
        <v>6215</v>
      </c>
      <c r="E57" s="4" t="str">
        <f>IFERROR(__xludf.DUMMYFUNCTION("GOOGLETRANSLATE(D57, ""he"", ""en"")"),"partial")</f>
        <v>partial</v>
      </c>
      <c r="F57" s="4"/>
      <c r="G57" s="4"/>
      <c r="H57" s="4"/>
    </row>
    <row r="58" ht="15.75" customHeight="1">
      <c r="A58" s="3" t="s">
        <v>9888</v>
      </c>
      <c r="B58" s="1" t="s">
        <v>9889</v>
      </c>
      <c r="C58" s="4">
        <v>57.0</v>
      </c>
      <c r="D58" s="5" t="s">
        <v>1227</v>
      </c>
      <c r="E58" s="4" t="str">
        <f>IFERROR(__xludf.DUMMYFUNCTION("GOOGLETRANSLATE(D58, ""he"", ""en"")"),"in the country")</f>
        <v>in the country</v>
      </c>
      <c r="F58" s="4"/>
      <c r="G58" s="4"/>
      <c r="H58" s="4"/>
    </row>
    <row r="59" ht="15.75" customHeight="1">
      <c r="A59" s="3" t="s">
        <v>129</v>
      </c>
      <c r="B59" s="1" t="s">
        <v>130</v>
      </c>
      <c r="C59" s="4">
        <v>58.0</v>
      </c>
      <c r="D59" s="5" t="s">
        <v>9890</v>
      </c>
      <c r="E59" s="4" t="str">
        <f>IFERROR(__xludf.DUMMYFUNCTION("GOOGLETRANSLATE(D59, ""he"", ""en"")"),"Life:")</f>
        <v>Life:</v>
      </c>
      <c r="F59" s="4"/>
      <c r="G59" s="4"/>
      <c r="H59" s="4"/>
    </row>
    <row r="60" ht="15.75" customHeight="1">
      <c r="A60" s="3" t="s">
        <v>9891</v>
      </c>
      <c r="B60" s="1" t="s">
        <v>9892</v>
      </c>
      <c r="C60" s="4">
        <v>59.0</v>
      </c>
      <c r="D60" s="5" t="s">
        <v>133</v>
      </c>
      <c r="E60" s="4" t="str">
        <f>IFERROR(__xludf.DUMMYFUNCTION("GOOGLETRANSLATE(D60, ""he"", ""en"")"),"{g}")</f>
        <v>{g}</v>
      </c>
      <c r="F60" s="4"/>
      <c r="G60" s="4"/>
      <c r="H60" s="4"/>
    </row>
    <row r="61" ht="15.75" customHeight="1">
      <c r="A61" s="3" t="s">
        <v>1579</v>
      </c>
      <c r="B61" s="1" t="s">
        <v>2129</v>
      </c>
      <c r="C61" s="4">
        <v>60.0</v>
      </c>
      <c r="D61" s="5" t="s">
        <v>9893</v>
      </c>
      <c r="E61" s="4" t="str">
        <f>IFERROR(__xludf.DUMMYFUNCTION("GOOGLETRANSLATE(D61, ""he"", ""en"")"),"listening")</f>
        <v>listening</v>
      </c>
      <c r="F61" s="4"/>
      <c r="G61" s="4"/>
      <c r="H61" s="4"/>
    </row>
    <row r="62" ht="15.75" customHeight="1">
      <c r="A62" s="3" t="s">
        <v>9894</v>
      </c>
      <c r="B62" s="1" t="s">
        <v>9895</v>
      </c>
      <c r="C62" s="4">
        <v>61.0</v>
      </c>
      <c r="D62" s="5" t="s">
        <v>545</v>
      </c>
      <c r="E62" s="4" t="str">
        <f>IFERROR(__xludf.DUMMYFUNCTION("GOOGLETRANSLATE(D62, ""he"", ""en"")"),"to")</f>
        <v>to</v>
      </c>
      <c r="F62" s="4"/>
      <c r="G62" s="4"/>
      <c r="H62" s="4"/>
    </row>
    <row r="63" ht="15.75" customHeight="1">
      <c r="A63" s="3" t="s">
        <v>9896</v>
      </c>
      <c r="B63" s="1" t="s">
        <v>9897</v>
      </c>
      <c r="C63" s="4">
        <v>62.0</v>
      </c>
      <c r="D63" s="5" t="s">
        <v>7634</v>
      </c>
      <c r="E63" s="4" t="str">
        <f>IFERROR(__xludf.DUMMYFUNCTION("GOOGLETRANSLATE(D63, ""he"", ""en"")"),"I rang")</f>
        <v>I rang</v>
      </c>
      <c r="F63" s="4"/>
      <c r="G63" s="4"/>
      <c r="H63" s="4"/>
    </row>
    <row r="64" ht="15.75" customHeight="1">
      <c r="A64" s="3" t="s">
        <v>129</v>
      </c>
      <c r="B64" s="1" t="s">
        <v>130</v>
      </c>
      <c r="C64" s="4">
        <v>63.0</v>
      </c>
      <c r="D64" s="5" t="s">
        <v>53</v>
      </c>
      <c r="E64" s="4" t="str">
        <f>IFERROR(__xludf.DUMMYFUNCTION("GOOGLETRANSLATE(D64, ""he"", ""en"")"),"that")</f>
        <v>that</v>
      </c>
      <c r="F64" s="4"/>
      <c r="G64" s="4"/>
      <c r="H64" s="4"/>
    </row>
    <row r="65" ht="15.75" customHeight="1">
      <c r="A65" s="3" t="s">
        <v>9898</v>
      </c>
      <c r="B65" s="1" t="s">
        <v>9899</v>
      </c>
      <c r="C65" s="4">
        <v>64.0</v>
      </c>
      <c r="D65" s="5" t="s">
        <v>9891</v>
      </c>
      <c r="E65" s="4" t="str">
        <f>IFERROR(__xludf.DUMMYFUNCTION("GOOGLETRANSLATE(D65, ""he"", ""en"")"),"poor")</f>
        <v>poor</v>
      </c>
      <c r="F65" s="4"/>
      <c r="G65" s="4"/>
      <c r="H65" s="4"/>
    </row>
    <row r="66" ht="15.75" customHeight="1">
      <c r="A66" s="3" t="s">
        <v>5840</v>
      </c>
      <c r="B66" s="1" t="s">
        <v>559</v>
      </c>
      <c r="C66" s="4">
        <v>65.0</v>
      </c>
      <c r="D66" s="5" t="s">
        <v>1579</v>
      </c>
      <c r="E66" s="4" t="str">
        <f>IFERROR(__xludf.DUMMYFUNCTION("GOOGLETRANSLATE(D66, ""he"", ""en"")"),"very")</f>
        <v>very</v>
      </c>
      <c r="F66" s="4"/>
      <c r="G66" s="4"/>
      <c r="H66" s="4"/>
    </row>
    <row r="67" ht="15.75" customHeight="1">
      <c r="A67" s="8" t="s">
        <v>143</v>
      </c>
      <c r="B67" s="17">
        <v>8.0</v>
      </c>
      <c r="C67" s="4">
        <v>66.0</v>
      </c>
      <c r="D67" s="5" t="s">
        <v>9900</v>
      </c>
      <c r="E67" s="4" t="str">
        <f>IFERROR(__xludf.DUMMYFUNCTION("GOOGLETRANSLATE(D67, ""he"", ""en"")"),"the savior")</f>
        <v>the savior</v>
      </c>
      <c r="F67" s="4"/>
      <c r="G67" s="4"/>
      <c r="H67" s="4"/>
    </row>
    <row r="68" ht="15.75" customHeight="1">
      <c r="A68" s="3" t="s">
        <v>9901</v>
      </c>
      <c r="B68" s="1" t="s">
        <v>9902</v>
      </c>
      <c r="C68" s="4">
        <v>67.0</v>
      </c>
      <c r="D68" s="5" t="s">
        <v>9896</v>
      </c>
      <c r="E68" s="4" t="str">
        <f>IFERROR(__xludf.DUMMYFUNCTION("GOOGLETRANSLATE(D68, ""he"", ""en"")"),"my pursuer")</f>
        <v>my pursuer</v>
      </c>
      <c r="F68" s="4"/>
      <c r="G68" s="4"/>
      <c r="H68" s="4"/>
    </row>
    <row r="69" ht="15.75" customHeight="1">
      <c r="A69" s="3" t="s">
        <v>9903</v>
      </c>
      <c r="B69" s="1" t="s">
        <v>9904</v>
      </c>
      <c r="C69" s="4">
        <v>68.0</v>
      </c>
      <c r="D69" s="5" t="s">
        <v>53</v>
      </c>
      <c r="E69" s="4" t="str">
        <f>IFERROR(__xludf.DUMMYFUNCTION("GOOGLETRANSLATE(D69, ""he"", ""en"")"),"that")</f>
        <v>that</v>
      </c>
      <c r="F69" s="4"/>
      <c r="G69" s="4"/>
      <c r="H69" s="4"/>
    </row>
    <row r="70" ht="15.75" customHeight="1">
      <c r="A70" s="3" t="s">
        <v>591</v>
      </c>
      <c r="B70" s="1" t="s">
        <v>3970</v>
      </c>
      <c r="C70" s="4">
        <v>69.0</v>
      </c>
      <c r="D70" s="5" t="s">
        <v>9898</v>
      </c>
      <c r="E70" s="4" t="str">
        <f>IFERROR(__xludf.DUMMYFUNCTION("GOOGLETRANSLATE(D70, ""he"", ""en"")"),"adopted")</f>
        <v>adopted</v>
      </c>
      <c r="F70" s="4"/>
      <c r="G70" s="4"/>
      <c r="H70" s="4"/>
    </row>
    <row r="71" ht="15.75" customHeight="1">
      <c r="A71" s="3" t="s">
        <v>6258</v>
      </c>
      <c r="B71" s="1" t="s">
        <v>9905</v>
      </c>
      <c r="C71" s="4">
        <v>70.0</v>
      </c>
      <c r="D71" s="5" t="s">
        <v>4529</v>
      </c>
      <c r="E71" s="4" t="str">
        <f>IFERROR(__xludf.DUMMYFUNCTION("GOOGLETRANSLATE(D71, ""he"", ""en"")"),"from me:")</f>
        <v>from me:</v>
      </c>
      <c r="F71" s="4"/>
      <c r="G71" s="4"/>
      <c r="H71" s="4"/>
    </row>
    <row r="72" ht="15.75" customHeight="1">
      <c r="A72" s="3" t="s">
        <v>9206</v>
      </c>
      <c r="B72" s="1" t="s">
        <v>3529</v>
      </c>
      <c r="C72" s="4">
        <v>71.0</v>
      </c>
      <c r="D72" s="5" t="s">
        <v>152</v>
      </c>
      <c r="E72" s="4" t="str">
        <f>IFERROR(__xludf.DUMMYFUNCTION("GOOGLETRANSLATE(D72, ""he"", ""en"")"),"{h}")</f>
        <v>{h}</v>
      </c>
      <c r="F72" s="4"/>
      <c r="G72" s="4"/>
      <c r="H72" s="4"/>
    </row>
    <row r="73" ht="15.75" customHeight="1">
      <c r="A73" s="3" t="s">
        <v>5884</v>
      </c>
      <c r="B73" s="1" t="s">
        <v>9410</v>
      </c>
      <c r="C73" s="4">
        <v>72.0</v>
      </c>
      <c r="D73" s="5" t="s">
        <v>9901</v>
      </c>
      <c r="E73" s="4" t="str">
        <f>IFERROR(__xludf.DUMMYFUNCTION("GOOGLETRANSLATE(D73, ""he"", ""en"")"),"Issued")</f>
        <v>Issued</v>
      </c>
      <c r="F73" s="4"/>
      <c r="G73" s="4"/>
      <c r="H73" s="4"/>
    </row>
    <row r="74" ht="15.75" customHeight="1">
      <c r="A74" s="3" t="s">
        <v>9906</v>
      </c>
      <c r="B74" s="1" t="s">
        <v>9907</v>
      </c>
      <c r="C74" s="4">
        <v>73.0</v>
      </c>
      <c r="D74" s="5" t="s">
        <v>9908</v>
      </c>
      <c r="E74" s="4" t="str">
        <f>IFERROR(__xludf.DUMMYFUNCTION("GOOGLETRANSLATE(D74, ""he"", ""en"")"),"from a frame")</f>
        <v>from a frame</v>
      </c>
      <c r="F74" s="4"/>
      <c r="G74" s="4"/>
      <c r="H74" s="4"/>
    </row>
    <row r="75" ht="15.75" customHeight="1">
      <c r="A75" s="3" t="s">
        <v>9668</v>
      </c>
      <c r="B75" s="1" t="s">
        <v>9675</v>
      </c>
      <c r="C75" s="4">
        <v>74.0</v>
      </c>
      <c r="D75" s="5" t="s">
        <v>3564</v>
      </c>
      <c r="E75" s="4" t="str">
        <f>IFERROR(__xludf.DUMMYFUNCTION("GOOGLETRANSLATE(D75, ""he"", ""en"")"),"mental")</f>
        <v>mental</v>
      </c>
      <c r="F75" s="4"/>
      <c r="G75" s="4"/>
      <c r="H75" s="4"/>
    </row>
    <row r="76" ht="15.75" customHeight="1">
      <c r="A76" s="3" t="s">
        <v>129</v>
      </c>
      <c r="B76" s="1" t="s">
        <v>130</v>
      </c>
      <c r="C76" s="4">
        <v>75.0</v>
      </c>
      <c r="D76" s="5" t="s">
        <v>6258</v>
      </c>
      <c r="E76" s="4" t="str">
        <f>IFERROR(__xludf.DUMMYFUNCTION("GOOGLETRANSLATE(D76, ""he"", ""en"")"),"admit")</f>
        <v>admit</v>
      </c>
      <c r="F76" s="4"/>
      <c r="G76" s="4"/>
      <c r="H76" s="4"/>
    </row>
    <row r="77" ht="15.75" customHeight="1">
      <c r="A77" s="3" t="s">
        <v>9909</v>
      </c>
      <c r="B77" s="1" t="s">
        <v>9910</v>
      </c>
      <c r="C77" s="4">
        <v>76.0</v>
      </c>
      <c r="D77" s="5" t="s">
        <v>1099</v>
      </c>
      <c r="E77" s="4" t="str">
        <f>IFERROR(__xludf.DUMMYFUNCTION("GOOGLETRANSLATE(D77, ""he"", ""en"")"),"you")</f>
        <v>you</v>
      </c>
      <c r="F77" s="4"/>
      <c r="G77" s="4"/>
      <c r="H77" s="4"/>
    </row>
    <row r="78" ht="15.75" customHeight="1">
      <c r="A78" s="3" t="s">
        <v>4095</v>
      </c>
      <c r="B78" s="1" t="s">
        <v>6209</v>
      </c>
      <c r="C78" s="4">
        <v>77.0</v>
      </c>
      <c r="D78" s="5" t="s">
        <v>42</v>
      </c>
      <c r="E78" s="4" t="str">
        <f>IFERROR(__xludf.DUMMYFUNCTION("GOOGLETRANSLATE(D78, ""he"", ""en"")"),"trout")</f>
        <v>trout</v>
      </c>
      <c r="F78" s="4"/>
      <c r="G78" s="4"/>
      <c r="H78" s="4"/>
    </row>
    <row r="79" ht="15.75" customHeight="1">
      <c r="C79" s="4">
        <v>78.0</v>
      </c>
      <c r="D79" s="5" t="s">
        <v>5916</v>
      </c>
      <c r="E79" s="4" t="str">
        <f>IFERROR(__xludf.DUMMYFUNCTION("GOOGLETRANSLATE(D79, ""he"", ""en"")"),"in me")</f>
        <v>in me</v>
      </c>
      <c r="F79" s="4"/>
      <c r="G79" s="4"/>
      <c r="H79" s="4"/>
    </row>
    <row r="80" ht="15.75" customHeight="1">
      <c r="C80" s="4">
        <v>79.0</v>
      </c>
      <c r="D80" s="5" t="s">
        <v>9911</v>
      </c>
      <c r="E80" s="4" t="str">
        <f>IFERROR(__xludf.DUMMYFUNCTION("GOOGLETRANSLATE(D80, ""he"", ""en"")"),"will be crowned")</f>
        <v>will be crowned</v>
      </c>
      <c r="F80" s="4"/>
      <c r="G80" s="4"/>
      <c r="H80" s="4"/>
    </row>
    <row r="81" ht="15.75" customHeight="1">
      <c r="C81" s="4">
        <v>80.0</v>
      </c>
      <c r="D81" s="5" t="s">
        <v>9680</v>
      </c>
      <c r="E81" s="4" t="str">
        <f>IFERROR(__xludf.DUMMYFUNCTION("GOOGLETRANSLATE(D81, ""he"", ""en"")"),"Righteous")</f>
        <v>Righteous</v>
      </c>
      <c r="F81" s="4"/>
      <c r="G81" s="4"/>
      <c r="H81" s="4"/>
    </row>
    <row r="82" ht="15.75" customHeight="1">
      <c r="C82" s="4">
        <v>81.0</v>
      </c>
      <c r="D82" s="5" t="s">
        <v>53</v>
      </c>
      <c r="E82" s="4" t="str">
        <f>IFERROR(__xludf.DUMMYFUNCTION("GOOGLETRANSLATE(D82, ""he"", ""en"")"),"that")</f>
        <v>that</v>
      </c>
      <c r="F82" s="4"/>
      <c r="G82" s="4"/>
      <c r="H82" s="4"/>
    </row>
    <row r="83" ht="15.75" customHeight="1">
      <c r="C83" s="4">
        <v>82.0</v>
      </c>
      <c r="D83" s="5" t="s">
        <v>9909</v>
      </c>
      <c r="E83" s="4" t="str">
        <f>IFERROR(__xludf.DUMMYFUNCTION("GOOGLETRANSLATE(D83, ""he"", ""en"")"),"reward")</f>
        <v>reward</v>
      </c>
      <c r="F83" s="4"/>
      <c r="G83" s="4"/>
      <c r="H83" s="4"/>
    </row>
    <row r="84" ht="15.75" customHeight="1">
      <c r="C84" s="4">
        <v>83.0</v>
      </c>
      <c r="D84" s="5" t="s">
        <v>9912</v>
      </c>
      <c r="E84" s="4" t="str">
        <f>IFERROR(__xludf.DUMMYFUNCTION("GOOGLETRANSLATE(D84, ""he"", ""en"")"),"pestle:")</f>
        <v>pestle:</v>
      </c>
      <c r="F84" s="4"/>
      <c r="G84" s="4"/>
      <c r="H84" s="4"/>
    </row>
    <row r="85" ht="15.75" customHeight="1">
      <c r="E85" s="4" t="str">
        <f>IFERROR(__xludf.DUMMYFUNCTION("GOOGLETRANSLATE(D85, ""he"", ""en"")"),"#VALUE!")</f>
        <v>#VALUE!</v>
      </c>
    </row>
    <row r="86" ht="15.75" customHeight="1">
      <c r="E86" s="4" t="str">
        <f>IFERROR(__xludf.DUMMYFUNCTION("GOOGLETRANSLATE(D86, ""he"", ""en"")"),"#VALUE!")</f>
        <v>#VALUE!</v>
      </c>
    </row>
    <row r="87" ht="15.75" customHeight="1">
      <c r="E87" s="4" t="str">
        <f>IFERROR(__xludf.DUMMYFUNCTION("GOOGLETRANSLATE(D87, ""he"", ""en"")"),"#VALUE!")</f>
        <v>#VALUE!</v>
      </c>
    </row>
    <row r="88" ht="15.75" customHeight="1">
      <c r="E88" s="4" t="str">
        <f>IFERROR(__xludf.DUMMYFUNCTION("GOOGLETRANSLATE(D88, ""he"", ""en"")"),"#VALUE!")</f>
        <v>#VALUE!</v>
      </c>
    </row>
    <row r="89" ht="15.75" customHeight="1">
      <c r="E89" s="4" t="str">
        <f>IFERROR(__xludf.DUMMYFUNCTION("GOOGLETRANSLATE(D89, ""he"", ""en"")"),"#VALUE!")</f>
        <v>#VALUE!</v>
      </c>
    </row>
    <row r="90" ht="15.75" customHeight="1">
      <c r="E90" s="4" t="str">
        <f>IFERROR(__xludf.DUMMYFUNCTION("GOOGLETRANSLATE(D90, ""he"", ""en"")"),"#VALUE!")</f>
        <v>#VALUE!</v>
      </c>
    </row>
    <row r="91" ht="15.75" customHeight="1">
      <c r="E91" s="4" t="str">
        <f>IFERROR(__xludf.DUMMYFUNCTION("GOOGLETRANSLATE(D91, ""he"", ""en"")"),"#VALUE!")</f>
        <v>#VALUE!</v>
      </c>
    </row>
    <row r="92" ht="15.75" customHeight="1">
      <c r="E92" s="4" t="str">
        <f>IFERROR(__xludf.DUMMYFUNCTION("GOOGLETRANSLATE(D92, ""he"", ""en"")"),"#VALUE!")</f>
        <v>#VALUE!</v>
      </c>
    </row>
    <row r="93" ht="15.75" customHeight="1">
      <c r="E93" s="4" t="str">
        <f>IFERROR(__xludf.DUMMYFUNCTION("GOOGLETRANSLATE(D93, ""he"", ""en"")"),"#VALUE!")</f>
        <v>#VALUE!</v>
      </c>
    </row>
    <row r="94" ht="15.75" customHeight="1">
      <c r="E94" s="4" t="str">
        <f>IFERROR(__xludf.DUMMYFUNCTION("GOOGLETRANSLATE(D94, ""he"", ""en"")"),"#VALUE!")</f>
        <v>#VALUE!</v>
      </c>
    </row>
    <row r="95" ht="15.75" customHeight="1">
      <c r="E95" s="4" t="str">
        <f>IFERROR(__xludf.DUMMYFUNCTION("GOOGLETRANSLATE(D95, ""he"", ""en"")"),"#VALUE!")</f>
        <v>#VALUE!</v>
      </c>
    </row>
    <row r="96" ht="15.75" customHeight="1">
      <c r="E96" s="4" t="str">
        <f>IFERROR(__xludf.DUMMYFUNCTION("GOOGLETRANSLATE(D96, ""he"", ""en"")"),"#VALUE!")</f>
        <v>#VALUE!</v>
      </c>
    </row>
    <row r="97" ht="15.75" customHeight="1">
      <c r="E97" s="4" t="str">
        <f>IFERROR(__xludf.DUMMYFUNCTION("GOOGLETRANSLATE(D97, ""he"", ""en"")"),"#VALUE!")</f>
        <v>#VALUE!</v>
      </c>
    </row>
    <row r="98" ht="15.75" customHeight="1">
      <c r="E98" s="4" t="str">
        <f>IFERROR(__xludf.DUMMYFUNCTION("GOOGLETRANSLATE(D98, ""he"", ""en"")"),"#VALUE!")</f>
        <v>#VALUE!</v>
      </c>
    </row>
    <row r="99" ht="15.75" customHeight="1">
      <c r="E99" s="4" t="str">
        <f>IFERROR(__xludf.DUMMYFUNCTION("GOOGLETRANSLATE(D99, ""he"", ""en"")"),"#VALUE!")</f>
        <v>#VALUE!</v>
      </c>
    </row>
    <row r="100" ht="15.75" customHeight="1">
      <c r="E100" s="4" t="str">
        <f>IFERROR(__xludf.DUMMYFUNCTION("GOOGLETRANSLATE(D100, ""he"", ""en"")"),"#VALUE!")</f>
        <v>#VALUE!</v>
      </c>
    </row>
    <row r="101" ht="15.75" customHeight="1">
      <c r="E101" s="4" t="str">
        <f>IFERROR(__xludf.DUMMYFUNCTION("GOOGLETRANSLATE(D101, ""he"", ""en"")"),"#VALUE!")</f>
        <v>#VALUE!</v>
      </c>
    </row>
    <row r="102" ht="15.75" customHeight="1">
      <c r="E102" s="4" t="str">
        <f>IFERROR(__xludf.DUMMYFUNCTION("GOOGLETRANSLATE(D102, ""he"", ""en"")"),"#VALUE!")</f>
        <v>#VALUE!</v>
      </c>
    </row>
    <row r="103" ht="15.75" customHeight="1">
      <c r="E103" s="4" t="str">
        <f>IFERROR(__xludf.DUMMYFUNCTION("GOOGLETRANSLATE(D103, ""he"", ""en"")"),"#VALUE!")</f>
        <v>#VALUE!</v>
      </c>
    </row>
    <row r="104" ht="15.75" customHeight="1">
      <c r="E104" s="4" t="str">
        <f>IFERROR(__xludf.DUMMYFUNCTION("GOOGLETRANSLATE(D104, ""he"", ""en"")"),"#VALUE!")</f>
        <v>#VALUE!</v>
      </c>
    </row>
    <row r="105" ht="15.75" customHeight="1">
      <c r="E105" s="4" t="str">
        <f>IFERROR(__xludf.DUMMYFUNCTION("GOOGLETRANSLATE(D105, ""he"", ""en"")"),"#VALUE!")</f>
        <v>#VALUE!</v>
      </c>
    </row>
    <row r="106" ht="15.75" customHeight="1">
      <c r="E106" s="4" t="str">
        <f>IFERROR(__xludf.DUMMYFUNCTION("GOOGLETRANSLATE(D106, ""he"", ""en"")"),"#VALUE!")</f>
        <v>#VALUE!</v>
      </c>
    </row>
    <row r="107" ht="15.75" customHeight="1">
      <c r="E107" s="4" t="str">
        <f>IFERROR(__xludf.DUMMYFUNCTION("GOOGLETRANSLATE(D107, ""he"", ""en"")"),"#VALUE!")</f>
        <v>#VALUE!</v>
      </c>
    </row>
    <row r="108" ht="15.75" customHeight="1">
      <c r="E108" s="4" t="str">
        <f>IFERROR(__xludf.DUMMYFUNCTION("GOOGLETRANSLATE(D108, ""he"", ""en"")"),"#VALUE!")</f>
        <v>#VALUE!</v>
      </c>
    </row>
    <row r="109" ht="15.75" customHeight="1">
      <c r="E109" s="4" t="str">
        <f>IFERROR(__xludf.DUMMYFUNCTION("GOOGLETRANSLATE(D109, ""he"", ""en"")"),"#VALUE!")</f>
        <v>#VALUE!</v>
      </c>
    </row>
    <row r="110" ht="15.75" customHeight="1">
      <c r="E110" s="4" t="str">
        <f>IFERROR(__xludf.DUMMYFUNCTION("GOOGLETRANSLATE(D110, ""he"", ""en"")"),"#VALUE!")</f>
        <v>#VALUE!</v>
      </c>
    </row>
    <row r="111" ht="15.75" customHeight="1">
      <c r="E111" s="4" t="str">
        <f>IFERROR(__xludf.DUMMYFUNCTION("GOOGLETRANSLATE(D111, ""he"", ""en"")"),"#VALUE!")</f>
        <v>#VALUE!</v>
      </c>
    </row>
    <row r="112" ht="15.75" customHeight="1">
      <c r="E112" s="4" t="str">
        <f>IFERROR(__xludf.DUMMYFUNCTION("GOOGLETRANSLATE(D112, ""he"", ""en"")"),"#VALUE!")</f>
        <v>#VALUE!</v>
      </c>
    </row>
    <row r="113" ht="15.75" customHeight="1">
      <c r="E113" s="4" t="str">
        <f>IFERROR(__xludf.DUMMYFUNCTION("GOOGLETRANSLATE(D113, ""he"", ""en"")"),"#VALUE!")</f>
        <v>#VALUE!</v>
      </c>
    </row>
    <row r="114" ht="15.75" customHeight="1">
      <c r="E114" s="4" t="str">
        <f>IFERROR(__xludf.DUMMYFUNCTION("GOOGLETRANSLATE(D114, ""he"", ""en"")"),"#VALUE!")</f>
        <v>#VALUE!</v>
      </c>
    </row>
    <row r="115" ht="15.75" customHeight="1">
      <c r="E115" s="4" t="str">
        <f>IFERROR(__xludf.DUMMYFUNCTION("GOOGLETRANSLATE(D115, ""he"", ""en"")"),"#VALUE!")</f>
        <v>#VALUE!</v>
      </c>
    </row>
    <row r="116" ht="15.75" customHeight="1">
      <c r="E116" s="4" t="str">
        <f>IFERROR(__xludf.DUMMYFUNCTION("GOOGLETRANSLATE(D116, ""he"", ""en"")"),"#VALUE!")</f>
        <v>#VALUE!</v>
      </c>
    </row>
    <row r="117" ht="15.75" customHeight="1">
      <c r="E117" s="4" t="str">
        <f>IFERROR(__xludf.DUMMYFUNCTION("GOOGLETRANSLATE(D117, ""he"", ""en"")"),"#VALUE!")</f>
        <v>#VALUE!</v>
      </c>
    </row>
    <row r="118" ht="15.75" customHeight="1">
      <c r="E118" s="4" t="str">
        <f>IFERROR(__xludf.DUMMYFUNCTION("GOOGLETRANSLATE(D118, ""he"", ""en"")"),"#VALUE!")</f>
        <v>#VALUE!</v>
      </c>
    </row>
    <row r="119" ht="15.75" customHeight="1">
      <c r="E119" s="4" t="str">
        <f>IFERROR(__xludf.DUMMYFUNCTION("GOOGLETRANSLATE(D119, ""he"", ""en"")"),"#VALUE!")</f>
        <v>#VALUE!</v>
      </c>
    </row>
    <row r="120" ht="15.75" customHeight="1">
      <c r="E120" s="4" t="str">
        <f>IFERROR(__xludf.DUMMYFUNCTION("GOOGLETRANSLATE(D120, ""he"", ""en"")"),"#VALUE!")</f>
        <v>#VALUE!</v>
      </c>
    </row>
    <row r="121" ht="15.75" customHeight="1">
      <c r="E121" s="4" t="str">
        <f>IFERROR(__xludf.DUMMYFUNCTION("GOOGLETRANSLATE(D121, ""he"", ""en"")"),"#VALUE!")</f>
        <v>#VALUE!</v>
      </c>
    </row>
    <row r="122" ht="15.75" customHeight="1">
      <c r="E122" s="4" t="str">
        <f>IFERROR(__xludf.DUMMYFUNCTION("GOOGLETRANSLATE(D122, ""he"", ""en"")"),"#VALUE!")</f>
        <v>#VALUE!</v>
      </c>
    </row>
    <row r="123" ht="15.75" customHeight="1">
      <c r="E123" s="4" t="str">
        <f>IFERROR(__xludf.DUMMYFUNCTION("GOOGLETRANSLATE(D123, ""he"", ""en"")"),"#VALUE!")</f>
        <v>#VALUE!</v>
      </c>
    </row>
    <row r="124" ht="15.75" customHeight="1">
      <c r="E124" s="4" t="str">
        <f>IFERROR(__xludf.DUMMYFUNCTION("GOOGLETRANSLATE(D124, ""he"", ""en"")"),"#VALUE!")</f>
        <v>#VALUE!</v>
      </c>
    </row>
    <row r="125" ht="15.75" customHeight="1">
      <c r="E125" s="4" t="str">
        <f>IFERROR(__xludf.DUMMYFUNCTION("GOOGLETRANSLATE(D125, ""he"", ""en"")"),"#VALUE!")</f>
        <v>#VALUE!</v>
      </c>
    </row>
    <row r="126" ht="15.75" customHeight="1">
      <c r="E126" s="4" t="str">
        <f>IFERROR(__xludf.DUMMYFUNCTION("GOOGLETRANSLATE(D126, ""he"", ""en"")"),"#VALUE!")</f>
        <v>#VALUE!</v>
      </c>
    </row>
    <row r="127" ht="15.75" customHeight="1">
      <c r="E127" s="4" t="str">
        <f>IFERROR(__xludf.DUMMYFUNCTION("GOOGLETRANSLATE(D127, ""he"", ""en"")"),"#VALUE!")</f>
        <v>#VALUE!</v>
      </c>
    </row>
    <row r="128" ht="15.75" customHeight="1">
      <c r="E128" s="4" t="str">
        <f>IFERROR(__xludf.DUMMYFUNCTION("GOOGLETRANSLATE(D128, ""he"", ""en"")"),"#VALUE!")</f>
        <v>#VALUE!</v>
      </c>
    </row>
    <row r="129" ht="15.75" customHeight="1">
      <c r="E129" s="4" t="str">
        <f>IFERROR(__xludf.DUMMYFUNCTION("GOOGLETRANSLATE(D129, ""he"", ""en"")"),"#VALUE!")</f>
        <v>#VALUE!</v>
      </c>
    </row>
    <row r="130" ht="15.75" customHeight="1">
      <c r="E130" s="4" t="str">
        <f>IFERROR(__xludf.DUMMYFUNCTION("GOOGLETRANSLATE(D130, ""he"", ""en"")"),"#VALUE!")</f>
        <v>#VALUE!</v>
      </c>
    </row>
    <row r="131" ht="15.75" customHeight="1">
      <c r="E131" s="4" t="str">
        <f>IFERROR(__xludf.DUMMYFUNCTION("GOOGLETRANSLATE(D131, ""he"", ""en"")"),"#VALUE!")</f>
        <v>#VALUE!</v>
      </c>
    </row>
    <row r="132" ht="15.75" customHeight="1">
      <c r="E132" s="4" t="str">
        <f>IFERROR(__xludf.DUMMYFUNCTION("GOOGLETRANSLATE(D132, ""he"", ""en"")"),"#VALUE!")</f>
        <v>#VALUE!</v>
      </c>
    </row>
    <row r="133" ht="15.75" customHeight="1">
      <c r="E133" s="4" t="str">
        <f>IFERROR(__xludf.DUMMYFUNCTION("GOOGLETRANSLATE(D133, ""he"", ""en"")"),"#VALUE!")</f>
        <v>#VALUE!</v>
      </c>
    </row>
    <row r="134" ht="15.75" customHeight="1">
      <c r="E134" s="4" t="str">
        <f>IFERROR(__xludf.DUMMYFUNCTION("GOOGLETRANSLATE(D134, ""he"", ""en"")"),"#VALUE!")</f>
        <v>#VALUE!</v>
      </c>
    </row>
    <row r="135" ht="15.75" customHeight="1">
      <c r="E135" s="4" t="str">
        <f>IFERROR(__xludf.DUMMYFUNCTION("GOOGLETRANSLATE(D135, ""he"", ""en"")"),"#VALUE!")</f>
        <v>#VALUE!</v>
      </c>
    </row>
    <row r="136" ht="15.75" customHeight="1">
      <c r="E136" s="4" t="str">
        <f>IFERROR(__xludf.DUMMYFUNCTION("GOOGLETRANSLATE(D136, ""he"", ""en"")"),"#VALUE!")</f>
        <v>#VALUE!</v>
      </c>
    </row>
    <row r="137" ht="15.75" customHeight="1">
      <c r="E137" s="4" t="str">
        <f>IFERROR(__xludf.DUMMYFUNCTION("GOOGLETRANSLATE(D137, ""he"", ""en"")"),"#VALUE!")</f>
        <v>#VALUE!</v>
      </c>
    </row>
    <row r="138" ht="15.75" customHeight="1">
      <c r="E138" s="4" t="str">
        <f>IFERROR(__xludf.DUMMYFUNCTION("GOOGLETRANSLATE(D138, ""he"", ""en"")"),"#VALUE!")</f>
        <v>#VALUE!</v>
      </c>
    </row>
    <row r="139" ht="15.75" customHeight="1">
      <c r="E139" s="4" t="str">
        <f>IFERROR(__xludf.DUMMYFUNCTION("GOOGLETRANSLATE(D139, ""he"", ""en"")"),"#VALUE!")</f>
        <v>#VALUE!</v>
      </c>
    </row>
    <row r="140" ht="15.75" customHeight="1">
      <c r="E140" s="4" t="str">
        <f>IFERROR(__xludf.DUMMYFUNCTION("GOOGLETRANSLATE(D140, ""he"", ""en"")"),"#VALUE!")</f>
        <v>#VALUE!</v>
      </c>
    </row>
    <row r="141" ht="15.75" customHeight="1">
      <c r="E141" s="4" t="str">
        <f>IFERROR(__xludf.DUMMYFUNCTION("GOOGLETRANSLATE(D141, ""he"", ""en"")"),"#VALUE!")</f>
        <v>#VALUE!</v>
      </c>
    </row>
    <row r="142" ht="15.75" customHeight="1">
      <c r="E142" s="4" t="str">
        <f>IFERROR(__xludf.DUMMYFUNCTION("GOOGLETRANSLATE(D142, ""he"", ""en"")"),"#VALUE!")</f>
        <v>#VALUE!</v>
      </c>
    </row>
    <row r="143" ht="15.75" customHeight="1">
      <c r="E143" s="4" t="str">
        <f>IFERROR(__xludf.DUMMYFUNCTION("GOOGLETRANSLATE(D143, ""he"", ""en"")"),"#VALUE!")</f>
        <v>#VALUE!</v>
      </c>
    </row>
    <row r="144" ht="15.75" customHeight="1">
      <c r="E144" s="4" t="str">
        <f>IFERROR(__xludf.DUMMYFUNCTION("GOOGLETRANSLATE(D144, ""he"", ""en"")"),"#VALUE!")</f>
        <v>#VALUE!</v>
      </c>
    </row>
    <row r="145" ht="15.75" customHeight="1">
      <c r="E145" s="4" t="str">
        <f>IFERROR(__xludf.DUMMYFUNCTION("GOOGLETRANSLATE(D145, ""he"", ""en"")"),"#VALUE!")</f>
        <v>#VALUE!</v>
      </c>
    </row>
    <row r="146" ht="15.75" customHeight="1">
      <c r="E146" s="4" t="str">
        <f>IFERROR(__xludf.DUMMYFUNCTION("GOOGLETRANSLATE(D146, ""he"", ""en"")"),"#VALUE!")</f>
        <v>#VALUE!</v>
      </c>
    </row>
    <row r="147" ht="15.75" customHeight="1">
      <c r="E147" s="4" t="str">
        <f>IFERROR(__xludf.DUMMYFUNCTION("GOOGLETRANSLATE(D147, ""he"", ""en"")"),"#VALUE!")</f>
        <v>#VALUE!</v>
      </c>
    </row>
    <row r="148" ht="15.75" customHeight="1">
      <c r="E148" s="4" t="str">
        <f>IFERROR(__xludf.DUMMYFUNCTION("GOOGLETRANSLATE(D148, ""he"", ""en"")"),"#VALUE!")</f>
        <v>#VALUE!</v>
      </c>
    </row>
    <row r="149" ht="15.75" customHeight="1">
      <c r="E149" s="4" t="str">
        <f>IFERROR(__xludf.DUMMYFUNCTION("GOOGLETRANSLATE(D149, ""he"", ""en"")"),"#VALUE!")</f>
        <v>#VALUE!</v>
      </c>
    </row>
    <row r="150" ht="15.75" customHeight="1">
      <c r="E150" s="4" t="str">
        <f>IFERROR(__xludf.DUMMYFUNCTION("GOOGLETRANSLATE(D150, ""he"", ""en"")"),"#VALUE!")</f>
        <v>#VALUE!</v>
      </c>
    </row>
    <row r="151" ht="15.75" customHeight="1">
      <c r="E151" s="4" t="str">
        <f>IFERROR(__xludf.DUMMYFUNCTION("GOOGLETRANSLATE(D151, ""he"", ""en"")"),"#VALUE!")</f>
        <v>#VALUE!</v>
      </c>
    </row>
    <row r="152" ht="15.75" customHeight="1">
      <c r="E152" s="4" t="str">
        <f>IFERROR(__xludf.DUMMYFUNCTION("GOOGLETRANSLATE(D152, ""he"", ""en"")"),"#VALUE!")</f>
        <v>#VALUE!</v>
      </c>
    </row>
    <row r="153" ht="15.75" customHeight="1">
      <c r="E153" s="4" t="str">
        <f>IFERROR(__xludf.DUMMYFUNCTION("GOOGLETRANSLATE(D153, ""he"", ""en"")"),"#VALUE!")</f>
        <v>#VALUE!</v>
      </c>
    </row>
    <row r="154" ht="15.75" customHeight="1">
      <c r="E154" s="4" t="str">
        <f>IFERROR(__xludf.DUMMYFUNCTION("GOOGLETRANSLATE(D154, ""he"", ""en"")"),"#VALUE!")</f>
        <v>#VALUE!</v>
      </c>
    </row>
    <row r="155" ht="15.75" customHeight="1">
      <c r="E155" s="4" t="str">
        <f>IFERROR(__xludf.DUMMYFUNCTION("GOOGLETRANSLATE(D155, ""he"", ""en"")"),"#VALUE!")</f>
        <v>#VALUE!</v>
      </c>
    </row>
    <row r="156" ht="15.75" customHeight="1">
      <c r="E156" s="4" t="str">
        <f>IFERROR(__xludf.DUMMYFUNCTION("GOOGLETRANSLATE(D156, ""he"", ""en"")"),"#VALUE!")</f>
        <v>#VALUE!</v>
      </c>
    </row>
    <row r="157" ht="15.75" customHeight="1">
      <c r="E157" s="4" t="str">
        <f>IFERROR(__xludf.DUMMYFUNCTION("GOOGLETRANSLATE(D157, ""he"", ""en"")"),"#VALUE!")</f>
        <v>#VALUE!</v>
      </c>
    </row>
    <row r="158" ht="15.75" customHeight="1">
      <c r="E158" s="4" t="str">
        <f>IFERROR(__xludf.DUMMYFUNCTION("GOOGLETRANSLATE(D158, ""he"", ""en"")"),"#VALUE!")</f>
        <v>#VALUE!</v>
      </c>
    </row>
    <row r="159" ht="15.75" customHeight="1">
      <c r="E159" s="4" t="str">
        <f>IFERROR(__xludf.DUMMYFUNCTION("GOOGLETRANSLATE(D159, ""he"", ""en"")"),"#VALUE!")</f>
        <v>#VALUE!</v>
      </c>
    </row>
    <row r="160" ht="15.75" customHeight="1">
      <c r="E160" s="4" t="str">
        <f>IFERROR(__xludf.DUMMYFUNCTION("GOOGLETRANSLATE(D160, ""he"", ""en"")"),"#VALUE!")</f>
        <v>#VALUE!</v>
      </c>
    </row>
    <row r="161" ht="15.75" customHeight="1">
      <c r="E161" s="4" t="str">
        <f>IFERROR(__xludf.DUMMYFUNCTION("GOOGLETRANSLATE(D161, ""he"", ""en"")"),"#VALUE!")</f>
        <v>#VALUE!</v>
      </c>
    </row>
    <row r="162" ht="15.75" customHeight="1">
      <c r="E162" s="4" t="str">
        <f>IFERROR(__xludf.DUMMYFUNCTION("GOOGLETRANSLATE(D162, ""he"", ""en"")"),"#VALUE!")</f>
        <v>#VALUE!</v>
      </c>
    </row>
    <row r="163" ht="15.75" customHeight="1">
      <c r="E163" s="4" t="str">
        <f>IFERROR(__xludf.DUMMYFUNCTION("GOOGLETRANSLATE(D163, ""he"", ""en"")"),"#VALUE!")</f>
        <v>#VALUE!</v>
      </c>
    </row>
    <row r="164" ht="15.75" customHeight="1">
      <c r="E164" s="4" t="str">
        <f>IFERROR(__xludf.DUMMYFUNCTION("GOOGLETRANSLATE(D164, ""he"", ""en"")"),"#VALUE!")</f>
        <v>#VALUE!</v>
      </c>
    </row>
    <row r="165" ht="15.75" customHeight="1">
      <c r="E165" s="4" t="str">
        <f>IFERROR(__xludf.DUMMYFUNCTION("GOOGLETRANSLATE(D165, ""he"", ""en"")"),"#VALUE!")</f>
        <v>#VALUE!</v>
      </c>
    </row>
    <row r="166" ht="15.75" customHeight="1">
      <c r="E166" s="4" t="str">
        <f>IFERROR(__xludf.DUMMYFUNCTION("GOOGLETRANSLATE(D166, ""he"", ""en"")"),"#VALUE!")</f>
        <v>#VALUE!</v>
      </c>
    </row>
    <row r="167" ht="15.75" customHeight="1">
      <c r="E167" s="4" t="str">
        <f>IFERROR(__xludf.DUMMYFUNCTION("GOOGLETRANSLATE(D167, ""he"", ""en"")"),"#VALUE!")</f>
        <v>#VALUE!</v>
      </c>
    </row>
    <row r="168" ht="15.75" customHeight="1">
      <c r="E168" s="4" t="str">
        <f>IFERROR(__xludf.DUMMYFUNCTION("GOOGLETRANSLATE(D168, ""he"", ""en"")"),"#VALUE!")</f>
        <v>#VALUE!</v>
      </c>
    </row>
    <row r="169" ht="15.75" customHeight="1">
      <c r="E169" s="4" t="str">
        <f>IFERROR(__xludf.DUMMYFUNCTION("GOOGLETRANSLATE(D169, ""he"", ""en"")"),"#VALUE!")</f>
        <v>#VALUE!</v>
      </c>
    </row>
    <row r="170" ht="15.75" customHeight="1">
      <c r="E170" s="4" t="str">
        <f>IFERROR(__xludf.DUMMYFUNCTION("GOOGLETRANSLATE(D170, ""he"", ""en"")"),"#VALUE!")</f>
        <v>#VALUE!</v>
      </c>
    </row>
    <row r="171" ht="15.75" customHeight="1">
      <c r="E171" s="4" t="str">
        <f>IFERROR(__xludf.DUMMYFUNCTION("GOOGLETRANSLATE(D171, ""he"", ""en"")"),"#VALUE!")</f>
        <v>#VALUE!</v>
      </c>
    </row>
    <row r="172" ht="15.75" customHeight="1">
      <c r="E172" s="4" t="str">
        <f>IFERROR(__xludf.DUMMYFUNCTION("GOOGLETRANSLATE(D172, ""he"", ""en"")"),"#VALUE!")</f>
        <v>#VALUE!</v>
      </c>
    </row>
    <row r="173" ht="15.75" customHeight="1">
      <c r="E173" s="4" t="str">
        <f>IFERROR(__xludf.DUMMYFUNCTION("GOOGLETRANSLATE(D173, ""he"", ""en"")"),"#VALUE!")</f>
        <v>#VALUE!</v>
      </c>
    </row>
    <row r="174" ht="15.75" customHeight="1">
      <c r="E174" s="4" t="str">
        <f>IFERROR(__xludf.DUMMYFUNCTION("GOOGLETRANSLATE(D174, ""he"", ""en"")"),"#VALUE!")</f>
        <v>#VALUE!</v>
      </c>
    </row>
    <row r="175" ht="15.75" customHeight="1">
      <c r="E175" s="4" t="str">
        <f>IFERROR(__xludf.DUMMYFUNCTION("GOOGLETRANSLATE(D175, ""he"", ""en"")"),"#VALUE!")</f>
        <v>#VALUE!</v>
      </c>
    </row>
    <row r="176" ht="15.75" customHeight="1">
      <c r="E176" s="4" t="str">
        <f>IFERROR(__xludf.DUMMYFUNCTION("GOOGLETRANSLATE(D176, ""he"", ""en"")"),"#VALUE!")</f>
        <v>#VALUE!</v>
      </c>
    </row>
    <row r="177" ht="15.75" customHeight="1">
      <c r="E177" s="4" t="str">
        <f>IFERROR(__xludf.DUMMYFUNCTION("GOOGLETRANSLATE(D177, ""he"", ""en"")"),"#VALUE!")</f>
        <v>#VALUE!</v>
      </c>
    </row>
    <row r="178" ht="15.75" customHeight="1">
      <c r="E178" s="4" t="str">
        <f>IFERROR(__xludf.DUMMYFUNCTION("GOOGLETRANSLATE(D178, ""he"", ""en"")"),"#VALUE!")</f>
        <v>#VALUE!</v>
      </c>
    </row>
    <row r="179" ht="15.75" customHeight="1">
      <c r="E179" s="4" t="str">
        <f>IFERROR(__xludf.DUMMYFUNCTION("GOOGLETRANSLATE(D179, ""he"", ""en"")"),"#VALUE!")</f>
        <v>#VALUE!</v>
      </c>
    </row>
    <row r="180" ht="15.75" customHeight="1">
      <c r="E180" s="4" t="str">
        <f>IFERROR(__xludf.DUMMYFUNCTION("GOOGLETRANSLATE(D180, ""he"", ""en"")"),"#VALUE!")</f>
        <v>#VALUE!</v>
      </c>
    </row>
    <row r="181" ht="15.75" customHeight="1">
      <c r="E181" s="4" t="str">
        <f>IFERROR(__xludf.DUMMYFUNCTION("GOOGLETRANSLATE(D181, ""he"", ""en"")"),"#VALUE!")</f>
        <v>#VALUE!</v>
      </c>
    </row>
    <row r="182" ht="15.75" customHeight="1">
      <c r="E182" s="4" t="str">
        <f>IFERROR(__xludf.DUMMYFUNCTION("GOOGLETRANSLATE(D182, ""he"", ""en"")"),"#VALUE!")</f>
        <v>#VALUE!</v>
      </c>
    </row>
    <row r="183" ht="15.75" customHeight="1">
      <c r="E183" s="4" t="str">
        <f>IFERROR(__xludf.DUMMYFUNCTION("GOOGLETRANSLATE(D183, ""he"", ""en"")"),"#VALUE!")</f>
        <v>#VALUE!</v>
      </c>
    </row>
    <row r="184" ht="15.75" customHeight="1">
      <c r="E184" s="4" t="str">
        <f>IFERROR(__xludf.DUMMYFUNCTION("GOOGLETRANSLATE(D184, ""he"", ""en"")"),"#VALUE!")</f>
        <v>#VALUE!</v>
      </c>
    </row>
    <row r="185" ht="15.75" customHeight="1">
      <c r="E185" s="4" t="str">
        <f>IFERROR(__xludf.DUMMYFUNCTION("GOOGLETRANSLATE(D185, ""he"", ""en"")"),"#VALUE!")</f>
        <v>#VALUE!</v>
      </c>
    </row>
    <row r="186" ht="15.75" customHeight="1">
      <c r="E186" s="4" t="str">
        <f>IFERROR(__xludf.DUMMYFUNCTION("GOOGLETRANSLATE(D186, ""he"", ""en"")"),"#VALUE!")</f>
        <v>#VALUE!</v>
      </c>
    </row>
    <row r="187" ht="15.75" customHeight="1">
      <c r="E187" s="4" t="str">
        <f>IFERROR(__xludf.DUMMYFUNCTION("GOOGLETRANSLATE(D187, ""he"", ""en"")"),"#VALUE!")</f>
        <v>#VALUE!</v>
      </c>
    </row>
    <row r="188" ht="15.75" customHeight="1">
      <c r="E188" s="4" t="str">
        <f>IFERROR(__xludf.DUMMYFUNCTION("GOOGLETRANSLATE(D188, ""he"", ""en"")"),"#VALUE!")</f>
        <v>#VALUE!</v>
      </c>
    </row>
    <row r="189" ht="15.75" customHeight="1">
      <c r="E189" s="4" t="str">
        <f>IFERROR(__xludf.DUMMYFUNCTION("GOOGLETRANSLATE(D189, ""he"", ""en"")"),"#VALUE!")</f>
        <v>#VALUE!</v>
      </c>
    </row>
    <row r="190" ht="15.75" customHeight="1">
      <c r="E190" s="4" t="str">
        <f>IFERROR(__xludf.DUMMYFUNCTION("GOOGLETRANSLATE(D190, ""he"", ""en"")"),"#VALUE!")</f>
        <v>#VALUE!</v>
      </c>
    </row>
    <row r="191" ht="15.75" customHeight="1">
      <c r="E191" s="4" t="str">
        <f>IFERROR(__xludf.DUMMYFUNCTION("GOOGLETRANSLATE(D191, ""he"", ""en"")"),"#VALUE!")</f>
        <v>#VALUE!</v>
      </c>
    </row>
    <row r="192" ht="15.75" customHeight="1">
      <c r="E192" s="4" t="str">
        <f>IFERROR(__xludf.DUMMYFUNCTION("GOOGLETRANSLATE(D192, ""he"", ""en"")"),"#VALUE!")</f>
        <v>#VALUE!</v>
      </c>
    </row>
    <row r="193" ht="15.75" customHeight="1">
      <c r="E193" s="4" t="str">
        <f>IFERROR(__xludf.DUMMYFUNCTION("GOOGLETRANSLATE(D193, ""he"", ""en"")"),"#VALUE!")</f>
        <v>#VALUE!</v>
      </c>
    </row>
    <row r="194" ht="15.75" customHeight="1">
      <c r="E194" s="4" t="str">
        <f>IFERROR(__xludf.DUMMYFUNCTION("GOOGLETRANSLATE(D194, ""he"", ""en"")"),"#VALUE!")</f>
        <v>#VALUE!</v>
      </c>
    </row>
    <row r="195" ht="15.75" customHeight="1">
      <c r="E195" s="4" t="str">
        <f>IFERROR(__xludf.DUMMYFUNCTION("GOOGLETRANSLATE(D195, ""he"", ""en"")"),"#VALUE!")</f>
        <v>#VALUE!</v>
      </c>
    </row>
    <row r="196" ht="15.75" customHeight="1">
      <c r="E196" s="4" t="str">
        <f>IFERROR(__xludf.DUMMYFUNCTION("GOOGLETRANSLATE(D196, ""he"", ""en"")"),"#VALUE!")</f>
        <v>#VALUE!</v>
      </c>
    </row>
    <row r="197" ht="15.75" customHeight="1">
      <c r="E197" s="4" t="str">
        <f>IFERROR(__xludf.DUMMYFUNCTION("GOOGLETRANSLATE(D197, ""he"", ""en"")"),"#VALUE!")</f>
        <v>#VALUE!</v>
      </c>
    </row>
    <row r="198" ht="15.75" customHeight="1">
      <c r="E198" s="4" t="str">
        <f>IFERROR(__xludf.DUMMYFUNCTION("GOOGLETRANSLATE(D198, ""he"", ""en"")"),"#VALUE!")</f>
        <v>#VALUE!</v>
      </c>
    </row>
    <row r="199" ht="15.75" customHeight="1">
      <c r="E199" s="4" t="str">
        <f>IFERROR(__xludf.DUMMYFUNCTION("GOOGLETRANSLATE(D199, ""he"", ""en"")"),"#VALUE!")</f>
        <v>#VALUE!</v>
      </c>
    </row>
    <row r="200" ht="15.75" customHeight="1">
      <c r="E200" s="4" t="str">
        <f>IFERROR(__xludf.DUMMYFUNCTION("GOOGLETRANSLATE(D200, ""he"", ""en"")"),"#VALUE!")</f>
        <v>#VALUE!</v>
      </c>
    </row>
    <row r="201" ht="15.75" customHeight="1">
      <c r="E201" s="4" t="str">
        <f>IFERROR(__xludf.DUMMYFUNCTION("GOOGLETRANSLATE(D201, ""he"", ""en"")"),"#VALUE!")</f>
        <v>#VALUE!</v>
      </c>
    </row>
    <row r="202" ht="15.75" customHeight="1">
      <c r="E202" s="4" t="str">
        <f>IFERROR(__xludf.DUMMYFUNCTION("GOOGLETRANSLATE(D202, ""he"", ""en"")"),"#VALUE!")</f>
        <v>#VALUE!</v>
      </c>
    </row>
    <row r="203" ht="15.75" customHeight="1">
      <c r="E203" s="4" t="str">
        <f>IFERROR(__xludf.DUMMYFUNCTION("GOOGLETRANSLATE(D203, ""he"", ""en"")"),"#VALUE!")</f>
        <v>#VALUE!</v>
      </c>
    </row>
    <row r="204" ht="15.75" customHeight="1">
      <c r="E204" s="4" t="str">
        <f>IFERROR(__xludf.DUMMYFUNCTION("GOOGLETRANSLATE(D204, ""he"", ""en"")"),"#VALUE!")</f>
        <v>#VALUE!</v>
      </c>
    </row>
    <row r="205" ht="15.75" customHeight="1">
      <c r="E205" s="4" t="str">
        <f>IFERROR(__xludf.DUMMYFUNCTION("GOOGLETRANSLATE(D205, ""he"", ""en"")"),"#VALUE!")</f>
        <v>#VALUE!</v>
      </c>
    </row>
    <row r="206" ht="15.75" customHeight="1">
      <c r="E206" s="4" t="str">
        <f>IFERROR(__xludf.DUMMYFUNCTION("GOOGLETRANSLATE(D206, ""he"", ""en"")"),"#VALUE!")</f>
        <v>#VALUE!</v>
      </c>
    </row>
    <row r="207" ht="15.75" customHeight="1">
      <c r="E207" s="4" t="str">
        <f>IFERROR(__xludf.DUMMYFUNCTION("GOOGLETRANSLATE(D207, ""he"", ""en"")"),"#VALUE!")</f>
        <v>#VALUE!</v>
      </c>
    </row>
    <row r="208" ht="15.75" customHeight="1">
      <c r="E208" s="4" t="str">
        <f>IFERROR(__xludf.DUMMYFUNCTION("GOOGLETRANSLATE(D208, ""he"", ""en"")"),"#VALUE!")</f>
        <v>#VALUE!</v>
      </c>
    </row>
    <row r="209" ht="15.75" customHeight="1">
      <c r="E209" s="4" t="str">
        <f>IFERROR(__xludf.DUMMYFUNCTION("GOOGLETRANSLATE(D209, ""he"", ""en"")"),"#VALUE!")</f>
        <v>#VALUE!</v>
      </c>
    </row>
    <row r="210" ht="15.75" customHeight="1">
      <c r="E210" s="4" t="str">
        <f>IFERROR(__xludf.DUMMYFUNCTION("GOOGLETRANSLATE(D210, ""he"", ""en"")"),"#VALUE!")</f>
        <v>#VALUE!</v>
      </c>
    </row>
    <row r="211" ht="15.75" customHeight="1">
      <c r="E211" s="4" t="str">
        <f>IFERROR(__xludf.DUMMYFUNCTION("GOOGLETRANSLATE(D211, ""he"", ""en"")"),"#VALUE!")</f>
        <v>#VALUE!</v>
      </c>
    </row>
    <row r="212" ht="15.75" customHeight="1">
      <c r="E212" s="4" t="str">
        <f>IFERROR(__xludf.DUMMYFUNCTION("GOOGLETRANSLATE(D212, ""he"", ""en"")"),"#VALUE!")</f>
        <v>#VALUE!</v>
      </c>
    </row>
    <row r="213" ht="15.75" customHeight="1">
      <c r="E213" s="4" t="str">
        <f>IFERROR(__xludf.DUMMYFUNCTION("GOOGLETRANSLATE(D213, ""he"", ""en"")"),"#VALUE!")</f>
        <v>#VALUE!</v>
      </c>
    </row>
    <row r="214" ht="15.75" customHeight="1">
      <c r="E214" s="4" t="str">
        <f>IFERROR(__xludf.DUMMYFUNCTION("GOOGLETRANSLATE(D214, ""he"", ""en"")"),"#VALUE!")</f>
        <v>#VALUE!</v>
      </c>
    </row>
    <row r="215" ht="15.75" customHeight="1">
      <c r="E215" s="4" t="str">
        <f>IFERROR(__xludf.DUMMYFUNCTION("GOOGLETRANSLATE(D215, ""he"", ""en"")"),"#VALUE!")</f>
        <v>#VALUE!</v>
      </c>
    </row>
    <row r="216" ht="15.75" customHeight="1">
      <c r="E216" s="4" t="str">
        <f>IFERROR(__xludf.DUMMYFUNCTION("GOOGLETRANSLATE(D216, ""he"", ""en"")"),"#VALUE!")</f>
        <v>#VALUE!</v>
      </c>
    </row>
    <row r="217" ht="15.75" customHeight="1">
      <c r="E217" s="4" t="str">
        <f>IFERROR(__xludf.DUMMYFUNCTION("GOOGLETRANSLATE(D217, ""he"", ""en"")"),"#VALUE!")</f>
        <v>#VALUE!</v>
      </c>
    </row>
    <row r="218" ht="15.75" customHeight="1">
      <c r="E218" s="4" t="str">
        <f>IFERROR(__xludf.DUMMYFUNCTION("GOOGLETRANSLATE(D218, ""he"", ""en"")"),"#VALUE!")</f>
        <v>#VALUE!</v>
      </c>
    </row>
    <row r="219" ht="15.75" customHeight="1">
      <c r="E219" s="4" t="str">
        <f>IFERROR(__xludf.DUMMYFUNCTION("GOOGLETRANSLATE(D219, ""he"", ""en"")"),"#VALUE!")</f>
        <v>#VALUE!</v>
      </c>
    </row>
    <row r="220" ht="15.75" customHeight="1">
      <c r="E220" s="4" t="str">
        <f>IFERROR(__xludf.DUMMYFUNCTION("GOOGLETRANSLATE(D220, ""he"", ""en"")"),"#VALUE!")</f>
        <v>#VALUE!</v>
      </c>
    </row>
    <row r="221" ht="15.75" customHeight="1">
      <c r="E221" s="4" t="str">
        <f>IFERROR(__xludf.DUMMYFUNCTION("GOOGLETRANSLATE(D221, ""he"", ""en"")"),"#VALUE!")</f>
        <v>#VALUE!</v>
      </c>
    </row>
    <row r="222" ht="15.75" customHeight="1">
      <c r="E222" s="4" t="str">
        <f>IFERROR(__xludf.DUMMYFUNCTION("GOOGLETRANSLATE(D222, ""he"", ""en"")"),"#VALUE!")</f>
        <v>#VALUE!</v>
      </c>
    </row>
    <row r="223" ht="15.75" customHeight="1">
      <c r="E223" s="4" t="str">
        <f>IFERROR(__xludf.DUMMYFUNCTION("GOOGLETRANSLATE(D223, ""he"", ""en"")"),"#VALUE!")</f>
        <v>#VALUE!</v>
      </c>
    </row>
    <row r="224" ht="15.75" customHeight="1">
      <c r="E224" s="4" t="str">
        <f>IFERROR(__xludf.DUMMYFUNCTION("GOOGLETRANSLATE(D224, ""he"", ""en"")"),"#VALUE!")</f>
        <v>#VALUE!</v>
      </c>
    </row>
    <row r="225" ht="15.75" customHeight="1">
      <c r="E225" s="4" t="str">
        <f>IFERROR(__xludf.DUMMYFUNCTION("GOOGLETRANSLATE(D225, ""he"", ""en"")"),"#VALUE!")</f>
        <v>#VALUE!</v>
      </c>
    </row>
    <row r="226" ht="15.75" customHeight="1">
      <c r="E226" s="4" t="str">
        <f>IFERROR(__xludf.DUMMYFUNCTION("GOOGLETRANSLATE(D226, ""he"", ""en"")"),"#VALUE!")</f>
        <v>#VALUE!</v>
      </c>
    </row>
    <row r="227" ht="15.75" customHeight="1">
      <c r="E227" s="4" t="str">
        <f>IFERROR(__xludf.DUMMYFUNCTION("GOOGLETRANSLATE(D227, ""he"", ""en"")"),"#VALUE!")</f>
        <v>#VALUE!</v>
      </c>
    </row>
    <row r="228" ht="15.75" customHeight="1">
      <c r="E228" s="4" t="str">
        <f>IFERROR(__xludf.DUMMYFUNCTION("GOOGLETRANSLATE(D228, ""he"", ""en"")"),"#VALUE!")</f>
        <v>#VALUE!</v>
      </c>
    </row>
    <row r="229" ht="15.75" customHeight="1">
      <c r="E229" s="4" t="str">
        <f>IFERROR(__xludf.DUMMYFUNCTION("GOOGLETRANSLATE(D229, ""he"", ""en"")"),"#VALUE!")</f>
        <v>#VALUE!</v>
      </c>
    </row>
    <row r="230" ht="15.75" customHeight="1">
      <c r="E230" s="4" t="str">
        <f>IFERROR(__xludf.DUMMYFUNCTION("GOOGLETRANSLATE(D230, ""he"", ""en"")"),"#VALUE!")</f>
        <v>#VALUE!</v>
      </c>
    </row>
    <row r="231" ht="15.75" customHeight="1">
      <c r="E231" s="4" t="str">
        <f>IFERROR(__xludf.DUMMYFUNCTION("GOOGLETRANSLATE(D231, ""he"", ""en"")"),"#VALUE!")</f>
        <v>#VALUE!</v>
      </c>
    </row>
    <row r="232" ht="15.75" customHeight="1">
      <c r="E232" s="4" t="str">
        <f>IFERROR(__xludf.DUMMYFUNCTION("GOOGLETRANSLATE(D232, ""he"", ""en"")"),"#VALUE!")</f>
        <v>#VALUE!</v>
      </c>
    </row>
    <row r="233" ht="15.75" customHeight="1">
      <c r="E233" s="4" t="str">
        <f>IFERROR(__xludf.DUMMYFUNCTION("GOOGLETRANSLATE(D233, ""he"", ""en"")"),"#VALUE!")</f>
        <v>#VALUE!</v>
      </c>
    </row>
    <row r="234" ht="15.75" customHeight="1">
      <c r="E234" s="4" t="str">
        <f>IFERROR(__xludf.DUMMYFUNCTION("GOOGLETRANSLATE(D234, ""he"", ""en"")"),"#VALUE!")</f>
        <v>#VALUE!</v>
      </c>
    </row>
    <row r="235" ht="15.75" customHeight="1">
      <c r="E235" s="4" t="str">
        <f>IFERROR(__xludf.DUMMYFUNCTION("GOOGLETRANSLATE(D235, ""he"", ""en"")"),"#VALUE!")</f>
        <v>#VALUE!</v>
      </c>
    </row>
    <row r="236" ht="15.75" customHeight="1">
      <c r="E236" s="4" t="str">
        <f>IFERROR(__xludf.DUMMYFUNCTION("GOOGLETRANSLATE(D236, ""he"", ""en"")"),"#VALUE!")</f>
        <v>#VALUE!</v>
      </c>
    </row>
    <row r="237" ht="15.75" customHeight="1">
      <c r="E237" s="4" t="str">
        <f>IFERROR(__xludf.DUMMYFUNCTION("GOOGLETRANSLATE(D237, ""he"", ""en"")"),"#VALUE!")</f>
        <v>#VALUE!</v>
      </c>
    </row>
    <row r="238" ht="15.75" customHeight="1">
      <c r="E238" s="4" t="str">
        <f>IFERROR(__xludf.DUMMYFUNCTION("GOOGLETRANSLATE(D238, ""he"", ""en"")"),"#VALUE!")</f>
        <v>#VALUE!</v>
      </c>
    </row>
    <row r="239" ht="15.75" customHeight="1">
      <c r="E239" s="4" t="str">
        <f>IFERROR(__xludf.DUMMYFUNCTION("GOOGLETRANSLATE(D239, ""he"", ""en"")"),"#VALUE!")</f>
        <v>#VALUE!</v>
      </c>
    </row>
    <row r="240" ht="15.75" customHeight="1">
      <c r="E240" s="4" t="str">
        <f>IFERROR(__xludf.DUMMYFUNCTION("GOOGLETRANSLATE(D240, ""he"", ""en"")"),"#VALUE!")</f>
        <v>#VALUE!</v>
      </c>
    </row>
    <row r="241" ht="15.75" customHeight="1">
      <c r="E241" s="4" t="str">
        <f>IFERROR(__xludf.DUMMYFUNCTION("GOOGLETRANSLATE(D241, ""he"", ""en"")"),"#VALUE!")</f>
        <v>#VALUE!</v>
      </c>
    </row>
    <row r="242" ht="15.75" customHeight="1">
      <c r="E242" s="4" t="str">
        <f>IFERROR(__xludf.DUMMYFUNCTION("GOOGLETRANSLATE(D242, ""he"", ""en"")"),"#VALUE!")</f>
        <v>#VALUE!</v>
      </c>
    </row>
    <row r="243" ht="15.75" customHeight="1">
      <c r="E243" s="4" t="str">
        <f>IFERROR(__xludf.DUMMYFUNCTION("GOOGLETRANSLATE(D243, ""he"", ""en"")"),"#VALUE!")</f>
        <v>#VALUE!</v>
      </c>
    </row>
    <row r="244" ht="15.75" customHeight="1">
      <c r="E244" s="4" t="str">
        <f>IFERROR(__xludf.DUMMYFUNCTION("GOOGLETRANSLATE(D244, ""he"", ""en"")"),"#VALUE!")</f>
        <v>#VALUE!</v>
      </c>
    </row>
    <row r="245" ht="15.75" customHeight="1">
      <c r="E245" s="4" t="str">
        <f>IFERROR(__xludf.DUMMYFUNCTION("GOOGLETRANSLATE(D245, ""he"", ""en"")"),"#VALUE!")</f>
        <v>#VALUE!</v>
      </c>
    </row>
    <row r="246" ht="15.75" customHeight="1">
      <c r="E246" s="4" t="str">
        <f>IFERROR(__xludf.DUMMYFUNCTION("GOOGLETRANSLATE(D246, ""he"", ""en"")"),"#VALUE!")</f>
        <v>#VALUE!</v>
      </c>
    </row>
    <row r="247" ht="15.75" customHeight="1">
      <c r="E247" s="4" t="str">
        <f>IFERROR(__xludf.DUMMYFUNCTION("GOOGLETRANSLATE(D247, ""he"", ""en"")"),"#VALUE!")</f>
        <v>#VALUE!</v>
      </c>
    </row>
    <row r="248" ht="15.75" customHeight="1">
      <c r="E248" s="4" t="str">
        <f>IFERROR(__xludf.DUMMYFUNCTION("GOOGLETRANSLATE(D248, ""he"", ""en"")"),"#VALUE!")</f>
        <v>#VALUE!</v>
      </c>
    </row>
    <row r="249" ht="15.75" customHeight="1">
      <c r="E249" s="4" t="str">
        <f>IFERROR(__xludf.DUMMYFUNCTION("GOOGLETRANSLATE(D249, ""he"", ""en"")"),"#VALUE!")</f>
        <v>#VALUE!</v>
      </c>
    </row>
    <row r="250" ht="15.75" customHeight="1">
      <c r="E250" s="4" t="str">
        <f>IFERROR(__xludf.DUMMYFUNCTION("GOOGLETRANSLATE(D250, ""he"", ""en"")"),"#VALUE!")</f>
        <v>#VALUE!</v>
      </c>
    </row>
    <row r="251" ht="15.75" customHeight="1">
      <c r="E251" s="4" t="str">
        <f>IFERROR(__xludf.DUMMYFUNCTION("GOOGLETRANSLATE(D251, ""he"", ""en"")"),"#VALUE!")</f>
        <v>#VALUE!</v>
      </c>
    </row>
    <row r="252" ht="15.75" customHeight="1">
      <c r="E252" s="4" t="str">
        <f>IFERROR(__xludf.DUMMYFUNCTION("GOOGLETRANSLATE(D252, ""he"", ""en"")"),"#VALUE!")</f>
        <v>#VALUE!</v>
      </c>
    </row>
    <row r="253" ht="15.75" customHeight="1">
      <c r="E253" s="4" t="str">
        <f>IFERROR(__xludf.DUMMYFUNCTION("GOOGLETRANSLATE(D253, ""he"", ""en"")"),"#VALUE!")</f>
        <v>#VALUE!</v>
      </c>
    </row>
    <row r="254" ht="15.75" customHeight="1">
      <c r="E254" s="4" t="str">
        <f>IFERROR(__xludf.DUMMYFUNCTION("GOOGLETRANSLATE(D254, ""he"", ""en"")"),"#VALUE!")</f>
        <v>#VALUE!</v>
      </c>
    </row>
    <row r="255" ht="15.75" customHeight="1">
      <c r="E255" s="4" t="str">
        <f>IFERROR(__xludf.DUMMYFUNCTION("GOOGLETRANSLATE(D255, ""he"", ""en"")"),"#VALUE!")</f>
        <v>#VALUE!</v>
      </c>
    </row>
    <row r="256" ht="15.75" customHeight="1">
      <c r="E256" s="4" t="str">
        <f>IFERROR(__xludf.DUMMYFUNCTION("GOOGLETRANSLATE(D256, ""he"", ""en"")"),"#VALUE!")</f>
        <v>#VALUE!</v>
      </c>
    </row>
    <row r="257" ht="15.75" customHeight="1">
      <c r="E257" s="4" t="str">
        <f>IFERROR(__xludf.DUMMYFUNCTION("GOOGLETRANSLATE(D257, ""he"", ""en"")"),"#VALUE!")</f>
        <v>#VALUE!</v>
      </c>
    </row>
    <row r="258" ht="15.75" customHeight="1">
      <c r="E258" s="4" t="str">
        <f>IFERROR(__xludf.DUMMYFUNCTION("GOOGLETRANSLATE(D258, ""he"", ""en"")"),"#VALUE!")</f>
        <v>#VALUE!</v>
      </c>
    </row>
    <row r="259" ht="15.75" customHeight="1">
      <c r="E259" s="4" t="str">
        <f>IFERROR(__xludf.DUMMYFUNCTION("GOOGLETRANSLATE(D259, ""he"", ""en"")"),"#VALUE!")</f>
        <v>#VALUE!</v>
      </c>
    </row>
    <row r="260" ht="15.75" customHeight="1">
      <c r="E260" s="4" t="str">
        <f>IFERROR(__xludf.DUMMYFUNCTION("GOOGLETRANSLATE(D260, ""he"", ""en"")"),"#VALUE!")</f>
        <v>#VALUE!</v>
      </c>
    </row>
    <row r="261" ht="15.75" customHeight="1">
      <c r="E261" s="4" t="str">
        <f>IFERROR(__xludf.DUMMYFUNCTION("GOOGLETRANSLATE(D261, ""he"", ""en"")"),"#VALUE!")</f>
        <v>#VALUE!</v>
      </c>
    </row>
    <row r="262" ht="15.75" customHeight="1">
      <c r="E262" s="4" t="str">
        <f>IFERROR(__xludf.DUMMYFUNCTION("GOOGLETRANSLATE(D262, ""he"", ""en"")"),"#VALUE!")</f>
        <v>#VALUE!</v>
      </c>
    </row>
    <row r="263" ht="15.75" customHeight="1">
      <c r="E263" s="4" t="str">
        <f>IFERROR(__xludf.DUMMYFUNCTION("GOOGLETRANSLATE(D263, ""he"", ""en"")"),"#VALUE!")</f>
        <v>#VALUE!</v>
      </c>
    </row>
    <row r="264" ht="15.75" customHeight="1">
      <c r="E264" s="4" t="str">
        <f>IFERROR(__xludf.DUMMYFUNCTION("GOOGLETRANSLATE(D264, ""he"", ""en"")"),"#VALUE!")</f>
        <v>#VALUE!</v>
      </c>
    </row>
    <row r="265" ht="15.75" customHeight="1">
      <c r="E265" s="4" t="str">
        <f>IFERROR(__xludf.DUMMYFUNCTION("GOOGLETRANSLATE(D265, ""he"", ""en"")"),"#VALUE!")</f>
        <v>#VALUE!</v>
      </c>
    </row>
    <row r="266" ht="15.75" customHeight="1">
      <c r="E266" s="4" t="str">
        <f>IFERROR(__xludf.DUMMYFUNCTION("GOOGLETRANSLATE(D266, ""he"", ""en"")"),"#VALUE!")</f>
        <v>#VALUE!</v>
      </c>
    </row>
    <row r="267" ht="15.75" customHeight="1">
      <c r="E267" s="4" t="str">
        <f>IFERROR(__xludf.DUMMYFUNCTION("GOOGLETRANSLATE(D267, ""he"", ""en"")"),"#VALUE!")</f>
        <v>#VALUE!</v>
      </c>
    </row>
    <row r="268" ht="15.75" customHeight="1">
      <c r="E268" s="4" t="str">
        <f>IFERROR(__xludf.DUMMYFUNCTION("GOOGLETRANSLATE(D268, ""he"", ""en"")"),"#VALUE!")</f>
        <v>#VALUE!</v>
      </c>
    </row>
    <row r="269" ht="15.75" customHeight="1">
      <c r="E269" s="4" t="str">
        <f>IFERROR(__xludf.DUMMYFUNCTION("GOOGLETRANSLATE(D269, ""he"", ""en"")"),"#VALUE!")</f>
        <v>#VALUE!</v>
      </c>
    </row>
    <row r="270" ht="15.75" customHeight="1">
      <c r="E270" s="4" t="str">
        <f>IFERROR(__xludf.DUMMYFUNCTION("GOOGLETRANSLATE(D270, ""he"", ""en"")"),"#VALUE!")</f>
        <v>#VALUE!</v>
      </c>
    </row>
    <row r="271" ht="15.75" customHeight="1">
      <c r="E271" s="4" t="str">
        <f>IFERROR(__xludf.DUMMYFUNCTION("GOOGLETRANSLATE(D271, ""he"", ""en"")"),"#VALUE!")</f>
        <v>#VALUE!</v>
      </c>
    </row>
    <row r="272" ht="15.75" customHeight="1">
      <c r="E272" s="4" t="str">
        <f>IFERROR(__xludf.DUMMYFUNCTION("GOOGLETRANSLATE(D272, ""he"", ""en"")"),"#VALUE!")</f>
        <v>#VALUE!</v>
      </c>
    </row>
    <row r="273" ht="15.75" customHeight="1">
      <c r="E273" s="4" t="str">
        <f>IFERROR(__xludf.DUMMYFUNCTION("GOOGLETRANSLATE(D273, ""he"", ""en"")"),"#VALUE!")</f>
        <v>#VALUE!</v>
      </c>
    </row>
    <row r="274" ht="15.75" customHeight="1">
      <c r="E274" s="4" t="str">
        <f>IFERROR(__xludf.DUMMYFUNCTION("GOOGLETRANSLATE(D274, ""he"", ""en"")"),"#VALUE!")</f>
        <v>#VALUE!</v>
      </c>
    </row>
    <row r="275" ht="15.75" customHeight="1">
      <c r="E275" s="4" t="str">
        <f>IFERROR(__xludf.DUMMYFUNCTION("GOOGLETRANSLATE(D275, ""he"", ""en"")"),"#VALUE!")</f>
        <v>#VALUE!</v>
      </c>
    </row>
    <row r="276" ht="15.75" customHeight="1">
      <c r="E276" s="4" t="str">
        <f>IFERROR(__xludf.DUMMYFUNCTION("GOOGLETRANSLATE(D276, ""he"", ""en"")"),"#VALUE!")</f>
        <v>#VALUE!</v>
      </c>
    </row>
    <row r="277" ht="15.75" customHeight="1">
      <c r="E277" s="4" t="str">
        <f>IFERROR(__xludf.DUMMYFUNCTION("GOOGLETRANSLATE(D277, ""he"", ""en"")"),"#VALUE!")</f>
        <v>#VALUE!</v>
      </c>
    </row>
    <row r="278" ht="15.75" customHeight="1">
      <c r="E278" s="4" t="str">
        <f>IFERROR(__xludf.DUMMYFUNCTION("GOOGLETRANSLATE(D278, ""he"", ""en"")"),"#VALUE!")</f>
        <v>#VALUE!</v>
      </c>
    </row>
    <row r="279" ht="15.75" customHeight="1">
      <c r="E279" s="4" t="str">
        <f>IFERROR(__xludf.DUMMYFUNCTION("GOOGLETRANSLATE(D279, ""he"", ""en"")"),"#VALUE!")</f>
        <v>#VALUE!</v>
      </c>
    </row>
    <row r="280" ht="15.75" customHeight="1">
      <c r="E280" s="4" t="str">
        <f>IFERROR(__xludf.DUMMYFUNCTION("GOOGLETRANSLATE(D280, ""he"", ""en"")"),"#VALUE!")</f>
        <v>#VALUE!</v>
      </c>
    </row>
    <row r="281" ht="15.75" customHeight="1">
      <c r="E281" s="4" t="str">
        <f>IFERROR(__xludf.DUMMYFUNCTION("GOOGLETRANSLATE(D281, ""he"", ""en"")"),"#VALUE!")</f>
        <v>#VALUE!</v>
      </c>
    </row>
    <row r="282" ht="15.75" customHeight="1">
      <c r="E282" s="4" t="str">
        <f>IFERROR(__xludf.DUMMYFUNCTION("GOOGLETRANSLATE(D282, ""he"", ""en"")"),"#VALUE!")</f>
        <v>#VALUE!</v>
      </c>
    </row>
    <row r="283" ht="15.75" customHeight="1">
      <c r="E283" s="4" t="str">
        <f>IFERROR(__xludf.DUMMYFUNCTION("GOOGLETRANSLATE(D283, ""he"", ""en"")"),"#VALUE!")</f>
        <v>#VALUE!</v>
      </c>
    </row>
    <row r="284" ht="15.75" customHeight="1">
      <c r="E284" s="4" t="str">
        <f>IFERROR(__xludf.DUMMYFUNCTION("GOOGLETRANSLATE(D284, ""he"", ""en"")"),"#VALUE!")</f>
        <v>#VALUE!</v>
      </c>
    </row>
    <row r="285" ht="15.75" customHeight="1">
      <c r="E285" s="4" t="str">
        <f>IFERROR(__xludf.DUMMYFUNCTION("GOOGLETRANSLATE(D285, ""he"", ""en"")"),"#VALUE!")</f>
        <v>#VALUE!</v>
      </c>
    </row>
    <row r="286" ht="15.75" customHeight="1">
      <c r="E286" s="4" t="str">
        <f>IFERROR(__xludf.DUMMYFUNCTION("GOOGLETRANSLATE(D286, ""he"", ""en"")"),"#VALUE!")</f>
        <v>#VALUE!</v>
      </c>
    </row>
    <row r="287" ht="15.75" customHeight="1">
      <c r="E287" s="4" t="str">
        <f>IFERROR(__xludf.DUMMYFUNCTION("GOOGLETRANSLATE(D287, ""he"", ""en"")"),"#VALUE!")</f>
        <v>#VALUE!</v>
      </c>
    </row>
    <row r="288" ht="15.75" customHeight="1">
      <c r="E288" s="4" t="str">
        <f>IFERROR(__xludf.DUMMYFUNCTION("GOOGLETRANSLATE(D288, ""he"", ""en"")"),"#VALUE!")</f>
        <v>#VALUE!</v>
      </c>
    </row>
    <row r="289" ht="15.75" customHeight="1">
      <c r="E289" s="4" t="str">
        <f>IFERROR(__xludf.DUMMYFUNCTION("GOOGLETRANSLATE(D289, ""he"", ""en"")"),"#VALUE!")</f>
        <v>#VALUE!</v>
      </c>
    </row>
    <row r="290" ht="15.75" customHeight="1">
      <c r="E290" s="4" t="str">
        <f>IFERROR(__xludf.DUMMYFUNCTION("GOOGLETRANSLATE(D290, ""he"", ""en"")"),"#VALUE!")</f>
        <v>#VALUE!</v>
      </c>
    </row>
    <row r="291" ht="15.75" customHeight="1">
      <c r="E291" s="4" t="str">
        <f>IFERROR(__xludf.DUMMYFUNCTION("GOOGLETRANSLATE(D291, ""he"", ""en"")"),"#VALUE!")</f>
        <v>#VALUE!</v>
      </c>
    </row>
    <row r="292" ht="15.75" customHeight="1">
      <c r="E292" s="4" t="str">
        <f>IFERROR(__xludf.DUMMYFUNCTION("GOOGLETRANSLATE(D292, ""he"", ""en"")"),"#VALUE!")</f>
        <v>#VALUE!</v>
      </c>
    </row>
    <row r="293" ht="15.75" customHeight="1">
      <c r="E293" s="4" t="str">
        <f>IFERROR(__xludf.DUMMYFUNCTION("GOOGLETRANSLATE(D293, ""he"", ""en"")"),"#VALUE!")</f>
        <v>#VALUE!</v>
      </c>
    </row>
    <row r="294" ht="15.75" customHeight="1">
      <c r="E294" s="4" t="str">
        <f>IFERROR(__xludf.DUMMYFUNCTION("GOOGLETRANSLATE(D294, ""he"", ""en"")"),"#VALUE!")</f>
        <v>#VALUE!</v>
      </c>
    </row>
    <row r="295" ht="15.75" customHeight="1">
      <c r="E295" s="4" t="str">
        <f>IFERROR(__xludf.DUMMYFUNCTION("GOOGLETRANSLATE(D295, ""he"", ""en"")"),"#VALUE!")</f>
        <v>#VALUE!</v>
      </c>
    </row>
    <row r="296" ht="15.75" customHeight="1">
      <c r="E296" s="4" t="str">
        <f>IFERROR(__xludf.DUMMYFUNCTION("GOOGLETRANSLATE(D296, ""he"", ""en"")"),"#VALUE!")</f>
        <v>#VALUE!</v>
      </c>
    </row>
    <row r="297" ht="15.75" customHeight="1">
      <c r="E297" s="4" t="str">
        <f>IFERROR(__xludf.DUMMYFUNCTION("GOOGLETRANSLATE(D297, ""he"", ""en"")"),"#VALUE!")</f>
        <v>#VALUE!</v>
      </c>
    </row>
    <row r="298" ht="15.75" customHeight="1">
      <c r="E298" s="4" t="str">
        <f>IFERROR(__xludf.DUMMYFUNCTION("GOOGLETRANSLATE(D298, ""he"", ""en"")"),"#VALUE!")</f>
        <v>#VALUE!</v>
      </c>
    </row>
    <row r="299" ht="15.75" customHeight="1">
      <c r="E299" s="4" t="str">
        <f>IFERROR(__xludf.DUMMYFUNCTION("GOOGLETRANSLATE(D299, ""he"", ""en"")"),"#VALUE!")</f>
        <v>#VALUE!</v>
      </c>
    </row>
    <row r="300" ht="15.75" customHeight="1">
      <c r="E300" s="4" t="str">
        <f>IFERROR(__xludf.DUMMYFUNCTION("GOOGLETRANSLATE(D300, ""he"", ""en"")"),"#VALUE!")</f>
        <v>#VALUE!</v>
      </c>
    </row>
    <row r="301" ht="15.75" customHeight="1">
      <c r="E301" s="4" t="str">
        <f>IFERROR(__xludf.DUMMYFUNCTION("GOOGLETRANSLATE(D301, ""he"", ""en"")"),"#VALUE!")</f>
        <v>#VALUE!</v>
      </c>
    </row>
    <row r="302" ht="15.75" customHeight="1">
      <c r="E302" s="4" t="str">
        <f>IFERROR(__xludf.DUMMYFUNCTION("GOOGLETRANSLATE(D302, ""he"", ""en"")"),"#VALUE!")</f>
        <v>#VALUE!</v>
      </c>
    </row>
    <row r="303" ht="15.75" customHeight="1">
      <c r="E303" s="4" t="str">
        <f>IFERROR(__xludf.DUMMYFUNCTION("GOOGLETRANSLATE(D303, ""he"", ""en"")"),"#VALUE!")</f>
        <v>#VALUE!</v>
      </c>
    </row>
    <row r="304" ht="15.75" customHeight="1">
      <c r="E304" s="4" t="str">
        <f>IFERROR(__xludf.DUMMYFUNCTION("GOOGLETRANSLATE(D304, ""he"", ""en"")"),"#VALUE!")</f>
        <v>#VALUE!</v>
      </c>
    </row>
    <row r="305" ht="15.75" customHeight="1">
      <c r="E305" s="4" t="str">
        <f>IFERROR(__xludf.DUMMYFUNCTION("GOOGLETRANSLATE(D305, ""he"", ""en"")"),"#VALUE!")</f>
        <v>#VALUE!</v>
      </c>
    </row>
    <row r="306" ht="15.75" customHeight="1">
      <c r="E306" s="4" t="str">
        <f>IFERROR(__xludf.DUMMYFUNCTION("GOOGLETRANSLATE(D306, ""he"", ""en"")"),"#VALUE!")</f>
        <v>#VALUE!</v>
      </c>
    </row>
    <row r="307" ht="15.75" customHeight="1">
      <c r="E307" s="4" t="str">
        <f>IFERROR(__xludf.DUMMYFUNCTION("GOOGLETRANSLATE(D307, ""he"", ""en"")"),"#VALUE!")</f>
        <v>#VALUE!</v>
      </c>
    </row>
    <row r="308" ht="15.75" customHeight="1">
      <c r="E308" s="4" t="str">
        <f>IFERROR(__xludf.DUMMYFUNCTION("GOOGLETRANSLATE(D308, ""he"", ""en"")"),"#VALUE!")</f>
        <v>#VALUE!</v>
      </c>
    </row>
    <row r="309" ht="15.75" customHeight="1">
      <c r="E309" s="4" t="str">
        <f>IFERROR(__xludf.DUMMYFUNCTION("GOOGLETRANSLATE(D309, ""he"", ""en"")"),"#VALUE!")</f>
        <v>#VALUE!</v>
      </c>
    </row>
    <row r="310" ht="15.75" customHeight="1">
      <c r="E310" s="4" t="str">
        <f>IFERROR(__xludf.DUMMYFUNCTION("GOOGLETRANSLATE(D310, ""he"", ""en"")"),"#VALUE!")</f>
        <v>#VALUE!</v>
      </c>
    </row>
    <row r="311" ht="15.75" customHeight="1">
      <c r="E311" s="4" t="str">
        <f>IFERROR(__xludf.DUMMYFUNCTION("GOOGLETRANSLATE(D311, ""he"", ""en"")"),"#VALUE!")</f>
        <v>#VALUE!</v>
      </c>
    </row>
    <row r="312" ht="15.75" customHeight="1">
      <c r="E312" s="4" t="str">
        <f>IFERROR(__xludf.DUMMYFUNCTION("GOOGLETRANSLATE(D312, ""he"", ""en"")"),"#VALUE!")</f>
        <v>#VALUE!</v>
      </c>
    </row>
    <row r="313" ht="15.75" customHeight="1">
      <c r="E313" s="4" t="str">
        <f>IFERROR(__xludf.DUMMYFUNCTION("GOOGLETRANSLATE(D313, ""he"", ""en"")"),"#VALUE!")</f>
        <v>#VALUE!</v>
      </c>
    </row>
    <row r="314" ht="15.75" customHeight="1">
      <c r="E314" s="4" t="str">
        <f>IFERROR(__xludf.DUMMYFUNCTION("GOOGLETRANSLATE(D314, ""he"", ""en"")"),"#VALUE!")</f>
        <v>#VALUE!</v>
      </c>
    </row>
    <row r="315" ht="15.75" customHeight="1">
      <c r="E315" s="4" t="str">
        <f>IFERROR(__xludf.DUMMYFUNCTION("GOOGLETRANSLATE(D315, ""he"", ""en"")"),"#VALUE!")</f>
        <v>#VALUE!</v>
      </c>
    </row>
    <row r="316" ht="15.75" customHeight="1">
      <c r="E316" s="4" t="str">
        <f>IFERROR(__xludf.DUMMYFUNCTION("GOOGLETRANSLATE(D316, ""he"", ""en"")"),"#VALUE!")</f>
        <v>#VALUE!</v>
      </c>
    </row>
    <row r="317" ht="15.75" customHeight="1">
      <c r="E317" s="4" t="str">
        <f>IFERROR(__xludf.DUMMYFUNCTION("GOOGLETRANSLATE(D317, ""he"", ""en"")"),"#VALUE!")</f>
        <v>#VALUE!</v>
      </c>
    </row>
    <row r="318" ht="15.75" customHeight="1">
      <c r="E318" s="4" t="str">
        <f>IFERROR(__xludf.DUMMYFUNCTION("GOOGLETRANSLATE(D318, ""he"", ""en"")"),"#VALUE!")</f>
        <v>#VALUE!</v>
      </c>
    </row>
    <row r="319" ht="15.75" customHeight="1">
      <c r="E319" s="4" t="str">
        <f>IFERROR(__xludf.DUMMYFUNCTION("GOOGLETRANSLATE(D319, ""he"", ""en"")"),"#VALUE!")</f>
        <v>#VALUE!</v>
      </c>
    </row>
    <row r="320" ht="15.75" customHeight="1">
      <c r="E320" s="4" t="str">
        <f>IFERROR(__xludf.DUMMYFUNCTION("GOOGLETRANSLATE(D320, ""he"", ""en"")"),"#VALUE!")</f>
        <v>#VALUE!</v>
      </c>
    </row>
    <row r="321" ht="15.75" customHeight="1">
      <c r="E321" s="4" t="str">
        <f>IFERROR(__xludf.DUMMYFUNCTION("GOOGLETRANSLATE(D321, ""he"", ""en"")"),"#VALUE!")</f>
        <v>#VALUE!</v>
      </c>
    </row>
    <row r="322" ht="15.75" customHeight="1">
      <c r="E322" s="4" t="str">
        <f>IFERROR(__xludf.DUMMYFUNCTION("GOOGLETRANSLATE(D322, ""he"", ""en"")"),"#VALUE!")</f>
        <v>#VALUE!</v>
      </c>
    </row>
    <row r="323" ht="15.75" customHeight="1">
      <c r="E323" s="4" t="str">
        <f>IFERROR(__xludf.DUMMYFUNCTION("GOOGLETRANSLATE(D323, ""he"", ""en"")"),"#VALUE!")</f>
        <v>#VALUE!</v>
      </c>
    </row>
    <row r="324" ht="15.75" customHeight="1">
      <c r="E324" s="4" t="str">
        <f>IFERROR(__xludf.DUMMYFUNCTION("GOOGLETRANSLATE(D324, ""he"", ""en"")"),"#VALUE!")</f>
        <v>#VALUE!</v>
      </c>
    </row>
    <row r="325" ht="15.75" customHeight="1">
      <c r="E325" s="4" t="str">
        <f>IFERROR(__xludf.DUMMYFUNCTION("GOOGLETRANSLATE(D325, ""he"", ""en"")"),"#VALUE!")</f>
        <v>#VALUE!</v>
      </c>
    </row>
    <row r="326" ht="15.75" customHeight="1">
      <c r="E326" s="4" t="str">
        <f>IFERROR(__xludf.DUMMYFUNCTION("GOOGLETRANSLATE(D326, ""he"", ""en"")"),"#VALUE!")</f>
        <v>#VALUE!</v>
      </c>
    </row>
    <row r="327" ht="15.75" customHeight="1">
      <c r="E327" s="4" t="str">
        <f>IFERROR(__xludf.DUMMYFUNCTION("GOOGLETRANSLATE(D327, ""he"", ""en"")"),"#VALUE!")</f>
        <v>#VALUE!</v>
      </c>
    </row>
    <row r="328" ht="15.75" customHeight="1">
      <c r="E328" s="4" t="str">
        <f>IFERROR(__xludf.DUMMYFUNCTION("GOOGLETRANSLATE(D328, ""he"", ""en"")"),"#VALUE!")</f>
        <v>#VALUE!</v>
      </c>
    </row>
    <row r="329" ht="15.75" customHeight="1">
      <c r="E329" s="4" t="str">
        <f>IFERROR(__xludf.DUMMYFUNCTION("GOOGLETRANSLATE(D329, ""he"", ""en"")"),"#VALUE!")</f>
        <v>#VALUE!</v>
      </c>
    </row>
    <row r="330" ht="15.75" customHeight="1">
      <c r="E330" s="4" t="str">
        <f>IFERROR(__xludf.DUMMYFUNCTION("GOOGLETRANSLATE(D330, ""he"", ""en"")"),"#VALUE!")</f>
        <v>#VALUE!</v>
      </c>
    </row>
    <row r="331" ht="15.75" customHeight="1">
      <c r="E331" s="4" t="str">
        <f>IFERROR(__xludf.DUMMYFUNCTION("GOOGLETRANSLATE(D331, ""he"", ""en"")"),"#VALUE!")</f>
        <v>#VALUE!</v>
      </c>
    </row>
    <row r="332" ht="15.75" customHeight="1">
      <c r="E332" s="4" t="str">
        <f>IFERROR(__xludf.DUMMYFUNCTION("GOOGLETRANSLATE(D332, ""he"", ""en"")"),"#VALUE!")</f>
        <v>#VALUE!</v>
      </c>
    </row>
    <row r="333" ht="15.75" customHeight="1">
      <c r="E333" s="4" t="str">
        <f>IFERROR(__xludf.DUMMYFUNCTION("GOOGLETRANSLATE(D333, ""he"", ""en"")"),"#VALUE!")</f>
        <v>#VALUE!</v>
      </c>
    </row>
    <row r="334" ht="15.75" customHeight="1">
      <c r="E334" s="4" t="str">
        <f>IFERROR(__xludf.DUMMYFUNCTION("GOOGLETRANSLATE(D334, ""he"", ""en"")"),"#VALUE!")</f>
        <v>#VALUE!</v>
      </c>
    </row>
    <row r="335" ht="15.75" customHeight="1">
      <c r="E335" s="4" t="str">
        <f>IFERROR(__xludf.DUMMYFUNCTION("GOOGLETRANSLATE(D335, ""he"", ""en"")"),"#VALUE!")</f>
        <v>#VALUE!</v>
      </c>
    </row>
    <row r="336" ht="15.75" customHeight="1">
      <c r="E336" s="4" t="str">
        <f>IFERROR(__xludf.DUMMYFUNCTION("GOOGLETRANSLATE(D336, ""he"", ""en"")"),"#VALUE!")</f>
        <v>#VALUE!</v>
      </c>
    </row>
    <row r="337" ht="15.75" customHeight="1">
      <c r="E337" s="4" t="str">
        <f>IFERROR(__xludf.DUMMYFUNCTION("GOOGLETRANSLATE(D337, ""he"", ""en"")"),"#VALUE!")</f>
        <v>#VALUE!</v>
      </c>
    </row>
    <row r="338" ht="15.75" customHeight="1">
      <c r="E338" s="4" t="str">
        <f>IFERROR(__xludf.DUMMYFUNCTION("GOOGLETRANSLATE(D338, ""he"", ""en"")"),"#VALUE!")</f>
        <v>#VALUE!</v>
      </c>
    </row>
    <row r="339" ht="15.75" customHeight="1">
      <c r="E339" s="4" t="str">
        <f>IFERROR(__xludf.DUMMYFUNCTION("GOOGLETRANSLATE(D339, ""he"", ""en"")"),"#VALUE!")</f>
        <v>#VALUE!</v>
      </c>
    </row>
    <row r="340" ht="15.75" customHeight="1">
      <c r="E340" s="4" t="str">
        <f>IFERROR(__xludf.DUMMYFUNCTION("GOOGLETRANSLATE(D340, ""he"", ""en"")"),"#VALUE!")</f>
        <v>#VALUE!</v>
      </c>
    </row>
    <row r="341" ht="15.75" customHeight="1">
      <c r="E341" s="4" t="str">
        <f>IFERROR(__xludf.DUMMYFUNCTION("GOOGLETRANSLATE(D341, ""he"", ""en"")"),"#VALUE!")</f>
        <v>#VALUE!</v>
      </c>
    </row>
    <row r="342" ht="15.75" customHeight="1">
      <c r="E342" s="4" t="str">
        <f>IFERROR(__xludf.DUMMYFUNCTION("GOOGLETRANSLATE(D342, ""he"", ""en"")"),"#VALUE!")</f>
        <v>#VALUE!</v>
      </c>
    </row>
    <row r="343" ht="15.75" customHeight="1">
      <c r="E343" s="4" t="str">
        <f>IFERROR(__xludf.DUMMYFUNCTION("GOOGLETRANSLATE(D343, ""he"", ""en"")"),"#VALUE!")</f>
        <v>#VALUE!</v>
      </c>
    </row>
    <row r="344" ht="15.75" customHeight="1">
      <c r="E344" s="4" t="str">
        <f>IFERROR(__xludf.DUMMYFUNCTION("GOOGLETRANSLATE(D344, ""he"", ""en"")"),"#VALUE!")</f>
        <v>#VALUE!</v>
      </c>
    </row>
    <row r="345" ht="15.75" customHeight="1">
      <c r="E345" s="4" t="str">
        <f>IFERROR(__xludf.DUMMYFUNCTION("GOOGLETRANSLATE(D345, ""he"", ""en"")"),"#VALUE!")</f>
        <v>#VALUE!</v>
      </c>
    </row>
    <row r="346" ht="15.75" customHeight="1">
      <c r="E346" s="4" t="str">
        <f>IFERROR(__xludf.DUMMYFUNCTION("GOOGLETRANSLATE(D346, ""he"", ""en"")"),"#VALUE!")</f>
        <v>#VALUE!</v>
      </c>
    </row>
    <row r="347" ht="15.75" customHeight="1">
      <c r="E347" s="4" t="str">
        <f>IFERROR(__xludf.DUMMYFUNCTION("GOOGLETRANSLATE(D347, ""he"", ""en"")"),"#VALUE!")</f>
        <v>#VALUE!</v>
      </c>
    </row>
    <row r="348" ht="15.75" customHeight="1">
      <c r="E348" s="4" t="str">
        <f>IFERROR(__xludf.DUMMYFUNCTION("GOOGLETRANSLATE(D348, ""he"", ""en"")"),"#VALUE!")</f>
        <v>#VALUE!</v>
      </c>
    </row>
    <row r="349" ht="15.75" customHeight="1">
      <c r="E349" s="4" t="str">
        <f>IFERROR(__xludf.DUMMYFUNCTION("GOOGLETRANSLATE(D349, ""he"", ""en"")"),"#VALUE!")</f>
        <v>#VALUE!</v>
      </c>
    </row>
    <row r="350" ht="15.75" customHeight="1">
      <c r="E350" s="4" t="str">
        <f>IFERROR(__xludf.DUMMYFUNCTION("GOOGLETRANSLATE(D350, ""he"", ""en"")"),"#VALUE!")</f>
        <v>#VALUE!</v>
      </c>
    </row>
    <row r="351" ht="15.75" customHeight="1">
      <c r="E351" s="4" t="str">
        <f>IFERROR(__xludf.DUMMYFUNCTION("GOOGLETRANSLATE(D351, ""he"", ""en"")"),"#VALUE!")</f>
        <v>#VALUE!</v>
      </c>
    </row>
    <row r="352" ht="15.75" customHeight="1">
      <c r="E352" s="4" t="str">
        <f>IFERROR(__xludf.DUMMYFUNCTION("GOOGLETRANSLATE(D352, ""he"", ""en"")"),"#VALUE!")</f>
        <v>#VALUE!</v>
      </c>
    </row>
    <row r="353" ht="15.75" customHeight="1">
      <c r="E353" s="4" t="str">
        <f>IFERROR(__xludf.DUMMYFUNCTION("GOOGLETRANSLATE(D353, ""he"", ""en"")"),"#VALUE!")</f>
        <v>#VALUE!</v>
      </c>
    </row>
    <row r="354" ht="15.75" customHeight="1">
      <c r="E354" s="4" t="str">
        <f>IFERROR(__xludf.DUMMYFUNCTION("GOOGLETRANSLATE(D354, ""he"", ""en"")"),"#VALUE!")</f>
        <v>#VALUE!</v>
      </c>
    </row>
    <row r="355" ht="15.75" customHeight="1">
      <c r="E355" s="4" t="str">
        <f>IFERROR(__xludf.DUMMYFUNCTION("GOOGLETRANSLATE(D355, ""he"", ""en"")"),"#VALUE!")</f>
        <v>#VALUE!</v>
      </c>
    </row>
    <row r="356" ht="15.75" customHeight="1">
      <c r="E356" s="4" t="str">
        <f>IFERROR(__xludf.DUMMYFUNCTION("GOOGLETRANSLATE(D356, ""he"", ""en"")"),"#VALUE!")</f>
        <v>#VALUE!</v>
      </c>
    </row>
    <row r="357" ht="15.75" customHeight="1">
      <c r="E357" s="4" t="str">
        <f>IFERROR(__xludf.DUMMYFUNCTION("GOOGLETRANSLATE(D357, ""he"", ""en"")"),"#VALUE!")</f>
        <v>#VALUE!</v>
      </c>
    </row>
    <row r="358" ht="15.75" customHeight="1">
      <c r="E358" s="4" t="str">
        <f>IFERROR(__xludf.DUMMYFUNCTION("GOOGLETRANSLATE(D358, ""he"", ""en"")"),"#VALUE!")</f>
        <v>#VALUE!</v>
      </c>
    </row>
    <row r="359" ht="15.75" customHeight="1">
      <c r="E359" s="4" t="str">
        <f>IFERROR(__xludf.DUMMYFUNCTION("GOOGLETRANSLATE(D359, ""he"", ""en"")"),"#VALUE!")</f>
        <v>#VALUE!</v>
      </c>
    </row>
    <row r="360" ht="15.75" customHeight="1">
      <c r="E360" s="4" t="str">
        <f>IFERROR(__xludf.DUMMYFUNCTION("GOOGLETRANSLATE(D360, ""he"", ""en"")"),"#VALUE!")</f>
        <v>#VALUE!</v>
      </c>
    </row>
    <row r="361" ht="15.75" customHeight="1">
      <c r="E361" s="4" t="str">
        <f>IFERROR(__xludf.DUMMYFUNCTION("GOOGLETRANSLATE(D361, ""he"", ""en"")"),"#VALUE!")</f>
        <v>#VALUE!</v>
      </c>
    </row>
    <row r="362" ht="15.75" customHeight="1">
      <c r="E362" s="4" t="str">
        <f>IFERROR(__xludf.DUMMYFUNCTION("GOOGLETRANSLATE(D362, ""he"", ""en"")"),"#VALUE!")</f>
        <v>#VALUE!</v>
      </c>
    </row>
    <row r="363" ht="15.75" customHeight="1">
      <c r="E363" s="4" t="str">
        <f>IFERROR(__xludf.DUMMYFUNCTION("GOOGLETRANSLATE(D363, ""he"", ""en"")"),"#VALUE!")</f>
        <v>#VALUE!</v>
      </c>
    </row>
    <row r="364" ht="15.75" customHeight="1">
      <c r="E364" s="4" t="str">
        <f>IFERROR(__xludf.DUMMYFUNCTION("GOOGLETRANSLATE(D364, ""he"", ""en"")"),"#VALUE!")</f>
        <v>#VALUE!</v>
      </c>
    </row>
    <row r="365" ht="15.75" customHeight="1">
      <c r="E365" s="4" t="str">
        <f>IFERROR(__xludf.DUMMYFUNCTION("GOOGLETRANSLATE(D365, ""he"", ""en"")"),"#VALUE!")</f>
        <v>#VALUE!</v>
      </c>
    </row>
    <row r="366" ht="15.75" customHeight="1">
      <c r="E366" s="4" t="str">
        <f>IFERROR(__xludf.DUMMYFUNCTION("GOOGLETRANSLATE(D366, ""he"", ""en"")"),"#VALUE!")</f>
        <v>#VALUE!</v>
      </c>
    </row>
    <row r="367" ht="15.75" customHeight="1">
      <c r="E367" s="4" t="str">
        <f>IFERROR(__xludf.DUMMYFUNCTION("GOOGLETRANSLATE(D367, ""he"", ""en"")"),"#VALUE!")</f>
        <v>#VALUE!</v>
      </c>
    </row>
    <row r="368" ht="15.75" customHeight="1">
      <c r="E368" s="4" t="str">
        <f>IFERROR(__xludf.DUMMYFUNCTION("GOOGLETRANSLATE(D368, ""he"", ""en"")"),"#VALUE!")</f>
        <v>#VALUE!</v>
      </c>
    </row>
    <row r="369" ht="15.75" customHeight="1">
      <c r="E369" s="4" t="str">
        <f>IFERROR(__xludf.DUMMYFUNCTION("GOOGLETRANSLATE(D369, ""he"", ""en"")"),"#VALUE!")</f>
        <v>#VALUE!</v>
      </c>
    </row>
    <row r="370" ht="15.75" customHeight="1">
      <c r="E370" s="4" t="str">
        <f>IFERROR(__xludf.DUMMYFUNCTION("GOOGLETRANSLATE(D370, ""he"", ""en"")"),"#VALUE!")</f>
        <v>#VALUE!</v>
      </c>
    </row>
    <row r="371" ht="15.75" customHeight="1">
      <c r="E371" s="4" t="str">
        <f>IFERROR(__xludf.DUMMYFUNCTION("GOOGLETRANSLATE(D371, ""he"", ""en"")"),"#VALUE!")</f>
        <v>#VALUE!</v>
      </c>
    </row>
    <row r="372" ht="15.75" customHeight="1">
      <c r="E372" s="4" t="str">
        <f>IFERROR(__xludf.DUMMYFUNCTION("GOOGLETRANSLATE(D372, ""he"", ""en"")"),"#VALUE!")</f>
        <v>#VALUE!</v>
      </c>
    </row>
    <row r="373" ht="15.75" customHeight="1">
      <c r="E373" s="4" t="str">
        <f>IFERROR(__xludf.DUMMYFUNCTION("GOOGLETRANSLATE(D373, ""he"", ""en"")"),"#VALUE!")</f>
        <v>#VALUE!</v>
      </c>
    </row>
    <row r="374" ht="15.75" customHeight="1">
      <c r="E374" s="4" t="str">
        <f>IFERROR(__xludf.DUMMYFUNCTION("GOOGLETRANSLATE(D374, ""he"", ""en"")"),"#VALUE!")</f>
        <v>#VALUE!</v>
      </c>
    </row>
    <row r="375" ht="15.75" customHeight="1">
      <c r="E375" s="4" t="str">
        <f>IFERROR(__xludf.DUMMYFUNCTION("GOOGLETRANSLATE(D375, ""he"", ""en"")"),"#VALUE!")</f>
        <v>#VALUE!</v>
      </c>
    </row>
    <row r="376" ht="15.75" customHeight="1">
      <c r="E376" s="4" t="str">
        <f>IFERROR(__xludf.DUMMYFUNCTION("GOOGLETRANSLATE(D376, ""he"", ""en"")"),"#VALUE!")</f>
        <v>#VALUE!</v>
      </c>
    </row>
    <row r="377" ht="15.75" customHeight="1">
      <c r="E377" s="4" t="str">
        <f>IFERROR(__xludf.DUMMYFUNCTION("GOOGLETRANSLATE(D377, ""he"", ""en"")"),"#VALUE!")</f>
        <v>#VALUE!</v>
      </c>
    </row>
    <row r="378" ht="15.75" customHeight="1">
      <c r="E378" s="4" t="str">
        <f>IFERROR(__xludf.DUMMYFUNCTION("GOOGLETRANSLATE(D378, ""he"", ""en"")"),"#VALUE!")</f>
        <v>#VALUE!</v>
      </c>
    </row>
    <row r="379" ht="15.75" customHeight="1">
      <c r="E379" s="4" t="str">
        <f>IFERROR(__xludf.DUMMYFUNCTION("GOOGLETRANSLATE(D379, ""he"", ""en"")"),"#VALUE!")</f>
        <v>#VALUE!</v>
      </c>
    </row>
    <row r="380" ht="15.75" customHeight="1">
      <c r="E380" s="4" t="str">
        <f>IFERROR(__xludf.DUMMYFUNCTION("GOOGLETRANSLATE(D380, ""he"", ""en"")"),"#VALUE!")</f>
        <v>#VALUE!</v>
      </c>
    </row>
    <row r="381" ht="15.75" customHeight="1">
      <c r="E381" s="4" t="str">
        <f>IFERROR(__xludf.DUMMYFUNCTION("GOOGLETRANSLATE(D381, ""he"", ""en"")"),"#VALUE!")</f>
        <v>#VALUE!</v>
      </c>
    </row>
    <row r="382" ht="15.75" customHeight="1">
      <c r="E382" s="4" t="str">
        <f>IFERROR(__xludf.DUMMYFUNCTION("GOOGLETRANSLATE(D382, ""he"", ""en"")"),"#VALUE!")</f>
        <v>#VALUE!</v>
      </c>
    </row>
    <row r="383" ht="15.75" customHeight="1">
      <c r="E383" s="4" t="str">
        <f>IFERROR(__xludf.DUMMYFUNCTION("GOOGLETRANSLATE(D383, ""he"", ""en"")"),"#VALUE!")</f>
        <v>#VALUE!</v>
      </c>
    </row>
    <row r="384" ht="15.75" customHeight="1">
      <c r="E384" s="4" t="str">
        <f>IFERROR(__xludf.DUMMYFUNCTION("GOOGLETRANSLATE(D384, ""he"", ""en"")"),"#VALUE!")</f>
        <v>#VALUE!</v>
      </c>
    </row>
    <row r="385" ht="15.75" customHeight="1">
      <c r="E385" s="4" t="str">
        <f>IFERROR(__xludf.DUMMYFUNCTION("GOOGLETRANSLATE(D385, ""he"", ""en"")"),"#VALUE!")</f>
        <v>#VALUE!</v>
      </c>
    </row>
    <row r="386" ht="15.75" customHeight="1">
      <c r="E386" s="4" t="str">
        <f>IFERROR(__xludf.DUMMYFUNCTION("GOOGLETRANSLATE(D386, ""he"", ""en"")"),"#VALUE!")</f>
        <v>#VALUE!</v>
      </c>
    </row>
    <row r="387" ht="15.75" customHeight="1">
      <c r="E387" s="4" t="str">
        <f>IFERROR(__xludf.DUMMYFUNCTION("GOOGLETRANSLATE(D387, ""he"", ""en"")"),"#VALUE!")</f>
        <v>#VALUE!</v>
      </c>
    </row>
    <row r="388" ht="15.75" customHeight="1">
      <c r="E388" s="4" t="str">
        <f>IFERROR(__xludf.DUMMYFUNCTION("GOOGLETRANSLATE(D388, ""he"", ""en"")"),"#VALUE!")</f>
        <v>#VALUE!</v>
      </c>
    </row>
    <row r="389" ht="15.75" customHeight="1">
      <c r="E389" s="4" t="str">
        <f>IFERROR(__xludf.DUMMYFUNCTION("GOOGLETRANSLATE(D389, ""he"", ""en"")"),"#VALUE!")</f>
        <v>#VALUE!</v>
      </c>
    </row>
    <row r="390" ht="15.75" customHeight="1">
      <c r="E390" s="4" t="str">
        <f>IFERROR(__xludf.DUMMYFUNCTION("GOOGLETRANSLATE(D390, ""he"", ""en"")"),"#VALUE!")</f>
        <v>#VALUE!</v>
      </c>
    </row>
    <row r="391" ht="15.75" customHeight="1">
      <c r="E391" s="4" t="str">
        <f>IFERROR(__xludf.DUMMYFUNCTION("GOOGLETRANSLATE(D391, ""he"", ""en"")"),"#VALUE!")</f>
        <v>#VALUE!</v>
      </c>
    </row>
    <row r="392" ht="15.75" customHeight="1">
      <c r="E392" s="4" t="str">
        <f>IFERROR(__xludf.DUMMYFUNCTION("GOOGLETRANSLATE(D392, ""he"", ""en"")"),"#VALUE!")</f>
        <v>#VALUE!</v>
      </c>
    </row>
    <row r="393" ht="15.75" customHeight="1">
      <c r="E393" s="4" t="str">
        <f>IFERROR(__xludf.DUMMYFUNCTION("GOOGLETRANSLATE(D393, ""he"", ""en"")"),"#VALUE!")</f>
        <v>#VALUE!</v>
      </c>
    </row>
    <row r="394" ht="15.75" customHeight="1">
      <c r="E394" s="4" t="str">
        <f>IFERROR(__xludf.DUMMYFUNCTION("GOOGLETRANSLATE(D394, ""he"", ""en"")"),"#VALUE!")</f>
        <v>#VALUE!</v>
      </c>
    </row>
    <row r="395" ht="15.75" customHeight="1">
      <c r="E395" s="4" t="str">
        <f>IFERROR(__xludf.DUMMYFUNCTION("GOOGLETRANSLATE(D395, ""he"", ""en"")"),"#VALUE!")</f>
        <v>#VALUE!</v>
      </c>
    </row>
    <row r="396" ht="15.75" customHeight="1">
      <c r="E396" s="4" t="str">
        <f>IFERROR(__xludf.DUMMYFUNCTION("GOOGLETRANSLATE(D396, ""he"", ""en"")"),"#VALUE!")</f>
        <v>#VALUE!</v>
      </c>
    </row>
    <row r="397" ht="15.75" customHeight="1">
      <c r="E397" s="4" t="str">
        <f>IFERROR(__xludf.DUMMYFUNCTION("GOOGLETRANSLATE(D397, ""he"", ""en"")"),"#VALUE!")</f>
        <v>#VALUE!</v>
      </c>
    </row>
    <row r="398" ht="15.75" customHeight="1">
      <c r="E398" s="4" t="str">
        <f>IFERROR(__xludf.DUMMYFUNCTION("GOOGLETRANSLATE(D398, ""he"", ""en"")"),"#VALUE!")</f>
        <v>#VALUE!</v>
      </c>
    </row>
    <row r="399" ht="15.75" customHeight="1">
      <c r="E399" s="4" t="str">
        <f>IFERROR(__xludf.DUMMYFUNCTION("GOOGLETRANSLATE(D399, ""he"", ""en"")"),"#VALUE!")</f>
        <v>#VALUE!</v>
      </c>
    </row>
    <row r="400" ht="15.75" customHeight="1">
      <c r="E400" s="4" t="str">
        <f>IFERROR(__xludf.DUMMYFUNCTION("GOOGLETRANSLATE(D400, ""he"", ""en"")"),"#VALUE!")</f>
        <v>#VALUE!</v>
      </c>
    </row>
    <row r="401" ht="15.75" customHeight="1">
      <c r="E401" s="4" t="str">
        <f>IFERROR(__xludf.DUMMYFUNCTION("GOOGLETRANSLATE(D401, ""he"", ""en"")"),"#VALUE!")</f>
        <v>#VALUE!</v>
      </c>
    </row>
    <row r="402" ht="15.75" customHeight="1">
      <c r="E402" s="4" t="str">
        <f>IFERROR(__xludf.DUMMYFUNCTION("GOOGLETRANSLATE(D402, ""he"", ""en"")"),"#VALUE!")</f>
        <v>#VALUE!</v>
      </c>
    </row>
    <row r="403" ht="15.75" customHeight="1">
      <c r="E403" s="4" t="str">
        <f>IFERROR(__xludf.DUMMYFUNCTION("GOOGLETRANSLATE(D403, ""he"", ""en"")"),"#VALUE!")</f>
        <v>#VALUE!</v>
      </c>
    </row>
    <row r="404" ht="15.75" customHeight="1">
      <c r="E404" s="4" t="str">
        <f>IFERROR(__xludf.DUMMYFUNCTION("GOOGLETRANSLATE(D404, ""he"", ""en"")"),"#VALUE!")</f>
        <v>#VALUE!</v>
      </c>
    </row>
    <row r="405" ht="15.75" customHeight="1">
      <c r="E405" s="4" t="str">
        <f>IFERROR(__xludf.DUMMYFUNCTION("GOOGLETRANSLATE(D405, ""he"", ""en"")"),"#VALUE!")</f>
        <v>#VALUE!</v>
      </c>
    </row>
    <row r="406" ht="15.75" customHeight="1">
      <c r="E406" s="4" t="str">
        <f>IFERROR(__xludf.DUMMYFUNCTION("GOOGLETRANSLATE(D406, ""he"", ""en"")"),"#VALUE!")</f>
        <v>#VALUE!</v>
      </c>
    </row>
    <row r="407" ht="15.75" customHeight="1">
      <c r="E407" s="4" t="str">
        <f>IFERROR(__xludf.DUMMYFUNCTION("GOOGLETRANSLATE(D407, ""he"", ""en"")"),"#VALUE!")</f>
        <v>#VALUE!</v>
      </c>
    </row>
    <row r="408" ht="15.75" customHeight="1">
      <c r="E408" s="4" t="str">
        <f>IFERROR(__xludf.DUMMYFUNCTION("GOOGLETRANSLATE(D408, ""he"", ""en"")"),"#VALUE!")</f>
        <v>#VALUE!</v>
      </c>
    </row>
    <row r="409" ht="15.75" customHeight="1">
      <c r="E409" s="4" t="str">
        <f>IFERROR(__xludf.DUMMYFUNCTION("GOOGLETRANSLATE(D409, ""he"", ""en"")"),"#VALUE!")</f>
        <v>#VALUE!</v>
      </c>
    </row>
    <row r="410" ht="15.75" customHeight="1">
      <c r="E410" s="4" t="str">
        <f>IFERROR(__xludf.DUMMYFUNCTION("GOOGLETRANSLATE(D410, ""he"", ""en"")"),"#VALUE!")</f>
        <v>#VALUE!</v>
      </c>
    </row>
    <row r="411" ht="15.75" customHeight="1">
      <c r="E411" s="4" t="str">
        <f>IFERROR(__xludf.DUMMYFUNCTION("GOOGLETRANSLATE(D411, ""he"", ""en"")"),"#VALUE!")</f>
        <v>#VALUE!</v>
      </c>
    </row>
    <row r="412" ht="15.75" customHeight="1">
      <c r="E412" s="4" t="str">
        <f>IFERROR(__xludf.DUMMYFUNCTION("GOOGLETRANSLATE(D412, ""he"", ""en"")"),"#VALUE!")</f>
        <v>#VALUE!</v>
      </c>
    </row>
    <row r="413" ht="15.75" customHeight="1">
      <c r="E413" s="4" t="str">
        <f>IFERROR(__xludf.DUMMYFUNCTION("GOOGLETRANSLATE(D413, ""he"", ""en"")"),"#VALUE!")</f>
        <v>#VALUE!</v>
      </c>
    </row>
    <row r="414" ht="15.75" customHeight="1">
      <c r="E414" s="4" t="str">
        <f>IFERROR(__xludf.DUMMYFUNCTION("GOOGLETRANSLATE(D414, ""he"", ""en"")"),"#VALUE!")</f>
        <v>#VALUE!</v>
      </c>
    </row>
    <row r="415" ht="15.75" customHeight="1">
      <c r="E415" s="4" t="str">
        <f>IFERROR(__xludf.DUMMYFUNCTION("GOOGLETRANSLATE(D415, ""he"", ""en"")"),"#VALUE!")</f>
        <v>#VALUE!</v>
      </c>
    </row>
    <row r="416" ht="15.75" customHeight="1">
      <c r="E416" s="4" t="str">
        <f>IFERROR(__xludf.DUMMYFUNCTION("GOOGLETRANSLATE(D416, ""he"", ""en"")"),"#VALUE!")</f>
        <v>#VALUE!</v>
      </c>
    </row>
    <row r="417" ht="15.75" customHeight="1">
      <c r="E417" s="4" t="str">
        <f>IFERROR(__xludf.DUMMYFUNCTION("GOOGLETRANSLATE(D417, ""he"", ""en"")"),"#VALUE!")</f>
        <v>#VALUE!</v>
      </c>
    </row>
    <row r="418" ht="15.75" customHeight="1">
      <c r="E418" s="4" t="str">
        <f>IFERROR(__xludf.DUMMYFUNCTION("GOOGLETRANSLATE(D418, ""he"", ""en"")"),"#VALUE!")</f>
        <v>#VALUE!</v>
      </c>
    </row>
    <row r="419" ht="15.75" customHeight="1">
      <c r="E419" s="4" t="str">
        <f>IFERROR(__xludf.DUMMYFUNCTION("GOOGLETRANSLATE(D419, ""he"", ""en"")"),"#VALUE!")</f>
        <v>#VALUE!</v>
      </c>
    </row>
    <row r="420" ht="15.75" customHeight="1">
      <c r="E420" s="4" t="str">
        <f>IFERROR(__xludf.DUMMYFUNCTION("GOOGLETRANSLATE(D420, ""he"", ""en"")"),"#VALUE!")</f>
        <v>#VALUE!</v>
      </c>
    </row>
    <row r="421" ht="15.75" customHeight="1">
      <c r="E421" s="4" t="str">
        <f>IFERROR(__xludf.DUMMYFUNCTION("GOOGLETRANSLATE(D421, ""he"", ""en"")"),"#VALUE!")</f>
        <v>#VALUE!</v>
      </c>
    </row>
    <row r="422" ht="15.75" customHeight="1">
      <c r="E422" s="4" t="str">
        <f>IFERROR(__xludf.DUMMYFUNCTION("GOOGLETRANSLATE(D422, ""he"", ""en"")"),"#VALUE!")</f>
        <v>#VALUE!</v>
      </c>
    </row>
    <row r="423" ht="15.75" customHeight="1">
      <c r="E423" s="4" t="str">
        <f>IFERROR(__xludf.DUMMYFUNCTION("GOOGLETRANSLATE(D423, ""he"", ""en"")"),"#VALUE!")</f>
        <v>#VALUE!</v>
      </c>
    </row>
    <row r="424" ht="15.75" customHeight="1">
      <c r="E424" s="4" t="str">
        <f>IFERROR(__xludf.DUMMYFUNCTION("GOOGLETRANSLATE(D424, ""he"", ""en"")"),"#VALUE!")</f>
        <v>#VALUE!</v>
      </c>
    </row>
    <row r="425" ht="15.75" customHeight="1">
      <c r="E425" s="4" t="str">
        <f>IFERROR(__xludf.DUMMYFUNCTION("GOOGLETRANSLATE(D425, ""he"", ""en"")"),"#VALUE!")</f>
        <v>#VALUE!</v>
      </c>
    </row>
    <row r="426" ht="15.75" customHeight="1">
      <c r="E426" s="4" t="str">
        <f>IFERROR(__xludf.DUMMYFUNCTION("GOOGLETRANSLATE(D426, ""he"", ""en"")"),"#VALUE!")</f>
        <v>#VALUE!</v>
      </c>
    </row>
    <row r="427" ht="15.75" customHeight="1">
      <c r="E427" s="4" t="str">
        <f>IFERROR(__xludf.DUMMYFUNCTION("GOOGLETRANSLATE(D427, ""he"", ""en"")"),"#VALUE!")</f>
        <v>#VALUE!</v>
      </c>
    </row>
    <row r="428" ht="15.75" customHeight="1">
      <c r="E428" s="4" t="str">
        <f>IFERROR(__xludf.DUMMYFUNCTION("GOOGLETRANSLATE(D428, ""he"", ""en"")"),"#VALUE!")</f>
        <v>#VALUE!</v>
      </c>
    </row>
    <row r="429" ht="15.75" customHeight="1">
      <c r="E429" s="4" t="str">
        <f>IFERROR(__xludf.DUMMYFUNCTION("GOOGLETRANSLATE(D429, ""he"", ""en"")"),"#VALUE!")</f>
        <v>#VALUE!</v>
      </c>
    </row>
    <row r="430" ht="15.75" customHeight="1">
      <c r="E430" s="4" t="str">
        <f>IFERROR(__xludf.DUMMYFUNCTION("GOOGLETRANSLATE(D430, ""he"", ""en"")"),"#VALUE!")</f>
        <v>#VALUE!</v>
      </c>
    </row>
    <row r="431" ht="15.75" customHeight="1">
      <c r="E431" s="4" t="str">
        <f>IFERROR(__xludf.DUMMYFUNCTION("GOOGLETRANSLATE(D431, ""he"", ""en"")"),"#VALUE!")</f>
        <v>#VALUE!</v>
      </c>
    </row>
    <row r="432" ht="15.75" customHeight="1">
      <c r="E432" s="4" t="str">
        <f>IFERROR(__xludf.DUMMYFUNCTION("GOOGLETRANSLATE(D432, ""he"", ""en"")"),"#VALUE!")</f>
        <v>#VALUE!</v>
      </c>
    </row>
    <row r="433" ht="15.75" customHeight="1">
      <c r="E433" s="4" t="str">
        <f>IFERROR(__xludf.DUMMYFUNCTION("GOOGLETRANSLATE(D433, ""he"", ""en"")"),"#VALUE!")</f>
        <v>#VALUE!</v>
      </c>
    </row>
    <row r="434" ht="15.75" customHeight="1">
      <c r="E434" s="4" t="str">
        <f>IFERROR(__xludf.DUMMYFUNCTION("GOOGLETRANSLATE(D434, ""he"", ""en"")"),"#VALUE!")</f>
        <v>#VALUE!</v>
      </c>
    </row>
    <row r="435" ht="15.75" customHeight="1">
      <c r="E435" s="4" t="str">
        <f>IFERROR(__xludf.DUMMYFUNCTION("GOOGLETRANSLATE(D435, ""he"", ""en"")"),"#VALUE!")</f>
        <v>#VALUE!</v>
      </c>
    </row>
    <row r="436" ht="15.75" customHeight="1">
      <c r="E436" s="4" t="str">
        <f>IFERROR(__xludf.DUMMYFUNCTION("GOOGLETRANSLATE(D436, ""he"", ""en"")"),"#VALUE!")</f>
        <v>#VALUE!</v>
      </c>
    </row>
    <row r="437" ht="15.75" customHeight="1">
      <c r="E437" s="4" t="str">
        <f>IFERROR(__xludf.DUMMYFUNCTION("GOOGLETRANSLATE(D437, ""he"", ""en"")"),"#VALUE!")</f>
        <v>#VALUE!</v>
      </c>
    </row>
    <row r="438" ht="15.75" customHeight="1">
      <c r="E438" s="4" t="str">
        <f>IFERROR(__xludf.DUMMYFUNCTION("GOOGLETRANSLATE(D438, ""he"", ""en"")"),"#VALUE!")</f>
        <v>#VALUE!</v>
      </c>
    </row>
    <row r="439" ht="15.75" customHeight="1">
      <c r="E439" s="4" t="str">
        <f>IFERROR(__xludf.DUMMYFUNCTION("GOOGLETRANSLATE(D439, ""he"", ""en"")"),"#VALUE!")</f>
        <v>#VALUE!</v>
      </c>
    </row>
    <row r="440" ht="15.75" customHeight="1">
      <c r="E440" s="4" t="str">
        <f>IFERROR(__xludf.DUMMYFUNCTION("GOOGLETRANSLATE(D440, ""he"", ""en"")"),"#VALUE!")</f>
        <v>#VALUE!</v>
      </c>
    </row>
    <row r="441" ht="15.75" customHeight="1">
      <c r="E441" s="4" t="str">
        <f>IFERROR(__xludf.DUMMYFUNCTION("GOOGLETRANSLATE(D441, ""he"", ""en"")"),"#VALUE!")</f>
        <v>#VALUE!</v>
      </c>
    </row>
    <row r="442" ht="15.75" customHeight="1">
      <c r="E442" s="4" t="str">
        <f>IFERROR(__xludf.DUMMYFUNCTION("GOOGLETRANSLATE(D442, ""he"", ""en"")"),"#VALUE!")</f>
        <v>#VALUE!</v>
      </c>
    </row>
    <row r="443" ht="15.75" customHeight="1">
      <c r="E443" s="4" t="str">
        <f>IFERROR(__xludf.DUMMYFUNCTION("GOOGLETRANSLATE(D443, ""he"", ""en"")"),"#VALUE!")</f>
        <v>#VALUE!</v>
      </c>
    </row>
    <row r="444" ht="15.75" customHeight="1">
      <c r="E444" s="4" t="str">
        <f>IFERROR(__xludf.DUMMYFUNCTION("GOOGLETRANSLATE(D444, ""he"", ""en"")"),"#VALUE!")</f>
        <v>#VALUE!</v>
      </c>
    </row>
    <row r="445" ht="15.75" customHeight="1">
      <c r="E445" s="4" t="str">
        <f>IFERROR(__xludf.DUMMYFUNCTION("GOOGLETRANSLATE(D445, ""he"", ""en"")"),"#VALUE!")</f>
        <v>#VALUE!</v>
      </c>
    </row>
    <row r="446" ht="15.75" customHeight="1">
      <c r="E446" s="4" t="str">
        <f>IFERROR(__xludf.DUMMYFUNCTION("GOOGLETRANSLATE(D446, ""he"", ""en"")"),"#VALUE!")</f>
        <v>#VALUE!</v>
      </c>
    </row>
    <row r="447" ht="15.75" customHeight="1">
      <c r="E447" s="4" t="str">
        <f>IFERROR(__xludf.DUMMYFUNCTION("GOOGLETRANSLATE(D447, ""he"", ""en"")"),"#VALUE!")</f>
        <v>#VALUE!</v>
      </c>
    </row>
    <row r="448" ht="15.75" customHeight="1">
      <c r="E448" s="4" t="str">
        <f>IFERROR(__xludf.DUMMYFUNCTION("GOOGLETRANSLATE(D448, ""he"", ""en"")"),"#VALUE!")</f>
        <v>#VALUE!</v>
      </c>
    </row>
    <row r="449" ht="15.75" customHeight="1">
      <c r="E449" s="4" t="str">
        <f>IFERROR(__xludf.DUMMYFUNCTION("GOOGLETRANSLATE(D449, ""he"", ""en"")"),"#VALUE!")</f>
        <v>#VALUE!</v>
      </c>
    </row>
    <row r="450" ht="15.75" customHeight="1">
      <c r="E450" s="4" t="str">
        <f>IFERROR(__xludf.DUMMYFUNCTION("GOOGLETRANSLATE(D450, ""he"", ""en"")"),"#VALUE!")</f>
        <v>#VALUE!</v>
      </c>
    </row>
    <row r="451" ht="15.75" customHeight="1">
      <c r="E451" s="4" t="str">
        <f>IFERROR(__xludf.DUMMYFUNCTION("GOOGLETRANSLATE(D451, ""he"", ""en"")"),"#VALUE!")</f>
        <v>#VALUE!</v>
      </c>
    </row>
    <row r="452" ht="15.75" customHeight="1">
      <c r="E452" s="4" t="str">
        <f>IFERROR(__xludf.DUMMYFUNCTION("GOOGLETRANSLATE(D452, ""he"", ""en"")"),"#VALUE!")</f>
        <v>#VALUE!</v>
      </c>
    </row>
    <row r="453" ht="15.75" customHeight="1">
      <c r="E453" s="4" t="str">
        <f>IFERROR(__xludf.DUMMYFUNCTION("GOOGLETRANSLATE(D453, ""he"", ""en"")"),"#VALUE!")</f>
        <v>#VALUE!</v>
      </c>
    </row>
    <row r="454" ht="15.75" customHeight="1">
      <c r="E454" s="4" t="str">
        <f>IFERROR(__xludf.DUMMYFUNCTION("GOOGLETRANSLATE(D454, ""he"", ""en"")"),"#VALUE!")</f>
        <v>#VALUE!</v>
      </c>
    </row>
    <row r="455" ht="15.75" customHeight="1">
      <c r="E455" s="4" t="str">
        <f>IFERROR(__xludf.DUMMYFUNCTION("GOOGLETRANSLATE(D455, ""he"", ""en"")"),"#VALUE!")</f>
        <v>#VALUE!</v>
      </c>
    </row>
    <row r="456" ht="15.75" customHeight="1">
      <c r="E456" s="4" t="str">
        <f>IFERROR(__xludf.DUMMYFUNCTION("GOOGLETRANSLATE(D456, ""he"", ""en"")"),"#VALUE!")</f>
        <v>#VALUE!</v>
      </c>
    </row>
    <row r="457" ht="15.75" customHeight="1">
      <c r="E457" s="4" t="str">
        <f>IFERROR(__xludf.DUMMYFUNCTION("GOOGLETRANSLATE(D457, ""he"", ""en"")"),"#VALUE!")</f>
        <v>#VALUE!</v>
      </c>
    </row>
    <row r="458" ht="15.75" customHeight="1">
      <c r="E458" s="4" t="str">
        <f>IFERROR(__xludf.DUMMYFUNCTION("GOOGLETRANSLATE(D458, ""he"", ""en"")"),"#VALUE!")</f>
        <v>#VALUE!</v>
      </c>
    </row>
    <row r="459" ht="15.75" customHeight="1">
      <c r="E459" s="4" t="str">
        <f>IFERROR(__xludf.DUMMYFUNCTION("GOOGLETRANSLATE(D459, ""he"", ""en"")"),"#VALUE!")</f>
        <v>#VALUE!</v>
      </c>
    </row>
    <row r="460" ht="15.75" customHeight="1">
      <c r="E460" s="4" t="str">
        <f>IFERROR(__xludf.DUMMYFUNCTION("GOOGLETRANSLATE(D460, ""he"", ""en"")"),"#VALUE!")</f>
        <v>#VALUE!</v>
      </c>
    </row>
    <row r="461" ht="15.75" customHeight="1">
      <c r="E461" s="4" t="str">
        <f>IFERROR(__xludf.DUMMYFUNCTION("GOOGLETRANSLATE(D461, ""he"", ""en"")"),"#VALUE!")</f>
        <v>#VALUE!</v>
      </c>
    </row>
    <row r="462" ht="15.75" customHeight="1">
      <c r="E462" s="4" t="str">
        <f>IFERROR(__xludf.DUMMYFUNCTION("GOOGLETRANSLATE(D462, ""he"", ""en"")"),"#VALUE!")</f>
        <v>#VALUE!</v>
      </c>
    </row>
    <row r="463" ht="15.75" customHeight="1">
      <c r="E463" s="4" t="str">
        <f>IFERROR(__xludf.DUMMYFUNCTION("GOOGLETRANSLATE(D463, ""he"", ""en"")"),"#VALUE!")</f>
        <v>#VALUE!</v>
      </c>
    </row>
    <row r="464" ht="15.75" customHeight="1">
      <c r="E464" s="4" t="str">
        <f>IFERROR(__xludf.DUMMYFUNCTION("GOOGLETRANSLATE(D464, ""he"", ""en"")"),"#VALUE!")</f>
        <v>#VALUE!</v>
      </c>
    </row>
    <row r="465" ht="15.75" customHeight="1">
      <c r="E465" s="4" t="str">
        <f>IFERROR(__xludf.DUMMYFUNCTION("GOOGLETRANSLATE(D465, ""he"", ""en"")"),"#VALUE!")</f>
        <v>#VALUE!</v>
      </c>
    </row>
    <row r="466" ht="15.75" customHeight="1">
      <c r="E466" s="4" t="str">
        <f>IFERROR(__xludf.DUMMYFUNCTION("GOOGLETRANSLATE(D466, ""he"", ""en"")"),"#VALUE!")</f>
        <v>#VALUE!</v>
      </c>
    </row>
    <row r="467" ht="15.75" customHeight="1">
      <c r="E467" s="4" t="str">
        <f>IFERROR(__xludf.DUMMYFUNCTION("GOOGLETRANSLATE(D467, ""he"", ""en"")"),"#VALUE!")</f>
        <v>#VALUE!</v>
      </c>
    </row>
    <row r="468" ht="15.75" customHeight="1">
      <c r="E468" s="4" t="str">
        <f>IFERROR(__xludf.DUMMYFUNCTION("GOOGLETRANSLATE(D468, ""he"", ""en"")"),"#VALUE!")</f>
        <v>#VALUE!</v>
      </c>
    </row>
    <row r="469" ht="15.75" customHeight="1">
      <c r="E469" s="4" t="str">
        <f>IFERROR(__xludf.DUMMYFUNCTION("GOOGLETRANSLATE(D469, ""he"", ""en"")"),"#VALUE!")</f>
        <v>#VALUE!</v>
      </c>
    </row>
    <row r="470" ht="15.75" customHeight="1">
      <c r="E470" s="4" t="str">
        <f>IFERROR(__xludf.DUMMYFUNCTION("GOOGLETRANSLATE(D470, ""he"", ""en"")"),"#VALUE!")</f>
        <v>#VALUE!</v>
      </c>
    </row>
    <row r="471" ht="15.75" customHeight="1">
      <c r="E471" s="4" t="str">
        <f>IFERROR(__xludf.DUMMYFUNCTION("GOOGLETRANSLATE(D471, ""he"", ""en"")"),"#VALUE!")</f>
        <v>#VALUE!</v>
      </c>
    </row>
    <row r="472" ht="15.75" customHeight="1">
      <c r="E472" s="4" t="str">
        <f>IFERROR(__xludf.DUMMYFUNCTION("GOOGLETRANSLATE(D472, ""he"", ""en"")"),"#VALUE!")</f>
        <v>#VALUE!</v>
      </c>
    </row>
    <row r="473" ht="15.75" customHeight="1">
      <c r="E473" s="4" t="str">
        <f>IFERROR(__xludf.DUMMYFUNCTION("GOOGLETRANSLATE(D473, ""he"", ""en"")"),"#VALUE!")</f>
        <v>#VALUE!</v>
      </c>
    </row>
    <row r="474" ht="15.75" customHeight="1">
      <c r="E474" s="4" t="str">
        <f>IFERROR(__xludf.DUMMYFUNCTION("GOOGLETRANSLATE(D474, ""he"", ""en"")"),"#VALUE!")</f>
        <v>#VALUE!</v>
      </c>
    </row>
    <row r="475" ht="15.75" customHeight="1">
      <c r="E475" s="4" t="str">
        <f>IFERROR(__xludf.DUMMYFUNCTION("GOOGLETRANSLATE(D475, ""he"", ""en"")"),"#VALUE!")</f>
        <v>#VALUE!</v>
      </c>
    </row>
    <row r="476" ht="15.75" customHeight="1">
      <c r="E476" s="4" t="str">
        <f>IFERROR(__xludf.DUMMYFUNCTION("GOOGLETRANSLATE(D476, ""he"", ""en"")"),"#VALUE!")</f>
        <v>#VALUE!</v>
      </c>
    </row>
    <row r="477" ht="15.75" customHeight="1">
      <c r="E477" s="4" t="str">
        <f>IFERROR(__xludf.DUMMYFUNCTION("GOOGLETRANSLATE(D477, ""he"", ""en"")"),"#VALUE!")</f>
        <v>#VALUE!</v>
      </c>
    </row>
    <row r="478" ht="15.75" customHeight="1">
      <c r="E478" s="4" t="str">
        <f>IFERROR(__xludf.DUMMYFUNCTION("GOOGLETRANSLATE(D478, ""he"", ""en"")"),"#VALUE!")</f>
        <v>#VALUE!</v>
      </c>
    </row>
    <row r="479" ht="15.75" customHeight="1">
      <c r="E479" s="4" t="str">
        <f>IFERROR(__xludf.DUMMYFUNCTION("GOOGLETRANSLATE(D479, ""he"", ""en"")"),"#VALUE!")</f>
        <v>#VALUE!</v>
      </c>
    </row>
    <row r="480" ht="15.75" customHeight="1">
      <c r="E480" s="4" t="str">
        <f>IFERROR(__xludf.DUMMYFUNCTION("GOOGLETRANSLATE(D480, ""he"", ""en"")"),"#VALUE!")</f>
        <v>#VALUE!</v>
      </c>
    </row>
    <row r="481" ht="15.75" customHeight="1">
      <c r="E481" s="4" t="str">
        <f>IFERROR(__xludf.DUMMYFUNCTION("GOOGLETRANSLATE(D481, ""he"", ""en"")"),"#VALUE!")</f>
        <v>#VALUE!</v>
      </c>
    </row>
    <row r="482" ht="15.75" customHeight="1">
      <c r="E482" s="4" t="str">
        <f>IFERROR(__xludf.DUMMYFUNCTION("GOOGLETRANSLATE(D482, ""he"", ""en"")"),"#VALUE!")</f>
        <v>#VALUE!</v>
      </c>
    </row>
    <row r="483" ht="15.75" customHeight="1">
      <c r="E483" s="4" t="str">
        <f>IFERROR(__xludf.DUMMYFUNCTION("GOOGLETRANSLATE(D483, ""he"", ""en"")"),"#VALUE!")</f>
        <v>#VALUE!</v>
      </c>
    </row>
    <row r="484" ht="15.75" customHeight="1">
      <c r="E484" s="4" t="str">
        <f>IFERROR(__xludf.DUMMYFUNCTION("GOOGLETRANSLATE(D484, ""he"", ""en"")"),"#VALUE!")</f>
        <v>#VALUE!</v>
      </c>
    </row>
    <row r="485" ht="15.75" customHeight="1">
      <c r="E485" s="4" t="str">
        <f>IFERROR(__xludf.DUMMYFUNCTION("GOOGLETRANSLATE(D485, ""he"", ""en"")"),"#VALUE!")</f>
        <v>#VALUE!</v>
      </c>
    </row>
    <row r="486" ht="15.75" customHeight="1">
      <c r="E486" s="4" t="str">
        <f>IFERROR(__xludf.DUMMYFUNCTION("GOOGLETRANSLATE(D486, ""he"", ""en"")"),"#VALUE!")</f>
        <v>#VALUE!</v>
      </c>
    </row>
    <row r="487" ht="15.75" customHeight="1">
      <c r="E487" s="4" t="str">
        <f>IFERROR(__xludf.DUMMYFUNCTION("GOOGLETRANSLATE(D487, ""he"", ""en"")"),"#VALUE!")</f>
        <v>#VALUE!</v>
      </c>
    </row>
    <row r="488" ht="15.75" customHeight="1">
      <c r="E488" s="4" t="str">
        <f>IFERROR(__xludf.DUMMYFUNCTION("GOOGLETRANSLATE(D488, ""he"", ""en"")"),"#VALUE!")</f>
        <v>#VALUE!</v>
      </c>
    </row>
    <row r="489" ht="15.75" customHeight="1">
      <c r="E489" s="4" t="str">
        <f>IFERROR(__xludf.DUMMYFUNCTION("GOOGLETRANSLATE(D489, ""he"", ""en"")"),"#VALUE!")</f>
        <v>#VALUE!</v>
      </c>
    </row>
    <row r="490" ht="15.75" customHeight="1">
      <c r="E490" s="4" t="str">
        <f>IFERROR(__xludf.DUMMYFUNCTION("GOOGLETRANSLATE(D490, ""he"", ""en"")"),"#VALUE!")</f>
        <v>#VALUE!</v>
      </c>
    </row>
    <row r="491" ht="15.75" customHeight="1">
      <c r="E491" s="4" t="str">
        <f>IFERROR(__xludf.DUMMYFUNCTION("GOOGLETRANSLATE(D491, ""he"", ""en"")"),"#VALUE!")</f>
        <v>#VALUE!</v>
      </c>
    </row>
    <row r="492" ht="15.75" customHeight="1">
      <c r="E492" s="4" t="str">
        <f>IFERROR(__xludf.DUMMYFUNCTION("GOOGLETRANSLATE(D492, ""he"", ""en"")"),"#VALUE!")</f>
        <v>#VALUE!</v>
      </c>
    </row>
    <row r="493" ht="15.75" customHeight="1">
      <c r="E493" s="4" t="str">
        <f>IFERROR(__xludf.DUMMYFUNCTION("GOOGLETRANSLATE(D493, ""he"", ""en"")"),"#VALUE!")</f>
        <v>#VALUE!</v>
      </c>
    </row>
    <row r="494" ht="15.75" customHeight="1">
      <c r="E494" s="4" t="str">
        <f>IFERROR(__xludf.DUMMYFUNCTION("GOOGLETRANSLATE(D494, ""he"", ""en"")"),"#VALUE!")</f>
        <v>#VALUE!</v>
      </c>
    </row>
    <row r="495" ht="15.75" customHeight="1">
      <c r="E495" s="4" t="str">
        <f>IFERROR(__xludf.DUMMYFUNCTION("GOOGLETRANSLATE(D495, ""he"", ""en"")"),"#VALUE!")</f>
        <v>#VALUE!</v>
      </c>
    </row>
    <row r="496" ht="15.75" customHeight="1">
      <c r="E496" s="4" t="str">
        <f>IFERROR(__xludf.DUMMYFUNCTION("GOOGLETRANSLATE(D496, ""he"", ""en"")"),"#VALUE!")</f>
        <v>#VALUE!</v>
      </c>
    </row>
    <row r="497" ht="15.75" customHeight="1">
      <c r="E497" s="4" t="str">
        <f>IFERROR(__xludf.DUMMYFUNCTION("GOOGLETRANSLATE(D497, ""he"", ""en"")"),"#VALUE!")</f>
        <v>#VALUE!</v>
      </c>
    </row>
    <row r="498" ht="15.75" customHeight="1">
      <c r="E498" s="4" t="str">
        <f>IFERROR(__xludf.DUMMYFUNCTION("GOOGLETRANSLATE(D498, ""he"", ""en"")"),"#VALUE!")</f>
        <v>#VALUE!</v>
      </c>
    </row>
    <row r="499" ht="15.75" customHeight="1">
      <c r="E499" s="4" t="str">
        <f>IFERROR(__xludf.DUMMYFUNCTION("GOOGLETRANSLATE(D499, ""he"", ""en"")"),"#VALUE!")</f>
        <v>#VALUE!</v>
      </c>
    </row>
    <row r="500" ht="15.75" customHeight="1">
      <c r="E500" s="4" t="str">
        <f>IFERROR(__xludf.DUMMYFUNCTION("GOOGLETRANSLATE(D500, ""he"", ""en"")"),"#VALUE!")</f>
        <v>#VALUE!</v>
      </c>
    </row>
    <row r="501" ht="15.75" customHeight="1">
      <c r="E501" s="4" t="str">
        <f>IFERROR(__xludf.DUMMYFUNCTION("GOOGLETRANSLATE(D501, ""he"", ""en"")"),"#VALUE!")</f>
        <v>#VALUE!</v>
      </c>
    </row>
    <row r="502" ht="15.75" customHeight="1">
      <c r="E502" s="4" t="str">
        <f>IFERROR(__xludf.DUMMYFUNCTION("GOOGLETRANSLATE(D502, ""he"", ""en"")"),"#VALUE!")</f>
        <v>#VALUE!</v>
      </c>
    </row>
    <row r="503" ht="15.75" customHeight="1">
      <c r="E503" s="4" t="str">
        <f>IFERROR(__xludf.DUMMYFUNCTION("GOOGLETRANSLATE(D503, ""he"", ""en"")"),"#VALUE!")</f>
        <v>#VALUE!</v>
      </c>
    </row>
    <row r="504" ht="15.75" customHeight="1">
      <c r="E504" s="4" t="str">
        <f>IFERROR(__xludf.DUMMYFUNCTION("GOOGLETRANSLATE(D504, ""he"", ""en"")"),"#VALUE!")</f>
        <v>#VALUE!</v>
      </c>
    </row>
    <row r="505" ht="15.75" customHeight="1">
      <c r="E505" s="4" t="str">
        <f>IFERROR(__xludf.DUMMYFUNCTION("GOOGLETRANSLATE(D505, ""he"", ""en"")"),"#VALUE!")</f>
        <v>#VALUE!</v>
      </c>
    </row>
    <row r="506" ht="15.75" customHeight="1">
      <c r="E506" s="4" t="str">
        <f>IFERROR(__xludf.DUMMYFUNCTION("GOOGLETRANSLATE(D506, ""he"", ""en"")"),"#VALUE!")</f>
        <v>#VALUE!</v>
      </c>
    </row>
    <row r="507" ht="15.75" customHeight="1">
      <c r="E507" s="4" t="str">
        <f>IFERROR(__xludf.DUMMYFUNCTION("GOOGLETRANSLATE(D507, ""he"", ""en"")"),"#VALUE!")</f>
        <v>#VALUE!</v>
      </c>
    </row>
    <row r="508" ht="15.75" customHeight="1">
      <c r="E508" s="4" t="str">
        <f>IFERROR(__xludf.DUMMYFUNCTION("GOOGLETRANSLATE(D508, ""he"", ""en"")"),"#VALUE!")</f>
        <v>#VALUE!</v>
      </c>
    </row>
    <row r="509" ht="15.75" customHeight="1">
      <c r="E509" s="4" t="str">
        <f>IFERROR(__xludf.DUMMYFUNCTION("GOOGLETRANSLATE(D509, ""he"", ""en"")"),"#VALUE!")</f>
        <v>#VALUE!</v>
      </c>
    </row>
    <row r="510" ht="15.75" customHeight="1">
      <c r="E510" s="4" t="str">
        <f>IFERROR(__xludf.DUMMYFUNCTION("GOOGLETRANSLATE(D510, ""he"", ""en"")"),"#VALUE!")</f>
        <v>#VALUE!</v>
      </c>
    </row>
    <row r="511" ht="15.75" customHeight="1">
      <c r="E511" s="4" t="str">
        <f>IFERROR(__xludf.DUMMYFUNCTION("GOOGLETRANSLATE(D511, ""he"", ""en"")"),"#VALUE!")</f>
        <v>#VALUE!</v>
      </c>
    </row>
    <row r="512" ht="15.75" customHeight="1">
      <c r="E512" s="4" t="str">
        <f>IFERROR(__xludf.DUMMYFUNCTION("GOOGLETRANSLATE(D512, ""he"", ""en"")"),"#VALUE!")</f>
        <v>#VALUE!</v>
      </c>
    </row>
    <row r="513" ht="15.75" customHeight="1">
      <c r="E513" s="4" t="str">
        <f>IFERROR(__xludf.DUMMYFUNCTION("GOOGLETRANSLATE(D513, ""he"", ""en"")"),"#VALUE!")</f>
        <v>#VALUE!</v>
      </c>
    </row>
    <row r="514" ht="15.75" customHeight="1">
      <c r="E514" s="4" t="str">
        <f>IFERROR(__xludf.DUMMYFUNCTION("GOOGLETRANSLATE(D514, ""he"", ""en"")"),"#VALUE!")</f>
        <v>#VALUE!</v>
      </c>
    </row>
    <row r="515" ht="15.75" customHeight="1">
      <c r="E515" s="4" t="str">
        <f>IFERROR(__xludf.DUMMYFUNCTION("GOOGLETRANSLATE(D515, ""he"", ""en"")"),"#VALUE!")</f>
        <v>#VALUE!</v>
      </c>
    </row>
    <row r="516" ht="15.75" customHeight="1">
      <c r="E516" s="4" t="str">
        <f>IFERROR(__xludf.DUMMYFUNCTION("GOOGLETRANSLATE(D516, ""he"", ""en"")"),"#VALUE!")</f>
        <v>#VALUE!</v>
      </c>
    </row>
    <row r="517" ht="15.75" customHeight="1">
      <c r="E517" s="4" t="str">
        <f>IFERROR(__xludf.DUMMYFUNCTION("GOOGLETRANSLATE(D517, ""he"", ""en"")"),"#VALUE!")</f>
        <v>#VALUE!</v>
      </c>
    </row>
    <row r="518" ht="15.75" customHeight="1">
      <c r="E518" s="4" t="str">
        <f>IFERROR(__xludf.DUMMYFUNCTION("GOOGLETRANSLATE(D518, ""he"", ""en"")"),"#VALUE!")</f>
        <v>#VALUE!</v>
      </c>
    </row>
    <row r="519" ht="15.75" customHeight="1">
      <c r="E519" s="4" t="str">
        <f>IFERROR(__xludf.DUMMYFUNCTION("GOOGLETRANSLATE(D519, ""he"", ""en"")"),"#VALUE!")</f>
        <v>#VALUE!</v>
      </c>
    </row>
    <row r="520" ht="15.75" customHeight="1">
      <c r="E520" s="4" t="str">
        <f>IFERROR(__xludf.DUMMYFUNCTION("GOOGLETRANSLATE(D520, ""he"", ""en"")"),"#VALUE!")</f>
        <v>#VALUE!</v>
      </c>
    </row>
    <row r="521" ht="15.75" customHeight="1">
      <c r="E521" s="4" t="str">
        <f>IFERROR(__xludf.DUMMYFUNCTION("GOOGLETRANSLATE(D521, ""he"", ""en"")"),"#VALUE!")</f>
        <v>#VALUE!</v>
      </c>
    </row>
    <row r="522" ht="15.75" customHeight="1">
      <c r="E522" s="4" t="str">
        <f>IFERROR(__xludf.DUMMYFUNCTION("GOOGLETRANSLATE(D522, ""he"", ""en"")"),"#VALUE!")</f>
        <v>#VALUE!</v>
      </c>
    </row>
    <row r="523" ht="15.75" customHeight="1">
      <c r="E523" s="4" t="str">
        <f>IFERROR(__xludf.DUMMYFUNCTION("GOOGLETRANSLATE(D523, ""he"", ""en"")"),"#VALUE!")</f>
        <v>#VALUE!</v>
      </c>
    </row>
    <row r="524" ht="15.75" customHeight="1">
      <c r="E524" s="4" t="str">
        <f>IFERROR(__xludf.DUMMYFUNCTION("GOOGLETRANSLATE(D524, ""he"", ""en"")"),"#VALUE!")</f>
        <v>#VALUE!</v>
      </c>
    </row>
    <row r="525" ht="15.75" customHeight="1">
      <c r="E525" s="4" t="str">
        <f>IFERROR(__xludf.DUMMYFUNCTION("GOOGLETRANSLATE(D525, ""he"", ""en"")"),"#VALUE!")</f>
        <v>#VALUE!</v>
      </c>
    </row>
    <row r="526" ht="15.75" customHeight="1">
      <c r="E526" s="4" t="str">
        <f>IFERROR(__xludf.DUMMYFUNCTION("GOOGLETRANSLATE(D526, ""he"", ""en"")"),"#VALUE!")</f>
        <v>#VALUE!</v>
      </c>
    </row>
    <row r="527" ht="15.75" customHeight="1">
      <c r="E527" s="4" t="str">
        <f>IFERROR(__xludf.DUMMYFUNCTION("GOOGLETRANSLATE(D527, ""he"", ""en"")"),"#VALUE!")</f>
        <v>#VALUE!</v>
      </c>
    </row>
    <row r="528" ht="15.75" customHeight="1">
      <c r="E528" s="4" t="str">
        <f>IFERROR(__xludf.DUMMYFUNCTION("GOOGLETRANSLATE(D528, ""he"", ""en"")"),"#VALUE!")</f>
        <v>#VALUE!</v>
      </c>
    </row>
    <row r="529" ht="15.75" customHeight="1">
      <c r="E529" s="4" t="str">
        <f>IFERROR(__xludf.DUMMYFUNCTION("GOOGLETRANSLATE(D529, ""he"", ""en"")"),"#VALUE!")</f>
        <v>#VALUE!</v>
      </c>
    </row>
    <row r="530" ht="15.75" customHeight="1">
      <c r="E530" s="4" t="str">
        <f>IFERROR(__xludf.DUMMYFUNCTION("GOOGLETRANSLATE(D530, ""he"", ""en"")"),"#VALUE!")</f>
        <v>#VALUE!</v>
      </c>
    </row>
    <row r="531" ht="15.75" customHeight="1">
      <c r="E531" s="4" t="str">
        <f>IFERROR(__xludf.DUMMYFUNCTION("GOOGLETRANSLATE(D531, ""he"", ""en"")"),"#VALUE!")</f>
        <v>#VALUE!</v>
      </c>
    </row>
    <row r="532" ht="15.75" customHeight="1">
      <c r="E532" s="4" t="str">
        <f>IFERROR(__xludf.DUMMYFUNCTION("GOOGLETRANSLATE(D532, ""he"", ""en"")"),"#VALUE!")</f>
        <v>#VALUE!</v>
      </c>
    </row>
    <row r="533" ht="15.75" customHeight="1">
      <c r="E533" s="4" t="str">
        <f>IFERROR(__xludf.DUMMYFUNCTION("GOOGLETRANSLATE(D533, ""he"", ""en"")"),"#VALUE!")</f>
        <v>#VALUE!</v>
      </c>
    </row>
    <row r="534" ht="15.75" customHeight="1">
      <c r="E534" s="4" t="str">
        <f>IFERROR(__xludf.DUMMYFUNCTION("GOOGLETRANSLATE(D534, ""he"", ""en"")"),"#VALUE!")</f>
        <v>#VALUE!</v>
      </c>
    </row>
    <row r="535" ht="15.75" customHeight="1">
      <c r="E535" s="4" t="str">
        <f>IFERROR(__xludf.DUMMYFUNCTION("GOOGLETRANSLATE(D535, ""he"", ""en"")"),"#VALUE!")</f>
        <v>#VALUE!</v>
      </c>
    </row>
    <row r="536" ht="15.75" customHeight="1">
      <c r="E536" s="4" t="str">
        <f>IFERROR(__xludf.DUMMYFUNCTION("GOOGLETRANSLATE(D536, ""he"", ""en"")"),"#VALUE!")</f>
        <v>#VALUE!</v>
      </c>
    </row>
    <row r="537" ht="15.75" customHeight="1">
      <c r="E537" s="4" t="str">
        <f>IFERROR(__xludf.DUMMYFUNCTION("GOOGLETRANSLATE(D537, ""he"", ""en"")"),"#VALUE!")</f>
        <v>#VALUE!</v>
      </c>
    </row>
    <row r="538" ht="15.75" customHeight="1">
      <c r="E538" s="4" t="str">
        <f>IFERROR(__xludf.DUMMYFUNCTION("GOOGLETRANSLATE(D538, ""he"", ""en"")"),"#VALUE!")</f>
        <v>#VALUE!</v>
      </c>
    </row>
    <row r="539" ht="15.75" customHeight="1">
      <c r="E539" s="4" t="str">
        <f>IFERROR(__xludf.DUMMYFUNCTION("GOOGLETRANSLATE(D539, ""he"", ""en"")"),"#VALUE!")</f>
        <v>#VALUE!</v>
      </c>
    </row>
    <row r="540" ht="15.75" customHeight="1">
      <c r="E540" s="4" t="str">
        <f>IFERROR(__xludf.DUMMYFUNCTION("GOOGLETRANSLATE(D540, ""he"", ""en"")"),"#VALUE!")</f>
        <v>#VALUE!</v>
      </c>
    </row>
    <row r="541" ht="15.75" customHeight="1">
      <c r="E541" s="4" t="str">
        <f>IFERROR(__xludf.DUMMYFUNCTION("GOOGLETRANSLATE(D541, ""he"", ""en"")"),"#VALUE!")</f>
        <v>#VALUE!</v>
      </c>
    </row>
    <row r="542" ht="15.75" customHeight="1">
      <c r="E542" s="4" t="str">
        <f>IFERROR(__xludf.DUMMYFUNCTION("GOOGLETRANSLATE(D542, ""he"", ""en"")"),"#VALUE!")</f>
        <v>#VALUE!</v>
      </c>
    </row>
    <row r="543" ht="15.75" customHeight="1">
      <c r="E543" s="4" t="str">
        <f>IFERROR(__xludf.DUMMYFUNCTION("GOOGLETRANSLATE(D543, ""he"", ""en"")"),"#VALUE!")</f>
        <v>#VALUE!</v>
      </c>
    </row>
    <row r="544" ht="15.75" customHeight="1">
      <c r="E544" s="4" t="str">
        <f>IFERROR(__xludf.DUMMYFUNCTION("GOOGLETRANSLATE(D544, ""he"", ""en"")"),"#VALUE!")</f>
        <v>#VALUE!</v>
      </c>
    </row>
    <row r="545" ht="15.75" customHeight="1">
      <c r="E545" s="4" t="str">
        <f>IFERROR(__xludf.DUMMYFUNCTION("GOOGLETRANSLATE(D545, ""he"", ""en"")"),"#VALUE!")</f>
        <v>#VALUE!</v>
      </c>
    </row>
    <row r="546" ht="15.75" customHeight="1">
      <c r="E546" s="4" t="str">
        <f>IFERROR(__xludf.DUMMYFUNCTION("GOOGLETRANSLATE(D546, ""he"", ""en"")"),"#VALUE!")</f>
        <v>#VALUE!</v>
      </c>
    </row>
    <row r="547" ht="15.75" customHeight="1">
      <c r="E547" s="4" t="str">
        <f>IFERROR(__xludf.DUMMYFUNCTION("GOOGLETRANSLATE(D547, ""he"", ""en"")"),"#VALUE!")</f>
        <v>#VALUE!</v>
      </c>
    </row>
    <row r="548" ht="15.75" customHeight="1">
      <c r="E548" s="4" t="str">
        <f>IFERROR(__xludf.DUMMYFUNCTION("GOOGLETRANSLATE(D548, ""he"", ""en"")"),"#VALUE!")</f>
        <v>#VALUE!</v>
      </c>
    </row>
    <row r="549" ht="15.75" customHeight="1">
      <c r="E549" s="4" t="str">
        <f>IFERROR(__xludf.DUMMYFUNCTION("GOOGLETRANSLATE(D549, ""he"", ""en"")"),"#VALUE!")</f>
        <v>#VALUE!</v>
      </c>
    </row>
    <row r="550" ht="15.75" customHeight="1">
      <c r="E550" s="4" t="str">
        <f>IFERROR(__xludf.DUMMYFUNCTION("GOOGLETRANSLATE(D550, ""he"", ""en"")"),"#VALUE!")</f>
        <v>#VALUE!</v>
      </c>
    </row>
    <row r="551" ht="15.75" customHeight="1">
      <c r="E551" s="4" t="str">
        <f>IFERROR(__xludf.DUMMYFUNCTION("GOOGLETRANSLATE(D551, ""he"", ""en"")"),"#VALUE!")</f>
        <v>#VALUE!</v>
      </c>
    </row>
    <row r="552" ht="15.75" customHeight="1">
      <c r="E552" s="4" t="str">
        <f>IFERROR(__xludf.DUMMYFUNCTION("GOOGLETRANSLATE(D552, ""he"", ""en"")"),"#VALUE!")</f>
        <v>#VALUE!</v>
      </c>
    </row>
    <row r="553" ht="15.75" customHeight="1">
      <c r="E553" s="4" t="str">
        <f>IFERROR(__xludf.DUMMYFUNCTION("GOOGLETRANSLATE(D553, ""he"", ""en"")"),"#VALUE!")</f>
        <v>#VALUE!</v>
      </c>
    </row>
    <row r="554" ht="15.75" customHeight="1">
      <c r="E554" s="4" t="str">
        <f>IFERROR(__xludf.DUMMYFUNCTION("GOOGLETRANSLATE(D554, ""he"", ""en"")"),"#VALUE!")</f>
        <v>#VALUE!</v>
      </c>
    </row>
    <row r="555" ht="15.75" customHeight="1">
      <c r="E555" s="4" t="str">
        <f>IFERROR(__xludf.DUMMYFUNCTION("GOOGLETRANSLATE(D555, ""he"", ""en"")"),"#VALUE!")</f>
        <v>#VALUE!</v>
      </c>
    </row>
    <row r="556" ht="15.75" customHeight="1">
      <c r="E556" s="4" t="str">
        <f>IFERROR(__xludf.DUMMYFUNCTION("GOOGLETRANSLATE(D556, ""he"", ""en"")"),"#VALUE!")</f>
        <v>#VALUE!</v>
      </c>
    </row>
    <row r="557" ht="15.75" customHeight="1">
      <c r="E557" s="4" t="str">
        <f>IFERROR(__xludf.DUMMYFUNCTION("GOOGLETRANSLATE(D557, ""he"", ""en"")"),"#VALUE!")</f>
        <v>#VALUE!</v>
      </c>
    </row>
    <row r="558" ht="15.75" customHeight="1">
      <c r="E558" s="4" t="str">
        <f>IFERROR(__xludf.DUMMYFUNCTION("GOOGLETRANSLATE(D558, ""he"", ""en"")"),"#VALUE!")</f>
        <v>#VALUE!</v>
      </c>
    </row>
    <row r="559" ht="15.75" customHeight="1">
      <c r="E559" s="4" t="str">
        <f>IFERROR(__xludf.DUMMYFUNCTION("GOOGLETRANSLATE(D559, ""he"", ""en"")"),"#VALUE!")</f>
        <v>#VALUE!</v>
      </c>
    </row>
    <row r="560" ht="15.75" customHeight="1">
      <c r="E560" s="4" t="str">
        <f>IFERROR(__xludf.DUMMYFUNCTION("GOOGLETRANSLATE(D560, ""he"", ""en"")"),"#VALUE!")</f>
        <v>#VALUE!</v>
      </c>
    </row>
    <row r="561" ht="15.75" customHeight="1">
      <c r="E561" s="4" t="str">
        <f>IFERROR(__xludf.DUMMYFUNCTION("GOOGLETRANSLATE(D561, ""he"", ""en"")"),"#VALUE!")</f>
        <v>#VALUE!</v>
      </c>
    </row>
    <row r="562" ht="15.75" customHeight="1">
      <c r="E562" s="4" t="str">
        <f>IFERROR(__xludf.DUMMYFUNCTION("GOOGLETRANSLATE(D562, ""he"", ""en"")"),"#VALUE!")</f>
        <v>#VALUE!</v>
      </c>
    </row>
    <row r="563" ht="15.75" customHeight="1">
      <c r="E563" s="4" t="str">
        <f>IFERROR(__xludf.DUMMYFUNCTION("GOOGLETRANSLATE(D563, ""he"", ""en"")"),"#VALUE!")</f>
        <v>#VALUE!</v>
      </c>
    </row>
    <row r="564" ht="15.75" customHeight="1">
      <c r="E564" s="4" t="str">
        <f>IFERROR(__xludf.DUMMYFUNCTION("GOOGLETRANSLATE(D564, ""he"", ""en"")"),"#VALUE!")</f>
        <v>#VALUE!</v>
      </c>
    </row>
    <row r="565" ht="15.75" customHeight="1">
      <c r="E565" s="4" t="str">
        <f>IFERROR(__xludf.DUMMYFUNCTION("GOOGLETRANSLATE(D565, ""he"", ""en"")"),"#VALUE!")</f>
        <v>#VALUE!</v>
      </c>
    </row>
    <row r="566" ht="15.75" customHeight="1">
      <c r="E566" s="4" t="str">
        <f>IFERROR(__xludf.DUMMYFUNCTION("GOOGLETRANSLATE(D566, ""he"", ""en"")"),"#VALUE!")</f>
        <v>#VALUE!</v>
      </c>
    </row>
    <row r="567" ht="15.75" customHeight="1">
      <c r="E567" s="4" t="str">
        <f>IFERROR(__xludf.DUMMYFUNCTION("GOOGLETRANSLATE(D567, ""he"", ""en"")"),"#VALUE!")</f>
        <v>#VALUE!</v>
      </c>
    </row>
    <row r="568" ht="15.75" customHeight="1">
      <c r="E568" s="4" t="str">
        <f>IFERROR(__xludf.DUMMYFUNCTION("GOOGLETRANSLATE(D568, ""he"", ""en"")"),"#VALUE!")</f>
        <v>#VALUE!</v>
      </c>
    </row>
    <row r="569" ht="15.75" customHeight="1">
      <c r="E569" s="4" t="str">
        <f>IFERROR(__xludf.DUMMYFUNCTION("GOOGLETRANSLATE(D569, ""he"", ""en"")"),"#VALUE!")</f>
        <v>#VALUE!</v>
      </c>
    </row>
    <row r="570" ht="15.75" customHeight="1">
      <c r="E570" s="4" t="str">
        <f>IFERROR(__xludf.DUMMYFUNCTION("GOOGLETRANSLATE(D570, ""he"", ""en"")"),"#VALUE!")</f>
        <v>#VALUE!</v>
      </c>
    </row>
    <row r="571" ht="15.75" customHeight="1">
      <c r="E571" s="4" t="str">
        <f>IFERROR(__xludf.DUMMYFUNCTION("GOOGLETRANSLATE(D571, ""he"", ""en"")"),"#VALUE!")</f>
        <v>#VALUE!</v>
      </c>
    </row>
    <row r="572" ht="15.75" customHeight="1">
      <c r="E572" s="4" t="str">
        <f>IFERROR(__xludf.DUMMYFUNCTION("GOOGLETRANSLATE(D572, ""he"", ""en"")"),"#VALUE!")</f>
        <v>#VALUE!</v>
      </c>
    </row>
    <row r="573" ht="15.75" customHeight="1">
      <c r="E573" s="4" t="str">
        <f>IFERROR(__xludf.DUMMYFUNCTION("GOOGLETRANSLATE(D573, ""he"", ""en"")"),"#VALUE!")</f>
        <v>#VALUE!</v>
      </c>
    </row>
    <row r="574" ht="15.75" customHeight="1">
      <c r="E574" s="4" t="str">
        <f>IFERROR(__xludf.DUMMYFUNCTION("GOOGLETRANSLATE(D574, ""he"", ""en"")"),"#VALUE!")</f>
        <v>#VALUE!</v>
      </c>
    </row>
    <row r="575" ht="15.75" customHeight="1">
      <c r="E575" s="4" t="str">
        <f>IFERROR(__xludf.DUMMYFUNCTION("GOOGLETRANSLATE(D575, ""he"", ""en"")"),"#VALUE!")</f>
        <v>#VALUE!</v>
      </c>
    </row>
    <row r="576" ht="15.75" customHeight="1">
      <c r="E576" s="4" t="str">
        <f>IFERROR(__xludf.DUMMYFUNCTION("GOOGLETRANSLATE(D576, ""he"", ""en"")"),"#VALUE!")</f>
        <v>#VALUE!</v>
      </c>
    </row>
    <row r="577" ht="15.75" customHeight="1">
      <c r="E577" s="4" t="str">
        <f>IFERROR(__xludf.DUMMYFUNCTION("GOOGLETRANSLATE(D577, ""he"", ""en"")"),"#VALUE!")</f>
        <v>#VALUE!</v>
      </c>
    </row>
    <row r="578" ht="15.75" customHeight="1">
      <c r="E578" s="4" t="str">
        <f>IFERROR(__xludf.DUMMYFUNCTION("GOOGLETRANSLATE(D578, ""he"", ""en"")"),"#VALUE!")</f>
        <v>#VALUE!</v>
      </c>
    </row>
    <row r="579" ht="15.75" customHeight="1">
      <c r="E579" s="4" t="str">
        <f>IFERROR(__xludf.DUMMYFUNCTION("GOOGLETRANSLATE(D579, ""he"", ""en"")"),"#VALUE!")</f>
        <v>#VALUE!</v>
      </c>
    </row>
    <row r="580" ht="15.75" customHeight="1">
      <c r="E580" s="4" t="str">
        <f>IFERROR(__xludf.DUMMYFUNCTION("GOOGLETRANSLATE(D580, ""he"", ""en"")"),"#VALUE!")</f>
        <v>#VALUE!</v>
      </c>
    </row>
    <row r="581" ht="15.75" customHeight="1">
      <c r="E581" s="4" t="str">
        <f>IFERROR(__xludf.DUMMYFUNCTION("GOOGLETRANSLATE(D581, ""he"", ""en"")"),"#VALUE!")</f>
        <v>#VALUE!</v>
      </c>
    </row>
    <row r="582" ht="15.75" customHeight="1">
      <c r="E582" s="4" t="str">
        <f>IFERROR(__xludf.DUMMYFUNCTION("GOOGLETRANSLATE(D582, ""he"", ""en"")"),"#VALUE!")</f>
        <v>#VALUE!</v>
      </c>
    </row>
    <row r="583" ht="15.75" customHeight="1">
      <c r="E583" s="4" t="str">
        <f>IFERROR(__xludf.DUMMYFUNCTION("GOOGLETRANSLATE(D583, ""he"", ""en"")"),"#VALUE!")</f>
        <v>#VALUE!</v>
      </c>
    </row>
    <row r="584" ht="15.75" customHeight="1">
      <c r="E584" s="4" t="str">
        <f>IFERROR(__xludf.DUMMYFUNCTION("GOOGLETRANSLATE(D584, ""he"", ""en"")"),"#VALUE!")</f>
        <v>#VALUE!</v>
      </c>
    </row>
    <row r="585" ht="15.75" customHeight="1">
      <c r="E585" s="4" t="str">
        <f>IFERROR(__xludf.DUMMYFUNCTION("GOOGLETRANSLATE(D585, ""he"", ""en"")"),"#VALUE!")</f>
        <v>#VALUE!</v>
      </c>
    </row>
    <row r="586" ht="15.75" customHeight="1">
      <c r="E586" s="4" t="str">
        <f>IFERROR(__xludf.DUMMYFUNCTION("GOOGLETRANSLATE(D586, ""he"", ""en"")"),"#VALUE!")</f>
        <v>#VALUE!</v>
      </c>
    </row>
    <row r="587" ht="15.75" customHeight="1">
      <c r="E587" s="4" t="str">
        <f>IFERROR(__xludf.DUMMYFUNCTION("GOOGLETRANSLATE(D587, ""he"", ""en"")"),"#VALUE!")</f>
        <v>#VALUE!</v>
      </c>
    </row>
    <row r="588" ht="15.75" customHeight="1">
      <c r="E588" s="4" t="str">
        <f>IFERROR(__xludf.DUMMYFUNCTION("GOOGLETRANSLATE(D588, ""he"", ""en"")"),"#VALUE!")</f>
        <v>#VALUE!</v>
      </c>
    </row>
    <row r="589" ht="15.75" customHeight="1">
      <c r="E589" s="4" t="str">
        <f>IFERROR(__xludf.DUMMYFUNCTION("GOOGLETRANSLATE(D589, ""he"", ""en"")"),"#VALUE!")</f>
        <v>#VALUE!</v>
      </c>
    </row>
    <row r="590" ht="15.75" customHeight="1">
      <c r="E590" s="4" t="str">
        <f>IFERROR(__xludf.DUMMYFUNCTION("GOOGLETRANSLATE(D590, ""he"", ""en"")"),"#VALUE!")</f>
        <v>#VALUE!</v>
      </c>
    </row>
    <row r="591" ht="15.75" customHeight="1">
      <c r="E591" s="4" t="str">
        <f>IFERROR(__xludf.DUMMYFUNCTION("GOOGLETRANSLATE(D591, ""he"", ""en"")"),"#VALUE!")</f>
        <v>#VALUE!</v>
      </c>
    </row>
    <row r="592" ht="15.75" customHeight="1">
      <c r="E592" s="4" t="str">
        <f>IFERROR(__xludf.DUMMYFUNCTION("GOOGLETRANSLATE(D592, ""he"", ""en"")"),"#VALUE!")</f>
        <v>#VALUE!</v>
      </c>
    </row>
    <row r="593" ht="15.75" customHeight="1">
      <c r="E593" s="4" t="str">
        <f>IFERROR(__xludf.DUMMYFUNCTION("GOOGLETRANSLATE(D593, ""he"", ""en"")"),"#VALUE!")</f>
        <v>#VALUE!</v>
      </c>
    </row>
    <row r="594" ht="15.75" customHeight="1">
      <c r="E594" s="4" t="str">
        <f>IFERROR(__xludf.DUMMYFUNCTION("GOOGLETRANSLATE(D594, ""he"", ""en"")"),"#VALUE!")</f>
        <v>#VALUE!</v>
      </c>
    </row>
    <row r="595" ht="15.75" customHeight="1">
      <c r="E595" s="4" t="str">
        <f>IFERROR(__xludf.DUMMYFUNCTION("GOOGLETRANSLATE(D595, ""he"", ""en"")"),"#VALUE!")</f>
        <v>#VALUE!</v>
      </c>
    </row>
    <row r="596" ht="15.75" customHeight="1">
      <c r="E596" s="4" t="str">
        <f>IFERROR(__xludf.DUMMYFUNCTION("GOOGLETRANSLATE(D596, ""he"", ""en"")"),"#VALUE!")</f>
        <v>#VALUE!</v>
      </c>
    </row>
    <row r="597" ht="15.75" customHeight="1">
      <c r="E597" s="4" t="str">
        <f>IFERROR(__xludf.DUMMYFUNCTION("GOOGLETRANSLATE(D597, ""he"", ""en"")"),"#VALUE!")</f>
        <v>#VALUE!</v>
      </c>
    </row>
    <row r="598" ht="15.75" customHeight="1">
      <c r="E598" s="4" t="str">
        <f>IFERROR(__xludf.DUMMYFUNCTION("GOOGLETRANSLATE(D598, ""he"", ""en"")"),"#VALUE!")</f>
        <v>#VALUE!</v>
      </c>
    </row>
    <row r="599" ht="15.75" customHeight="1">
      <c r="E599" s="4" t="str">
        <f>IFERROR(__xludf.DUMMYFUNCTION("GOOGLETRANSLATE(D599, ""he"", ""en"")"),"#VALUE!")</f>
        <v>#VALUE!</v>
      </c>
    </row>
    <row r="600" ht="15.75" customHeight="1">
      <c r="E600" s="4" t="str">
        <f>IFERROR(__xludf.DUMMYFUNCTION("GOOGLETRANSLATE(D600, ""he"", ""en"")"),"#VALUE!")</f>
        <v>#VALUE!</v>
      </c>
    </row>
    <row r="601" ht="15.75" customHeight="1">
      <c r="E601" s="4" t="str">
        <f>IFERROR(__xludf.DUMMYFUNCTION("GOOGLETRANSLATE(D601, ""he"", ""en"")"),"#VALUE!")</f>
        <v>#VALUE!</v>
      </c>
    </row>
    <row r="602" ht="15.75" customHeight="1">
      <c r="E602" s="4" t="str">
        <f>IFERROR(__xludf.DUMMYFUNCTION("GOOGLETRANSLATE(D602, ""he"", ""en"")"),"#VALUE!")</f>
        <v>#VALUE!</v>
      </c>
    </row>
    <row r="603" ht="15.75" customHeight="1">
      <c r="E603" s="4" t="str">
        <f>IFERROR(__xludf.DUMMYFUNCTION("GOOGLETRANSLATE(D603, ""he"", ""en"")"),"#VALUE!")</f>
        <v>#VALUE!</v>
      </c>
    </row>
    <row r="604" ht="15.75" customHeight="1">
      <c r="E604" s="4" t="str">
        <f>IFERROR(__xludf.DUMMYFUNCTION("GOOGLETRANSLATE(D604, ""he"", ""en"")"),"#VALUE!")</f>
        <v>#VALUE!</v>
      </c>
    </row>
    <row r="605" ht="15.75" customHeight="1">
      <c r="E605" s="4" t="str">
        <f>IFERROR(__xludf.DUMMYFUNCTION("GOOGLETRANSLATE(D605, ""he"", ""en"")"),"#VALUE!")</f>
        <v>#VALUE!</v>
      </c>
    </row>
    <row r="606" ht="15.75" customHeight="1">
      <c r="E606" s="4" t="str">
        <f>IFERROR(__xludf.DUMMYFUNCTION("GOOGLETRANSLATE(D606, ""he"", ""en"")"),"#VALUE!")</f>
        <v>#VALUE!</v>
      </c>
    </row>
    <row r="607" ht="15.75" customHeight="1">
      <c r="E607" s="4" t="str">
        <f>IFERROR(__xludf.DUMMYFUNCTION("GOOGLETRANSLATE(D607, ""he"", ""en"")"),"#VALUE!")</f>
        <v>#VALUE!</v>
      </c>
    </row>
    <row r="608" ht="15.75" customHeight="1">
      <c r="E608" s="4" t="str">
        <f>IFERROR(__xludf.DUMMYFUNCTION("GOOGLETRANSLATE(D608, ""he"", ""en"")"),"#VALUE!")</f>
        <v>#VALUE!</v>
      </c>
    </row>
    <row r="609" ht="15.75" customHeight="1">
      <c r="E609" s="4" t="str">
        <f>IFERROR(__xludf.DUMMYFUNCTION("GOOGLETRANSLATE(D609, ""he"", ""en"")"),"#VALUE!")</f>
        <v>#VALUE!</v>
      </c>
    </row>
    <row r="610" ht="15.75" customHeight="1">
      <c r="E610" s="4" t="str">
        <f>IFERROR(__xludf.DUMMYFUNCTION("GOOGLETRANSLATE(D610, ""he"", ""en"")"),"#VALUE!")</f>
        <v>#VALUE!</v>
      </c>
    </row>
    <row r="611" ht="15.75" customHeight="1">
      <c r="E611" s="4" t="str">
        <f>IFERROR(__xludf.DUMMYFUNCTION("GOOGLETRANSLATE(D611, ""he"", ""en"")"),"#VALUE!")</f>
        <v>#VALUE!</v>
      </c>
    </row>
    <row r="612" ht="15.75" customHeight="1">
      <c r="E612" s="4" t="str">
        <f>IFERROR(__xludf.DUMMYFUNCTION("GOOGLETRANSLATE(D612, ""he"", ""en"")"),"#VALUE!")</f>
        <v>#VALUE!</v>
      </c>
    </row>
    <row r="613" ht="15.75" customHeight="1">
      <c r="E613" s="4" t="str">
        <f>IFERROR(__xludf.DUMMYFUNCTION("GOOGLETRANSLATE(D613, ""he"", ""en"")"),"#VALUE!")</f>
        <v>#VALUE!</v>
      </c>
    </row>
    <row r="614" ht="15.75" customHeight="1">
      <c r="E614" s="4" t="str">
        <f>IFERROR(__xludf.DUMMYFUNCTION("GOOGLETRANSLATE(D614, ""he"", ""en"")"),"#VALUE!")</f>
        <v>#VALUE!</v>
      </c>
    </row>
    <row r="615" ht="15.75" customHeight="1">
      <c r="E615" s="4" t="str">
        <f>IFERROR(__xludf.DUMMYFUNCTION("GOOGLETRANSLATE(D615, ""he"", ""en"")"),"#VALUE!")</f>
        <v>#VALUE!</v>
      </c>
    </row>
    <row r="616" ht="15.75" customHeight="1">
      <c r="E616" s="4" t="str">
        <f>IFERROR(__xludf.DUMMYFUNCTION("GOOGLETRANSLATE(D616, ""he"", ""en"")"),"#VALUE!")</f>
        <v>#VALUE!</v>
      </c>
    </row>
    <row r="617" ht="15.75" customHeight="1">
      <c r="E617" s="4" t="str">
        <f>IFERROR(__xludf.DUMMYFUNCTION("GOOGLETRANSLATE(D617, ""he"", ""en"")"),"#VALUE!")</f>
        <v>#VALUE!</v>
      </c>
    </row>
    <row r="618" ht="15.75" customHeight="1">
      <c r="E618" s="4" t="str">
        <f>IFERROR(__xludf.DUMMYFUNCTION("GOOGLETRANSLATE(D618, ""he"", ""en"")"),"#VALUE!")</f>
        <v>#VALUE!</v>
      </c>
    </row>
    <row r="619" ht="15.75" customHeight="1">
      <c r="E619" s="4" t="str">
        <f>IFERROR(__xludf.DUMMYFUNCTION("GOOGLETRANSLATE(D619, ""he"", ""en"")"),"#VALUE!")</f>
        <v>#VALUE!</v>
      </c>
    </row>
    <row r="620" ht="15.75" customHeight="1">
      <c r="E620" s="4" t="str">
        <f>IFERROR(__xludf.DUMMYFUNCTION("GOOGLETRANSLATE(D620, ""he"", ""en"")"),"#VALUE!")</f>
        <v>#VALUE!</v>
      </c>
    </row>
    <row r="621" ht="15.75" customHeight="1">
      <c r="E621" s="4" t="str">
        <f>IFERROR(__xludf.DUMMYFUNCTION("GOOGLETRANSLATE(D621, ""he"", ""en"")"),"#VALUE!")</f>
        <v>#VALUE!</v>
      </c>
    </row>
    <row r="622" ht="15.75" customHeight="1">
      <c r="E622" s="4" t="str">
        <f>IFERROR(__xludf.DUMMYFUNCTION("GOOGLETRANSLATE(D622, ""he"", ""en"")"),"#VALUE!")</f>
        <v>#VALUE!</v>
      </c>
    </row>
    <row r="623" ht="15.75" customHeight="1">
      <c r="E623" s="4" t="str">
        <f>IFERROR(__xludf.DUMMYFUNCTION("GOOGLETRANSLATE(D623, ""he"", ""en"")"),"#VALUE!")</f>
        <v>#VALUE!</v>
      </c>
    </row>
    <row r="624" ht="15.75" customHeight="1">
      <c r="E624" s="4" t="str">
        <f>IFERROR(__xludf.DUMMYFUNCTION("GOOGLETRANSLATE(D624, ""he"", ""en"")"),"#VALUE!")</f>
        <v>#VALUE!</v>
      </c>
    </row>
    <row r="625" ht="15.75" customHeight="1">
      <c r="E625" s="4" t="str">
        <f>IFERROR(__xludf.DUMMYFUNCTION("GOOGLETRANSLATE(D625, ""he"", ""en"")"),"#VALUE!")</f>
        <v>#VALUE!</v>
      </c>
    </row>
    <row r="626" ht="15.75" customHeight="1">
      <c r="E626" s="4" t="str">
        <f>IFERROR(__xludf.DUMMYFUNCTION("GOOGLETRANSLATE(D626, ""he"", ""en"")"),"#VALUE!")</f>
        <v>#VALUE!</v>
      </c>
    </row>
    <row r="627" ht="15.75" customHeight="1">
      <c r="E627" s="4" t="str">
        <f>IFERROR(__xludf.DUMMYFUNCTION("GOOGLETRANSLATE(D627, ""he"", ""en"")"),"#VALUE!")</f>
        <v>#VALUE!</v>
      </c>
    </row>
    <row r="628" ht="15.75" customHeight="1">
      <c r="E628" s="4" t="str">
        <f>IFERROR(__xludf.DUMMYFUNCTION("GOOGLETRANSLATE(D628, ""he"", ""en"")"),"#VALUE!")</f>
        <v>#VALUE!</v>
      </c>
    </row>
    <row r="629" ht="15.75" customHeight="1">
      <c r="E629" s="4" t="str">
        <f>IFERROR(__xludf.DUMMYFUNCTION("GOOGLETRANSLATE(D629, ""he"", ""en"")"),"#VALUE!")</f>
        <v>#VALUE!</v>
      </c>
    </row>
    <row r="630" ht="15.75" customHeight="1">
      <c r="E630" s="4" t="str">
        <f>IFERROR(__xludf.DUMMYFUNCTION("GOOGLETRANSLATE(D630, ""he"", ""en"")"),"#VALUE!")</f>
        <v>#VALUE!</v>
      </c>
    </row>
    <row r="631" ht="15.75" customHeight="1">
      <c r="E631" s="4" t="str">
        <f>IFERROR(__xludf.DUMMYFUNCTION("GOOGLETRANSLATE(D631, ""he"", ""en"")"),"#VALUE!")</f>
        <v>#VALUE!</v>
      </c>
    </row>
    <row r="632" ht="15.75" customHeight="1">
      <c r="E632" s="4" t="str">
        <f>IFERROR(__xludf.DUMMYFUNCTION("GOOGLETRANSLATE(D632, ""he"", ""en"")"),"#VALUE!")</f>
        <v>#VALUE!</v>
      </c>
    </row>
    <row r="633" ht="15.75" customHeight="1">
      <c r="E633" s="4" t="str">
        <f>IFERROR(__xludf.DUMMYFUNCTION("GOOGLETRANSLATE(D633, ""he"", ""en"")"),"#VALUE!")</f>
        <v>#VALUE!</v>
      </c>
    </row>
    <row r="634" ht="15.75" customHeight="1">
      <c r="E634" s="4" t="str">
        <f>IFERROR(__xludf.DUMMYFUNCTION("GOOGLETRANSLATE(D634, ""he"", ""en"")"),"#VALUE!")</f>
        <v>#VALUE!</v>
      </c>
    </row>
    <row r="635" ht="15.75" customHeight="1">
      <c r="E635" s="4" t="str">
        <f>IFERROR(__xludf.DUMMYFUNCTION("GOOGLETRANSLATE(D635, ""he"", ""en"")"),"#VALUE!")</f>
        <v>#VALUE!</v>
      </c>
    </row>
    <row r="636" ht="15.75" customHeight="1">
      <c r="E636" s="4" t="str">
        <f>IFERROR(__xludf.DUMMYFUNCTION("GOOGLETRANSLATE(D636, ""he"", ""en"")"),"#VALUE!")</f>
        <v>#VALUE!</v>
      </c>
    </row>
    <row r="637" ht="15.75" customHeight="1">
      <c r="E637" s="4" t="str">
        <f>IFERROR(__xludf.DUMMYFUNCTION("GOOGLETRANSLATE(D637, ""he"", ""en"")"),"#VALUE!")</f>
        <v>#VALUE!</v>
      </c>
    </row>
    <row r="638" ht="15.75" customHeight="1">
      <c r="E638" s="4" t="str">
        <f>IFERROR(__xludf.DUMMYFUNCTION("GOOGLETRANSLATE(D638, ""he"", ""en"")"),"#VALUE!")</f>
        <v>#VALUE!</v>
      </c>
    </row>
    <row r="639" ht="15.75" customHeight="1">
      <c r="E639" s="4" t="str">
        <f>IFERROR(__xludf.DUMMYFUNCTION("GOOGLETRANSLATE(D639, ""he"", ""en"")"),"#VALUE!")</f>
        <v>#VALUE!</v>
      </c>
    </row>
    <row r="640" ht="15.75" customHeight="1">
      <c r="E640" s="4" t="str">
        <f>IFERROR(__xludf.DUMMYFUNCTION("GOOGLETRANSLATE(D640, ""he"", ""en"")"),"#VALUE!")</f>
        <v>#VALUE!</v>
      </c>
    </row>
    <row r="641" ht="15.75" customHeight="1">
      <c r="E641" s="4" t="str">
        <f>IFERROR(__xludf.DUMMYFUNCTION("GOOGLETRANSLATE(D641, ""he"", ""en"")"),"#VALUE!")</f>
        <v>#VALUE!</v>
      </c>
    </row>
    <row r="642" ht="15.75" customHeight="1">
      <c r="E642" s="4" t="str">
        <f>IFERROR(__xludf.DUMMYFUNCTION("GOOGLETRANSLATE(D642, ""he"", ""en"")"),"#VALUE!")</f>
        <v>#VALUE!</v>
      </c>
    </row>
    <row r="643" ht="15.75" customHeight="1">
      <c r="E643" s="4" t="str">
        <f>IFERROR(__xludf.DUMMYFUNCTION("GOOGLETRANSLATE(D643, ""he"", ""en"")"),"#VALUE!")</f>
        <v>#VALUE!</v>
      </c>
    </row>
    <row r="644" ht="15.75" customHeight="1">
      <c r="E644" s="4" t="str">
        <f>IFERROR(__xludf.DUMMYFUNCTION("GOOGLETRANSLATE(D644, ""he"", ""en"")"),"#VALUE!")</f>
        <v>#VALUE!</v>
      </c>
    </row>
    <row r="645" ht="15.75" customHeight="1">
      <c r="E645" s="4" t="str">
        <f>IFERROR(__xludf.DUMMYFUNCTION("GOOGLETRANSLATE(D645, ""he"", ""en"")"),"#VALUE!")</f>
        <v>#VALUE!</v>
      </c>
    </row>
    <row r="646" ht="15.75" customHeight="1">
      <c r="E646" s="4" t="str">
        <f>IFERROR(__xludf.DUMMYFUNCTION("GOOGLETRANSLATE(D646, ""he"", ""en"")"),"#VALUE!")</f>
        <v>#VALUE!</v>
      </c>
    </row>
    <row r="647" ht="15.75" customHeight="1">
      <c r="E647" s="4" t="str">
        <f>IFERROR(__xludf.DUMMYFUNCTION("GOOGLETRANSLATE(D647, ""he"", ""en"")"),"#VALUE!")</f>
        <v>#VALUE!</v>
      </c>
    </row>
    <row r="648" ht="15.75" customHeight="1">
      <c r="E648" s="4" t="str">
        <f>IFERROR(__xludf.DUMMYFUNCTION("GOOGLETRANSLATE(D648, ""he"", ""en"")"),"#VALUE!")</f>
        <v>#VALUE!</v>
      </c>
    </row>
    <row r="649" ht="15.75" customHeight="1">
      <c r="E649" s="4" t="str">
        <f>IFERROR(__xludf.DUMMYFUNCTION("GOOGLETRANSLATE(D649, ""he"", ""en"")"),"#VALUE!")</f>
        <v>#VALUE!</v>
      </c>
    </row>
    <row r="650" ht="15.75" customHeight="1">
      <c r="E650" s="4" t="str">
        <f>IFERROR(__xludf.DUMMYFUNCTION("GOOGLETRANSLATE(D650, ""he"", ""en"")"),"#VALUE!")</f>
        <v>#VALUE!</v>
      </c>
    </row>
    <row r="651" ht="15.75" customHeight="1">
      <c r="E651" s="4" t="str">
        <f>IFERROR(__xludf.DUMMYFUNCTION("GOOGLETRANSLATE(D651, ""he"", ""en"")"),"#VALUE!")</f>
        <v>#VALUE!</v>
      </c>
    </row>
    <row r="652" ht="15.75" customHeight="1">
      <c r="E652" s="4" t="str">
        <f>IFERROR(__xludf.DUMMYFUNCTION("GOOGLETRANSLATE(D652, ""he"", ""en"")"),"#VALUE!")</f>
        <v>#VALUE!</v>
      </c>
    </row>
    <row r="653" ht="15.75" customHeight="1">
      <c r="E653" s="4" t="str">
        <f>IFERROR(__xludf.DUMMYFUNCTION("GOOGLETRANSLATE(D653, ""he"", ""en"")"),"#VALUE!")</f>
        <v>#VALUE!</v>
      </c>
    </row>
    <row r="654" ht="15.75" customHeight="1">
      <c r="E654" s="4" t="str">
        <f>IFERROR(__xludf.DUMMYFUNCTION("GOOGLETRANSLATE(D654, ""he"", ""en"")"),"#VALUE!")</f>
        <v>#VALUE!</v>
      </c>
    </row>
    <row r="655" ht="15.75" customHeight="1">
      <c r="E655" s="4" t="str">
        <f>IFERROR(__xludf.DUMMYFUNCTION("GOOGLETRANSLATE(D655, ""he"", ""en"")"),"#VALUE!")</f>
        <v>#VALUE!</v>
      </c>
    </row>
    <row r="656" ht="15.75" customHeight="1">
      <c r="E656" s="4" t="str">
        <f>IFERROR(__xludf.DUMMYFUNCTION("GOOGLETRANSLATE(D656, ""he"", ""en"")"),"#VALUE!")</f>
        <v>#VALUE!</v>
      </c>
    </row>
    <row r="657" ht="15.75" customHeight="1">
      <c r="E657" s="4" t="str">
        <f>IFERROR(__xludf.DUMMYFUNCTION("GOOGLETRANSLATE(D657, ""he"", ""en"")"),"#VALUE!")</f>
        <v>#VALUE!</v>
      </c>
    </row>
    <row r="658" ht="15.75" customHeight="1">
      <c r="E658" s="4" t="str">
        <f>IFERROR(__xludf.DUMMYFUNCTION("GOOGLETRANSLATE(D658, ""he"", ""en"")"),"#VALUE!")</f>
        <v>#VALUE!</v>
      </c>
    </row>
    <row r="659" ht="15.75" customHeight="1">
      <c r="E659" s="4" t="str">
        <f>IFERROR(__xludf.DUMMYFUNCTION("GOOGLETRANSLATE(D659, ""he"", ""en"")"),"#VALUE!")</f>
        <v>#VALUE!</v>
      </c>
    </row>
    <row r="660" ht="15.75" customHeight="1">
      <c r="E660" s="4" t="str">
        <f>IFERROR(__xludf.DUMMYFUNCTION("GOOGLETRANSLATE(D660, ""he"", ""en"")"),"#VALUE!")</f>
        <v>#VALUE!</v>
      </c>
    </row>
    <row r="661" ht="15.75" customHeight="1">
      <c r="E661" s="4" t="str">
        <f>IFERROR(__xludf.DUMMYFUNCTION("GOOGLETRANSLATE(D661, ""he"", ""en"")"),"#VALUE!")</f>
        <v>#VALUE!</v>
      </c>
    </row>
    <row r="662" ht="15.75" customHeight="1">
      <c r="E662" s="4" t="str">
        <f>IFERROR(__xludf.DUMMYFUNCTION("GOOGLETRANSLATE(D662, ""he"", ""en"")"),"#VALUE!")</f>
        <v>#VALUE!</v>
      </c>
    </row>
    <row r="663" ht="15.75" customHeight="1">
      <c r="E663" s="4" t="str">
        <f>IFERROR(__xludf.DUMMYFUNCTION("GOOGLETRANSLATE(D663, ""he"", ""en"")"),"#VALUE!")</f>
        <v>#VALUE!</v>
      </c>
    </row>
    <row r="664" ht="15.75" customHeight="1">
      <c r="E664" s="4" t="str">
        <f>IFERROR(__xludf.DUMMYFUNCTION("GOOGLETRANSLATE(D664, ""he"", ""en"")"),"#VALUE!")</f>
        <v>#VALUE!</v>
      </c>
    </row>
    <row r="665" ht="15.75" customHeight="1">
      <c r="E665" s="4" t="str">
        <f>IFERROR(__xludf.DUMMYFUNCTION("GOOGLETRANSLATE(D665, ""he"", ""en"")"),"#VALUE!")</f>
        <v>#VALUE!</v>
      </c>
    </row>
    <row r="666" ht="15.75" customHeight="1">
      <c r="E666" s="4" t="str">
        <f>IFERROR(__xludf.DUMMYFUNCTION("GOOGLETRANSLATE(D666, ""he"", ""en"")"),"#VALUE!")</f>
        <v>#VALUE!</v>
      </c>
    </row>
    <row r="667" ht="15.75" customHeight="1">
      <c r="E667" s="4" t="str">
        <f>IFERROR(__xludf.DUMMYFUNCTION("GOOGLETRANSLATE(D667, ""he"", ""en"")"),"#VALUE!")</f>
        <v>#VALUE!</v>
      </c>
    </row>
    <row r="668" ht="15.75" customHeight="1">
      <c r="E668" s="4" t="str">
        <f>IFERROR(__xludf.DUMMYFUNCTION("GOOGLETRANSLATE(D668, ""he"", ""en"")"),"#VALUE!")</f>
        <v>#VALUE!</v>
      </c>
    </row>
    <row r="669" ht="15.75" customHeight="1">
      <c r="E669" s="4" t="str">
        <f>IFERROR(__xludf.DUMMYFUNCTION("GOOGLETRANSLATE(D669, ""he"", ""en"")"),"#VALUE!")</f>
        <v>#VALUE!</v>
      </c>
    </row>
    <row r="670" ht="15.75" customHeight="1">
      <c r="E670" s="4" t="str">
        <f>IFERROR(__xludf.DUMMYFUNCTION("GOOGLETRANSLATE(D670, ""he"", ""en"")"),"#VALUE!")</f>
        <v>#VALUE!</v>
      </c>
    </row>
    <row r="671" ht="15.75" customHeight="1">
      <c r="E671" s="4" t="str">
        <f>IFERROR(__xludf.DUMMYFUNCTION("GOOGLETRANSLATE(D671, ""he"", ""en"")"),"#VALUE!")</f>
        <v>#VALUE!</v>
      </c>
    </row>
    <row r="672" ht="15.75" customHeight="1">
      <c r="E672" s="4" t="str">
        <f>IFERROR(__xludf.DUMMYFUNCTION("GOOGLETRANSLATE(D672, ""he"", ""en"")"),"#VALUE!")</f>
        <v>#VALUE!</v>
      </c>
    </row>
    <row r="673" ht="15.75" customHeight="1">
      <c r="E673" s="4" t="str">
        <f>IFERROR(__xludf.DUMMYFUNCTION("GOOGLETRANSLATE(D673, ""he"", ""en"")"),"#VALUE!")</f>
        <v>#VALUE!</v>
      </c>
    </row>
    <row r="674" ht="15.75" customHeight="1">
      <c r="E674" s="4" t="str">
        <f>IFERROR(__xludf.DUMMYFUNCTION("GOOGLETRANSLATE(D674, ""he"", ""en"")"),"#VALUE!")</f>
        <v>#VALUE!</v>
      </c>
    </row>
    <row r="675" ht="15.75" customHeight="1">
      <c r="E675" s="4" t="str">
        <f>IFERROR(__xludf.DUMMYFUNCTION("GOOGLETRANSLATE(D675, ""he"", ""en"")"),"#VALUE!")</f>
        <v>#VALUE!</v>
      </c>
    </row>
    <row r="676" ht="15.75" customHeight="1">
      <c r="E676" s="4" t="str">
        <f>IFERROR(__xludf.DUMMYFUNCTION("GOOGLETRANSLATE(D676, ""he"", ""en"")"),"#VALUE!")</f>
        <v>#VALUE!</v>
      </c>
    </row>
    <row r="677" ht="15.75" customHeight="1">
      <c r="E677" s="4" t="str">
        <f>IFERROR(__xludf.DUMMYFUNCTION("GOOGLETRANSLATE(D677, ""he"", ""en"")"),"#VALUE!")</f>
        <v>#VALUE!</v>
      </c>
    </row>
    <row r="678" ht="15.75" customHeight="1">
      <c r="E678" s="4" t="str">
        <f>IFERROR(__xludf.DUMMYFUNCTION("GOOGLETRANSLATE(D678, ""he"", ""en"")"),"#VALUE!")</f>
        <v>#VALUE!</v>
      </c>
    </row>
    <row r="679" ht="15.75" customHeight="1">
      <c r="E679" s="4" t="str">
        <f>IFERROR(__xludf.DUMMYFUNCTION("GOOGLETRANSLATE(D679, ""he"", ""en"")"),"#VALUE!")</f>
        <v>#VALUE!</v>
      </c>
    </row>
    <row r="680" ht="15.75" customHeight="1">
      <c r="E680" s="4" t="str">
        <f>IFERROR(__xludf.DUMMYFUNCTION("GOOGLETRANSLATE(D680, ""he"", ""en"")"),"#VALUE!")</f>
        <v>#VALUE!</v>
      </c>
    </row>
    <row r="681" ht="15.75" customHeight="1">
      <c r="E681" s="4" t="str">
        <f>IFERROR(__xludf.DUMMYFUNCTION("GOOGLETRANSLATE(D681, ""he"", ""en"")"),"#VALUE!")</f>
        <v>#VALUE!</v>
      </c>
    </row>
    <row r="682" ht="15.75" customHeight="1">
      <c r="E682" s="4" t="str">
        <f>IFERROR(__xludf.DUMMYFUNCTION("GOOGLETRANSLATE(D682, ""he"", ""en"")"),"#VALUE!")</f>
        <v>#VALUE!</v>
      </c>
    </row>
    <row r="683" ht="15.75" customHeight="1">
      <c r="E683" s="4" t="str">
        <f>IFERROR(__xludf.DUMMYFUNCTION("GOOGLETRANSLATE(D683, ""he"", ""en"")"),"#VALUE!")</f>
        <v>#VALUE!</v>
      </c>
    </row>
    <row r="684" ht="15.75" customHeight="1">
      <c r="E684" s="4" t="str">
        <f>IFERROR(__xludf.DUMMYFUNCTION("GOOGLETRANSLATE(D684, ""he"", ""en"")"),"#VALUE!")</f>
        <v>#VALUE!</v>
      </c>
    </row>
    <row r="685" ht="15.75" customHeight="1">
      <c r="E685" s="4" t="str">
        <f>IFERROR(__xludf.DUMMYFUNCTION("GOOGLETRANSLATE(D685, ""he"", ""en"")"),"#VALUE!")</f>
        <v>#VALUE!</v>
      </c>
    </row>
    <row r="686" ht="15.75" customHeight="1">
      <c r="E686" s="4" t="str">
        <f>IFERROR(__xludf.DUMMYFUNCTION("GOOGLETRANSLATE(D686, ""he"", ""en"")"),"#VALUE!")</f>
        <v>#VALUE!</v>
      </c>
    </row>
    <row r="687" ht="15.75" customHeight="1">
      <c r="E687" s="4" t="str">
        <f>IFERROR(__xludf.DUMMYFUNCTION("GOOGLETRANSLATE(D687, ""he"", ""en"")"),"#VALUE!")</f>
        <v>#VALUE!</v>
      </c>
    </row>
    <row r="688" ht="15.75" customHeight="1">
      <c r="E688" s="4" t="str">
        <f>IFERROR(__xludf.DUMMYFUNCTION("GOOGLETRANSLATE(D688, ""he"", ""en"")"),"#VALUE!")</f>
        <v>#VALUE!</v>
      </c>
    </row>
    <row r="689" ht="15.75" customHeight="1">
      <c r="E689" s="4" t="str">
        <f>IFERROR(__xludf.DUMMYFUNCTION("GOOGLETRANSLATE(D689, ""he"", ""en"")"),"#VALUE!")</f>
        <v>#VALUE!</v>
      </c>
    </row>
    <row r="690" ht="15.75" customHeight="1">
      <c r="E690" s="4" t="str">
        <f>IFERROR(__xludf.DUMMYFUNCTION("GOOGLETRANSLATE(D690, ""he"", ""en"")"),"#VALUE!")</f>
        <v>#VALUE!</v>
      </c>
    </row>
    <row r="691" ht="15.75" customHeight="1">
      <c r="E691" s="4" t="str">
        <f>IFERROR(__xludf.DUMMYFUNCTION("GOOGLETRANSLATE(D691, ""he"", ""en"")"),"#VALUE!")</f>
        <v>#VALUE!</v>
      </c>
    </row>
    <row r="692" ht="15.75" customHeight="1">
      <c r="E692" s="4" t="str">
        <f>IFERROR(__xludf.DUMMYFUNCTION("GOOGLETRANSLATE(D692, ""he"", ""en"")"),"#VALUE!")</f>
        <v>#VALUE!</v>
      </c>
    </row>
    <row r="693" ht="15.75" customHeight="1">
      <c r="E693" s="4" t="str">
        <f>IFERROR(__xludf.DUMMYFUNCTION("GOOGLETRANSLATE(D693, ""he"", ""en"")"),"#VALUE!")</f>
        <v>#VALUE!</v>
      </c>
    </row>
    <row r="694" ht="15.75" customHeight="1">
      <c r="E694" s="4" t="str">
        <f>IFERROR(__xludf.DUMMYFUNCTION("GOOGLETRANSLATE(D694, ""he"", ""en"")"),"#VALUE!")</f>
        <v>#VALUE!</v>
      </c>
    </row>
    <row r="695" ht="15.75" customHeight="1">
      <c r="E695" s="4" t="str">
        <f>IFERROR(__xludf.DUMMYFUNCTION("GOOGLETRANSLATE(D695, ""he"", ""en"")"),"#VALUE!")</f>
        <v>#VALUE!</v>
      </c>
    </row>
    <row r="696" ht="15.75" customHeight="1">
      <c r="E696" s="4" t="str">
        <f>IFERROR(__xludf.DUMMYFUNCTION("GOOGLETRANSLATE(D696, ""he"", ""en"")"),"#VALUE!")</f>
        <v>#VALUE!</v>
      </c>
    </row>
    <row r="697" ht="15.75" customHeight="1">
      <c r="E697" s="4" t="str">
        <f>IFERROR(__xludf.DUMMYFUNCTION("GOOGLETRANSLATE(D697, ""he"", ""en"")"),"#VALUE!")</f>
        <v>#VALUE!</v>
      </c>
    </row>
    <row r="698" ht="15.75" customHeight="1">
      <c r="E698" s="4" t="str">
        <f>IFERROR(__xludf.DUMMYFUNCTION("GOOGLETRANSLATE(D698, ""he"", ""en"")"),"#VALUE!")</f>
        <v>#VALUE!</v>
      </c>
    </row>
    <row r="699" ht="15.75" customHeight="1">
      <c r="E699" s="4" t="str">
        <f>IFERROR(__xludf.DUMMYFUNCTION("GOOGLETRANSLATE(D699, ""he"", ""en"")"),"#VALUE!")</f>
        <v>#VALUE!</v>
      </c>
    </row>
    <row r="700" ht="15.75" customHeight="1">
      <c r="E700" s="4" t="str">
        <f>IFERROR(__xludf.DUMMYFUNCTION("GOOGLETRANSLATE(D700, ""he"", ""en"")"),"#VALUE!")</f>
        <v>#VALUE!</v>
      </c>
    </row>
    <row r="701" ht="15.75" customHeight="1">
      <c r="E701" s="4" t="str">
        <f>IFERROR(__xludf.DUMMYFUNCTION("GOOGLETRANSLATE(D701, ""he"", ""en"")"),"#VALUE!")</f>
        <v>#VALUE!</v>
      </c>
    </row>
    <row r="702" ht="15.75" customHeight="1">
      <c r="E702" s="4" t="str">
        <f>IFERROR(__xludf.DUMMYFUNCTION("GOOGLETRANSLATE(D702, ""he"", ""en"")"),"#VALUE!")</f>
        <v>#VALUE!</v>
      </c>
    </row>
    <row r="703" ht="15.75" customHeight="1">
      <c r="E703" s="4" t="str">
        <f>IFERROR(__xludf.DUMMYFUNCTION("GOOGLETRANSLATE(D703, ""he"", ""en"")"),"#VALUE!")</f>
        <v>#VALUE!</v>
      </c>
    </row>
    <row r="704" ht="15.75" customHeight="1">
      <c r="E704" s="4" t="str">
        <f>IFERROR(__xludf.DUMMYFUNCTION("GOOGLETRANSLATE(D704, ""he"", ""en"")"),"#VALUE!")</f>
        <v>#VALUE!</v>
      </c>
    </row>
    <row r="705" ht="15.75" customHeight="1">
      <c r="E705" s="4" t="str">
        <f>IFERROR(__xludf.DUMMYFUNCTION("GOOGLETRANSLATE(D705, ""he"", ""en"")"),"#VALUE!")</f>
        <v>#VALUE!</v>
      </c>
    </row>
    <row r="706" ht="15.75" customHeight="1">
      <c r="E706" s="4" t="str">
        <f>IFERROR(__xludf.DUMMYFUNCTION("GOOGLETRANSLATE(D706, ""he"", ""en"")"),"#VALUE!")</f>
        <v>#VALUE!</v>
      </c>
    </row>
    <row r="707" ht="15.75" customHeight="1">
      <c r="E707" s="4" t="str">
        <f>IFERROR(__xludf.DUMMYFUNCTION("GOOGLETRANSLATE(D707, ""he"", ""en"")"),"#VALUE!")</f>
        <v>#VALUE!</v>
      </c>
    </row>
    <row r="708" ht="15.75" customHeight="1">
      <c r="E708" s="4" t="str">
        <f>IFERROR(__xludf.DUMMYFUNCTION("GOOGLETRANSLATE(D708, ""he"", ""en"")"),"#VALUE!")</f>
        <v>#VALUE!</v>
      </c>
    </row>
    <row r="709" ht="15.75" customHeight="1">
      <c r="E709" s="4" t="str">
        <f>IFERROR(__xludf.DUMMYFUNCTION("GOOGLETRANSLATE(D709, ""he"", ""en"")"),"#VALUE!")</f>
        <v>#VALUE!</v>
      </c>
    </row>
    <row r="710" ht="15.75" customHeight="1">
      <c r="E710" s="4" t="str">
        <f>IFERROR(__xludf.DUMMYFUNCTION("GOOGLETRANSLATE(D710, ""he"", ""en"")"),"#VALUE!")</f>
        <v>#VALUE!</v>
      </c>
    </row>
    <row r="711" ht="15.75" customHeight="1">
      <c r="E711" s="4" t="str">
        <f>IFERROR(__xludf.DUMMYFUNCTION("GOOGLETRANSLATE(D711, ""he"", ""en"")"),"#VALUE!")</f>
        <v>#VALUE!</v>
      </c>
    </row>
    <row r="712" ht="15.75" customHeight="1">
      <c r="E712" s="4" t="str">
        <f>IFERROR(__xludf.DUMMYFUNCTION("GOOGLETRANSLATE(D712, ""he"", ""en"")"),"#VALUE!")</f>
        <v>#VALUE!</v>
      </c>
    </row>
    <row r="713" ht="15.75" customHeight="1">
      <c r="E713" s="4" t="str">
        <f>IFERROR(__xludf.DUMMYFUNCTION("GOOGLETRANSLATE(D713, ""he"", ""en"")"),"#VALUE!")</f>
        <v>#VALUE!</v>
      </c>
    </row>
    <row r="714" ht="15.75" customHeight="1">
      <c r="E714" s="4" t="str">
        <f>IFERROR(__xludf.DUMMYFUNCTION("GOOGLETRANSLATE(D714, ""he"", ""en"")"),"#VALUE!")</f>
        <v>#VALUE!</v>
      </c>
    </row>
    <row r="715" ht="15.75" customHeight="1">
      <c r="E715" s="4" t="str">
        <f>IFERROR(__xludf.DUMMYFUNCTION("GOOGLETRANSLATE(D715, ""he"", ""en"")"),"#VALUE!")</f>
        <v>#VALUE!</v>
      </c>
    </row>
    <row r="716" ht="15.75" customHeight="1">
      <c r="E716" s="4" t="str">
        <f>IFERROR(__xludf.DUMMYFUNCTION("GOOGLETRANSLATE(D716, ""he"", ""en"")"),"#VALUE!")</f>
        <v>#VALUE!</v>
      </c>
    </row>
    <row r="717" ht="15.75" customHeight="1">
      <c r="E717" s="4" t="str">
        <f>IFERROR(__xludf.DUMMYFUNCTION("GOOGLETRANSLATE(D717, ""he"", ""en"")"),"#VALUE!")</f>
        <v>#VALUE!</v>
      </c>
    </row>
    <row r="718" ht="15.75" customHeight="1">
      <c r="E718" s="4" t="str">
        <f>IFERROR(__xludf.DUMMYFUNCTION("GOOGLETRANSLATE(D718, ""he"", ""en"")"),"#VALUE!")</f>
        <v>#VALUE!</v>
      </c>
    </row>
    <row r="719" ht="15.75" customHeight="1">
      <c r="E719" s="4" t="str">
        <f>IFERROR(__xludf.DUMMYFUNCTION("GOOGLETRANSLATE(D719, ""he"", ""en"")"),"#VALUE!")</f>
        <v>#VALUE!</v>
      </c>
    </row>
    <row r="720" ht="15.75" customHeight="1">
      <c r="E720" s="4" t="str">
        <f>IFERROR(__xludf.DUMMYFUNCTION("GOOGLETRANSLATE(D720, ""he"", ""en"")"),"#VALUE!")</f>
        <v>#VALUE!</v>
      </c>
    </row>
    <row r="721" ht="15.75" customHeight="1">
      <c r="E721" s="4" t="str">
        <f>IFERROR(__xludf.DUMMYFUNCTION("GOOGLETRANSLATE(D721, ""he"", ""en"")"),"#VALUE!")</f>
        <v>#VALUE!</v>
      </c>
    </row>
    <row r="722" ht="15.75" customHeight="1">
      <c r="E722" s="4" t="str">
        <f>IFERROR(__xludf.DUMMYFUNCTION("GOOGLETRANSLATE(D722, ""he"", ""en"")"),"#VALUE!")</f>
        <v>#VALUE!</v>
      </c>
    </row>
    <row r="723" ht="15.75" customHeight="1">
      <c r="E723" s="4" t="str">
        <f>IFERROR(__xludf.DUMMYFUNCTION("GOOGLETRANSLATE(D723, ""he"", ""en"")"),"#VALUE!")</f>
        <v>#VALUE!</v>
      </c>
    </row>
    <row r="724" ht="15.75" customHeight="1">
      <c r="E724" s="4" t="str">
        <f>IFERROR(__xludf.DUMMYFUNCTION("GOOGLETRANSLATE(D724, ""he"", ""en"")"),"#VALUE!")</f>
        <v>#VALUE!</v>
      </c>
    </row>
    <row r="725" ht="15.75" customHeight="1">
      <c r="E725" s="4" t="str">
        <f>IFERROR(__xludf.DUMMYFUNCTION("GOOGLETRANSLATE(D725, ""he"", ""en"")"),"#VALUE!")</f>
        <v>#VALUE!</v>
      </c>
    </row>
    <row r="726" ht="15.75" customHeight="1">
      <c r="E726" s="4" t="str">
        <f>IFERROR(__xludf.DUMMYFUNCTION("GOOGLETRANSLATE(D726, ""he"", ""en"")"),"#VALUE!")</f>
        <v>#VALUE!</v>
      </c>
    </row>
    <row r="727" ht="15.75" customHeight="1">
      <c r="E727" s="4" t="str">
        <f>IFERROR(__xludf.DUMMYFUNCTION("GOOGLETRANSLATE(D727, ""he"", ""en"")"),"#VALUE!")</f>
        <v>#VALUE!</v>
      </c>
    </row>
    <row r="728" ht="15.75" customHeight="1">
      <c r="E728" s="4" t="str">
        <f>IFERROR(__xludf.DUMMYFUNCTION("GOOGLETRANSLATE(D728, ""he"", ""en"")"),"#VALUE!")</f>
        <v>#VALUE!</v>
      </c>
    </row>
    <row r="729" ht="15.75" customHeight="1">
      <c r="E729" s="4" t="str">
        <f>IFERROR(__xludf.DUMMYFUNCTION("GOOGLETRANSLATE(D729, ""he"", ""en"")"),"#VALUE!")</f>
        <v>#VALUE!</v>
      </c>
    </row>
    <row r="730" ht="15.75" customHeight="1">
      <c r="E730" s="4" t="str">
        <f>IFERROR(__xludf.DUMMYFUNCTION("GOOGLETRANSLATE(D730, ""he"", ""en"")"),"#VALUE!")</f>
        <v>#VALUE!</v>
      </c>
    </row>
    <row r="731" ht="15.75" customHeight="1">
      <c r="E731" s="4" t="str">
        <f>IFERROR(__xludf.DUMMYFUNCTION("GOOGLETRANSLATE(D731, ""he"", ""en"")"),"#VALUE!")</f>
        <v>#VALUE!</v>
      </c>
    </row>
    <row r="732" ht="15.75" customHeight="1">
      <c r="E732" s="4" t="str">
        <f>IFERROR(__xludf.DUMMYFUNCTION("GOOGLETRANSLATE(D732, ""he"", ""en"")"),"#VALUE!")</f>
        <v>#VALUE!</v>
      </c>
    </row>
    <row r="733" ht="15.75" customHeight="1">
      <c r="E733" s="4" t="str">
        <f>IFERROR(__xludf.DUMMYFUNCTION("GOOGLETRANSLATE(D733, ""he"", ""en"")"),"#VALUE!")</f>
        <v>#VALUE!</v>
      </c>
    </row>
    <row r="734" ht="15.75" customHeight="1">
      <c r="E734" s="4" t="str">
        <f>IFERROR(__xludf.DUMMYFUNCTION("GOOGLETRANSLATE(D734, ""he"", ""en"")"),"#VALUE!")</f>
        <v>#VALUE!</v>
      </c>
    </row>
    <row r="735" ht="15.75" customHeight="1">
      <c r="E735" s="4" t="str">
        <f>IFERROR(__xludf.DUMMYFUNCTION("GOOGLETRANSLATE(D735, ""he"", ""en"")"),"#VALUE!")</f>
        <v>#VALUE!</v>
      </c>
    </row>
    <row r="736" ht="15.75" customHeight="1">
      <c r="E736" s="4" t="str">
        <f>IFERROR(__xludf.DUMMYFUNCTION("GOOGLETRANSLATE(D736, ""he"", ""en"")"),"#VALUE!")</f>
        <v>#VALUE!</v>
      </c>
    </row>
    <row r="737" ht="15.75" customHeight="1">
      <c r="E737" s="4" t="str">
        <f>IFERROR(__xludf.DUMMYFUNCTION("GOOGLETRANSLATE(D737, ""he"", ""en"")"),"#VALUE!")</f>
        <v>#VALUE!</v>
      </c>
    </row>
    <row r="738" ht="15.75" customHeight="1">
      <c r="E738" s="4" t="str">
        <f>IFERROR(__xludf.DUMMYFUNCTION("GOOGLETRANSLATE(D738, ""he"", ""en"")"),"#VALUE!")</f>
        <v>#VALUE!</v>
      </c>
    </row>
    <row r="739" ht="15.75" customHeight="1">
      <c r="E739" s="4" t="str">
        <f>IFERROR(__xludf.DUMMYFUNCTION("GOOGLETRANSLATE(D739, ""he"", ""en"")"),"#VALUE!")</f>
        <v>#VALUE!</v>
      </c>
    </row>
    <row r="740" ht="15.75" customHeight="1">
      <c r="E740" s="4" t="str">
        <f>IFERROR(__xludf.DUMMYFUNCTION("GOOGLETRANSLATE(D740, ""he"", ""en"")"),"#VALUE!")</f>
        <v>#VALUE!</v>
      </c>
    </row>
    <row r="741" ht="15.75" customHeight="1">
      <c r="E741" s="4" t="str">
        <f>IFERROR(__xludf.DUMMYFUNCTION("GOOGLETRANSLATE(D741, ""he"", ""en"")"),"#VALUE!")</f>
        <v>#VALUE!</v>
      </c>
    </row>
    <row r="742" ht="15.75" customHeight="1">
      <c r="E742" s="4" t="str">
        <f>IFERROR(__xludf.DUMMYFUNCTION("GOOGLETRANSLATE(D742, ""he"", ""en"")"),"#VALUE!")</f>
        <v>#VALUE!</v>
      </c>
    </row>
    <row r="743" ht="15.75" customHeight="1">
      <c r="E743" s="4" t="str">
        <f>IFERROR(__xludf.DUMMYFUNCTION("GOOGLETRANSLATE(D743, ""he"", ""en"")"),"#VALUE!")</f>
        <v>#VALUE!</v>
      </c>
    </row>
    <row r="744" ht="15.75" customHeight="1">
      <c r="E744" s="4" t="str">
        <f>IFERROR(__xludf.DUMMYFUNCTION("GOOGLETRANSLATE(D744, ""he"", ""en"")"),"#VALUE!")</f>
        <v>#VALUE!</v>
      </c>
    </row>
    <row r="745" ht="15.75" customHeight="1">
      <c r="E745" s="4" t="str">
        <f>IFERROR(__xludf.DUMMYFUNCTION("GOOGLETRANSLATE(D745, ""he"", ""en"")"),"#VALUE!")</f>
        <v>#VALUE!</v>
      </c>
    </row>
    <row r="746" ht="15.75" customHeight="1">
      <c r="E746" s="4" t="str">
        <f>IFERROR(__xludf.DUMMYFUNCTION("GOOGLETRANSLATE(D746, ""he"", ""en"")"),"#VALUE!")</f>
        <v>#VALUE!</v>
      </c>
    </row>
    <row r="747" ht="15.75" customHeight="1">
      <c r="E747" s="4" t="str">
        <f>IFERROR(__xludf.DUMMYFUNCTION("GOOGLETRANSLATE(D747, ""he"", ""en"")"),"#VALUE!")</f>
        <v>#VALUE!</v>
      </c>
    </row>
    <row r="748" ht="15.75" customHeight="1">
      <c r="E748" s="4" t="str">
        <f>IFERROR(__xludf.DUMMYFUNCTION("GOOGLETRANSLATE(D748, ""he"", ""en"")"),"#VALUE!")</f>
        <v>#VALUE!</v>
      </c>
    </row>
    <row r="749" ht="15.75" customHeight="1">
      <c r="E749" s="4" t="str">
        <f>IFERROR(__xludf.DUMMYFUNCTION("GOOGLETRANSLATE(D749, ""he"", ""en"")"),"#VALUE!")</f>
        <v>#VALUE!</v>
      </c>
    </row>
    <row r="750" ht="15.75" customHeight="1">
      <c r="E750" s="4" t="str">
        <f>IFERROR(__xludf.DUMMYFUNCTION("GOOGLETRANSLATE(D750, ""he"", ""en"")"),"#VALUE!")</f>
        <v>#VALUE!</v>
      </c>
    </row>
    <row r="751" ht="15.75" customHeight="1">
      <c r="E751" s="4" t="str">
        <f>IFERROR(__xludf.DUMMYFUNCTION("GOOGLETRANSLATE(D751, ""he"", ""en"")"),"#VALUE!")</f>
        <v>#VALUE!</v>
      </c>
    </row>
    <row r="752" ht="15.75" customHeight="1">
      <c r="E752" s="4" t="str">
        <f>IFERROR(__xludf.DUMMYFUNCTION("GOOGLETRANSLATE(D752, ""he"", ""en"")"),"#VALUE!")</f>
        <v>#VALUE!</v>
      </c>
    </row>
    <row r="753" ht="15.75" customHeight="1">
      <c r="E753" s="4" t="str">
        <f>IFERROR(__xludf.DUMMYFUNCTION("GOOGLETRANSLATE(D753, ""he"", ""en"")"),"#VALUE!")</f>
        <v>#VALUE!</v>
      </c>
    </row>
    <row r="754" ht="15.75" customHeight="1">
      <c r="E754" s="4" t="str">
        <f>IFERROR(__xludf.DUMMYFUNCTION("GOOGLETRANSLATE(D754, ""he"", ""en"")"),"#VALUE!")</f>
        <v>#VALUE!</v>
      </c>
    </row>
    <row r="755" ht="15.75" customHeight="1">
      <c r="E755" s="4" t="str">
        <f>IFERROR(__xludf.DUMMYFUNCTION("GOOGLETRANSLATE(D755, ""he"", ""en"")"),"#VALUE!")</f>
        <v>#VALUE!</v>
      </c>
    </row>
    <row r="756" ht="15.75" customHeight="1">
      <c r="E756" s="4" t="str">
        <f>IFERROR(__xludf.DUMMYFUNCTION("GOOGLETRANSLATE(D756, ""he"", ""en"")"),"#VALUE!")</f>
        <v>#VALUE!</v>
      </c>
    </row>
    <row r="757" ht="15.75" customHeight="1">
      <c r="E757" s="4" t="str">
        <f>IFERROR(__xludf.DUMMYFUNCTION("GOOGLETRANSLATE(D757, ""he"", ""en"")"),"#VALUE!")</f>
        <v>#VALUE!</v>
      </c>
    </row>
    <row r="758" ht="15.75" customHeight="1">
      <c r="E758" s="4" t="str">
        <f>IFERROR(__xludf.DUMMYFUNCTION("GOOGLETRANSLATE(D758, ""he"", ""en"")"),"#VALUE!")</f>
        <v>#VALUE!</v>
      </c>
    </row>
    <row r="759" ht="15.75" customHeight="1">
      <c r="E759" s="4" t="str">
        <f>IFERROR(__xludf.DUMMYFUNCTION("GOOGLETRANSLATE(D759, ""he"", ""en"")"),"#VALUE!")</f>
        <v>#VALUE!</v>
      </c>
    </row>
    <row r="760" ht="15.75" customHeight="1">
      <c r="E760" s="4" t="str">
        <f>IFERROR(__xludf.DUMMYFUNCTION("GOOGLETRANSLATE(D760, ""he"", ""en"")"),"#VALUE!")</f>
        <v>#VALUE!</v>
      </c>
    </row>
    <row r="761" ht="15.75" customHeight="1">
      <c r="E761" s="4" t="str">
        <f>IFERROR(__xludf.DUMMYFUNCTION("GOOGLETRANSLATE(D761, ""he"", ""en"")"),"#VALUE!")</f>
        <v>#VALUE!</v>
      </c>
    </row>
    <row r="762" ht="15.75" customHeight="1">
      <c r="E762" s="4" t="str">
        <f>IFERROR(__xludf.DUMMYFUNCTION("GOOGLETRANSLATE(D762, ""he"", ""en"")"),"#VALUE!")</f>
        <v>#VALUE!</v>
      </c>
    </row>
    <row r="763" ht="15.75" customHeight="1">
      <c r="E763" s="4" t="str">
        <f>IFERROR(__xludf.DUMMYFUNCTION("GOOGLETRANSLATE(D763, ""he"", ""en"")"),"#VALUE!")</f>
        <v>#VALUE!</v>
      </c>
    </row>
    <row r="764" ht="15.75" customHeight="1">
      <c r="E764" s="4" t="str">
        <f>IFERROR(__xludf.DUMMYFUNCTION("GOOGLETRANSLATE(D764, ""he"", ""en"")"),"#VALUE!")</f>
        <v>#VALUE!</v>
      </c>
    </row>
    <row r="765" ht="15.75" customHeight="1">
      <c r="E765" s="4" t="str">
        <f>IFERROR(__xludf.DUMMYFUNCTION("GOOGLETRANSLATE(D765, ""he"", ""en"")"),"#VALUE!")</f>
        <v>#VALUE!</v>
      </c>
    </row>
    <row r="766" ht="15.75" customHeight="1">
      <c r="E766" s="4" t="str">
        <f>IFERROR(__xludf.DUMMYFUNCTION("GOOGLETRANSLATE(D766, ""he"", ""en"")"),"#VALUE!")</f>
        <v>#VALUE!</v>
      </c>
    </row>
    <row r="767" ht="15.75" customHeight="1">
      <c r="E767" s="4" t="str">
        <f>IFERROR(__xludf.DUMMYFUNCTION("GOOGLETRANSLATE(D767, ""he"", ""en"")"),"#VALUE!")</f>
        <v>#VALUE!</v>
      </c>
    </row>
    <row r="768" ht="15.75" customHeight="1">
      <c r="E768" s="4" t="str">
        <f>IFERROR(__xludf.DUMMYFUNCTION("GOOGLETRANSLATE(D768, ""he"", ""en"")"),"#VALUE!")</f>
        <v>#VALUE!</v>
      </c>
    </row>
    <row r="769" ht="15.75" customHeight="1">
      <c r="E769" s="4" t="str">
        <f>IFERROR(__xludf.DUMMYFUNCTION("GOOGLETRANSLATE(D769, ""he"", ""en"")"),"#VALUE!")</f>
        <v>#VALUE!</v>
      </c>
    </row>
    <row r="770" ht="15.75" customHeight="1">
      <c r="E770" s="4" t="str">
        <f>IFERROR(__xludf.DUMMYFUNCTION("GOOGLETRANSLATE(D770, ""he"", ""en"")"),"#VALUE!")</f>
        <v>#VALUE!</v>
      </c>
    </row>
    <row r="771" ht="15.75" customHeight="1">
      <c r="E771" s="4" t="str">
        <f>IFERROR(__xludf.DUMMYFUNCTION("GOOGLETRANSLATE(D771, ""he"", ""en"")"),"#VALUE!")</f>
        <v>#VALUE!</v>
      </c>
    </row>
    <row r="772" ht="15.75" customHeight="1">
      <c r="E772" s="4" t="str">
        <f>IFERROR(__xludf.DUMMYFUNCTION("GOOGLETRANSLATE(D772, ""he"", ""en"")"),"#VALUE!")</f>
        <v>#VALUE!</v>
      </c>
    </row>
    <row r="773" ht="15.75" customHeight="1">
      <c r="E773" s="4" t="str">
        <f>IFERROR(__xludf.DUMMYFUNCTION("GOOGLETRANSLATE(D773, ""he"", ""en"")"),"#VALUE!")</f>
        <v>#VALUE!</v>
      </c>
    </row>
    <row r="774" ht="15.75" customHeight="1">
      <c r="E774" s="4" t="str">
        <f>IFERROR(__xludf.DUMMYFUNCTION("GOOGLETRANSLATE(D774, ""he"", ""en"")"),"#VALUE!")</f>
        <v>#VALUE!</v>
      </c>
    </row>
    <row r="775" ht="15.75" customHeight="1">
      <c r="E775" s="4" t="str">
        <f>IFERROR(__xludf.DUMMYFUNCTION("GOOGLETRANSLATE(D775, ""he"", ""en"")"),"#VALUE!")</f>
        <v>#VALUE!</v>
      </c>
    </row>
    <row r="776" ht="15.75" customHeight="1">
      <c r="E776" s="4" t="str">
        <f>IFERROR(__xludf.DUMMYFUNCTION("GOOGLETRANSLATE(D776, ""he"", ""en"")"),"#VALUE!")</f>
        <v>#VALUE!</v>
      </c>
    </row>
    <row r="777" ht="15.75" customHeight="1">
      <c r="E777" s="4" t="str">
        <f>IFERROR(__xludf.DUMMYFUNCTION("GOOGLETRANSLATE(D777, ""he"", ""en"")"),"#VALUE!")</f>
        <v>#VALUE!</v>
      </c>
    </row>
    <row r="778" ht="15.75" customHeight="1">
      <c r="E778" s="4" t="str">
        <f>IFERROR(__xludf.DUMMYFUNCTION("GOOGLETRANSLATE(D778, ""he"", ""en"")"),"#VALUE!")</f>
        <v>#VALUE!</v>
      </c>
    </row>
    <row r="779" ht="15.75" customHeight="1">
      <c r="E779" s="4" t="str">
        <f>IFERROR(__xludf.DUMMYFUNCTION("GOOGLETRANSLATE(D779, ""he"", ""en"")"),"#VALUE!")</f>
        <v>#VALUE!</v>
      </c>
    </row>
    <row r="780" ht="15.75" customHeight="1">
      <c r="E780" s="4" t="str">
        <f>IFERROR(__xludf.DUMMYFUNCTION("GOOGLETRANSLATE(D780, ""he"", ""en"")"),"#VALUE!")</f>
        <v>#VALUE!</v>
      </c>
    </row>
    <row r="781" ht="15.75" customHeight="1">
      <c r="E781" s="4" t="str">
        <f>IFERROR(__xludf.DUMMYFUNCTION("GOOGLETRANSLATE(D781, ""he"", ""en"")"),"#VALUE!")</f>
        <v>#VALUE!</v>
      </c>
    </row>
    <row r="782" ht="15.75" customHeight="1">
      <c r="E782" s="4" t="str">
        <f>IFERROR(__xludf.DUMMYFUNCTION("GOOGLETRANSLATE(D782, ""he"", ""en"")"),"#VALUE!")</f>
        <v>#VALUE!</v>
      </c>
    </row>
    <row r="783" ht="15.75" customHeight="1">
      <c r="E783" s="4" t="str">
        <f>IFERROR(__xludf.DUMMYFUNCTION("GOOGLETRANSLATE(D783, ""he"", ""en"")"),"#VALUE!")</f>
        <v>#VALUE!</v>
      </c>
    </row>
    <row r="784" ht="15.75" customHeight="1">
      <c r="E784" s="4" t="str">
        <f>IFERROR(__xludf.DUMMYFUNCTION("GOOGLETRANSLATE(D784, ""he"", ""en"")"),"#VALUE!")</f>
        <v>#VALUE!</v>
      </c>
    </row>
    <row r="785" ht="15.75" customHeight="1">
      <c r="E785" s="4" t="str">
        <f>IFERROR(__xludf.DUMMYFUNCTION("GOOGLETRANSLATE(D785, ""he"", ""en"")"),"#VALUE!")</f>
        <v>#VALUE!</v>
      </c>
    </row>
    <row r="786" ht="15.75" customHeight="1">
      <c r="E786" s="4" t="str">
        <f>IFERROR(__xludf.DUMMYFUNCTION("GOOGLETRANSLATE(D786, ""he"", ""en"")"),"#VALUE!")</f>
        <v>#VALUE!</v>
      </c>
    </row>
    <row r="787" ht="15.75" customHeight="1">
      <c r="E787" s="4" t="str">
        <f>IFERROR(__xludf.DUMMYFUNCTION("GOOGLETRANSLATE(D787, ""he"", ""en"")"),"#VALUE!")</f>
        <v>#VALUE!</v>
      </c>
    </row>
    <row r="788" ht="15.75" customHeight="1">
      <c r="E788" s="4" t="str">
        <f>IFERROR(__xludf.DUMMYFUNCTION("GOOGLETRANSLATE(D788, ""he"", ""en"")"),"#VALUE!")</f>
        <v>#VALUE!</v>
      </c>
    </row>
    <row r="789" ht="15.75" customHeight="1">
      <c r="E789" s="4" t="str">
        <f>IFERROR(__xludf.DUMMYFUNCTION("GOOGLETRANSLATE(D789, ""he"", ""en"")"),"#VALUE!")</f>
        <v>#VALUE!</v>
      </c>
    </row>
    <row r="790" ht="15.75" customHeight="1">
      <c r="E790" s="4" t="str">
        <f>IFERROR(__xludf.DUMMYFUNCTION("GOOGLETRANSLATE(D790, ""he"", ""en"")"),"#VALUE!")</f>
        <v>#VALUE!</v>
      </c>
    </row>
    <row r="791" ht="15.75" customHeight="1">
      <c r="E791" s="4" t="str">
        <f>IFERROR(__xludf.DUMMYFUNCTION("GOOGLETRANSLATE(D791, ""he"", ""en"")"),"#VALUE!")</f>
        <v>#VALUE!</v>
      </c>
    </row>
    <row r="792" ht="15.75" customHeight="1">
      <c r="E792" s="4" t="str">
        <f>IFERROR(__xludf.DUMMYFUNCTION("GOOGLETRANSLATE(D792, ""he"", ""en"")"),"#VALUE!")</f>
        <v>#VALUE!</v>
      </c>
    </row>
    <row r="793" ht="15.75" customHeight="1">
      <c r="E793" s="4" t="str">
        <f>IFERROR(__xludf.DUMMYFUNCTION("GOOGLETRANSLATE(D793, ""he"", ""en"")"),"#VALUE!")</f>
        <v>#VALUE!</v>
      </c>
    </row>
    <row r="794" ht="15.75" customHeight="1">
      <c r="E794" s="4" t="str">
        <f>IFERROR(__xludf.DUMMYFUNCTION("GOOGLETRANSLATE(D794, ""he"", ""en"")"),"#VALUE!")</f>
        <v>#VALUE!</v>
      </c>
    </row>
    <row r="795" ht="15.75" customHeight="1">
      <c r="E795" s="4" t="str">
        <f>IFERROR(__xludf.DUMMYFUNCTION("GOOGLETRANSLATE(D795, ""he"", ""en"")"),"#VALUE!")</f>
        <v>#VALUE!</v>
      </c>
    </row>
    <row r="796" ht="15.75" customHeight="1">
      <c r="E796" s="4" t="str">
        <f>IFERROR(__xludf.DUMMYFUNCTION("GOOGLETRANSLATE(D796, ""he"", ""en"")"),"#VALUE!")</f>
        <v>#VALUE!</v>
      </c>
    </row>
    <row r="797" ht="15.75" customHeight="1">
      <c r="E797" s="4" t="str">
        <f>IFERROR(__xludf.DUMMYFUNCTION("GOOGLETRANSLATE(D797, ""he"", ""en"")"),"#VALUE!")</f>
        <v>#VALUE!</v>
      </c>
    </row>
    <row r="798" ht="15.75" customHeight="1">
      <c r="E798" s="4" t="str">
        <f>IFERROR(__xludf.DUMMYFUNCTION("GOOGLETRANSLATE(D798, ""he"", ""en"")"),"#VALUE!")</f>
        <v>#VALUE!</v>
      </c>
    </row>
    <row r="799" ht="15.75" customHeight="1">
      <c r="E799" s="4" t="str">
        <f>IFERROR(__xludf.DUMMYFUNCTION("GOOGLETRANSLATE(D799, ""he"", ""en"")"),"#VALUE!")</f>
        <v>#VALUE!</v>
      </c>
    </row>
    <row r="800" ht="15.75" customHeight="1">
      <c r="E800" s="4" t="str">
        <f>IFERROR(__xludf.DUMMYFUNCTION("GOOGLETRANSLATE(D800, ""he"", ""en"")"),"#VALUE!")</f>
        <v>#VALUE!</v>
      </c>
    </row>
    <row r="801" ht="15.75" customHeight="1">
      <c r="E801" s="4" t="str">
        <f>IFERROR(__xludf.DUMMYFUNCTION("GOOGLETRANSLATE(D801, ""he"", ""en"")"),"#VALUE!")</f>
        <v>#VALUE!</v>
      </c>
    </row>
    <row r="802" ht="15.75" customHeight="1">
      <c r="E802" s="4" t="str">
        <f>IFERROR(__xludf.DUMMYFUNCTION("GOOGLETRANSLATE(D802, ""he"", ""en"")"),"#VALUE!")</f>
        <v>#VALUE!</v>
      </c>
    </row>
    <row r="803" ht="15.75" customHeight="1">
      <c r="E803" s="4" t="str">
        <f>IFERROR(__xludf.DUMMYFUNCTION("GOOGLETRANSLATE(D803, ""he"", ""en"")"),"#VALUE!")</f>
        <v>#VALUE!</v>
      </c>
    </row>
    <row r="804" ht="15.75" customHeight="1">
      <c r="E804" s="4" t="str">
        <f>IFERROR(__xludf.DUMMYFUNCTION("GOOGLETRANSLATE(D804, ""he"", ""en"")"),"#VALUE!")</f>
        <v>#VALUE!</v>
      </c>
    </row>
    <row r="805" ht="15.75" customHeight="1">
      <c r="E805" s="4" t="str">
        <f>IFERROR(__xludf.DUMMYFUNCTION("GOOGLETRANSLATE(D805, ""he"", ""en"")"),"#VALUE!")</f>
        <v>#VALUE!</v>
      </c>
    </row>
    <row r="806" ht="15.75" customHeight="1">
      <c r="E806" s="4" t="str">
        <f>IFERROR(__xludf.DUMMYFUNCTION("GOOGLETRANSLATE(D806, ""he"", ""en"")"),"#VALUE!")</f>
        <v>#VALUE!</v>
      </c>
    </row>
    <row r="807" ht="15.75" customHeight="1">
      <c r="E807" s="4" t="str">
        <f>IFERROR(__xludf.DUMMYFUNCTION("GOOGLETRANSLATE(D807, ""he"", ""en"")"),"#VALUE!")</f>
        <v>#VALUE!</v>
      </c>
    </row>
    <row r="808" ht="15.75" customHeight="1">
      <c r="E808" s="4" t="str">
        <f>IFERROR(__xludf.DUMMYFUNCTION("GOOGLETRANSLATE(D808, ""he"", ""en"")"),"#VALUE!")</f>
        <v>#VALUE!</v>
      </c>
    </row>
    <row r="809" ht="15.75" customHeight="1">
      <c r="E809" s="4" t="str">
        <f>IFERROR(__xludf.DUMMYFUNCTION("GOOGLETRANSLATE(D809, ""he"", ""en"")"),"#VALUE!")</f>
        <v>#VALUE!</v>
      </c>
    </row>
    <row r="810" ht="15.75" customHeight="1">
      <c r="E810" s="4" t="str">
        <f>IFERROR(__xludf.DUMMYFUNCTION("GOOGLETRANSLATE(D810, ""he"", ""en"")"),"#VALUE!")</f>
        <v>#VALUE!</v>
      </c>
    </row>
    <row r="811" ht="15.75" customHeight="1">
      <c r="E811" s="4" t="str">
        <f>IFERROR(__xludf.DUMMYFUNCTION("GOOGLETRANSLATE(D811, ""he"", ""en"")"),"#VALUE!")</f>
        <v>#VALUE!</v>
      </c>
    </row>
    <row r="812" ht="15.75" customHeight="1">
      <c r="E812" s="4" t="str">
        <f>IFERROR(__xludf.DUMMYFUNCTION("GOOGLETRANSLATE(D812, ""he"", ""en"")"),"#VALUE!")</f>
        <v>#VALUE!</v>
      </c>
    </row>
    <row r="813" ht="15.75" customHeight="1">
      <c r="E813" s="4" t="str">
        <f>IFERROR(__xludf.DUMMYFUNCTION("GOOGLETRANSLATE(D813, ""he"", ""en"")"),"#VALUE!")</f>
        <v>#VALUE!</v>
      </c>
    </row>
    <row r="814" ht="15.75" customHeight="1">
      <c r="E814" s="4" t="str">
        <f>IFERROR(__xludf.DUMMYFUNCTION("GOOGLETRANSLATE(D814, ""he"", ""en"")"),"#VALUE!")</f>
        <v>#VALUE!</v>
      </c>
    </row>
    <row r="815" ht="15.75" customHeight="1">
      <c r="E815" s="4" t="str">
        <f>IFERROR(__xludf.DUMMYFUNCTION("GOOGLETRANSLATE(D815, ""he"", ""en"")"),"#VALUE!")</f>
        <v>#VALUE!</v>
      </c>
    </row>
    <row r="816" ht="15.75" customHeight="1">
      <c r="E816" s="4" t="str">
        <f>IFERROR(__xludf.DUMMYFUNCTION("GOOGLETRANSLATE(D816, ""he"", ""en"")"),"#VALUE!")</f>
        <v>#VALUE!</v>
      </c>
    </row>
    <row r="817" ht="15.75" customHeight="1">
      <c r="E817" s="4" t="str">
        <f>IFERROR(__xludf.DUMMYFUNCTION("GOOGLETRANSLATE(D817, ""he"", ""en"")"),"#VALUE!")</f>
        <v>#VALUE!</v>
      </c>
    </row>
    <row r="818" ht="15.75" customHeight="1">
      <c r="E818" s="4" t="str">
        <f>IFERROR(__xludf.DUMMYFUNCTION("GOOGLETRANSLATE(D818, ""he"", ""en"")"),"#VALUE!")</f>
        <v>#VALUE!</v>
      </c>
    </row>
    <row r="819" ht="15.75" customHeight="1">
      <c r="E819" s="4" t="str">
        <f>IFERROR(__xludf.DUMMYFUNCTION("GOOGLETRANSLATE(D819, ""he"", ""en"")"),"#VALUE!")</f>
        <v>#VALUE!</v>
      </c>
    </row>
    <row r="820" ht="15.75" customHeight="1">
      <c r="E820" s="4" t="str">
        <f>IFERROR(__xludf.DUMMYFUNCTION("GOOGLETRANSLATE(D820, ""he"", ""en"")"),"#VALUE!")</f>
        <v>#VALUE!</v>
      </c>
    </row>
    <row r="821" ht="15.75" customHeight="1">
      <c r="E821" s="4" t="str">
        <f>IFERROR(__xludf.DUMMYFUNCTION("GOOGLETRANSLATE(D821, ""he"", ""en"")"),"#VALUE!")</f>
        <v>#VALUE!</v>
      </c>
    </row>
    <row r="822" ht="15.75" customHeight="1">
      <c r="E822" s="4" t="str">
        <f>IFERROR(__xludf.DUMMYFUNCTION("GOOGLETRANSLATE(D822, ""he"", ""en"")"),"#VALUE!")</f>
        <v>#VALUE!</v>
      </c>
    </row>
    <row r="823" ht="15.75" customHeight="1">
      <c r="E823" s="4" t="str">
        <f>IFERROR(__xludf.DUMMYFUNCTION("GOOGLETRANSLATE(D823, ""he"", ""en"")"),"#VALUE!")</f>
        <v>#VALUE!</v>
      </c>
    </row>
    <row r="824" ht="15.75" customHeight="1">
      <c r="E824" s="4" t="str">
        <f>IFERROR(__xludf.DUMMYFUNCTION("GOOGLETRANSLATE(D824, ""he"", ""en"")"),"#VALUE!")</f>
        <v>#VALUE!</v>
      </c>
    </row>
    <row r="825" ht="15.75" customHeight="1">
      <c r="E825" s="4" t="str">
        <f>IFERROR(__xludf.DUMMYFUNCTION("GOOGLETRANSLATE(D825, ""he"", ""en"")"),"#VALUE!")</f>
        <v>#VALUE!</v>
      </c>
    </row>
    <row r="826" ht="15.75" customHeight="1">
      <c r="E826" s="4" t="str">
        <f>IFERROR(__xludf.DUMMYFUNCTION("GOOGLETRANSLATE(D826, ""he"", ""en"")"),"#VALUE!")</f>
        <v>#VALUE!</v>
      </c>
    </row>
    <row r="827" ht="15.75" customHeight="1">
      <c r="E827" s="4" t="str">
        <f>IFERROR(__xludf.DUMMYFUNCTION("GOOGLETRANSLATE(D827, ""he"", ""en"")"),"#VALUE!")</f>
        <v>#VALUE!</v>
      </c>
    </row>
    <row r="828" ht="15.75" customHeight="1">
      <c r="E828" s="4" t="str">
        <f>IFERROR(__xludf.DUMMYFUNCTION("GOOGLETRANSLATE(D828, ""he"", ""en"")"),"#VALUE!")</f>
        <v>#VALUE!</v>
      </c>
    </row>
    <row r="829" ht="15.75" customHeight="1">
      <c r="E829" s="4" t="str">
        <f>IFERROR(__xludf.DUMMYFUNCTION("GOOGLETRANSLATE(D829, ""he"", ""en"")"),"#VALUE!")</f>
        <v>#VALUE!</v>
      </c>
    </row>
    <row r="830" ht="15.75" customHeight="1">
      <c r="E830" s="4" t="str">
        <f>IFERROR(__xludf.DUMMYFUNCTION("GOOGLETRANSLATE(D830, ""he"", ""en"")"),"#VALUE!")</f>
        <v>#VALUE!</v>
      </c>
    </row>
    <row r="831" ht="15.75" customHeight="1">
      <c r="E831" s="4" t="str">
        <f>IFERROR(__xludf.DUMMYFUNCTION("GOOGLETRANSLATE(D831, ""he"", ""en"")"),"#VALUE!")</f>
        <v>#VALUE!</v>
      </c>
    </row>
    <row r="832" ht="15.75" customHeight="1">
      <c r="E832" s="4" t="str">
        <f>IFERROR(__xludf.DUMMYFUNCTION("GOOGLETRANSLATE(D832, ""he"", ""en"")"),"#VALUE!")</f>
        <v>#VALUE!</v>
      </c>
    </row>
    <row r="833" ht="15.75" customHeight="1">
      <c r="E833" s="4" t="str">
        <f>IFERROR(__xludf.DUMMYFUNCTION("GOOGLETRANSLATE(D833, ""he"", ""en"")"),"#VALUE!")</f>
        <v>#VALUE!</v>
      </c>
    </row>
    <row r="834" ht="15.75" customHeight="1">
      <c r="E834" s="4" t="str">
        <f>IFERROR(__xludf.DUMMYFUNCTION("GOOGLETRANSLATE(D834, ""he"", ""en"")"),"#VALUE!")</f>
        <v>#VALUE!</v>
      </c>
    </row>
    <row r="835" ht="15.75" customHeight="1">
      <c r="E835" s="4" t="str">
        <f>IFERROR(__xludf.DUMMYFUNCTION("GOOGLETRANSLATE(D835, ""he"", ""en"")"),"#VALUE!")</f>
        <v>#VALUE!</v>
      </c>
    </row>
    <row r="836" ht="15.75" customHeight="1">
      <c r="E836" s="4" t="str">
        <f>IFERROR(__xludf.DUMMYFUNCTION("GOOGLETRANSLATE(D836, ""he"", ""en"")"),"#VALUE!")</f>
        <v>#VALUE!</v>
      </c>
    </row>
    <row r="837" ht="15.75" customHeight="1">
      <c r="E837" s="4" t="str">
        <f>IFERROR(__xludf.DUMMYFUNCTION("GOOGLETRANSLATE(D837, ""he"", ""en"")"),"#VALUE!")</f>
        <v>#VALUE!</v>
      </c>
    </row>
    <row r="838" ht="15.75" customHeight="1">
      <c r="E838" s="4" t="str">
        <f>IFERROR(__xludf.DUMMYFUNCTION("GOOGLETRANSLATE(D838, ""he"", ""en"")"),"#VALUE!")</f>
        <v>#VALUE!</v>
      </c>
    </row>
    <row r="839" ht="15.75" customHeight="1">
      <c r="E839" s="4" t="str">
        <f>IFERROR(__xludf.DUMMYFUNCTION("GOOGLETRANSLATE(D839, ""he"", ""en"")"),"#VALUE!")</f>
        <v>#VALUE!</v>
      </c>
    </row>
    <row r="840" ht="15.75" customHeight="1">
      <c r="E840" s="4" t="str">
        <f>IFERROR(__xludf.DUMMYFUNCTION("GOOGLETRANSLATE(D840, ""he"", ""en"")"),"#VALUE!")</f>
        <v>#VALUE!</v>
      </c>
    </row>
    <row r="841" ht="15.75" customHeight="1">
      <c r="E841" s="4" t="str">
        <f>IFERROR(__xludf.DUMMYFUNCTION("GOOGLETRANSLATE(D841, ""he"", ""en"")"),"#VALUE!")</f>
        <v>#VALUE!</v>
      </c>
    </row>
    <row r="842" ht="15.75" customHeight="1">
      <c r="E842" s="4" t="str">
        <f>IFERROR(__xludf.DUMMYFUNCTION("GOOGLETRANSLATE(D842, ""he"", ""en"")"),"#VALUE!")</f>
        <v>#VALUE!</v>
      </c>
    </row>
    <row r="843" ht="15.75" customHeight="1">
      <c r="E843" s="4" t="str">
        <f>IFERROR(__xludf.DUMMYFUNCTION("GOOGLETRANSLATE(D843, ""he"", ""en"")"),"#VALUE!")</f>
        <v>#VALUE!</v>
      </c>
    </row>
    <row r="844" ht="15.75" customHeight="1">
      <c r="E844" s="4" t="str">
        <f>IFERROR(__xludf.DUMMYFUNCTION("GOOGLETRANSLATE(D844, ""he"", ""en"")"),"#VALUE!")</f>
        <v>#VALUE!</v>
      </c>
    </row>
    <row r="845" ht="15.75" customHeight="1">
      <c r="E845" s="4" t="str">
        <f>IFERROR(__xludf.DUMMYFUNCTION("GOOGLETRANSLATE(D845, ""he"", ""en"")"),"#VALUE!")</f>
        <v>#VALUE!</v>
      </c>
    </row>
    <row r="846" ht="15.75" customHeight="1">
      <c r="E846" s="4" t="str">
        <f>IFERROR(__xludf.DUMMYFUNCTION("GOOGLETRANSLATE(D846, ""he"", ""en"")"),"#VALUE!")</f>
        <v>#VALUE!</v>
      </c>
    </row>
    <row r="847" ht="15.75" customHeight="1">
      <c r="E847" s="4" t="str">
        <f>IFERROR(__xludf.DUMMYFUNCTION("GOOGLETRANSLATE(D847, ""he"", ""en"")"),"#VALUE!")</f>
        <v>#VALUE!</v>
      </c>
    </row>
    <row r="848" ht="15.75" customHeight="1">
      <c r="E848" s="4" t="str">
        <f>IFERROR(__xludf.DUMMYFUNCTION("GOOGLETRANSLATE(D848, ""he"", ""en"")"),"#VALUE!")</f>
        <v>#VALUE!</v>
      </c>
    </row>
    <row r="849" ht="15.75" customHeight="1">
      <c r="E849" s="4" t="str">
        <f>IFERROR(__xludf.DUMMYFUNCTION("GOOGLETRANSLATE(D849, ""he"", ""en"")"),"#VALUE!")</f>
        <v>#VALUE!</v>
      </c>
    </row>
    <row r="850" ht="15.75" customHeight="1">
      <c r="E850" s="4" t="str">
        <f>IFERROR(__xludf.DUMMYFUNCTION("GOOGLETRANSLATE(D850, ""he"", ""en"")"),"#VALUE!")</f>
        <v>#VALUE!</v>
      </c>
    </row>
    <row r="851" ht="15.75" customHeight="1">
      <c r="E851" s="4" t="str">
        <f>IFERROR(__xludf.DUMMYFUNCTION("GOOGLETRANSLATE(D851, ""he"", ""en"")"),"#VALUE!")</f>
        <v>#VALUE!</v>
      </c>
    </row>
    <row r="852" ht="15.75" customHeight="1">
      <c r="E852" s="4" t="str">
        <f>IFERROR(__xludf.DUMMYFUNCTION("GOOGLETRANSLATE(D852, ""he"", ""en"")"),"#VALUE!")</f>
        <v>#VALUE!</v>
      </c>
    </row>
    <row r="853" ht="15.75" customHeight="1">
      <c r="E853" s="4" t="str">
        <f>IFERROR(__xludf.DUMMYFUNCTION("GOOGLETRANSLATE(D853, ""he"", ""en"")"),"#VALUE!")</f>
        <v>#VALUE!</v>
      </c>
    </row>
    <row r="854" ht="15.75" customHeight="1">
      <c r="E854" s="4" t="str">
        <f>IFERROR(__xludf.DUMMYFUNCTION("GOOGLETRANSLATE(D854, ""he"", ""en"")"),"#VALUE!")</f>
        <v>#VALUE!</v>
      </c>
    </row>
    <row r="855" ht="15.75" customHeight="1">
      <c r="E855" s="4" t="str">
        <f>IFERROR(__xludf.DUMMYFUNCTION("GOOGLETRANSLATE(D855, ""he"", ""en"")"),"#VALUE!")</f>
        <v>#VALUE!</v>
      </c>
    </row>
    <row r="856" ht="15.75" customHeight="1">
      <c r="E856" s="4" t="str">
        <f>IFERROR(__xludf.DUMMYFUNCTION("GOOGLETRANSLATE(D856, ""he"", ""en"")"),"#VALUE!")</f>
        <v>#VALUE!</v>
      </c>
    </row>
    <row r="857" ht="15.75" customHeight="1">
      <c r="E857" s="4" t="str">
        <f>IFERROR(__xludf.DUMMYFUNCTION("GOOGLETRANSLATE(D857, ""he"", ""en"")"),"#VALUE!")</f>
        <v>#VALUE!</v>
      </c>
    </row>
    <row r="858" ht="15.75" customHeight="1">
      <c r="E858" s="4" t="str">
        <f>IFERROR(__xludf.DUMMYFUNCTION("GOOGLETRANSLATE(D858, ""he"", ""en"")"),"#VALUE!")</f>
        <v>#VALUE!</v>
      </c>
    </row>
    <row r="859" ht="15.75" customHeight="1">
      <c r="E859" s="4" t="str">
        <f>IFERROR(__xludf.DUMMYFUNCTION("GOOGLETRANSLATE(D859, ""he"", ""en"")"),"#VALUE!")</f>
        <v>#VALUE!</v>
      </c>
    </row>
    <row r="860" ht="15.75" customHeight="1">
      <c r="E860" s="4" t="str">
        <f>IFERROR(__xludf.DUMMYFUNCTION("GOOGLETRANSLATE(D860, ""he"", ""en"")"),"#VALUE!")</f>
        <v>#VALUE!</v>
      </c>
    </row>
    <row r="861" ht="15.75" customHeight="1">
      <c r="E861" s="4" t="str">
        <f>IFERROR(__xludf.DUMMYFUNCTION("GOOGLETRANSLATE(D861, ""he"", ""en"")"),"#VALUE!")</f>
        <v>#VALUE!</v>
      </c>
    </row>
    <row r="862" ht="15.75" customHeight="1">
      <c r="E862" s="4" t="str">
        <f>IFERROR(__xludf.DUMMYFUNCTION("GOOGLETRANSLATE(D862, ""he"", ""en"")"),"#VALUE!")</f>
        <v>#VALUE!</v>
      </c>
    </row>
    <row r="863" ht="15.75" customHeight="1">
      <c r="E863" s="4" t="str">
        <f>IFERROR(__xludf.DUMMYFUNCTION("GOOGLETRANSLATE(D863, ""he"", ""en"")"),"#VALUE!")</f>
        <v>#VALUE!</v>
      </c>
    </row>
    <row r="864" ht="15.75" customHeight="1">
      <c r="E864" s="4" t="str">
        <f>IFERROR(__xludf.DUMMYFUNCTION("GOOGLETRANSLATE(D864, ""he"", ""en"")"),"#VALUE!")</f>
        <v>#VALUE!</v>
      </c>
    </row>
    <row r="865" ht="15.75" customHeight="1">
      <c r="E865" s="4" t="str">
        <f>IFERROR(__xludf.DUMMYFUNCTION("GOOGLETRANSLATE(D865, ""he"", ""en"")"),"#VALUE!")</f>
        <v>#VALUE!</v>
      </c>
    </row>
    <row r="866" ht="15.75" customHeight="1">
      <c r="E866" s="4" t="str">
        <f>IFERROR(__xludf.DUMMYFUNCTION("GOOGLETRANSLATE(D866, ""he"", ""en"")"),"#VALUE!")</f>
        <v>#VALUE!</v>
      </c>
    </row>
    <row r="867" ht="15.75" customHeight="1">
      <c r="E867" s="4" t="str">
        <f>IFERROR(__xludf.DUMMYFUNCTION("GOOGLETRANSLATE(D867, ""he"", ""en"")"),"#VALUE!")</f>
        <v>#VALUE!</v>
      </c>
    </row>
    <row r="868" ht="15.75" customHeight="1">
      <c r="E868" s="4" t="str">
        <f>IFERROR(__xludf.DUMMYFUNCTION("GOOGLETRANSLATE(D868, ""he"", ""en"")"),"#VALUE!")</f>
        <v>#VALUE!</v>
      </c>
    </row>
    <row r="869" ht="15.75" customHeight="1">
      <c r="E869" s="4" t="str">
        <f>IFERROR(__xludf.DUMMYFUNCTION("GOOGLETRANSLATE(D869, ""he"", ""en"")"),"#VALUE!")</f>
        <v>#VALUE!</v>
      </c>
    </row>
    <row r="870" ht="15.75" customHeight="1">
      <c r="E870" s="4" t="str">
        <f>IFERROR(__xludf.DUMMYFUNCTION("GOOGLETRANSLATE(D870, ""he"", ""en"")"),"#VALUE!")</f>
        <v>#VALUE!</v>
      </c>
    </row>
    <row r="871" ht="15.75" customHeight="1">
      <c r="E871" s="4" t="str">
        <f>IFERROR(__xludf.DUMMYFUNCTION("GOOGLETRANSLATE(D871, ""he"", ""en"")"),"#VALUE!")</f>
        <v>#VALUE!</v>
      </c>
    </row>
    <row r="872" ht="15.75" customHeight="1">
      <c r="E872" s="4" t="str">
        <f>IFERROR(__xludf.DUMMYFUNCTION("GOOGLETRANSLATE(D872, ""he"", ""en"")"),"#VALUE!")</f>
        <v>#VALUE!</v>
      </c>
    </row>
    <row r="873" ht="15.75" customHeight="1">
      <c r="E873" s="4" t="str">
        <f>IFERROR(__xludf.DUMMYFUNCTION("GOOGLETRANSLATE(D873, ""he"", ""en"")"),"#VALUE!")</f>
        <v>#VALUE!</v>
      </c>
    </row>
    <row r="874" ht="15.75" customHeight="1">
      <c r="E874" s="4" t="str">
        <f>IFERROR(__xludf.DUMMYFUNCTION("GOOGLETRANSLATE(D874, ""he"", ""en"")"),"#VALUE!")</f>
        <v>#VALUE!</v>
      </c>
    </row>
    <row r="875" ht="15.75" customHeight="1">
      <c r="E875" s="4" t="str">
        <f>IFERROR(__xludf.DUMMYFUNCTION("GOOGLETRANSLATE(D875, ""he"", ""en"")"),"#VALUE!")</f>
        <v>#VALUE!</v>
      </c>
    </row>
    <row r="876" ht="15.75" customHeight="1">
      <c r="E876" s="4" t="str">
        <f>IFERROR(__xludf.DUMMYFUNCTION("GOOGLETRANSLATE(D876, ""he"", ""en"")"),"#VALUE!")</f>
        <v>#VALUE!</v>
      </c>
    </row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1.0" footer="0.0" header="0.0" left="0.75" right="0.75" top="1.0"/>
  <pageSetup orientation="landscape"/>
  <drawing r:id="rId1"/>
</worksheet>
</file>

<file path=xl/worksheets/sheet4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5" width="12.63"/>
    <col customWidth="1" min="6" max="26" width="8.63"/>
  </cols>
  <sheetData>
    <row r="1" ht="15.75" customHeight="1">
      <c r="A1" s="1" t="s">
        <v>0</v>
      </c>
      <c r="B1" s="1" t="s">
        <v>1</v>
      </c>
      <c r="C1" s="2" t="s">
        <v>2</v>
      </c>
      <c r="D1" s="2" t="s">
        <v>3</v>
      </c>
      <c r="E1" s="18" t="s">
        <v>4</v>
      </c>
      <c r="F1" s="2" t="s">
        <v>5</v>
      </c>
      <c r="G1" s="2" t="s">
        <v>6</v>
      </c>
      <c r="H1" s="2" t="s">
        <v>7</v>
      </c>
    </row>
    <row r="2" ht="15.75" customHeight="1">
      <c r="A2" s="24" t="s">
        <v>8</v>
      </c>
      <c r="B2" s="25">
        <v>1.0</v>
      </c>
      <c r="C2" s="4">
        <v>1.0</v>
      </c>
      <c r="D2" s="5" t="s">
        <v>9</v>
      </c>
      <c r="E2" s="4" t="str">
        <f>IFERROR(__xludf.DUMMYFUNCTION("GOOGLETRANSLATE(D2, ""he"", ""en"")"),"{A}")</f>
        <v>{A}</v>
      </c>
      <c r="F2" s="4"/>
      <c r="G2" s="4"/>
      <c r="H2" s="4"/>
    </row>
    <row r="3" ht="15.75" customHeight="1">
      <c r="A3" s="3" t="s">
        <v>18</v>
      </c>
      <c r="B3" s="1" t="s">
        <v>2617</v>
      </c>
      <c r="C3" s="4">
        <v>2.0</v>
      </c>
      <c r="D3" s="5" t="s">
        <v>18</v>
      </c>
      <c r="E3" s="4" t="str">
        <f>IFERROR(__xludf.DUMMYFUNCTION("GOOGLETRANSLATE(D3, ""he"", ""en"")"),"psalm")</f>
        <v>psalm</v>
      </c>
      <c r="F3" s="4"/>
      <c r="G3" s="4"/>
      <c r="H3" s="4"/>
    </row>
    <row r="4" ht="15.75" customHeight="1">
      <c r="A4" s="3" t="s">
        <v>3949</v>
      </c>
      <c r="B4" s="1" t="s">
        <v>3948</v>
      </c>
      <c r="C4" s="4">
        <v>3.0</v>
      </c>
      <c r="D4" s="5" t="s">
        <v>3949</v>
      </c>
      <c r="E4" s="4" t="str">
        <f>IFERROR(__xludf.DUMMYFUNCTION("GOOGLETRANSLATE(D4, ""he"", ""en"")"),"David")</f>
        <v>David</v>
      </c>
      <c r="F4" s="4"/>
      <c r="G4" s="4"/>
      <c r="H4" s="4"/>
    </row>
    <row r="5" ht="15.75" customHeight="1">
      <c r="A5" s="3" t="s">
        <v>180</v>
      </c>
      <c r="B5" s="1" t="s">
        <v>2580</v>
      </c>
      <c r="C5" s="4">
        <v>4.0</v>
      </c>
      <c r="D5" s="5" t="s">
        <v>180</v>
      </c>
      <c r="E5" s="4" t="str">
        <f>IFERROR(__xludf.DUMMYFUNCTION("GOOGLETRANSLATE(D5, ""he"", ""en"")"),"Jehovah")</f>
        <v>Jehovah</v>
      </c>
      <c r="F5" s="4"/>
      <c r="G5" s="4"/>
      <c r="H5" s="4"/>
    </row>
    <row r="6" ht="15.75" customHeight="1">
      <c r="A6" s="3" t="s">
        <v>3003</v>
      </c>
      <c r="B6" s="1" t="s">
        <v>9913</v>
      </c>
      <c r="C6" s="4">
        <v>5.0</v>
      </c>
      <c r="D6" s="5" t="s">
        <v>3006</v>
      </c>
      <c r="E6" s="4" t="str">
        <f>IFERROR(__xludf.DUMMYFUNCTION("GOOGLETRANSLATE(D6, ""he"", ""en"")"),"audio")</f>
        <v>audio</v>
      </c>
      <c r="F6" s="4"/>
      <c r="G6" s="4"/>
      <c r="H6" s="4"/>
    </row>
    <row r="7" ht="15.75" customHeight="1">
      <c r="A7" s="3" t="s">
        <v>4019</v>
      </c>
      <c r="B7" s="1" t="s">
        <v>3692</v>
      </c>
      <c r="C7" s="4">
        <v>6.0</v>
      </c>
      <c r="D7" s="5" t="s">
        <v>4023</v>
      </c>
      <c r="E7" s="4" t="str">
        <f>IFERROR(__xludf.DUMMYFUNCTION("GOOGLETRANSLATE(D7, ""he"", ""en"")"),"I prayed")</f>
        <v>I prayed</v>
      </c>
      <c r="F7" s="4"/>
      <c r="G7" s="4"/>
      <c r="H7" s="4"/>
    </row>
    <row r="8" ht="15.75" customHeight="1">
      <c r="A8" s="3" t="s">
        <v>1001</v>
      </c>
      <c r="B8" s="1" t="s">
        <v>3694</v>
      </c>
      <c r="C8" s="4">
        <v>7.0</v>
      </c>
      <c r="D8" s="5" t="s">
        <v>1001</v>
      </c>
      <c r="E8" s="4" t="str">
        <f>IFERROR(__xludf.DUMMYFUNCTION("GOOGLETRANSLATE(D8, ""he"", ""en"")"),"the listening")</f>
        <v>the listening</v>
      </c>
      <c r="F8" s="4"/>
      <c r="G8" s="4"/>
      <c r="H8" s="4"/>
    </row>
    <row r="9" ht="15.75" customHeight="1">
      <c r="A9" s="3" t="s">
        <v>9914</v>
      </c>
      <c r="B9" s="1" t="s">
        <v>9915</v>
      </c>
      <c r="C9" s="4">
        <v>8.0</v>
      </c>
      <c r="D9" s="5" t="s">
        <v>545</v>
      </c>
      <c r="E9" s="4" t="str">
        <f>IFERROR(__xludf.DUMMYFUNCTION("GOOGLETRANSLATE(D9, ""he"", ""en"")"),"to")</f>
        <v>to</v>
      </c>
      <c r="F9" s="4"/>
      <c r="G9" s="4"/>
      <c r="H9" s="4"/>
    </row>
    <row r="10" ht="15.75" customHeight="1">
      <c r="A10" s="3" t="s">
        <v>9916</v>
      </c>
      <c r="B10" s="1" t="s">
        <v>9917</v>
      </c>
      <c r="C10" s="4">
        <v>9.0</v>
      </c>
      <c r="D10" s="5" t="s">
        <v>9918</v>
      </c>
      <c r="E10" s="4" t="str">
        <f>IFERROR(__xludf.DUMMYFUNCTION("GOOGLETRANSLATE(D10, ""he"", ""en"")"),"beg me")</f>
        <v>beg me</v>
      </c>
      <c r="F10" s="4"/>
      <c r="G10" s="4"/>
      <c r="H10" s="4"/>
    </row>
    <row r="11" ht="15.75" customHeight="1">
      <c r="A11" s="3" t="s">
        <v>3959</v>
      </c>
      <c r="B11" s="1" t="s">
        <v>7245</v>
      </c>
      <c r="C11" s="4">
        <v>10.0</v>
      </c>
      <c r="D11" s="5" t="s">
        <v>9919</v>
      </c>
      <c r="E11" s="4" t="str">
        <f>IFERROR(__xludf.DUMMYFUNCTION("GOOGLETRANSLATE(D11, ""he"", ""en"")"),"in your faith")</f>
        <v>in your faith</v>
      </c>
      <c r="F11" s="4"/>
      <c r="G11" s="4"/>
      <c r="H11" s="4"/>
    </row>
    <row r="12" ht="15.75" customHeight="1">
      <c r="A12" s="3" t="s">
        <v>9920</v>
      </c>
      <c r="B12" s="1" t="s">
        <v>6050</v>
      </c>
      <c r="C12" s="4">
        <v>11.0</v>
      </c>
      <c r="D12" s="5" t="s">
        <v>3959</v>
      </c>
      <c r="E12" s="4" t="str">
        <f>IFERROR(__xludf.DUMMYFUNCTION("GOOGLETRANSLATE(D12, ""he"", ""en"")"),"Cloudy")</f>
        <v>Cloudy</v>
      </c>
      <c r="F12" s="4"/>
      <c r="G12" s="4"/>
      <c r="H12" s="4"/>
    </row>
    <row r="13" ht="15.75" customHeight="1">
      <c r="A13" s="24" t="s">
        <v>25</v>
      </c>
      <c r="B13" s="25">
        <v>2.0</v>
      </c>
      <c r="C13" s="4">
        <v>12.0</v>
      </c>
      <c r="D13" s="5" t="s">
        <v>9921</v>
      </c>
      <c r="E13" s="4" t="str">
        <f>IFERROR(__xludf.DUMMYFUNCTION("GOOGLETRANSLATE(D13, ""he"", ""en"")"),"in your favor:")</f>
        <v>in your favor:</v>
      </c>
      <c r="F13" s="4"/>
      <c r="G13" s="4"/>
      <c r="H13" s="4"/>
    </row>
    <row r="14" ht="15.75" customHeight="1">
      <c r="A14" s="3" t="s">
        <v>9922</v>
      </c>
      <c r="B14" s="1" t="s">
        <v>9923</v>
      </c>
      <c r="C14" s="4">
        <v>13.0</v>
      </c>
      <c r="D14" s="5" t="s">
        <v>26</v>
      </c>
      <c r="E14" s="4" t="str">
        <f>IFERROR(__xludf.DUMMYFUNCTION("GOOGLETRANSLATE(D14, ""he"", ""en"")"),"{on}")</f>
        <v>{on}</v>
      </c>
      <c r="F14" s="4"/>
      <c r="G14" s="4"/>
      <c r="H14" s="4"/>
    </row>
    <row r="15" ht="15.75" customHeight="1">
      <c r="A15" s="3" t="s">
        <v>9924</v>
      </c>
      <c r="B15" s="1" t="s">
        <v>9925</v>
      </c>
      <c r="C15" s="4">
        <v>14.0</v>
      </c>
      <c r="D15" s="5" t="s">
        <v>3250</v>
      </c>
      <c r="E15" s="4" t="str">
        <f>IFERROR(__xludf.DUMMYFUNCTION("GOOGLETRANSLATE(D15, ""he"", ""en"")"),"and al")</f>
        <v>and al</v>
      </c>
      <c r="F15" s="4"/>
      <c r="G15" s="4"/>
      <c r="H15" s="4"/>
    </row>
    <row r="16" ht="15.75" customHeight="1">
      <c r="A16" s="3" t="s">
        <v>9926</v>
      </c>
      <c r="B16" s="1" t="s">
        <v>5053</v>
      </c>
      <c r="C16" s="4">
        <v>15.0</v>
      </c>
      <c r="D16" s="5" t="s">
        <v>2574</v>
      </c>
      <c r="E16" s="4" t="str">
        <f>IFERROR(__xludf.DUMMYFUNCTION("GOOGLETRANSLATE(D16, ""he"", ""en"")"),"come")</f>
        <v>come</v>
      </c>
      <c r="F16" s="4"/>
      <c r="G16" s="4"/>
      <c r="H16" s="4"/>
    </row>
    <row r="17" ht="15.75" customHeight="1">
      <c r="A17" s="3" t="s">
        <v>9927</v>
      </c>
      <c r="B17" s="1" t="s">
        <v>9928</v>
      </c>
      <c r="C17" s="4">
        <v>16.0</v>
      </c>
      <c r="D17" s="5" t="s">
        <v>9929</v>
      </c>
      <c r="E17" s="4" t="str">
        <f>IFERROR(__xludf.DUMMYFUNCTION("GOOGLETRANSLATE(D17, ""he"", ""en"")"),"in court")</f>
        <v>in court</v>
      </c>
      <c r="F17" s="4"/>
      <c r="G17" s="4"/>
      <c r="H17" s="4"/>
    </row>
    <row r="18" ht="15.75" customHeight="1">
      <c r="A18" s="3" t="s">
        <v>9930</v>
      </c>
      <c r="B18" s="1" t="s">
        <v>9931</v>
      </c>
      <c r="C18" s="4">
        <v>17.0</v>
      </c>
      <c r="D18" s="5" t="s">
        <v>1099</v>
      </c>
      <c r="E18" s="4" t="str">
        <f>IFERROR(__xludf.DUMMYFUNCTION("GOOGLETRANSLATE(D18, ""he"", ""en"")"),"you")</f>
        <v>you</v>
      </c>
      <c r="F18" s="4"/>
      <c r="G18" s="4"/>
      <c r="H18" s="4"/>
    </row>
    <row r="19" ht="15.75" customHeight="1">
      <c r="A19" s="3" t="s">
        <v>402</v>
      </c>
      <c r="B19" s="1" t="s">
        <v>9932</v>
      </c>
      <c r="C19" s="4">
        <v>18.0</v>
      </c>
      <c r="D19" s="5" t="s">
        <v>4000</v>
      </c>
      <c r="E19" s="4" t="str">
        <f>IFERROR(__xludf.DUMMYFUNCTION("GOOGLETRANSLATE(D19, ""he"", ""en"")"),"your servant")</f>
        <v>your servant</v>
      </c>
      <c r="F19" s="4"/>
      <c r="G19" s="4"/>
      <c r="H19" s="4"/>
    </row>
    <row r="20" ht="15.75" customHeight="1">
      <c r="A20" s="3" t="s">
        <v>9933</v>
      </c>
      <c r="B20" s="1" t="s">
        <v>9934</v>
      </c>
      <c r="C20" s="4">
        <v>19.0</v>
      </c>
      <c r="D20" s="5" t="s">
        <v>53</v>
      </c>
      <c r="E20" s="4" t="str">
        <f>IFERROR(__xludf.DUMMYFUNCTION("GOOGLETRANSLATE(D20, ""he"", ""en"")"),"that")</f>
        <v>that</v>
      </c>
      <c r="F20" s="4"/>
      <c r="G20" s="4"/>
      <c r="H20" s="4"/>
    </row>
    <row r="21" ht="15.75" customHeight="1">
      <c r="A21" s="24" t="s">
        <v>49</v>
      </c>
      <c r="B21" s="25">
        <v>3.0</v>
      </c>
      <c r="C21" s="4">
        <v>20.0</v>
      </c>
      <c r="D21" s="5" t="s">
        <v>132</v>
      </c>
      <c r="E21" s="4" t="str">
        <f>IFERROR(__xludf.DUMMYFUNCTION("GOOGLETRANSLATE(D21, ""he"", ""en"")"),"not")</f>
        <v>not</v>
      </c>
      <c r="F21" s="4"/>
      <c r="G21" s="4"/>
      <c r="H21" s="4"/>
    </row>
    <row r="22" ht="15.75" customHeight="1">
      <c r="A22" s="3" t="s">
        <v>9935</v>
      </c>
      <c r="B22" s="1" t="s">
        <v>9936</v>
      </c>
      <c r="C22" s="4">
        <v>21.0</v>
      </c>
      <c r="D22" s="5" t="s">
        <v>9937</v>
      </c>
      <c r="E22" s="4" t="str">
        <f>IFERROR(__xludf.DUMMYFUNCTION("GOOGLETRANSLATE(D22, ""he"", ""en"")"),"will be right")</f>
        <v>will be right</v>
      </c>
      <c r="F22" s="4"/>
      <c r="G22" s="4"/>
      <c r="H22" s="4"/>
    </row>
    <row r="23" ht="15.75" customHeight="1">
      <c r="A23" s="3" t="s">
        <v>4882</v>
      </c>
      <c r="B23" s="1" t="s">
        <v>4862</v>
      </c>
      <c r="C23" s="4">
        <v>22.0</v>
      </c>
      <c r="D23" s="5" t="s">
        <v>402</v>
      </c>
      <c r="E23" s="4" t="str">
        <f>IFERROR(__xludf.DUMMYFUNCTION("GOOGLETRANSLATE(D23, ""he"", ""en"")"),"in front of you")</f>
        <v>in front of you</v>
      </c>
      <c r="F23" s="4"/>
      <c r="G23" s="4"/>
      <c r="H23" s="4"/>
    </row>
    <row r="24" ht="15.75" customHeight="1">
      <c r="A24" s="3" t="s">
        <v>591</v>
      </c>
      <c r="B24" s="1" t="s">
        <v>3970</v>
      </c>
      <c r="C24" s="4">
        <v>23.0</v>
      </c>
      <c r="D24" s="5" t="s">
        <v>360</v>
      </c>
      <c r="E24" s="4" t="str">
        <f>IFERROR(__xludf.DUMMYFUNCTION("GOOGLETRANSLATE(D24, ""he"", ""en"")"),"all")</f>
        <v>all</v>
      </c>
      <c r="F24" s="4"/>
      <c r="G24" s="4"/>
      <c r="H24" s="4"/>
    </row>
    <row r="25" ht="15.75" customHeight="1">
      <c r="A25" s="3" t="s">
        <v>9938</v>
      </c>
      <c r="B25" s="1" t="s">
        <v>9939</v>
      </c>
      <c r="C25" s="4">
        <v>24.0</v>
      </c>
      <c r="D25" s="5" t="s">
        <v>3581</v>
      </c>
      <c r="E25" s="4" t="str">
        <f>IFERROR(__xludf.DUMMYFUNCTION("GOOGLETRANSLATE(D25, ""he"", ""en"")"),"live:")</f>
        <v>live:</v>
      </c>
      <c r="F25" s="4"/>
      <c r="G25" s="4"/>
      <c r="H25" s="4"/>
    </row>
    <row r="26" ht="15.75" customHeight="1">
      <c r="A26" s="3" t="s">
        <v>5057</v>
      </c>
      <c r="B26" s="1" t="s">
        <v>5058</v>
      </c>
      <c r="C26" s="4">
        <v>25.0</v>
      </c>
      <c r="D26" s="5" t="s">
        <v>50</v>
      </c>
      <c r="E26" s="4" t="str">
        <f>IFERROR(__xludf.DUMMYFUNCTION("GOOGLETRANSLATE(D26, ""he"", ""en"")"),"{third}")</f>
        <v>{third}</v>
      </c>
      <c r="F26" s="4"/>
      <c r="G26" s="4"/>
      <c r="H26" s="4"/>
    </row>
    <row r="27" ht="15.75" customHeight="1">
      <c r="A27" s="3" t="s">
        <v>9940</v>
      </c>
      <c r="B27" s="1" t="s">
        <v>9941</v>
      </c>
      <c r="C27" s="4">
        <v>26.0</v>
      </c>
      <c r="D27" s="5" t="s">
        <v>53</v>
      </c>
      <c r="E27" s="4" t="str">
        <f>IFERROR(__xludf.DUMMYFUNCTION("GOOGLETRANSLATE(D27, ""he"", ""en"")"),"that")</f>
        <v>that</v>
      </c>
      <c r="F27" s="4"/>
      <c r="G27" s="4"/>
      <c r="H27" s="4"/>
    </row>
    <row r="28" ht="15.75" customHeight="1">
      <c r="A28" s="3" t="s">
        <v>9942</v>
      </c>
      <c r="B28" s="1" t="s">
        <v>9943</v>
      </c>
      <c r="C28" s="4">
        <v>27.0</v>
      </c>
      <c r="D28" s="5" t="s">
        <v>9944</v>
      </c>
      <c r="E28" s="4" t="str">
        <f>IFERROR(__xludf.DUMMYFUNCTION("GOOGLETRANSLATE(D28, ""he"", ""en"")"),"pursued")</f>
        <v>pursued</v>
      </c>
      <c r="F28" s="4"/>
      <c r="G28" s="4"/>
      <c r="H28" s="4"/>
    </row>
    <row r="29" ht="15.75" customHeight="1">
      <c r="A29" s="3" t="s">
        <v>9945</v>
      </c>
      <c r="B29" s="1" t="s">
        <v>9946</v>
      </c>
      <c r="C29" s="4">
        <v>28.0</v>
      </c>
      <c r="D29" s="5" t="s">
        <v>4882</v>
      </c>
      <c r="E29" s="4" t="str">
        <f>IFERROR(__xludf.DUMMYFUNCTION("GOOGLETRANSLATE(D29, ""he"", ""en"")"),"enemy")</f>
        <v>enemy</v>
      </c>
      <c r="F29" s="4"/>
      <c r="G29" s="4"/>
      <c r="H29" s="4"/>
    </row>
    <row r="30" ht="15.75" customHeight="1">
      <c r="A30" s="3" t="s">
        <v>9947</v>
      </c>
      <c r="B30" s="1" t="s">
        <v>9948</v>
      </c>
      <c r="C30" s="4">
        <v>29.0</v>
      </c>
      <c r="D30" s="5" t="s">
        <v>3564</v>
      </c>
      <c r="E30" s="4" t="str">
        <f>IFERROR(__xludf.DUMMYFUNCTION("GOOGLETRANSLATE(D30, ""he"", ""en"")"),"mental")</f>
        <v>mental</v>
      </c>
      <c r="F30" s="4"/>
      <c r="G30" s="4"/>
      <c r="H30" s="4"/>
    </row>
    <row r="31" ht="15.75" customHeight="1">
      <c r="A31" s="3" t="s">
        <v>2275</v>
      </c>
      <c r="B31" s="16" t="s">
        <v>9949</v>
      </c>
      <c r="C31" s="4">
        <v>30.0</v>
      </c>
      <c r="D31" s="5" t="s">
        <v>9950</v>
      </c>
      <c r="E31" s="4" t="str">
        <f>IFERROR(__xludf.DUMMYFUNCTION("GOOGLETRANSLATE(D31, ""he"", ""en"")"),"Depressed")</f>
        <v>Depressed</v>
      </c>
      <c r="F31" s="4"/>
      <c r="G31" s="4"/>
      <c r="H31" s="4"/>
    </row>
    <row r="32" ht="15.75" customHeight="1">
      <c r="A32" s="8" t="s">
        <v>69</v>
      </c>
      <c r="B32" s="17">
        <v>4.0</v>
      </c>
      <c r="C32" s="4">
        <v>31.0</v>
      </c>
      <c r="D32" s="5" t="s">
        <v>5057</v>
      </c>
      <c r="E32" s="4" t="str">
        <f>IFERROR(__xludf.DUMMYFUNCTION("GOOGLETRANSLATE(D32, ""he"", ""en"")"),"to the country")</f>
        <v>to the country</v>
      </c>
      <c r="F32" s="4"/>
      <c r="G32" s="4"/>
      <c r="H32" s="4"/>
    </row>
    <row r="33" ht="15.75" customHeight="1">
      <c r="A33" s="3" t="s">
        <v>9951</v>
      </c>
      <c r="B33" s="1" t="s">
        <v>9952</v>
      </c>
      <c r="C33" s="4">
        <v>32.0</v>
      </c>
      <c r="D33" s="5" t="s">
        <v>9953</v>
      </c>
      <c r="E33" s="4" t="str">
        <f>IFERROR(__xludf.DUMMYFUNCTION("GOOGLETRANSLATE(D33, ""he"", ""en"")"),"brute")</f>
        <v>brute</v>
      </c>
      <c r="F33" s="4"/>
      <c r="G33" s="4"/>
      <c r="H33" s="4"/>
    </row>
    <row r="34" ht="15.75" customHeight="1">
      <c r="A34" s="3" t="s">
        <v>4111</v>
      </c>
      <c r="B34" s="1" t="s">
        <v>9848</v>
      </c>
      <c r="C34" s="4">
        <v>33.0</v>
      </c>
      <c r="D34" s="5" t="s">
        <v>9954</v>
      </c>
      <c r="E34" s="4" t="str">
        <f>IFERROR(__xludf.DUMMYFUNCTION("GOOGLETRANSLATE(D34, ""he"", ""en"")"),"sat me down")</f>
        <v>sat me down</v>
      </c>
      <c r="F34" s="4"/>
      <c r="G34" s="4"/>
      <c r="H34" s="4"/>
    </row>
    <row r="35" ht="15.75" customHeight="1">
      <c r="A35" s="3" t="s">
        <v>615</v>
      </c>
      <c r="B35" s="1" t="s">
        <v>616</v>
      </c>
      <c r="C35" s="4">
        <v>34.0</v>
      </c>
      <c r="D35" s="5" t="s">
        <v>9955</v>
      </c>
      <c r="E35" s="4" t="str">
        <f>IFERROR(__xludf.DUMMYFUNCTION("GOOGLETRANSLATE(D35, ""he"", ""en"")"),"in the dark")</f>
        <v>in the dark</v>
      </c>
      <c r="F35" s="4"/>
      <c r="G35" s="4"/>
      <c r="H35" s="4"/>
    </row>
    <row r="36" ht="15.75" customHeight="1">
      <c r="A36" s="3" t="s">
        <v>9956</v>
      </c>
      <c r="B36" s="1" t="s">
        <v>9848</v>
      </c>
      <c r="C36" s="4">
        <v>35.0</v>
      </c>
      <c r="D36" s="5" t="s">
        <v>9957</v>
      </c>
      <c r="E36" s="4" t="str">
        <f>IFERROR(__xludf.DUMMYFUNCTION("GOOGLETRANSLATE(D36, ""he"", ""en"")"),"how many")</f>
        <v>how many</v>
      </c>
      <c r="F36" s="4"/>
      <c r="G36" s="4"/>
      <c r="H36" s="4"/>
    </row>
    <row r="37" ht="15.75" customHeight="1">
      <c r="A37" s="3" t="s">
        <v>9958</v>
      </c>
      <c r="B37" s="1" t="s">
        <v>9959</v>
      </c>
      <c r="C37" s="4">
        <v>36.0</v>
      </c>
      <c r="D37" s="5" t="s">
        <v>7998</v>
      </c>
      <c r="E37" s="4" t="str">
        <f>IFERROR(__xludf.DUMMYFUNCTION("GOOGLETRANSLATE(D37, ""he"", ""en"")"),"world:")</f>
        <v>world:</v>
      </c>
      <c r="F37" s="4"/>
      <c r="G37" s="4"/>
      <c r="H37" s="4"/>
    </row>
    <row r="38" ht="15.75" customHeight="1">
      <c r="A38" s="3" t="s">
        <v>5977</v>
      </c>
      <c r="B38" s="1" t="s">
        <v>3570</v>
      </c>
      <c r="C38" s="4">
        <v>37.0</v>
      </c>
      <c r="D38" s="5" t="s">
        <v>70</v>
      </c>
      <c r="E38" s="4" t="str">
        <f>IFERROR(__xludf.DUMMYFUNCTION("GOOGLETRANSLATE(D38, ""he"", ""en"")"),"{d}")</f>
        <v>{d}</v>
      </c>
      <c r="F38" s="4"/>
      <c r="G38" s="4"/>
      <c r="H38" s="4"/>
    </row>
    <row r="39" ht="15.75" customHeight="1">
      <c r="A39" s="8" t="s">
        <v>94</v>
      </c>
      <c r="B39" s="17">
        <v>5.0</v>
      </c>
      <c r="C39" s="4">
        <v>38.0</v>
      </c>
      <c r="D39" s="5" t="s">
        <v>9960</v>
      </c>
      <c r="E39" s="4" t="str">
        <f>IFERROR(__xludf.DUMMYFUNCTION("GOOGLETRANSLATE(D39, ""he"", ""en"")"),"and wrap yourself up")</f>
        <v>and wrap yourself up</v>
      </c>
      <c r="F39" s="4"/>
      <c r="G39" s="4"/>
      <c r="H39" s="4"/>
    </row>
    <row r="40" ht="15.75" customHeight="1">
      <c r="A40" s="3" t="s">
        <v>6169</v>
      </c>
      <c r="B40" s="1" t="s">
        <v>602</v>
      </c>
      <c r="C40" s="4">
        <v>39.0</v>
      </c>
      <c r="D40" s="5" t="s">
        <v>4111</v>
      </c>
      <c r="E40" s="4" t="str">
        <f>IFERROR(__xludf.DUMMYFUNCTION("GOOGLETRANSLATE(D40, ""he"", ""en"")"),"pestle")</f>
        <v>pestle</v>
      </c>
      <c r="F40" s="4"/>
      <c r="G40" s="4"/>
      <c r="H40" s="4"/>
    </row>
    <row r="41" ht="15.75" customHeight="1">
      <c r="A41" s="3" t="s">
        <v>643</v>
      </c>
      <c r="B41" s="1" t="s">
        <v>644</v>
      </c>
      <c r="C41" s="4">
        <v>40.0</v>
      </c>
      <c r="D41" s="5" t="s">
        <v>615</v>
      </c>
      <c r="E41" s="4" t="str">
        <f>IFERROR(__xludf.DUMMYFUNCTION("GOOGLETRANSLATE(D41, ""he"", ""en"")"),"spiritual")</f>
        <v>spiritual</v>
      </c>
      <c r="F41" s="4"/>
      <c r="G41" s="4"/>
      <c r="H41" s="4"/>
    </row>
    <row r="42" ht="15.75" customHeight="1">
      <c r="A42" s="3" t="s">
        <v>645</v>
      </c>
      <c r="B42" s="1" t="s">
        <v>5176</v>
      </c>
      <c r="C42" s="4">
        <v>41.0</v>
      </c>
      <c r="D42" s="5" t="s">
        <v>9961</v>
      </c>
      <c r="E42" s="4" t="str">
        <f>IFERROR(__xludf.DUMMYFUNCTION("GOOGLETRANSLATE(D42, ""he"", ""en"")"),"inside me")</f>
        <v>inside me</v>
      </c>
      <c r="F42" s="4"/>
      <c r="G42" s="4"/>
      <c r="H42" s="4"/>
    </row>
    <row r="43" ht="15.75" customHeight="1">
      <c r="A43" s="3" t="s">
        <v>9962</v>
      </c>
      <c r="B43" s="1" t="s">
        <v>5792</v>
      </c>
      <c r="C43" s="4">
        <v>42.0</v>
      </c>
      <c r="D43" s="5" t="s">
        <v>9963</v>
      </c>
      <c r="E43" s="4" t="str">
        <f>IFERROR(__xludf.DUMMYFUNCTION("GOOGLETRANSLATE(D43, ""he"", ""en"")"),"will be silenced")</f>
        <v>will be silenced</v>
      </c>
      <c r="F43" s="4"/>
      <c r="G43" s="4"/>
      <c r="H43" s="4"/>
    </row>
    <row r="44" ht="15.75" customHeight="1">
      <c r="A44" s="3" t="s">
        <v>9964</v>
      </c>
      <c r="B44" s="1" t="s">
        <v>9965</v>
      </c>
      <c r="C44" s="4">
        <v>43.0</v>
      </c>
      <c r="D44" s="5" t="s">
        <v>6010</v>
      </c>
      <c r="E44" s="4" t="str">
        <f>IFERROR(__xludf.DUMMYFUNCTION("GOOGLETRANSLATE(D44, ""he"", ""en"")"),"My heart:")</f>
        <v>My heart:</v>
      </c>
      <c r="F44" s="4"/>
      <c r="G44" s="4"/>
      <c r="H44" s="4"/>
    </row>
    <row r="45" ht="15.75" customHeight="1">
      <c r="A45" s="3" t="s">
        <v>5509</v>
      </c>
      <c r="B45" s="1" t="s">
        <v>9966</v>
      </c>
      <c r="C45" s="4">
        <v>44.0</v>
      </c>
      <c r="D45" s="5" t="s">
        <v>95</v>
      </c>
      <c r="E45" s="4" t="str">
        <f>IFERROR(__xludf.DUMMYFUNCTION("GOOGLETRANSLATE(D45, ""he"", ""en"")"),"{the}")</f>
        <v>{the}</v>
      </c>
      <c r="F45" s="4"/>
      <c r="G45" s="4"/>
      <c r="H45" s="4"/>
    </row>
    <row r="46" ht="15.75" customHeight="1">
      <c r="A46" s="3" t="s">
        <v>5512</v>
      </c>
      <c r="B46" s="1" t="s">
        <v>5513</v>
      </c>
      <c r="C46" s="4">
        <v>45.0</v>
      </c>
      <c r="D46" s="5" t="s">
        <v>6226</v>
      </c>
      <c r="E46" s="4" t="str">
        <f>IFERROR(__xludf.DUMMYFUNCTION("GOOGLETRANSLATE(D46, ""he"", ""en"")"),"I remembered")</f>
        <v>I remembered</v>
      </c>
      <c r="F46" s="4"/>
      <c r="G46" s="4"/>
      <c r="H46" s="4"/>
    </row>
    <row r="47" ht="15.75" customHeight="1">
      <c r="A47" s="3" t="s">
        <v>9967</v>
      </c>
      <c r="B47" s="1" t="s">
        <v>5792</v>
      </c>
      <c r="C47" s="4">
        <v>46.0</v>
      </c>
      <c r="D47" s="5" t="s">
        <v>643</v>
      </c>
      <c r="E47" s="4" t="str">
        <f>IFERROR(__xludf.DUMMYFUNCTION("GOOGLETRANSLATE(D47, ""he"", ""en"")"),"days")</f>
        <v>days</v>
      </c>
      <c r="F47" s="4"/>
      <c r="G47" s="4"/>
      <c r="H47" s="4"/>
    </row>
    <row r="48" ht="15.75" customHeight="1">
      <c r="A48" s="8" t="s">
        <v>112</v>
      </c>
      <c r="B48" s="17">
        <v>6.0</v>
      </c>
      <c r="C48" s="4">
        <v>47.0</v>
      </c>
      <c r="D48" s="5" t="s">
        <v>654</v>
      </c>
      <c r="E48" s="4" t="str">
        <f>IFERROR(__xludf.DUMMYFUNCTION("GOOGLETRANSLATE(D48, ""he"", ""en"")"),"coefficient")</f>
        <v>coefficient</v>
      </c>
      <c r="F48" s="4"/>
      <c r="G48" s="4"/>
      <c r="H48" s="4"/>
    </row>
    <row r="49" ht="15.75" customHeight="1">
      <c r="A49" s="3" t="s">
        <v>9968</v>
      </c>
      <c r="B49" s="1" t="s">
        <v>4450</v>
      </c>
      <c r="C49" s="4">
        <v>48.0</v>
      </c>
      <c r="D49" s="5" t="s">
        <v>9962</v>
      </c>
      <c r="E49" s="4" t="str">
        <f>IFERROR(__xludf.DUMMYFUNCTION("GOOGLETRANSLATE(D49, ""he"", ""en"")"),"I realized")</f>
        <v>I realized</v>
      </c>
      <c r="F49" s="4"/>
      <c r="G49" s="4"/>
      <c r="H49" s="4"/>
    </row>
    <row r="50" ht="15.75" customHeight="1">
      <c r="A50" s="3" t="s">
        <v>9969</v>
      </c>
      <c r="B50" s="1" t="s">
        <v>4453</v>
      </c>
      <c r="C50" s="4">
        <v>49.0</v>
      </c>
      <c r="D50" s="5" t="s">
        <v>787</v>
      </c>
      <c r="E50" s="4" t="str">
        <f>IFERROR(__xludf.DUMMYFUNCTION("GOOGLETRANSLATE(D50, ""he"", ""en"")"),"in everything")</f>
        <v>in everything</v>
      </c>
      <c r="F50" s="4"/>
      <c r="G50" s="4"/>
      <c r="H50" s="4"/>
    </row>
    <row r="51" ht="15.75" customHeight="1">
      <c r="A51" s="3" t="s">
        <v>3984</v>
      </c>
      <c r="B51" s="1" t="s">
        <v>3245</v>
      </c>
      <c r="C51" s="4">
        <v>50.0</v>
      </c>
      <c r="D51" s="5" t="s">
        <v>791</v>
      </c>
      <c r="E51" s="4" t="str">
        <f>IFERROR(__xludf.DUMMYFUNCTION("GOOGLETRANSLATE(D51, ""he"", ""en"")"),"your action")</f>
        <v>your action</v>
      </c>
      <c r="F51" s="4"/>
      <c r="G51" s="4"/>
      <c r="H51" s="4"/>
    </row>
    <row r="52" ht="15.75" customHeight="1">
      <c r="A52" s="3" t="s">
        <v>591</v>
      </c>
      <c r="B52" s="1" t="s">
        <v>592</v>
      </c>
      <c r="C52" s="4">
        <v>51.0</v>
      </c>
      <c r="D52" s="5" t="s">
        <v>9970</v>
      </c>
      <c r="E52" s="4" t="str">
        <f>IFERROR(__xludf.DUMMYFUNCTION("GOOGLETRANSLATE(D52, ""he"", ""en"")"),"in action")</f>
        <v>in action</v>
      </c>
      <c r="F52" s="4"/>
      <c r="G52" s="4"/>
      <c r="H52" s="4"/>
    </row>
    <row r="53" ht="15.75" customHeight="1">
      <c r="A53" s="3" t="s">
        <v>9971</v>
      </c>
      <c r="B53" s="1" t="s">
        <v>2279</v>
      </c>
      <c r="C53" s="4">
        <v>52.0</v>
      </c>
      <c r="D53" s="5" t="s">
        <v>5512</v>
      </c>
      <c r="E53" s="4" t="str">
        <f>IFERROR(__xludf.DUMMYFUNCTION("GOOGLETRANSLATE(D53, ""he"", ""en"")"),"your hands")</f>
        <v>your hands</v>
      </c>
      <c r="F53" s="4"/>
      <c r="G53" s="4"/>
      <c r="H53" s="4"/>
    </row>
    <row r="54" ht="15.75" customHeight="1">
      <c r="A54" s="3" t="s">
        <v>9972</v>
      </c>
      <c r="B54" s="1" t="s">
        <v>9973</v>
      </c>
      <c r="C54" s="4">
        <v>53.0</v>
      </c>
      <c r="D54" s="5" t="s">
        <v>9974</v>
      </c>
      <c r="E54" s="4" t="str">
        <f>IFERROR(__xludf.DUMMYFUNCTION("GOOGLETRANSLATE(D54, ""he"", ""en"")"),"I will talk:")</f>
        <v>I will talk:</v>
      </c>
      <c r="F54" s="4"/>
      <c r="G54" s="4"/>
      <c r="H54" s="4"/>
    </row>
    <row r="55" ht="15.75" customHeight="1">
      <c r="A55" s="3" t="s">
        <v>2593</v>
      </c>
      <c r="B55" s="1" t="s">
        <v>4720</v>
      </c>
      <c r="C55" s="4">
        <v>54.0</v>
      </c>
      <c r="D55" s="5" t="s">
        <v>114</v>
      </c>
      <c r="E55" s="4" t="str">
        <f>IFERROR(__xludf.DUMMYFUNCTION("GOOGLETRANSLATE(D55, ""he"", ""en"")"),"{and}")</f>
        <v>{and}</v>
      </c>
      <c r="F55" s="4"/>
      <c r="G55" s="4"/>
      <c r="H55" s="4"/>
    </row>
    <row r="56" ht="15.75" customHeight="1">
      <c r="A56" s="3" t="s">
        <v>313</v>
      </c>
      <c r="B56" s="1" t="s">
        <v>9555</v>
      </c>
      <c r="C56" s="4">
        <v>55.0</v>
      </c>
      <c r="D56" s="5" t="s">
        <v>9975</v>
      </c>
      <c r="E56" s="4" t="str">
        <f>IFERROR(__xludf.DUMMYFUNCTION("GOOGLETRANSLATE(D56, ""he"", ""en"")"),"My affair")</f>
        <v>My affair</v>
      </c>
      <c r="F56" s="4"/>
      <c r="G56" s="4"/>
      <c r="H56" s="4"/>
    </row>
    <row r="57" ht="15.75" customHeight="1">
      <c r="A57" s="8" t="s">
        <v>127</v>
      </c>
      <c r="B57" s="17">
        <v>7.0</v>
      </c>
      <c r="C57" s="4">
        <v>56.0</v>
      </c>
      <c r="D57" s="5" t="s">
        <v>9969</v>
      </c>
      <c r="E57" s="4" t="str">
        <f>IFERROR(__xludf.DUMMYFUNCTION("GOOGLETRANSLATE(D57, ""he"", ""en"")"),"my hand")</f>
        <v>my hand</v>
      </c>
      <c r="F57" s="4"/>
      <c r="G57" s="4"/>
      <c r="H57" s="4"/>
    </row>
    <row r="58" ht="15.75" customHeight="1">
      <c r="A58" s="3" t="s">
        <v>2487</v>
      </c>
      <c r="B58" s="1" t="s">
        <v>9684</v>
      </c>
      <c r="C58" s="4">
        <v>57.0</v>
      </c>
      <c r="D58" s="5" t="s">
        <v>3984</v>
      </c>
      <c r="E58" s="4" t="str">
        <f>IFERROR(__xludf.DUMMYFUNCTION("GOOGLETRANSLATE(D58, ""he"", ""en"")"),"to you")</f>
        <v>to you</v>
      </c>
      <c r="F58" s="4"/>
      <c r="G58" s="4"/>
      <c r="H58" s="4"/>
    </row>
    <row r="59" ht="15.75" customHeight="1">
      <c r="A59" s="3" t="s">
        <v>3959</v>
      </c>
      <c r="B59" s="1" t="s">
        <v>7245</v>
      </c>
      <c r="C59" s="4">
        <v>58.0</v>
      </c>
      <c r="D59" s="5" t="s">
        <v>3564</v>
      </c>
      <c r="E59" s="4" t="str">
        <f>IFERROR(__xludf.DUMMYFUNCTION("GOOGLETRANSLATE(D59, ""he"", ""en"")"),"mental")</f>
        <v>mental</v>
      </c>
      <c r="F59" s="4"/>
      <c r="G59" s="4"/>
      <c r="H59" s="4"/>
    </row>
    <row r="60" ht="15.75" customHeight="1">
      <c r="A60" s="3" t="s">
        <v>180</v>
      </c>
      <c r="B60" s="1" t="s">
        <v>2580</v>
      </c>
      <c r="C60" s="4">
        <v>59.0</v>
      </c>
      <c r="D60" s="5" t="s">
        <v>2332</v>
      </c>
      <c r="E60" s="4" t="str">
        <f>IFERROR(__xludf.DUMMYFUNCTION("GOOGLETRANSLATE(D60, ""he"", ""en"")"),"as a country")</f>
        <v>as a country</v>
      </c>
      <c r="F60" s="4"/>
      <c r="G60" s="4"/>
      <c r="H60" s="4"/>
    </row>
    <row r="61" ht="15.75" customHeight="1">
      <c r="A61" s="3" t="s">
        <v>9976</v>
      </c>
      <c r="B61" s="1" t="s">
        <v>9977</v>
      </c>
      <c r="C61" s="4">
        <v>60.0</v>
      </c>
      <c r="D61" s="5" t="s">
        <v>9972</v>
      </c>
      <c r="E61" s="4" t="str">
        <f>IFERROR(__xludf.DUMMYFUNCTION("GOOGLETRANSLATE(D61, ""he"", ""en"")"),"tiredness")</f>
        <v>tiredness</v>
      </c>
      <c r="F61" s="4"/>
      <c r="G61" s="4"/>
      <c r="H61" s="4"/>
    </row>
    <row r="62" ht="15.75" customHeight="1">
      <c r="A62" s="3" t="s">
        <v>615</v>
      </c>
      <c r="B62" s="1" t="s">
        <v>616</v>
      </c>
      <c r="C62" s="4">
        <v>61.0</v>
      </c>
      <c r="D62" s="5" t="s">
        <v>2593</v>
      </c>
      <c r="E62" s="4" t="str">
        <f>IFERROR(__xludf.DUMMYFUNCTION("GOOGLETRANSLATE(D62, ""he"", ""en"")"),"to you")</f>
        <v>to you</v>
      </c>
      <c r="F62" s="4"/>
      <c r="G62" s="4"/>
      <c r="H62" s="4"/>
    </row>
    <row r="63" ht="15.75" customHeight="1">
      <c r="A63" s="3" t="s">
        <v>5838</v>
      </c>
      <c r="B63" s="1" t="s">
        <v>5839</v>
      </c>
      <c r="C63" s="4">
        <v>62.0</v>
      </c>
      <c r="D63" s="5" t="s">
        <v>315</v>
      </c>
      <c r="E63" s="4" t="str">
        <f>IFERROR(__xludf.DUMMYFUNCTION("GOOGLETRANSLATE(D63, ""he"", ""en"")"),"Cela:")</f>
        <v>Cela:</v>
      </c>
      <c r="F63" s="4"/>
      <c r="G63" s="4"/>
      <c r="H63" s="4"/>
    </row>
    <row r="64" ht="15.75" customHeight="1">
      <c r="A64" s="3" t="s">
        <v>2664</v>
      </c>
      <c r="B64" s="1" t="s">
        <v>2851</v>
      </c>
      <c r="C64" s="4">
        <v>63.0</v>
      </c>
      <c r="D64" s="5" t="s">
        <v>133</v>
      </c>
      <c r="E64" s="4" t="str">
        <f>IFERROR(__xludf.DUMMYFUNCTION("GOOGLETRANSLATE(D64, ""he"", ""en"")"),"{g}")</f>
        <v>{g}</v>
      </c>
      <c r="F64" s="4"/>
      <c r="G64" s="4"/>
      <c r="H64" s="4"/>
    </row>
    <row r="65" ht="15.75" customHeight="1">
      <c r="A65" s="3" t="s">
        <v>5840</v>
      </c>
      <c r="B65" s="1" t="s">
        <v>4418</v>
      </c>
      <c r="C65" s="4">
        <v>64.0</v>
      </c>
      <c r="D65" s="5" t="s">
        <v>2487</v>
      </c>
      <c r="E65" s="4" t="str">
        <f>IFERROR(__xludf.DUMMYFUNCTION("GOOGLETRANSLATE(D65, ""he"", ""en"")"),"fast")</f>
        <v>fast</v>
      </c>
      <c r="F65" s="4"/>
      <c r="G65" s="4"/>
      <c r="H65" s="4"/>
    </row>
    <row r="66" ht="15.75" customHeight="1">
      <c r="A66" s="3" t="s">
        <v>9978</v>
      </c>
      <c r="B66" s="1" t="s">
        <v>9979</v>
      </c>
      <c r="C66" s="4">
        <v>65.0</v>
      </c>
      <c r="D66" s="5" t="s">
        <v>3959</v>
      </c>
      <c r="E66" s="4" t="str">
        <f>IFERROR(__xludf.DUMMYFUNCTION("GOOGLETRANSLATE(D66, ""he"", ""en"")"),"Cloudy")</f>
        <v>Cloudy</v>
      </c>
      <c r="F66" s="4"/>
      <c r="G66" s="4"/>
      <c r="H66" s="4"/>
    </row>
    <row r="67" ht="15.75" customHeight="1">
      <c r="A67" s="3" t="s">
        <v>9980</v>
      </c>
      <c r="B67" s="1" t="s">
        <v>9981</v>
      </c>
      <c r="C67" s="4">
        <v>66.0</v>
      </c>
      <c r="D67" s="5" t="s">
        <v>180</v>
      </c>
      <c r="E67" s="4" t="str">
        <f>IFERROR(__xludf.DUMMYFUNCTION("GOOGLETRANSLATE(D67, ""he"", ""en"")"),"Jehovah")</f>
        <v>Jehovah</v>
      </c>
      <c r="F67" s="4"/>
      <c r="G67" s="4"/>
      <c r="H67" s="4"/>
    </row>
    <row r="68" ht="15.75" customHeight="1">
      <c r="A68" s="3" t="s">
        <v>4345</v>
      </c>
      <c r="B68" s="1" t="s">
        <v>4341</v>
      </c>
      <c r="C68" s="4">
        <v>67.0</v>
      </c>
      <c r="D68" s="5" t="s">
        <v>3562</v>
      </c>
      <c r="E68" s="4" t="str">
        <f>IFERROR(__xludf.DUMMYFUNCTION("GOOGLETRANSLATE(D68, ""he"", ""en"")"),"bride")</f>
        <v>bride</v>
      </c>
      <c r="F68" s="4"/>
      <c r="G68" s="4"/>
      <c r="H68" s="4"/>
    </row>
    <row r="69" ht="15.75" customHeight="1">
      <c r="A69" s="8" t="s">
        <v>143</v>
      </c>
      <c r="B69" s="17">
        <v>8.0</v>
      </c>
      <c r="C69" s="4">
        <v>68.0</v>
      </c>
      <c r="D69" s="5" t="s">
        <v>615</v>
      </c>
      <c r="E69" s="4" t="str">
        <f>IFERROR(__xludf.DUMMYFUNCTION("GOOGLETRANSLATE(D69, ""he"", ""en"")"),"spiritual")</f>
        <v>spiritual</v>
      </c>
      <c r="F69" s="4"/>
      <c r="G69" s="4"/>
      <c r="H69" s="4"/>
    </row>
    <row r="70" ht="15.75" customHeight="1">
      <c r="A70" s="3" t="s">
        <v>9982</v>
      </c>
      <c r="B70" s="1" t="s">
        <v>9983</v>
      </c>
      <c r="C70" s="4">
        <v>69.0</v>
      </c>
      <c r="D70" s="5" t="s">
        <v>13</v>
      </c>
      <c r="E70" s="4" t="str">
        <f>IFERROR(__xludf.DUMMYFUNCTION("GOOGLETRANSLATE(D70, ""he"", ""en"")"),"to")</f>
        <v>to</v>
      </c>
      <c r="F70" s="4"/>
      <c r="G70" s="4"/>
      <c r="H70" s="4"/>
    </row>
    <row r="71" ht="15.75" customHeight="1">
      <c r="A71" s="3" t="s">
        <v>5293</v>
      </c>
      <c r="B71" s="1" t="s">
        <v>9984</v>
      </c>
      <c r="C71" s="4">
        <v>70.0</v>
      </c>
      <c r="D71" s="5" t="s">
        <v>5869</v>
      </c>
      <c r="E71" s="4" t="str">
        <f>IFERROR(__xludf.DUMMYFUNCTION("GOOGLETRANSLATE(D71, ""he"", ""en"")"),"hide")</f>
        <v>hide</v>
      </c>
      <c r="F71" s="4"/>
      <c r="G71" s="4"/>
      <c r="H71" s="4"/>
    </row>
    <row r="72" ht="15.75" customHeight="1">
      <c r="A72" s="3" t="s">
        <v>3853</v>
      </c>
      <c r="B72" s="1" t="s">
        <v>9985</v>
      </c>
      <c r="C72" s="4">
        <v>71.0</v>
      </c>
      <c r="D72" s="5" t="s">
        <v>2668</v>
      </c>
      <c r="E72" s="4" t="str">
        <f>IFERROR(__xludf.DUMMYFUNCTION("GOOGLETRANSLATE(D72, ""he"", ""en"")"),"your face")</f>
        <v>your face</v>
      </c>
      <c r="F72" s="4"/>
      <c r="G72" s="4"/>
      <c r="H72" s="4"/>
    </row>
    <row r="73" ht="15.75" customHeight="1">
      <c r="A73" s="3" t="s">
        <v>9986</v>
      </c>
      <c r="B73" s="1" t="s">
        <v>9987</v>
      </c>
      <c r="C73" s="4">
        <v>72.0</v>
      </c>
      <c r="D73" s="5" t="s">
        <v>4425</v>
      </c>
      <c r="E73" s="4" t="str">
        <f>IFERROR(__xludf.DUMMYFUNCTION("GOOGLETRANSLATE(D73, ""he"", ""en"")"),"from me")</f>
        <v>from me</v>
      </c>
      <c r="F73" s="4"/>
      <c r="G73" s="4"/>
      <c r="H73" s="4"/>
    </row>
    <row r="74" ht="15.75" customHeight="1">
      <c r="A74" s="3" t="s">
        <v>9988</v>
      </c>
      <c r="B74" s="1" t="s">
        <v>9799</v>
      </c>
      <c r="C74" s="4">
        <v>73.0</v>
      </c>
      <c r="D74" s="5" t="s">
        <v>9989</v>
      </c>
      <c r="E74" s="4" t="str">
        <f>IFERROR(__xludf.DUMMYFUNCTION("GOOGLETRANSLATE(D74, ""he"", ""en"")"),"And I was saved")</f>
        <v>And I was saved</v>
      </c>
      <c r="F74" s="4"/>
      <c r="G74" s="4"/>
      <c r="H74" s="4"/>
    </row>
    <row r="75" ht="15.75" customHeight="1">
      <c r="A75" s="3" t="s">
        <v>9990</v>
      </c>
      <c r="B75" s="1" t="s">
        <v>9991</v>
      </c>
      <c r="C75" s="4">
        <v>74.0</v>
      </c>
      <c r="D75" s="5" t="s">
        <v>672</v>
      </c>
      <c r="E75" s="4" t="str">
        <f>IFERROR(__xludf.DUMMYFUNCTION("GOOGLETRANSLATE(D75, ""he"", ""en"")"),"with")</f>
        <v>with</v>
      </c>
      <c r="F75" s="4"/>
      <c r="G75" s="4"/>
      <c r="H75" s="4"/>
    </row>
    <row r="76" ht="15.75" customHeight="1">
      <c r="A76" s="3" t="s">
        <v>2787</v>
      </c>
      <c r="B76" s="1" t="s">
        <v>5920</v>
      </c>
      <c r="C76" s="4">
        <v>75.0</v>
      </c>
      <c r="D76" s="5" t="s">
        <v>8496</v>
      </c>
      <c r="E76" s="4" t="str">
        <f>IFERROR(__xludf.DUMMYFUNCTION("GOOGLETRANSLATE(D76, ""he"", ""en"")"),"come down")</f>
        <v>come down</v>
      </c>
      <c r="F76" s="4"/>
      <c r="G76" s="4"/>
      <c r="H76" s="4"/>
    </row>
    <row r="77" ht="15.75" customHeight="1">
      <c r="A77" s="3" t="s">
        <v>9858</v>
      </c>
      <c r="B77" s="1" t="s">
        <v>9992</v>
      </c>
      <c r="C77" s="4">
        <v>76.0</v>
      </c>
      <c r="D77" s="5" t="s">
        <v>9993</v>
      </c>
      <c r="E77" s="4" t="str">
        <f>IFERROR(__xludf.DUMMYFUNCTION("GOOGLETRANSLATE(D77, ""he"", ""en"")"),"pit:")</f>
        <v>pit:</v>
      </c>
      <c r="F77" s="4"/>
      <c r="G77" s="4"/>
      <c r="H77" s="4"/>
    </row>
    <row r="78" ht="15.75" customHeight="1">
      <c r="A78" s="3" t="s">
        <v>9280</v>
      </c>
      <c r="B78" s="1" t="s">
        <v>9994</v>
      </c>
      <c r="C78" s="4">
        <v>77.0</v>
      </c>
      <c r="D78" s="5" t="s">
        <v>152</v>
      </c>
      <c r="E78" s="4" t="str">
        <f>IFERROR(__xludf.DUMMYFUNCTION("GOOGLETRANSLATE(D78, ""he"", ""en"")"),"{h}")</f>
        <v>{h}</v>
      </c>
      <c r="F78" s="4"/>
      <c r="G78" s="4"/>
      <c r="H78" s="4"/>
    </row>
    <row r="79" ht="15.75" customHeight="1">
      <c r="A79" s="3" t="s">
        <v>9995</v>
      </c>
      <c r="B79" s="1" t="s">
        <v>9996</v>
      </c>
      <c r="C79" s="4">
        <v>78.0</v>
      </c>
      <c r="D79" s="5" t="s">
        <v>9997</v>
      </c>
      <c r="E79" s="4" t="str">
        <f>IFERROR(__xludf.DUMMYFUNCTION("GOOGLETRANSLATE(D79, ""he"", ""en"")"),"the auditory")</f>
        <v>the auditory</v>
      </c>
      <c r="F79" s="4"/>
      <c r="G79" s="4"/>
      <c r="H79" s="4"/>
    </row>
    <row r="80" ht="15.75" customHeight="1">
      <c r="A80" s="3" t="s">
        <v>7839</v>
      </c>
      <c r="B80" s="1" t="s">
        <v>4002</v>
      </c>
      <c r="C80" s="4">
        <v>79.0</v>
      </c>
      <c r="D80" s="5" t="s">
        <v>5430</v>
      </c>
      <c r="E80" s="4" t="str">
        <f>IFERROR(__xludf.DUMMYFUNCTION("GOOGLETRANSLATE(D80, ""he"", ""en"")"),"in the morning")</f>
        <v>in the morning</v>
      </c>
      <c r="F80" s="4"/>
      <c r="G80" s="4"/>
      <c r="H80" s="4"/>
    </row>
    <row r="81" ht="15.75" customHeight="1">
      <c r="A81" s="3" t="s">
        <v>591</v>
      </c>
      <c r="B81" s="1" t="s">
        <v>3970</v>
      </c>
      <c r="C81" s="4">
        <v>80.0</v>
      </c>
      <c r="D81" s="5" t="s">
        <v>3857</v>
      </c>
      <c r="E81" s="4" t="str">
        <f>IFERROR(__xludf.DUMMYFUNCTION("GOOGLETRANSLATE(D81, ""he"", ""en"")"),"your grace")</f>
        <v>your grace</v>
      </c>
      <c r="F81" s="4"/>
      <c r="G81" s="4"/>
      <c r="H81" s="4"/>
    </row>
    <row r="82" ht="15.75" customHeight="1">
      <c r="A82" s="8" t="s">
        <v>162</v>
      </c>
      <c r="B82" s="17">
        <v>9.0</v>
      </c>
      <c r="C82" s="4">
        <v>81.0</v>
      </c>
      <c r="D82" s="5" t="s">
        <v>53</v>
      </c>
      <c r="E82" s="4" t="str">
        <f>IFERROR(__xludf.DUMMYFUNCTION("GOOGLETRANSLATE(D82, ""he"", ""en"")"),"that")</f>
        <v>that</v>
      </c>
      <c r="F82" s="4"/>
      <c r="G82" s="4"/>
      <c r="H82" s="4"/>
    </row>
    <row r="83" ht="15.75" customHeight="1">
      <c r="A83" s="3" t="s">
        <v>9894</v>
      </c>
      <c r="B83" s="1" t="s">
        <v>9895</v>
      </c>
      <c r="C83" s="4">
        <v>82.0</v>
      </c>
      <c r="D83" s="5" t="s">
        <v>3019</v>
      </c>
      <c r="E83" s="4" t="str">
        <f>IFERROR(__xludf.DUMMYFUNCTION("GOOGLETRANSLATE(D83, ""he"", ""en"")"),"in you")</f>
        <v>in you</v>
      </c>
      <c r="F83" s="4"/>
      <c r="G83" s="4"/>
      <c r="H83" s="4"/>
    </row>
    <row r="84" ht="15.75" customHeight="1">
      <c r="A84" s="3" t="s">
        <v>6810</v>
      </c>
      <c r="B84" s="1" t="s">
        <v>9998</v>
      </c>
      <c r="C84" s="4">
        <v>83.0</v>
      </c>
      <c r="D84" s="5" t="s">
        <v>9999</v>
      </c>
      <c r="E84" s="4" t="str">
        <f>IFERROR(__xludf.DUMMYFUNCTION("GOOGLETRANSLATE(D84, ""he"", ""en"")"),"I hoped")</f>
        <v>I hoped</v>
      </c>
      <c r="F84" s="4"/>
      <c r="G84" s="4"/>
      <c r="H84" s="4"/>
    </row>
    <row r="85" ht="15.75" customHeight="1">
      <c r="A85" s="3" t="s">
        <v>180</v>
      </c>
      <c r="B85" s="1" t="s">
        <v>2580</v>
      </c>
      <c r="C85" s="4">
        <v>84.0</v>
      </c>
      <c r="D85" s="5" t="s">
        <v>9990</v>
      </c>
      <c r="E85" s="4" t="str">
        <f>IFERROR(__xludf.DUMMYFUNCTION("GOOGLETRANSLATE(D85, ""he"", ""en"")"),"let me know")</f>
        <v>let me know</v>
      </c>
      <c r="F85" s="4"/>
      <c r="G85" s="4"/>
      <c r="H85" s="4"/>
    </row>
    <row r="86" ht="15.75" customHeight="1">
      <c r="A86" s="3" t="s">
        <v>3984</v>
      </c>
      <c r="B86" s="1" t="s">
        <v>3245</v>
      </c>
      <c r="C86" s="4">
        <v>85.0</v>
      </c>
      <c r="D86" s="5" t="s">
        <v>5954</v>
      </c>
      <c r="E86" s="4" t="str">
        <f>IFERROR(__xludf.DUMMYFUNCTION("GOOGLETRANSLATE(D86, ""he"", ""en"")"),"way")</f>
        <v>way</v>
      </c>
      <c r="F86" s="4"/>
      <c r="G86" s="4"/>
      <c r="H86" s="4"/>
    </row>
    <row r="87" ht="15.75" customHeight="1">
      <c r="A87" s="3" t="s">
        <v>10000</v>
      </c>
      <c r="B87" s="1" t="s">
        <v>10001</v>
      </c>
      <c r="C87" s="4">
        <v>86.0</v>
      </c>
      <c r="D87" s="5" t="s">
        <v>9858</v>
      </c>
      <c r="E87" s="4" t="str">
        <f>IFERROR(__xludf.DUMMYFUNCTION("GOOGLETRANSLATE(D87, ""he"", ""en"")"),"this")</f>
        <v>this</v>
      </c>
      <c r="F87" s="4"/>
      <c r="G87" s="4"/>
      <c r="H87" s="4"/>
    </row>
    <row r="88" ht="15.75" customHeight="1">
      <c r="A88" s="8" t="s">
        <v>197</v>
      </c>
      <c r="B88" s="17">
        <v>10.0</v>
      </c>
      <c r="C88" s="4">
        <v>87.0</v>
      </c>
      <c r="D88" s="5" t="s">
        <v>9280</v>
      </c>
      <c r="E88" s="4" t="str">
        <f>IFERROR(__xludf.DUMMYFUNCTION("GOOGLETRANSLATE(D88, ""he"", ""en"")"),"go")</f>
        <v>go</v>
      </c>
      <c r="F88" s="4"/>
      <c r="G88" s="4"/>
      <c r="H88" s="4"/>
    </row>
    <row r="89" ht="15.75" customHeight="1">
      <c r="A89" s="3" t="s">
        <v>5767</v>
      </c>
      <c r="B89" s="1" t="s">
        <v>4071</v>
      </c>
      <c r="C89" s="4">
        <v>88.0</v>
      </c>
      <c r="D89" s="5" t="s">
        <v>53</v>
      </c>
      <c r="E89" s="4" t="str">
        <f>IFERROR(__xludf.DUMMYFUNCTION("GOOGLETRANSLATE(D89, ""he"", ""en"")"),"that")</f>
        <v>that</v>
      </c>
      <c r="F89" s="4"/>
      <c r="G89" s="4"/>
      <c r="H89" s="4"/>
    </row>
    <row r="90" ht="15.75" customHeight="1">
      <c r="A90" s="3" t="s">
        <v>7015</v>
      </c>
      <c r="B90" s="1" t="s">
        <v>6858</v>
      </c>
      <c r="C90" s="4">
        <v>89.0</v>
      </c>
      <c r="D90" s="5" t="s">
        <v>3984</v>
      </c>
      <c r="E90" s="4" t="str">
        <f>IFERROR(__xludf.DUMMYFUNCTION("GOOGLETRANSLATE(D90, ""he"", ""en"")"),"to you")</f>
        <v>to you</v>
      </c>
      <c r="F90" s="4"/>
      <c r="G90" s="4"/>
      <c r="H90" s="4"/>
    </row>
    <row r="91" ht="15.75" customHeight="1">
      <c r="A91" s="3" t="s">
        <v>10002</v>
      </c>
      <c r="B91" s="1" t="s">
        <v>10003</v>
      </c>
      <c r="C91" s="4">
        <v>90.0</v>
      </c>
      <c r="D91" s="5" t="s">
        <v>4543</v>
      </c>
      <c r="E91" s="4" t="str">
        <f>IFERROR(__xludf.DUMMYFUNCTION("GOOGLETRANSLATE(D91, ""he"", ""en"")"),"I married")</f>
        <v>I married</v>
      </c>
      <c r="F91" s="4"/>
      <c r="G91" s="4"/>
      <c r="H91" s="4"/>
    </row>
    <row r="92" ht="15.75" customHeight="1">
      <c r="A92" s="3" t="s">
        <v>9428</v>
      </c>
      <c r="B92" s="1" t="s">
        <v>4177</v>
      </c>
      <c r="C92" s="4">
        <v>91.0</v>
      </c>
      <c r="D92" s="5" t="s">
        <v>603</v>
      </c>
      <c r="E92" s="4" t="str">
        <f>IFERROR(__xludf.DUMMYFUNCTION("GOOGLETRANSLATE(D92, ""he"", ""en"")"),"mental:")</f>
        <v>mental:</v>
      </c>
      <c r="F92" s="4"/>
      <c r="G92" s="4"/>
      <c r="H92" s="4"/>
    </row>
    <row r="93" ht="15.75" customHeight="1">
      <c r="A93" s="3" t="s">
        <v>3452</v>
      </c>
      <c r="B93" s="1" t="s">
        <v>3981</v>
      </c>
      <c r="C93" s="4">
        <v>92.0</v>
      </c>
      <c r="D93" s="5" t="s">
        <v>170</v>
      </c>
      <c r="E93" s="4" t="str">
        <f>IFERROR(__xludf.DUMMYFUNCTION("GOOGLETRANSLATE(D93, ""he"", ""en"")"),"{ninth}")</f>
        <v>{ninth}</v>
      </c>
      <c r="F93" s="4"/>
      <c r="G93" s="4"/>
      <c r="H93" s="4"/>
    </row>
    <row r="94" ht="15.75" customHeight="1">
      <c r="A94" s="3" t="s">
        <v>10004</v>
      </c>
      <c r="B94" s="1" t="s">
        <v>10005</v>
      </c>
      <c r="C94" s="4">
        <v>93.0</v>
      </c>
      <c r="D94" s="5" t="s">
        <v>9900</v>
      </c>
      <c r="E94" s="4" t="str">
        <f>IFERROR(__xludf.DUMMYFUNCTION("GOOGLETRANSLATE(D94, ""he"", ""en"")"),"the savior")</f>
        <v>the savior</v>
      </c>
      <c r="F94" s="4"/>
      <c r="G94" s="4"/>
      <c r="H94" s="4"/>
    </row>
    <row r="95" ht="15.75" customHeight="1">
      <c r="A95" s="3" t="s">
        <v>10006</v>
      </c>
      <c r="B95" s="1" t="s">
        <v>10007</v>
      </c>
      <c r="C95" s="4">
        <v>94.0</v>
      </c>
      <c r="D95" s="5" t="s">
        <v>6810</v>
      </c>
      <c r="E95" s="4" t="str">
        <f>IFERROR(__xludf.DUMMYFUNCTION("GOOGLETRANSLATE(D95, ""he"", ""en"")"),"from my enemy")</f>
        <v>from my enemy</v>
      </c>
      <c r="F95" s="4"/>
      <c r="G95" s="4"/>
      <c r="H95" s="4"/>
    </row>
    <row r="96" ht="15.75" customHeight="1">
      <c r="A96" s="3" t="s">
        <v>10008</v>
      </c>
      <c r="B96" s="1" t="s">
        <v>10009</v>
      </c>
      <c r="C96" s="4">
        <v>95.0</v>
      </c>
      <c r="D96" s="5" t="s">
        <v>180</v>
      </c>
      <c r="E96" s="4" t="str">
        <f>IFERROR(__xludf.DUMMYFUNCTION("GOOGLETRANSLATE(D96, ""he"", ""en"")"),"Jehovah")</f>
        <v>Jehovah</v>
      </c>
      <c r="F96" s="4"/>
      <c r="G96" s="4"/>
      <c r="H96" s="4"/>
    </row>
    <row r="97" ht="15.75" customHeight="1">
      <c r="A97" s="3" t="s">
        <v>1204</v>
      </c>
      <c r="B97" s="1" t="s">
        <v>10010</v>
      </c>
      <c r="C97" s="4">
        <v>96.0</v>
      </c>
      <c r="D97" s="5" t="s">
        <v>3984</v>
      </c>
      <c r="E97" s="4" t="str">
        <f>IFERROR(__xludf.DUMMYFUNCTION("GOOGLETRANSLATE(D97, ""he"", ""en"")"),"to you")</f>
        <v>to you</v>
      </c>
      <c r="F97" s="4"/>
      <c r="G97" s="4"/>
      <c r="H97" s="4"/>
    </row>
    <row r="98" ht="15.75" customHeight="1">
      <c r="A98" s="3" t="s">
        <v>10011</v>
      </c>
      <c r="B98" s="1" t="s">
        <v>10012</v>
      </c>
      <c r="C98" s="4">
        <v>97.0</v>
      </c>
      <c r="D98" s="5" t="s">
        <v>10013</v>
      </c>
      <c r="E98" s="4" t="str">
        <f>IFERROR(__xludf.DUMMYFUNCTION("GOOGLETRANSLATE(D98, ""he"", ""en"")"),"I covered:")</f>
        <v>I covered:</v>
      </c>
      <c r="F98" s="4"/>
      <c r="G98" s="4"/>
      <c r="H98" s="4"/>
    </row>
    <row r="99" ht="15.75" customHeight="1">
      <c r="A99" s="8" t="s">
        <v>215</v>
      </c>
      <c r="B99" s="17">
        <v>11.0</v>
      </c>
      <c r="C99" s="4">
        <v>98.0</v>
      </c>
      <c r="D99" s="5" t="s">
        <v>216</v>
      </c>
      <c r="E99" s="4" t="str">
        <f>IFERROR(__xludf.DUMMYFUNCTION("GOOGLETRANSLATE(D99, ""he"", ""en"")"),"{y}")</f>
        <v>{y}</v>
      </c>
      <c r="F99" s="4"/>
      <c r="G99" s="4"/>
      <c r="H99" s="4"/>
    </row>
    <row r="100" ht="15.75" customHeight="1">
      <c r="A100" s="3" t="s">
        <v>1103</v>
      </c>
      <c r="B100" s="1" t="s">
        <v>1104</v>
      </c>
      <c r="C100" s="4">
        <v>99.0</v>
      </c>
      <c r="D100" s="5" t="s">
        <v>5789</v>
      </c>
      <c r="E100" s="4" t="str">
        <f>IFERROR(__xludf.DUMMYFUNCTION("GOOGLETRANSLATE(D100, ""he"", ""en"")"),"scholarly")</f>
        <v>scholarly</v>
      </c>
      <c r="F100" s="4"/>
      <c r="G100" s="4"/>
      <c r="H100" s="4"/>
    </row>
    <row r="101" ht="15.75" customHeight="1">
      <c r="A101" s="3" t="s">
        <v>6202</v>
      </c>
      <c r="B101" s="1" t="s">
        <v>3503</v>
      </c>
      <c r="C101" s="4">
        <v>100.0</v>
      </c>
      <c r="D101" s="5" t="s">
        <v>7015</v>
      </c>
      <c r="E101" s="4" t="str">
        <f>IFERROR(__xludf.DUMMYFUNCTION("GOOGLETRANSLATE(D101, ""he"", ""en"")"),"do")</f>
        <v>do</v>
      </c>
      <c r="F101" s="4"/>
      <c r="G101" s="4"/>
      <c r="H101" s="4"/>
    </row>
    <row r="102" ht="15.75" customHeight="1">
      <c r="A102" s="3" t="s">
        <v>180</v>
      </c>
      <c r="B102" s="1" t="s">
        <v>2580</v>
      </c>
      <c r="C102" s="4">
        <v>101.0</v>
      </c>
      <c r="D102" s="5" t="s">
        <v>10002</v>
      </c>
      <c r="E102" s="4" t="str">
        <f>IFERROR(__xludf.DUMMYFUNCTION("GOOGLETRANSLATE(D102, ""he"", ""en"")"),"your will")</f>
        <v>your will</v>
      </c>
      <c r="F102" s="4"/>
      <c r="G102" s="4"/>
      <c r="H102" s="4"/>
    </row>
    <row r="103" ht="15.75" customHeight="1">
      <c r="A103" s="3" t="s">
        <v>9264</v>
      </c>
      <c r="B103" s="1" t="s">
        <v>5905</v>
      </c>
      <c r="C103" s="4">
        <v>102.0</v>
      </c>
      <c r="D103" s="5" t="s">
        <v>53</v>
      </c>
      <c r="E103" s="4" t="str">
        <f>IFERROR(__xludf.DUMMYFUNCTION("GOOGLETRANSLATE(D103, ""he"", ""en"")"),"that")</f>
        <v>that</v>
      </c>
      <c r="F103" s="4"/>
      <c r="G103" s="4"/>
      <c r="H103" s="4"/>
    </row>
    <row r="104" ht="15.75" customHeight="1">
      <c r="A104" s="3" t="s">
        <v>6049</v>
      </c>
      <c r="B104" s="1" t="s">
        <v>6050</v>
      </c>
      <c r="C104" s="4">
        <v>103.0</v>
      </c>
      <c r="D104" s="5" t="s">
        <v>322</v>
      </c>
      <c r="E104" s="4" t="str">
        <f>IFERROR(__xludf.DUMMYFUNCTION("GOOGLETRANSLATE(D104, ""he"", ""en"")"),"you")</f>
        <v>you</v>
      </c>
      <c r="F104" s="4"/>
      <c r="G104" s="4"/>
      <c r="H104" s="4"/>
    </row>
    <row r="105" ht="15.75" customHeight="1">
      <c r="A105" s="3" t="s">
        <v>10014</v>
      </c>
      <c r="B105" s="1" t="s">
        <v>10015</v>
      </c>
      <c r="C105" s="4">
        <v>104.0</v>
      </c>
      <c r="D105" s="5" t="s">
        <v>10016</v>
      </c>
      <c r="E105" s="4" t="str">
        <f>IFERROR(__xludf.DUMMYFUNCTION("GOOGLETRANSLATE(D105, ""he"", ""en"")"),"divine")</f>
        <v>divine</v>
      </c>
      <c r="F105" s="4"/>
      <c r="G105" s="4"/>
      <c r="H105" s="4"/>
    </row>
    <row r="106" ht="15.75" customHeight="1">
      <c r="A106" s="3" t="s">
        <v>10017</v>
      </c>
      <c r="B106" s="1" t="s">
        <v>10018</v>
      </c>
      <c r="C106" s="4">
        <v>105.0</v>
      </c>
      <c r="D106" s="5" t="s">
        <v>10004</v>
      </c>
      <c r="E106" s="4" t="str">
        <f>IFERROR(__xludf.DUMMYFUNCTION("GOOGLETRANSLATE(D106, ""he"", ""en"")"),"your spirit")</f>
        <v>your spirit</v>
      </c>
      <c r="F106" s="4"/>
      <c r="G106" s="4"/>
      <c r="H106" s="4"/>
    </row>
    <row r="107" ht="15.75" customHeight="1">
      <c r="A107" s="3" t="s">
        <v>591</v>
      </c>
      <c r="B107" s="1" t="s">
        <v>3970</v>
      </c>
      <c r="C107" s="4">
        <v>106.0</v>
      </c>
      <c r="D107" s="5" t="s">
        <v>10006</v>
      </c>
      <c r="E107" s="4" t="str">
        <f>IFERROR(__xludf.DUMMYFUNCTION("GOOGLETRANSLATE(D107, ""he"", ""en"")"),"favor")</f>
        <v>favor</v>
      </c>
      <c r="F107" s="4"/>
      <c r="G107" s="4"/>
      <c r="H107" s="4"/>
    </row>
    <row r="108" ht="15.75" customHeight="1">
      <c r="A108" s="8" t="s">
        <v>472</v>
      </c>
      <c r="B108" s="17">
        <v>12.0</v>
      </c>
      <c r="C108" s="4">
        <v>107.0</v>
      </c>
      <c r="D108" s="5" t="s">
        <v>10019</v>
      </c>
      <c r="E108" s="4" t="str">
        <f>IFERROR(__xludf.DUMMYFUNCTION("GOOGLETRANSLATE(D108, ""he"", ""en"")"),"put me down")</f>
        <v>put me down</v>
      </c>
      <c r="F108" s="4"/>
      <c r="G108" s="4"/>
      <c r="H108" s="4"/>
    </row>
    <row r="109" ht="15.75" customHeight="1">
      <c r="A109" s="3" t="s">
        <v>10020</v>
      </c>
      <c r="B109" s="1" t="s">
        <v>10021</v>
      </c>
      <c r="C109" s="4">
        <v>108.0</v>
      </c>
      <c r="D109" s="5" t="s">
        <v>1227</v>
      </c>
      <c r="E109" s="4" t="str">
        <f>IFERROR(__xludf.DUMMYFUNCTION("GOOGLETRANSLATE(D109, ""he"", ""en"")"),"in the country")</f>
        <v>in the country</v>
      </c>
      <c r="F109" s="4"/>
      <c r="G109" s="4"/>
      <c r="H109" s="4"/>
    </row>
    <row r="110" ht="15.75" customHeight="1">
      <c r="A110" s="3" t="s">
        <v>10022</v>
      </c>
      <c r="B110" s="1" t="s">
        <v>10023</v>
      </c>
      <c r="C110" s="4">
        <v>109.0</v>
      </c>
      <c r="D110" s="5" t="s">
        <v>10024</v>
      </c>
      <c r="E110" s="4" t="str">
        <f>IFERROR(__xludf.DUMMYFUNCTION("GOOGLETRANSLATE(D110, ""he"", ""en"")"),"plain:")</f>
        <v>plain:</v>
      </c>
      <c r="F110" s="4"/>
      <c r="G110" s="4"/>
      <c r="H110" s="4"/>
    </row>
    <row r="111" ht="15.75" customHeight="1">
      <c r="A111" s="3" t="s">
        <v>10025</v>
      </c>
      <c r="B111" s="1" t="s">
        <v>9269</v>
      </c>
      <c r="C111" s="4">
        <v>110.0</v>
      </c>
      <c r="D111" s="5" t="s">
        <v>233</v>
      </c>
      <c r="E111" s="4" t="str">
        <f>IFERROR(__xludf.DUMMYFUNCTION("GOOGLETRANSLATE(D111, ""he"", ""en"")"),"{y}")</f>
        <v>{y}</v>
      </c>
      <c r="F111" s="4"/>
      <c r="G111" s="4"/>
      <c r="H111" s="4"/>
    </row>
    <row r="112" ht="15.75" customHeight="1">
      <c r="A112" s="3" t="s">
        <v>10026</v>
      </c>
      <c r="B112" s="1" t="s">
        <v>10027</v>
      </c>
      <c r="C112" s="4">
        <v>111.0</v>
      </c>
      <c r="D112" s="5" t="s">
        <v>1103</v>
      </c>
      <c r="E112" s="4" t="str">
        <f>IFERROR(__xludf.DUMMYFUNCTION("GOOGLETRANSLATE(D112, ""he"", ""en"")"),"address")</f>
        <v>address</v>
      </c>
      <c r="F112" s="4"/>
      <c r="G112" s="4"/>
      <c r="H112" s="4"/>
    </row>
    <row r="113" ht="15.75" customHeight="1">
      <c r="A113" s="3" t="s">
        <v>10028</v>
      </c>
      <c r="B113" s="1" t="s">
        <v>10029</v>
      </c>
      <c r="C113" s="4">
        <v>112.0</v>
      </c>
      <c r="D113" s="5" t="s">
        <v>3506</v>
      </c>
      <c r="E113" s="4" t="str">
        <f>IFERROR(__xludf.DUMMYFUNCTION("GOOGLETRANSLATE(D113, ""he"", ""en"")"),"trout")</f>
        <v>trout</v>
      </c>
      <c r="F113" s="4"/>
      <c r="G113" s="4"/>
      <c r="H113" s="4"/>
    </row>
    <row r="114" ht="15.75" customHeight="1">
      <c r="A114" s="3" t="s">
        <v>591</v>
      </c>
      <c r="B114" s="1" t="s">
        <v>3970</v>
      </c>
      <c r="C114" s="4">
        <v>113.0</v>
      </c>
      <c r="D114" s="5" t="s">
        <v>180</v>
      </c>
      <c r="E114" s="4" t="str">
        <f>IFERROR(__xludf.DUMMYFUNCTION("GOOGLETRANSLATE(D114, ""he"", ""en"")"),"Jehovah")</f>
        <v>Jehovah</v>
      </c>
      <c r="F114" s="4"/>
      <c r="G114" s="4"/>
      <c r="H114" s="4"/>
    </row>
    <row r="115" ht="15.75" customHeight="1">
      <c r="A115" s="3" t="s">
        <v>10030</v>
      </c>
      <c r="B115" s="1" t="s">
        <v>10031</v>
      </c>
      <c r="C115" s="4">
        <v>114.0</v>
      </c>
      <c r="D115" s="5" t="s">
        <v>9285</v>
      </c>
      <c r="E115" s="4" t="str">
        <f>IFERROR(__xludf.DUMMYFUNCTION("GOOGLETRANSLATE(D115, ""he"", ""en"")"),"wait")</f>
        <v>wait</v>
      </c>
      <c r="F115" s="4"/>
      <c r="G115" s="4"/>
      <c r="H115" s="4"/>
    </row>
    <row r="116" ht="15.75" customHeight="1">
      <c r="A116" s="3" t="s">
        <v>3999</v>
      </c>
      <c r="B116" s="1" t="s">
        <v>5887</v>
      </c>
      <c r="C116" s="4">
        <v>115.0</v>
      </c>
      <c r="D116" s="5" t="s">
        <v>6100</v>
      </c>
      <c r="E116" s="4" t="str">
        <f>IFERROR(__xludf.DUMMYFUNCTION("GOOGLETRANSLATE(D116, ""he"", ""en"")"),"in your righteousness")</f>
        <v>in your righteousness</v>
      </c>
      <c r="F116" s="4"/>
      <c r="G116" s="4"/>
      <c r="H116" s="4"/>
    </row>
    <row r="117" ht="15.75" customHeight="1">
      <c r="C117" s="4">
        <v>116.0</v>
      </c>
      <c r="D117" s="5" t="s">
        <v>10032</v>
      </c>
      <c r="E117" s="4" t="str">
        <f>IFERROR(__xludf.DUMMYFUNCTION("GOOGLETRANSLATE(D117, ""he"", ""en"")"),"take out")</f>
        <v>take out</v>
      </c>
      <c r="F117" s="4"/>
      <c r="G117" s="4"/>
      <c r="H117" s="4"/>
    </row>
    <row r="118" ht="15.75" customHeight="1">
      <c r="C118" s="4">
        <v>117.0</v>
      </c>
      <c r="D118" s="5" t="s">
        <v>10033</v>
      </c>
      <c r="E118" s="4" t="str">
        <f>IFERROR(__xludf.DUMMYFUNCTION("GOOGLETRANSLATE(D118, ""he"", ""en"")"),"trouble")</f>
        <v>trouble</v>
      </c>
      <c r="F118" s="4"/>
      <c r="G118" s="4"/>
      <c r="H118" s="4"/>
    </row>
    <row r="119" ht="15.75" customHeight="1">
      <c r="C119" s="4">
        <v>118.0</v>
      </c>
      <c r="D119" s="5" t="s">
        <v>603</v>
      </c>
      <c r="E119" s="4" t="str">
        <f>IFERROR(__xludf.DUMMYFUNCTION("GOOGLETRANSLATE(D119, ""he"", ""en"")"),"mental:")</f>
        <v>mental:</v>
      </c>
      <c r="F119" s="4"/>
      <c r="G119" s="4"/>
      <c r="H119" s="4"/>
    </row>
    <row r="120" ht="15.75" customHeight="1">
      <c r="C120" s="4">
        <v>119.0</v>
      </c>
      <c r="D120" s="5" t="s">
        <v>477</v>
      </c>
      <c r="E120" s="4" t="str">
        <f>IFERROR(__xludf.DUMMYFUNCTION("GOOGLETRANSLATE(D120, ""he"", ""en"")"),"{12}")</f>
        <v>{12}</v>
      </c>
      <c r="F120" s="4"/>
      <c r="G120" s="4"/>
      <c r="H120" s="4"/>
    </row>
    <row r="121" ht="15.75" customHeight="1">
      <c r="C121" s="4">
        <v>120.0</v>
      </c>
      <c r="D121" s="5" t="s">
        <v>10034</v>
      </c>
      <c r="E121" s="4" t="str">
        <f>IFERROR(__xludf.DUMMYFUNCTION("GOOGLETRANSLATE(D121, ""he"", ""en"")"),"And by your grace")</f>
        <v>And by your grace</v>
      </c>
      <c r="F121" s="4"/>
      <c r="G121" s="4"/>
      <c r="H121" s="4"/>
    </row>
    <row r="122" ht="15.75" customHeight="1">
      <c r="C122" s="4">
        <v>121.0</v>
      </c>
      <c r="D122" s="5" t="s">
        <v>10035</v>
      </c>
      <c r="E122" s="4" t="str">
        <f>IFERROR(__xludf.DUMMYFUNCTION("GOOGLETRANSLATE(D122, ""he"", ""en"")"),"Tazmit")</f>
        <v>Tazmit</v>
      </c>
      <c r="F122" s="4"/>
      <c r="G122" s="4"/>
      <c r="H122" s="4"/>
    </row>
    <row r="123" ht="15.75" customHeight="1">
      <c r="C123" s="4">
        <v>122.0</v>
      </c>
      <c r="D123" s="5" t="s">
        <v>10025</v>
      </c>
      <c r="E123" s="4" t="str">
        <f>IFERROR(__xludf.DUMMYFUNCTION("GOOGLETRANSLATE(D123, ""he"", ""en"")"),"my enemy")</f>
        <v>my enemy</v>
      </c>
      <c r="F123" s="4"/>
      <c r="G123" s="4"/>
      <c r="H123" s="4"/>
    </row>
    <row r="124" ht="15.75" customHeight="1">
      <c r="C124" s="4">
        <v>123.0</v>
      </c>
      <c r="D124" s="5" t="s">
        <v>10036</v>
      </c>
      <c r="E124" s="4" t="str">
        <f>IFERROR(__xludf.DUMMYFUNCTION("GOOGLETRANSLATE(D124, ""he"", ""en"")"),"And you are lost")</f>
        <v>And you are lost</v>
      </c>
      <c r="F124" s="4"/>
      <c r="G124" s="4"/>
      <c r="H124" s="4"/>
    </row>
    <row r="125" ht="15.75" customHeight="1">
      <c r="C125" s="4">
        <v>124.0</v>
      </c>
      <c r="D125" s="5" t="s">
        <v>448</v>
      </c>
      <c r="E125" s="4" t="str">
        <f>IFERROR(__xludf.DUMMYFUNCTION("GOOGLETRANSLATE(D125, ""he"", ""en"")"),"all")</f>
        <v>all</v>
      </c>
      <c r="F125" s="4"/>
      <c r="G125" s="4"/>
      <c r="H125" s="4"/>
    </row>
    <row r="126" ht="15.75" customHeight="1">
      <c r="C126" s="4">
        <v>125.0</v>
      </c>
      <c r="D126" s="5" t="s">
        <v>10037</v>
      </c>
      <c r="E126" s="4" t="str">
        <f>IFERROR(__xludf.DUMMYFUNCTION("GOOGLETRANSLATE(D126, ""he"", ""en"")"),"I'm sorry")</f>
        <v>I'm sorry</v>
      </c>
      <c r="F126" s="4"/>
      <c r="G126" s="4"/>
      <c r="H126" s="4"/>
    </row>
    <row r="127" ht="15.75" customHeight="1">
      <c r="C127" s="4">
        <v>126.0</v>
      </c>
      <c r="D127" s="5" t="s">
        <v>3564</v>
      </c>
      <c r="E127" s="4" t="str">
        <f>IFERROR(__xludf.DUMMYFUNCTION("GOOGLETRANSLATE(D127, ""he"", ""en"")"),"mental")</f>
        <v>mental</v>
      </c>
      <c r="F127" s="4"/>
      <c r="G127" s="4"/>
      <c r="H127" s="4"/>
    </row>
    <row r="128" ht="15.75" customHeight="1">
      <c r="C128" s="4">
        <v>127.0</v>
      </c>
      <c r="D128" s="5" t="s">
        <v>53</v>
      </c>
      <c r="E128" s="4" t="str">
        <f>IFERROR(__xludf.DUMMYFUNCTION("GOOGLETRANSLATE(D128, ""he"", ""en"")"),"that")</f>
        <v>that</v>
      </c>
      <c r="F128" s="4"/>
      <c r="G128" s="4"/>
      <c r="H128" s="4"/>
    </row>
    <row r="129" ht="15.75" customHeight="1">
      <c r="C129" s="4">
        <v>128.0</v>
      </c>
      <c r="D129" s="5" t="s">
        <v>62</v>
      </c>
      <c r="E129" s="4" t="str">
        <f>IFERROR(__xludf.DUMMYFUNCTION("GOOGLETRANSLATE(D129, ""he"", ""en"")"),"I")</f>
        <v>I</v>
      </c>
      <c r="F129" s="4"/>
      <c r="G129" s="4"/>
      <c r="H129" s="4"/>
    </row>
    <row r="130" ht="15.75" customHeight="1">
      <c r="C130" s="4">
        <v>129.0</v>
      </c>
      <c r="D130" s="5" t="s">
        <v>10038</v>
      </c>
      <c r="E130" s="4" t="str">
        <f>IFERROR(__xludf.DUMMYFUNCTION("GOOGLETRANSLATE(D130, ""he"", ""en"")"),"Your servant:")</f>
        <v>Your servant:</v>
      </c>
      <c r="F130" s="4"/>
      <c r="G130" s="4"/>
      <c r="H130" s="4"/>
    </row>
    <row r="131" ht="15.75" customHeight="1">
      <c r="E131" s="4" t="str">
        <f>IFERROR(__xludf.DUMMYFUNCTION("GOOGLETRANSLATE(D131, ""he"", ""en"")"),"#VALUE!")</f>
        <v>#VALUE!</v>
      </c>
    </row>
    <row r="132" ht="15.75" customHeight="1">
      <c r="E132" s="4" t="str">
        <f>IFERROR(__xludf.DUMMYFUNCTION("GOOGLETRANSLATE(D132, ""he"", ""en"")"),"#VALUE!")</f>
        <v>#VALUE!</v>
      </c>
    </row>
    <row r="133" ht="15.75" customHeight="1">
      <c r="E133" s="4" t="str">
        <f>IFERROR(__xludf.DUMMYFUNCTION("GOOGLETRANSLATE(D133, ""he"", ""en"")"),"#VALUE!")</f>
        <v>#VALUE!</v>
      </c>
    </row>
    <row r="134" ht="15.75" customHeight="1">
      <c r="E134" s="4" t="str">
        <f>IFERROR(__xludf.DUMMYFUNCTION("GOOGLETRANSLATE(D134, ""he"", ""en"")"),"#VALUE!")</f>
        <v>#VALUE!</v>
      </c>
    </row>
    <row r="135" ht="15.75" customHeight="1">
      <c r="E135" s="4" t="str">
        <f>IFERROR(__xludf.DUMMYFUNCTION("GOOGLETRANSLATE(D135, ""he"", ""en"")"),"#VALUE!")</f>
        <v>#VALUE!</v>
      </c>
    </row>
    <row r="136" ht="15.75" customHeight="1">
      <c r="E136" s="4" t="str">
        <f>IFERROR(__xludf.DUMMYFUNCTION("GOOGLETRANSLATE(D136, ""he"", ""en"")"),"#VALUE!")</f>
        <v>#VALUE!</v>
      </c>
    </row>
    <row r="137" ht="15.75" customHeight="1">
      <c r="E137" s="4" t="str">
        <f>IFERROR(__xludf.DUMMYFUNCTION("GOOGLETRANSLATE(D137, ""he"", ""en"")"),"#VALUE!")</f>
        <v>#VALUE!</v>
      </c>
    </row>
    <row r="138" ht="15.75" customHeight="1">
      <c r="E138" s="4" t="str">
        <f>IFERROR(__xludf.DUMMYFUNCTION("GOOGLETRANSLATE(D138, ""he"", ""en"")"),"#VALUE!")</f>
        <v>#VALUE!</v>
      </c>
    </row>
    <row r="139" ht="15.75" customHeight="1">
      <c r="E139" s="4" t="str">
        <f>IFERROR(__xludf.DUMMYFUNCTION("GOOGLETRANSLATE(D139, ""he"", ""en"")"),"#VALUE!")</f>
        <v>#VALUE!</v>
      </c>
    </row>
    <row r="140" ht="15.75" customHeight="1">
      <c r="E140" s="4" t="str">
        <f>IFERROR(__xludf.DUMMYFUNCTION("GOOGLETRANSLATE(D140, ""he"", ""en"")"),"#VALUE!")</f>
        <v>#VALUE!</v>
      </c>
    </row>
    <row r="141" ht="15.75" customHeight="1">
      <c r="E141" s="4" t="str">
        <f>IFERROR(__xludf.DUMMYFUNCTION("GOOGLETRANSLATE(D141, ""he"", ""en"")"),"#VALUE!")</f>
        <v>#VALUE!</v>
      </c>
    </row>
    <row r="142" ht="15.75" customHeight="1">
      <c r="E142" s="4" t="str">
        <f>IFERROR(__xludf.DUMMYFUNCTION("GOOGLETRANSLATE(D142, ""he"", ""en"")"),"#VALUE!")</f>
        <v>#VALUE!</v>
      </c>
    </row>
    <row r="143" ht="15.75" customHeight="1">
      <c r="E143" s="4" t="str">
        <f>IFERROR(__xludf.DUMMYFUNCTION("GOOGLETRANSLATE(D143, ""he"", ""en"")"),"#VALUE!")</f>
        <v>#VALUE!</v>
      </c>
    </row>
    <row r="144" ht="15.75" customHeight="1">
      <c r="E144" s="4" t="str">
        <f>IFERROR(__xludf.DUMMYFUNCTION("GOOGLETRANSLATE(D144, ""he"", ""en"")"),"#VALUE!")</f>
        <v>#VALUE!</v>
      </c>
    </row>
    <row r="145" ht="15.75" customHeight="1">
      <c r="E145" s="4" t="str">
        <f>IFERROR(__xludf.DUMMYFUNCTION("GOOGLETRANSLATE(D145, ""he"", ""en"")"),"#VALUE!")</f>
        <v>#VALUE!</v>
      </c>
    </row>
    <row r="146" ht="15.75" customHeight="1">
      <c r="E146" s="4" t="str">
        <f>IFERROR(__xludf.DUMMYFUNCTION("GOOGLETRANSLATE(D146, ""he"", ""en"")"),"#VALUE!")</f>
        <v>#VALUE!</v>
      </c>
    </row>
    <row r="147" ht="15.75" customHeight="1">
      <c r="E147" s="4" t="str">
        <f>IFERROR(__xludf.DUMMYFUNCTION("GOOGLETRANSLATE(D147, ""he"", ""en"")"),"#VALUE!")</f>
        <v>#VALUE!</v>
      </c>
    </row>
    <row r="148" ht="15.75" customHeight="1">
      <c r="E148" s="4" t="str">
        <f>IFERROR(__xludf.DUMMYFUNCTION("GOOGLETRANSLATE(D148, ""he"", ""en"")"),"#VALUE!")</f>
        <v>#VALUE!</v>
      </c>
    </row>
    <row r="149" ht="15.75" customHeight="1">
      <c r="E149" s="4" t="str">
        <f>IFERROR(__xludf.DUMMYFUNCTION("GOOGLETRANSLATE(D149, ""he"", ""en"")"),"#VALUE!")</f>
        <v>#VALUE!</v>
      </c>
    </row>
    <row r="150" ht="15.75" customHeight="1">
      <c r="E150" s="4" t="str">
        <f>IFERROR(__xludf.DUMMYFUNCTION("GOOGLETRANSLATE(D150, ""he"", ""en"")"),"#VALUE!")</f>
        <v>#VALUE!</v>
      </c>
    </row>
    <row r="151" ht="15.75" customHeight="1">
      <c r="E151" s="4" t="str">
        <f>IFERROR(__xludf.DUMMYFUNCTION("GOOGLETRANSLATE(D151, ""he"", ""en"")"),"#VALUE!")</f>
        <v>#VALUE!</v>
      </c>
    </row>
    <row r="152" ht="15.75" customHeight="1">
      <c r="E152" s="4" t="str">
        <f>IFERROR(__xludf.DUMMYFUNCTION("GOOGLETRANSLATE(D152, ""he"", ""en"")"),"#VALUE!")</f>
        <v>#VALUE!</v>
      </c>
    </row>
    <row r="153" ht="15.75" customHeight="1">
      <c r="E153" s="4" t="str">
        <f>IFERROR(__xludf.DUMMYFUNCTION("GOOGLETRANSLATE(D153, ""he"", ""en"")"),"#VALUE!")</f>
        <v>#VALUE!</v>
      </c>
    </row>
    <row r="154" ht="15.75" customHeight="1">
      <c r="E154" s="4" t="str">
        <f>IFERROR(__xludf.DUMMYFUNCTION("GOOGLETRANSLATE(D154, ""he"", ""en"")"),"#VALUE!")</f>
        <v>#VALUE!</v>
      </c>
    </row>
    <row r="155" ht="15.75" customHeight="1">
      <c r="E155" s="4" t="str">
        <f>IFERROR(__xludf.DUMMYFUNCTION("GOOGLETRANSLATE(D155, ""he"", ""en"")"),"#VALUE!")</f>
        <v>#VALUE!</v>
      </c>
    </row>
    <row r="156" ht="15.75" customHeight="1">
      <c r="E156" s="4" t="str">
        <f>IFERROR(__xludf.DUMMYFUNCTION("GOOGLETRANSLATE(D156, ""he"", ""en"")"),"#VALUE!")</f>
        <v>#VALUE!</v>
      </c>
    </row>
    <row r="157" ht="15.75" customHeight="1">
      <c r="E157" s="4" t="str">
        <f>IFERROR(__xludf.DUMMYFUNCTION("GOOGLETRANSLATE(D157, ""he"", ""en"")"),"#VALUE!")</f>
        <v>#VALUE!</v>
      </c>
    </row>
    <row r="158" ht="15.75" customHeight="1">
      <c r="E158" s="4" t="str">
        <f>IFERROR(__xludf.DUMMYFUNCTION("GOOGLETRANSLATE(D158, ""he"", ""en"")"),"#VALUE!")</f>
        <v>#VALUE!</v>
      </c>
    </row>
    <row r="159" ht="15.75" customHeight="1">
      <c r="E159" s="4" t="str">
        <f>IFERROR(__xludf.DUMMYFUNCTION("GOOGLETRANSLATE(D159, ""he"", ""en"")"),"#VALUE!")</f>
        <v>#VALUE!</v>
      </c>
    </row>
    <row r="160" ht="15.75" customHeight="1">
      <c r="E160" s="4" t="str">
        <f>IFERROR(__xludf.DUMMYFUNCTION("GOOGLETRANSLATE(D160, ""he"", ""en"")"),"#VALUE!")</f>
        <v>#VALUE!</v>
      </c>
    </row>
    <row r="161" ht="15.75" customHeight="1">
      <c r="E161" s="4" t="str">
        <f>IFERROR(__xludf.DUMMYFUNCTION("GOOGLETRANSLATE(D161, ""he"", ""en"")"),"#VALUE!")</f>
        <v>#VALUE!</v>
      </c>
    </row>
    <row r="162" ht="15.75" customHeight="1">
      <c r="E162" s="4" t="str">
        <f>IFERROR(__xludf.DUMMYFUNCTION("GOOGLETRANSLATE(D162, ""he"", ""en"")"),"#VALUE!")</f>
        <v>#VALUE!</v>
      </c>
    </row>
    <row r="163" ht="15.75" customHeight="1">
      <c r="E163" s="4" t="str">
        <f>IFERROR(__xludf.DUMMYFUNCTION("GOOGLETRANSLATE(D163, ""he"", ""en"")"),"#VALUE!")</f>
        <v>#VALUE!</v>
      </c>
    </row>
    <row r="164" ht="15.75" customHeight="1">
      <c r="E164" s="4" t="str">
        <f>IFERROR(__xludf.DUMMYFUNCTION("GOOGLETRANSLATE(D164, ""he"", ""en"")"),"#VALUE!")</f>
        <v>#VALUE!</v>
      </c>
    </row>
    <row r="165" ht="15.75" customHeight="1">
      <c r="E165" s="4" t="str">
        <f>IFERROR(__xludf.DUMMYFUNCTION("GOOGLETRANSLATE(D165, ""he"", ""en"")"),"#VALUE!")</f>
        <v>#VALUE!</v>
      </c>
    </row>
    <row r="166" ht="15.75" customHeight="1">
      <c r="E166" s="4" t="str">
        <f>IFERROR(__xludf.DUMMYFUNCTION("GOOGLETRANSLATE(D166, ""he"", ""en"")"),"#VALUE!")</f>
        <v>#VALUE!</v>
      </c>
    </row>
    <row r="167" ht="15.75" customHeight="1">
      <c r="E167" s="4" t="str">
        <f>IFERROR(__xludf.DUMMYFUNCTION("GOOGLETRANSLATE(D167, ""he"", ""en"")"),"#VALUE!")</f>
        <v>#VALUE!</v>
      </c>
    </row>
    <row r="168" ht="15.75" customHeight="1">
      <c r="E168" s="4" t="str">
        <f>IFERROR(__xludf.DUMMYFUNCTION("GOOGLETRANSLATE(D168, ""he"", ""en"")"),"#VALUE!")</f>
        <v>#VALUE!</v>
      </c>
    </row>
    <row r="169" ht="15.75" customHeight="1">
      <c r="E169" s="4" t="str">
        <f>IFERROR(__xludf.DUMMYFUNCTION("GOOGLETRANSLATE(D169, ""he"", ""en"")"),"#VALUE!")</f>
        <v>#VALUE!</v>
      </c>
    </row>
    <row r="170" ht="15.75" customHeight="1">
      <c r="E170" s="4" t="str">
        <f>IFERROR(__xludf.DUMMYFUNCTION("GOOGLETRANSLATE(D170, ""he"", ""en"")"),"#VALUE!")</f>
        <v>#VALUE!</v>
      </c>
    </row>
    <row r="171" ht="15.75" customHeight="1">
      <c r="E171" s="4" t="str">
        <f>IFERROR(__xludf.DUMMYFUNCTION("GOOGLETRANSLATE(D171, ""he"", ""en"")"),"#VALUE!")</f>
        <v>#VALUE!</v>
      </c>
    </row>
    <row r="172" ht="15.75" customHeight="1">
      <c r="E172" s="4" t="str">
        <f>IFERROR(__xludf.DUMMYFUNCTION("GOOGLETRANSLATE(D172, ""he"", ""en"")"),"#VALUE!")</f>
        <v>#VALUE!</v>
      </c>
    </row>
    <row r="173" ht="15.75" customHeight="1">
      <c r="E173" s="4" t="str">
        <f>IFERROR(__xludf.DUMMYFUNCTION("GOOGLETRANSLATE(D173, ""he"", ""en"")"),"#VALUE!")</f>
        <v>#VALUE!</v>
      </c>
    </row>
    <row r="174" ht="15.75" customHeight="1">
      <c r="E174" s="4" t="str">
        <f>IFERROR(__xludf.DUMMYFUNCTION("GOOGLETRANSLATE(D174, ""he"", ""en"")"),"#VALUE!")</f>
        <v>#VALUE!</v>
      </c>
    </row>
    <row r="175" ht="15.75" customHeight="1">
      <c r="E175" s="4" t="str">
        <f>IFERROR(__xludf.DUMMYFUNCTION("GOOGLETRANSLATE(D175, ""he"", ""en"")"),"#VALUE!")</f>
        <v>#VALUE!</v>
      </c>
    </row>
    <row r="176" ht="15.75" customHeight="1">
      <c r="E176" s="4" t="str">
        <f>IFERROR(__xludf.DUMMYFUNCTION("GOOGLETRANSLATE(D176, ""he"", ""en"")"),"#VALUE!")</f>
        <v>#VALUE!</v>
      </c>
    </row>
    <row r="177" ht="15.75" customHeight="1">
      <c r="E177" s="4" t="str">
        <f>IFERROR(__xludf.DUMMYFUNCTION("GOOGLETRANSLATE(D177, ""he"", ""en"")"),"#VALUE!")</f>
        <v>#VALUE!</v>
      </c>
    </row>
    <row r="178" ht="15.75" customHeight="1">
      <c r="E178" s="4" t="str">
        <f>IFERROR(__xludf.DUMMYFUNCTION("GOOGLETRANSLATE(D178, ""he"", ""en"")"),"#VALUE!")</f>
        <v>#VALUE!</v>
      </c>
    </row>
    <row r="179" ht="15.75" customHeight="1">
      <c r="E179" s="4" t="str">
        <f>IFERROR(__xludf.DUMMYFUNCTION("GOOGLETRANSLATE(D179, ""he"", ""en"")"),"#VALUE!")</f>
        <v>#VALUE!</v>
      </c>
    </row>
    <row r="180" ht="15.75" customHeight="1">
      <c r="E180" s="4" t="str">
        <f>IFERROR(__xludf.DUMMYFUNCTION("GOOGLETRANSLATE(D180, ""he"", ""en"")"),"#VALUE!")</f>
        <v>#VALUE!</v>
      </c>
    </row>
    <row r="181" ht="15.75" customHeight="1">
      <c r="E181" s="4" t="str">
        <f>IFERROR(__xludf.DUMMYFUNCTION("GOOGLETRANSLATE(D181, ""he"", ""en"")"),"#VALUE!")</f>
        <v>#VALUE!</v>
      </c>
    </row>
    <row r="182" ht="15.75" customHeight="1">
      <c r="E182" s="4" t="str">
        <f>IFERROR(__xludf.DUMMYFUNCTION("GOOGLETRANSLATE(D182, ""he"", ""en"")"),"#VALUE!")</f>
        <v>#VALUE!</v>
      </c>
    </row>
    <row r="183" ht="15.75" customHeight="1">
      <c r="E183" s="4" t="str">
        <f>IFERROR(__xludf.DUMMYFUNCTION("GOOGLETRANSLATE(D183, ""he"", ""en"")"),"#VALUE!")</f>
        <v>#VALUE!</v>
      </c>
    </row>
    <row r="184" ht="15.75" customHeight="1">
      <c r="E184" s="4" t="str">
        <f>IFERROR(__xludf.DUMMYFUNCTION("GOOGLETRANSLATE(D184, ""he"", ""en"")"),"#VALUE!")</f>
        <v>#VALUE!</v>
      </c>
    </row>
    <row r="185" ht="15.75" customHeight="1">
      <c r="E185" s="4" t="str">
        <f>IFERROR(__xludf.DUMMYFUNCTION("GOOGLETRANSLATE(D185, ""he"", ""en"")"),"#VALUE!")</f>
        <v>#VALUE!</v>
      </c>
    </row>
    <row r="186" ht="15.75" customHeight="1">
      <c r="E186" s="4" t="str">
        <f>IFERROR(__xludf.DUMMYFUNCTION("GOOGLETRANSLATE(D186, ""he"", ""en"")"),"#VALUE!")</f>
        <v>#VALUE!</v>
      </c>
    </row>
    <row r="187" ht="15.75" customHeight="1">
      <c r="E187" s="4" t="str">
        <f>IFERROR(__xludf.DUMMYFUNCTION("GOOGLETRANSLATE(D187, ""he"", ""en"")"),"#VALUE!")</f>
        <v>#VALUE!</v>
      </c>
    </row>
    <row r="188" ht="15.75" customHeight="1">
      <c r="E188" s="4" t="str">
        <f>IFERROR(__xludf.DUMMYFUNCTION("GOOGLETRANSLATE(D188, ""he"", ""en"")"),"#VALUE!")</f>
        <v>#VALUE!</v>
      </c>
    </row>
    <row r="189" ht="15.75" customHeight="1">
      <c r="E189" s="4" t="str">
        <f>IFERROR(__xludf.DUMMYFUNCTION("GOOGLETRANSLATE(D189, ""he"", ""en"")"),"#VALUE!")</f>
        <v>#VALUE!</v>
      </c>
    </row>
    <row r="190" ht="15.75" customHeight="1">
      <c r="E190" s="4" t="str">
        <f>IFERROR(__xludf.DUMMYFUNCTION("GOOGLETRANSLATE(D190, ""he"", ""en"")"),"#VALUE!")</f>
        <v>#VALUE!</v>
      </c>
    </row>
    <row r="191" ht="15.75" customHeight="1">
      <c r="E191" s="4" t="str">
        <f>IFERROR(__xludf.DUMMYFUNCTION("GOOGLETRANSLATE(D191, ""he"", ""en"")"),"#VALUE!")</f>
        <v>#VALUE!</v>
      </c>
    </row>
    <row r="192" ht="15.75" customHeight="1">
      <c r="E192" s="4" t="str">
        <f>IFERROR(__xludf.DUMMYFUNCTION("GOOGLETRANSLATE(D192, ""he"", ""en"")"),"#VALUE!")</f>
        <v>#VALUE!</v>
      </c>
    </row>
    <row r="193" ht="15.75" customHeight="1">
      <c r="E193" s="4" t="str">
        <f>IFERROR(__xludf.DUMMYFUNCTION("GOOGLETRANSLATE(D193, ""he"", ""en"")"),"#VALUE!")</f>
        <v>#VALUE!</v>
      </c>
    </row>
    <row r="194" ht="15.75" customHeight="1">
      <c r="E194" s="4" t="str">
        <f>IFERROR(__xludf.DUMMYFUNCTION("GOOGLETRANSLATE(D194, ""he"", ""en"")"),"#VALUE!")</f>
        <v>#VALUE!</v>
      </c>
    </row>
    <row r="195" ht="15.75" customHeight="1">
      <c r="E195" s="4" t="str">
        <f>IFERROR(__xludf.DUMMYFUNCTION("GOOGLETRANSLATE(D195, ""he"", ""en"")"),"#VALUE!")</f>
        <v>#VALUE!</v>
      </c>
    </row>
    <row r="196" ht="15.75" customHeight="1">
      <c r="E196" s="4" t="str">
        <f>IFERROR(__xludf.DUMMYFUNCTION("GOOGLETRANSLATE(D196, ""he"", ""en"")"),"#VALUE!")</f>
        <v>#VALUE!</v>
      </c>
    </row>
    <row r="197" ht="15.75" customHeight="1">
      <c r="E197" s="4" t="str">
        <f>IFERROR(__xludf.DUMMYFUNCTION("GOOGLETRANSLATE(D197, ""he"", ""en"")"),"#VALUE!")</f>
        <v>#VALUE!</v>
      </c>
    </row>
    <row r="198" ht="15.75" customHeight="1">
      <c r="E198" s="4" t="str">
        <f>IFERROR(__xludf.DUMMYFUNCTION("GOOGLETRANSLATE(D198, ""he"", ""en"")"),"#VALUE!")</f>
        <v>#VALUE!</v>
      </c>
    </row>
    <row r="199" ht="15.75" customHeight="1">
      <c r="E199" s="4" t="str">
        <f>IFERROR(__xludf.DUMMYFUNCTION("GOOGLETRANSLATE(D199, ""he"", ""en"")"),"#VALUE!")</f>
        <v>#VALUE!</v>
      </c>
    </row>
    <row r="200" ht="15.75" customHeight="1">
      <c r="E200" s="4" t="str">
        <f>IFERROR(__xludf.DUMMYFUNCTION("GOOGLETRANSLATE(D200, ""he"", ""en"")"),"#VALUE!")</f>
        <v>#VALUE!</v>
      </c>
    </row>
    <row r="201" ht="15.75" customHeight="1">
      <c r="E201" s="4" t="str">
        <f>IFERROR(__xludf.DUMMYFUNCTION("GOOGLETRANSLATE(D201, ""he"", ""en"")"),"#VALUE!")</f>
        <v>#VALUE!</v>
      </c>
    </row>
    <row r="202" ht="15.75" customHeight="1">
      <c r="E202" s="4" t="str">
        <f>IFERROR(__xludf.DUMMYFUNCTION("GOOGLETRANSLATE(D202, ""he"", ""en"")"),"#VALUE!")</f>
        <v>#VALUE!</v>
      </c>
    </row>
    <row r="203" ht="15.75" customHeight="1">
      <c r="E203" s="4" t="str">
        <f>IFERROR(__xludf.DUMMYFUNCTION("GOOGLETRANSLATE(D203, ""he"", ""en"")"),"#VALUE!")</f>
        <v>#VALUE!</v>
      </c>
    </row>
    <row r="204" ht="15.75" customHeight="1">
      <c r="E204" s="4" t="str">
        <f>IFERROR(__xludf.DUMMYFUNCTION("GOOGLETRANSLATE(D204, ""he"", ""en"")"),"#VALUE!")</f>
        <v>#VALUE!</v>
      </c>
    </row>
    <row r="205" ht="15.75" customHeight="1">
      <c r="E205" s="4" t="str">
        <f>IFERROR(__xludf.DUMMYFUNCTION("GOOGLETRANSLATE(D205, ""he"", ""en"")"),"#VALUE!")</f>
        <v>#VALUE!</v>
      </c>
    </row>
    <row r="206" ht="15.75" customHeight="1">
      <c r="E206" s="4" t="str">
        <f>IFERROR(__xludf.DUMMYFUNCTION("GOOGLETRANSLATE(D206, ""he"", ""en"")"),"#VALUE!")</f>
        <v>#VALUE!</v>
      </c>
    </row>
    <row r="207" ht="15.75" customHeight="1">
      <c r="E207" s="4" t="str">
        <f>IFERROR(__xludf.DUMMYFUNCTION("GOOGLETRANSLATE(D207, ""he"", ""en"")"),"#VALUE!")</f>
        <v>#VALUE!</v>
      </c>
    </row>
    <row r="208" ht="15.75" customHeight="1">
      <c r="E208" s="4" t="str">
        <f>IFERROR(__xludf.DUMMYFUNCTION("GOOGLETRANSLATE(D208, ""he"", ""en"")"),"#VALUE!")</f>
        <v>#VALUE!</v>
      </c>
    </row>
    <row r="209" ht="15.75" customHeight="1">
      <c r="E209" s="4" t="str">
        <f>IFERROR(__xludf.DUMMYFUNCTION("GOOGLETRANSLATE(D209, ""he"", ""en"")"),"#VALUE!")</f>
        <v>#VALUE!</v>
      </c>
    </row>
    <row r="210" ht="15.75" customHeight="1">
      <c r="E210" s="4" t="str">
        <f>IFERROR(__xludf.DUMMYFUNCTION("GOOGLETRANSLATE(D210, ""he"", ""en"")"),"#VALUE!")</f>
        <v>#VALUE!</v>
      </c>
    </row>
    <row r="211" ht="15.75" customHeight="1">
      <c r="E211" s="4" t="str">
        <f>IFERROR(__xludf.DUMMYFUNCTION("GOOGLETRANSLATE(D211, ""he"", ""en"")"),"#VALUE!")</f>
        <v>#VALUE!</v>
      </c>
    </row>
    <row r="212" ht="15.75" customHeight="1">
      <c r="E212" s="4" t="str">
        <f>IFERROR(__xludf.DUMMYFUNCTION("GOOGLETRANSLATE(D212, ""he"", ""en"")"),"#VALUE!")</f>
        <v>#VALUE!</v>
      </c>
    </row>
    <row r="213" ht="15.75" customHeight="1">
      <c r="E213" s="4" t="str">
        <f>IFERROR(__xludf.DUMMYFUNCTION("GOOGLETRANSLATE(D213, ""he"", ""en"")"),"#VALUE!")</f>
        <v>#VALUE!</v>
      </c>
    </row>
    <row r="214" ht="15.75" customHeight="1">
      <c r="E214" s="4" t="str">
        <f>IFERROR(__xludf.DUMMYFUNCTION("GOOGLETRANSLATE(D214, ""he"", ""en"")"),"#VALUE!")</f>
        <v>#VALUE!</v>
      </c>
    </row>
    <row r="215" ht="15.75" customHeight="1">
      <c r="E215" s="4" t="str">
        <f>IFERROR(__xludf.DUMMYFUNCTION("GOOGLETRANSLATE(D215, ""he"", ""en"")"),"#VALUE!")</f>
        <v>#VALUE!</v>
      </c>
    </row>
    <row r="216" ht="15.75" customHeight="1">
      <c r="E216" s="4" t="str">
        <f>IFERROR(__xludf.DUMMYFUNCTION("GOOGLETRANSLATE(D216, ""he"", ""en"")"),"#VALUE!")</f>
        <v>#VALUE!</v>
      </c>
    </row>
    <row r="217" ht="15.75" customHeight="1">
      <c r="E217" s="4" t="str">
        <f>IFERROR(__xludf.DUMMYFUNCTION("GOOGLETRANSLATE(D217, ""he"", ""en"")"),"#VALUE!")</f>
        <v>#VALUE!</v>
      </c>
    </row>
    <row r="218" ht="15.75" customHeight="1">
      <c r="E218" s="4" t="str">
        <f>IFERROR(__xludf.DUMMYFUNCTION("GOOGLETRANSLATE(D218, ""he"", ""en"")"),"#VALUE!")</f>
        <v>#VALUE!</v>
      </c>
    </row>
    <row r="219" ht="15.75" customHeight="1">
      <c r="E219" s="4" t="str">
        <f>IFERROR(__xludf.DUMMYFUNCTION("GOOGLETRANSLATE(D219, ""he"", ""en"")"),"#VALUE!")</f>
        <v>#VALUE!</v>
      </c>
    </row>
    <row r="220" ht="15.75" customHeight="1">
      <c r="E220" s="4" t="str">
        <f>IFERROR(__xludf.DUMMYFUNCTION("GOOGLETRANSLATE(D220, ""he"", ""en"")"),"#VALUE!")</f>
        <v>#VALUE!</v>
      </c>
    </row>
    <row r="221" ht="15.75" customHeight="1">
      <c r="E221" s="4" t="str">
        <f>IFERROR(__xludf.DUMMYFUNCTION("GOOGLETRANSLATE(D221, ""he"", ""en"")"),"#VALUE!")</f>
        <v>#VALUE!</v>
      </c>
    </row>
    <row r="222" ht="15.75" customHeight="1">
      <c r="E222" s="4" t="str">
        <f>IFERROR(__xludf.DUMMYFUNCTION("GOOGLETRANSLATE(D222, ""he"", ""en"")"),"#VALUE!")</f>
        <v>#VALUE!</v>
      </c>
    </row>
    <row r="223" ht="15.75" customHeight="1">
      <c r="E223" s="4" t="str">
        <f>IFERROR(__xludf.DUMMYFUNCTION("GOOGLETRANSLATE(D223, ""he"", ""en"")"),"#VALUE!")</f>
        <v>#VALUE!</v>
      </c>
    </row>
    <row r="224" ht="15.75" customHeight="1">
      <c r="E224" s="4" t="str">
        <f>IFERROR(__xludf.DUMMYFUNCTION("GOOGLETRANSLATE(D224, ""he"", ""en"")"),"#VALUE!")</f>
        <v>#VALUE!</v>
      </c>
    </row>
    <row r="225" ht="15.75" customHeight="1">
      <c r="E225" s="4" t="str">
        <f>IFERROR(__xludf.DUMMYFUNCTION("GOOGLETRANSLATE(D225, ""he"", ""en"")"),"#VALUE!")</f>
        <v>#VALUE!</v>
      </c>
    </row>
    <row r="226" ht="15.75" customHeight="1">
      <c r="E226" s="4" t="str">
        <f>IFERROR(__xludf.DUMMYFUNCTION("GOOGLETRANSLATE(D226, ""he"", ""en"")"),"#VALUE!")</f>
        <v>#VALUE!</v>
      </c>
    </row>
    <row r="227" ht="15.75" customHeight="1">
      <c r="E227" s="4" t="str">
        <f>IFERROR(__xludf.DUMMYFUNCTION("GOOGLETRANSLATE(D227, ""he"", ""en"")"),"#VALUE!")</f>
        <v>#VALUE!</v>
      </c>
    </row>
    <row r="228" ht="15.75" customHeight="1">
      <c r="E228" s="4" t="str">
        <f>IFERROR(__xludf.DUMMYFUNCTION("GOOGLETRANSLATE(D228, ""he"", ""en"")"),"#VALUE!")</f>
        <v>#VALUE!</v>
      </c>
    </row>
    <row r="229" ht="15.75" customHeight="1">
      <c r="E229" s="4" t="str">
        <f>IFERROR(__xludf.DUMMYFUNCTION("GOOGLETRANSLATE(D229, ""he"", ""en"")"),"#VALUE!")</f>
        <v>#VALUE!</v>
      </c>
    </row>
    <row r="230" ht="15.75" customHeight="1">
      <c r="E230" s="4" t="str">
        <f>IFERROR(__xludf.DUMMYFUNCTION("GOOGLETRANSLATE(D230, ""he"", ""en"")"),"#VALUE!")</f>
        <v>#VALUE!</v>
      </c>
    </row>
    <row r="231" ht="15.75" customHeight="1">
      <c r="E231" s="4" t="str">
        <f>IFERROR(__xludf.DUMMYFUNCTION("GOOGLETRANSLATE(D231, ""he"", ""en"")"),"#VALUE!")</f>
        <v>#VALUE!</v>
      </c>
    </row>
    <row r="232" ht="15.75" customHeight="1">
      <c r="E232" s="4" t="str">
        <f>IFERROR(__xludf.DUMMYFUNCTION("GOOGLETRANSLATE(D232, ""he"", ""en"")"),"#VALUE!")</f>
        <v>#VALUE!</v>
      </c>
    </row>
    <row r="233" ht="15.75" customHeight="1">
      <c r="E233" s="4" t="str">
        <f>IFERROR(__xludf.DUMMYFUNCTION("GOOGLETRANSLATE(D233, ""he"", ""en"")"),"#VALUE!")</f>
        <v>#VALUE!</v>
      </c>
    </row>
    <row r="234" ht="15.75" customHeight="1">
      <c r="E234" s="4" t="str">
        <f>IFERROR(__xludf.DUMMYFUNCTION("GOOGLETRANSLATE(D234, ""he"", ""en"")"),"#VALUE!")</f>
        <v>#VALUE!</v>
      </c>
    </row>
    <row r="235" ht="15.75" customHeight="1">
      <c r="E235" s="4" t="str">
        <f>IFERROR(__xludf.DUMMYFUNCTION("GOOGLETRANSLATE(D235, ""he"", ""en"")"),"#VALUE!")</f>
        <v>#VALUE!</v>
      </c>
    </row>
    <row r="236" ht="15.75" customHeight="1">
      <c r="E236" s="4" t="str">
        <f>IFERROR(__xludf.DUMMYFUNCTION("GOOGLETRANSLATE(D236, ""he"", ""en"")"),"#VALUE!")</f>
        <v>#VALUE!</v>
      </c>
    </row>
    <row r="237" ht="15.75" customHeight="1">
      <c r="E237" s="4" t="str">
        <f>IFERROR(__xludf.DUMMYFUNCTION("GOOGLETRANSLATE(D237, ""he"", ""en"")"),"#VALUE!")</f>
        <v>#VALUE!</v>
      </c>
    </row>
    <row r="238" ht="15.75" customHeight="1">
      <c r="E238" s="4" t="str">
        <f>IFERROR(__xludf.DUMMYFUNCTION("GOOGLETRANSLATE(D238, ""he"", ""en"")"),"#VALUE!")</f>
        <v>#VALUE!</v>
      </c>
    </row>
    <row r="239" ht="15.75" customHeight="1">
      <c r="E239" s="4" t="str">
        <f>IFERROR(__xludf.DUMMYFUNCTION("GOOGLETRANSLATE(D239, ""he"", ""en"")"),"#VALUE!")</f>
        <v>#VALUE!</v>
      </c>
    </row>
    <row r="240" ht="15.75" customHeight="1">
      <c r="E240" s="4" t="str">
        <f>IFERROR(__xludf.DUMMYFUNCTION("GOOGLETRANSLATE(D240, ""he"", ""en"")"),"#VALUE!")</f>
        <v>#VALUE!</v>
      </c>
    </row>
    <row r="241" ht="15.75" customHeight="1">
      <c r="E241" s="4" t="str">
        <f>IFERROR(__xludf.DUMMYFUNCTION("GOOGLETRANSLATE(D241, ""he"", ""en"")"),"#VALUE!")</f>
        <v>#VALUE!</v>
      </c>
    </row>
    <row r="242" ht="15.75" customHeight="1">
      <c r="E242" s="4" t="str">
        <f>IFERROR(__xludf.DUMMYFUNCTION("GOOGLETRANSLATE(D242, ""he"", ""en"")"),"#VALUE!")</f>
        <v>#VALUE!</v>
      </c>
    </row>
    <row r="243" ht="15.75" customHeight="1">
      <c r="E243" s="4" t="str">
        <f>IFERROR(__xludf.DUMMYFUNCTION("GOOGLETRANSLATE(D243, ""he"", ""en"")"),"#VALUE!")</f>
        <v>#VALUE!</v>
      </c>
    </row>
    <row r="244" ht="15.75" customHeight="1">
      <c r="E244" s="4" t="str">
        <f>IFERROR(__xludf.DUMMYFUNCTION("GOOGLETRANSLATE(D244, ""he"", ""en"")"),"#VALUE!")</f>
        <v>#VALUE!</v>
      </c>
    </row>
    <row r="245" ht="15.75" customHeight="1">
      <c r="E245" s="4" t="str">
        <f>IFERROR(__xludf.DUMMYFUNCTION("GOOGLETRANSLATE(D245, ""he"", ""en"")"),"#VALUE!")</f>
        <v>#VALUE!</v>
      </c>
    </row>
    <row r="246" ht="15.75" customHeight="1">
      <c r="E246" s="4" t="str">
        <f>IFERROR(__xludf.DUMMYFUNCTION("GOOGLETRANSLATE(D246, ""he"", ""en"")"),"#VALUE!")</f>
        <v>#VALUE!</v>
      </c>
    </row>
    <row r="247" ht="15.75" customHeight="1">
      <c r="E247" s="4" t="str">
        <f>IFERROR(__xludf.DUMMYFUNCTION("GOOGLETRANSLATE(D247, ""he"", ""en"")"),"#VALUE!")</f>
        <v>#VALUE!</v>
      </c>
    </row>
    <row r="248" ht="15.75" customHeight="1">
      <c r="E248" s="4" t="str">
        <f>IFERROR(__xludf.DUMMYFUNCTION("GOOGLETRANSLATE(D248, ""he"", ""en"")"),"#VALUE!")</f>
        <v>#VALUE!</v>
      </c>
    </row>
    <row r="249" ht="15.75" customHeight="1">
      <c r="E249" s="4" t="str">
        <f>IFERROR(__xludf.DUMMYFUNCTION("GOOGLETRANSLATE(D249, ""he"", ""en"")"),"#VALUE!")</f>
        <v>#VALUE!</v>
      </c>
    </row>
    <row r="250" ht="15.75" customHeight="1">
      <c r="E250" s="4" t="str">
        <f>IFERROR(__xludf.DUMMYFUNCTION("GOOGLETRANSLATE(D250, ""he"", ""en"")"),"#VALUE!")</f>
        <v>#VALUE!</v>
      </c>
    </row>
    <row r="251" ht="15.75" customHeight="1">
      <c r="E251" s="4" t="str">
        <f>IFERROR(__xludf.DUMMYFUNCTION("GOOGLETRANSLATE(D251, ""he"", ""en"")"),"#VALUE!")</f>
        <v>#VALUE!</v>
      </c>
    </row>
    <row r="252" ht="15.75" customHeight="1">
      <c r="E252" s="4" t="str">
        <f>IFERROR(__xludf.DUMMYFUNCTION("GOOGLETRANSLATE(D252, ""he"", ""en"")"),"#VALUE!")</f>
        <v>#VALUE!</v>
      </c>
    </row>
    <row r="253" ht="15.75" customHeight="1">
      <c r="E253" s="4" t="str">
        <f>IFERROR(__xludf.DUMMYFUNCTION("GOOGLETRANSLATE(D253, ""he"", ""en"")"),"#VALUE!")</f>
        <v>#VALUE!</v>
      </c>
    </row>
    <row r="254" ht="15.75" customHeight="1">
      <c r="E254" s="4" t="str">
        <f>IFERROR(__xludf.DUMMYFUNCTION("GOOGLETRANSLATE(D254, ""he"", ""en"")"),"#VALUE!")</f>
        <v>#VALUE!</v>
      </c>
    </row>
    <row r="255" ht="15.75" customHeight="1">
      <c r="E255" s="4" t="str">
        <f>IFERROR(__xludf.DUMMYFUNCTION("GOOGLETRANSLATE(D255, ""he"", ""en"")"),"#VALUE!")</f>
        <v>#VALUE!</v>
      </c>
    </row>
    <row r="256" ht="15.75" customHeight="1">
      <c r="E256" s="4" t="str">
        <f>IFERROR(__xludf.DUMMYFUNCTION("GOOGLETRANSLATE(D256, ""he"", ""en"")"),"#VALUE!")</f>
        <v>#VALUE!</v>
      </c>
    </row>
    <row r="257" ht="15.75" customHeight="1">
      <c r="E257" s="4" t="str">
        <f>IFERROR(__xludf.DUMMYFUNCTION("GOOGLETRANSLATE(D257, ""he"", ""en"")"),"#VALUE!")</f>
        <v>#VALUE!</v>
      </c>
    </row>
    <row r="258" ht="15.75" customHeight="1">
      <c r="E258" s="4" t="str">
        <f>IFERROR(__xludf.DUMMYFUNCTION("GOOGLETRANSLATE(D258, ""he"", ""en"")"),"#VALUE!")</f>
        <v>#VALUE!</v>
      </c>
    </row>
    <row r="259" ht="15.75" customHeight="1">
      <c r="E259" s="4" t="str">
        <f>IFERROR(__xludf.DUMMYFUNCTION("GOOGLETRANSLATE(D259, ""he"", ""en"")"),"#VALUE!")</f>
        <v>#VALUE!</v>
      </c>
    </row>
    <row r="260" ht="15.75" customHeight="1">
      <c r="E260" s="4" t="str">
        <f>IFERROR(__xludf.DUMMYFUNCTION("GOOGLETRANSLATE(D260, ""he"", ""en"")"),"#VALUE!")</f>
        <v>#VALUE!</v>
      </c>
    </row>
    <row r="261" ht="15.75" customHeight="1">
      <c r="E261" s="4" t="str">
        <f>IFERROR(__xludf.DUMMYFUNCTION("GOOGLETRANSLATE(D261, ""he"", ""en"")"),"#VALUE!")</f>
        <v>#VALUE!</v>
      </c>
    </row>
    <row r="262" ht="15.75" customHeight="1">
      <c r="E262" s="4" t="str">
        <f>IFERROR(__xludf.DUMMYFUNCTION("GOOGLETRANSLATE(D262, ""he"", ""en"")"),"#VALUE!")</f>
        <v>#VALUE!</v>
      </c>
    </row>
    <row r="263" ht="15.75" customHeight="1">
      <c r="E263" s="4" t="str">
        <f>IFERROR(__xludf.DUMMYFUNCTION("GOOGLETRANSLATE(D263, ""he"", ""en"")"),"#VALUE!")</f>
        <v>#VALUE!</v>
      </c>
    </row>
    <row r="264" ht="15.75" customHeight="1">
      <c r="E264" s="4" t="str">
        <f>IFERROR(__xludf.DUMMYFUNCTION("GOOGLETRANSLATE(D264, ""he"", ""en"")"),"#VALUE!")</f>
        <v>#VALUE!</v>
      </c>
    </row>
    <row r="265" ht="15.75" customHeight="1">
      <c r="E265" s="4" t="str">
        <f>IFERROR(__xludf.DUMMYFUNCTION("GOOGLETRANSLATE(D265, ""he"", ""en"")"),"#VALUE!")</f>
        <v>#VALUE!</v>
      </c>
    </row>
    <row r="266" ht="15.75" customHeight="1">
      <c r="E266" s="4" t="str">
        <f>IFERROR(__xludf.DUMMYFUNCTION("GOOGLETRANSLATE(D266, ""he"", ""en"")"),"#VALUE!")</f>
        <v>#VALUE!</v>
      </c>
    </row>
    <row r="267" ht="15.75" customHeight="1">
      <c r="E267" s="4" t="str">
        <f>IFERROR(__xludf.DUMMYFUNCTION("GOOGLETRANSLATE(D267, ""he"", ""en"")"),"#VALUE!")</f>
        <v>#VALUE!</v>
      </c>
    </row>
    <row r="268" ht="15.75" customHeight="1">
      <c r="E268" s="4" t="str">
        <f>IFERROR(__xludf.DUMMYFUNCTION("GOOGLETRANSLATE(D268, ""he"", ""en"")"),"#VALUE!")</f>
        <v>#VALUE!</v>
      </c>
    </row>
    <row r="269" ht="15.75" customHeight="1">
      <c r="E269" s="4" t="str">
        <f>IFERROR(__xludf.DUMMYFUNCTION("GOOGLETRANSLATE(D269, ""he"", ""en"")"),"#VALUE!")</f>
        <v>#VALUE!</v>
      </c>
    </row>
    <row r="270" ht="15.75" customHeight="1">
      <c r="E270" s="4" t="str">
        <f>IFERROR(__xludf.DUMMYFUNCTION("GOOGLETRANSLATE(D270, ""he"", ""en"")"),"#VALUE!")</f>
        <v>#VALUE!</v>
      </c>
    </row>
    <row r="271" ht="15.75" customHeight="1">
      <c r="E271" s="4" t="str">
        <f>IFERROR(__xludf.DUMMYFUNCTION("GOOGLETRANSLATE(D271, ""he"", ""en"")"),"#VALUE!")</f>
        <v>#VALUE!</v>
      </c>
    </row>
    <row r="272" ht="15.75" customHeight="1">
      <c r="E272" s="4" t="str">
        <f>IFERROR(__xludf.DUMMYFUNCTION("GOOGLETRANSLATE(D272, ""he"", ""en"")"),"#VALUE!")</f>
        <v>#VALUE!</v>
      </c>
    </row>
    <row r="273" ht="15.75" customHeight="1">
      <c r="E273" s="4" t="str">
        <f>IFERROR(__xludf.DUMMYFUNCTION("GOOGLETRANSLATE(D273, ""he"", ""en"")"),"#VALUE!")</f>
        <v>#VALUE!</v>
      </c>
    </row>
    <row r="274" ht="15.75" customHeight="1">
      <c r="E274" s="4" t="str">
        <f>IFERROR(__xludf.DUMMYFUNCTION("GOOGLETRANSLATE(D274, ""he"", ""en"")"),"#VALUE!")</f>
        <v>#VALUE!</v>
      </c>
    </row>
    <row r="275" ht="15.75" customHeight="1">
      <c r="E275" s="4" t="str">
        <f>IFERROR(__xludf.DUMMYFUNCTION("GOOGLETRANSLATE(D275, ""he"", ""en"")"),"#VALUE!")</f>
        <v>#VALUE!</v>
      </c>
    </row>
    <row r="276" ht="15.75" customHeight="1">
      <c r="E276" s="4" t="str">
        <f>IFERROR(__xludf.DUMMYFUNCTION("GOOGLETRANSLATE(D276, ""he"", ""en"")"),"#VALUE!")</f>
        <v>#VALUE!</v>
      </c>
    </row>
    <row r="277" ht="15.75" customHeight="1">
      <c r="E277" s="4" t="str">
        <f>IFERROR(__xludf.DUMMYFUNCTION("GOOGLETRANSLATE(D277, ""he"", ""en"")"),"#VALUE!")</f>
        <v>#VALUE!</v>
      </c>
    </row>
    <row r="278" ht="15.75" customHeight="1">
      <c r="E278" s="4" t="str">
        <f>IFERROR(__xludf.DUMMYFUNCTION("GOOGLETRANSLATE(D278, ""he"", ""en"")"),"#VALUE!")</f>
        <v>#VALUE!</v>
      </c>
    </row>
    <row r="279" ht="15.75" customHeight="1">
      <c r="E279" s="4" t="str">
        <f>IFERROR(__xludf.DUMMYFUNCTION("GOOGLETRANSLATE(D279, ""he"", ""en"")"),"#VALUE!")</f>
        <v>#VALUE!</v>
      </c>
    </row>
    <row r="280" ht="15.75" customHeight="1">
      <c r="E280" s="4" t="str">
        <f>IFERROR(__xludf.DUMMYFUNCTION("GOOGLETRANSLATE(D280, ""he"", ""en"")"),"#VALUE!")</f>
        <v>#VALUE!</v>
      </c>
    </row>
    <row r="281" ht="15.75" customHeight="1">
      <c r="E281" s="4" t="str">
        <f>IFERROR(__xludf.DUMMYFUNCTION("GOOGLETRANSLATE(D281, ""he"", ""en"")"),"#VALUE!")</f>
        <v>#VALUE!</v>
      </c>
    </row>
    <row r="282" ht="15.75" customHeight="1">
      <c r="E282" s="4" t="str">
        <f>IFERROR(__xludf.DUMMYFUNCTION("GOOGLETRANSLATE(D282, ""he"", ""en"")"),"#VALUE!")</f>
        <v>#VALUE!</v>
      </c>
    </row>
    <row r="283" ht="15.75" customHeight="1">
      <c r="E283" s="4" t="str">
        <f>IFERROR(__xludf.DUMMYFUNCTION("GOOGLETRANSLATE(D283, ""he"", ""en"")"),"#VALUE!")</f>
        <v>#VALUE!</v>
      </c>
    </row>
    <row r="284" ht="15.75" customHeight="1">
      <c r="E284" s="4" t="str">
        <f>IFERROR(__xludf.DUMMYFUNCTION("GOOGLETRANSLATE(D284, ""he"", ""en"")"),"#VALUE!")</f>
        <v>#VALUE!</v>
      </c>
    </row>
    <row r="285" ht="15.75" customHeight="1">
      <c r="E285" s="4" t="str">
        <f>IFERROR(__xludf.DUMMYFUNCTION("GOOGLETRANSLATE(D285, ""he"", ""en"")"),"#VALUE!")</f>
        <v>#VALUE!</v>
      </c>
    </row>
    <row r="286" ht="15.75" customHeight="1">
      <c r="E286" s="4" t="str">
        <f>IFERROR(__xludf.DUMMYFUNCTION("GOOGLETRANSLATE(D286, ""he"", ""en"")"),"#VALUE!")</f>
        <v>#VALUE!</v>
      </c>
    </row>
    <row r="287" ht="15.75" customHeight="1">
      <c r="E287" s="4" t="str">
        <f>IFERROR(__xludf.DUMMYFUNCTION("GOOGLETRANSLATE(D287, ""he"", ""en"")"),"#VALUE!")</f>
        <v>#VALUE!</v>
      </c>
    </row>
    <row r="288" ht="15.75" customHeight="1">
      <c r="E288" s="4" t="str">
        <f>IFERROR(__xludf.DUMMYFUNCTION("GOOGLETRANSLATE(D288, ""he"", ""en"")"),"#VALUE!")</f>
        <v>#VALUE!</v>
      </c>
    </row>
    <row r="289" ht="15.75" customHeight="1">
      <c r="E289" s="4" t="str">
        <f>IFERROR(__xludf.DUMMYFUNCTION("GOOGLETRANSLATE(D289, ""he"", ""en"")"),"#VALUE!")</f>
        <v>#VALUE!</v>
      </c>
    </row>
    <row r="290" ht="15.75" customHeight="1">
      <c r="E290" s="4" t="str">
        <f>IFERROR(__xludf.DUMMYFUNCTION("GOOGLETRANSLATE(D290, ""he"", ""en"")"),"#VALUE!")</f>
        <v>#VALUE!</v>
      </c>
    </row>
    <row r="291" ht="15.75" customHeight="1">
      <c r="E291" s="4" t="str">
        <f>IFERROR(__xludf.DUMMYFUNCTION("GOOGLETRANSLATE(D291, ""he"", ""en"")"),"#VALUE!")</f>
        <v>#VALUE!</v>
      </c>
    </row>
    <row r="292" ht="15.75" customHeight="1">
      <c r="E292" s="4" t="str">
        <f>IFERROR(__xludf.DUMMYFUNCTION("GOOGLETRANSLATE(D292, ""he"", ""en"")"),"#VALUE!")</f>
        <v>#VALUE!</v>
      </c>
    </row>
    <row r="293" ht="15.75" customHeight="1">
      <c r="E293" s="4" t="str">
        <f>IFERROR(__xludf.DUMMYFUNCTION("GOOGLETRANSLATE(D293, ""he"", ""en"")"),"#VALUE!")</f>
        <v>#VALUE!</v>
      </c>
    </row>
    <row r="294" ht="15.75" customHeight="1">
      <c r="E294" s="4" t="str">
        <f>IFERROR(__xludf.DUMMYFUNCTION("GOOGLETRANSLATE(D294, ""he"", ""en"")"),"#VALUE!")</f>
        <v>#VALUE!</v>
      </c>
    </row>
    <row r="295" ht="15.75" customHeight="1">
      <c r="E295" s="4" t="str">
        <f>IFERROR(__xludf.DUMMYFUNCTION("GOOGLETRANSLATE(D295, ""he"", ""en"")"),"#VALUE!")</f>
        <v>#VALUE!</v>
      </c>
    </row>
    <row r="296" ht="15.75" customHeight="1">
      <c r="E296" s="4" t="str">
        <f>IFERROR(__xludf.DUMMYFUNCTION("GOOGLETRANSLATE(D296, ""he"", ""en"")"),"#VALUE!")</f>
        <v>#VALUE!</v>
      </c>
    </row>
    <row r="297" ht="15.75" customHeight="1">
      <c r="E297" s="4" t="str">
        <f>IFERROR(__xludf.DUMMYFUNCTION("GOOGLETRANSLATE(D297, ""he"", ""en"")"),"#VALUE!")</f>
        <v>#VALUE!</v>
      </c>
    </row>
    <row r="298" ht="15.75" customHeight="1">
      <c r="E298" s="4" t="str">
        <f>IFERROR(__xludf.DUMMYFUNCTION("GOOGLETRANSLATE(D298, ""he"", ""en"")"),"#VALUE!")</f>
        <v>#VALUE!</v>
      </c>
    </row>
    <row r="299" ht="15.75" customHeight="1">
      <c r="E299" s="4" t="str">
        <f>IFERROR(__xludf.DUMMYFUNCTION("GOOGLETRANSLATE(D299, ""he"", ""en"")"),"#VALUE!")</f>
        <v>#VALUE!</v>
      </c>
    </row>
    <row r="300" ht="15.75" customHeight="1">
      <c r="E300" s="4" t="str">
        <f>IFERROR(__xludf.DUMMYFUNCTION("GOOGLETRANSLATE(D300, ""he"", ""en"")"),"#VALUE!")</f>
        <v>#VALUE!</v>
      </c>
    </row>
    <row r="301" ht="15.75" customHeight="1">
      <c r="E301" s="4" t="str">
        <f>IFERROR(__xludf.DUMMYFUNCTION("GOOGLETRANSLATE(D301, ""he"", ""en"")"),"#VALUE!")</f>
        <v>#VALUE!</v>
      </c>
    </row>
    <row r="302" ht="15.75" customHeight="1">
      <c r="E302" s="4" t="str">
        <f>IFERROR(__xludf.DUMMYFUNCTION("GOOGLETRANSLATE(D302, ""he"", ""en"")"),"#VALUE!")</f>
        <v>#VALUE!</v>
      </c>
    </row>
    <row r="303" ht="15.75" customHeight="1">
      <c r="E303" s="4" t="str">
        <f>IFERROR(__xludf.DUMMYFUNCTION("GOOGLETRANSLATE(D303, ""he"", ""en"")"),"#VALUE!")</f>
        <v>#VALUE!</v>
      </c>
    </row>
    <row r="304" ht="15.75" customHeight="1">
      <c r="E304" s="4" t="str">
        <f>IFERROR(__xludf.DUMMYFUNCTION("GOOGLETRANSLATE(D304, ""he"", ""en"")"),"#VALUE!")</f>
        <v>#VALUE!</v>
      </c>
    </row>
    <row r="305" ht="15.75" customHeight="1">
      <c r="E305" s="4" t="str">
        <f>IFERROR(__xludf.DUMMYFUNCTION("GOOGLETRANSLATE(D305, ""he"", ""en"")"),"#VALUE!")</f>
        <v>#VALUE!</v>
      </c>
    </row>
    <row r="306" ht="15.75" customHeight="1">
      <c r="E306" s="4" t="str">
        <f>IFERROR(__xludf.DUMMYFUNCTION("GOOGLETRANSLATE(D306, ""he"", ""en"")"),"#VALUE!")</f>
        <v>#VALUE!</v>
      </c>
    </row>
    <row r="307" ht="15.75" customHeight="1">
      <c r="E307" s="4" t="str">
        <f>IFERROR(__xludf.DUMMYFUNCTION("GOOGLETRANSLATE(D307, ""he"", ""en"")"),"#VALUE!")</f>
        <v>#VALUE!</v>
      </c>
    </row>
    <row r="308" ht="15.75" customHeight="1">
      <c r="E308" s="4" t="str">
        <f>IFERROR(__xludf.DUMMYFUNCTION("GOOGLETRANSLATE(D308, ""he"", ""en"")"),"#VALUE!")</f>
        <v>#VALUE!</v>
      </c>
    </row>
    <row r="309" ht="15.75" customHeight="1">
      <c r="E309" s="4" t="str">
        <f>IFERROR(__xludf.DUMMYFUNCTION("GOOGLETRANSLATE(D309, ""he"", ""en"")"),"#VALUE!")</f>
        <v>#VALUE!</v>
      </c>
    </row>
    <row r="310" ht="15.75" customHeight="1">
      <c r="E310" s="4" t="str">
        <f>IFERROR(__xludf.DUMMYFUNCTION("GOOGLETRANSLATE(D310, ""he"", ""en"")"),"#VALUE!")</f>
        <v>#VALUE!</v>
      </c>
    </row>
    <row r="311" ht="15.75" customHeight="1">
      <c r="E311" s="4" t="str">
        <f>IFERROR(__xludf.DUMMYFUNCTION("GOOGLETRANSLATE(D311, ""he"", ""en"")"),"#VALUE!")</f>
        <v>#VALUE!</v>
      </c>
    </row>
    <row r="312" ht="15.75" customHeight="1">
      <c r="E312" s="4" t="str">
        <f>IFERROR(__xludf.DUMMYFUNCTION("GOOGLETRANSLATE(D312, ""he"", ""en"")"),"#VALUE!")</f>
        <v>#VALUE!</v>
      </c>
    </row>
    <row r="313" ht="15.75" customHeight="1">
      <c r="E313" s="4" t="str">
        <f>IFERROR(__xludf.DUMMYFUNCTION("GOOGLETRANSLATE(D313, ""he"", ""en"")"),"#VALUE!")</f>
        <v>#VALUE!</v>
      </c>
    </row>
    <row r="314" ht="15.75" customHeight="1">
      <c r="E314" s="4" t="str">
        <f>IFERROR(__xludf.DUMMYFUNCTION("GOOGLETRANSLATE(D314, ""he"", ""en"")"),"#VALUE!")</f>
        <v>#VALUE!</v>
      </c>
    </row>
    <row r="315" ht="15.75" customHeight="1">
      <c r="E315" s="4" t="str">
        <f>IFERROR(__xludf.DUMMYFUNCTION("GOOGLETRANSLATE(D315, ""he"", ""en"")"),"#VALUE!")</f>
        <v>#VALUE!</v>
      </c>
    </row>
    <row r="316" ht="15.75" customHeight="1">
      <c r="E316" s="4" t="str">
        <f>IFERROR(__xludf.DUMMYFUNCTION("GOOGLETRANSLATE(D316, ""he"", ""en"")"),"#VALUE!")</f>
        <v>#VALUE!</v>
      </c>
    </row>
    <row r="317" ht="15.75" customHeight="1">
      <c r="E317" s="4" t="str">
        <f>IFERROR(__xludf.DUMMYFUNCTION("GOOGLETRANSLATE(D317, ""he"", ""en"")"),"#VALUE!")</f>
        <v>#VALUE!</v>
      </c>
    </row>
    <row r="318" ht="15.75" customHeight="1">
      <c r="E318" s="4" t="str">
        <f>IFERROR(__xludf.DUMMYFUNCTION("GOOGLETRANSLATE(D318, ""he"", ""en"")"),"#VALUE!")</f>
        <v>#VALUE!</v>
      </c>
    </row>
    <row r="319" ht="15.75" customHeight="1">
      <c r="E319" s="4" t="str">
        <f>IFERROR(__xludf.DUMMYFUNCTION("GOOGLETRANSLATE(D319, ""he"", ""en"")"),"#VALUE!")</f>
        <v>#VALUE!</v>
      </c>
    </row>
    <row r="320" ht="15.75" customHeight="1">
      <c r="E320" s="4" t="str">
        <f>IFERROR(__xludf.DUMMYFUNCTION("GOOGLETRANSLATE(D320, ""he"", ""en"")"),"#VALUE!")</f>
        <v>#VALUE!</v>
      </c>
    </row>
    <row r="321" ht="15.75" customHeight="1">
      <c r="E321" s="4" t="str">
        <f>IFERROR(__xludf.DUMMYFUNCTION("GOOGLETRANSLATE(D321, ""he"", ""en"")"),"#VALUE!")</f>
        <v>#VALUE!</v>
      </c>
    </row>
    <row r="322" ht="15.75" customHeight="1">
      <c r="E322" s="4" t="str">
        <f>IFERROR(__xludf.DUMMYFUNCTION("GOOGLETRANSLATE(D322, ""he"", ""en"")"),"#VALUE!")</f>
        <v>#VALUE!</v>
      </c>
    </row>
    <row r="323" ht="15.75" customHeight="1">
      <c r="E323" s="4" t="str">
        <f>IFERROR(__xludf.DUMMYFUNCTION("GOOGLETRANSLATE(D323, ""he"", ""en"")"),"#VALUE!")</f>
        <v>#VALUE!</v>
      </c>
    </row>
    <row r="324" ht="15.75" customHeight="1">
      <c r="E324" s="4" t="str">
        <f>IFERROR(__xludf.DUMMYFUNCTION("GOOGLETRANSLATE(D324, ""he"", ""en"")"),"#VALUE!")</f>
        <v>#VALUE!</v>
      </c>
    </row>
    <row r="325" ht="15.75" customHeight="1">
      <c r="E325" s="4" t="str">
        <f>IFERROR(__xludf.DUMMYFUNCTION("GOOGLETRANSLATE(D325, ""he"", ""en"")"),"#VALUE!")</f>
        <v>#VALUE!</v>
      </c>
    </row>
    <row r="326" ht="15.75" customHeight="1">
      <c r="E326" s="4" t="str">
        <f>IFERROR(__xludf.DUMMYFUNCTION("GOOGLETRANSLATE(D326, ""he"", ""en"")"),"#VALUE!")</f>
        <v>#VALUE!</v>
      </c>
    </row>
    <row r="327" ht="15.75" customHeight="1">
      <c r="E327" s="4" t="str">
        <f>IFERROR(__xludf.DUMMYFUNCTION("GOOGLETRANSLATE(D327, ""he"", ""en"")"),"#VALUE!")</f>
        <v>#VALUE!</v>
      </c>
    </row>
    <row r="328" ht="15.75" customHeight="1">
      <c r="E328" s="4" t="str">
        <f>IFERROR(__xludf.DUMMYFUNCTION("GOOGLETRANSLATE(D328, ""he"", ""en"")"),"#VALUE!")</f>
        <v>#VALUE!</v>
      </c>
    </row>
    <row r="329" ht="15.75" customHeight="1">
      <c r="E329" s="4" t="str">
        <f>IFERROR(__xludf.DUMMYFUNCTION("GOOGLETRANSLATE(D329, ""he"", ""en"")"),"#VALUE!")</f>
        <v>#VALUE!</v>
      </c>
    </row>
    <row r="330" ht="15.75" customHeight="1">
      <c r="E330" s="4" t="str">
        <f>IFERROR(__xludf.DUMMYFUNCTION("GOOGLETRANSLATE(D330, ""he"", ""en"")"),"#VALUE!")</f>
        <v>#VALUE!</v>
      </c>
    </row>
    <row r="331" ht="15.75" customHeight="1">
      <c r="E331" s="4" t="str">
        <f>IFERROR(__xludf.DUMMYFUNCTION("GOOGLETRANSLATE(D331, ""he"", ""en"")"),"#VALUE!")</f>
        <v>#VALUE!</v>
      </c>
    </row>
    <row r="332" ht="15.75" customHeight="1">
      <c r="E332" s="4" t="str">
        <f>IFERROR(__xludf.DUMMYFUNCTION("GOOGLETRANSLATE(D332, ""he"", ""en"")"),"#VALUE!")</f>
        <v>#VALUE!</v>
      </c>
    </row>
    <row r="333" ht="15.75" customHeight="1">
      <c r="E333" s="4" t="str">
        <f>IFERROR(__xludf.DUMMYFUNCTION("GOOGLETRANSLATE(D333, ""he"", ""en"")"),"#VALUE!")</f>
        <v>#VALUE!</v>
      </c>
    </row>
    <row r="334" ht="15.75" customHeight="1">
      <c r="E334" s="4" t="str">
        <f>IFERROR(__xludf.DUMMYFUNCTION("GOOGLETRANSLATE(D334, ""he"", ""en"")"),"#VALUE!")</f>
        <v>#VALUE!</v>
      </c>
    </row>
    <row r="335" ht="15.75" customHeight="1">
      <c r="E335" s="4" t="str">
        <f>IFERROR(__xludf.DUMMYFUNCTION("GOOGLETRANSLATE(D335, ""he"", ""en"")"),"#VALUE!")</f>
        <v>#VALUE!</v>
      </c>
    </row>
    <row r="336" ht="15.75" customHeight="1">
      <c r="E336" s="4" t="str">
        <f>IFERROR(__xludf.DUMMYFUNCTION("GOOGLETRANSLATE(D336, ""he"", ""en"")"),"#VALUE!")</f>
        <v>#VALUE!</v>
      </c>
    </row>
    <row r="337" ht="15.75" customHeight="1">
      <c r="E337" s="4" t="str">
        <f>IFERROR(__xludf.DUMMYFUNCTION("GOOGLETRANSLATE(D337, ""he"", ""en"")"),"#VALUE!")</f>
        <v>#VALUE!</v>
      </c>
    </row>
    <row r="338" ht="15.75" customHeight="1">
      <c r="E338" s="4" t="str">
        <f>IFERROR(__xludf.DUMMYFUNCTION("GOOGLETRANSLATE(D338, ""he"", ""en"")"),"#VALUE!")</f>
        <v>#VALUE!</v>
      </c>
    </row>
    <row r="339" ht="15.75" customHeight="1">
      <c r="E339" s="4" t="str">
        <f>IFERROR(__xludf.DUMMYFUNCTION("GOOGLETRANSLATE(D339, ""he"", ""en"")"),"#VALUE!")</f>
        <v>#VALUE!</v>
      </c>
    </row>
    <row r="340" ht="15.75" customHeight="1">
      <c r="E340" s="4" t="str">
        <f>IFERROR(__xludf.DUMMYFUNCTION("GOOGLETRANSLATE(D340, ""he"", ""en"")"),"#VALUE!")</f>
        <v>#VALUE!</v>
      </c>
    </row>
    <row r="341" ht="15.75" customHeight="1">
      <c r="E341" s="4" t="str">
        <f>IFERROR(__xludf.DUMMYFUNCTION("GOOGLETRANSLATE(D341, ""he"", ""en"")"),"#VALUE!")</f>
        <v>#VALUE!</v>
      </c>
    </row>
    <row r="342" ht="15.75" customHeight="1">
      <c r="E342" s="4" t="str">
        <f>IFERROR(__xludf.DUMMYFUNCTION("GOOGLETRANSLATE(D342, ""he"", ""en"")"),"#VALUE!")</f>
        <v>#VALUE!</v>
      </c>
    </row>
    <row r="343" ht="15.75" customHeight="1">
      <c r="E343" s="4" t="str">
        <f>IFERROR(__xludf.DUMMYFUNCTION("GOOGLETRANSLATE(D343, ""he"", ""en"")"),"#VALUE!")</f>
        <v>#VALUE!</v>
      </c>
    </row>
    <row r="344" ht="15.75" customHeight="1">
      <c r="E344" s="4" t="str">
        <f>IFERROR(__xludf.DUMMYFUNCTION("GOOGLETRANSLATE(D344, ""he"", ""en"")"),"#VALUE!")</f>
        <v>#VALUE!</v>
      </c>
    </row>
    <row r="345" ht="15.75" customHeight="1">
      <c r="E345" s="4" t="str">
        <f>IFERROR(__xludf.DUMMYFUNCTION("GOOGLETRANSLATE(D345, ""he"", ""en"")"),"#VALUE!")</f>
        <v>#VALUE!</v>
      </c>
    </row>
    <row r="346" ht="15.75" customHeight="1">
      <c r="E346" s="4" t="str">
        <f>IFERROR(__xludf.DUMMYFUNCTION("GOOGLETRANSLATE(D346, ""he"", ""en"")"),"#VALUE!")</f>
        <v>#VALUE!</v>
      </c>
    </row>
    <row r="347" ht="15.75" customHeight="1">
      <c r="E347" s="4" t="str">
        <f>IFERROR(__xludf.DUMMYFUNCTION("GOOGLETRANSLATE(D347, ""he"", ""en"")"),"#VALUE!")</f>
        <v>#VALUE!</v>
      </c>
    </row>
    <row r="348" ht="15.75" customHeight="1">
      <c r="E348" s="4" t="str">
        <f>IFERROR(__xludf.DUMMYFUNCTION("GOOGLETRANSLATE(D348, ""he"", ""en"")"),"#VALUE!")</f>
        <v>#VALUE!</v>
      </c>
    </row>
    <row r="349" ht="15.75" customHeight="1">
      <c r="E349" s="4" t="str">
        <f>IFERROR(__xludf.DUMMYFUNCTION("GOOGLETRANSLATE(D349, ""he"", ""en"")"),"#VALUE!")</f>
        <v>#VALUE!</v>
      </c>
    </row>
    <row r="350" ht="15.75" customHeight="1">
      <c r="E350" s="4" t="str">
        <f>IFERROR(__xludf.DUMMYFUNCTION("GOOGLETRANSLATE(D350, ""he"", ""en"")"),"#VALUE!")</f>
        <v>#VALUE!</v>
      </c>
    </row>
    <row r="351" ht="15.75" customHeight="1">
      <c r="E351" s="4" t="str">
        <f>IFERROR(__xludf.DUMMYFUNCTION("GOOGLETRANSLATE(D351, ""he"", ""en"")"),"#VALUE!")</f>
        <v>#VALUE!</v>
      </c>
    </row>
    <row r="352" ht="15.75" customHeight="1">
      <c r="E352" s="4" t="str">
        <f>IFERROR(__xludf.DUMMYFUNCTION("GOOGLETRANSLATE(D352, ""he"", ""en"")"),"#VALUE!")</f>
        <v>#VALUE!</v>
      </c>
    </row>
    <row r="353" ht="15.75" customHeight="1">
      <c r="E353" s="4" t="str">
        <f>IFERROR(__xludf.DUMMYFUNCTION("GOOGLETRANSLATE(D353, ""he"", ""en"")"),"#VALUE!")</f>
        <v>#VALUE!</v>
      </c>
    </row>
    <row r="354" ht="15.75" customHeight="1">
      <c r="E354" s="4" t="str">
        <f>IFERROR(__xludf.DUMMYFUNCTION("GOOGLETRANSLATE(D354, ""he"", ""en"")"),"#VALUE!")</f>
        <v>#VALUE!</v>
      </c>
    </row>
    <row r="355" ht="15.75" customHeight="1">
      <c r="E355" s="4" t="str">
        <f>IFERROR(__xludf.DUMMYFUNCTION("GOOGLETRANSLATE(D355, ""he"", ""en"")"),"#VALUE!")</f>
        <v>#VALUE!</v>
      </c>
    </row>
    <row r="356" ht="15.75" customHeight="1">
      <c r="E356" s="4" t="str">
        <f>IFERROR(__xludf.DUMMYFUNCTION("GOOGLETRANSLATE(D356, ""he"", ""en"")"),"#VALUE!")</f>
        <v>#VALUE!</v>
      </c>
    </row>
    <row r="357" ht="15.75" customHeight="1">
      <c r="E357" s="4" t="str">
        <f>IFERROR(__xludf.DUMMYFUNCTION("GOOGLETRANSLATE(D357, ""he"", ""en"")"),"#VALUE!")</f>
        <v>#VALUE!</v>
      </c>
    </row>
    <row r="358" ht="15.75" customHeight="1">
      <c r="E358" s="4" t="str">
        <f>IFERROR(__xludf.DUMMYFUNCTION("GOOGLETRANSLATE(D358, ""he"", ""en"")"),"#VALUE!")</f>
        <v>#VALUE!</v>
      </c>
    </row>
    <row r="359" ht="15.75" customHeight="1">
      <c r="E359" s="4" t="str">
        <f>IFERROR(__xludf.DUMMYFUNCTION("GOOGLETRANSLATE(D359, ""he"", ""en"")"),"#VALUE!")</f>
        <v>#VALUE!</v>
      </c>
    </row>
    <row r="360" ht="15.75" customHeight="1">
      <c r="E360" s="4" t="str">
        <f>IFERROR(__xludf.DUMMYFUNCTION("GOOGLETRANSLATE(D360, ""he"", ""en"")"),"#VALUE!")</f>
        <v>#VALUE!</v>
      </c>
    </row>
    <row r="361" ht="15.75" customHeight="1">
      <c r="E361" s="4" t="str">
        <f>IFERROR(__xludf.DUMMYFUNCTION("GOOGLETRANSLATE(D361, ""he"", ""en"")"),"#VALUE!")</f>
        <v>#VALUE!</v>
      </c>
    </row>
    <row r="362" ht="15.75" customHeight="1">
      <c r="E362" s="4" t="str">
        <f>IFERROR(__xludf.DUMMYFUNCTION("GOOGLETRANSLATE(D362, ""he"", ""en"")"),"#VALUE!")</f>
        <v>#VALUE!</v>
      </c>
    </row>
    <row r="363" ht="15.75" customHeight="1">
      <c r="E363" s="4" t="str">
        <f>IFERROR(__xludf.DUMMYFUNCTION("GOOGLETRANSLATE(D363, ""he"", ""en"")"),"#VALUE!")</f>
        <v>#VALUE!</v>
      </c>
    </row>
    <row r="364" ht="15.75" customHeight="1">
      <c r="E364" s="4" t="str">
        <f>IFERROR(__xludf.DUMMYFUNCTION("GOOGLETRANSLATE(D364, ""he"", ""en"")"),"#VALUE!")</f>
        <v>#VALUE!</v>
      </c>
    </row>
    <row r="365" ht="15.75" customHeight="1">
      <c r="E365" s="4" t="str">
        <f>IFERROR(__xludf.DUMMYFUNCTION("GOOGLETRANSLATE(D365, ""he"", ""en"")"),"#VALUE!")</f>
        <v>#VALUE!</v>
      </c>
    </row>
    <row r="366" ht="15.75" customHeight="1">
      <c r="E366" s="4" t="str">
        <f>IFERROR(__xludf.DUMMYFUNCTION("GOOGLETRANSLATE(D366, ""he"", ""en"")"),"#VALUE!")</f>
        <v>#VALUE!</v>
      </c>
    </row>
    <row r="367" ht="15.75" customHeight="1">
      <c r="E367" s="4" t="str">
        <f>IFERROR(__xludf.DUMMYFUNCTION("GOOGLETRANSLATE(D367, ""he"", ""en"")"),"#VALUE!")</f>
        <v>#VALUE!</v>
      </c>
    </row>
    <row r="368" ht="15.75" customHeight="1">
      <c r="E368" s="4" t="str">
        <f>IFERROR(__xludf.DUMMYFUNCTION("GOOGLETRANSLATE(D368, ""he"", ""en"")"),"#VALUE!")</f>
        <v>#VALUE!</v>
      </c>
    </row>
    <row r="369" ht="15.75" customHeight="1">
      <c r="E369" s="4" t="str">
        <f>IFERROR(__xludf.DUMMYFUNCTION("GOOGLETRANSLATE(D369, ""he"", ""en"")"),"#VALUE!")</f>
        <v>#VALUE!</v>
      </c>
    </row>
    <row r="370" ht="15.75" customHeight="1">
      <c r="E370" s="4" t="str">
        <f>IFERROR(__xludf.DUMMYFUNCTION("GOOGLETRANSLATE(D370, ""he"", ""en"")"),"#VALUE!")</f>
        <v>#VALUE!</v>
      </c>
    </row>
    <row r="371" ht="15.75" customHeight="1">
      <c r="E371" s="4" t="str">
        <f>IFERROR(__xludf.DUMMYFUNCTION("GOOGLETRANSLATE(D371, ""he"", ""en"")"),"#VALUE!")</f>
        <v>#VALUE!</v>
      </c>
    </row>
    <row r="372" ht="15.75" customHeight="1">
      <c r="E372" s="4" t="str">
        <f>IFERROR(__xludf.DUMMYFUNCTION("GOOGLETRANSLATE(D372, ""he"", ""en"")"),"#VALUE!")</f>
        <v>#VALUE!</v>
      </c>
    </row>
    <row r="373" ht="15.75" customHeight="1">
      <c r="E373" s="4" t="str">
        <f>IFERROR(__xludf.DUMMYFUNCTION("GOOGLETRANSLATE(D373, ""he"", ""en"")"),"#VALUE!")</f>
        <v>#VALUE!</v>
      </c>
    </row>
    <row r="374" ht="15.75" customHeight="1">
      <c r="E374" s="4" t="str">
        <f>IFERROR(__xludf.DUMMYFUNCTION("GOOGLETRANSLATE(D374, ""he"", ""en"")"),"#VALUE!")</f>
        <v>#VALUE!</v>
      </c>
    </row>
    <row r="375" ht="15.75" customHeight="1">
      <c r="E375" s="4" t="str">
        <f>IFERROR(__xludf.DUMMYFUNCTION("GOOGLETRANSLATE(D375, ""he"", ""en"")"),"#VALUE!")</f>
        <v>#VALUE!</v>
      </c>
    </row>
    <row r="376" ht="15.75" customHeight="1">
      <c r="E376" s="4" t="str">
        <f>IFERROR(__xludf.DUMMYFUNCTION("GOOGLETRANSLATE(D376, ""he"", ""en"")"),"#VALUE!")</f>
        <v>#VALUE!</v>
      </c>
    </row>
    <row r="377" ht="15.75" customHeight="1">
      <c r="E377" s="4" t="str">
        <f>IFERROR(__xludf.DUMMYFUNCTION("GOOGLETRANSLATE(D377, ""he"", ""en"")"),"#VALUE!")</f>
        <v>#VALUE!</v>
      </c>
    </row>
    <row r="378" ht="15.75" customHeight="1">
      <c r="E378" s="4" t="str">
        <f>IFERROR(__xludf.DUMMYFUNCTION("GOOGLETRANSLATE(D378, ""he"", ""en"")"),"#VALUE!")</f>
        <v>#VALUE!</v>
      </c>
    </row>
    <row r="379" ht="15.75" customHeight="1">
      <c r="E379" s="4" t="str">
        <f>IFERROR(__xludf.DUMMYFUNCTION("GOOGLETRANSLATE(D379, ""he"", ""en"")"),"#VALUE!")</f>
        <v>#VALUE!</v>
      </c>
    </row>
    <row r="380" ht="15.75" customHeight="1">
      <c r="E380" s="4" t="str">
        <f>IFERROR(__xludf.DUMMYFUNCTION("GOOGLETRANSLATE(D380, ""he"", ""en"")"),"#VALUE!")</f>
        <v>#VALUE!</v>
      </c>
    </row>
    <row r="381" ht="15.75" customHeight="1">
      <c r="E381" s="4" t="str">
        <f>IFERROR(__xludf.DUMMYFUNCTION("GOOGLETRANSLATE(D381, ""he"", ""en"")"),"#VALUE!")</f>
        <v>#VALUE!</v>
      </c>
    </row>
    <row r="382" ht="15.75" customHeight="1">
      <c r="E382" s="4" t="str">
        <f>IFERROR(__xludf.DUMMYFUNCTION("GOOGLETRANSLATE(D382, ""he"", ""en"")"),"#VALUE!")</f>
        <v>#VALUE!</v>
      </c>
    </row>
    <row r="383" ht="15.75" customHeight="1">
      <c r="E383" s="4" t="str">
        <f>IFERROR(__xludf.DUMMYFUNCTION("GOOGLETRANSLATE(D383, ""he"", ""en"")"),"#VALUE!")</f>
        <v>#VALUE!</v>
      </c>
    </row>
    <row r="384" ht="15.75" customHeight="1">
      <c r="E384" s="4" t="str">
        <f>IFERROR(__xludf.DUMMYFUNCTION("GOOGLETRANSLATE(D384, ""he"", ""en"")"),"#VALUE!")</f>
        <v>#VALUE!</v>
      </c>
    </row>
    <row r="385" ht="15.75" customHeight="1">
      <c r="E385" s="4" t="str">
        <f>IFERROR(__xludf.DUMMYFUNCTION("GOOGLETRANSLATE(D385, ""he"", ""en"")"),"#VALUE!")</f>
        <v>#VALUE!</v>
      </c>
    </row>
    <row r="386" ht="15.75" customHeight="1">
      <c r="E386" s="4" t="str">
        <f>IFERROR(__xludf.DUMMYFUNCTION("GOOGLETRANSLATE(D386, ""he"", ""en"")"),"#VALUE!")</f>
        <v>#VALUE!</v>
      </c>
    </row>
    <row r="387" ht="15.75" customHeight="1">
      <c r="E387" s="4" t="str">
        <f>IFERROR(__xludf.DUMMYFUNCTION("GOOGLETRANSLATE(D387, ""he"", ""en"")"),"#VALUE!")</f>
        <v>#VALUE!</v>
      </c>
    </row>
    <row r="388" ht="15.75" customHeight="1">
      <c r="E388" s="4" t="str">
        <f>IFERROR(__xludf.DUMMYFUNCTION("GOOGLETRANSLATE(D388, ""he"", ""en"")"),"#VALUE!")</f>
        <v>#VALUE!</v>
      </c>
    </row>
    <row r="389" ht="15.75" customHeight="1">
      <c r="E389" s="4" t="str">
        <f>IFERROR(__xludf.DUMMYFUNCTION("GOOGLETRANSLATE(D389, ""he"", ""en"")"),"#VALUE!")</f>
        <v>#VALUE!</v>
      </c>
    </row>
    <row r="390" ht="15.75" customHeight="1">
      <c r="E390" s="4" t="str">
        <f>IFERROR(__xludf.DUMMYFUNCTION("GOOGLETRANSLATE(D390, ""he"", ""en"")"),"#VALUE!")</f>
        <v>#VALUE!</v>
      </c>
    </row>
    <row r="391" ht="15.75" customHeight="1">
      <c r="E391" s="4" t="str">
        <f>IFERROR(__xludf.DUMMYFUNCTION("GOOGLETRANSLATE(D391, ""he"", ""en"")"),"#VALUE!")</f>
        <v>#VALUE!</v>
      </c>
    </row>
    <row r="392" ht="15.75" customHeight="1">
      <c r="E392" s="4" t="str">
        <f>IFERROR(__xludf.DUMMYFUNCTION("GOOGLETRANSLATE(D392, ""he"", ""en"")"),"#VALUE!")</f>
        <v>#VALUE!</v>
      </c>
    </row>
    <row r="393" ht="15.75" customHeight="1">
      <c r="E393" s="4" t="str">
        <f>IFERROR(__xludf.DUMMYFUNCTION("GOOGLETRANSLATE(D393, ""he"", ""en"")"),"#VALUE!")</f>
        <v>#VALUE!</v>
      </c>
    </row>
    <row r="394" ht="15.75" customHeight="1">
      <c r="E394" s="4" t="str">
        <f>IFERROR(__xludf.DUMMYFUNCTION("GOOGLETRANSLATE(D394, ""he"", ""en"")"),"#VALUE!")</f>
        <v>#VALUE!</v>
      </c>
    </row>
    <row r="395" ht="15.75" customHeight="1">
      <c r="E395" s="4" t="str">
        <f>IFERROR(__xludf.DUMMYFUNCTION("GOOGLETRANSLATE(D395, ""he"", ""en"")"),"#VALUE!")</f>
        <v>#VALUE!</v>
      </c>
    </row>
    <row r="396" ht="15.75" customHeight="1">
      <c r="E396" s="4" t="str">
        <f>IFERROR(__xludf.DUMMYFUNCTION("GOOGLETRANSLATE(D396, ""he"", ""en"")"),"#VALUE!")</f>
        <v>#VALUE!</v>
      </c>
    </row>
    <row r="397" ht="15.75" customHeight="1">
      <c r="E397" s="4" t="str">
        <f>IFERROR(__xludf.DUMMYFUNCTION("GOOGLETRANSLATE(D397, ""he"", ""en"")"),"#VALUE!")</f>
        <v>#VALUE!</v>
      </c>
    </row>
    <row r="398" ht="15.75" customHeight="1">
      <c r="E398" s="4" t="str">
        <f>IFERROR(__xludf.DUMMYFUNCTION("GOOGLETRANSLATE(D398, ""he"", ""en"")"),"#VALUE!")</f>
        <v>#VALUE!</v>
      </c>
    </row>
    <row r="399" ht="15.75" customHeight="1">
      <c r="E399" s="4" t="str">
        <f>IFERROR(__xludf.DUMMYFUNCTION("GOOGLETRANSLATE(D399, ""he"", ""en"")"),"#VALUE!")</f>
        <v>#VALUE!</v>
      </c>
    </row>
    <row r="400" ht="15.75" customHeight="1">
      <c r="E400" s="4" t="str">
        <f>IFERROR(__xludf.DUMMYFUNCTION("GOOGLETRANSLATE(D400, ""he"", ""en"")"),"#VALUE!")</f>
        <v>#VALUE!</v>
      </c>
    </row>
    <row r="401" ht="15.75" customHeight="1">
      <c r="E401" s="4" t="str">
        <f>IFERROR(__xludf.DUMMYFUNCTION("GOOGLETRANSLATE(D401, ""he"", ""en"")"),"#VALUE!")</f>
        <v>#VALUE!</v>
      </c>
    </row>
    <row r="402" ht="15.75" customHeight="1">
      <c r="E402" s="4" t="str">
        <f>IFERROR(__xludf.DUMMYFUNCTION("GOOGLETRANSLATE(D402, ""he"", ""en"")"),"#VALUE!")</f>
        <v>#VALUE!</v>
      </c>
    </row>
    <row r="403" ht="15.75" customHeight="1">
      <c r="E403" s="4" t="str">
        <f>IFERROR(__xludf.DUMMYFUNCTION("GOOGLETRANSLATE(D403, ""he"", ""en"")"),"#VALUE!")</f>
        <v>#VALUE!</v>
      </c>
    </row>
    <row r="404" ht="15.75" customHeight="1">
      <c r="E404" s="4" t="str">
        <f>IFERROR(__xludf.DUMMYFUNCTION("GOOGLETRANSLATE(D404, ""he"", ""en"")"),"#VALUE!")</f>
        <v>#VALUE!</v>
      </c>
    </row>
    <row r="405" ht="15.75" customHeight="1">
      <c r="E405" s="4" t="str">
        <f>IFERROR(__xludf.DUMMYFUNCTION("GOOGLETRANSLATE(D405, ""he"", ""en"")"),"#VALUE!")</f>
        <v>#VALUE!</v>
      </c>
    </row>
    <row r="406" ht="15.75" customHeight="1">
      <c r="E406" s="4" t="str">
        <f>IFERROR(__xludf.DUMMYFUNCTION("GOOGLETRANSLATE(D406, ""he"", ""en"")"),"#VALUE!")</f>
        <v>#VALUE!</v>
      </c>
    </row>
    <row r="407" ht="15.75" customHeight="1">
      <c r="E407" s="4" t="str">
        <f>IFERROR(__xludf.DUMMYFUNCTION("GOOGLETRANSLATE(D407, ""he"", ""en"")"),"#VALUE!")</f>
        <v>#VALUE!</v>
      </c>
    </row>
    <row r="408" ht="15.75" customHeight="1">
      <c r="E408" s="4" t="str">
        <f>IFERROR(__xludf.DUMMYFUNCTION("GOOGLETRANSLATE(D408, ""he"", ""en"")"),"#VALUE!")</f>
        <v>#VALUE!</v>
      </c>
    </row>
    <row r="409" ht="15.75" customHeight="1">
      <c r="E409" s="4" t="str">
        <f>IFERROR(__xludf.DUMMYFUNCTION("GOOGLETRANSLATE(D409, ""he"", ""en"")"),"#VALUE!")</f>
        <v>#VALUE!</v>
      </c>
    </row>
    <row r="410" ht="15.75" customHeight="1">
      <c r="E410" s="4" t="str">
        <f>IFERROR(__xludf.DUMMYFUNCTION("GOOGLETRANSLATE(D410, ""he"", ""en"")"),"#VALUE!")</f>
        <v>#VALUE!</v>
      </c>
    </row>
    <row r="411" ht="15.75" customHeight="1">
      <c r="E411" s="4" t="str">
        <f>IFERROR(__xludf.DUMMYFUNCTION("GOOGLETRANSLATE(D411, ""he"", ""en"")"),"#VALUE!")</f>
        <v>#VALUE!</v>
      </c>
    </row>
    <row r="412" ht="15.75" customHeight="1">
      <c r="E412" s="4" t="str">
        <f>IFERROR(__xludf.DUMMYFUNCTION("GOOGLETRANSLATE(D412, ""he"", ""en"")"),"#VALUE!")</f>
        <v>#VALUE!</v>
      </c>
    </row>
    <row r="413" ht="15.75" customHeight="1">
      <c r="E413" s="4" t="str">
        <f>IFERROR(__xludf.DUMMYFUNCTION("GOOGLETRANSLATE(D413, ""he"", ""en"")"),"#VALUE!")</f>
        <v>#VALUE!</v>
      </c>
    </row>
    <row r="414" ht="15.75" customHeight="1">
      <c r="E414" s="4" t="str">
        <f>IFERROR(__xludf.DUMMYFUNCTION("GOOGLETRANSLATE(D414, ""he"", ""en"")"),"#VALUE!")</f>
        <v>#VALUE!</v>
      </c>
    </row>
    <row r="415" ht="15.75" customHeight="1">
      <c r="E415" s="4" t="str">
        <f>IFERROR(__xludf.DUMMYFUNCTION("GOOGLETRANSLATE(D415, ""he"", ""en"")"),"#VALUE!")</f>
        <v>#VALUE!</v>
      </c>
    </row>
    <row r="416" ht="15.75" customHeight="1">
      <c r="E416" s="4" t="str">
        <f>IFERROR(__xludf.DUMMYFUNCTION("GOOGLETRANSLATE(D416, ""he"", ""en"")"),"#VALUE!")</f>
        <v>#VALUE!</v>
      </c>
    </row>
    <row r="417" ht="15.75" customHeight="1">
      <c r="E417" s="4" t="str">
        <f>IFERROR(__xludf.DUMMYFUNCTION("GOOGLETRANSLATE(D417, ""he"", ""en"")"),"#VALUE!")</f>
        <v>#VALUE!</v>
      </c>
    </row>
    <row r="418" ht="15.75" customHeight="1">
      <c r="E418" s="4" t="str">
        <f>IFERROR(__xludf.DUMMYFUNCTION("GOOGLETRANSLATE(D418, ""he"", ""en"")"),"#VALUE!")</f>
        <v>#VALUE!</v>
      </c>
    </row>
    <row r="419" ht="15.75" customHeight="1">
      <c r="E419" s="4" t="str">
        <f>IFERROR(__xludf.DUMMYFUNCTION("GOOGLETRANSLATE(D419, ""he"", ""en"")"),"#VALUE!")</f>
        <v>#VALUE!</v>
      </c>
    </row>
    <row r="420" ht="15.75" customHeight="1">
      <c r="E420" s="4" t="str">
        <f>IFERROR(__xludf.DUMMYFUNCTION("GOOGLETRANSLATE(D420, ""he"", ""en"")"),"#VALUE!")</f>
        <v>#VALUE!</v>
      </c>
    </row>
    <row r="421" ht="15.75" customHeight="1">
      <c r="E421" s="4" t="str">
        <f>IFERROR(__xludf.DUMMYFUNCTION("GOOGLETRANSLATE(D421, ""he"", ""en"")"),"#VALUE!")</f>
        <v>#VALUE!</v>
      </c>
    </row>
    <row r="422" ht="15.75" customHeight="1">
      <c r="E422" s="4" t="str">
        <f>IFERROR(__xludf.DUMMYFUNCTION("GOOGLETRANSLATE(D422, ""he"", ""en"")"),"#VALUE!")</f>
        <v>#VALUE!</v>
      </c>
    </row>
    <row r="423" ht="15.75" customHeight="1">
      <c r="E423" s="4" t="str">
        <f>IFERROR(__xludf.DUMMYFUNCTION("GOOGLETRANSLATE(D423, ""he"", ""en"")"),"#VALUE!")</f>
        <v>#VALUE!</v>
      </c>
    </row>
    <row r="424" ht="15.75" customHeight="1">
      <c r="E424" s="4" t="str">
        <f>IFERROR(__xludf.DUMMYFUNCTION("GOOGLETRANSLATE(D424, ""he"", ""en"")"),"#VALUE!")</f>
        <v>#VALUE!</v>
      </c>
    </row>
    <row r="425" ht="15.75" customHeight="1">
      <c r="E425" s="4" t="str">
        <f>IFERROR(__xludf.DUMMYFUNCTION("GOOGLETRANSLATE(D425, ""he"", ""en"")"),"#VALUE!")</f>
        <v>#VALUE!</v>
      </c>
    </row>
    <row r="426" ht="15.75" customHeight="1">
      <c r="E426" s="4" t="str">
        <f>IFERROR(__xludf.DUMMYFUNCTION("GOOGLETRANSLATE(D426, ""he"", ""en"")"),"#VALUE!")</f>
        <v>#VALUE!</v>
      </c>
    </row>
    <row r="427" ht="15.75" customHeight="1">
      <c r="E427" s="4" t="str">
        <f>IFERROR(__xludf.DUMMYFUNCTION("GOOGLETRANSLATE(D427, ""he"", ""en"")"),"#VALUE!")</f>
        <v>#VALUE!</v>
      </c>
    </row>
    <row r="428" ht="15.75" customHeight="1">
      <c r="E428" s="4" t="str">
        <f>IFERROR(__xludf.DUMMYFUNCTION("GOOGLETRANSLATE(D428, ""he"", ""en"")"),"#VALUE!")</f>
        <v>#VALUE!</v>
      </c>
    </row>
    <row r="429" ht="15.75" customHeight="1">
      <c r="E429" s="4" t="str">
        <f>IFERROR(__xludf.DUMMYFUNCTION("GOOGLETRANSLATE(D429, ""he"", ""en"")"),"#VALUE!")</f>
        <v>#VALUE!</v>
      </c>
    </row>
    <row r="430" ht="15.75" customHeight="1">
      <c r="E430" s="4" t="str">
        <f>IFERROR(__xludf.DUMMYFUNCTION("GOOGLETRANSLATE(D430, ""he"", ""en"")"),"#VALUE!")</f>
        <v>#VALUE!</v>
      </c>
    </row>
    <row r="431" ht="15.75" customHeight="1">
      <c r="E431" s="4" t="str">
        <f>IFERROR(__xludf.DUMMYFUNCTION("GOOGLETRANSLATE(D431, ""he"", ""en"")"),"#VALUE!")</f>
        <v>#VALUE!</v>
      </c>
    </row>
    <row r="432" ht="15.75" customHeight="1">
      <c r="E432" s="4" t="str">
        <f>IFERROR(__xludf.DUMMYFUNCTION("GOOGLETRANSLATE(D432, ""he"", ""en"")"),"#VALUE!")</f>
        <v>#VALUE!</v>
      </c>
    </row>
    <row r="433" ht="15.75" customHeight="1">
      <c r="E433" s="4" t="str">
        <f>IFERROR(__xludf.DUMMYFUNCTION("GOOGLETRANSLATE(D433, ""he"", ""en"")"),"#VALUE!")</f>
        <v>#VALUE!</v>
      </c>
    </row>
    <row r="434" ht="15.75" customHeight="1">
      <c r="E434" s="4" t="str">
        <f>IFERROR(__xludf.DUMMYFUNCTION("GOOGLETRANSLATE(D434, ""he"", ""en"")"),"#VALUE!")</f>
        <v>#VALUE!</v>
      </c>
    </row>
    <row r="435" ht="15.75" customHeight="1">
      <c r="E435" s="4" t="str">
        <f>IFERROR(__xludf.DUMMYFUNCTION("GOOGLETRANSLATE(D435, ""he"", ""en"")"),"#VALUE!")</f>
        <v>#VALUE!</v>
      </c>
    </row>
    <row r="436" ht="15.75" customHeight="1">
      <c r="E436" s="4" t="str">
        <f>IFERROR(__xludf.DUMMYFUNCTION("GOOGLETRANSLATE(D436, ""he"", ""en"")"),"#VALUE!")</f>
        <v>#VALUE!</v>
      </c>
    </row>
    <row r="437" ht="15.75" customHeight="1">
      <c r="E437" s="4" t="str">
        <f>IFERROR(__xludf.DUMMYFUNCTION("GOOGLETRANSLATE(D437, ""he"", ""en"")"),"#VALUE!")</f>
        <v>#VALUE!</v>
      </c>
    </row>
    <row r="438" ht="15.75" customHeight="1">
      <c r="E438" s="4" t="str">
        <f>IFERROR(__xludf.DUMMYFUNCTION("GOOGLETRANSLATE(D438, ""he"", ""en"")"),"#VALUE!")</f>
        <v>#VALUE!</v>
      </c>
    </row>
    <row r="439" ht="15.75" customHeight="1">
      <c r="E439" s="4" t="str">
        <f>IFERROR(__xludf.DUMMYFUNCTION("GOOGLETRANSLATE(D439, ""he"", ""en"")"),"#VALUE!")</f>
        <v>#VALUE!</v>
      </c>
    </row>
    <row r="440" ht="15.75" customHeight="1">
      <c r="E440" s="4" t="str">
        <f>IFERROR(__xludf.DUMMYFUNCTION("GOOGLETRANSLATE(D440, ""he"", ""en"")"),"#VALUE!")</f>
        <v>#VALUE!</v>
      </c>
    </row>
    <row r="441" ht="15.75" customHeight="1">
      <c r="E441" s="4" t="str">
        <f>IFERROR(__xludf.DUMMYFUNCTION("GOOGLETRANSLATE(D441, ""he"", ""en"")"),"#VALUE!")</f>
        <v>#VALUE!</v>
      </c>
    </row>
    <row r="442" ht="15.75" customHeight="1">
      <c r="E442" s="4" t="str">
        <f>IFERROR(__xludf.DUMMYFUNCTION("GOOGLETRANSLATE(D442, ""he"", ""en"")"),"#VALUE!")</f>
        <v>#VALUE!</v>
      </c>
    </row>
    <row r="443" ht="15.75" customHeight="1">
      <c r="E443" s="4" t="str">
        <f>IFERROR(__xludf.DUMMYFUNCTION("GOOGLETRANSLATE(D443, ""he"", ""en"")"),"#VALUE!")</f>
        <v>#VALUE!</v>
      </c>
    </row>
    <row r="444" ht="15.75" customHeight="1">
      <c r="E444" s="4" t="str">
        <f>IFERROR(__xludf.DUMMYFUNCTION("GOOGLETRANSLATE(D444, ""he"", ""en"")"),"#VALUE!")</f>
        <v>#VALUE!</v>
      </c>
    </row>
    <row r="445" ht="15.75" customHeight="1">
      <c r="E445" s="4" t="str">
        <f>IFERROR(__xludf.DUMMYFUNCTION("GOOGLETRANSLATE(D445, ""he"", ""en"")"),"#VALUE!")</f>
        <v>#VALUE!</v>
      </c>
    </row>
    <row r="446" ht="15.75" customHeight="1">
      <c r="E446" s="4" t="str">
        <f>IFERROR(__xludf.DUMMYFUNCTION("GOOGLETRANSLATE(D446, ""he"", ""en"")"),"#VALUE!")</f>
        <v>#VALUE!</v>
      </c>
    </row>
    <row r="447" ht="15.75" customHeight="1">
      <c r="E447" s="4" t="str">
        <f>IFERROR(__xludf.DUMMYFUNCTION("GOOGLETRANSLATE(D447, ""he"", ""en"")"),"#VALUE!")</f>
        <v>#VALUE!</v>
      </c>
    </row>
    <row r="448" ht="15.75" customHeight="1">
      <c r="E448" s="4" t="str">
        <f>IFERROR(__xludf.DUMMYFUNCTION("GOOGLETRANSLATE(D448, ""he"", ""en"")"),"#VALUE!")</f>
        <v>#VALUE!</v>
      </c>
    </row>
    <row r="449" ht="15.75" customHeight="1">
      <c r="E449" s="4" t="str">
        <f>IFERROR(__xludf.DUMMYFUNCTION("GOOGLETRANSLATE(D449, ""he"", ""en"")"),"#VALUE!")</f>
        <v>#VALUE!</v>
      </c>
    </row>
    <row r="450" ht="15.75" customHeight="1">
      <c r="E450" s="4" t="str">
        <f>IFERROR(__xludf.DUMMYFUNCTION("GOOGLETRANSLATE(D450, ""he"", ""en"")"),"#VALUE!")</f>
        <v>#VALUE!</v>
      </c>
    </row>
    <row r="451" ht="15.75" customHeight="1">
      <c r="E451" s="4" t="str">
        <f>IFERROR(__xludf.DUMMYFUNCTION("GOOGLETRANSLATE(D451, ""he"", ""en"")"),"#VALUE!")</f>
        <v>#VALUE!</v>
      </c>
    </row>
    <row r="452" ht="15.75" customHeight="1">
      <c r="E452" s="4" t="str">
        <f>IFERROR(__xludf.DUMMYFUNCTION("GOOGLETRANSLATE(D452, ""he"", ""en"")"),"#VALUE!")</f>
        <v>#VALUE!</v>
      </c>
    </row>
    <row r="453" ht="15.75" customHeight="1">
      <c r="E453" s="4" t="str">
        <f>IFERROR(__xludf.DUMMYFUNCTION("GOOGLETRANSLATE(D453, ""he"", ""en"")"),"#VALUE!")</f>
        <v>#VALUE!</v>
      </c>
    </row>
    <row r="454" ht="15.75" customHeight="1">
      <c r="E454" s="4" t="str">
        <f>IFERROR(__xludf.DUMMYFUNCTION("GOOGLETRANSLATE(D454, ""he"", ""en"")"),"#VALUE!")</f>
        <v>#VALUE!</v>
      </c>
    </row>
    <row r="455" ht="15.75" customHeight="1">
      <c r="E455" s="4" t="str">
        <f>IFERROR(__xludf.DUMMYFUNCTION("GOOGLETRANSLATE(D455, ""he"", ""en"")"),"#VALUE!")</f>
        <v>#VALUE!</v>
      </c>
    </row>
    <row r="456" ht="15.75" customHeight="1">
      <c r="E456" s="4" t="str">
        <f>IFERROR(__xludf.DUMMYFUNCTION("GOOGLETRANSLATE(D456, ""he"", ""en"")"),"#VALUE!")</f>
        <v>#VALUE!</v>
      </c>
    </row>
    <row r="457" ht="15.75" customHeight="1">
      <c r="E457" s="4" t="str">
        <f>IFERROR(__xludf.DUMMYFUNCTION("GOOGLETRANSLATE(D457, ""he"", ""en"")"),"#VALUE!")</f>
        <v>#VALUE!</v>
      </c>
    </row>
    <row r="458" ht="15.75" customHeight="1">
      <c r="E458" s="4" t="str">
        <f>IFERROR(__xludf.DUMMYFUNCTION("GOOGLETRANSLATE(D458, ""he"", ""en"")"),"#VALUE!")</f>
        <v>#VALUE!</v>
      </c>
    </row>
    <row r="459" ht="15.75" customHeight="1">
      <c r="E459" s="4" t="str">
        <f>IFERROR(__xludf.DUMMYFUNCTION("GOOGLETRANSLATE(D459, ""he"", ""en"")"),"#VALUE!")</f>
        <v>#VALUE!</v>
      </c>
    </row>
    <row r="460" ht="15.75" customHeight="1">
      <c r="E460" s="4" t="str">
        <f>IFERROR(__xludf.DUMMYFUNCTION("GOOGLETRANSLATE(D460, ""he"", ""en"")"),"#VALUE!")</f>
        <v>#VALUE!</v>
      </c>
    </row>
    <row r="461" ht="15.75" customHeight="1">
      <c r="E461" s="4" t="str">
        <f>IFERROR(__xludf.DUMMYFUNCTION("GOOGLETRANSLATE(D461, ""he"", ""en"")"),"#VALUE!")</f>
        <v>#VALUE!</v>
      </c>
    </row>
    <row r="462" ht="15.75" customHeight="1">
      <c r="E462" s="4" t="str">
        <f>IFERROR(__xludf.DUMMYFUNCTION("GOOGLETRANSLATE(D462, ""he"", ""en"")"),"#VALUE!")</f>
        <v>#VALUE!</v>
      </c>
    </row>
    <row r="463" ht="15.75" customHeight="1">
      <c r="E463" s="4" t="str">
        <f>IFERROR(__xludf.DUMMYFUNCTION("GOOGLETRANSLATE(D463, ""he"", ""en"")"),"#VALUE!")</f>
        <v>#VALUE!</v>
      </c>
    </row>
    <row r="464" ht="15.75" customHeight="1">
      <c r="E464" s="4" t="str">
        <f>IFERROR(__xludf.DUMMYFUNCTION("GOOGLETRANSLATE(D464, ""he"", ""en"")"),"#VALUE!")</f>
        <v>#VALUE!</v>
      </c>
    </row>
    <row r="465" ht="15.75" customHeight="1">
      <c r="E465" s="4" t="str">
        <f>IFERROR(__xludf.DUMMYFUNCTION("GOOGLETRANSLATE(D465, ""he"", ""en"")"),"#VALUE!")</f>
        <v>#VALUE!</v>
      </c>
    </row>
    <row r="466" ht="15.75" customHeight="1">
      <c r="E466" s="4" t="str">
        <f>IFERROR(__xludf.DUMMYFUNCTION("GOOGLETRANSLATE(D466, ""he"", ""en"")"),"#VALUE!")</f>
        <v>#VALUE!</v>
      </c>
    </row>
    <row r="467" ht="15.75" customHeight="1">
      <c r="E467" s="4" t="str">
        <f>IFERROR(__xludf.DUMMYFUNCTION("GOOGLETRANSLATE(D467, ""he"", ""en"")"),"#VALUE!")</f>
        <v>#VALUE!</v>
      </c>
    </row>
    <row r="468" ht="15.75" customHeight="1">
      <c r="E468" s="4" t="str">
        <f>IFERROR(__xludf.DUMMYFUNCTION("GOOGLETRANSLATE(D468, ""he"", ""en"")"),"#VALUE!")</f>
        <v>#VALUE!</v>
      </c>
    </row>
    <row r="469" ht="15.75" customHeight="1">
      <c r="E469" s="4" t="str">
        <f>IFERROR(__xludf.DUMMYFUNCTION("GOOGLETRANSLATE(D469, ""he"", ""en"")"),"#VALUE!")</f>
        <v>#VALUE!</v>
      </c>
    </row>
    <row r="470" ht="15.75" customHeight="1">
      <c r="E470" s="4" t="str">
        <f>IFERROR(__xludf.DUMMYFUNCTION("GOOGLETRANSLATE(D470, ""he"", ""en"")"),"#VALUE!")</f>
        <v>#VALUE!</v>
      </c>
    </row>
    <row r="471" ht="15.75" customHeight="1">
      <c r="E471" s="4" t="str">
        <f>IFERROR(__xludf.DUMMYFUNCTION("GOOGLETRANSLATE(D471, ""he"", ""en"")"),"#VALUE!")</f>
        <v>#VALUE!</v>
      </c>
    </row>
    <row r="472" ht="15.75" customHeight="1">
      <c r="E472" s="4" t="str">
        <f>IFERROR(__xludf.DUMMYFUNCTION("GOOGLETRANSLATE(D472, ""he"", ""en"")"),"#VALUE!")</f>
        <v>#VALUE!</v>
      </c>
    </row>
    <row r="473" ht="15.75" customHeight="1">
      <c r="E473" s="4" t="str">
        <f>IFERROR(__xludf.DUMMYFUNCTION("GOOGLETRANSLATE(D473, ""he"", ""en"")"),"#VALUE!")</f>
        <v>#VALUE!</v>
      </c>
    </row>
    <row r="474" ht="15.75" customHeight="1">
      <c r="E474" s="4" t="str">
        <f>IFERROR(__xludf.DUMMYFUNCTION("GOOGLETRANSLATE(D474, ""he"", ""en"")"),"#VALUE!")</f>
        <v>#VALUE!</v>
      </c>
    </row>
    <row r="475" ht="15.75" customHeight="1">
      <c r="E475" s="4" t="str">
        <f>IFERROR(__xludf.DUMMYFUNCTION("GOOGLETRANSLATE(D475, ""he"", ""en"")"),"#VALUE!")</f>
        <v>#VALUE!</v>
      </c>
    </row>
    <row r="476" ht="15.75" customHeight="1">
      <c r="E476" s="4" t="str">
        <f>IFERROR(__xludf.DUMMYFUNCTION("GOOGLETRANSLATE(D476, ""he"", ""en"")"),"#VALUE!")</f>
        <v>#VALUE!</v>
      </c>
    </row>
    <row r="477" ht="15.75" customHeight="1">
      <c r="E477" s="4" t="str">
        <f>IFERROR(__xludf.DUMMYFUNCTION("GOOGLETRANSLATE(D477, ""he"", ""en"")"),"#VALUE!")</f>
        <v>#VALUE!</v>
      </c>
    </row>
    <row r="478" ht="15.75" customHeight="1">
      <c r="E478" s="4" t="str">
        <f>IFERROR(__xludf.DUMMYFUNCTION("GOOGLETRANSLATE(D478, ""he"", ""en"")"),"#VALUE!")</f>
        <v>#VALUE!</v>
      </c>
    </row>
    <row r="479" ht="15.75" customHeight="1">
      <c r="E479" s="4" t="str">
        <f>IFERROR(__xludf.DUMMYFUNCTION("GOOGLETRANSLATE(D479, ""he"", ""en"")"),"#VALUE!")</f>
        <v>#VALUE!</v>
      </c>
    </row>
    <row r="480" ht="15.75" customHeight="1">
      <c r="E480" s="4" t="str">
        <f>IFERROR(__xludf.DUMMYFUNCTION("GOOGLETRANSLATE(D480, ""he"", ""en"")"),"#VALUE!")</f>
        <v>#VALUE!</v>
      </c>
    </row>
    <row r="481" ht="15.75" customHeight="1">
      <c r="E481" s="4" t="str">
        <f>IFERROR(__xludf.DUMMYFUNCTION("GOOGLETRANSLATE(D481, ""he"", ""en"")"),"#VALUE!")</f>
        <v>#VALUE!</v>
      </c>
    </row>
    <row r="482" ht="15.75" customHeight="1">
      <c r="E482" s="4" t="str">
        <f>IFERROR(__xludf.DUMMYFUNCTION("GOOGLETRANSLATE(D482, ""he"", ""en"")"),"#VALUE!")</f>
        <v>#VALUE!</v>
      </c>
    </row>
    <row r="483" ht="15.75" customHeight="1">
      <c r="E483" s="4" t="str">
        <f>IFERROR(__xludf.DUMMYFUNCTION("GOOGLETRANSLATE(D483, ""he"", ""en"")"),"#VALUE!")</f>
        <v>#VALUE!</v>
      </c>
    </row>
    <row r="484" ht="15.75" customHeight="1">
      <c r="E484" s="4" t="str">
        <f>IFERROR(__xludf.DUMMYFUNCTION("GOOGLETRANSLATE(D484, ""he"", ""en"")"),"#VALUE!")</f>
        <v>#VALUE!</v>
      </c>
    </row>
    <row r="485" ht="15.75" customHeight="1">
      <c r="E485" s="4" t="str">
        <f>IFERROR(__xludf.DUMMYFUNCTION("GOOGLETRANSLATE(D485, ""he"", ""en"")"),"#VALUE!")</f>
        <v>#VALUE!</v>
      </c>
    </row>
    <row r="486" ht="15.75" customHeight="1">
      <c r="E486" s="4" t="str">
        <f>IFERROR(__xludf.DUMMYFUNCTION("GOOGLETRANSLATE(D486, ""he"", ""en"")"),"#VALUE!")</f>
        <v>#VALUE!</v>
      </c>
    </row>
    <row r="487" ht="15.75" customHeight="1">
      <c r="E487" s="4" t="str">
        <f>IFERROR(__xludf.DUMMYFUNCTION("GOOGLETRANSLATE(D487, ""he"", ""en"")"),"#VALUE!")</f>
        <v>#VALUE!</v>
      </c>
    </row>
    <row r="488" ht="15.75" customHeight="1">
      <c r="E488" s="4" t="str">
        <f>IFERROR(__xludf.DUMMYFUNCTION("GOOGLETRANSLATE(D488, ""he"", ""en"")"),"#VALUE!")</f>
        <v>#VALUE!</v>
      </c>
    </row>
    <row r="489" ht="15.75" customHeight="1">
      <c r="E489" s="4" t="str">
        <f>IFERROR(__xludf.DUMMYFUNCTION("GOOGLETRANSLATE(D489, ""he"", ""en"")"),"#VALUE!")</f>
        <v>#VALUE!</v>
      </c>
    </row>
    <row r="490" ht="15.75" customHeight="1">
      <c r="E490" s="4" t="str">
        <f>IFERROR(__xludf.DUMMYFUNCTION("GOOGLETRANSLATE(D490, ""he"", ""en"")"),"#VALUE!")</f>
        <v>#VALUE!</v>
      </c>
    </row>
    <row r="491" ht="15.75" customHeight="1">
      <c r="E491" s="4" t="str">
        <f>IFERROR(__xludf.DUMMYFUNCTION("GOOGLETRANSLATE(D491, ""he"", ""en"")"),"#VALUE!")</f>
        <v>#VALUE!</v>
      </c>
    </row>
    <row r="492" ht="15.75" customHeight="1">
      <c r="E492" s="4" t="str">
        <f>IFERROR(__xludf.DUMMYFUNCTION("GOOGLETRANSLATE(D492, ""he"", ""en"")"),"#VALUE!")</f>
        <v>#VALUE!</v>
      </c>
    </row>
    <row r="493" ht="15.75" customHeight="1">
      <c r="E493" s="4" t="str">
        <f>IFERROR(__xludf.DUMMYFUNCTION("GOOGLETRANSLATE(D493, ""he"", ""en"")"),"#VALUE!")</f>
        <v>#VALUE!</v>
      </c>
    </row>
    <row r="494" ht="15.75" customHeight="1">
      <c r="E494" s="4" t="str">
        <f>IFERROR(__xludf.DUMMYFUNCTION("GOOGLETRANSLATE(D494, ""he"", ""en"")"),"#VALUE!")</f>
        <v>#VALUE!</v>
      </c>
    </row>
    <row r="495" ht="15.75" customHeight="1">
      <c r="E495" s="4" t="str">
        <f>IFERROR(__xludf.DUMMYFUNCTION("GOOGLETRANSLATE(D495, ""he"", ""en"")"),"#VALUE!")</f>
        <v>#VALUE!</v>
      </c>
    </row>
    <row r="496" ht="15.75" customHeight="1">
      <c r="E496" s="4" t="str">
        <f>IFERROR(__xludf.DUMMYFUNCTION("GOOGLETRANSLATE(D496, ""he"", ""en"")"),"#VALUE!")</f>
        <v>#VALUE!</v>
      </c>
    </row>
    <row r="497" ht="15.75" customHeight="1">
      <c r="E497" s="4" t="str">
        <f>IFERROR(__xludf.DUMMYFUNCTION("GOOGLETRANSLATE(D497, ""he"", ""en"")"),"#VALUE!")</f>
        <v>#VALUE!</v>
      </c>
    </row>
    <row r="498" ht="15.75" customHeight="1">
      <c r="E498" s="4" t="str">
        <f>IFERROR(__xludf.DUMMYFUNCTION("GOOGLETRANSLATE(D498, ""he"", ""en"")"),"#VALUE!")</f>
        <v>#VALUE!</v>
      </c>
    </row>
    <row r="499" ht="15.75" customHeight="1">
      <c r="E499" s="4" t="str">
        <f>IFERROR(__xludf.DUMMYFUNCTION("GOOGLETRANSLATE(D499, ""he"", ""en"")"),"#VALUE!")</f>
        <v>#VALUE!</v>
      </c>
    </row>
    <row r="500" ht="15.75" customHeight="1">
      <c r="E500" s="4" t="str">
        <f>IFERROR(__xludf.DUMMYFUNCTION("GOOGLETRANSLATE(D500, ""he"", ""en"")"),"#VALUE!")</f>
        <v>#VALUE!</v>
      </c>
    </row>
    <row r="501" ht="15.75" customHeight="1">
      <c r="E501" s="4" t="str">
        <f>IFERROR(__xludf.DUMMYFUNCTION("GOOGLETRANSLATE(D501, ""he"", ""en"")"),"#VALUE!")</f>
        <v>#VALUE!</v>
      </c>
    </row>
    <row r="502" ht="15.75" customHeight="1">
      <c r="E502" s="4" t="str">
        <f>IFERROR(__xludf.DUMMYFUNCTION("GOOGLETRANSLATE(D502, ""he"", ""en"")"),"#VALUE!")</f>
        <v>#VALUE!</v>
      </c>
    </row>
    <row r="503" ht="15.75" customHeight="1">
      <c r="E503" s="4" t="str">
        <f>IFERROR(__xludf.DUMMYFUNCTION("GOOGLETRANSLATE(D503, ""he"", ""en"")"),"#VALUE!")</f>
        <v>#VALUE!</v>
      </c>
    </row>
    <row r="504" ht="15.75" customHeight="1">
      <c r="E504" s="4" t="str">
        <f>IFERROR(__xludf.DUMMYFUNCTION("GOOGLETRANSLATE(D504, ""he"", ""en"")"),"#VALUE!")</f>
        <v>#VALUE!</v>
      </c>
    </row>
    <row r="505" ht="15.75" customHeight="1">
      <c r="E505" s="4" t="str">
        <f>IFERROR(__xludf.DUMMYFUNCTION("GOOGLETRANSLATE(D505, ""he"", ""en"")"),"#VALUE!")</f>
        <v>#VALUE!</v>
      </c>
    </row>
    <row r="506" ht="15.75" customHeight="1">
      <c r="E506" s="4" t="str">
        <f>IFERROR(__xludf.DUMMYFUNCTION("GOOGLETRANSLATE(D506, ""he"", ""en"")"),"#VALUE!")</f>
        <v>#VALUE!</v>
      </c>
    </row>
    <row r="507" ht="15.75" customHeight="1">
      <c r="E507" s="4" t="str">
        <f>IFERROR(__xludf.DUMMYFUNCTION("GOOGLETRANSLATE(D507, ""he"", ""en"")"),"#VALUE!")</f>
        <v>#VALUE!</v>
      </c>
    </row>
    <row r="508" ht="15.75" customHeight="1">
      <c r="E508" s="4" t="str">
        <f>IFERROR(__xludf.DUMMYFUNCTION("GOOGLETRANSLATE(D508, ""he"", ""en"")"),"#VALUE!")</f>
        <v>#VALUE!</v>
      </c>
    </row>
    <row r="509" ht="15.75" customHeight="1">
      <c r="E509" s="4" t="str">
        <f>IFERROR(__xludf.DUMMYFUNCTION("GOOGLETRANSLATE(D509, ""he"", ""en"")"),"#VALUE!")</f>
        <v>#VALUE!</v>
      </c>
    </row>
    <row r="510" ht="15.75" customHeight="1">
      <c r="E510" s="4" t="str">
        <f>IFERROR(__xludf.DUMMYFUNCTION("GOOGLETRANSLATE(D510, ""he"", ""en"")"),"#VALUE!")</f>
        <v>#VALUE!</v>
      </c>
    </row>
    <row r="511" ht="15.75" customHeight="1">
      <c r="E511" s="4" t="str">
        <f>IFERROR(__xludf.DUMMYFUNCTION("GOOGLETRANSLATE(D511, ""he"", ""en"")"),"#VALUE!")</f>
        <v>#VALUE!</v>
      </c>
    </row>
    <row r="512" ht="15.75" customHeight="1">
      <c r="E512" s="4" t="str">
        <f>IFERROR(__xludf.DUMMYFUNCTION("GOOGLETRANSLATE(D512, ""he"", ""en"")"),"#VALUE!")</f>
        <v>#VALUE!</v>
      </c>
    </row>
    <row r="513" ht="15.75" customHeight="1">
      <c r="E513" s="4" t="str">
        <f>IFERROR(__xludf.DUMMYFUNCTION("GOOGLETRANSLATE(D513, ""he"", ""en"")"),"#VALUE!")</f>
        <v>#VALUE!</v>
      </c>
    </row>
    <row r="514" ht="15.75" customHeight="1">
      <c r="E514" s="4" t="str">
        <f>IFERROR(__xludf.DUMMYFUNCTION("GOOGLETRANSLATE(D514, ""he"", ""en"")"),"#VALUE!")</f>
        <v>#VALUE!</v>
      </c>
    </row>
    <row r="515" ht="15.75" customHeight="1">
      <c r="E515" s="4" t="str">
        <f>IFERROR(__xludf.DUMMYFUNCTION("GOOGLETRANSLATE(D515, ""he"", ""en"")"),"#VALUE!")</f>
        <v>#VALUE!</v>
      </c>
    </row>
    <row r="516" ht="15.75" customHeight="1">
      <c r="E516" s="4" t="str">
        <f>IFERROR(__xludf.DUMMYFUNCTION("GOOGLETRANSLATE(D516, ""he"", ""en"")"),"#VALUE!")</f>
        <v>#VALUE!</v>
      </c>
    </row>
    <row r="517" ht="15.75" customHeight="1">
      <c r="E517" s="4" t="str">
        <f>IFERROR(__xludf.DUMMYFUNCTION("GOOGLETRANSLATE(D517, ""he"", ""en"")"),"#VALUE!")</f>
        <v>#VALUE!</v>
      </c>
    </row>
    <row r="518" ht="15.75" customHeight="1">
      <c r="E518" s="4" t="str">
        <f>IFERROR(__xludf.DUMMYFUNCTION("GOOGLETRANSLATE(D518, ""he"", ""en"")"),"#VALUE!")</f>
        <v>#VALUE!</v>
      </c>
    </row>
    <row r="519" ht="15.75" customHeight="1">
      <c r="E519" s="4" t="str">
        <f>IFERROR(__xludf.DUMMYFUNCTION("GOOGLETRANSLATE(D519, ""he"", ""en"")"),"#VALUE!")</f>
        <v>#VALUE!</v>
      </c>
    </row>
    <row r="520" ht="15.75" customHeight="1">
      <c r="E520" s="4" t="str">
        <f>IFERROR(__xludf.DUMMYFUNCTION("GOOGLETRANSLATE(D520, ""he"", ""en"")"),"#VALUE!")</f>
        <v>#VALUE!</v>
      </c>
    </row>
    <row r="521" ht="15.75" customHeight="1">
      <c r="E521" s="4" t="str">
        <f>IFERROR(__xludf.DUMMYFUNCTION("GOOGLETRANSLATE(D521, ""he"", ""en"")"),"#VALUE!")</f>
        <v>#VALUE!</v>
      </c>
    </row>
    <row r="522" ht="15.75" customHeight="1">
      <c r="E522" s="4" t="str">
        <f>IFERROR(__xludf.DUMMYFUNCTION("GOOGLETRANSLATE(D522, ""he"", ""en"")"),"#VALUE!")</f>
        <v>#VALUE!</v>
      </c>
    </row>
    <row r="523" ht="15.75" customHeight="1">
      <c r="E523" s="4" t="str">
        <f>IFERROR(__xludf.DUMMYFUNCTION("GOOGLETRANSLATE(D523, ""he"", ""en"")"),"#VALUE!")</f>
        <v>#VALUE!</v>
      </c>
    </row>
    <row r="524" ht="15.75" customHeight="1">
      <c r="E524" s="4" t="str">
        <f>IFERROR(__xludf.DUMMYFUNCTION("GOOGLETRANSLATE(D524, ""he"", ""en"")"),"#VALUE!")</f>
        <v>#VALUE!</v>
      </c>
    </row>
    <row r="525" ht="15.75" customHeight="1">
      <c r="E525" s="4" t="str">
        <f>IFERROR(__xludf.DUMMYFUNCTION("GOOGLETRANSLATE(D525, ""he"", ""en"")"),"#VALUE!")</f>
        <v>#VALUE!</v>
      </c>
    </row>
    <row r="526" ht="15.75" customHeight="1">
      <c r="E526" s="4" t="str">
        <f>IFERROR(__xludf.DUMMYFUNCTION("GOOGLETRANSLATE(D526, ""he"", ""en"")"),"#VALUE!")</f>
        <v>#VALUE!</v>
      </c>
    </row>
    <row r="527" ht="15.75" customHeight="1">
      <c r="E527" s="4" t="str">
        <f>IFERROR(__xludf.DUMMYFUNCTION("GOOGLETRANSLATE(D527, ""he"", ""en"")"),"#VALUE!")</f>
        <v>#VALUE!</v>
      </c>
    </row>
    <row r="528" ht="15.75" customHeight="1">
      <c r="E528" s="4" t="str">
        <f>IFERROR(__xludf.DUMMYFUNCTION("GOOGLETRANSLATE(D528, ""he"", ""en"")"),"#VALUE!")</f>
        <v>#VALUE!</v>
      </c>
    </row>
    <row r="529" ht="15.75" customHeight="1">
      <c r="E529" s="4" t="str">
        <f>IFERROR(__xludf.DUMMYFUNCTION("GOOGLETRANSLATE(D529, ""he"", ""en"")"),"#VALUE!")</f>
        <v>#VALUE!</v>
      </c>
    </row>
    <row r="530" ht="15.75" customHeight="1">
      <c r="E530" s="4" t="str">
        <f>IFERROR(__xludf.DUMMYFUNCTION("GOOGLETRANSLATE(D530, ""he"", ""en"")"),"#VALUE!")</f>
        <v>#VALUE!</v>
      </c>
    </row>
    <row r="531" ht="15.75" customHeight="1">
      <c r="E531" s="4" t="str">
        <f>IFERROR(__xludf.DUMMYFUNCTION("GOOGLETRANSLATE(D531, ""he"", ""en"")"),"#VALUE!")</f>
        <v>#VALUE!</v>
      </c>
    </row>
    <row r="532" ht="15.75" customHeight="1">
      <c r="E532" s="4" t="str">
        <f>IFERROR(__xludf.DUMMYFUNCTION("GOOGLETRANSLATE(D532, ""he"", ""en"")"),"#VALUE!")</f>
        <v>#VALUE!</v>
      </c>
    </row>
    <row r="533" ht="15.75" customHeight="1">
      <c r="E533" s="4" t="str">
        <f>IFERROR(__xludf.DUMMYFUNCTION("GOOGLETRANSLATE(D533, ""he"", ""en"")"),"#VALUE!")</f>
        <v>#VALUE!</v>
      </c>
    </row>
    <row r="534" ht="15.75" customHeight="1">
      <c r="E534" s="4" t="str">
        <f>IFERROR(__xludf.DUMMYFUNCTION("GOOGLETRANSLATE(D534, ""he"", ""en"")"),"#VALUE!")</f>
        <v>#VALUE!</v>
      </c>
    </row>
    <row r="535" ht="15.75" customHeight="1">
      <c r="E535" s="4" t="str">
        <f>IFERROR(__xludf.DUMMYFUNCTION("GOOGLETRANSLATE(D535, ""he"", ""en"")"),"#VALUE!")</f>
        <v>#VALUE!</v>
      </c>
    </row>
    <row r="536" ht="15.75" customHeight="1">
      <c r="E536" s="4" t="str">
        <f>IFERROR(__xludf.DUMMYFUNCTION("GOOGLETRANSLATE(D536, ""he"", ""en"")"),"#VALUE!")</f>
        <v>#VALUE!</v>
      </c>
    </row>
    <row r="537" ht="15.75" customHeight="1">
      <c r="E537" s="4" t="str">
        <f>IFERROR(__xludf.DUMMYFUNCTION("GOOGLETRANSLATE(D537, ""he"", ""en"")"),"#VALUE!")</f>
        <v>#VALUE!</v>
      </c>
    </row>
    <row r="538" ht="15.75" customHeight="1">
      <c r="E538" s="4" t="str">
        <f>IFERROR(__xludf.DUMMYFUNCTION("GOOGLETRANSLATE(D538, ""he"", ""en"")"),"#VALUE!")</f>
        <v>#VALUE!</v>
      </c>
    </row>
    <row r="539" ht="15.75" customHeight="1">
      <c r="E539" s="4" t="str">
        <f>IFERROR(__xludf.DUMMYFUNCTION("GOOGLETRANSLATE(D539, ""he"", ""en"")"),"#VALUE!")</f>
        <v>#VALUE!</v>
      </c>
    </row>
    <row r="540" ht="15.75" customHeight="1">
      <c r="E540" s="4" t="str">
        <f>IFERROR(__xludf.DUMMYFUNCTION("GOOGLETRANSLATE(D540, ""he"", ""en"")"),"#VALUE!")</f>
        <v>#VALUE!</v>
      </c>
    </row>
    <row r="541" ht="15.75" customHeight="1">
      <c r="E541" s="4" t="str">
        <f>IFERROR(__xludf.DUMMYFUNCTION("GOOGLETRANSLATE(D541, ""he"", ""en"")"),"#VALUE!")</f>
        <v>#VALUE!</v>
      </c>
    </row>
    <row r="542" ht="15.75" customHeight="1">
      <c r="E542" s="4" t="str">
        <f>IFERROR(__xludf.DUMMYFUNCTION("GOOGLETRANSLATE(D542, ""he"", ""en"")"),"#VALUE!")</f>
        <v>#VALUE!</v>
      </c>
    </row>
    <row r="543" ht="15.75" customHeight="1">
      <c r="E543" s="4" t="str">
        <f>IFERROR(__xludf.DUMMYFUNCTION("GOOGLETRANSLATE(D543, ""he"", ""en"")"),"#VALUE!")</f>
        <v>#VALUE!</v>
      </c>
    </row>
    <row r="544" ht="15.75" customHeight="1">
      <c r="E544" s="4" t="str">
        <f>IFERROR(__xludf.DUMMYFUNCTION("GOOGLETRANSLATE(D544, ""he"", ""en"")"),"#VALUE!")</f>
        <v>#VALUE!</v>
      </c>
    </row>
    <row r="545" ht="15.75" customHeight="1">
      <c r="E545" s="4" t="str">
        <f>IFERROR(__xludf.DUMMYFUNCTION("GOOGLETRANSLATE(D545, ""he"", ""en"")"),"#VALUE!")</f>
        <v>#VALUE!</v>
      </c>
    </row>
    <row r="546" ht="15.75" customHeight="1">
      <c r="E546" s="4" t="str">
        <f>IFERROR(__xludf.DUMMYFUNCTION("GOOGLETRANSLATE(D546, ""he"", ""en"")"),"#VALUE!")</f>
        <v>#VALUE!</v>
      </c>
    </row>
    <row r="547" ht="15.75" customHeight="1">
      <c r="E547" s="4" t="str">
        <f>IFERROR(__xludf.DUMMYFUNCTION("GOOGLETRANSLATE(D547, ""he"", ""en"")"),"#VALUE!")</f>
        <v>#VALUE!</v>
      </c>
    </row>
    <row r="548" ht="15.75" customHeight="1">
      <c r="E548" s="4" t="str">
        <f>IFERROR(__xludf.DUMMYFUNCTION("GOOGLETRANSLATE(D548, ""he"", ""en"")"),"#VALUE!")</f>
        <v>#VALUE!</v>
      </c>
    </row>
    <row r="549" ht="15.75" customHeight="1">
      <c r="E549" s="4" t="str">
        <f>IFERROR(__xludf.DUMMYFUNCTION("GOOGLETRANSLATE(D549, ""he"", ""en"")"),"#VALUE!")</f>
        <v>#VALUE!</v>
      </c>
    </row>
    <row r="550" ht="15.75" customHeight="1">
      <c r="E550" s="4" t="str">
        <f>IFERROR(__xludf.DUMMYFUNCTION("GOOGLETRANSLATE(D550, ""he"", ""en"")"),"#VALUE!")</f>
        <v>#VALUE!</v>
      </c>
    </row>
    <row r="551" ht="15.75" customHeight="1">
      <c r="E551" s="4" t="str">
        <f>IFERROR(__xludf.DUMMYFUNCTION("GOOGLETRANSLATE(D551, ""he"", ""en"")"),"#VALUE!")</f>
        <v>#VALUE!</v>
      </c>
    </row>
    <row r="552" ht="15.75" customHeight="1">
      <c r="E552" s="4" t="str">
        <f>IFERROR(__xludf.DUMMYFUNCTION("GOOGLETRANSLATE(D552, ""he"", ""en"")"),"#VALUE!")</f>
        <v>#VALUE!</v>
      </c>
    </row>
    <row r="553" ht="15.75" customHeight="1">
      <c r="E553" s="4" t="str">
        <f>IFERROR(__xludf.DUMMYFUNCTION("GOOGLETRANSLATE(D553, ""he"", ""en"")"),"#VALUE!")</f>
        <v>#VALUE!</v>
      </c>
    </row>
    <row r="554" ht="15.75" customHeight="1">
      <c r="E554" s="4" t="str">
        <f>IFERROR(__xludf.DUMMYFUNCTION("GOOGLETRANSLATE(D554, ""he"", ""en"")"),"#VALUE!")</f>
        <v>#VALUE!</v>
      </c>
    </row>
    <row r="555" ht="15.75" customHeight="1">
      <c r="E555" s="4" t="str">
        <f>IFERROR(__xludf.DUMMYFUNCTION("GOOGLETRANSLATE(D555, ""he"", ""en"")"),"#VALUE!")</f>
        <v>#VALUE!</v>
      </c>
    </row>
    <row r="556" ht="15.75" customHeight="1">
      <c r="E556" s="4" t="str">
        <f>IFERROR(__xludf.DUMMYFUNCTION("GOOGLETRANSLATE(D556, ""he"", ""en"")"),"#VALUE!")</f>
        <v>#VALUE!</v>
      </c>
    </row>
    <row r="557" ht="15.75" customHeight="1">
      <c r="E557" s="4" t="str">
        <f>IFERROR(__xludf.DUMMYFUNCTION("GOOGLETRANSLATE(D557, ""he"", ""en"")"),"#VALUE!")</f>
        <v>#VALUE!</v>
      </c>
    </row>
    <row r="558" ht="15.75" customHeight="1">
      <c r="E558" s="4" t="str">
        <f>IFERROR(__xludf.DUMMYFUNCTION("GOOGLETRANSLATE(D558, ""he"", ""en"")"),"#VALUE!")</f>
        <v>#VALUE!</v>
      </c>
    </row>
    <row r="559" ht="15.75" customHeight="1">
      <c r="E559" s="4" t="str">
        <f>IFERROR(__xludf.DUMMYFUNCTION("GOOGLETRANSLATE(D559, ""he"", ""en"")"),"#VALUE!")</f>
        <v>#VALUE!</v>
      </c>
    </row>
    <row r="560" ht="15.75" customHeight="1">
      <c r="E560" s="4" t="str">
        <f>IFERROR(__xludf.DUMMYFUNCTION("GOOGLETRANSLATE(D560, ""he"", ""en"")"),"#VALUE!")</f>
        <v>#VALUE!</v>
      </c>
    </row>
    <row r="561" ht="15.75" customHeight="1">
      <c r="E561" s="4" t="str">
        <f>IFERROR(__xludf.DUMMYFUNCTION("GOOGLETRANSLATE(D561, ""he"", ""en"")"),"#VALUE!")</f>
        <v>#VALUE!</v>
      </c>
    </row>
    <row r="562" ht="15.75" customHeight="1">
      <c r="E562" s="4" t="str">
        <f>IFERROR(__xludf.DUMMYFUNCTION("GOOGLETRANSLATE(D562, ""he"", ""en"")"),"#VALUE!")</f>
        <v>#VALUE!</v>
      </c>
    </row>
    <row r="563" ht="15.75" customHeight="1">
      <c r="E563" s="4" t="str">
        <f>IFERROR(__xludf.DUMMYFUNCTION("GOOGLETRANSLATE(D563, ""he"", ""en"")"),"#VALUE!")</f>
        <v>#VALUE!</v>
      </c>
    </row>
    <row r="564" ht="15.75" customHeight="1">
      <c r="E564" s="4" t="str">
        <f>IFERROR(__xludf.DUMMYFUNCTION("GOOGLETRANSLATE(D564, ""he"", ""en"")"),"#VALUE!")</f>
        <v>#VALUE!</v>
      </c>
    </row>
    <row r="565" ht="15.75" customHeight="1">
      <c r="E565" s="4" t="str">
        <f>IFERROR(__xludf.DUMMYFUNCTION("GOOGLETRANSLATE(D565, ""he"", ""en"")"),"#VALUE!")</f>
        <v>#VALUE!</v>
      </c>
    </row>
    <row r="566" ht="15.75" customHeight="1">
      <c r="E566" s="4" t="str">
        <f>IFERROR(__xludf.DUMMYFUNCTION("GOOGLETRANSLATE(D566, ""he"", ""en"")"),"#VALUE!")</f>
        <v>#VALUE!</v>
      </c>
    </row>
    <row r="567" ht="15.75" customHeight="1">
      <c r="E567" s="4" t="str">
        <f>IFERROR(__xludf.DUMMYFUNCTION("GOOGLETRANSLATE(D567, ""he"", ""en"")"),"#VALUE!")</f>
        <v>#VALUE!</v>
      </c>
    </row>
    <row r="568" ht="15.75" customHeight="1">
      <c r="E568" s="4" t="str">
        <f>IFERROR(__xludf.DUMMYFUNCTION("GOOGLETRANSLATE(D568, ""he"", ""en"")"),"#VALUE!")</f>
        <v>#VALUE!</v>
      </c>
    </row>
    <row r="569" ht="15.75" customHeight="1">
      <c r="E569" s="4" t="str">
        <f>IFERROR(__xludf.DUMMYFUNCTION("GOOGLETRANSLATE(D569, ""he"", ""en"")"),"#VALUE!")</f>
        <v>#VALUE!</v>
      </c>
    </row>
    <row r="570" ht="15.75" customHeight="1">
      <c r="E570" s="4" t="str">
        <f>IFERROR(__xludf.DUMMYFUNCTION("GOOGLETRANSLATE(D570, ""he"", ""en"")"),"#VALUE!")</f>
        <v>#VALUE!</v>
      </c>
    </row>
    <row r="571" ht="15.75" customHeight="1">
      <c r="E571" s="4" t="str">
        <f>IFERROR(__xludf.DUMMYFUNCTION("GOOGLETRANSLATE(D571, ""he"", ""en"")"),"#VALUE!")</f>
        <v>#VALUE!</v>
      </c>
    </row>
    <row r="572" ht="15.75" customHeight="1">
      <c r="E572" s="4" t="str">
        <f>IFERROR(__xludf.DUMMYFUNCTION("GOOGLETRANSLATE(D572, ""he"", ""en"")"),"#VALUE!")</f>
        <v>#VALUE!</v>
      </c>
    </row>
    <row r="573" ht="15.75" customHeight="1">
      <c r="E573" s="4" t="str">
        <f>IFERROR(__xludf.DUMMYFUNCTION("GOOGLETRANSLATE(D573, ""he"", ""en"")"),"#VALUE!")</f>
        <v>#VALUE!</v>
      </c>
    </row>
    <row r="574" ht="15.75" customHeight="1">
      <c r="E574" s="4" t="str">
        <f>IFERROR(__xludf.DUMMYFUNCTION("GOOGLETRANSLATE(D574, ""he"", ""en"")"),"#VALUE!")</f>
        <v>#VALUE!</v>
      </c>
    </row>
    <row r="575" ht="15.75" customHeight="1">
      <c r="E575" s="4" t="str">
        <f>IFERROR(__xludf.DUMMYFUNCTION("GOOGLETRANSLATE(D575, ""he"", ""en"")"),"#VALUE!")</f>
        <v>#VALUE!</v>
      </c>
    </row>
    <row r="576" ht="15.75" customHeight="1">
      <c r="E576" s="4" t="str">
        <f>IFERROR(__xludf.DUMMYFUNCTION("GOOGLETRANSLATE(D576, ""he"", ""en"")"),"#VALUE!")</f>
        <v>#VALUE!</v>
      </c>
    </row>
    <row r="577" ht="15.75" customHeight="1">
      <c r="E577" s="4" t="str">
        <f>IFERROR(__xludf.DUMMYFUNCTION("GOOGLETRANSLATE(D577, ""he"", ""en"")"),"#VALUE!")</f>
        <v>#VALUE!</v>
      </c>
    </row>
    <row r="578" ht="15.75" customHeight="1">
      <c r="E578" s="4" t="str">
        <f>IFERROR(__xludf.DUMMYFUNCTION("GOOGLETRANSLATE(D578, ""he"", ""en"")"),"#VALUE!")</f>
        <v>#VALUE!</v>
      </c>
    </row>
    <row r="579" ht="15.75" customHeight="1">
      <c r="E579" s="4" t="str">
        <f>IFERROR(__xludf.DUMMYFUNCTION("GOOGLETRANSLATE(D579, ""he"", ""en"")"),"#VALUE!")</f>
        <v>#VALUE!</v>
      </c>
    </row>
    <row r="580" ht="15.75" customHeight="1">
      <c r="E580" s="4" t="str">
        <f>IFERROR(__xludf.DUMMYFUNCTION("GOOGLETRANSLATE(D580, ""he"", ""en"")"),"#VALUE!")</f>
        <v>#VALUE!</v>
      </c>
    </row>
    <row r="581" ht="15.75" customHeight="1">
      <c r="E581" s="4" t="str">
        <f>IFERROR(__xludf.DUMMYFUNCTION("GOOGLETRANSLATE(D581, ""he"", ""en"")"),"#VALUE!")</f>
        <v>#VALUE!</v>
      </c>
    </row>
    <row r="582" ht="15.75" customHeight="1">
      <c r="E582" s="4" t="str">
        <f>IFERROR(__xludf.DUMMYFUNCTION("GOOGLETRANSLATE(D582, ""he"", ""en"")"),"#VALUE!")</f>
        <v>#VALUE!</v>
      </c>
    </row>
    <row r="583" ht="15.75" customHeight="1">
      <c r="E583" s="4" t="str">
        <f>IFERROR(__xludf.DUMMYFUNCTION("GOOGLETRANSLATE(D583, ""he"", ""en"")"),"#VALUE!")</f>
        <v>#VALUE!</v>
      </c>
    </row>
    <row r="584" ht="15.75" customHeight="1">
      <c r="E584" s="4" t="str">
        <f>IFERROR(__xludf.DUMMYFUNCTION("GOOGLETRANSLATE(D584, ""he"", ""en"")"),"#VALUE!")</f>
        <v>#VALUE!</v>
      </c>
    </row>
    <row r="585" ht="15.75" customHeight="1">
      <c r="E585" s="4" t="str">
        <f>IFERROR(__xludf.DUMMYFUNCTION("GOOGLETRANSLATE(D585, ""he"", ""en"")"),"#VALUE!")</f>
        <v>#VALUE!</v>
      </c>
    </row>
    <row r="586" ht="15.75" customHeight="1">
      <c r="E586" s="4" t="str">
        <f>IFERROR(__xludf.DUMMYFUNCTION("GOOGLETRANSLATE(D586, ""he"", ""en"")"),"#VALUE!")</f>
        <v>#VALUE!</v>
      </c>
    </row>
    <row r="587" ht="15.75" customHeight="1">
      <c r="E587" s="4" t="str">
        <f>IFERROR(__xludf.DUMMYFUNCTION("GOOGLETRANSLATE(D587, ""he"", ""en"")"),"#VALUE!")</f>
        <v>#VALUE!</v>
      </c>
    </row>
    <row r="588" ht="15.75" customHeight="1">
      <c r="E588" s="4" t="str">
        <f>IFERROR(__xludf.DUMMYFUNCTION("GOOGLETRANSLATE(D588, ""he"", ""en"")"),"#VALUE!")</f>
        <v>#VALUE!</v>
      </c>
    </row>
    <row r="589" ht="15.75" customHeight="1">
      <c r="E589" s="4" t="str">
        <f>IFERROR(__xludf.DUMMYFUNCTION("GOOGLETRANSLATE(D589, ""he"", ""en"")"),"#VALUE!")</f>
        <v>#VALUE!</v>
      </c>
    </row>
    <row r="590" ht="15.75" customHeight="1">
      <c r="E590" s="4" t="str">
        <f>IFERROR(__xludf.DUMMYFUNCTION("GOOGLETRANSLATE(D590, ""he"", ""en"")"),"#VALUE!")</f>
        <v>#VALUE!</v>
      </c>
    </row>
    <row r="591" ht="15.75" customHeight="1">
      <c r="E591" s="4" t="str">
        <f>IFERROR(__xludf.DUMMYFUNCTION("GOOGLETRANSLATE(D591, ""he"", ""en"")"),"#VALUE!")</f>
        <v>#VALUE!</v>
      </c>
    </row>
    <row r="592" ht="15.75" customHeight="1">
      <c r="E592" s="4" t="str">
        <f>IFERROR(__xludf.DUMMYFUNCTION("GOOGLETRANSLATE(D592, ""he"", ""en"")"),"#VALUE!")</f>
        <v>#VALUE!</v>
      </c>
    </row>
    <row r="593" ht="15.75" customHeight="1">
      <c r="E593" s="4" t="str">
        <f>IFERROR(__xludf.DUMMYFUNCTION("GOOGLETRANSLATE(D593, ""he"", ""en"")"),"#VALUE!")</f>
        <v>#VALUE!</v>
      </c>
    </row>
    <row r="594" ht="15.75" customHeight="1">
      <c r="E594" s="4" t="str">
        <f>IFERROR(__xludf.DUMMYFUNCTION("GOOGLETRANSLATE(D594, ""he"", ""en"")"),"#VALUE!")</f>
        <v>#VALUE!</v>
      </c>
    </row>
    <row r="595" ht="15.75" customHeight="1">
      <c r="E595" s="4" t="str">
        <f>IFERROR(__xludf.DUMMYFUNCTION("GOOGLETRANSLATE(D595, ""he"", ""en"")"),"#VALUE!")</f>
        <v>#VALUE!</v>
      </c>
    </row>
    <row r="596" ht="15.75" customHeight="1">
      <c r="E596" s="4" t="str">
        <f>IFERROR(__xludf.DUMMYFUNCTION("GOOGLETRANSLATE(D596, ""he"", ""en"")"),"#VALUE!")</f>
        <v>#VALUE!</v>
      </c>
    </row>
    <row r="597" ht="15.75" customHeight="1">
      <c r="E597" s="4" t="str">
        <f>IFERROR(__xludf.DUMMYFUNCTION("GOOGLETRANSLATE(D597, ""he"", ""en"")"),"#VALUE!")</f>
        <v>#VALUE!</v>
      </c>
    </row>
    <row r="598" ht="15.75" customHeight="1">
      <c r="E598" s="4" t="str">
        <f>IFERROR(__xludf.DUMMYFUNCTION("GOOGLETRANSLATE(D598, ""he"", ""en"")"),"#VALUE!")</f>
        <v>#VALUE!</v>
      </c>
    </row>
    <row r="599" ht="15.75" customHeight="1">
      <c r="E599" s="4" t="str">
        <f>IFERROR(__xludf.DUMMYFUNCTION("GOOGLETRANSLATE(D599, ""he"", ""en"")"),"#VALUE!")</f>
        <v>#VALUE!</v>
      </c>
    </row>
    <row r="600" ht="15.75" customHeight="1">
      <c r="E600" s="4" t="str">
        <f>IFERROR(__xludf.DUMMYFUNCTION("GOOGLETRANSLATE(D600, ""he"", ""en"")"),"#VALUE!")</f>
        <v>#VALUE!</v>
      </c>
    </row>
    <row r="601" ht="15.75" customHeight="1">
      <c r="E601" s="4" t="str">
        <f>IFERROR(__xludf.DUMMYFUNCTION("GOOGLETRANSLATE(D601, ""he"", ""en"")"),"#VALUE!")</f>
        <v>#VALUE!</v>
      </c>
    </row>
    <row r="602" ht="15.75" customHeight="1">
      <c r="E602" s="4" t="str">
        <f>IFERROR(__xludf.DUMMYFUNCTION("GOOGLETRANSLATE(D602, ""he"", ""en"")"),"#VALUE!")</f>
        <v>#VALUE!</v>
      </c>
    </row>
    <row r="603" ht="15.75" customHeight="1">
      <c r="E603" s="4" t="str">
        <f>IFERROR(__xludf.DUMMYFUNCTION("GOOGLETRANSLATE(D603, ""he"", ""en"")"),"#VALUE!")</f>
        <v>#VALUE!</v>
      </c>
    </row>
    <row r="604" ht="15.75" customHeight="1">
      <c r="E604" s="4" t="str">
        <f>IFERROR(__xludf.DUMMYFUNCTION("GOOGLETRANSLATE(D604, ""he"", ""en"")"),"#VALUE!")</f>
        <v>#VALUE!</v>
      </c>
    </row>
    <row r="605" ht="15.75" customHeight="1">
      <c r="E605" s="4" t="str">
        <f>IFERROR(__xludf.DUMMYFUNCTION("GOOGLETRANSLATE(D605, ""he"", ""en"")"),"#VALUE!")</f>
        <v>#VALUE!</v>
      </c>
    </row>
    <row r="606" ht="15.75" customHeight="1">
      <c r="E606" s="4" t="str">
        <f>IFERROR(__xludf.DUMMYFUNCTION("GOOGLETRANSLATE(D606, ""he"", ""en"")"),"#VALUE!")</f>
        <v>#VALUE!</v>
      </c>
    </row>
    <row r="607" ht="15.75" customHeight="1">
      <c r="E607" s="4" t="str">
        <f>IFERROR(__xludf.DUMMYFUNCTION("GOOGLETRANSLATE(D607, ""he"", ""en"")"),"#VALUE!")</f>
        <v>#VALUE!</v>
      </c>
    </row>
    <row r="608" ht="15.75" customHeight="1">
      <c r="E608" s="4" t="str">
        <f>IFERROR(__xludf.DUMMYFUNCTION("GOOGLETRANSLATE(D608, ""he"", ""en"")"),"#VALUE!")</f>
        <v>#VALUE!</v>
      </c>
    </row>
    <row r="609" ht="15.75" customHeight="1">
      <c r="E609" s="4" t="str">
        <f>IFERROR(__xludf.DUMMYFUNCTION("GOOGLETRANSLATE(D609, ""he"", ""en"")"),"#VALUE!")</f>
        <v>#VALUE!</v>
      </c>
    </row>
    <row r="610" ht="15.75" customHeight="1">
      <c r="E610" s="4" t="str">
        <f>IFERROR(__xludf.DUMMYFUNCTION("GOOGLETRANSLATE(D610, ""he"", ""en"")"),"#VALUE!")</f>
        <v>#VALUE!</v>
      </c>
    </row>
    <row r="611" ht="15.75" customHeight="1">
      <c r="E611" s="4" t="str">
        <f>IFERROR(__xludf.DUMMYFUNCTION("GOOGLETRANSLATE(D611, ""he"", ""en"")"),"#VALUE!")</f>
        <v>#VALUE!</v>
      </c>
    </row>
    <row r="612" ht="15.75" customHeight="1">
      <c r="E612" s="4" t="str">
        <f>IFERROR(__xludf.DUMMYFUNCTION("GOOGLETRANSLATE(D612, ""he"", ""en"")"),"#VALUE!")</f>
        <v>#VALUE!</v>
      </c>
    </row>
    <row r="613" ht="15.75" customHeight="1">
      <c r="E613" s="4" t="str">
        <f>IFERROR(__xludf.DUMMYFUNCTION("GOOGLETRANSLATE(D613, ""he"", ""en"")"),"#VALUE!")</f>
        <v>#VALUE!</v>
      </c>
    </row>
    <row r="614" ht="15.75" customHeight="1">
      <c r="E614" s="4" t="str">
        <f>IFERROR(__xludf.DUMMYFUNCTION("GOOGLETRANSLATE(D614, ""he"", ""en"")"),"#VALUE!")</f>
        <v>#VALUE!</v>
      </c>
    </row>
    <row r="615" ht="15.75" customHeight="1">
      <c r="E615" s="4" t="str">
        <f>IFERROR(__xludf.DUMMYFUNCTION("GOOGLETRANSLATE(D615, ""he"", ""en"")"),"#VALUE!")</f>
        <v>#VALUE!</v>
      </c>
    </row>
    <row r="616" ht="15.75" customHeight="1">
      <c r="E616" s="4" t="str">
        <f>IFERROR(__xludf.DUMMYFUNCTION("GOOGLETRANSLATE(D616, ""he"", ""en"")"),"#VALUE!")</f>
        <v>#VALUE!</v>
      </c>
    </row>
    <row r="617" ht="15.75" customHeight="1">
      <c r="E617" s="4" t="str">
        <f>IFERROR(__xludf.DUMMYFUNCTION("GOOGLETRANSLATE(D617, ""he"", ""en"")"),"#VALUE!")</f>
        <v>#VALUE!</v>
      </c>
    </row>
    <row r="618" ht="15.75" customHeight="1">
      <c r="E618" s="4" t="str">
        <f>IFERROR(__xludf.DUMMYFUNCTION("GOOGLETRANSLATE(D618, ""he"", ""en"")"),"#VALUE!")</f>
        <v>#VALUE!</v>
      </c>
    </row>
    <row r="619" ht="15.75" customHeight="1">
      <c r="E619" s="4" t="str">
        <f>IFERROR(__xludf.DUMMYFUNCTION("GOOGLETRANSLATE(D619, ""he"", ""en"")"),"#VALUE!")</f>
        <v>#VALUE!</v>
      </c>
    </row>
    <row r="620" ht="15.75" customHeight="1">
      <c r="E620" s="4" t="str">
        <f>IFERROR(__xludf.DUMMYFUNCTION("GOOGLETRANSLATE(D620, ""he"", ""en"")"),"#VALUE!")</f>
        <v>#VALUE!</v>
      </c>
    </row>
    <row r="621" ht="15.75" customHeight="1">
      <c r="E621" s="4" t="str">
        <f>IFERROR(__xludf.DUMMYFUNCTION("GOOGLETRANSLATE(D621, ""he"", ""en"")"),"#VALUE!")</f>
        <v>#VALUE!</v>
      </c>
    </row>
    <row r="622" ht="15.75" customHeight="1">
      <c r="E622" s="4" t="str">
        <f>IFERROR(__xludf.DUMMYFUNCTION("GOOGLETRANSLATE(D622, ""he"", ""en"")"),"#VALUE!")</f>
        <v>#VALUE!</v>
      </c>
    </row>
    <row r="623" ht="15.75" customHeight="1">
      <c r="E623" s="4" t="str">
        <f>IFERROR(__xludf.DUMMYFUNCTION("GOOGLETRANSLATE(D623, ""he"", ""en"")"),"#VALUE!")</f>
        <v>#VALUE!</v>
      </c>
    </row>
    <row r="624" ht="15.75" customHeight="1">
      <c r="E624" s="4" t="str">
        <f>IFERROR(__xludf.DUMMYFUNCTION("GOOGLETRANSLATE(D624, ""he"", ""en"")"),"#VALUE!")</f>
        <v>#VALUE!</v>
      </c>
    </row>
    <row r="625" ht="15.75" customHeight="1">
      <c r="E625" s="4" t="str">
        <f>IFERROR(__xludf.DUMMYFUNCTION("GOOGLETRANSLATE(D625, ""he"", ""en"")"),"#VALUE!")</f>
        <v>#VALUE!</v>
      </c>
    </row>
    <row r="626" ht="15.75" customHeight="1">
      <c r="E626" s="4" t="str">
        <f>IFERROR(__xludf.DUMMYFUNCTION("GOOGLETRANSLATE(D626, ""he"", ""en"")"),"#VALUE!")</f>
        <v>#VALUE!</v>
      </c>
    </row>
    <row r="627" ht="15.75" customHeight="1">
      <c r="E627" s="4" t="str">
        <f>IFERROR(__xludf.DUMMYFUNCTION("GOOGLETRANSLATE(D627, ""he"", ""en"")"),"#VALUE!")</f>
        <v>#VALUE!</v>
      </c>
    </row>
    <row r="628" ht="15.75" customHeight="1">
      <c r="E628" s="4" t="str">
        <f>IFERROR(__xludf.DUMMYFUNCTION("GOOGLETRANSLATE(D628, ""he"", ""en"")"),"#VALUE!")</f>
        <v>#VALUE!</v>
      </c>
    </row>
    <row r="629" ht="15.75" customHeight="1">
      <c r="E629" s="4" t="str">
        <f>IFERROR(__xludf.DUMMYFUNCTION("GOOGLETRANSLATE(D629, ""he"", ""en"")"),"#VALUE!")</f>
        <v>#VALUE!</v>
      </c>
    </row>
    <row r="630" ht="15.75" customHeight="1">
      <c r="E630" s="4" t="str">
        <f>IFERROR(__xludf.DUMMYFUNCTION("GOOGLETRANSLATE(D630, ""he"", ""en"")"),"#VALUE!")</f>
        <v>#VALUE!</v>
      </c>
    </row>
    <row r="631" ht="15.75" customHeight="1">
      <c r="E631" s="4" t="str">
        <f>IFERROR(__xludf.DUMMYFUNCTION("GOOGLETRANSLATE(D631, ""he"", ""en"")"),"#VALUE!")</f>
        <v>#VALUE!</v>
      </c>
    </row>
    <row r="632" ht="15.75" customHeight="1">
      <c r="E632" s="4" t="str">
        <f>IFERROR(__xludf.DUMMYFUNCTION("GOOGLETRANSLATE(D632, ""he"", ""en"")"),"#VALUE!")</f>
        <v>#VALUE!</v>
      </c>
    </row>
    <row r="633" ht="15.75" customHeight="1">
      <c r="E633" s="4" t="str">
        <f>IFERROR(__xludf.DUMMYFUNCTION("GOOGLETRANSLATE(D633, ""he"", ""en"")"),"#VALUE!")</f>
        <v>#VALUE!</v>
      </c>
    </row>
    <row r="634" ht="15.75" customHeight="1">
      <c r="E634" s="4" t="str">
        <f>IFERROR(__xludf.DUMMYFUNCTION("GOOGLETRANSLATE(D634, ""he"", ""en"")"),"#VALUE!")</f>
        <v>#VALUE!</v>
      </c>
    </row>
    <row r="635" ht="15.75" customHeight="1">
      <c r="E635" s="4" t="str">
        <f>IFERROR(__xludf.DUMMYFUNCTION("GOOGLETRANSLATE(D635, ""he"", ""en"")"),"#VALUE!")</f>
        <v>#VALUE!</v>
      </c>
    </row>
    <row r="636" ht="15.75" customHeight="1">
      <c r="E636" s="4" t="str">
        <f>IFERROR(__xludf.DUMMYFUNCTION("GOOGLETRANSLATE(D636, ""he"", ""en"")"),"#VALUE!")</f>
        <v>#VALUE!</v>
      </c>
    </row>
    <row r="637" ht="15.75" customHeight="1">
      <c r="E637" s="4" t="str">
        <f>IFERROR(__xludf.DUMMYFUNCTION("GOOGLETRANSLATE(D637, ""he"", ""en"")"),"#VALUE!")</f>
        <v>#VALUE!</v>
      </c>
    </row>
    <row r="638" ht="15.75" customHeight="1">
      <c r="E638" s="4" t="str">
        <f>IFERROR(__xludf.DUMMYFUNCTION("GOOGLETRANSLATE(D638, ""he"", ""en"")"),"#VALUE!")</f>
        <v>#VALUE!</v>
      </c>
    </row>
    <row r="639" ht="15.75" customHeight="1">
      <c r="E639" s="4" t="str">
        <f>IFERROR(__xludf.DUMMYFUNCTION("GOOGLETRANSLATE(D639, ""he"", ""en"")"),"#VALUE!")</f>
        <v>#VALUE!</v>
      </c>
    </row>
    <row r="640" ht="15.75" customHeight="1">
      <c r="E640" s="4" t="str">
        <f>IFERROR(__xludf.DUMMYFUNCTION("GOOGLETRANSLATE(D640, ""he"", ""en"")"),"#VALUE!")</f>
        <v>#VALUE!</v>
      </c>
    </row>
    <row r="641" ht="15.75" customHeight="1">
      <c r="E641" s="4" t="str">
        <f>IFERROR(__xludf.DUMMYFUNCTION("GOOGLETRANSLATE(D641, ""he"", ""en"")"),"#VALUE!")</f>
        <v>#VALUE!</v>
      </c>
    </row>
    <row r="642" ht="15.75" customHeight="1">
      <c r="E642" s="4" t="str">
        <f>IFERROR(__xludf.DUMMYFUNCTION("GOOGLETRANSLATE(D642, ""he"", ""en"")"),"#VALUE!")</f>
        <v>#VALUE!</v>
      </c>
    </row>
    <row r="643" ht="15.75" customHeight="1">
      <c r="E643" s="4" t="str">
        <f>IFERROR(__xludf.DUMMYFUNCTION("GOOGLETRANSLATE(D643, ""he"", ""en"")"),"#VALUE!")</f>
        <v>#VALUE!</v>
      </c>
    </row>
    <row r="644" ht="15.75" customHeight="1">
      <c r="E644" s="4" t="str">
        <f>IFERROR(__xludf.DUMMYFUNCTION("GOOGLETRANSLATE(D644, ""he"", ""en"")"),"#VALUE!")</f>
        <v>#VALUE!</v>
      </c>
    </row>
    <row r="645" ht="15.75" customHeight="1">
      <c r="E645" s="4" t="str">
        <f>IFERROR(__xludf.DUMMYFUNCTION("GOOGLETRANSLATE(D645, ""he"", ""en"")"),"#VALUE!")</f>
        <v>#VALUE!</v>
      </c>
    </row>
    <row r="646" ht="15.75" customHeight="1">
      <c r="E646" s="4" t="str">
        <f>IFERROR(__xludf.DUMMYFUNCTION("GOOGLETRANSLATE(D646, ""he"", ""en"")"),"#VALUE!")</f>
        <v>#VALUE!</v>
      </c>
    </row>
    <row r="647" ht="15.75" customHeight="1">
      <c r="E647" s="4" t="str">
        <f>IFERROR(__xludf.DUMMYFUNCTION("GOOGLETRANSLATE(D647, ""he"", ""en"")"),"#VALUE!")</f>
        <v>#VALUE!</v>
      </c>
    </row>
    <row r="648" ht="15.75" customHeight="1">
      <c r="E648" s="4" t="str">
        <f>IFERROR(__xludf.DUMMYFUNCTION("GOOGLETRANSLATE(D648, ""he"", ""en"")"),"#VALUE!")</f>
        <v>#VALUE!</v>
      </c>
    </row>
    <row r="649" ht="15.75" customHeight="1">
      <c r="E649" s="4" t="str">
        <f>IFERROR(__xludf.DUMMYFUNCTION("GOOGLETRANSLATE(D649, ""he"", ""en"")"),"#VALUE!")</f>
        <v>#VALUE!</v>
      </c>
    </row>
    <row r="650" ht="15.75" customHeight="1">
      <c r="E650" s="4" t="str">
        <f>IFERROR(__xludf.DUMMYFUNCTION("GOOGLETRANSLATE(D650, ""he"", ""en"")"),"#VALUE!")</f>
        <v>#VALUE!</v>
      </c>
    </row>
    <row r="651" ht="15.75" customHeight="1">
      <c r="E651" s="4" t="str">
        <f>IFERROR(__xludf.DUMMYFUNCTION("GOOGLETRANSLATE(D651, ""he"", ""en"")"),"#VALUE!")</f>
        <v>#VALUE!</v>
      </c>
    </row>
    <row r="652" ht="15.75" customHeight="1">
      <c r="E652" s="4" t="str">
        <f>IFERROR(__xludf.DUMMYFUNCTION("GOOGLETRANSLATE(D652, ""he"", ""en"")"),"#VALUE!")</f>
        <v>#VALUE!</v>
      </c>
    </row>
    <row r="653" ht="15.75" customHeight="1">
      <c r="E653" s="4" t="str">
        <f>IFERROR(__xludf.DUMMYFUNCTION("GOOGLETRANSLATE(D653, ""he"", ""en"")"),"#VALUE!")</f>
        <v>#VALUE!</v>
      </c>
    </row>
    <row r="654" ht="15.75" customHeight="1">
      <c r="E654" s="4" t="str">
        <f>IFERROR(__xludf.DUMMYFUNCTION("GOOGLETRANSLATE(D654, ""he"", ""en"")"),"#VALUE!")</f>
        <v>#VALUE!</v>
      </c>
    </row>
    <row r="655" ht="15.75" customHeight="1">
      <c r="E655" s="4" t="str">
        <f>IFERROR(__xludf.DUMMYFUNCTION("GOOGLETRANSLATE(D655, ""he"", ""en"")"),"#VALUE!")</f>
        <v>#VALUE!</v>
      </c>
    </row>
    <row r="656" ht="15.75" customHeight="1">
      <c r="E656" s="4" t="str">
        <f>IFERROR(__xludf.DUMMYFUNCTION("GOOGLETRANSLATE(D656, ""he"", ""en"")"),"#VALUE!")</f>
        <v>#VALUE!</v>
      </c>
    </row>
    <row r="657" ht="15.75" customHeight="1">
      <c r="E657" s="4" t="str">
        <f>IFERROR(__xludf.DUMMYFUNCTION("GOOGLETRANSLATE(D657, ""he"", ""en"")"),"#VALUE!")</f>
        <v>#VALUE!</v>
      </c>
    </row>
    <row r="658" ht="15.75" customHeight="1">
      <c r="E658" s="4" t="str">
        <f>IFERROR(__xludf.DUMMYFUNCTION("GOOGLETRANSLATE(D658, ""he"", ""en"")"),"#VALUE!")</f>
        <v>#VALUE!</v>
      </c>
    </row>
    <row r="659" ht="15.75" customHeight="1">
      <c r="E659" s="4" t="str">
        <f>IFERROR(__xludf.DUMMYFUNCTION("GOOGLETRANSLATE(D659, ""he"", ""en"")"),"#VALUE!")</f>
        <v>#VALUE!</v>
      </c>
    </row>
    <row r="660" ht="15.75" customHeight="1">
      <c r="E660" s="4" t="str">
        <f>IFERROR(__xludf.DUMMYFUNCTION("GOOGLETRANSLATE(D660, ""he"", ""en"")"),"#VALUE!")</f>
        <v>#VALUE!</v>
      </c>
    </row>
    <row r="661" ht="15.75" customHeight="1">
      <c r="E661" s="4" t="str">
        <f>IFERROR(__xludf.DUMMYFUNCTION("GOOGLETRANSLATE(D661, ""he"", ""en"")"),"#VALUE!")</f>
        <v>#VALUE!</v>
      </c>
    </row>
    <row r="662" ht="15.75" customHeight="1">
      <c r="E662" s="4" t="str">
        <f>IFERROR(__xludf.DUMMYFUNCTION("GOOGLETRANSLATE(D662, ""he"", ""en"")"),"#VALUE!")</f>
        <v>#VALUE!</v>
      </c>
    </row>
    <row r="663" ht="15.75" customHeight="1">
      <c r="E663" s="4" t="str">
        <f>IFERROR(__xludf.DUMMYFUNCTION("GOOGLETRANSLATE(D663, ""he"", ""en"")"),"#VALUE!")</f>
        <v>#VALUE!</v>
      </c>
    </row>
    <row r="664" ht="15.75" customHeight="1">
      <c r="E664" s="4" t="str">
        <f>IFERROR(__xludf.DUMMYFUNCTION("GOOGLETRANSLATE(D664, ""he"", ""en"")"),"#VALUE!")</f>
        <v>#VALUE!</v>
      </c>
    </row>
    <row r="665" ht="15.75" customHeight="1">
      <c r="E665" s="4" t="str">
        <f>IFERROR(__xludf.DUMMYFUNCTION("GOOGLETRANSLATE(D665, ""he"", ""en"")"),"#VALUE!")</f>
        <v>#VALUE!</v>
      </c>
    </row>
    <row r="666" ht="15.75" customHeight="1">
      <c r="E666" s="4" t="str">
        <f>IFERROR(__xludf.DUMMYFUNCTION("GOOGLETRANSLATE(D666, ""he"", ""en"")"),"#VALUE!")</f>
        <v>#VALUE!</v>
      </c>
    </row>
    <row r="667" ht="15.75" customHeight="1">
      <c r="E667" s="4" t="str">
        <f>IFERROR(__xludf.DUMMYFUNCTION("GOOGLETRANSLATE(D667, ""he"", ""en"")"),"#VALUE!")</f>
        <v>#VALUE!</v>
      </c>
    </row>
    <row r="668" ht="15.75" customHeight="1">
      <c r="E668" s="4" t="str">
        <f>IFERROR(__xludf.DUMMYFUNCTION("GOOGLETRANSLATE(D668, ""he"", ""en"")"),"#VALUE!")</f>
        <v>#VALUE!</v>
      </c>
    </row>
    <row r="669" ht="15.75" customHeight="1">
      <c r="E669" s="4" t="str">
        <f>IFERROR(__xludf.DUMMYFUNCTION("GOOGLETRANSLATE(D669, ""he"", ""en"")"),"#VALUE!")</f>
        <v>#VALUE!</v>
      </c>
    </row>
    <row r="670" ht="15.75" customHeight="1">
      <c r="E670" s="4" t="str">
        <f>IFERROR(__xludf.DUMMYFUNCTION("GOOGLETRANSLATE(D670, ""he"", ""en"")"),"#VALUE!")</f>
        <v>#VALUE!</v>
      </c>
    </row>
    <row r="671" ht="15.75" customHeight="1">
      <c r="E671" s="4" t="str">
        <f>IFERROR(__xludf.DUMMYFUNCTION("GOOGLETRANSLATE(D671, ""he"", ""en"")"),"#VALUE!")</f>
        <v>#VALUE!</v>
      </c>
    </row>
    <row r="672" ht="15.75" customHeight="1">
      <c r="E672" s="4" t="str">
        <f>IFERROR(__xludf.DUMMYFUNCTION("GOOGLETRANSLATE(D672, ""he"", ""en"")"),"#VALUE!")</f>
        <v>#VALUE!</v>
      </c>
    </row>
    <row r="673" ht="15.75" customHeight="1">
      <c r="E673" s="4" t="str">
        <f>IFERROR(__xludf.DUMMYFUNCTION("GOOGLETRANSLATE(D673, ""he"", ""en"")"),"#VALUE!")</f>
        <v>#VALUE!</v>
      </c>
    </row>
    <row r="674" ht="15.75" customHeight="1">
      <c r="E674" s="4" t="str">
        <f>IFERROR(__xludf.DUMMYFUNCTION("GOOGLETRANSLATE(D674, ""he"", ""en"")"),"#VALUE!")</f>
        <v>#VALUE!</v>
      </c>
    </row>
    <row r="675" ht="15.75" customHeight="1">
      <c r="E675" s="4" t="str">
        <f>IFERROR(__xludf.DUMMYFUNCTION("GOOGLETRANSLATE(D675, ""he"", ""en"")"),"#VALUE!")</f>
        <v>#VALUE!</v>
      </c>
    </row>
    <row r="676" ht="15.75" customHeight="1">
      <c r="E676" s="4" t="str">
        <f>IFERROR(__xludf.DUMMYFUNCTION("GOOGLETRANSLATE(D676, ""he"", ""en"")"),"#VALUE!")</f>
        <v>#VALUE!</v>
      </c>
    </row>
    <row r="677" ht="15.75" customHeight="1">
      <c r="E677" s="4" t="str">
        <f>IFERROR(__xludf.DUMMYFUNCTION("GOOGLETRANSLATE(D677, ""he"", ""en"")"),"#VALUE!")</f>
        <v>#VALUE!</v>
      </c>
    </row>
    <row r="678" ht="15.75" customHeight="1">
      <c r="E678" s="4" t="str">
        <f>IFERROR(__xludf.DUMMYFUNCTION("GOOGLETRANSLATE(D678, ""he"", ""en"")"),"#VALUE!")</f>
        <v>#VALUE!</v>
      </c>
    </row>
    <row r="679" ht="15.75" customHeight="1">
      <c r="E679" s="4" t="str">
        <f>IFERROR(__xludf.DUMMYFUNCTION("GOOGLETRANSLATE(D679, ""he"", ""en"")"),"#VALUE!")</f>
        <v>#VALUE!</v>
      </c>
    </row>
    <row r="680" ht="15.75" customHeight="1">
      <c r="E680" s="4" t="str">
        <f>IFERROR(__xludf.DUMMYFUNCTION("GOOGLETRANSLATE(D680, ""he"", ""en"")"),"#VALUE!")</f>
        <v>#VALUE!</v>
      </c>
    </row>
    <row r="681" ht="15.75" customHeight="1">
      <c r="E681" s="4" t="str">
        <f>IFERROR(__xludf.DUMMYFUNCTION("GOOGLETRANSLATE(D681, ""he"", ""en"")"),"#VALUE!")</f>
        <v>#VALUE!</v>
      </c>
    </row>
    <row r="682" ht="15.75" customHeight="1">
      <c r="E682" s="4" t="str">
        <f>IFERROR(__xludf.DUMMYFUNCTION("GOOGLETRANSLATE(D682, ""he"", ""en"")"),"#VALUE!")</f>
        <v>#VALUE!</v>
      </c>
    </row>
    <row r="683" ht="15.75" customHeight="1">
      <c r="E683" s="4" t="str">
        <f>IFERROR(__xludf.DUMMYFUNCTION("GOOGLETRANSLATE(D683, ""he"", ""en"")"),"#VALUE!")</f>
        <v>#VALUE!</v>
      </c>
    </row>
    <row r="684" ht="15.75" customHeight="1">
      <c r="E684" s="4" t="str">
        <f>IFERROR(__xludf.DUMMYFUNCTION("GOOGLETRANSLATE(D684, ""he"", ""en"")"),"#VALUE!")</f>
        <v>#VALUE!</v>
      </c>
    </row>
    <row r="685" ht="15.75" customHeight="1">
      <c r="E685" s="4" t="str">
        <f>IFERROR(__xludf.DUMMYFUNCTION("GOOGLETRANSLATE(D685, ""he"", ""en"")"),"#VALUE!")</f>
        <v>#VALUE!</v>
      </c>
    </row>
    <row r="686" ht="15.75" customHeight="1">
      <c r="E686" s="4" t="str">
        <f>IFERROR(__xludf.DUMMYFUNCTION("GOOGLETRANSLATE(D686, ""he"", ""en"")"),"#VALUE!")</f>
        <v>#VALUE!</v>
      </c>
    </row>
    <row r="687" ht="15.75" customHeight="1">
      <c r="E687" s="4" t="str">
        <f>IFERROR(__xludf.DUMMYFUNCTION("GOOGLETRANSLATE(D687, ""he"", ""en"")"),"#VALUE!")</f>
        <v>#VALUE!</v>
      </c>
    </row>
    <row r="688" ht="15.75" customHeight="1">
      <c r="E688" s="4" t="str">
        <f>IFERROR(__xludf.DUMMYFUNCTION("GOOGLETRANSLATE(D688, ""he"", ""en"")"),"#VALUE!")</f>
        <v>#VALUE!</v>
      </c>
    </row>
    <row r="689" ht="15.75" customHeight="1">
      <c r="E689" s="4" t="str">
        <f>IFERROR(__xludf.DUMMYFUNCTION("GOOGLETRANSLATE(D689, ""he"", ""en"")"),"#VALUE!")</f>
        <v>#VALUE!</v>
      </c>
    </row>
    <row r="690" ht="15.75" customHeight="1">
      <c r="E690" s="4" t="str">
        <f>IFERROR(__xludf.DUMMYFUNCTION("GOOGLETRANSLATE(D690, ""he"", ""en"")"),"#VALUE!")</f>
        <v>#VALUE!</v>
      </c>
    </row>
    <row r="691" ht="15.75" customHeight="1">
      <c r="E691" s="4" t="str">
        <f>IFERROR(__xludf.DUMMYFUNCTION("GOOGLETRANSLATE(D691, ""he"", ""en"")"),"#VALUE!")</f>
        <v>#VALUE!</v>
      </c>
    </row>
    <row r="692" ht="15.75" customHeight="1">
      <c r="E692" s="4" t="str">
        <f>IFERROR(__xludf.DUMMYFUNCTION("GOOGLETRANSLATE(D692, ""he"", ""en"")"),"#VALUE!")</f>
        <v>#VALUE!</v>
      </c>
    </row>
    <row r="693" ht="15.75" customHeight="1">
      <c r="E693" s="4" t="str">
        <f>IFERROR(__xludf.DUMMYFUNCTION("GOOGLETRANSLATE(D693, ""he"", ""en"")"),"#VALUE!")</f>
        <v>#VALUE!</v>
      </c>
    </row>
    <row r="694" ht="15.75" customHeight="1">
      <c r="E694" s="4" t="str">
        <f>IFERROR(__xludf.DUMMYFUNCTION("GOOGLETRANSLATE(D694, ""he"", ""en"")"),"#VALUE!")</f>
        <v>#VALUE!</v>
      </c>
    </row>
    <row r="695" ht="15.75" customHeight="1">
      <c r="E695" s="4" t="str">
        <f>IFERROR(__xludf.DUMMYFUNCTION("GOOGLETRANSLATE(D695, ""he"", ""en"")"),"#VALUE!")</f>
        <v>#VALUE!</v>
      </c>
    </row>
    <row r="696" ht="15.75" customHeight="1">
      <c r="E696" s="4" t="str">
        <f>IFERROR(__xludf.DUMMYFUNCTION("GOOGLETRANSLATE(D696, ""he"", ""en"")"),"#VALUE!")</f>
        <v>#VALUE!</v>
      </c>
    </row>
    <row r="697" ht="15.75" customHeight="1">
      <c r="E697" s="4" t="str">
        <f>IFERROR(__xludf.DUMMYFUNCTION("GOOGLETRANSLATE(D697, ""he"", ""en"")"),"#VALUE!")</f>
        <v>#VALUE!</v>
      </c>
    </row>
    <row r="698" ht="15.75" customHeight="1">
      <c r="E698" s="4" t="str">
        <f>IFERROR(__xludf.DUMMYFUNCTION("GOOGLETRANSLATE(D698, ""he"", ""en"")"),"#VALUE!")</f>
        <v>#VALUE!</v>
      </c>
    </row>
    <row r="699" ht="15.75" customHeight="1">
      <c r="E699" s="4" t="str">
        <f>IFERROR(__xludf.DUMMYFUNCTION("GOOGLETRANSLATE(D699, ""he"", ""en"")"),"#VALUE!")</f>
        <v>#VALUE!</v>
      </c>
    </row>
    <row r="700" ht="15.75" customHeight="1">
      <c r="E700" s="4" t="str">
        <f>IFERROR(__xludf.DUMMYFUNCTION("GOOGLETRANSLATE(D700, ""he"", ""en"")"),"#VALUE!")</f>
        <v>#VALUE!</v>
      </c>
    </row>
    <row r="701" ht="15.75" customHeight="1">
      <c r="E701" s="4" t="str">
        <f>IFERROR(__xludf.DUMMYFUNCTION("GOOGLETRANSLATE(D701, ""he"", ""en"")"),"#VALUE!")</f>
        <v>#VALUE!</v>
      </c>
    </row>
    <row r="702" ht="15.75" customHeight="1">
      <c r="E702" s="4" t="str">
        <f>IFERROR(__xludf.DUMMYFUNCTION("GOOGLETRANSLATE(D702, ""he"", ""en"")"),"#VALUE!")</f>
        <v>#VALUE!</v>
      </c>
    </row>
    <row r="703" ht="15.75" customHeight="1">
      <c r="E703" s="4" t="str">
        <f>IFERROR(__xludf.DUMMYFUNCTION("GOOGLETRANSLATE(D703, ""he"", ""en"")"),"#VALUE!")</f>
        <v>#VALUE!</v>
      </c>
    </row>
    <row r="704" ht="15.75" customHeight="1">
      <c r="E704" s="4" t="str">
        <f>IFERROR(__xludf.DUMMYFUNCTION("GOOGLETRANSLATE(D704, ""he"", ""en"")"),"#VALUE!")</f>
        <v>#VALUE!</v>
      </c>
    </row>
    <row r="705" ht="15.75" customHeight="1">
      <c r="E705" s="4" t="str">
        <f>IFERROR(__xludf.DUMMYFUNCTION("GOOGLETRANSLATE(D705, ""he"", ""en"")"),"#VALUE!")</f>
        <v>#VALUE!</v>
      </c>
    </row>
    <row r="706" ht="15.75" customHeight="1">
      <c r="E706" s="4" t="str">
        <f>IFERROR(__xludf.DUMMYFUNCTION("GOOGLETRANSLATE(D706, ""he"", ""en"")"),"#VALUE!")</f>
        <v>#VALUE!</v>
      </c>
    </row>
    <row r="707" ht="15.75" customHeight="1">
      <c r="E707" s="4" t="str">
        <f>IFERROR(__xludf.DUMMYFUNCTION("GOOGLETRANSLATE(D707, ""he"", ""en"")"),"#VALUE!")</f>
        <v>#VALUE!</v>
      </c>
    </row>
    <row r="708" ht="15.75" customHeight="1">
      <c r="E708" s="4" t="str">
        <f>IFERROR(__xludf.DUMMYFUNCTION("GOOGLETRANSLATE(D708, ""he"", ""en"")"),"#VALUE!")</f>
        <v>#VALUE!</v>
      </c>
    </row>
    <row r="709" ht="15.75" customHeight="1">
      <c r="E709" s="4" t="str">
        <f>IFERROR(__xludf.DUMMYFUNCTION("GOOGLETRANSLATE(D709, ""he"", ""en"")"),"#VALUE!")</f>
        <v>#VALUE!</v>
      </c>
    </row>
    <row r="710" ht="15.75" customHeight="1">
      <c r="E710" s="4" t="str">
        <f>IFERROR(__xludf.DUMMYFUNCTION("GOOGLETRANSLATE(D710, ""he"", ""en"")"),"#VALUE!")</f>
        <v>#VALUE!</v>
      </c>
    </row>
    <row r="711" ht="15.75" customHeight="1">
      <c r="E711" s="4" t="str">
        <f>IFERROR(__xludf.DUMMYFUNCTION("GOOGLETRANSLATE(D711, ""he"", ""en"")"),"#VALUE!")</f>
        <v>#VALUE!</v>
      </c>
    </row>
    <row r="712" ht="15.75" customHeight="1">
      <c r="E712" s="4" t="str">
        <f>IFERROR(__xludf.DUMMYFUNCTION("GOOGLETRANSLATE(D712, ""he"", ""en"")"),"#VALUE!")</f>
        <v>#VALUE!</v>
      </c>
    </row>
    <row r="713" ht="15.75" customHeight="1">
      <c r="E713" s="4" t="str">
        <f>IFERROR(__xludf.DUMMYFUNCTION("GOOGLETRANSLATE(D713, ""he"", ""en"")"),"#VALUE!")</f>
        <v>#VALUE!</v>
      </c>
    </row>
    <row r="714" ht="15.75" customHeight="1">
      <c r="E714" s="4" t="str">
        <f>IFERROR(__xludf.DUMMYFUNCTION("GOOGLETRANSLATE(D714, ""he"", ""en"")"),"#VALUE!")</f>
        <v>#VALUE!</v>
      </c>
    </row>
    <row r="715" ht="15.75" customHeight="1">
      <c r="E715" s="4" t="str">
        <f>IFERROR(__xludf.DUMMYFUNCTION("GOOGLETRANSLATE(D715, ""he"", ""en"")"),"#VALUE!")</f>
        <v>#VALUE!</v>
      </c>
    </row>
    <row r="716" ht="15.75" customHeight="1">
      <c r="E716" s="4" t="str">
        <f>IFERROR(__xludf.DUMMYFUNCTION("GOOGLETRANSLATE(D716, ""he"", ""en"")"),"#VALUE!")</f>
        <v>#VALUE!</v>
      </c>
    </row>
    <row r="717" ht="15.75" customHeight="1">
      <c r="E717" s="4" t="str">
        <f>IFERROR(__xludf.DUMMYFUNCTION("GOOGLETRANSLATE(D717, ""he"", ""en"")"),"#VALUE!")</f>
        <v>#VALUE!</v>
      </c>
    </row>
    <row r="718" ht="15.75" customHeight="1">
      <c r="E718" s="4" t="str">
        <f>IFERROR(__xludf.DUMMYFUNCTION("GOOGLETRANSLATE(D718, ""he"", ""en"")"),"#VALUE!")</f>
        <v>#VALUE!</v>
      </c>
    </row>
    <row r="719" ht="15.75" customHeight="1">
      <c r="E719" s="4" t="str">
        <f>IFERROR(__xludf.DUMMYFUNCTION("GOOGLETRANSLATE(D719, ""he"", ""en"")"),"#VALUE!")</f>
        <v>#VALUE!</v>
      </c>
    </row>
    <row r="720" ht="15.75" customHeight="1">
      <c r="E720" s="4" t="str">
        <f>IFERROR(__xludf.DUMMYFUNCTION("GOOGLETRANSLATE(D720, ""he"", ""en"")"),"#VALUE!")</f>
        <v>#VALUE!</v>
      </c>
    </row>
    <row r="721" ht="15.75" customHeight="1">
      <c r="E721" s="4" t="str">
        <f>IFERROR(__xludf.DUMMYFUNCTION("GOOGLETRANSLATE(D721, ""he"", ""en"")"),"#VALUE!")</f>
        <v>#VALUE!</v>
      </c>
    </row>
    <row r="722" ht="15.75" customHeight="1">
      <c r="E722" s="4" t="str">
        <f>IFERROR(__xludf.DUMMYFUNCTION("GOOGLETRANSLATE(D722, ""he"", ""en"")"),"#VALUE!")</f>
        <v>#VALUE!</v>
      </c>
    </row>
    <row r="723" ht="15.75" customHeight="1">
      <c r="E723" s="4" t="str">
        <f>IFERROR(__xludf.DUMMYFUNCTION("GOOGLETRANSLATE(D723, ""he"", ""en"")"),"#VALUE!")</f>
        <v>#VALUE!</v>
      </c>
    </row>
    <row r="724" ht="15.75" customHeight="1">
      <c r="E724" s="4" t="str">
        <f>IFERROR(__xludf.DUMMYFUNCTION("GOOGLETRANSLATE(D724, ""he"", ""en"")"),"#VALUE!")</f>
        <v>#VALUE!</v>
      </c>
    </row>
    <row r="725" ht="15.75" customHeight="1">
      <c r="E725" s="4" t="str">
        <f>IFERROR(__xludf.DUMMYFUNCTION("GOOGLETRANSLATE(D725, ""he"", ""en"")"),"#VALUE!")</f>
        <v>#VALUE!</v>
      </c>
    </row>
    <row r="726" ht="15.75" customHeight="1">
      <c r="E726" s="4" t="str">
        <f>IFERROR(__xludf.DUMMYFUNCTION("GOOGLETRANSLATE(D726, ""he"", ""en"")"),"#VALUE!")</f>
        <v>#VALUE!</v>
      </c>
    </row>
    <row r="727" ht="15.75" customHeight="1">
      <c r="E727" s="4" t="str">
        <f>IFERROR(__xludf.DUMMYFUNCTION("GOOGLETRANSLATE(D727, ""he"", ""en"")"),"#VALUE!")</f>
        <v>#VALUE!</v>
      </c>
    </row>
    <row r="728" ht="15.75" customHeight="1">
      <c r="E728" s="4" t="str">
        <f>IFERROR(__xludf.DUMMYFUNCTION("GOOGLETRANSLATE(D728, ""he"", ""en"")"),"#VALUE!")</f>
        <v>#VALUE!</v>
      </c>
    </row>
    <row r="729" ht="15.75" customHeight="1">
      <c r="E729" s="4" t="str">
        <f>IFERROR(__xludf.DUMMYFUNCTION("GOOGLETRANSLATE(D729, ""he"", ""en"")"),"#VALUE!")</f>
        <v>#VALUE!</v>
      </c>
    </row>
    <row r="730" ht="15.75" customHeight="1">
      <c r="E730" s="4" t="str">
        <f>IFERROR(__xludf.DUMMYFUNCTION("GOOGLETRANSLATE(D730, ""he"", ""en"")"),"#VALUE!")</f>
        <v>#VALUE!</v>
      </c>
    </row>
    <row r="731" ht="15.75" customHeight="1">
      <c r="E731" s="4" t="str">
        <f>IFERROR(__xludf.DUMMYFUNCTION("GOOGLETRANSLATE(D731, ""he"", ""en"")"),"#VALUE!")</f>
        <v>#VALUE!</v>
      </c>
    </row>
    <row r="732" ht="15.75" customHeight="1">
      <c r="E732" s="4" t="str">
        <f>IFERROR(__xludf.DUMMYFUNCTION("GOOGLETRANSLATE(D732, ""he"", ""en"")"),"#VALUE!")</f>
        <v>#VALUE!</v>
      </c>
    </row>
    <row r="733" ht="15.75" customHeight="1">
      <c r="E733" s="4" t="str">
        <f>IFERROR(__xludf.DUMMYFUNCTION("GOOGLETRANSLATE(D733, ""he"", ""en"")"),"#VALUE!")</f>
        <v>#VALUE!</v>
      </c>
    </row>
    <row r="734" ht="15.75" customHeight="1">
      <c r="E734" s="4" t="str">
        <f>IFERROR(__xludf.DUMMYFUNCTION("GOOGLETRANSLATE(D734, ""he"", ""en"")"),"#VALUE!")</f>
        <v>#VALUE!</v>
      </c>
    </row>
    <row r="735" ht="15.75" customHeight="1">
      <c r="E735" s="4" t="str">
        <f>IFERROR(__xludf.DUMMYFUNCTION("GOOGLETRANSLATE(D735, ""he"", ""en"")"),"#VALUE!")</f>
        <v>#VALUE!</v>
      </c>
    </row>
    <row r="736" ht="15.75" customHeight="1">
      <c r="E736" s="4" t="str">
        <f>IFERROR(__xludf.DUMMYFUNCTION("GOOGLETRANSLATE(D736, ""he"", ""en"")"),"#VALUE!")</f>
        <v>#VALUE!</v>
      </c>
    </row>
    <row r="737" ht="15.75" customHeight="1">
      <c r="E737" s="4" t="str">
        <f>IFERROR(__xludf.DUMMYFUNCTION("GOOGLETRANSLATE(D737, ""he"", ""en"")"),"#VALUE!")</f>
        <v>#VALUE!</v>
      </c>
    </row>
    <row r="738" ht="15.75" customHeight="1">
      <c r="E738" s="4" t="str">
        <f>IFERROR(__xludf.DUMMYFUNCTION("GOOGLETRANSLATE(D738, ""he"", ""en"")"),"#VALUE!")</f>
        <v>#VALUE!</v>
      </c>
    </row>
    <row r="739" ht="15.75" customHeight="1">
      <c r="E739" s="4" t="str">
        <f>IFERROR(__xludf.DUMMYFUNCTION("GOOGLETRANSLATE(D739, ""he"", ""en"")"),"#VALUE!")</f>
        <v>#VALUE!</v>
      </c>
    </row>
    <row r="740" ht="15.75" customHeight="1">
      <c r="E740" s="4" t="str">
        <f>IFERROR(__xludf.DUMMYFUNCTION("GOOGLETRANSLATE(D740, ""he"", ""en"")"),"#VALUE!")</f>
        <v>#VALUE!</v>
      </c>
    </row>
    <row r="741" ht="15.75" customHeight="1">
      <c r="E741" s="4" t="str">
        <f>IFERROR(__xludf.DUMMYFUNCTION("GOOGLETRANSLATE(D741, ""he"", ""en"")"),"#VALUE!")</f>
        <v>#VALUE!</v>
      </c>
    </row>
    <row r="742" ht="15.75" customHeight="1">
      <c r="E742" s="4" t="str">
        <f>IFERROR(__xludf.DUMMYFUNCTION("GOOGLETRANSLATE(D742, ""he"", ""en"")"),"#VALUE!")</f>
        <v>#VALUE!</v>
      </c>
    </row>
    <row r="743" ht="15.75" customHeight="1">
      <c r="E743" s="4" t="str">
        <f>IFERROR(__xludf.DUMMYFUNCTION("GOOGLETRANSLATE(D743, ""he"", ""en"")"),"#VALUE!")</f>
        <v>#VALUE!</v>
      </c>
    </row>
    <row r="744" ht="15.75" customHeight="1">
      <c r="E744" s="4" t="str">
        <f>IFERROR(__xludf.DUMMYFUNCTION("GOOGLETRANSLATE(D744, ""he"", ""en"")"),"#VALUE!")</f>
        <v>#VALUE!</v>
      </c>
    </row>
    <row r="745" ht="15.75" customHeight="1">
      <c r="E745" s="4" t="str">
        <f>IFERROR(__xludf.DUMMYFUNCTION("GOOGLETRANSLATE(D745, ""he"", ""en"")"),"#VALUE!")</f>
        <v>#VALUE!</v>
      </c>
    </row>
    <row r="746" ht="15.75" customHeight="1">
      <c r="E746" s="4" t="str">
        <f>IFERROR(__xludf.DUMMYFUNCTION("GOOGLETRANSLATE(D746, ""he"", ""en"")"),"#VALUE!")</f>
        <v>#VALUE!</v>
      </c>
    </row>
    <row r="747" ht="15.75" customHeight="1">
      <c r="E747" s="4" t="str">
        <f>IFERROR(__xludf.DUMMYFUNCTION("GOOGLETRANSLATE(D747, ""he"", ""en"")"),"#VALUE!")</f>
        <v>#VALUE!</v>
      </c>
    </row>
    <row r="748" ht="15.75" customHeight="1">
      <c r="E748" s="4" t="str">
        <f>IFERROR(__xludf.DUMMYFUNCTION("GOOGLETRANSLATE(D748, ""he"", ""en"")"),"#VALUE!")</f>
        <v>#VALUE!</v>
      </c>
    </row>
    <row r="749" ht="15.75" customHeight="1">
      <c r="E749" s="4" t="str">
        <f>IFERROR(__xludf.DUMMYFUNCTION("GOOGLETRANSLATE(D749, ""he"", ""en"")"),"#VALUE!")</f>
        <v>#VALUE!</v>
      </c>
    </row>
    <row r="750" ht="15.75" customHeight="1">
      <c r="E750" s="4" t="str">
        <f>IFERROR(__xludf.DUMMYFUNCTION("GOOGLETRANSLATE(D750, ""he"", ""en"")"),"#VALUE!")</f>
        <v>#VALUE!</v>
      </c>
    </row>
    <row r="751" ht="15.75" customHeight="1">
      <c r="E751" s="4" t="str">
        <f>IFERROR(__xludf.DUMMYFUNCTION("GOOGLETRANSLATE(D751, ""he"", ""en"")"),"#VALUE!")</f>
        <v>#VALUE!</v>
      </c>
    </row>
    <row r="752" ht="15.75" customHeight="1">
      <c r="E752" s="4" t="str">
        <f>IFERROR(__xludf.DUMMYFUNCTION("GOOGLETRANSLATE(D752, ""he"", ""en"")"),"#VALUE!")</f>
        <v>#VALUE!</v>
      </c>
    </row>
    <row r="753" ht="15.75" customHeight="1">
      <c r="E753" s="4" t="str">
        <f>IFERROR(__xludf.DUMMYFUNCTION("GOOGLETRANSLATE(D753, ""he"", ""en"")"),"#VALUE!")</f>
        <v>#VALUE!</v>
      </c>
    </row>
    <row r="754" ht="15.75" customHeight="1">
      <c r="E754" s="4" t="str">
        <f>IFERROR(__xludf.DUMMYFUNCTION("GOOGLETRANSLATE(D754, ""he"", ""en"")"),"#VALUE!")</f>
        <v>#VALUE!</v>
      </c>
    </row>
    <row r="755" ht="15.75" customHeight="1">
      <c r="E755" s="4" t="str">
        <f>IFERROR(__xludf.DUMMYFUNCTION("GOOGLETRANSLATE(D755, ""he"", ""en"")"),"#VALUE!")</f>
        <v>#VALUE!</v>
      </c>
    </row>
    <row r="756" ht="15.75" customHeight="1">
      <c r="E756" s="4" t="str">
        <f>IFERROR(__xludf.DUMMYFUNCTION("GOOGLETRANSLATE(D756, ""he"", ""en"")"),"#VALUE!")</f>
        <v>#VALUE!</v>
      </c>
    </row>
    <row r="757" ht="15.75" customHeight="1">
      <c r="E757" s="4" t="str">
        <f>IFERROR(__xludf.DUMMYFUNCTION("GOOGLETRANSLATE(D757, ""he"", ""en"")"),"#VALUE!")</f>
        <v>#VALUE!</v>
      </c>
    </row>
    <row r="758" ht="15.75" customHeight="1">
      <c r="E758" s="4" t="str">
        <f>IFERROR(__xludf.DUMMYFUNCTION("GOOGLETRANSLATE(D758, ""he"", ""en"")"),"#VALUE!")</f>
        <v>#VALUE!</v>
      </c>
    </row>
    <row r="759" ht="15.75" customHeight="1">
      <c r="E759" s="4" t="str">
        <f>IFERROR(__xludf.DUMMYFUNCTION("GOOGLETRANSLATE(D759, ""he"", ""en"")"),"#VALUE!")</f>
        <v>#VALUE!</v>
      </c>
    </row>
    <row r="760" ht="15.75" customHeight="1">
      <c r="E760" s="4" t="str">
        <f>IFERROR(__xludf.DUMMYFUNCTION("GOOGLETRANSLATE(D760, ""he"", ""en"")"),"#VALUE!")</f>
        <v>#VALUE!</v>
      </c>
    </row>
    <row r="761" ht="15.75" customHeight="1">
      <c r="E761" s="4" t="str">
        <f>IFERROR(__xludf.DUMMYFUNCTION("GOOGLETRANSLATE(D761, ""he"", ""en"")"),"#VALUE!")</f>
        <v>#VALUE!</v>
      </c>
    </row>
    <row r="762" ht="15.75" customHeight="1">
      <c r="E762" s="4" t="str">
        <f>IFERROR(__xludf.DUMMYFUNCTION("GOOGLETRANSLATE(D762, ""he"", ""en"")"),"#VALUE!")</f>
        <v>#VALUE!</v>
      </c>
    </row>
    <row r="763" ht="15.75" customHeight="1">
      <c r="E763" s="4" t="str">
        <f>IFERROR(__xludf.DUMMYFUNCTION("GOOGLETRANSLATE(D763, ""he"", ""en"")"),"#VALUE!")</f>
        <v>#VALUE!</v>
      </c>
    </row>
    <row r="764" ht="15.75" customHeight="1">
      <c r="E764" s="4" t="str">
        <f>IFERROR(__xludf.DUMMYFUNCTION("GOOGLETRANSLATE(D764, ""he"", ""en"")"),"#VALUE!")</f>
        <v>#VALUE!</v>
      </c>
    </row>
    <row r="765" ht="15.75" customHeight="1">
      <c r="E765" s="4" t="str">
        <f>IFERROR(__xludf.DUMMYFUNCTION("GOOGLETRANSLATE(D765, ""he"", ""en"")"),"#VALUE!")</f>
        <v>#VALUE!</v>
      </c>
    </row>
    <row r="766" ht="15.75" customHeight="1">
      <c r="E766" s="4" t="str">
        <f>IFERROR(__xludf.DUMMYFUNCTION("GOOGLETRANSLATE(D766, ""he"", ""en"")"),"#VALUE!")</f>
        <v>#VALUE!</v>
      </c>
    </row>
    <row r="767" ht="15.75" customHeight="1">
      <c r="E767" s="4" t="str">
        <f>IFERROR(__xludf.DUMMYFUNCTION("GOOGLETRANSLATE(D767, ""he"", ""en"")"),"#VALUE!")</f>
        <v>#VALUE!</v>
      </c>
    </row>
    <row r="768" ht="15.75" customHeight="1">
      <c r="E768" s="4" t="str">
        <f>IFERROR(__xludf.DUMMYFUNCTION("GOOGLETRANSLATE(D768, ""he"", ""en"")"),"#VALUE!")</f>
        <v>#VALUE!</v>
      </c>
    </row>
    <row r="769" ht="15.75" customHeight="1">
      <c r="E769" s="4" t="str">
        <f>IFERROR(__xludf.DUMMYFUNCTION("GOOGLETRANSLATE(D769, ""he"", ""en"")"),"#VALUE!")</f>
        <v>#VALUE!</v>
      </c>
    </row>
    <row r="770" ht="15.75" customHeight="1">
      <c r="E770" s="4" t="str">
        <f>IFERROR(__xludf.DUMMYFUNCTION("GOOGLETRANSLATE(D770, ""he"", ""en"")"),"#VALUE!")</f>
        <v>#VALUE!</v>
      </c>
    </row>
    <row r="771" ht="15.75" customHeight="1">
      <c r="E771" s="4" t="str">
        <f>IFERROR(__xludf.DUMMYFUNCTION("GOOGLETRANSLATE(D771, ""he"", ""en"")"),"#VALUE!")</f>
        <v>#VALUE!</v>
      </c>
    </row>
    <row r="772" ht="15.75" customHeight="1">
      <c r="E772" s="4" t="str">
        <f>IFERROR(__xludf.DUMMYFUNCTION("GOOGLETRANSLATE(D772, ""he"", ""en"")"),"#VALUE!")</f>
        <v>#VALUE!</v>
      </c>
    </row>
    <row r="773" ht="15.75" customHeight="1">
      <c r="E773" s="4" t="str">
        <f>IFERROR(__xludf.DUMMYFUNCTION("GOOGLETRANSLATE(D773, ""he"", ""en"")"),"#VALUE!")</f>
        <v>#VALUE!</v>
      </c>
    </row>
    <row r="774" ht="15.75" customHeight="1">
      <c r="E774" s="4" t="str">
        <f>IFERROR(__xludf.DUMMYFUNCTION("GOOGLETRANSLATE(D774, ""he"", ""en"")"),"#VALUE!")</f>
        <v>#VALUE!</v>
      </c>
    </row>
    <row r="775" ht="15.75" customHeight="1">
      <c r="E775" s="4" t="str">
        <f>IFERROR(__xludf.DUMMYFUNCTION("GOOGLETRANSLATE(D775, ""he"", ""en"")"),"#VALUE!")</f>
        <v>#VALUE!</v>
      </c>
    </row>
    <row r="776" ht="15.75" customHeight="1">
      <c r="E776" s="4" t="str">
        <f>IFERROR(__xludf.DUMMYFUNCTION("GOOGLETRANSLATE(D776, ""he"", ""en"")"),"#VALUE!")</f>
        <v>#VALUE!</v>
      </c>
    </row>
    <row r="777" ht="15.75" customHeight="1">
      <c r="E777" s="4" t="str">
        <f>IFERROR(__xludf.DUMMYFUNCTION("GOOGLETRANSLATE(D777, ""he"", ""en"")"),"#VALUE!")</f>
        <v>#VALUE!</v>
      </c>
    </row>
    <row r="778" ht="15.75" customHeight="1">
      <c r="E778" s="4" t="str">
        <f>IFERROR(__xludf.DUMMYFUNCTION("GOOGLETRANSLATE(D778, ""he"", ""en"")"),"#VALUE!")</f>
        <v>#VALUE!</v>
      </c>
    </row>
    <row r="779" ht="15.75" customHeight="1">
      <c r="E779" s="4" t="str">
        <f>IFERROR(__xludf.DUMMYFUNCTION("GOOGLETRANSLATE(D779, ""he"", ""en"")"),"#VALUE!")</f>
        <v>#VALUE!</v>
      </c>
    </row>
    <row r="780" ht="15.75" customHeight="1">
      <c r="E780" s="4" t="str">
        <f>IFERROR(__xludf.DUMMYFUNCTION("GOOGLETRANSLATE(D780, ""he"", ""en"")"),"#VALUE!")</f>
        <v>#VALUE!</v>
      </c>
    </row>
    <row r="781" ht="15.75" customHeight="1">
      <c r="E781" s="4" t="str">
        <f>IFERROR(__xludf.DUMMYFUNCTION("GOOGLETRANSLATE(D781, ""he"", ""en"")"),"#VALUE!")</f>
        <v>#VALUE!</v>
      </c>
    </row>
    <row r="782" ht="15.75" customHeight="1">
      <c r="E782" s="4" t="str">
        <f>IFERROR(__xludf.DUMMYFUNCTION("GOOGLETRANSLATE(D782, ""he"", ""en"")"),"#VALUE!")</f>
        <v>#VALUE!</v>
      </c>
    </row>
    <row r="783" ht="15.75" customHeight="1">
      <c r="E783" s="4" t="str">
        <f>IFERROR(__xludf.DUMMYFUNCTION("GOOGLETRANSLATE(D783, ""he"", ""en"")"),"#VALUE!")</f>
        <v>#VALUE!</v>
      </c>
    </row>
    <row r="784" ht="15.75" customHeight="1">
      <c r="E784" s="4" t="str">
        <f>IFERROR(__xludf.DUMMYFUNCTION("GOOGLETRANSLATE(D784, ""he"", ""en"")"),"#VALUE!")</f>
        <v>#VALUE!</v>
      </c>
    </row>
    <row r="785" ht="15.75" customHeight="1">
      <c r="E785" s="4" t="str">
        <f>IFERROR(__xludf.DUMMYFUNCTION("GOOGLETRANSLATE(D785, ""he"", ""en"")"),"#VALUE!")</f>
        <v>#VALUE!</v>
      </c>
    </row>
    <row r="786" ht="15.75" customHeight="1">
      <c r="E786" s="4" t="str">
        <f>IFERROR(__xludf.DUMMYFUNCTION("GOOGLETRANSLATE(D786, ""he"", ""en"")"),"#VALUE!")</f>
        <v>#VALUE!</v>
      </c>
    </row>
    <row r="787" ht="15.75" customHeight="1">
      <c r="E787" s="4" t="str">
        <f>IFERROR(__xludf.DUMMYFUNCTION("GOOGLETRANSLATE(D787, ""he"", ""en"")"),"#VALUE!")</f>
        <v>#VALUE!</v>
      </c>
    </row>
    <row r="788" ht="15.75" customHeight="1">
      <c r="E788" s="4" t="str">
        <f>IFERROR(__xludf.DUMMYFUNCTION("GOOGLETRANSLATE(D788, ""he"", ""en"")"),"#VALUE!")</f>
        <v>#VALUE!</v>
      </c>
    </row>
    <row r="789" ht="15.75" customHeight="1">
      <c r="E789" s="4" t="str">
        <f>IFERROR(__xludf.DUMMYFUNCTION("GOOGLETRANSLATE(D789, ""he"", ""en"")"),"#VALUE!")</f>
        <v>#VALUE!</v>
      </c>
    </row>
    <row r="790" ht="15.75" customHeight="1">
      <c r="E790" s="4" t="str">
        <f>IFERROR(__xludf.DUMMYFUNCTION("GOOGLETRANSLATE(D790, ""he"", ""en"")"),"#VALUE!")</f>
        <v>#VALUE!</v>
      </c>
    </row>
    <row r="791" ht="15.75" customHeight="1">
      <c r="E791" s="4" t="str">
        <f>IFERROR(__xludf.DUMMYFUNCTION("GOOGLETRANSLATE(D791, ""he"", ""en"")"),"#VALUE!")</f>
        <v>#VALUE!</v>
      </c>
    </row>
    <row r="792" ht="15.75" customHeight="1">
      <c r="E792" s="4" t="str">
        <f>IFERROR(__xludf.DUMMYFUNCTION("GOOGLETRANSLATE(D792, ""he"", ""en"")"),"#VALUE!")</f>
        <v>#VALUE!</v>
      </c>
    </row>
    <row r="793" ht="15.75" customHeight="1">
      <c r="E793" s="4" t="str">
        <f>IFERROR(__xludf.DUMMYFUNCTION("GOOGLETRANSLATE(D793, ""he"", ""en"")"),"#VALUE!")</f>
        <v>#VALUE!</v>
      </c>
    </row>
    <row r="794" ht="15.75" customHeight="1">
      <c r="E794" s="4" t="str">
        <f>IFERROR(__xludf.DUMMYFUNCTION("GOOGLETRANSLATE(D794, ""he"", ""en"")"),"#VALUE!")</f>
        <v>#VALUE!</v>
      </c>
    </row>
    <row r="795" ht="15.75" customHeight="1">
      <c r="E795" s="4" t="str">
        <f>IFERROR(__xludf.DUMMYFUNCTION("GOOGLETRANSLATE(D795, ""he"", ""en"")"),"#VALUE!")</f>
        <v>#VALUE!</v>
      </c>
    </row>
    <row r="796" ht="15.75" customHeight="1">
      <c r="E796" s="4" t="str">
        <f>IFERROR(__xludf.DUMMYFUNCTION("GOOGLETRANSLATE(D796, ""he"", ""en"")"),"#VALUE!")</f>
        <v>#VALUE!</v>
      </c>
    </row>
    <row r="797" ht="15.75" customHeight="1">
      <c r="E797" s="4" t="str">
        <f>IFERROR(__xludf.DUMMYFUNCTION("GOOGLETRANSLATE(D797, ""he"", ""en"")"),"#VALUE!")</f>
        <v>#VALUE!</v>
      </c>
    </row>
    <row r="798" ht="15.75" customHeight="1">
      <c r="E798" s="4" t="str">
        <f>IFERROR(__xludf.DUMMYFUNCTION("GOOGLETRANSLATE(D798, ""he"", ""en"")"),"#VALUE!")</f>
        <v>#VALUE!</v>
      </c>
    </row>
    <row r="799" ht="15.75" customHeight="1">
      <c r="E799" s="4" t="str">
        <f>IFERROR(__xludf.DUMMYFUNCTION("GOOGLETRANSLATE(D799, ""he"", ""en"")"),"#VALUE!")</f>
        <v>#VALUE!</v>
      </c>
    </row>
    <row r="800" ht="15.75" customHeight="1">
      <c r="E800" s="4" t="str">
        <f>IFERROR(__xludf.DUMMYFUNCTION("GOOGLETRANSLATE(D800, ""he"", ""en"")"),"#VALUE!")</f>
        <v>#VALUE!</v>
      </c>
    </row>
    <row r="801" ht="15.75" customHeight="1">
      <c r="E801" s="4" t="str">
        <f>IFERROR(__xludf.DUMMYFUNCTION("GOOGLETRANSLATE(D801, ""he"", ""en"")"),"#VALUE!")</f>
        <v>#VALUE!</v>
      </c>
    </row>
    <row r="802" ht="15.75" customHeight="1">
      <c r="E802" s="4" t="str">
        <f>IFERROR(__xludf.DUMMYFUNCTION("GOOGLETRANSLATE(D802, ""he"", ""en"")"),"#VALUE!")</f>
        <v>#VALUE!</v>
      </c>
    </row>
    <row r="803" ht="15.75" customHeight="1">
      <c r="E803" s="4" t="str">
        <f>IFERROR(__xludf.DUMMYFUNCTION("GOOGLETRANSLATE(D803, ""he"", ""en"")"),"#VALUE!")</f>
        <v>#VALUE!</v>
      </c>
    </row>
    <row r="804" ht="15.75" customHeight="1">
      <c r="E804" s="4" t="str">
        <f>IFERROR(__xludf.DUMMYFUNCTION("GOOGLETRANSLATE(D804, ""he"", ""en"")"),"#VALUE!")</f>
        <v>#VALUE!</v>
      </c>
    </row>
    <row r="805" ht="15.75" customHeight="1">
      <c r="E805" s="4" t="str">
        <f>IFERROR(__xludf.DUMMYFUNCTION("GOOGLETRANSLATE(D805, ""he"", ""en"")"),"#VALUE!")</f>
        <v>#VALUE!</v>
      </c>
    </row>
    <row r="806" ht="15.75" customHeight="1">
      <c r="E806" s="4" t="str">
        <f>IFERROR(__xludf.DUMMYFUNCTION("GOOGLETRANSLATE(D806, ""he"", ""en"")"),"#VALUE!")</f>
        <v>#VALUE!</v>
      </c>
    </row>
    <row r="807" ht="15.75" customHeight="1">
      <c r="E807" s="4" t="str">
        <f>IFERROR(__xludf.DUMMYFUNCTION("GOOGLETRANSLATE(D807, ""he"", ""en"")"),"#VALUE!")</f>
        <v>#VALUE!</v>
      </c>
    </row>
    <row r="808" ht="15.75" customHeight="1">
      <c r="E808" s="4" t="str">
        <f>IFERROR(__xludf.DUMMYFUNCTION("GOOGLETRANSLATE(D808, ""he"", ""en"")"),"#VALUE!")</f>
        <v>#VALUE!</v>
      </c>
    </row>
    <row r="809" ht="15.75" customHeight="1">
      <c r="E809" s="4" t="str">
        <f>IFERROR(__xludf.DUMMYFUNCTION("GOOGLETRANSLATE(D809, ""he"", ""en"")"),"#VALUE!")</f>
        <v>#VALUE!</v>
      </c>
    </row>
    <row r="810" ht="15.75" customHeight="1">
      <c r="E810" s="4" t="str">
        <f>IFERROR(__xludf.DUMMYFUNCTION("GOOGLETRANSLATE(D810, ""he"", ""en"")"),"#VALUE!")</f>
        <v>#VALUE!</v>
      </c>
    </row>
    <row r="811" ht="15.75" customHeight="1">
      <c r="E811" s="4" t="str">
        <f>IFERROR(__xludf.DUMMYFUNCTION("GOOGLETRANSLATE(D811, ""he"", ""en"")"),"#VALUE!")</f>
        <v>#VALUE!</v>
      </c>
    </row>
    <row r="812" ht="15.75" customHeight="1">
      <c r="E812" s="4" t="str">
        <f>IFERROR(__xludf.DUMMYFUNCTION("GOOGLETRANSLATE(D812, ""he"", ""en"")"),"#VALUE!")</f>
        <v>#VALUE!</v>
      </c>
    </row>
    <row r="813" ht="15.75" customHeight="1">
      <c r="E813" s="4" t="str">
        <f>IFERROR(__xludf.DUMMYFUNCTION("GOOGLETRANSLATE(D813, ""he"", ""en"")"),"#VALUE!")</f>
        <v>#VALUE!</v>
      </c>
    </row>
    <row r="814" ht="15.75" customHeight="1">
      <c r="E814" s="4" t="str">
        <f>IFERROR(__xludf.DUMMYFUNCTION("GOOGLETRANSLATE(D814, ""he"", ""en"")"),"#VALUE!")</f>
        <v>#VALUE!</v>
      </c>
    </row>
    <row r="815" ht="15.75" customHeight="1">
      <c r="E815" s="4" t="str">
        <f>IFERROR(__xludf.DUMMYFUNCTION("GOOGLETRANSLATE(D815, ""he"", ""en"")"),"#VALUE!")</f>
        <v>#VALUE!</v>
      </c>
    </row>
    <row r="816" ht="15.75" customHeight="1">
      <c r="E816" s="4" t="str">
        <f>IFERROR(__xludf.DUMMYFUNCTION("GOOGLETRANSLATE(D816, ""he"", ""en"")"),"#VALUE!")</f>
        <v>#VALUE!</v>
      </c>
    </row>
    <row r="817" ht="15.75" customHeight="1">
      <c r="E817" s="4" t="str">
        <f>IFERROR(__xludf.DUMMYFUNCTION("GOOGLETRANSLATE(D817, ""he"", ""en"")"),"#VALUE!")</f>
        <v>#VALUE!</v>
      </c>
    </row>
    <row r="818" ht="15.75" customHeight="1">
      <c r="E818" s="4" t="str">
        <f>IFERROR(__xludf.DUMMYFUNCTION("GOOGLETRANSLATE(D818, ""he"", ""en"")"),"#VALUE!")</f>
        <v>#VALUE!</v>
      </c>
    </row>
    <row r="819" ht="15.75" customHeight="1">
      <c r="E819" s="4" t="str">
        <f>IFERROR(__xludf.DUMMYFUNCTION("GOOGLETRANSLATE(D819, ""he"", ""en"")"),"#VALUE!")</f>
        <v>#VALUE!</v>
      </c>
    </row>
    <row r="820" ht="15.75" customHeight="1">
      <c r="E820" s="4" t="str">
        <f>IFERROR(__xludf.DUMMYFUNCTION("GOOGLETRANSLATE(D820, ""he"", ""en"")"),"#VALUE!")</f>
        <v>#VALUE!</v>
      </c>
    </row>
    <row r="821" ht="15.75" customHeight="1">
      <c r="E821" s="4" t="str">
        <f>IFERROR(__xludf.DUMMYFUNCTION("GOOGLETRANSLATE(D821, ""he"", ""en"")"),"#VALUE!")</f>
        <v>#VALUE!</v>
      </c>
    </row>
    <row r="822" ht="15.75" customHeight="1">
      <c r="E822" s="4" t="str">
        <f>IFERROR(__xludf.DUMMYFUNCTION("GOOGLETRANSLATE(D822, ""he"", ""en"")"),"#VALUE!")</f>
        <v>#VALUE!</v>
      </c>
    </row>
    <row r="823" ht="15.75" customHeight="1">
      <c r="E823" s="4" t="str">
        <f>IFERROR(__xludf.DUMMYFUNCTION("GOOGLETRANSLATE(D823, ""he"", ""en"")"),"#VALUE!")</f>
        <v>#VALUE!</v>
      </c>
    </row>
    <row r="824" ht="15.75" customHeight="1">
      <c r="E824" s="4" t="str">
        <f>IFERROR(__xludf.DUMMYFUNCTION("GOOGLETRANSLATE(D824, ""he"", ""en"")"),"#VALUE!")</f>
        <v>#VALUE!</v>
      </c>
    </row>
    <row r="825" ht="15.75" customHeight="1">
      <c r="E825" s="4" t="str">
        <f>IFERROR(__xludf.DUMMYFUNCTION("GOOGLETRANSLATE(D825, ""he"", ""en"")"),"#VALUE!")</f>
        <v>#VALUE!</v>
      </c>
    </row>
    <row r="826" ht="15.75" customHeight="1">
      <c r="E826" s="4" t="str">
        <f>IFERROR(__xludf.DUMMYFUNCTION("GOOGLETRANSLATE(D826, ""he"", ""en"")"),"#VALUE!")</f>
        <v>#VALUE!</v>
      </c>
    </row>
    <row r="827" ht="15.75" customHeight="1">
      <c r="E827" s="4" t="str">
        <f>IFERROR(__xludf.DUMMYFUNCTION("GOOGLETRANSLATE(D827, ""he"", ""en"")"),"#VALUE!")</f>
        <v>#VALUE!</v>
      </c>
    </row>
    <row r="828" ht="15.75" customHeight="1">
      <c r="E828" s="4" t="str">
        <f>IFERROR(__xludf.DUMMYFUNCTION("GOOGLETRANSLATE(D828, ""he"", ""en"")"),"#VALUE!")</f>
        <v>#VALUE!</v>
      </c>
    </row>
    <row r="829" ht="15.75" customHeight="1">
      <c r="E829" s="4" t="str">
        <f>IFERROR(__xludf.DUMMYFUNCTION("GOOGLETRANSLATE(D829, ""he"", ""en"")"),"#VALUE!")</f>
        <v>#VALUE!</v>
      </c>
    </row>
    <row r="830" ht="15.75" customHeight="1">
      <c r="E830" s="4" t="str">
        <f>IFERROR(__xludf.DUMMYFUNCTION("GOOGLETRANSLATE(D830, ""he"", ""en"")"),"#VALUE!")</f>
        <v>#VALUE!</v>
      </c>
    </row>
    <row r="831" ht="15.75" customHeight="1">
      <c r="E831" s="4" t="str">
        <f>IFERROR(__xludf.DUMMYFUNCTION("GOOGLETRANSLATE(D831, ""he"", ""en"")"),"#VALUE!")</f>
        <v>#VALUE!</v>
      </c>
    </row>
    <row r="832" ht="15.75" customHeight="1">
      <c r="E832" s="4" t="str">
        <f>IFERROR(__xludf.DUMMYFUNCTION("GOOGLETRANSLATE(D832, ""he"", ""en"")"),"#VALUE!")</f>
        <v>#VALUE!</v>
      </c>
    </row>
    <row r="833" ht="15.75" customHeight="1">
      <c r="E833" s="4" t="str">
        <f>IFERROR(__xludf.DUMMYFUNCTION("GOOGLETRANSLATE(D833, ""he"", ""en"")"),"#VALUE!")</f>
        <v>#VALUE!</v>
      </c>
    </row>
    <row r="834" ht="15.75" customHeight="1">
      <c r="E834" s="4" t="str">
        <f>IFERROR(__xludf.DUMMYFUNCTION("GOOGLETRANSLATE(D834, ""he"", ""en"")"),"#VALUE!")</f>
        <v>#VALUE!</v>
      </c>
    </row>
    <row r="835" ht="15.75" customHeight="1">
      <c r="E835" s="4" t="str">
        <f>IFERROR(__xludf.DUMMYFUNCTION("GOOGLETRANSLATE(D835, ""he"", ""en"")"),"#VALUE!")</f>
        <v>#VALUE!</v>
      </c>
    </row>
    <row r="836" ht="15.75" customHeight="1">
      <c r="E836" s="4" t="str">
        <f>IFERROR(__xludf.DUMMYFUNCTION("GOOGLETRANSLATE(D836, ""he"", ""en"")"),"#VALUE!")</f>
        <v>#VALUE!</v>
      </c>
    </row>
    <row r="837" ht="15.75" customHeight="1">
      <c r="E837" s="4" t="str">
        <f>IFERROR(__xludf.DUMMYFUNCTION("GOOGLETRANSLATE(D837, ""he"", ""en"")"),"#VALUE!")</f>
        <v>#VALUE!</v>
      </c>
    </row>
    <row r="838" ht="15.75" customHeight="1">
      <c r="E838" s="4" t="str">
        <f>IFERROR(__xludf.DUMMYFUNCTION("GOOGLETRANSLATE(D838, ""he"", ""en"")"),"#VALUE!")</f>
        <v>#VALUE!</v>
      </c>
    </row>
    <row r="839" ht="15.75" customHeight="1">
      <c r="E839" s="4" t="str">
        <f>IFERROR(__xludf.DUMMYFUNCTION("GOOGLETRANSLATE(D839, ""he"", ""en"")"),"#VALUE!")</f>
        <v>#VALUE!</v>
      </c>
    </row>
    <row r="840" ht="15.75" customHeight="1">
      <c r="E840" s="4" t="str">
        <f>IFERROR(__xludf.DUMMYFUNCTION("GOOGLETRANSLATE(D840, ""he"", ""en"")"),"#VALUE!")</f>
        <v>#VALUE!</v>
      </c>
    </row>
    <row r="841" ht="15.75" customHeight="1">
      <c r="E841" s="4" t="str">
        <f>IFERROR(__xludf.DUMMYFUNCTION("GOOGLETRANSLATE(D841, ""he"", ""en"")"),"#VALUE!")</f>
        <v>#VALUE!</v>
      </c>
    </row>
    <row r="842" ht="15.75" customHeight="1">
      <c r="E842" s="4" t="str">
        <f>IFERROR(__xludf.DUMMYFUNCTION("GOOGLETRANSLATE(D842, ""he"", ""en"")"),"#VALUE!")</f>
        <v>#VALUE!</v>
      </c>
    </row>
    <row r="843" ht="15.75" customHeight="1">
      <c r="E843" s="4" t="str">
        <f>IFERROR(__xludf.DUMMYFUNCTION("GOOGLETRANSLATE(D843, ""he"", ""en"")"),"#VALUE!")</f>
        <v>#VALUE!</v>
      </c>
    </row>
    <row r="844" ht="15.75" customHeight="1">
      <c r="E844" s="4" t="str">
        <f>IFERROR(__xludf.DUMMYFUNCTION("GOOGLETRANSLATE(D844, ""he"", ""en"")"),"#VALUE!")</f>
        <v>#VALUE!</v>
      </c>
    </row>
    <row r="845" ht="15.75" customHeight="1">
      <c r="E845" s="4" t="str">
        <f>IFERROR(__xludf.DUMMYFUNCTION("GOOGLETRANSLATE(D845, ""he"", ""en"")"),"#VALUE!")</f>
        <v>#VALUE!</v>
      </c>
    </row>
    <row r="846" ht="15.75" customHeight="1">
      <c r="E846" s="4" t="str">
        <f>IFERROR(__xludf.DUMMYFUNCTION("GOOGLETRANSLATE(D846, ""he"", ""en"")"),"#VALUE!")</f>
        <v>#VALUE!</v>
      </c>
    </row>
    <row r="847" ht="15.75" customHeight="1">
      <c r="E847" s="4" t="str">
        <f>IFERROR(__xludf.DUMMYFUNCTION("GOOGLETRANSLATE(D847, ""he"", ""en"")"),"#VALUE!")</f>
        <v>#VALUE!</v>
      </c>
    </row>
    <row r="848" ht="15.75" customHeight="1">
      <c r="E848" s="4" t="str">
        <f>IFERROR(__xludf.DUMMYFUNCTION("GOOGLETRANSLATE(D848, ""he"", ""en"")"),"#VALUE!")</f>
        <v>#VALUE!</v>
      </c>
    </row>
    <row r="849" ht="15.75" customHeight="1">
      <c r="E849" s="4" t="str">
        <f>IFERROR(__xludf.DUMMYFUNCTION("GOOGLETRANSLATE(D849, ""he"", ""en"")"),"#VALUE!")</f>
        <v>#VALUE!</v>
      </c>
    </row>
    <row r="850" ht="15.75" customHeight="1">
      <c r="E850" s="4" t="str">
        <f>IFERROR(__xludf.DUMMYFUNCTION("GOOGLETRANSLATE(D850, ""he"", ""en"")"),"#VALUE!")</f>
        <v>#VALUE!</v>
      </c>
    </row>
    <row r="851" ht="15.75" customHeight="1">
      <c r="E851" s="4" t="str">
        <f>IFERROR(__xludf.DUMMYFUNCTION("GOOGLETRANSLATE(D851, ""he"", ""en"")"),"#VALUE!")</f>
        <v>#VALUE!</v>
      </c>
    </row>
    <row r="852" ht="15.75" customHeight="1">
      <c r="E852" s="4" t="str">
        <f>IFERROR(__xludf.DUMMYFUNCTION("GOOGLETRANSLATE(D852, ""he"", ""en"")"),"#VALUE!")</f>
        <v>#VALUE!</v>
      </c>
    </row>
    <row r="853" ht="15.75" customHeight="1">
      <c r="E853" s="4" t="str">
        <f>IFERROR(__xludf.DUMMYFUNCTION("GOOGLETRANSLATE(D853, ""he"", ""en"")"),"#VALUE!")</f>
        <v>#VALUE!</v>
      </c>
    </row>
    <row r="854" ht="15.75" customHeight="1">
      <c r="E854" s="4" t="str">
        <f>IFERROR(__xludf.DUMMYFUNCTION("GOOGLETRANSLATE(D854, ""he"", ""en"")"),"#VALUE!")</f>
        <v>#VALUE!</v>
      </c>
    </row>
    <row r="855" ht="15.75" customHeight="1">
      <c r="E855" s="4" t="str">
        <f>IFERROR(__xludf.DUMMYFUNCTION("GOOGLETRANSLATE(D855, ""he"", ""en"")"),"#VALUE!")</f>
        <v>#VALUE!</v>
      </c>
    </row>
    <row r="856" ht="15.75" customHeight="1">
      <c r="E856" s="4" t="str">
        <f>IFERROR(__xludf.DUMMYFUNCTION("GOOGLETRANSLATE(D856, ""he"", ""en"")"),"#VALUE!")</f>
        <v>#VALUE!</v>
      </c>
    </row>
    <row r="857" ht="15.75" customHeight="1">
      <c r="E857" s="4" t="str">
        <f>IFERROR(__xludf.DUMMYFUNCTION("GOOGLETRANSLATE(D857, ""he"", ""en"")"),"#VALUE!")</f>
        <v>#VALUE!</v>
      </c>
    </row>
    <row r="858" ht="15.75" customHeight="1">
      <c r="E858" s="4" t="str">
        <f>IFERROR(__xludf.DUMMYFUNCTION("GOOGLETRANSLATE(D858, ""he"", ""en"")"),"#VALUE!")</f>
        <v>#VALUE!</v>
      </c>
    </row>
    <row r="859" ht="15.75" customHeight="1">
      <c r="E859" s="4" t="str">
        <f>IFERROR(__xludf.DUMMYFUNCTION("GOOGLETRANSLATE(D859, ""he"", ""en"")"),"#VALUE!")</f>
        <v>#VALUE!</v>
      </c>
    </row>
    <row r="860" ht="15.75" customHeight="1">
      <c r="E860" s="4" t="str">
        <f>IFERROR(__xludf.DUMMYFUNCTION("GOOGLETRANSLATE(D860, ""he"", ""en"")"),"#VALUE!")</f>
        <v>#VALUE!</v>
      </c>
    </row>
    <row r="861" ht="15.75" customHeight="1">
      <c r="E861" s="4" t="str">
        <f>IFERROR(__xludf.DUMMYFUNCTION("GOOGLETRANSLATE(D861, ""he"", ""en"")"),"#VALUE!")</f>
        <v>#VALUE!</v>
      </c>
    </row>
    <row r="862" ht="15.75" customHeight="1">
      <c r="E862" s="4" t="str">
        <f>IFERROR(__xludf.DUMMYFUNCTION("GOOGLETRANSLATE(D862, ""he"", ""en"")"),"#VALUE!")</f>
        <v>#VALUE!</v>
      </c>
    </row>
    <row r="863" ht="15.75" customHeight="1">
      <c r="E863" s="4" t="str">
        <f>IFERROR(__xludf.DUMMYFUNCTION("GOOGLETRANSLATE(D863, ""he"", ""en"")"),"#VALUE!")</f>
        <v>#VALUE!</v>
      </c>
    </row>
    <row r="864" ht="15.75" customHeight="1">
      <c r="E864" s="4" t="str">
        <f>IFERROR(__xludf.DUMMYFUNCTION("GOOGLETRANSLATE(D864, ""he"", ""en"")"),"#VALUE!")</f>
        <v>#VALUE!</v>
      </c>
    </row>
    <row r="865" ht="15.75" customHeight="1">
      <c r="E865" s="4" t="str">
        <f>IFERROR(__xludf.DUMMYFUNCTION("GOOGLETRANSLATE(D865, ""he"", ""en"")"),"#VALUE!")</f>
        <v>#VALUE!</v>
      </c>
    </row>
    <row r="866" ht="15.75" customHeight="1">
      <c r="E866" s="4" t="str">
        <f>IFERROR(__xludf.DUMMYFUNCTION("GOOGLETRANSLATE(D866, ""he"", ""en"")"),"#VALUE!")</f>
        <v>#VALUE!</v>
      </c>
    </row>
    <row r="867" ht="15.75" customHeight="1">
      <c r="E867" s="4" t="str">
        <f>IFERROR(__xludf.DUMMYFUNCTION("GOOGLETRANSLATE(D867, ""he"", ""en"")"),"#VALUE!")</f>
        <v>#VALUE!</v>
      </c>
    </row>
    <row r="868" ht="15.75" customHeight="1">
      <c r="E868" s="4" t="str">
        <f>IFERROR(__xludf.DUMMYFUNCTION("GOOGLETRANSLATE(D868, ""he"", ""en"")"),"#VALUE!")</f>
        <v>#VALUE!</v>
      </c>
    </row>
    <row r="869" ht="15.75" customHeight="1">
      <c r="E869" s="4" t="str">
        <f>IFERROR(__xludf.DUMMYFUNCTION("GOOGLETRANSLATE(D869, ""he"", ""en"")"),"#VALUE!")</f>
        <v>#VALUE!</v>
      </c>
    </row>
    <row r="870" ht="15.75" customHeight="1">
      <c r="E870" s="4" t="str">
        <f>IFERROR(__xludf.DUMMYFUNCTION("GOOGLETRANSLATE(D870, ""he"", ""en"")"),"#VALUE!")</f>
        <v>#VALUE!</v>
      </c>
    </row>
    <row r="871" ht="15.75" customHeight="1">
      <c r="E871" s="4" t="str">
        <f>IFERROR(__xludf.DUMMYFUNCTION("GOOGLETRANSLATE(D871, ""he"", ""en"")"),"#VALUE!")</f>
        <v>#VALUE!</v>
      </c>
    </row>
    <row r="872" ht="15.75" customHeight="1">
      <c r="E872" s="4" t="str">
        <f>IFERROR(__xludf.DUMMYFUNCTION("GOOGLETRANSLATE(D872, ""he"", ""en"")"),"#VALUE!")</f>
        <v>#VALUE!</v>
      </c>
    </row>
    <row r="873" ht="15.75" customHeight="1">
      <c r="E873" s="4" t="str">
        <f>IFERROR(__xludf.DUMMYFUNCTION("GOOGLETRANSLATE(D873, ""he"", ""en"")"),"#VALUE!")</f>
        <v>#VALUE!</v>
      </c>
    </row>
    <row r="874" ht="15.75" customHeight="1">
      <c r="E874" s="4" t="str">
        <f>IFERROR(__xludf.DUMMYFUNCTION("GOOGLETRANSLATE(D874, ""he"", ""en"")"),"#VALUE!")</f>
        <v>#VALUE!</v>
      </c>
    </row>
    <row r="875" ht="15.75" customHeight="1">
      <c r="E875" s="4" t="str">
        <f>IFERROR(__xludf.DUMMYFUNCTION("GOOGLETRANSLATE(D875, ""he"", ""en"")"),"#VALUE!")</f>
        <v>#VALUE!</v>
      </c>
    </row>
    <row r="876" ht="15.75" customHeight="1">
      <c r="E876" s="4" t="str">
        <f>IFERROR(__xludf.DUMMYFUNCTION("GOOGLETRANSLATE(D876, ""he"", ""en"")"),"#VALUE!")</f>
        <v>#VALUE!</v>
      </c>
    </row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1.0" footer="0.0" header="0.0" left="0.75" right="0.75" top="1.0"/>
  <pageSetup orientation="landscape"/>
  <drawing r:id="rId1"/>
</worksheet>
</file>

<file path=xl/worksheets/sheet4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5" width="12.63"/>
    <col customWidth="1" min="6" max="26" width="8.63"/>
  </cols>
  <sheetData>
    <row r="1" ht="15.75" customHeight="1">
      <c r="A1" s="1" t="s">
        <v>0</v>
      </c>
      <c r="B1" s="1" t="s">
        <v>1</v>
      </c>
      <c r="C1" s="2" t="s">
        <v>2</v>
      </c>
      <c r="D1" s="2" t="s">
        <v>3</v>
      </c>
      <c r="E1" s="18" t="s">
        <v>4</v>
      </c>
      <c r="F1" s="2" t="s">
        <v>5</v>
      </c>
      <c r="G1" s="2" t="s">
        <v>6</v>
      </c>
      <c r="H1" s="2" t="s">
        <v>7</v>
      </c>
    </row>
    <row r="2" ht="15.75" customHeight="1">
      <c r="A2" s="24" t="s">
        <v>8</v>
      </c>
      <c r="B2" s="25">
        <v>1.0</v>
      </c>
      <c r="C2" s="4">
        <v>1.0</v>
      </c>
      <c r="D2" s="5" t="s">
        <v>9</v>
      </c>
      <c r="E2" s="4" t="str">
        <f>IFERROR(__xludf.DUMMYFUNCTION("GOOGLETRANSLATE(D2, ""he"", ""en"")"),"{A}")</f>
        <v>{A}</v>
      </c>
      <c r="F2" s="4"/>
      <c r="G2" s="4"/>
      <c r="H2" s="4"/>
    </row>
    <row r="3" ht="15.75" customHeight="1">
      <c r="A3" s="3" t="s">
        <v>3949</v>
      </c>
      <c r="B3" s="1" t="s">
        <v>3948</v>
      </c>
      <c r="C3" s="4">
        <v>2.0</v>
      </c>
      <c r="D3" s="5" t="s">
        <v>3949</v>
      </c>
      <c r="E3" s="4" t="str">
        <f>IFERROR(__xludf.DUMMYFUNCTION("GOOGLETRANSLATE(D3, ""he"", ""en"")"),"David")</f>
        <v>David</v>
      </c>
      <c r="F3" s="4"/>
      <c r="G3" s="4"/>
      <c r="H3" s="4"/>
    </row>
    <row r="4" ht="15.75" customHeight="1">
      <c r="A4" s="3" t="s">
        <v>5764</v>
      </c>
      <c r="B4" s="1" t="s">
        <v>5206</v>
      </c>
      <c r="C4" s="4">
        <v>3.0</v>
      </c>
      <c r="D4" s="5" t="s">
        <v>5218</v>
      </c>
      <c r="E4" s="4" t="str">
        <f>IFERROR(__xludf.DUMMYFUNCTION("GOOGLETRANSLATE(D4, ""he"", ""en"")"),"blessed")</f>
        <v>blessed</v>
      </c>
      <c r="F4" s="4"/>
      <c r="G4" s="4"/>
      <c r="H4" s="4"/>
    </row>
    <row r="5" ht="15.75" customHeight="1">
      <c r="A5" s="3" t="s">
        <v>180</v>
      </c>
      <c r="B5" s="1" t="s">
        <v>1380</v>
      </c>
      <c r="C5" s="4">
        <v>4.0</v>
      </c>
      <c r="D5" s="5" t="s">
        <v>180</v>
      </c>
      <c r="E5" s="4" t="str">
        <f>IFERROR(__xludf.DUMMYFUNCTION("GOOGLETRANSLATE(D5, ""he"", ""en"")"),"Jehovah")</f>
        <v>Jehovah</v>
      </c>
      <c r="F5" s="4"/>
      <c r="G5" s="4"/>
      <c r="H5" s="4"/>
    </row>
    <row r="6" ht="15.75" customHeight="1">
      <c r="A6" s="3" t="s">
        <v>5639</v>
      </c>
      <c r="B6" s="1" t="s">
        <v>5640</v>
      </c>
      <c r="C6" s="4">
        <v>5.0</v>
      </c>
      <c r="D6" s="5" t="s">
        <v>5639</v>
      </c>
      <c r="E6" s="4" t="str">
        <f>IFERROR(__xludf.DUMMYFUNCTION("GOOGLETRANSLATE(D6, ""he"", ""en"")"),"zuri")</f>
        <v>zuri</v>
      </c>
      <c r="F6" s="4"/>
      <c r="G6" s="4"/>
      <c r="H6" s="4"/>
    </row>
    <row r="7" ht="15.75" customHeight="1">
      <c r="A7" s="3" t="s">
        <v>10039</v>
      </c>
      <c r="B7" s="1" t="s">
        <v>10040</v>
      </c>
      <c r="C7" s="4">
        <v>6.0</v>
      </c>
      <c r="D7" s="5" t="s">
        <v>10041</v>
      </c>
      <c r="E7" s="4" t="str">
        <f>IFERROR(__xludf.DUMMYFUNCTION("GOOGLETRANSLATE(D7, ""he"", ""en"")"),"the teacher")</f>
        <v>the teacher</v>
      </c>
      <c r="F7" s="4"/>
      <c r="G7" s="4"/>
      <c r="H7" s="4"/>
    </row>
    <row r="8" ht="15.75" customHeight="1">
      <c r="A8" s="3" t="s">
        <v>9969</v>
      </c>
      <c r="B8" s="1" t="s">
        <v>4453</v>
      </c>
      <c r="C8" s="4">
        <v>7.0</v>
      </c>
      <c r="D8" s="5" t="s">
        <v>9969</v>
      </c>
      <c r="E8" s="4" t="str">
        <f>IFERROR(__xludf.DUMMYFUNCTION("GOOGLETRANSLATE(D8, ""he"", ""en"")"),"my hand")</f>
        <v>my hand</v>
      </c>
      <c r="F8" s="4"/>
      <c r="G8" s="4"/>
      <c r="H8" s="4"/>
    </row>
    <row r="9" ht="15.75" customHeight="1">
      <c r="A9" s="3" t="s">
        <v>10042</v>
      </c>
      <c r="B9" s="1" t="s">
        <v>10043</v>
      </c>
      <c r="C9" s="4">
        <v>8.0</v>
      </c>
      <c r="D9" s="5" t="s">
        <v>10042</v>
      </c>
      <c r="E9" s="4" t="str">
        <f>IFERROR(__xludf.DUMMYFUNCTION("GOOGLETRANSLATE(D9, ""he"", ""en"")"),"to battle")</f>
        <v>to battle</v>
      </c>
      <c r="F9" s="4"/>
      <c r="G9" s="4"/>
      <c r="H9" s="4"/>
    </row>
    <row r="10" ht="15.75" customHeight="1">
      <c r="A10" s="3" t="s">
        <v>10044</v>
      </c>
      <c r="B10" s="1" t="s">
        <v>10045</v>
      </c>
      <c r="C10" s="4">
        <v>9.0</v>
      </c>
      <c r="D10" s="5" t="s">
        <v>10046</v>
      </c>
      <c r="E10" s="4" t="str">
        <f>IFERROR(__xludf.DUMMYFUNCTION("GOOGLETRANSLATE(D10, ""he"", ""en"")"),"my fingers")</f>
        <v>my fingers</v>
      </c>
      <c r="F10" s="4"/>
      <c r="G10" s="4"/>
      <c r="H10" s="4"/>
    </row>
    <row r="11" ht="15.75" customHeight="1">
      <c r="A11" s="3" t="s">
        <v>7738</v>
      </c>
      <c r="B11" s="1" t="s">
        <v>9605</v>
      </c>
      <c r="C11" s="4">
        <v>10.0</v>
      </c>
      <c r="D11" s="5" t="s">
        <v>7743</v>
      </c>
      <c r="E11" s="4" t="str">
        <f>IFERROR(__xludf.DUMMYFUNCTION("GOOGLETRANSLATE(D11, ""he"", ""en"")"),"for war:")</f>
        <v>for war:</v>
      </c>
      <c r="F11" s="4"/>
      <c r="G11" s="4"/>
      <c r="H11" s="4"/>
    </row>
    <row r="12" ht="15.75" customHeight="1">
      <c r="A12" s="24" t="s">
        <v>25</v>
      </c>
      <c r="B12" s="25">
        <v>2.0</v>
      </c>
      <c r="C12" s="4">
        <v>11.0</v>
      </c>
      <c r="D12" s="5" t="s">
        <v>26</v>
      </c>
      <c r="E12" s="4" t="str">
        <f>IFERROR(__xludf.DUMMYFUNCTION("GOOGLETRANSLATE(D12, ""he"", ""en"")"),"{on}")</f>
        <v>{on}</v>
      </c>
      <c r="F12" s="4"/>
      <c r="G12" s="4"/>
      <c r="H12" s="4"/>
    </row>
    <row r="13" ht="15.75" customHeight="1">
      <c r="A13" s="3" t="s">
        <v>4933</v>
      </c>
      <c r="B13" s="1" t="s">
        <v>10047</v>
      </c>
      <c r="C13" s="4">
        <v>12.0</v>
      </c>
      <c r="D13" s="5" t="s">
        <v>4957</v>
      </c>
      <c r="E13" s="4" t="str">
        <f>IFERROR(__xludf.DUMMYFUNCTION("GOOGLETRANSLATE(D13, ""he"", ""en"")"),"my grace")</f>
        <v>my grace</v>
      </c>
      <c r="F13" s="4"/>
      <c r="G13" s="4"/>
      <c r="H13" s="4"/>
    </row>
    <row r="14" ht="15.75" customHeight="1">
      <c r="A14" s="3" t="s">
        <v>10048</v>
      </c>
      <c r="B14" s="1" t="s">
        <v>10049</v>
      </c>
      <c r="C14" s="4">
        <v>13.0</v>
      </c>
      <c r="D14" s="5" t="s">
        <v>10048</v>
      </c>
      <c r="E14" s="4" t="str">
        <f>IFERROR(__xludf.DUMMYFUNCTION("GOOGLETRANSLATE(D14, ""he"", ""en"")"),"And I'm hunting")</f>
        <v>And I'm hunting</v>
      </c>
      <c r="F14" s="4"/>
      <c r="G14" s="4"/>
      <c r="H14" s="4"/>
    </row>
    <row r="15" ht="15.75" customHeight="1">
      <c r="A15" s="3" t="s">
        <v>10050</v>
      </c>
      <c r="B15" s="1" t="s">
        <v>10051</v>
      </c>
      <c r="C15" s="4">
        <v>14.0</v>
      </c>
      <c r="D15" s="5" t="s">
        <v>10052</v>
      </c>
      <c r="E15" s="4" t="str">
        <f>IFERROR(__xludf.DUMMYFUNCTION("GOOGLETRANSLATE(D15, ""he"", ""en"")"),"Magnificent")</f>
        <v>Magnificent</v>
      </c>
      <c r="F15" s="4"/>
      <c r="G15" s="4"/>
      <c r="H15" s="4"/>
    </row>
    <row r="16" ht="15.75" customHeight="1">
      <c r="A16" s="3" t="s">
        <v>10053</v>
      </c>
      <c r="B16" s="1" t="s">
        <v>10054</v>
      </c>
      <c r="C16" s="4">
        <v>15.0</v>
      </c>
      <c r="D16" s="5" t="s">
        <v>10053</v>
      </c>
      <c r="E16" s="4" t="str">
        <f>IFERROR(__xludf.DUMMYFUNCTION("GOOGLETRANSLATE(D16, ""he"", ""en"")"),"and spewed")</f>
        <v>and spewed</v>
      </c>
      <c r="F16" s="4"/>
      <c r="G16" s="4"/>
      <c r="H16" s="4"/>
    </row>
    <row r="17" ht="15.75" customHeight="1">
      <c r="A17" s="3" t="s">
        <v>3013</v>
      </c>
      <c r="B17" s="1" t="s">
        <v>6209</v>
      </c>
      <c r="C17" s="4">
        <v>16.0</v>
      </c>
      <c r="D17" s="5" t="s">
        <v>3013</v>
      </c>
      <c r="E17" s="4" t="str">
        <f>IFERROR(__xludf.DUMMYFUNCTION("GOOGLETRANSLATE(D17, ""he"", ""en"")"),"me")</f>
        <v>me</v>
      </c>
      <c r="F17" s="4"/>
      <c r="G17" s="4"/>
      <c r="H17" s="4"/>
    </row>
    <row r="18" ht="15.75" customHeight="1">
      <c r="A18" s="3" t="s">
        <v>10055</v>
      </c>
      <c r="B18" s="1" t="s">
        <v>10056</v>
      </c>
      <c r="C18" s="4">
        <v>17.0</v>
      </c>
      <c r="D18" s="5" t="s">
        <v>10057</v>
      </c>
      <c r="E18" s="4" t="str">
        <f>IFERROR(__xludf.DUMMYFUNCTION("GOOGLETRANSLATE(D18, ""he"", ""en"")"),"protective")</f>
        <v>protective</v>
      </c>
      <c r="F18" s="4"/>
      <c r="G18" s="4"/>
      <c r="H18" s="4"/>
    </row>
    <row r="19" ht="15.75" customHeight="1">
      <c r="A19" s="3" t="s">
        <v>10058</v>
      </c>
      <c r="B19" s="1" t="s">
        <v>10059</v>
      </c>
      <c r="C19" s="4">
        <v>18.0</v>
      </c>
      <c r="D19" s="5" t="s">
        <v>10058</v>
      </c>
      <c r="E19" s="4" t="str">
        <f>IFERROR(__xludf.DUMMYFUNCTION("GOOGLETRANSLATE(D19, ""he"", ""en"")"),"And in it")</f>
        <v>And in it</v>
      </c>
      <c r="F19" s="4"/>
      <c r="G19" s="4"/>
      <c r="H19" s="4"/>
    </row>
    <row r="20" ht="15.75" customHeight="1">
      <c r="A20" s="3" t="s">
        <v>9798</v>
      </c>
      <c r="B20" s="1" t="s">
        <v>9799</v>
      </c>
      <c r="C20" s="4">
        <v>19.0</v>
      </c>
      <c r="D20" s="5" t="s">
        <v>9798</v>
      </c>
      <c r="E20" s="4" t="str">
        <f>IFERROR(__xludf.DUMMYFUNCTION("GOOGLETRANSLATE(D20, ""he"", ""en"")"),"confidential")</f>
        <v>confidential</v>
      </c>
      <c r="F20" s="4"/>
      <c r="G20" s="4"/>
      <c r="H20" s="4"/>
    </row>
    <row r="21" ht="15.75" customHeight="1">
      <c r="A21" s="3" t="s">
        <v>10060</v>
      </c>
      <c r="B21" s="1" t="s">
        <v>10061</v>
      </c>
      <c r="C21" s="4">
        <v>20.0</v>
      </c>
      <c r="D21" s="5" t="s">
        <v>10060</v>
      </c>
      <c r="E21" s="4" t="str">
        <f>IFERROR(__xludf.DUMMYFUNCTION("GOOGLETRANSLATE(D21, ""he"", ""en"")"),"the shallow")</f>
        <v>the shallow</v>
      </c>
      <c r="F21" s="4"/>
      <c r="G21" s="4"/>
      <c r="H21" s="4"/>
    </row>
    <row r="22" ht="15.75" customHeight="1">
      <c r="A22" s="3" t="s">
        <v>1003</v>
      </c>
      <c r="B22" s="1" t="s">
        <v>1004</v>
      </c>
      <c r="C22" s="4">
        <v>21.0</v>
      </c>
      <c r="D22" s="5" t="s">
        <v>1005</v>
      </c>
      <c r="E22" s="4" t="str">
        <f>IFERROR(__xludf.DUMMYFUNCTION("GOOGLETRANSLATE(D22, ""he"", ""en"")"),"my people")</f>
        <v>my people</v>
      </c>
      <c r="F22" s="4"/>
      <c r="G22" s="4"/>
      <c r="H22" s="4"/>
    </row>
    <row r="23" ht="15.75" customHeight="1">
      <c r="A23" s="3" t="s">
        <v>10062</v>
      </c>
      <c r="B23" s="1" t="s">
        <v>6209</v>
      </c>
      <c r="C23" s="4">
        <v>22.0</v>
      </c>
      <c r="D23" s="5" t="s">
        <v>10063</v>
      </c>
      <c r="E23" s="4" t="str">
        <f>IFERROR(__xludf.DUMMYFUNCTION("GOOGLETRANSLATE(D23, ""he"", ""en"")"),"underground:")</f>
        <v>underground:</v>
      </c>
      <c r="F23" s="4"/>
      <c r="G23" s="4"/>
      <c r="H23" s="4"/>
    </row>
    <row r="24" ht="15.75" customHeight="1">
      <c r="A24" s="24" t="s">
        <v>49</v>
      </c>
      <c r="B24" s="25">
        <v>3.0</v>
      </c>
      <c r="C24" s="4">
        <v>23.0</v>
      </c>
      <c r="D24" s="5" t="s">
        <v>50</v>
      </c>
      <c r="E24" s="4" t="str">
        <f>IFERROR(__xludf.DUMMYFUNCTION("GOOGLETRANSLATE(D24, ""he"", ""en"")"),"{third}")</f>
        <v>{third}</v>
      </c>
      <c r="F24" s="4"/>
      <c r="G24" s="4"/>
      <c r="H24" s="4"/>
    </row>
    <row r="25" ht="15.75" customHeight="1">
      <c r="A25" s="3" t="s">
        <v>180</v>
      </c>
      <c r="B25" s="1" t="s">
        <v>2580</v>
      </c>
      <c r="C25" s="4">
        <v>24.0</v>
      </c>
      <c r="D25" s="5" t="s">
        <v>180</v>
      </c>
      <c r="E25" s="4" t="str">
        <f>IFERROR(__xludf.DUMMYFUNCTION("GOOGLETRANSLATE(D25, ""he"", ""en"")"),"Jehovah")</f>
        <v>Jehovah</v>
      </c>
      <c r="F25" s="4"/>
      <c r="G25" s="4"/>
      <c r="H25" s="4"/>
    </row>
    <row r="26" ht="15.75" customHeight="1">
      <c r="A26" s="3" t="s">
        <v>10064</v>
      </c>
      <c r="B26" s="1" t="s">
        <v>10065</v>
      </c>
      <c r="C26" s="4">
        <v>25.0</v>
      </c>
      <c r="D26" s="5" t="s">
        <v>2437</v>
      </c>
      <c r="E26" s="4" t="str">
        <f>IFERROR(__xludf.DUMMYFUNCTION("GOOGLETRANSLATE(D26, ""he"", ""en"")"),"what")</f>
        <v>what</v>
      </c>
      <c r="F26" s="4"/>
      <c r="G26" s="4"/>
      <c r="H26" s="4"/>
    </row>
    <row r="27" ht="15.75" customHeight="1">
      <c r="A27" s="3" t="s">
        <v>10066</v>
      </c>
      <c r="B27" s="1" t="s">
        <v>10067</v>
      </c>
      <c r="C27" s="4">
        <v>26.0</v>
      </c>
      <c r="D27" s="5" t="s">
        <v>455</v>
      </c>
      <c r="E27" s="4" t="str">
        <f>IFERROR(__xludf.DUMMYFUNCTION("GOOGLETRANSLATE(D27, ""he"", ""en"")"),"person")</f>
        <v>person</v>
      </c>
      <c r="F27" s="4"/>
      <c r="G27" s="4"/>
      <c r="H27" s="4"/>
    </row>
    <row r="28" ht="15.75" customHeight="1">
      <c r="A28" s="3" t="s">
        <v>10068</v>
      </c>
      <c r="B28" s="1" t="s">
        <v>10069</v>
      </c>
      <c r="C28" s="4">
        <v>27.0</v>
      </c>
      <c r="D28" s="5" t="s">
        <v>10070</v>
      </c>
      <c r="E28" s="4" t="str">
        <f>IFERROR(__xludf.DUMMYFUNCTION("GOOGLETRANSLATE(D28, ""he"", ""en"")"),"And know it")</f>
        <v>And know it</v>
      </c>
      <c r="F28" s="4"/>
      <c r="G28" s="4"/>
      <c r="H28" s="4"/>
    </row>
    <row r="29" ht="15.75" customHeight="1">
      <c r="A29" s="3" t="s">
        <v>10071</v>
      </c>
      <c r="B29" s="1" t="s">
        <v>10072</v>
      </c>
      <c r="C29" s="4">
        <v>28.0</v>
      </c>
      <c r="D29" s="5" t="s">
        <v>2870</v>
      </c>
      <c r="E29" s="4" t="str">
        <f>IFERROR(__xludf.DUMMYFUNCTION("GOOGLETRANSLATE(D29, ""he"", ""en"")"),"son")</f>
        <v>son</v>
      </c>
      <c r="F29" s="4"/>
      <c r="G29" s="4"/>
      <c r="H29" s="4"/>
    </row>
    <row r="30" ht="15.75" customHeight="1">
      <c r="A30" s="8" t="s">
        <v>69</v>
      </c>
      <c r="B30" s="17">
        <v>4.0</v>
      </c>
      <c r="C30" s="4">
        <v>29.0</v>
      </c>
      <c r="D30" s="5" t="s">
        <v>5256</v>
      </c>
      <c r="E30" s="4" t="str">
        <f>IFERROR(__xludf.DUMMYFUNCTION("GOOGLETRANSLATE(D30, ""he"", ""en"")"),"mortal")</f>
        <v>mortal</v>
      </c>
      <c r="F30" s="4"/>
      <c r="G30" s="4"/>
      <c r="H30" s="4"/>
    </row>
    <row r="31" ht="15.75" customHeight="1">
      <c r="A31" s="3" t="s">
        <v>455</v>
      </c>
      <c r="B31" s="1" t="s">
        <v>1470</v>
      </c>
      <c r="C31" s="4">
        <v>30.0</v>
      </c>
      <c r="D31" s="5" t="s">
        <v>10073</v>
      </c>
      <c r="E31" s="4" t="str">
        <f>IFERROR(__xludf.DUMMYFUNCTION("GOOGLETRANSLATE(D31, ""he"", ""en"")"),"And think about it:")</f>
        <v>And think about it:</v>
      </c>
      <c r="F31" s="4"/>
      <c r="G31" s="4"/>
      <c r="H31" s="4"/>
    </row>
    <row r="32" ht="15.75" customHeight="1">
      <c r="A32" s="3" t="s">
        <v>10074</v>
      </c>
      <c r="B32" s="1" t="s">
        <v>10075</v>
      </c>
      <c r="C32" s="4">
        <v>31.0</v>
      </c>
      <c r="D32" s="5" t="s">
        <v>70</v>
      </c>
      <c r="E32" s="4" t="str">
        <f>IFERROR(__xludf.DUMMYFUNCTION("GOOGLETRANSLATE(D32, ""he"", ""en"")"),"{d}")</f>
        <v>{d}</v>
      </c>
      <c r="F32" s="4"/>
      <c r="G32" s="4"/>
      <c r="H32" s="4"/>
    </row>
    <row r="33" ht="15.75" customHeight="1">
      <c r="A33" s="3" t="s">
        <v>10076</v>
      </c>
      <c r="B33" s="1" t="s">
        <v>4656</v>
      </c>
      <c r="C33" s="4">
        <v>32.0</v>
      </c>
      <c r="D33" s="5" t="s">
        <v>455</v>
      </c>
      <c r="E33" s="4" t="str">
        <f>IFERROR(__xludf.DUMMYFUNCTION("GOOGLETRANSLATE(D33, ""he"", ""en"")"),"person")</f>
        <v>person</v>
      </c>
      <c r="F33" s="4"/>
      <c r="G33" s="4"/>
      <c r="H33" s="4"/>
    </row>
    <row r="34" ht="15.75" customHeight="1">
      <c r="A34" s="3" t="s">
        <v>10077</v>
      </c>
      <c r="B34" s="1" t="s">
        <v>10078</v>
      </c>
      <c r="C34" s="4">
        <v>33.0</v>
      </c>
      <c r="D34" s="5" t="s">
        <v>10074</v>
      </c>
      <c r="E34" s="4" t="str">
        <f>IFERROR(__xludf.DUMMYFUNCTION("GOOGLETRANSLATE(D34, ""he"", ""en"")"),"for nothing")</f>
        <v>for nothing</v>
      </c>
      <c r="F34" s="4"/>
      <c r="G34" s="4"/>
      <c r="H34" s="4"/>
    </row>
    <row r="35" ht="15.75" customHeight="1">
      <c r="A35" s="3" t="s">
        <v>10079</v>
      </c>
      <c r="B35" s="1" t="s">
        <v>10080</v>
      </c>
      <c r="C35" s="4">
        <v>34.0</v>
      </c>
      <c r="D35" s="5" t="s">
        <v>10081</v>
      </c>
      <c r="E35" s="4" t="str">
        <f>IFERROR(__xludf.DUMMYFUNCTION("GOOGLETRANSLATE(D35, ""he"", ""en"")"),"dummy")</f>
        <v>dummy</v>
      </c>
      <c r="F35" s="4"/>
      <c r="G35" s="4"/>
      <c r="H35" s="4"/>
    </row>
    <row r="36" ht="15.75" customHeight="1">
      <c r="A36" s="3" t="s">
        <v>10082</v>
      </c>
      <c r="B36" s="1" t="s">
        <v>10083</v>
      </c>
      <c r="C36" s="4">
        <v>35.0</v>
      </c>
      <c r="D36" s="5" t="s">
        <v>10077</v>
      </c>
      <c r="E36" s="4" t="str">
        <f>IFERROR(__xludf.DUMMYFUNCTION("GOOGLETRANSLATE(D36, ""he"", ""en"")"),"his days")</f>
        <v>his days</v>
      </c>
      <c r="F36" s="4"/>
      <c r="G36" s="4"/>
      <c r="H36" s="4"/>
    </row>
    <row r="37" ht="15.75" customHeight="1">
      <c r="A37" s="8" t="s">
        <v>94</v>
      </c>
      <c r="B37" s="17">
        <v>5.0</v>
      </c>
      <c r="C37" s="4">
        <v>36.0</v>
      </c>
      <c r="D37" s="5" t="s">
        <v>10084</v>
      </c>
      <c r="E37" s="4" t="str">
        <f>IFERROR(__xludf.DUMMYFUNCTION("GOOGLETRANSLATE(D37, ""he"", ""en"")"),"as a shadow")</f>
        <v>as a shadow</v>
      </c>
      <c r="F37" s="4"/>
      <c r="G37" s="4"/>
      <c r="H37" s="4"/>
    </row>
    <row r="38" ht="15.75" customHeight="1">
      <c r="A38" s="3" t="s">
        <v>180</v>
      </c>
      <c r="B38" s="1" t="s">
        <v>2580</v>
      </c>
      <c r="C38" s="4">
        <v>37.0</v>
      </c>
      <c r="D38" s="5" t="s">
        <v>10085</v>
      </c>
      <c r="E38" s="4" t="str">
        <f>IFERROR(__xludf.DUMMYFUNCTION("GOOGLETRANSLATE(D38, ""he"", ""en"")"),"fetus:")</f>
        <v>fetus:</v>
      </c>
      <c r="F38" s="4"/>
      <c r="G38" s="4"/>
      <c r="H38" s="4"/>
    </row>
    <row r="39" ht="15.75" customHeight="1">
      <c r="A39" s="3" t="s">
        <v>10086</v>
      </c>
      <c r="B39" s="1" t="s">
        <v>10087</v>
      </c>
      <c r="C39" s="4">
        <v>38.0</v>
      </c>
      <c r="D39" s="5" t="s">
        <v>95</v>
      </c>
      <c r="E39" s="4" t="str">
        <f>IFERROR(__xludf.DUMMYFUNCTION("GOOGLETRANSLATE(D39, ""he"", ""en"")"),"{the}")</f>
        <v>{the}</v>
      </c>
      <c r="F39" s="4"/>
      <c r="G39" s="4"/>
      <c r="H39" s="4"/>
    </row>
    <row r="40" ht="15.75" customHeight="1">
      <c r="A40" s="3" t="s">
        <v>10088</v>
      </c>
      <c r="B40" s="1" t="s">
        <v>10089</v>
      </c>
      <c r="C40" s="4">
        <v>39.0</v>
      </c>
      <c r="D40" s="5" t="s">
        <v>180</v>
      </c>
      <c r="E40" s="4" t="str">
        <f>IFERROR(__xludf.DUMMYFUNCTION("GOOGLETRANSLATE(D40, ""he"", ""en"")"),"Jehovah")</f>
        <v>Jehovah</v>
      </c>
      <c r="F40" s="4"/>
      <c r="G40" s="4"/>
      <c r="H40" s="4"/>
    </row>
    <row r="41" ht="15.75" customHeight="1">
      <c r="A41" s="3" t="s">
        <v>10090</v>
      </c>
      <c r="B41" s="1" t="s">
        <v>10091</v>
      </c>
      <c r="C41" s="4">
        <v>40.0</v>
      </c>
      <c r="D41" s="5" t="s">
        <v>6045</v>
      </c>
      <c r="E41" s="4" t="str">
        <f>IFERROR(__xludf.DUMMYFUNCTION("GOOGLETRANSLATE(D41, ""he"", ""en"")"),"The 9th")</f>
        <v>The 9th</v>
      </c>
      <c r="F41" s="4"/>
      <c r="G41" s="4"/>
      <c r="H41" s="4"/>
    </row>
    <row r="42" ht="15.75" customHeight="1">
      <c r="A42" s="3" t="s">
        <v>10092</v>
      </c>
      <c r="B42" s="1" t="s">
        <v>10093</v>
      </c>
      <c r="C42" s="4">
        <v>41.0</v>
      </c>
      <c r="D42" s="5" t="s">
        <v>10094</v>
      </c>
      <c r="E42" s="4" t="str">
        <f>IFERROR(__xludf.DUMMYFUNCTION("GOOGLETRANSLATE(D42, ""he"", ""en"")"),"your name")</f>
        <v>your name</v>
      </c>
      <c r="F42" s="4"/>
      <c r="G42" s="4"/>
      <c r="H42" s="4"/>
    </row>
    <row r="43" ht="15.75" customHeight="1">
      <c r="A43" s="3" t="s">
        <v>10095</v>
      </c>
      <c r="B43" s="1" t="s">
        <v>10096</v>
      </c>
      <c r="C43" s="4">
        <v>42.0</v>
      </c>
      <c r="D43" s="5" t="s">
        <v>10088</v>
      </c>
      <c r="E43" s="4" t="str">
        <f>IFERROR(__xludf.DUMMYFUNCTION("GOOGLETRANSLATE(D43, ""he"", ""en"")"),"and come down")</f>
        <v>and come down</v>
      </c>
      <c r="F43" s="4"/>
      <c r="G43" s="4"/>
      <c r="H43" s="4"/>
    </row>
    <row r="44" ht="15.75" customHeight="1">
      <c r="A44" s="8" t="s">
        <v>112</v>
      </c>
      <c r="B44" s="17">
        <v>6.0</v>
      </c>
      <c r="C44" s="4">
        <v>43.0</v>
      </c>
      <c r="D44" s="5" t="s">
        <v>10097</v>
      </c>
      <c r="E44" s="4" t="str">
        <f>IFERROR(__xludf.DUMMYFUNCTION("GOOGLETRANSLATE(D44, ""he"", ""en"")"),"touch")</f>
        <v>touch</v>
      </c>
      <c r="F44" s="4"/>
      <c r="G44" s="4"/>
      <c r="H44" s="4"/>
    </row>
    <row r="45" ht="15.75" customHeight="1">
      <c r="A45" s="3" t="s">
        <v>10098</v>
      </c>
      <c r="B45" s="1" t="s">
        <v>10099</v>
      </c>
      <c r="C45" s="4">
        <v>44.0</v>
      </c>
      <c r="D45" s="5" t="s">
        <v>10100</v>
      </c>
      <c r="E45" s="4" t="str">
        <f>IFERROR(__xludf.DUMMYFUNCTION("GOOGLETRANSLATE(D45, ""he"", ""en"")"),"in the mountains")</f>
        <v>in the mountains</v>
      </c>
      <c r="F45" s="4"/>
      <c r="G45" s="4"/>
      <c r="H45" s="4"/>
    </row>
    <row r="46" ht="15.75" customHeight="1">
      <c r="A46" s="3" t="s">
        <v>10101</v>
      </c>
      <c r="B46" s="1" t="s">
        <v>10102</v>
      </c>
      <c r="C46" s="4">
        <v>45.0</v>
      </c>
      <c r="D46" s="5" t="s">
        <v>10103</v>
      </c>
      <c r="E46" s="4" t="str">
        <f>IFERROR(__xludf.DUMMYFUNCTION("GOOGLETRANSLATE(D46, ""he"", ""en"")"),"And we will:")</f>
        <v>And we will:</v>
      </c>
      <c r="F46" s="4"/>
      <c r="G46" s="4"/>
      <c r="H46" s="4"/>
    </row>
    <row r="47" ht="15.75" customHeight="1">
      <c r="A47" s="3" t="s">
        <v>10104</v>
      </c>
      <c r="B47" s="1" t="s">
        <v>10105</v>
      </c>
      <c r="C47" s="4">
        <v>46.0</v>
      </c>
      <c r="D47" s="5" t="s">
        <v>114</v>
      </c>
      <c r="E47" s="4" t="str">
        <f>IFERROR(__xludf.DUMMYFUNCTION("GOOGLETRANSLATE(D47, ""he"", ""en"")"),"{and}")</f>
        <v>{and}</v>
      </c>
      <c r="F47" s="4"/>
      <c r="G47" s="4"/>
      <c r="H47" s="4"/>
    </row>
    <row r="48" ht="15.75" customHeight="1">
      <c r="A48" s="3" t="s">
        <v>10106</v>
      </c>
      <c r="B48" s="1" t="s">
        <v>10107</v>
      </c>
      <c r="C48" s="4">
        <v>47.0</v>
      </c>
      <c r="D48" s="5" t="s">
        <v>10108</v>
      </c>
      <c r="E48" s="4" t="str">
        <f>IFERROR(__xludf.DUMMYFUNCTION("GOOGLETRANSLATE(D48, ""he"", ""en"")"),"Brock")</f>
        <v>Brock</v>
      </c>
      <c r="F48" s="4"/>
      <c r="G48" s="4"/>
      <c r="H48" s="4"/>
    </row>
    <row r="49" ht="15.75" customHeight="1">
      <c r="A49" s="3" t="s">
        <v>10109</v>
      </c>
      <c r="B49" s="1" t="s">
        <v>904</v>
      </c>
      <c r="C49" s="4">
        <v>48.0</v>
      </c>
      <c r="D49" s="5" t="s">
        <v>10110</v>
      </c>
      <c r="E49" s="4" t="str">
        <f>IFERROR(__xludf.DUMMYFUNCTION("GOOGLETRANSLATE(D49, ""he"", ""en"")"),"lightning")</f>
        <v>lightning</v>
      </c>
      <c r="F49" s="4"/>
      <c r="G49" s="4"/>
      <c r="H49" s="4"/>
    </row>
    <row r="50" ht="15.75" customHeight="1">
      <c r="A50" s="3" t="s">
        <v>10111</v>
      </c>
      <c r="B50" s="1" t="s">
        <v>10112</v>
      </c>
      <c r="C50" s="4">
        <v>49.0</v>
      </c>
      <c r="D50" s="5" t="s">
        <v>10104</v>
      </c>
      <c r="E50" s="4" t="str">
        <f>IFERROR(__xludf.DUMMYFUNCTION("GOOGLETRANSLATE(D50, ""he"", ""en"")"),"and distributed")</f>
        <v>and distributed</v>
      </c>
      <c r="F50" s="4"/>
      <c r="G50" s="4"/>
      <c r="H50" s="4"/>
    </row>
    <row r="51" ht="15.75" customHeight="1">
      <c r="A51" s="8" t="s">
        <v>127</v>
      </c>
      <c r="B51" s="17">
        <v>7.0</v>
      </c>
      <c r="C51" s="4">
        <v>50.0</v>
      </c>
      <c r="D51" s="5" t="s">
        <v>10113</v>
      </c>
      <c r="E51" s="4" t="str">
        <f>IFERROR(__xludf.DUMMYFUNCTION("GOOGLETRANSLATE(D51, ""he"", ""en"")"),"send")</f>
        <v>send</v>
      </c>
      <c r="F51" s="4"/>
      <c r="G51" s="4"/>
      <c r="H51" s="4"/>
    </row>
    <row r="52" ht="15.75" customHeight="1">
      <c r="A52" s="3" t="s">
        <v>10106</v>
      </c>
      <c r="B52" s="1" t="s">
        <v>10114</v>
      </c>
      <c r="C52" s="4">
        <v>51.0</v>
      </c>
      <c r="D52" s="5" t="s">
        <v>10115</v>
      </c>
      <c r="E52" s="4" t="str">
        <f>IFERROR(__xludf.DUMMYFUNCTION("GOOGLETRANSLATE(D52, ""he"", ""en"")"),"your arrows")</f>
        <v>your arrows</v>
      </c>
      <c r="F52" s="4"/>
      <c r="G52" s="4"/>
      <c r="H52" s="4"/>
    </row>
    <row r="53" ht="15.75" customHeight="1">
      <c r="A53" s="3" t="s">
        <v>2861</v>
      </c>
      <c r="B53" s="1" t="s">
        <v>9275</v>
      </c>
      <c r="C53" s="4">
        <v>52.0</v>
      </c>
      <c r="D53" s="5" t="s">
        <v>10116</v>
      </c>
      <c r="E53" s="4" t="str">
        <f>IFERROR(__xludf.DUMMYFUNCTION("GOOGLETRANSLATE(D53, ""he"", ""en"")"),"And be amazed:")</f>
        <v>And be amazed:</v>
      </c>
      <c r="F53" s="4"/>
      <c r="G53" s="4"/>
      <c r="H53" s="4"/>
    </row>
    <row r="54" ht="15.75" customHeight="1">
      <c r="A54" s="3" t="s">
        <v>10117</v>
      </c>
      <c r="B54" s="1" t="s">
        <v>10118</v>
      </c>
      <c r="C54" s="4">
        <v>53.0</v>
      </c>
      <c r="D54" s="5" t="s">
        <v>133</v>
      </c>
      <c r="E54" s="4" t="str">
        <f>IFERROR(__xludf.DUMMYFUNCTION("GOOGLETRANSLATE(D54, ""he"", ""en"")"),"{g}")</f>
        <v>{g}</v>
      </c>
      <c r="F54" s="4"/>
      <c r="G54" s="4"/>
      <c r="H54" s="4"/>
    </row>
    <row r="55" ht="15.75" customHeight="1">
      <c r="A55" s="3" t="s">
        <v>10119</v>
      </c>
      <c r="B55" s="1" t="s">
        <v>9895</v>
      </c>
      <c r="C55" s="4">
        <v>54.0</v>
      </c>
      <c r="D55" s="5" t="s">
        <v>10113</v>
      </c>
      <c r="E55" s="4" t="str">
        <f>IFERROR(__xludf.DUMMYFUNCTION("GOOGLETRANSLATE(D55, ""he"", ""en"")"),"send")</f>
        <v>send</v>
      </c>
      <c r="F55" s="4"/>
      <c r="G55" s="4"/>
      <c r="H55" s="4"/>
    </row>
    <row r="56" ht="15.75" customHeight="1">
      <c r="A56" s="3" t="s">
        <v>10120</v>
      </c>
      <c r="B56" s="1" t="s">
        <v>10121</v>
      </c>
      <c r="C56" s="4">
        <v>55.0</v>
      </c>
      <c r="D56" s="5" t="s">
        <v>5512</v>
      </c>
      <c r="E56" s="4" t="str">
        <f>IFERROR(__xludf.DUMMYFUNCTION("GOOGLETRANSLATE(D56, ""he"", ""en"")"),"your hands")</f>
        <v>your hands</v>
      </c>
      <c r="F56" s="4"/>
      <c r="G56" s="4"/>
      <c r="H56" s="4"/>
    </row>
    <row r="57" ht="15.75" customHeight="1">
      <c r="A57" s="3" t="s">
        <v>10122</v>
      </c>
      <c r="B57" s="1" t="s">
        <v>10123</v>
      </c>
      <c r="C57" s="4">
        <v>56.0</v>
      </c>
      <c r="D57" s="5" t="s">
        <v>10124</v>
      </c>
      <c r="E57" s="4" t="str">
        <f>IFERROR(__xludf.DUMMYFUNCTION("GOOGLETRANSLATE(D57, ""he"", ""en"")"),"from above")</f>
        <v>from above</v>
      </c>
      <c r="F57" s="4"/>
      <c r="G57" s="4"/>
      <c r="H57" s="4"/>
    </row>
    <row r="58" ht="15.75" customHeight="1">
      <c r="A58" s="3" t="s">
        <v>8854</v>
      </c>
      <c r="B58" s="1" t="s">
        <v>10125</v>
      </c>
      <c r="C58" s="4">
        <v>57.0</v>
      </c>
      <c r="D58" s="5" t="s">
        <v>10126</v>
      </c>
      <c r="E58" s="4" t="str">
        <f>IFERROR(__xludf.DUMMYFUNCTION("GOOGLETRANSLATE(D58, ""he"", ""en"")"),"I'm kidding")</f>
        <v>I'm kidding</v>
      </c>
      <c r="F58" s="4"/>
      <c r="G58" s="4"/>
      <c r="H58" s="4"/>
    </row>
    <row r="59" ht="15.75" customHeight="1">
      <c r="A59" s="3" t="s">
        <v>3166</v>
      </c>
      <c r="B59" s="1" t="s">
        <v>10127</v>
      </c>
      <c r="C59" s="4">
        <v>58.0</v>
      </c>
      <c r="D59" s="5" t="s">
        <v>10128</v>
      </c>
      <c r="E59" s="4" t="str">
        <f>IFERROR(__xludf.DUMMYFUNCTION("GOOGLETRANSLATE(D59, ""he"", ""en"")"),"And save me")</f>
        <v>And save me</v>
      </c>
      <c r="F59" s="4"/>
      <c r="G59" s="4"/>
      <c r="H59" s="4"/>
    </row>
    <row r="60" ht="15.75" customHeight="1">
      <c r="A60" s="3" t="s">
        <v>8184</v>
      </c>
      <c r="B60" s="1" t="s">
        <v>843</v>
      </c>
      <c r="C60" s="4">
        <v>59.0</v>
      </c>
      <c r="D60" s="5" t="s">
        <v>10129</v>
      </c>
      <c r="E60" s="4" t="str">
        <f>IFERROR(__xludf.DUMMYFUNCTION("GOOGLETRANSLATE(D60, ""he"", ""en"")"),"from water")</f>
        <v>from water</v>
      </c>
      <c r="F60" s="4"/>
      <c r="G60" s="4"/>
      <c r="H60" s="4"/>
    </row>
    <row r="61" ht="15.75" customHeight="1">
      <c r="A61" s="3" t="s">
        <v>3026</v>
      </c>
      <c r="B61" s="1" t="s">
        <v>10130</v>
      </c>
      <c r="C61" s="4">
        <v>60.0</v>
      </c>
      <c r="D61" s="5" t="s">
        <v>977</v>
      </c>
      <c r="E61" s="4" t="str">
        <f>IFERROR(__xludf.DUMMYFUNCTION("GOOGLETRANSLATE(D61, ""he"", ""en"")"),"many")</f>
        <v>many</v>
      </c>
      <c r="F61" s="4"/>
      <c r="G61" s="4"/>
      <c r="H61" s="4"/>
    </row>
    <row r="62" ht="15.75" customHeight="1">
      <c r="A62" s="8" t="s">
        <v>143</v>
      </c>
      <c r="B62" s="17">
        <v>8.0</v>
      </c>
      <c r="C62" s="4">
        <v>61.0</v>
      </c>
      <c r="D62" s="5" t="s">
        <v>3168</v>
      </c>
      <c r="E62" s="4" t="str">
        <f>IFERROR(__xludf.DUMMYFUNCTION("GOOGLETRANSLATE(D62, ""he"", ""en"")"),"immediately")</f>
        <v>immediately</v>
      </c>
      <c r="F62" s="4"/>
      <c r="G62" s="4"/>
      <c r="H62" s="4"/>
    </row>
    <row r="63" ht="15.75" customHeight="1">
      <c r="A63" s="3" t="s">
        <v>1035</v>
      </c>
      <c r="B63" s="1" t="s">
        <v>1036</v>
      </c>
      <c r="C63" s="4">
        <v>62.0</v>
      </c>
      <c r="D63" s="5" t="s">
        <v>861</v>
      </c>
      <c r="E63" s="4" t="str">
        <f>IFERROR(__xludf.DUMMYFUNCTION("GOOGLETRANSLATE(D63, ""he"", ""en"")"),"my son")</f>
        <v>my son</v>
      </c>
      <c r="F63" s="4"/>
      <c r="G63" s="4"/>
      <c r="H63" s="4"/>
    </row>
    <row r="64" ht="15.75" customHeight="1">
      <c r="A64" s="3" t="s">
        <v>10131</v>
      </c>
      <c r="B64" s="1" t="s">
        <v>10132</v>
      </c>
      <c r="C64" s="4">
        <v>63.0</v>
      </c>
      <c r="D64" s="5" t="s">
        <v>3030</v>
      </c>
      <c r="E64" s="4" t="str">
        <f>IFERROR(__xludf.DUMMYFUNCTION("GOOGLETRANSLATE(D64, ""he"", ""en"")"),"foreign land:")</f>
        <v>foreign land:</v>
      </c>
      <c r="F64" s="4"/>
      <c r="G64" s="4"/>
      <c r="H64" s="4"/>
    </row>
    <row r="65" ht="15.75" customHeight="1">
      <c r="A65" s="3" t="s">
        <v>10133</v>
      </c>
      <c r="B65" s="1" t="s">
        <v>10134</v>
      </c>
      <c r="C65" s="4">
        <v>64.0</v>
      </c>
      <c r="D65" s="5" t="s">
        <v>152</v>
      </c>
      <c r="E65" s="4" t="str">
        <f>IFERROR(__xludf.DUMMYFUNCTION("GOOGLETRANSLATE(D65, ""he"", ""en"")"),"{h}")</f>
        <v>{h}</v>
      </c>
      <c r="F65" s="4"/>
      <c r="G65" s="4"/>
      <c r="H65" s="4"/>
    </row>
    <row r="66" ht="15.75" customHeight="1">
      <c r="A66" s="3" t="s">
        <v>10135</v>
      </c>
      <c r="B66" s="1" t="s">
        <v>10136</v>
      </c>
      <c r="C66" s="4">
        <v>65.0</v>
      </c>
      <c r="D66" s="5" t="s">
        <v>1039</v>
      </c>
      <c r="E66" s="4" t="str">
        <f>IFERROR(__xludf.DUMMYFUNCTION("GOOGLETRANSLATE(D66, ""he"", ""en"")"),"which")</f>
        <v>which</v>
      </c>
      <c r="F66" s="4"/>
      <c r="G66" s="4"/>
      <c r="H66" s="4"/>
    </row>
    <row r="67" ht="15.75" customHeight="1">
      <c r="A67" s="3" t="s">
        <v>749</v>
      </c>
      <c r="B67" s="1" t="s">
        <v>10137</v>
      </c>
      <c r="C67" s="4">
        <v>66.0</v>
      </c>
      <c r="D67" s="5" t="s">
        <v>10138</v>
      </c>
      <c r="E67" s="4" t="str">
        <f>IFERROR(__xludf.DUMMYFUNCTION("GOOGLETRANSLATE(D67, ""he"", ""en"")"),"their mouths")</f>
        <v>their mouths</v>
      </c>
      <c r="F67" s="4"/>
      <c r="G67" s="4"/>
      <c r="H67" s="4"/>
    </row>
    <row r="68" ht="15.75" customHeight="1">
      <c r="A68" s="3" t="s">
        <v>10139</v>
      </c>
      <c r="B68" s="1" t="s">
        <v>5944</v>
      </c>
      <c r="C68" s="4">
        <v>67.0</v>
      </c>
      <c r="D68" s="5" t="s">
        <v>10140</v>
      </c>
      <c r="E68" s="4" t="str">
        <f>IFERROR(__xludf.DUMMYFUNCTION("GOOGLETRANSLATE(D68, ""he"", ""en"")"),"thing")</f>
        <v>thing</v>
      </c>
      <c r="F68" s="4"/>
      <c r="G68" s="4"/>
      <c r="H68" s="4"/>
    </row>
    <row r="69" ht="15.75" customHeight="1">
      <c r="A69" s="8" t="s">
        <v>162</v>
      </c>
      <c r="B69" s="17">
        <v>9.0</v>
      </c>
      <c r="C69" s="4">
        <v>68.0</v>
      </c>
      <c r="D69" s="5" t="s">
        <v>6059</v>
      </c>
      <c r="E69" s="4" t="str">
        <f>IFERROR(__xludf.DUMMYFUNCTION("GOOGLETRANSLATE(D69, ""he"", ""en"")"),"vain")</f>
        <v>vain</v>
      </c>
      <c r="F69" s="4"/>
      <c r="G69" s="4"/>
      <c r="H69" s="4"/>
    </row>
    <row r="70" ht="15.75" customHeight="1">
      <c r="A70" s="3" t="s">
        <v>35</v>
      </c>
      <c r="B70" s="1" t="s">
        <v>2807</v>
      </c>
      <c r="C70" s="4">
        <v>69.0</v>
      </c>
      <c r="D70" s="5" t="s">
        <v>10135</v>
      </c>
      <c r="E70" s="4" t="str">
        <f>IFERROR(__xludf.DUMMYFUNCTION("GOOGLETRANSLATE(D70, ""he"", ""en"")"),"and their names")</f>
        <v>and their names</v>
      </c>
      <c r="F70" s="4"/>
      <c r="G70" s="4"/>
      <c r="H70" s="4"/>
    </row>
    <row r="71" ht="15.75" customHeight="1">
      <c r="A71" s="3" t="s">
        <v>10141</v>
      </c>
      <c r="B71" s="1" t="s">
        <v>10142</v>
      </c>
      <c r="C71" s="4">
        <v>70.0</v>
      </c>
      <c r="D71" s="5" t="s">
        <v>749</v>
      </c>
      <c r="E71" s="4" t="str">
        <f>IFERROR(__xludf.DUMMYFUNCTION("GOOGLETRANSLATE(D71, ""he"", ""en"")"),"right")</f>
        <v>right</v>
      </c>
      <c r="F71" s="4"/>
      <c r="G71" s="4"/>
      <c r="H71" s="4"/>
    </row>
    <row r="72" ht="15.75" customHeight="1">
      <c r="A72" s="3" t="s">
        <v>10143</v>
      </c>
      <c r="B72" s="1" t="s">
        <v>10144</v>
      </c>
      <c r="C72" s="4">
        <v>71.0</v>
      </c>
      <c r="D72" s="5" t="s">
        <v>6908</v>
      </c>
      <c r="E72" s="4" t="str">
        <f>IFERROR(__xludf.DUMMYFUNCTION("GOOGLETRANSLATE(D72, ""he"", ""en"")"),"lie:")</f>
        <v>lie:</v>
      </c>
      <c r="F72" s="4"/>
      <c r="G72" s="4"/>
      <c r="H72" s="4"/>
    </row>
    <row r="73" ht="15.75" customHeight="1">
      <c r="A73" s="3" t="s">
        <v>10145</v>
      </c>
      <c r="B73" s="1" t="s">
        <v>10146</v>
      </c>
      <c r="C73" s="4">
        <v>72.0</v>
      </c>
      <c r="D73" s="5" t="s">
        <v>170</v>
      </c>
      <c r="E73" s="4" t="str">
        <f>IFERROR(__xludf.DUMMYFUNCTION("GOOGLETRANSLATE(D73, ""he"", ""en"")"),"{ninth}")</f>
        <v>{ninth}</v>
      </c>
      <c r="F73" s="4"/>
      <c r="G73" s="4"/>
      <c r="H73" s="4"/>
    </row>
    <row r="74" ht="15.75" customHeight="1">
      <c r="A74" s="3" t="s">
        <v>5496</v>
      </c>
      <c r="B74" s="1" t="s">
        <v>10147</v>
      </c>
      <c r="C74" s="4">
        <v>73.0</v>
      </c>
      <c r="D74" s="5" t="s">
        <v>35</v>
      </c>
      <c r="E74" s="4" t="str">
        <f>IFERROR(__xludf.DUMMYFUNCTION("GOOGLETRANSLATE(D74, ""he"", ""en"")"),"god")</f>
        <v>god</v>
      </c>
      <c r="F74" s="4"/>
      <c r="G74" s="4"/>
      <c r="H74" s="4"/>
    </row>
    <row r="75" ht="15.75" customHeight="1">
      <c r="A75" s="3" t="s">
        <v>10148</v>
      </c>
      <c r="B75" s="1" t="s">
        <v>10149</v>
      </c>
      <c r="C75" s="4">
        <v>74.0</v>
      </c>
      <c r="D75" s="5" t="s">
        <v>3236</v>
      </c>
      <c r="E75" s="4" t="str">
        <f>IFERROR(__xludf.DUMMYFUNCTION("GOOGLETRANSLATE(D75, ""he"", ""en"")"),"song")</f>
        <v>song</v>
      </c>
      <c r="F75" s="4"/>
      <c r="G75" s="4"/>
      <c r="H75" s="4"/>
    </row>
    <row r="76" ht="15.75" customHeight="1">
      <c r="A76" s="8" t="s">
        <v>197</v>
      </c>
      <c r="B76" s="17">
        <v>10.0</v>
      </c>
      <c r="C76" s="4">
        <v>75.0</v>
      </c>
      <c r="D76" s="5" t="s">
        <v>10150</v>
      </c>
      <c r="E76" s="4" t="str">
        <f>IFERROR(__xludf.DUMMYFUNCTION("GOOGLETRANSLATE(D76, ""he"", ""en"")"),"new")</f>
        <v>new</v>
      </c>
      <c r="F76" s="4"/>
      <c r="G76" s="4"/>
      <c r="H76" s="4"/>
    </row>
    <row r="77" ht="15.75" customHeight="1">
      <c r="A77" s="3" t="s">
        <v>10151</v>
      </c>
      <c r="B77" s="1" t="s">
        <v>10152</v>
      </c>
      <c r="C77" s="4">
        <v>76.0</v>
      </c>
      <c r="D77" s="5" t="s">
        <v>4590</v>
      </c>
      <c r="E77" s="4" t="str">
        <f>IFERROR(__xludf.DUMMYFUNCTION("GOOGLETRANSLATE(D77, ""he"", ""en"")"),"wealth")</f>
        <v>wealth</v>
      </c>
      <c r="F77" s="4"/>
      <c r="G77" s="4"/>
      <c r="H77" s="4"/>
    </row>
    <row r="78" ht="15.75" customHeight="1">
      <c r="A78" s="3" t="s">
        <v>10153</v>
      </c>
      <c r="B78" s="1" t="s">
        <v>7348</v>
      </c>
      <c r="C78" s="4">
        <v>77.0</v>
      </c>
      <c r="D78" s="5" t="s">
        <v>10154</v>
      </c>
      <c r="E78" s="4" t="str">
        <f>IFERROR(__xludf.DUMMYFUNCTION("GOOGLETRANSLATE(D78, ""he"", ""en"")"),"to you")</f>
        <v>to you</v>
      </c>
      <c r="F78" s="4"/>
      <c r="G78" s="4"/>
      <c r="H78" s="4"/>
    </row>
    <row r="79" ht="15.75" customHeight="1">
      <c r="A79" s="3" t="s">
        <v>10155</v>
      </c>
      <c r="B79" s="1" t="s">
        <v>10156</v>
      </c>
      <c r="C79" s="4">
        <v>78.0</v>
      </c>
      <c r="D79" s="5" t="s">
        <v>10157</v>
      </c>
      <c r="E79" s="4" t="str">
        <f>IFERROR(__xludf.DUMMYFUNCTION("GOOGLETRANSLATE(D79, ""he"", ""en"")"),"in a harp")</f>
        <v>in a harp</v>
      </c>
      <c r="F79" s="4"/>
      <c r="G79" s="4"/>
      <c r="H79" s="4"/>
    </row>
    <row r="80" ht="15.75" customHeight="1">
      <c r="A80" s="3" t="s">
        <v>10158</v>
      </c>
      <c r="B80" s="1" t="s">
        <v>10159</v>
      </c>
      <c r="C80" s="4">
        <v>79.0</v>
      </c>
      <c r="D80" s="5" t="s">
        <v>5496</v>
      </c>
      <c r="E80" s="4" t="str">
        <f>IFERROR(__xludf.DUMMYFUNCTION("GOOGLETRANSLATE(D80, ""he"", ""en"")"),"decade")</f>
        <v>decade</v>
      </c>
      <c r="F80" s="4"/>
      <c r="G80" s="4"/>
      <c r="H80" s="4"/>
    </row>
    <row r="81" ht="15.75" customHeight="1">
      <c r="A81" s="3" t="s">
        <v>10160</v>
      </c>
      <c r="B81" s="1" t="s">
        <v>3948</v>
      </c>
      <c r="C81" s="4">
        <v>80.0</v>
      </c>
      <c r="D81" s="5" t="s">
        <v>225</v>
      </c>
      <c r="E81" s="4" t="str">
        <f>IFERROR(__xludf.DUMMYFUNCTION("GOOGLETRANSLATE(D81, ""he"", ""en"")"),"Azmara")</f>
        <v>Azmara</v>
      </c>
      <c r="F81" s="4"/>
      <c r="G81" s="4"/>
      <c r="H81" s="4"/>
    </row>
    <row r="82" ht="15.75" customHeight="1">
      <c r="A82" s="3" t="s">
        <v>2287</v>
      </c>
      <c r="B82" s="1" t="s">
        <v>10161</v>
      </c>
      <c r="C82" s="4">
        <v>81.0</v>
      </c>
      <c r="D82" s="5" t="s">
        <v>2838</v>
      </c>
      <c r="E82" s="4" t="str">
        <f>IFERROR(__xludf.DUMMYFUNCTION("GOOGLETRANSLATE(D82, ""he"", ""en"")"),"to you:")</f>
        <v>to you:</v>
      </c>
      <c r="F82" s="4"/>
      <c r="G82" s="4"/>
      <c r="H82" s="4"/>
    </row>
    <row r="83" ht="15.75" customHeight="1">
      <c r="A83" s="3" t="s">
        <v>10162</v>
      </c>
      <c r="B83" s="1" t="s">
        <v>10163</v>
      </c>
      <c r="C83" s="4">
        <v>82.0</v>
      </c>
      <c r="D83" s="5" t="s">
        <v>216</v>
      </c>
      <c r="E83" s="4" t="str">
        <f>IFERROR(__xludf.DUMMYFUNCTION("GOOGLETRANSLATE(D83, ""he"", ""en"")"),"{y}")</f>
        <v>{y}</v>
      </c>
      <c r="F83" s="4"/>
      <c r="G83" s="4"/>
      <c r="H83" s="4"/>
    </row>
    <row r="84" ht="15.75" customHeight="1">
      <c r="A84" s="3" t="s">
        <v>5438</v>
      </c>
      <c r="B84" s="1" t="s">
        <v>10164</v>
      </c>
      <c r="C84" s="4">
        <v>83.0</v>
      </c>
      <c r="D84" s="5" t="s">
        <v>10151</v>
      </c>
      <c r="E84" s="4" t="str">
        <f>IFERROR(__xludf.DUMMYFUNCTION("GOOGLETRANSLATE(D84, ""he"", ""en"")"),"the giver")</f>
        <v>the giver</v>
      </c>
      <c r="F84" s="4"/>
      <c r="G84" s="4"/>
      <c r="H84" s="4"/>
    </row>
    <row r="85" ht="15.75" customHeight="1">
      <c r="A85" s="8" t="s">
        <v>215</v>
      </c>
      <c r="B85" s="17">
        <v>11.0</v>
      </c>
      <c r="C85" s="4">
        <v>84.0</v>
      </c>
      <c r="D85" s="5" t="s">
        <v>10165</v>
      </c>
      <c r="E85" s="4" t="str">
        <f>IFERROR(__xludf.DUMMYFUNCTION("GOOGLETRANSLATE(D85, ""he"", ""en"")"),"salvation")</f>
        <v>salvation</v>
      </c>
      <c r="F85" s="4"/>
      <c r="G85" s="4"/>
      <c r="H85" s="4"/>
    </row>
    <row r="86" ht="15.75" customHeight="1">
      <c r="A86" s="3" t="s">
        <v>10119</v>
      </c>
      <c r="B86" s="1" t="s">
        <v>9895</v>
      </c>
      <c r="C86" s="4">
        <v>85.0</v>
      </c>
      <c r="D86" s="5" t="s">
        <v>10166</v>
      </c>
      <c r="E86" s="4" t="str">
        <f>IFERROR(__xludf.DUMMYFUNCTION("GOOGLETRANSLATE(D86, ""he"", ""en"")"),"to the kings")</f>
        <v>to the kings</v>
      </c>
      <c r="F86" s="4"/>
      <c r="G86" s="4"/>
      <c r="H86" s="4"/>
    </row>
    <row r="87" ht="15.75" customHeight="1">
      <c r="A87" s="3" t="s">
        <v>10120</v>
      </c>
      <c r="B87" s="1" t="s">
        <v>10121</v>
      </c>
      <c r="C87" s="4">
        <v>86.0</v>
      </c>
      <c r="D87" s="5" t="s">
        <v>10158</v>
      </c>
      <c r="E87" s="4" t="str">
        <f>IFERROR(__xludf.DUMMYFUNCTION("GOOGLETRANSLATE(D87, ""he"", ""en"")"),"the distribution")</f>
        <v>the distribution</v>
      </c>
      <c r="F87" s="4"/>
      <c r="G87" s="4"/>
      <c r="H87" s="4"/>
    </row>
    <row r="88" ht="15.75" customHeight="1">
      <c r="A88" s="3" t="s">
        <v>3166</v>
      </c>
      <c r="B88" s="1" t="s">
        <v>3167</v>
      </c>
      <c r="C88" s="4">
        <v>87.0</v>
      </c>
      <c r="D88" s="5" t="s">
        <v>1099</v>
      </c>
      <c r="E88" s="4" t="str">
        <f>IFERROR(__xludf.DUMMYFUNCTION("GOOGLETRANSLATE(D88, ""he"", ""en"")"),"you")</f>
        <v>you</v>
      </c>
      <c r="F88" s="4"/>
      <c r="G88" s="4"/>
      <c r="H88" s="4"/>
    </row>
    <row r="89" ht="15.75" customHeight="1">
      <c r="A89" s="3" t="s">
        <v>10167</v>
      </c>
      <c r="B89" s="1" t="s">
        <v>10168</v>
      </c>
      <c r="C89" s="4">
        <v>88.0</v>
      </c>
      <c r="D89" s="5" t="s">
        <v>4852</v>
      </c>
      <c r="E89" s="4" t="str">
        <f>IFERROR(__xludf.DUMMYFUNCTION("GOOGLETRANSLATE(D89, ""he"", ""en"")"),"uncle")</f>
        <v>uncle</v>
      </c>
      <c r="F89" s="4"/>
      <c r="G89" s="4"/>
      <c r="H89" s="4"/>
    </row>
    <row r="90" ht="15.75" customHeight="1">
      <c r="A90" s="3" t="s">
        <v>1035</v>
      </c>
      <c r="B90" s="1" t="s">
        <v>1036</v>
      </c>
      <c r="C90" s="4">
        <v>89.0</v>
      </c>
      <c r="D90" s="5" t="s">
        <v>2287</v>
      </c>
      <c r="E90" s="4" t="str">
        <f>IFERROR(__xludf.DUMMYFUNCTION("GOOGLETRANSLATE(D90, ""he"", ""en"")"),"His servant")</f>
        <v>His servant</v>
      </c>
      <c r="F90" s="4"/>
      <c r="G90" s="4"/>
      <c r="H90" s="4"/>
    </row>
    <row r="91" ht="15.75" customHeight="1">
      <c r="A91" s="3" t="s">
        <v>10131</v>
      </c>
      <c r="B91" s="1" t="s">
        <v>10132</v>
      </c>
      <c r="C91" s="4">
        <v>90.0</v>
      </c>
      <c r="D91" s="5" t="s">
        <v>10162</v>
      </c>
      <c r="E91" s="4" t="str">
        <f>IFERROR(__xludf.DUMMYFUNCTION("GOOGLETRANSLATE(D91, ""he"", ""en"")"),"from a sword")</f>
        <v>from a sword</v>
      </c>
      <c r="F91" s="4"/>
      <c r="G91" s="4"/>
      <c r="H91" s="4"/>
    </row>
    <row r="92" ht="15.75" customHeight="1">
      <c r="A92" s="3" t="s">
        <v>10133</v>
      </c>
      <c r="B92" s="1" t="s">
        <v>10134</v>
      </c>
      <c r="C92" s="4">
        <v>91.0</v>
      </c>
      <c r="D92" s="5" t="s">
        <v>5454</v>
      </c>
      <c r="E92" s="4" t="str">
        <f>IFERROR(__xludf.DUMMYFUNCTION("GOOGLETRANSLATE(D92, ""he"", ""en"")"),"evil:")</f>
        <v>evil:</v>
      </c>
      <c r="F92" s="4"/>
      <c r="G92" s="4"/>
      <c r="H92" s="4"/>
    </row>
    <row r="93" ht="15.75" customHeight="1">
      <c r="A93" s="3" t="s">
        <v>10135</v>
      </c>
      <c r="B93" s="1" t="s">
        <v>10136</v>
      </c>
      <c r="C93" s="4">
        <v>92.0</v>
      </c>
      <c r="D93" s="5" t="s">
        <v>233</v>
      </c>
      <c r="E93" s="4" t="str">
        <f>IFERROR(__xludf.DUMMYFUNCTION("GOOGLETRANSLATE(D93, ""he"", ""en"")"),"{y}")</f>
        <v>{y}</v>
      </c>
      <c r="F93" s="4"/>
      <c r="G93" s="4"/>
      <c r="H93" s="4"/>
    </row>
    <row r="94" ht="15.75" customHeight="1">
      <c r="A94" s="3" t="s">
        <v>749</v>
      </c>
      <c r="B94" s="1" t="s">
        <v>10137</v>
      </c>
      <c r="C94" s="4">
        <v>93.0</v>
      </c>
      <c r="D94" s="5" t="s">
        <v>10126</v>
      </c>
      <c r="E94" s="4" t="str">
        <f>IFERROR(__xludf.DUMMYFUNCTION("GOOGLETRANSLATE(D94, ""he"", ""en"")"),"I'm kidding")</f>
        <v>I'm kidding</v>
      </c>
      <c r="F94" s="4"/>
      <c r="G94" s="4"/>
      <c r="H94" s="4"/>
    </row>
    <row r="95" ht="15.75" customHeight="1">
      <c r="A95" s="3" t="s">
        <v>10139</v>
      </c>
      <c r="B95" s="1" t="s">
        <v>5944</v>
      </c>
      <c r="C95" s="4">
        <v>94.0</v>
      </c>
      <c r="D95" s="5" t="s">
        <v>10128</v>
      </c>
      <c r="E95" s="4" t="str">
        <f>IFERROR(__xludf.DUMMYFUNCTION("GOOGLETRANSLATE(D95, ""he"", ""en"")"),"And save me")</f>
        <v>And save me</v>
      </c>
      <c r="F95" s="4"/>
      <c r="G95" s="4"/>
      <c r="H95" s="4"/>
    </row>
    <row r="96" ht="15.75" customHeight="1">
      <c r="A96" s="8" t="s">
        <v>472</v>
      </c>
      <c r="B96" s="17">
        <v>12.0</v>
      </c>
      <c r="C96" s="4">
        <v>95.0</v>
      </c>
      <c r="D96" s="5" t="s">
        <v>3168</v>
      </c>
      <c r="E96" s="4" t="str">
        <f>IFERROR(__xludf.DUMMYFUNCTION("GOOGLETRANSLATE(D96, ""he"", ""en"")"),"immediately")</f>
        <v>immediately</v>
      </c>
      <c r="F96" s="4"/>
      <c r="G96" s="4"/>
      <c r="H96" s="4"/>
    </row>
    <row r="97" ht="15.75" customHeight="1">
      <c r="A97" s="3" t="s">
        <v>1035</v>
      </c>
      <c r="B97" s="1" t="s">
        <v>5759</v>
      </c>
      <c r="C97" s="4">
        <v>96.0</v>
      </c>
      <c r="D97" s="5" t="s">
        <v>861</v>
      </c>
      <c r="E97" s="4" t="str">
        <f>IFERROR(__xludf.DUMMYFUNCTION("GOOGLETRANSLATE(D97, ""he"", ""en"")"),"my son")</f>
        <v>my son</v>
      </c>
      <c r="F97" s="4"/>
      <c r="G97" s="4"/>
      <c r="H97" s="4"/>
    </row>
    <row r="98" ht="15.75" customHeight="1">
      <c r="A98" s="3" t="s">
        <v>10169</v>
      </c>
      <c r="B98" s="1" t="s">
        <v>10170</v>
      </c>
      <c r="C98" s="4">
        <v>97.0</v>
      </c>
      <c r="D98" s="5" t="s">
        <v>3026</v>
      </c>
      <c r="E98" s="4" t="str">
        <f>IFERROR(__xludf.DUMMYFUNCTION("GOOGLETRANSLATE(D98, ""he"", ""en"")"),"foreign land")</f>
        <v>foreign land</v>
      </c>
      <c r="F98" s="4"/>
      <c r="G98" s="4"/>
      <c r="H98" s="4"/>
    </row>
    <row r="99" ht="15.75" customHeight="1">
      <c r="A99" s="3" t="s">
        <v>10171</v>
      </c>
      <c r="B99" s="1" t="s">
        <v>10172</v>
      </c>
      <c r="C99" s="4">
        <v>98.0</v>
      </c>
      <c r="D99" s="5" t="s">
        <v>1039</v>
      </c>
      <c r="E99" s="4" t="str">
        <f>IFERROR(__xludf.DUMMYFUNCTION("GOOGLETRANSLATE(D99, ""he"", ""en"")"),"which")</f>
        <v>which</v>
      </c>
      <c r="F99" s="4"/>
      <c r="G99" s="4"/>
      <c r="H99" s="4"/>
    </row>
    <row r="100" ht="15.75" customHeight="1">
      <c r="A100" s="3" t="s">
        <v>10173</v>
      </c>
      <c r="B100" s="1" t="s">
        <v>10174</v>
      </c>
      <c r="C100" s="4">
        <v>99.0</v>
      </c>
      <c r="D100" s="5" t="s">
        <v>10138</v>
      </c>
      <c r="E100" s="4" t="str">
        <f>IFERROR(__xludf.DUMMYFUNCTION("GOOGLETRANSLATE(D100, ""he"", ""en"")"),"their mouths")</f>
        <v>their mouths</v>
      </c>
      <c r="F100" s="4"/>
      <c r="G100" s="4"/>
      <c r="H100" s="4"/>
    </row>
    <row r="101" ht="15.75" customHeight="1">
      <c r="A101" s="3" t="s">
        <v>10175</v>
      </c>
      <c r="B101" s="1" t="s">
        <v>10176</v>
      </c>
      <c r="C101" s="4">
        <v>100.0</v>
      </c>
      <c r="D101" s="5" t="s">
        <v>10140</v>
      </c>
      <c r="E101" s="4" t="str">
        <f>IFERROR(__xludf.DUMMYFUNCTION("GOOGLETRANSLATE(D101, ""he"", ""en"")"),"thing")</f>
        <v>thing</v>
      </c>
      <c r="F101" s="4"/>
      <c r="G101" s="4"/>
      <c r="H101" s="4"/>
    </row>
    <row r="102" ht="15.75" customHeight="1">
      <c r="A102" s="3" t="s">
        <v>10177</v>
      </c>
      <c r="B102" s="1" t="s">
        <v>10178</v>
      </c>
      <c r="C102" s="4">
        <v>101.0</v>
      </c>
      <c r="D102" s="5" t="s">
        <v>6059</v>
      </c>
      <c r="E102" s="4" t="str">
        <f>IFERROR(__xludf.DUMMYFUNCTION("GOOGLETRANSLATE(D102, ""he"", ""en"")"),"vain")</f>
        <v>vain</v>
      </c>
      <c r="F102" s="4"/>
      <c r="G102" s="4"/>
      <c r="H102" s="4"/>
    </row>
    <row r="103" ht="15.75" customHeight="1">
      <c r="A103" s="3" t="s">
        <v>10179</v>
      </c>
      <c r="B103" s="1" t="s">
        <v>10180</v>
      </c>
      <c r="C103" s="4">
        <v>102.0</v>
      </c>
      <c r="D103" s="5" t="s">
        <v>10135</v>
      </c>
      <c r="E103" s="4" t="str">
        <f>IFERROR(__xludf.DUMMYFUNCTION("GOOGLETRANSLATE(D103, ""he"", ""en"")"),"and their names")</f>
        <v>and their names</v>
      </c>
      <c r="F103" s="4"/>
      <c r="G103" s="4"/>
      <c r="H103" s="4"/>
    </row>
    <row r="104" ht="15.75" customHeight="1">
      <c r="A104" s="3" t="s">
        <v>10181</v>
      </c>
      <c r="B104" s="1" t="s">
        <v>10182</v>
      </c>
      <c r="C104" s="4">
        <v>103.0</v>
      </c>
      <c r="D104" s="5" t="s">
        <v>749</v>
      </c>
      <c r="E104" s="4" t="str">
        <f>IFERROR(__xludf.DUMMYFUNCTION("GOOGLETRANSLATE(D104, ""he"", ""en"")"),"right")</f>
        <v>right</v>
      </c>
      <c r="F104" s="4"/>
      <c r="G104" s="4"/>
      <c r="H104" s="4"/>
    </row>
    <row r="105" ht="15.75" customHeight="1">
      <c r="A105" s="3" t="s">
        <v>10183</v>
      </c>
      <c r="B105" s="1" t="s">
        <v>10184</v>
      </c>
      <c r="C105" s="4">
        <v>104.0</v>
      </c>
      <c r="D105" s="5" t="s">
        <v>6908</v>
      </c>
      <c r="E105" s="4" t="str">
        <f>IFERROR(__xludf.DUMMYFUNCTION("GOOGLETRANSLATE(D105, ""he"", ""en"")"),"lie:")</f>
        <v>lie:</v>
      </c>
      <c r="F105" s="4"/>
      <c r="G105" s="4"/>
      <c r="H105" s="4"/>
    </row>
    <row r="106" ht="15.75" customHeight="1">
      <c r="A106" s="3" t="s">
        <v>10185</v>
      </c>
      <c r="B106" s="1" t="s">
        <v>10186</v>
      </c>
      <c r="C106" s="4">
        <v>105.0</v>
      </c>
      <c r="D106" s="5" t="s">
        <v>477</v>
      </c>
      <c r="E106" s="4" t="str">
        <f>IFERROR(__xludf.DUMMYFUNCTION("GOOGLETRANSLATE(D106, ""he"", ""en"")"),"{12}")</f>
        <v>{12}</v>
      </c>
      <c r="F106" s="4"/>
      <c r="G106" s="4"/>
      <c r="H106" s="4"/>
    </row>
    <row r="107" ht="15.75" customHeight="1">
      <c r="A107" s="8" t="s">
        <v>508</v>
      </c>
      <c r="B107" s="17">
        <v>13.0</v>
      </c>
      <c r="C107" s="4">
        <v>106.0</v>
      </c>
      <c r="D107" s="5" t="s">
        <v>1039</v>
      </c>
      <c r="E107" s="4" t="str">
        <f>IFERROR(__xludf.DUMMYFUNCTION("GOOGLETRANSLATE(D107, ""he"", ""en"")"),"which")</f>
        <v>which</v>
      </c>
      <c r="F107" s="4"/>
      <c r="G107" s="4"/>
      <c r="H107" s="4"/>
    </row>
    <row r="108" ht="15.75" customHeight="1">
      <c r="A108" s="3" t="s">
        <v>10187</v>
      </c>
      <c r="B108" s="1" t="s">
        <v>10188</v>
      </c>
      <c r="C108" s="4">
        <v>107.0</v>
      </c>
      <c r="D108" s="5" t="s">
        <v>10189</v>
      </c>
      <c r="E108" s="4" t="str">
        <f>IFERROR(__xludf.DUMMYFUNCTION("GOOGLETRANSLATE(D108, ""he"", ""en"")"),"our son")</f>
        <v>our son</v>
      </c>
      <c r="F108" s="4"/>
      <c r="G108" s="4"/>
      <c r="H108" s="4"/>
    </row>
    <row r="109" ht="15.75" customHeight="1">
      <c r="A109" s="3" t="s">
        <v>10190</v>
      </c>
      <c r="B109" s="1" t="s">
        <v>10191</v>
      </c>
      <c r="C109" s="4">
        <v>108.0</v>
      </c>
      <c r="D109" s="5" t="s">
        <v>10192</v>
      </c>
      <c r="E109" s="4" t="str">
        <f>IFERROR(__xludf.DUMMYFUNCTION("GOOGLETRANSLATE(D109, ""he"", ""en"")"),"Seedlings")</f>
        <v>Seedlings</v>
      </c>
      <c r="F109" s="4"/>
      <c r="G109" s="4"/>
      <c r="H109" s="4"/>
    </row>
    <row r="110" ht="15.75" customHeight="1">
      <c r="A110" s="3" t="s">
        <v>10193</v>
      </c>
      <c r="B110" s="1" t="s">
        <v>10194</v>
      </c>
      <c r="C110" s="4">
        <v>109.0</v>
      </c>
      <c r="D110" s="5" t="s">
        <v>10195</v>
      </c>
      <c r="E110" s="4" t="str">
        <f>IFERROR(__xludf.DUMMYFUNCTION("GOOGLETRANSLATE(D110, ""he"", ""en"")"),"grown up")</f>
        <v>grown up</v>
      </c>
      <c r="F110" s="4"/>
      <c r="G110" s="4"/>
      <c r="H110" s="4"/>
    </row>
    <row r="111" ht="15.75" customHeight="1">
      <c r="A111" s="3" t="s">
        <v>10196</v>
      </c>
      <c r="B111" s="1" t="s">
        <v>10197</v>
      </c>
      <c r="C111" s="4">
        <v>110.0</v>
      </c>
      <c r="D111" s="5" t="s">
        <v>10198</v>
      </c>
      <c r="E111" s="4" t="str">
        <f>IFERROR(__xludf.DUMMYFUNCTION("GOOGLETRANSLATE(D111, ""he"", ""en"")"),"in their youth")</f>
        <v>in their youth</v>
      </c>
      <c r="F111" s="4"/>
      <c r="G111" s="4"/>
      <c r="H111" s="4"/>
    </row>
    <row r="112" ht="15.75" customHeight="1">
      <c r="A112" s="3" t="s">
        <v>10199</v>
      </c>
      <c r="B112" s="1" t="s">
        <v>10200</v>
      </c>
      <c r="C112" s="4">
        <v>111.0</v>
      </c>
      <c r="D112" s="5" t="s">
        <v>10201</v>
      </c>
      <c r="E112" s="4" t="str">
        <f>IFERROR(__xludf.DUMMYFUNCTION("GOOGLETRANSLATE(D112, ""he"", ""en"")"),"our daughters")</f>
        <v>our daughters</v>
      </c>
      <c r="F112" s="4"/>
      <c r="G112" s="4"/>
      <c r="H112" s="4"/>
    </row>
    <row r="113" ht="15.75" customHeight="1">
      <c r="A113" s="3" t="s">
        <v>10202</v>
      </c>
      <c r="B113" s="1" t="s">
        <v>10203</v>
      </c>
      <c r="C113" s="4">
        <v>112.0</v>
      </c>
      <c r="D113" s="5" t="s">
        <v>10204</v>
      </c>
      <c r="E113" s="4" t="str">
        <f>IFERROR(__xludf.DUMMYFUNCTION("GOOGLETRANSLATE(D113, ""he"", ""en"")"),"angled")</f>
        <v>angled</v>
      </c>
      <c r="F113" s="4"/>
      <c r="G113" s="4"/>
      <c r="H113" s="4"/>
    </row>
    <row r="114" ht="15.75" customHeight="1">
      <c r="A114" s="3" t="s">
        <v>10205</v>
      </c>
      <c r="B114" s="1" t="s">
        <v>10206</v>
      </c>
      <c r="C114" s="4">
        <v>113.0</v>
      </c>
      <c r="D114" s="5" t="s">
        <v>10207</v>
      </c>
      <c r="E114" s="4" t="str">
        <f>IFERROR(__xludf.DUMMYFUNCTION("GOOGLETRANSLATE(D114, ""he"", ""en"")"),"shriveled")</f>
        <v>shriveled</v>
      </c>
      <c r="F114" s="4"/>
      <c r="G114" s="4"/>
      <c r="H114" s="4"/>
    </row>
    <row r="115" ht="15.75" customHeight="1">
      <c r="A115" s="3" t="s">
        <v>10208</v>
      </c>
      <c r="B115" s="1" t="s">
        <v>10209</v>
      </c>
      <c r="C115" s="4">
        <v>114.0</v>
      </c>
      <c r="D115" s="5" t="s">
        <v>10210</v>
      </c>
      <c r="E115" s="4" t="str">
        <f>IFERROR(__xludf.DUMMYFUNCTION("GOOGLETRANSLATE(D115, ""he"", ""en"")"),"pattern")</f>
        <v>pattern</v>
      </c>
      <c r="F115" s="4"/>
      <c r="G115" s="4"/>
      <c r="H115" s="4"/>
    </row>
    <row r="116" ht="15.75" customHeight="1">
      <c r="A116" s="3" t="s">
        <v>10211</v>
      </c>
      <c r="B116" s="1" t="s">
        <v>10212</v>
      </c>
      <c r="C116" s="4">
        <v>115.0</v>
      </c>
      <c r="D116" s="5" t="s">
        <v>10213</v>
      </c>
      <c r="E116" s="4" t="str">
        <f>IFERROR(__xludf.DUMMYFUNCTION("GOOGLETRANSLATE(D116, ""he"", ""en"")"),"the hall:")</f>
        <v>the hall:</v>
      </c>
      <c r="F116" s="4"/>
      <c r="G116" s="4"/>
      <c r="H116" s="4"/>
    </row>
    <row r="117" ht="15.75" customHeight="1">
      <c r="A117" s="8" t="s">
        <v>784</v>
      </c>
      <c r="B117" s="17">
        <v>14.0</v>
      </c>
      <c r="C117" s="4">
        <v>116.0</v>
      </c>
      <c r="D117" s="5" t="s">
        <v>513</v>
      </c>
      <c r="E117" s="4" t="str">
        <f>IFERROR(__xludf.DUMMYFUNCTION("GOOGLETRANSLATE(D117, ""he"", ""en"")"),"{13}")</f>
        <v>{13}</v>
      </c>
      <c r="F117" s="4"/>
      <c r="G117" s="4"/>
      <c r="H117" s="4"/>
    </row>
    <row r="118" ht="15.75" customHeight="1">
      <c r="A118" s="3" t="s">
        <v>10214</v>
      </c>
      <c r="B118" s="1" t="s">
        <v>10215</v>
      </c>
      <c r="C118" s="4">
        <v>117.0</v>
      </c>
      <c r="D118" s="5" t="s">
        <v>10187</v>
      </c>
      <c r="E118" s="4" t="str">
        <f>IFERROR(__xludf.DUMMYFUNCTION("GOOGLETRANSLATE(D118, ""he"", ""en"")"),"Fucked up")</f>
        <v>Fucked up</v>
      </c>
      <c r="F118" s="4"/>
      <c r="G118" s="4"/>
      <c r="H118" s="4"/>
    </row>
    <row r="119" ht="15.75" customHeight="1">
      <c r="A119" s="3" t="s">
        <v>10216</v>
      </c>
      <c r="B119" s="1" t="s">
        <v>10217</v>
      </c>
      <c r="C119" s="4">
        <v>118.0</v>
      </c>
      <c r="D119" s="5" t="s">
        <v>10190</v>
      </c>
      <c r="E119" s="4" t="str">
        <f>IFERROR(__xludf.DUMMYFUNCTION("GOOGLETRANSLATE(D119, ""he"", ""en"")"),"full")</f>
        <v>full</v>
      </c>
      <c r="F119" s="4"/>
      <c r="G119" s="4"/>
      <c r="H119" s="4"/>
    </row>
    <row r="120" ht="15.75" customHeight="1">
      <c r="A120" s="3" t="s">
        <v>4038</v>
      </c>
      <c r="B120" s="1" t="s">
        <v>4039</v>
      </c>
      <c r="C120" s="4">
        <v>119.0</v>
      </c>
      <c r="D120" s="5" t="s">
        <v>10193</v>
      </c>
      <c r="E120" s="4" t="str">
        <f>IFERROR(__xludf.DUMMYFUNCTION("GOOGLETRANSLATE(D120, ""he"", ""en"")"),"Producers")</f>
        <v>Producers</v>
      </c>
      <c r="F120" s="4"/>
      <c r="G120" s="4"/>
      <c r="H120" s="4"/>
    </row>
    <row r="121" ht="15.75" customHeight="1">
      <c r="A121" s="3" t="s">
        <v>10218</v>
      </c>
      <c r="B121" s="1" t="s">
        <v>10219</v>
      </c>
      <c r="C121" s="4">
        <v>120.0</v>
      </c>
      <c r="D121" s="5" t="s">
        <v>10220</v>
      </c>
      <c r="E121" s="4" t="str">
        <f>IFERROR(__xludf.DUMMYFUNCTION("GOOGLETRANSLATE(D121, ""he"", ""en"")"),"a variety")</f>
        <v>a variety</v>
      </c>
      <c r="F121" s="4"/>
      <c r="G121" s="4"/>
      <c r="H121" s="4"/>
    </row>
    <row r="122" ht="15.75" customHeight="1">
      <c r="A122" s="3" t="s">
        <v>2410</v>
      </c>
      <c r="B122" s="1" t="s">
        <v>2411</v>
      </c>
      <c r="C122" s="4">
        <v>121.0</v>
      </c>
      <c r="D122" s="5" t="s">
        <v>545</v>
      </c>
      <c r="E122" s="4" t="str">
        <f>IFERROR(__xludf.DUMMYFUNCTION("GOOGLETRANSLATE(D122, ""he"", ""en"")"),"to")</f>
        <v>to</v>
      </c>
      <c r="F122" s="4"/>
      <c r="G122" s="4"/>
      <c r="H122" s="4"/>
    </row>
    <row r="123" ht="15.75" customHeight="1">
      <c r="A123" s="3" t="s">
        <v>10221</v>
      </c>
      <c r="B123" s="1" t="s">
        <v>10222</v>
      </c>
      <c r="C123" s="4">
        <v>122.0</v>
      </c>
      <c r="D123" s="5" t="s">
        <v>10223</v>
      </c>
      <c r="E123" s="4" t="str">
        <f>IFERROR(__xludf.DUMMYFUNCTION("GOOGLETRANSLATE(D123, ""he"", ""en"")"),"strain")</f>
        <v>strain</v>
      </c>
      <c r="F123" s="4"/>
      <c r="G123" s="4"/>
      <c r="H123" s="4"/>
    </row>
    <row r="124" ht="15.75" customHeight="1">
      <c r="A124" s="3" t="s">
        <v>2410</v>
      </c>
      <c r="B124" s="1" t="s">
        <v>2411</v>
      </c>
      <c r="C124" s="4">
        <v>123.0</v>
      </c>
      <c r="D124" s="5" t="s">
        <v>10224</v>
      </c>
      <c r="E124" s="4" t="str">
        <f>IFERROR(__xludf.DUMMYFUNCTION("GOOGLETRANSLATE(D124, ""he"", ""en"")"),"We need it")</f>
        <v>We need it</v>
      </c>
      <c r="F124" s="4"/>
      <c r="G124" s="4"/>
      <c r="H124" s="4"/>
    </row>
    <row r="125" ht="15.75" customHeight="1">
      <c r="A125" s="3" t="s">
        <v>10225</v>
      </c>
      <c r="B125" s="1" t="s">
        <v>10226</v>
      </c>
      <c r="C125" s="4">
        <v>124.0</v>
      </c>
      <c r="D125" s="5" t="s">
        <v>10227</v>
      </c>
      <c r="E125" s="4" t="str">
        <f>IFERROR(__xludf.DUMMYFUNCTION("GOOGLETRANSLATE(D125, ""he"", ""en"")"),"championships")</f>
        <v>championships</v>
      </c>
      <c r="F125" s="4"/>
      <c r="G125" s="4"/>
      <c r="H125" s="4"/>
    </row>
    <row r="126" ht="15.75" customHeight="1">
      <c r="A126" s="3" t="s">
        <v>10228</v>
      </c>
      <c r="B126" s="1" t="s">
        <v>10212</v>
      </c>
      <c r="C126" s="4">
        <v>125.0</v>
      </c>
      <c r="D126" s="5" t="s">
        <v>10229</v>
      </c>
      <c r="E126" s="4" t="str">
        <f>IFERROR(__xludf.DUMMYFUNCTION("GOOGLETRANSLATE(D126, ""he"", ""en"")"),"multiple")</f>
        <v>multiple</v>
      </c>
      <c r="F126" s="4"/>
      <c r="G126" s="4"/>
      <c r="H126" s="4"/>
    </row>
    <row r="127" ht="15.75" customHeight="1">
      <c r="A127" s="8" t="s">
        <v>808</v>
      </c>
      <c r="B127" s="17">
        <v>15.0</v>
      </c>
      <c r="C127" s="4">
        <v>126.0</v>
      </c>
      <c r="D127" s="5" t="s">
        <v>10230</v>
      </c>
      <c r="E127" s="4" t="str">
        <f>IFERROR(__xludf.DUMMYFUNCTION("GOOGLETRANSLATE(D127, ""he"", ""en"")"),"outside of us:")</f>
        <v>outside of us:</v>
      </c>
      <c r="F127" s="4"/>
      <c r="G127" s="4"/>
      <c r="H127" s="4"/>
    </row>
    <row r="128" ht="15.75" customHeight="1">
      <c r="A128" s="3" t="s">
        <v>4767</v>
      </c>
      <c r="B128" s="1" t="s">
        <v>4768</v>
      </c>
      <c r="C128" s="4">
        <v>127.0</v>
      </c>
      <c r="D128" s="5" t="s">
        <v>801</v>
      </c>
      <c r="E128" s="4" t="str">
        <f>IFERROR(__xludf.DUMMYFUNCTION("GOOGLETRANSLATE(D128, ""he"", ""en"")"),"{hand}")</f>
        <v>{hand}</v>
      </c>
      <c r="F128" s="4"/>
      <c r="G128" s="4"/>
      <c r="H128" s="4"/>
    </row>
    <row r="129" ht="15.75" customHeight="1">
      <c r="A129" s="3" t="s">
        <v>4770</v>
      </c>
      <c r="B129" s="1" t="s">
        <v>4771</v>
      </c>
      <c r="C129" s="4">
        <v>128.0</v>
      </c>
      <c r="D129" s="5" t="s">
        <v>10231</v>
      </c>
      <c r="E129" s="4" t="str">
        <f>IFERROR(__xludf.DUMMYFUNCTION("GOOGLETRANSLATE(D129, ""he"", ""en"")"),"our champion")</f>
        <v>our champion</v>
      </c>
      <c r="F129" s="4"/>
      <c r="G129" s="4"/>
      <c r="H129" s="4"/>
    </row>
    <row r="130" ht="15.75" customHeight="1">
      <c r="A130" s="3" t="s">
        <v>10232</v>
      </c>
      <c r="B130" s="1" t="s">
        <v>3637</v>
      </c>
      <c r="C130" s="4">
        <v>129.0</v>
      </c>
      <c r="D130" s="5" t="s">
        <v>10233</v>
      </c>
      <c r="E130" s="4" t="str">
        <f>IFERROR(__xludf.DUMMYFUNCTION("GOOGLETRANSLATE(D130, ""he"", ""en"")"),"suffering")</f>
        <v>suffering</v>
      </c>
      <c r="F130" s="4"/>
      <c r="G130" s="4"/>
      <c r="H130" s="4"/>
    </row>
    <row r="131" ht="15.75" customHeight="1">
      <c r="A131" s="3" t="s">
        <v>1317</v>
      </c>
      <c r="B131" s="1" t="s">
        <v>5394</v>
      </c>
      <c r="C131" s="4">
        <v>130.0</v>
      </c>
      <c r="D131" s="5" t="s">
        <v>4038</v>
      </c>
      <c r="E131" s="4" t="str">
        <f>IFERROR(__xludf.DUMMYFUNCTION("GOOGLETRANSLATE(D131, ""he"", ""en"")"),"nothing")</f>
        <v>nothing</v>
      </c>
      <c r="F131" s="4"/>
      <c r="G131" s="4"/>
      <c r="H131" s="4"/>
    </row>
    <row r="132" ht="15.75" customHeight="1">
      <c r="A132" s="3" t="s">
        <v>4767</v>
      </c>
      <c r="B132" s="1" t="s">
        <v>4768</v>
      </c>
      <c r="C132" s="4">
        <v>131.0</v>
      </c>
      <c r="D132" s="5" t="s">
        <v>10234</v>
      </c>
      <c r="E132" s="4" t="str">
        <f>IFERROR(__xludf.DUMMYFUNCTION("GOOGLETRANSLATE(D132, ""he"", ""en"")"),"breach")</f>
        <v>breach</v>
      </c>
      <c r="F132" s="4"/>
      <c r="G132" s="4"/>
      <c r="H132" s="4"/>
    </row>
    <row r="133" ht="15.75" customHeight="1">
      <c r="A133" s="3" t="s">
        <v>4770</v>
      </c>
      <c r="B133" s="1" t="s">
        <v>4771</v>
      </c>
      <c r="C133" s="4">
        <v>132.0</v>
      </c>
      <c r="D133" s="5" t="s">
        <v>2410</v>
      </c>
      <c r="E133" s="4" t="str">
        <f>IFERROR(__xludf.DUMMYFUNCTION("GOOGLETRANSLATE(D133, ""he"", ""en"")"),"And there is none")</f>
        <v>And there is none</v>
      </c>
      <c r="F133" s="4"/>
      <c r="G133" s="4"/>
      <c r="H133" s="4"/>
    </row>
    <row r="134" ht="15.75" customHeight="1">
      <c r="A134" s="3" t="s">
        <v>10235</v>
      </c>
      <c r="B134" s="1" t="s">
        <v>10236</v>
      </c>
      <c r="C134" s="4">
        <v>133.0</v>
      </c>
      <c r="D134" s="5" t="s">
        <v>10221</v>
      </c>
      <c r="E134" s="4" t="str">
        <f>IFERROR(__xludf.DUMMYFUNCTION("GOOGLETRANSLATE(D134, ""he"", ""en"")"),"going out")</f>
        <v>going out</v>
      </c>
      <c r="F134" s="4"/>
      <c r="G134" s="4"/>
      <c r="H134" s="4"/>
    </row>
    <row r="135" ht="15.75" customHeight="1">
      <c r="A135" s="3" t="s">
        <v>10237</v>
      </c>
      <c r="B135" s="1" t="s">
        <v>10238</v>
      </c>
      <c r="C135" s="4">
        <v>134.0</v>
      </c>
      <c r="D135" s="5" t="s">
        <v>2410</v>
      </c>
      <c r="E135" s="4" t="str">
        <f>IFERROR(__xludf.DUMMYFUNCTION("GOOGLETRANSLATE(D135, ""he"", ""en"")"),"And there is none")</f>
        <v>And there is none</v>
      </c>
      <c r="F135" s="4"/>
      <c r="G135" s="4"/>
      <c r="H135" s="4"/>
    </row>
    <row r="136" ht="15.75" customHeight="1">
      <c r="C136" s="4">
        <v>135.0</v>
      </c>
      <c r="D136" s="5" t="s">
        <v>10225</v>
      </c>
      <c r="E136" s="4" t="str">
        <f>IFERROR(__xludf.DUMMYFUNCTION("GOOGLETRANSLATE(D136, ""he"", ""en"")"),"squealing")</f>
        <v>squealing</v>
      </c>
      <c r="F136" s="4"/>
      <c r="G136" s="4"/>
      <c r="H136" s="4"/>
    </row>
    <row r="137" ht="15.75" customHeight="1">
      <c r="C137" s="4">
        <v>136.0</v>
      </c>
      <c r="D137" s="5" t="s">
        <v>10239</v>
      </c>
      <c r="E137" s="4" t="str">
        <f>IFERROR(__xludf.DUMMYFUNCTION("GOOGLETRANSLATE(D137, ""he"", ""en"")"),"in our streets:")</f>
        <v>in our streets:</v>
      </c>
      <c r="F137" s="4"/>
      <c r="G137" s="4"/>
      <c r="H137" s="4"/>
    </row>
    <row r="138" ht="15.75" customHeight="1">
      <c r="C138" s="4">
        <v>137.0</v>
      </c>
      <c r="D138" s="5" t="s">
        <v>821</v>
      </c>
      <c r="E138" s="4" t="str">
        <f>IFERROR(__xludf.DUMMYFUNCTION("GOOGLETRANSLATE(D138, ""he"", ""en"")"),"{to}")</f>
        <v>{to}</v>
      </c>
      <c r="F138" s="4"/>
      <c r="G138" s="4"/>
      <c r="H138" s="4"/>
    </row>
    <row r="139" ht="15.75" customHeight="1">
      <c r="C139" s="4">
        <v>138.0</v>
      </c>
      <c r="D139" s="5" t="s">
        <v>3620</v>
      </c>
      <c r="E139" s="4" t="str">
        <f>IFERROR(__xludf.DUMMYFUNCTION("GOOGLETRANSLATE(D139, ""he"", ""en"")"),"Asheri")</f>
        <v>Asheri</v>
      </c>
      <c r="F139" s="4"/>
      <c r="G139" s="4"/>
      <c r="H139" s="4"/>
    </row>
    <row r="140" ht="15.75" customHeight="1">
      <c r="C140" s="4">
        <v>139.0</v>
      </c>
      <c r="D140" s="5" t="s">
        <v>4770</v>
      </c>
      <c r="E140" s="4" t="str">
        <f>IFERROR(__xludf.DUMMYFUNCTION("GOOGLETRANSLATE(D140, ""he"", ""en"")"),"the people")</f>
        <v>the people</v>
      </c>
      <c r="F140" s="4"/>
      <c r="G140" s="4"/>
      <c r="H140" s="4"/>
    </row>
    <row r="141" ht="15.75" customHeight="1">
      <c r="C141" s="4">
        <v>140.0</v>
      </c>
      <c r="D141" s="5" t="s">
        <v>10240</v>
      </c>
      <c r="E141" s="4" t="str">
        <f>IFERROR(__xludf.DUMMYFUNCTION("GOOGLETRANSLATE(D141, ""he"", ""en"")"),"That's it")</f>
        <v>That's it</v>
      </c>
      <c r="F141" s="4"/>
      <c r="G141" s="4"/>
      <c r="H141" s="4"/>
    </row>
    <row r="142" ht="15.75" customHeight="1">
      <c r="C142" s="4">
        <v>141.0</v>
      </c>
      <c r="D142" s="5" t="s">
        <v>8791</v>
      </c>
      <c r="E142" s="4" t="str">
        <f>IFERROR(__xludf.DUMMYFUNCTION("GOOGLETRANSLATE(D142, ""he"", ""en"")"),"him")</f>
        <v>him</v>
      </c>
      <c r="F142" s="4"/>
      <c r="G142" s="4"/>
      <c r="H142" s="4"/>
    </row>
    <row r="143" ht="15.75" customHeight="1">
      <c r="C143" s="4">
        <v>142.0</v>
      </c>
      <c r="D143" s="5" t="s">
        <v>3620</v>
      </c>
      <c r="E143" s="4" t="str">
        <f>IFERROR(__xludf.DUMMYFUNCTION("GOOGLETRANSLATE(D143, ""he"", ""en"")"),"Asheri")</f>
        <v>Asheri</v>
      </c>
      <c r="F143" s="4"/>
      <c r="G143" s="4"/>
      <c r="H143" s="4"/>
    </row>
    <row r="144" ht="15.75" customHeight="1">
      <c r="C144" s="4">
        <v>143.0</v>
      </c>
      <c r="D144" s="5" t="s">
        <v>4770</v>
      </c>
      <c r="E144" s="4" t="str">
        <f>IFERROR(__xludf.DUMMYFUNCTION("GOOGLETRANSLATE(D144, ""he"", ""en"")"),"the people")</f>
        <v>the people</v>
      </c>
      <c r="F144" s="4"/>
      <c r="G144" s="4"/>
      <c r="H144" s="4"/>
    </row>
    <row r="145" ht="15.75" customHeight="1">
      <c r="C145" s="4">
        <v>144.0</v>
      </c>
      <c r="D145" s="5" t="s">
        <v>10241</v>
      </c>
      <c r="E145" s="4" t="str">
        <f>IFERROR(__xludf.DUMMYFUNCTION("GOOGLETRANSLATE(D145, ""he"", ""en"")"),"Jehovah")</f>
        <v>Jehovah</v>
      </c>
      <c r="F145" s="4"/>
      <c r="G145" s="4"/>
      <c r="H145" s="4"/>
    </row>
    <row r="146" ht="15.75" customHeight="1">
      <c r="C146" s="4">
        <v>145.0</v>
      </c>
      <c r="D146" s="5" t="s">
        <v>10242</v>
      </c>
      <c r="E146" s="4" t="str">
        <f>IFERROR(__xludf.DUMMYFUNCTION("GOOGLETRANSLATE(D146, ""he"", ""en"")"),"His God:")</f>
        <v>His God:</v>
      </c>
      <c r="F146" s="4"/>
      <c r="G146" s="4"/>
      <c r="H146" s="4"/>
    </row>
    <row r="147" ht="15.75" customHeight="1">
      <c r="E147" s="4" t="str">
        <f>IFERROR(__xludf.DUMMYFUNCTION("GOOGLETRANSLATE(D147, ""he"", ""en"")"),"#VALUE!")</f>
        <v>#VALUE!</v>
      </c>
    </row>
    <row r="148" ht="15.75" customHeight="1">
      <c r="E148" s="4" t="str">
        <f>IFERROR(__xludf.DUMMYFUNCTION("GOOGLETRANSLATE(D148, ""he"", ""en"")"),"#VALUE!")</f>
        <v>#VALUE!</v>
      </c>
    </row>
    <row r="149" ht="15.75" customHeight="1">
      <c r="E149" s="4" t="str">
        <f>IFERROR(__xludf.DUMMYFUNCTION("GOOGLETRANSLATE(D149, ""he"", ""en"")"),"#VALUE!")</f>
        <v>#VALUE!</v>
      </c>
    </row>
    <row r="150" ht="15.75" customHeight="1">
      <c r="E150" s="4" t="str">
        <f>IFERROR(__xludf.DUMMYFUNCTION("GOOGLETRANSLATE(D150, ""he"", ""en"")"),"#VALUE!")</f>
        <v>#VALUE!</v>
      </c>
    </row>
    <row r="151" ht="15.75" customHeight="1">
      <c r="E151" s="4" t="str">
        <f>IFERROR(__xludf.DUMMYFUNCTION("GOOGLETRANSLATE(D151, ""he"", ""en"")"),"#VALUE!")</f>
        <v>#VALUE!</v>
      </c>
    </row>
    <row r="152" ht="15.75" customHeight="1">
      <c r="E152" s="4" t="str">
        <f>IFERROR(__xludf.DUMMYFUNCTION("GOOGLETRANSLATE(D152, ""he"", ""en"")"),"#VALUE!")</f>
        <v>#VALUE!</v>
      </c>
    </row>
    <row r="153" ht="15.75" customHeight="1">
      <c r="E153" s="4" t="str">
        <f>IFERROR(__xludf.DUMMYFUNCTION("GOOGLETRANSLATE(D153, ""he"", ""en"")"),"#VALUE!")</f>
        <v>#VALUE!</v>
      </c>
    </row>
    <row r="154" ht="15.75" customHeight="1">
      <c r="E154" s="4" t="str">
        <f>IFERROR(__xludf.DUMMYFUNCTION("GOOGLETRANSLATE(D154, ""he"", ""en"")"),"#VALUE!")</f>
        <v>#VALUE!</v>
      </c>
    </row>
    <row r="155" ht="15.75" customHeight="1">
      <c r="E155" s="4" t="str">
        <f>IFERROR(__xludf.DUMMYFUNCTION("GOOGLETRANSLATE(D155, ""he"", ""en"")"),"#VALUE!")</f>
        <v>#VALUE!</v>
      </c>
    </row>
    <row r="156" ht="15.75" customHeight="1">
      <c r="E156" s="4" t="str">
        <f>IFERROR(__xludf.DUMMYFUNCTION("GOOGLETRANSLATE(D156, ""he"", ""en"")"),"#VALUE!")</f>
        <v>#VALUE!</v>
      </c>
    </row>
    <row r="157" ht="15.75" customHeight="1">
      <c r="E157" s="4" t="str">
        <f>IFERROR(__xludf.DUMMYFUNCTION("GOOGLETRANSLATE(D157, ""he"", ""en"")"),"#VALUE!")</f>
        <v>#VALUE!</v>
      </c>
    </row>
    <row r="158" ht="15.75" customHeight="1">
      <c r="E158" s="4" t="str">
        <f>IFERROR(__xludf.DUMMYFUNCTION("GOOGLETRANSLATE(D158, ""he"", ""en"")"),"#VALUE!")</f>
        <v>#VALUE!</v>
      </c>
    </row>
    <row r="159" ht="15.75" customHeight="1">
      <c r="E159" s="4" t="str">
        <f>IFERROR(__xludf.DUMMYFUNCTION("GOOGLETRANSLATE(D159, ""he"", ""en"")"),"#VALUE!")</f>
        <v>#VALUE!</v>
      </c>
    </row>
    <row r="160" ht="15.75" customHeight="1">
      <c r="E160" s="4" t="str">
        <f>IFERROR(__xludf.DUMMYFUNCTION("GOOGLETRANSLATE(D160, ""he"", ""en"")"),"#VALUE!")</f>
        <v>#VALUE!</v>
      </c>
    </row>
    <row r="161" ht="15.75" customHeight="1">
      <c r="E161" s="4" t="str">
        <f>IFERROR(__xludf.DUMMYFUNCTION("GOOGLETRANSLATE(D161, ""he"", ""en"")"),"#VALUE!")</f>
        <v>#VALUE!</v>
      </c>
    </row>
    <row r="162" ht="15.75" customHeight="1">
      <c r="E162" s="4" t="str">
        <f>IFERROR(__xludf.DUMMYFUNCTION("GOOGLETRANSLATE(D162, ""he"", ""en"")"),"#VALUE!")</f>
        <v>#VALUE!</v>
      </c>
    </row>
    <row r="163" ht="15.75" customHeight="1">
      <c r="E163" s="4" t="str">
        <f>IFERROR(__xludf.DUMMYFUNCTION("GOOGLETRANSLATE(D163, ""he"", ""en"")"),"#VALUE!")</f>
        <v>#VALUE!</v>
      </c>
    </row>
    <row r="164" ht="15.75" customHeight="1">
      <c r="E164" s="4" t="str">
        <f>IFERROR(__xludf.DUMMYFUNCTION("GOOGLETRANSLATE(D164, ""he"", ""en"")"),"#VALUE!")</f>
        <v>#VALUE!</v>
      </c>
    </row>
    <row r="165" ht="15.75" customHeight="1">
      <c r="E165" s="4" t="str">
        <f>IFERROR(__xludf.DUMMYFUNCTION("GOOGLETRANSLATE(D165, ""he"", ""en"")"),"#VALUE!")</f>
        <v>#VALUE!</v>
      </c>
    </row>
    <row r="166" ht="15.75" customHeight="1">
      <c r="E166" s="4" t="str">
        <f>IFERROR(__xludf.DUMMYFUNCTION("GOOGLETRANSLATE(D166, ""he"", ""en"")"),"#VALUE!")</f>
        <v>#VALUE!</v>
      </c>
    </row>
    <row r="167" ht="15.75" customHeight="1">
      <c r="E167" s="4" t="str">
        <f>IFERROR(__xludf.DUMMYFUNCTION("GOOGLETRANSLATE(D167, ""he"", ""en"")"),"#VALUE!")</f>
        <v>#VALUE!</v>
      </c>
    </row>
    <row r="168" ht="15.75" customHeight="1">
      <c r="E168" s="4" t="str">
        <f>IFERROR(__xludf.DUMMYFUNCTION("GOOGLETRANSLATE(D168, ""he"", ""en"")"),"#VALUE!")</f>
        <v>#VALUE!</v>
      </c>
    </row>
    <row r="169" ht="15.75" customHeight="1">
      <c r="E169" s="4" t="str">
        <f>IFERROR(__xludf.DUMMYFUNCTION("GOOGLETRANSLATE(D169, ""he"", ""en"")"),"#VALUE!")</f>
        <v>#VALUE!</v>
      </c>
    </row>
    <row r="170" ht="15.75" customHeight="1">
      <c r="E170" s="4" t="str">
        <f>IFERROR(__xludf.DUMMYFUNCTION("GOOGLETRANSLATE(D170, ""he"", ""en"")"),"#VALUE!")</f>
        <v>#VALUE!</v>
      </c>
    </row>
    <row r="171" ht="15.75" customHeight="1">
      <c r="E171" s="4" t="str">
        <f>IFERROR(__xludf.DUMMYFUNCTION("GOOGLETRANSLATE(D171, ""he"", ""en"")"),"#VALUE!")</f>
        <v>#VALUE!</v>
      </c>
    </row>
    <row r="172" ht="15.75" customHeight="1">
      <c r="E172" s="4" t="str">
        <f>IFERROR(__xludf.DUMMYFUNCTION("GOOGLETRANSLATE(D172, ""he"", ""en"")"),"#VALUE!")</f>
        <v>#VALUE!</v>
      </c>
    </row>
    <row r="173" ht="15.75" customHeight="1">
      <c r="E173" s="4" t="str">
        <f>IFERROR(__xludf.DUMMYFUNCTION("GOOGLETRANSLATE(D173, ""he"", ""en"")"),"#VALUE!")</f>
        <v>#VALUE!</v>
      </c>
    </row>
    <row r="174" ht="15.75" customHeight="1">
      <c r="E174" s="4" t="str">
        <f>IFERROR(__xludf.DUMMYFUNCTION("GOOGLETRANSLATE(D174, ""he"", ""en"")"),"#VALUE!")</f>
        <v>#VALUE!</v>
      </c>
    </row>
    <row r="175" ht="15.75" customHeight="1">
      <c r="E175" s="4" t="str">
        <f>IFERROR(__xludf.DUMMYFUNCTION("GOOGLETRANSLATE(D175, ""he"", ""en"")"),"#VALUE!")</f>
        <v>#VALUE!</v>
      </c>
    </row>
    <row r="176" ht="15.75" customHeight="1">
      <c r="E176" s="4" t="str">
        <f>IFERROR(__xludf.DUMMYFUNCTION("GOOGLETRANSLATE(D176, ""he"", ""en"")"),"#VALUE!")</f>
        <v>#VALUE!</v>
      </c>
    </row>
    <row r="177" ht="15.75" customHeight="1">
      <c r="E177" s="4" t="str">
        <f>IFERROR(__xludf.DUMMYFUNCTION("GOOGLETRANSLATE(D177, ""he"", ""en"")"),"#VALUE!")</f>
        <v>#VALUE!</v>
      </c>
    </row>
    <row r="178" ht="15.75" customHeight="1">
      <c r="E178" s="4" t="str">
        <f>IFERROR(__xludf.DUMMYFUNCTION("GOOGLETRANSLATE(D178, ""he"", ""en"")"),"#VALUE!")</f>
        <v>#VALUE!</v>
      </c>
    </row>
    <row r="179" ht="15.75" customHeight="1">
      <c r="E179" s="4" t="str">
        <f>IFERROR(__xludf.DUMMYFUNCTION("GOOGLETRANSLATE(D179, ""he"", ""en"")"),"#VALUE!")</f>
        <v>#VALUE!</v>
      </c>
    </row>
    <row r="180" ht="15.75" customHeight="1">
      <c r="E180" s="4" t="str">
        <f>IFERROR(__xludf.DUMMYFUNCTION("GOOGLETRANSLATE(D180, ""he"", ""en"")"),"#VALUE!")</f>
        <v>#VALUE!</v>
      </c>
    </row>
    <row r="181" ht="15.75" customHeight="1">
      <c r="E181" s="4" t="str">
        <f>IFERROR(__xludf.DUMMYFUNCTION("GOOGLETRANSLATE(D181, ""he"", ""en"")"),"#VALUE!")</f>
        <v>#VALUE!</v>
      </c>
    </row>
    <row r="182" ht="15.75" customHeight="1">
      <c r="E182" s="4" t="str">
        <f>IFERROR(__xludf.DUMMYFUNCTION("GOOGLETRANSLATE(D182, ""he"", ""en"")"),"#VALUE!")</f>
        <v>#VALUE!</v>
      </c>
    </row>
    <row r="183" ht="15.75" customHeight="1">
      <c r="E183" s="4" t="str">
        <f>IFERROR(__xludf.DUMMYFUNCTION("GOOGLETRANSLATE(D183, ""he"", ""en"")"),"#VALUE!")</f>
        <v>#VALUE!</v>
      </c>
    </row>
    <row r="184" ht="15.75" customHeight="1">
      <c r="E184" s="4" t="str">
        <f>IFERROR(__xludf.DUMMYFUNCTION("GOOGLETRANSLATE(D184, ""he"", ""en"")"),"#VALUE!")</f>
        <v>#VALUE!</v>
      </c>
    </row>
    <row r="185" ht="15.75" customHeight="1">
      <c r="E185" s="4" t="str">
        <f>IFERROR(__xludf.DUMMYFUNCTION("GOOGLETRANSLATE(D185, ""he"", ""en"")"),"#VALUE!")</f>
        <v>#VALUE!</v>
      </c>
    </row>
    <row r="186" ht="15.75" customHeight="1">
      <c r="E186" s="4" t="str">
        <f>IFERROR(__xludf.DUMMYFUNCTION("GOOGLETRANSLATE(D186, ""he"", ""en"")"),"#VALUE!")</f>
        <v>#VALUE!</v>
      </c>
    </row>
    <row r="187" ht="15.75" customHeight="1">
      <c r="E187" s="4" t="str">
        <f>IFERROR(__xludf.DUMMYFUNCTION("GOOGLETRANSLATE(D187, ""he"", ""en"")"),"#VALUE!")</f>
        <v>#VALUE!</v>
      </c>
    </row>
    <row r="188" ht="15.75" customHeight="1">
      <c r="E188" s="4" t="str">
        <f>IFERROR(__xludf.DUMMYFUNCTION("GOOGLETRANSLATE(D188, ""he"", ""en"")"),"#VALUE!")</f>
        <v>#VALUE!</v>
      </c>
    </row>
    <row r="189" ht="15.75" customHeight="1">
      <c r="E189" s="4" t="str">
        <f>IFERROR(__xludf.DUMMYFUNCTION("GOOGLETRANSLATE(D189, ""he"", ""en"")"),"#VALUE!")</f>
        <v>#VALUE!</v>
      </c>
    </row>
    <row r="190" ht="15.75" customHeight="1">
      <c r="E190" s="4" t="str">
        <f>IFERROR(__xludf.DUMMYFUNCTION("GOOGLETRANSLATE(D190, ""he"", ""en"")"),"#VALUE!")</f>
        <v>#VALUE!</v>
      </c>
    </row>
    <row r="191" ht="15.75" customHeight="1">
      <c r="E191" s="4" t="str">
        <f>IFERROR(__xludf.DUMMYFUNCTION("GOOGLETRANSLATE(D191, ""he"", ""en"")"),"#VALUE!")</f>
        <v>#VALUE!</v>
      </c>
    </row>
    <row r="192" ht="15.75" customHeight="1">
      <c r="E192" s="4" t="str">
        <f>IFERROR(__xludf.DUMMYFUNCTION("GOOGLETRANSLATE(D192, ""he"", ""en"")"),"#VALUE!")</f>
        <v>#VALUE!</v>
      </c>
    </row>
    <row r="193" ht="15.75" customHeight="1">
      <c r="E193" s="4" t="str">
        <f>IFERROR(__xludf.DUMMYFUNCTION("GOOGLETRANSLATE(D193, ""he"", ""en"")"),"#VALUE!")</f>
        <v>#VALUE!</v>
      </c>
    </row>
    <row r="194" ht="15.75" customHeight="1">
      <c r="E194" s="4" t="str">
        <f>IFERROR(__xludf.DUMMYFUNCTION("GOOGLETRANSLATE(D194, ""he"", ""en"")"),"#VALUE!")</f>
        <v>#VALUE!</v>
      </c>
    </row>
    <row r="195" ht="15.75" customHeight="1">
      <c r="E195" s="4" t="str">
        <f>IFERROR(__xludf.DUMMYFUNCTION("GOOGLETRANSLATE(D195, ""he"", ""en"")"),"#VALUE!")</f>
        <v>#VALUE!</v>
      </c>
    </row>
    <row r="196" ht="15.75" customHeight="1">
      <c r="E196" s="4" t="str">
        <f>IFERROR(__xludf.DUMMYFUNCTION("GOOGLETRANSLATE(D196, ""he"", ""en"")"),"#VALUE!")</f>
        <v>#VALUE!</v>
      </c>
    </row>
    <row r="197" ht="15.75" customHeight="1">
      <c r="E197" s="4" t="str">
        <f>IFERROR(__xludf.DUMMYFUNCTION("GOOGLETRANSLATE(D197, ""he"", ""en"")"),"#VALUE!")</f>
        <v>#VALUE!</v>
      </c>
    </row>
    <row r="198" ht="15.75" customHeight="1">
      <c r="E198" s="4" t="str">
        <f>IFERROR(__xludf.DUMMYFUNCTION("GOOGLETRANSLATE(D198, ""he"", ""en"")"),"#VALUE!")</f>
        <v>#VALUE!</v>
      </c>
    </row>
    <row r="199" ht="15.75" customHeight="1">
      <c r="E199" s="4" t="str">
        <f>IFERROR(__xludf.DUMMYFUNCTION("GOOGLETRANSLATE(D199, ""he"", ""en"")"),"#VALUE!")</f>
        <v>#VALUE!</v>
      </c>
    </row>
    <row r="200" ht="15.75" customHeight="1">
      <c r="E200" s="4" t="str">
        <f>IFERROR(__xludf.DUMMYFUNCTION("GOOGLETRANSLATE(D200, ""he"", ""en"")"),"#VALUE!")</f>
        <v>#VALUE!</v>
      </c>
    </row>
    <row r="201" ht="15.75" customHeight="1">
      <c r="E201" s="4" t="str">
        <f>IFERROR(__xludf.DUMMYFUNCTION("GOOGLETRANSLATE(D201, ""he"", ""en"")"),"#VALUE!")</f>
        <v>#VALUE!</v>
      </c>
    </row>
    <row r="202" ht="15.75" customHeight="1">
      <c r="E202" s="4" t="str">
        <f>IFERROR(__xludf.DUMMYFUNCTION("GOOGLETRANSLATE(D202, ""he"", ""en"")"),"#VALUE!")</f>
        <v>#VALUE!</v>
      </c>
    </row>
    <row r="203" ht="15.75" customHeight="1">
      <c r="E203" s="4" t="str">
        <f>IFERROR(__xludf.DUMMYFUNCTION("GOOGLETRANSLATE(D203, ""he"", ""en"")"),"#VALUE!")</f>
        <v>#VALUE!</v>
      </c>
    </row>
    <row r="204" ht="15.75" customHeight="1">
      <c r="E204" s="4" t="str">
        <f>IFERROR(__xludf.DUMMYFUNCTION("GOOGLETRANSLATE(D204, ""he"", ""en"")"),"#VALUE!")</f>
        <v>#VALUE!</v>
      </c>
    </row>
    <row r="205" ht="15.75" customHeight="1">
      <c r="E205" s="4" t="str">
        <f>IFERROR(__xludf.DUMMYFUNCTION("GOOGLETRANSLATE(D205, ""he"", ""en"")"),"#VALUE!")</f>
        <v>#VALUE!</v>
      </c>
    </row>
    <row r="206" ht="15.75" customHeight="1">
      <c r="E206" s="4" t="str">
        <f>IFERROR(__xludf.DUMMYFUNCTION("GOOGLETRANSLATE(D206, ""he"", ""en"")"),"#VALUE!")</f>
        <v>#VALUE!</v>
      </c>
    </row>
    <row r="207" ht="15.75" customHeight="1">
      <c r="E207" s="4" t="str">
        <f>IFERROR(__xludf.DUMMYFUNCTION("GOOGLETRANSLATE(D207, ""he"", ""en"")"),"#VALUE!")</f>
        <v>#VALUE!</v>
      </c>
    </row>
    <row r="208" ht="15.75" customHeight="1">
      <c r="E208" s="4" t="str">
        <f>IFERROR(__xludf.DUMMYFUNCTION("GOOGLETRANSLATE(D208, ""he"", ""en"")"),"#VALUE!")</f>
        <v>#VALUE!</v>
      </c>
    </row>
    <row r="209" ht="15.75" customHeight="1">
      <c r="E209" s="4" t="str">
        <f>IFERROR(__xludf.DUMMYFUNCTION("GOOGLETRANSLATE(D209, ""he"", ""en"")"),"#VALUE!")</f>
        <v>#VALUE!</v>
      </c>
    </row>
    <row r="210" ht="15.75" customHeight="1">
      <c r="E210" s="4" t="str">
        <f>IFERROR(__xludf.DUMMYFUNCTION("GOOGLETRANSLATE(D210, ""he"", ""en"")"),"#VALUE!")</f>
        <v>#VALUE!</v>
      </c>
    </row>
    <row r="211" ht="15.75" customHeight="1">
      <c r="E211" s="4" t="str">
        <f>IFERROR(__xludf.DUMMYFUNCTION("GOOGLETRANSLATE(D211, ""he"", ""en"")"),"#VALUE!")</f>
        <v>#VALUE!</v>
      </c>
    </row>
    <row r="212" ht="15.75" customHeight="1">
      <c r="E212" s="4" t="str">
        <f>IFERROR(__xludf.DUMMYFUNCTION("GOOGLETRANSLATE(D212, ""he"", ""en"")"),"#VALUE!")</f>
        <v>#VALUE!</v>
      </c>
    </row>
    <row r="213" ht="15.75" customHeight="1">
      <c r="E213" s="4" t="str">
        <f>IFERROR(__xludf.DUMMYFUNCTION("GOOGLETRANSLATE(D213, ""he"", ""en"")"),"#VALUE!")</f>
        <v>#VALUE!</v>
      </c>
    </row>
    <row r="214" ht="15.75" customHeight="1">
      <c r="E214" s="4" t="str">
        <f>IFERROR(__xludf.DUMMYFUNCTION("GOOGLETRANSLATE(D214, ""he"", ""en"")"),"#VALUE!")</f>
        <v>#VALUE!</v>
      </c>
    </row>
    <row r="215" ht="15.75" customHeight="1">
      <c r="E215" s="4" t="str">
        <f>IFERROR(__xludf.DUMMYFUNCTION("GOOGLETRANSLATE(D215, ""he"", ""en"")"),"#VALUE!")</f>
        <v>#VALUE!</v>
      </c>
    </row>
    <row r="216" ht="15.75" customHeight="1">
      <c r="E216" s="4" t="str">
        <f>IFERROR(__xludf.DUMMYFUNCTION("GOOGLETRANSLATE(D216, ""he"", ""en"")"),"#VALUE!")</f>
        <v>#VALUE!</v>
      </c>
    </row>
    <row r="217" ht="15.75" customHeight="1">
      <c r="E217" s="4" t="str">
        <f>IFERROR(__xludf.DUMMYFUNCTION("GOOGLETRANSLATE(D217, ""he"", ""en"")"),"#VALUE!")</f>
        <v>#VALUE!</v>
      </c>
    </row>
    <row r="218" ht="15.75" customHeight="1">
      <c r="E218" s="4" t="str">
        <f>IFERROR(__xludf.DUMMYFUNCTION("GOOGLETRANSLATE(D218, ""he"", ""en"")"),"#VALUE!")</f>
        <v>#VALUE!</v>
      </c>
    </row>
    <row r="219" ht="15.75" customHeight="1">
      <c r="E219" s="4" t="str">
        <f>IFERROR(__xludf.DUMMYFUNCTION("GOOGLETRANSLATE(D219, ""he"", ""en"")"),"#VALUE!")</f>
        <v>#VALUE!</v>
      </c>
    </row>
    <row r="220" ht="15.75" customHeight="1">
      <c r="E220" s="4" t="str">
        <f>IFERROR(__xludf.DUMMYFUNCTION("GOOGLETRANSLATE(D220, ""he"", ""en"")"),"#VALUE!")</f>
        <v>#VALUE!</v>
      </c>
    </row>
    <row r="221" ht="15.75" customHeight="1">
      <c r="E221" s="4" t="str">
        <f>IFERROR(__xludf.DUMMYFUNCTION("GOOGLETRANSLATE(D221, ""he"", ""en"")"),"#VALUE!")</f>
        <v>#VALUE!</v>
      </c>
    </row>
    <row r="222" ht="15.75" customHeight="1">
      <c r="E222" s="4" t="str">
        <f>IFERROR(__xludf.DUMMYFUNCTION("GOOGLETRANSLATE(D222, ""he"", ""en"")"),"#VALUE!")</f>
        <v>#VALUE!</v>
      </c>
    </row>
    <row r="223" ht="15.75" customHeight="1">
      <c r="E223" s="4" t="str">
        <f>IFERROR(__xludf.DUMMYFUNCTION("GOOGLETRANSLATE(D223, ""he"", ""en"")"),"#VALUE!")</f>
        <v>#VALUE!</v>
      </c>
    </row>
    <row r="224" ht="15.75" customHeight="1">
      <c r="E224" s="4" t="str">
        <f>IFERROR(__xludf.DUMMYFUNCTION("GOOGLETRANSLATE(D224, ""he"", ""en"")"),"#VALUE!")</f>
        <v>#VALUE!</v>
      </c>
    </row>
    <row r="225" ht="15.75" customHeight="1">
      <c r="E225" s="4" t="str">
        <f>IFERROR(__xludf.DUMMYFUNCTION("GOOGLETRANSLATE(D225, ""he"", ""en"")"),"#VALUE!")</f>
        <v>#VALUE!</v>
      </c>
    </row>
    <row r="226" ht="15.75" customHeight="1">
      <c r="E226" s="4" t="str">
        <f>IFERROR(__xludf.DUMMYFUNCTION("GOOGLETRANSLATE(D226, ""he"", ""en"")"),"#VALUE!")</f>
        <v>#VALUE!</v>
      </c>
    </row>
    <row r="227" ht="15.75" customHeight="1">
      <c r="E227" s="4" t="str">
        <f>IFERROR(__xludf.DUMMYFUNCTION("GOOGLETRANSLATE(D227, ""he"", ""en"")"),"#VALUE!")</f>
        <v>#VALUE!</v>
      </c>
    </row>
    <row r="228" ht="15.75" customHeight="1">
      <c r="E228" s="4" t="str">
        <f>IFERROR(__xludf.DUMMYFUNCTION("GOOGLETRANSLATE(D228, ""he"", ""en"")"),"#VALUE!")</f>
        <v>#VALUE!</v>
      </c>
    </row>
    <row r="229" ht="15.75" customHeight="1">
      <c r="E229" s="4" t="str">
        <f>IFERROR(__xludf.DUMMYFUNCTION("GOOGLETRANSLATE(D229, ""he"", ""en"")"),"#VALUE!")</f>
        <v>#VALUE!</v>
      </c>
    </row>
    <row r="230" ht="15.75" customHeight="1">
      <c r="E230" s="4" t="str">
        <f>IFERROR(__xludf.DUMMYFUNCTION("GOOGLETRANSLATE(D230, ""he"", ""en"")"),"#VALUE!")</f>
        <v>#VALUE!</v>
      </c>
    </row>
    <row r="231" ht="15.75" customHeight="1">
      <c r="E231" s="4" t="str">
        <f>IFERROR(__xludf.DUMMYFUNCTION("GOOGLETRANSLATE(D231, ""he"", ""en"")"),"#VALUE!")</f>
        <v>#VALUE!</v>
      </c>
    </row>
    <row r="232" ht="15.75" customHeight="1">
      <c r="E232" s="4" t="str">
        <f>IFERROR(__xludf.DUMMYFUNCTION("GOOGLETRANSLATE(D232, ""he"", ""en"")"),"#VALUE!")</f>
        <v>#VALUE!</v>
      </c>
    </row>
    <row r="233" ht="15.75" customHeight="1">
      <c r="E233" s="4" t="str">
        <f>IFERROR(__xludf.DUMMYFUNCTION("GOOGLETRANSLATE(D233, ""he"", ""en"")"),"#VALUE!")</f>
        <v>#VALUE!</v>
      </c>
    </row>
    <row r="234" ht="15.75" customHeight="1">
      <c r="E234" s="4" t="str">
        <f>IFERROR(__xludf.DUMMYFUNCTION("GOOGLETRANSLATE(D234, ""he"", ""en"")"),"#VALUE!")</f>
        <v>#VALUE!</v>
      </c>
    </row>
    <row r="235" ht="15.75" customHeight="1">
      <c r="E235" s="4" t="str">
        <f>IFERROR(__xludf.DUMMYFUNCTION("GOOGLETRANSLATE(D235, ""he"", ""en"")"),"#VALUE!")</f>
        <v>#VALUE!</v>
      </c>
    </row>
    <row r="236" ht="15.75" customHeight="1">
      <c r="E236" s="4" t="str">
        <f>IFERROR(__xludf.DUMMYFUNCTION("GOOGLETRANSLATE(D236, ""he"", ""en"")"),"#VALUE!")</f>
        <v>#VALUE!</v>
      </c>
    </row>
    <row r="237" ht="15.75" customHeight="1">
      <c r="E237" s="4" t="str">
        <f>IFERROR(__xludf.DUMMYFUNCTION("GOOGLETRANSLATE(D237, ""he"", ""en"")"),"#VALUE!")</f>
        <v>#VALUE!</v>
      </c>
    </row>
    <row r="238" ht="15.75" customHeight="1">
      <c r="E238" s="4" t="str">
        <f>IFERROR(__xludf.DUMMYFUNCTION("GOOGLETRANSLATE(D238, ""he"", ""en"")"),"#VALUE!")</f>
        <v>#VALUE!</v>
      </c>
    </row>
    <row r="239" ht="15.75" customHeight="1">
      <c r="E239" s="4" t="str">
        <f>IFERROR(__xludf.DUMMYFUNCTION("GOOGLETRANSLATE(D239, ""he"", ""en"")"),"#VALUE!")</f>
        <v>#VALUE!</v>
      </c>
    </row>
    <row r="240" ht="15.75" customHeight="1">
      <c r="E240" s="4" t="str">
        <f>IFERROR(__xludf.DUMMYFUNCTION("GOOGLETRANSLATE(D240, ""he"", ""en"")"),"#VALUE!")</f>
        <v>#VALUE!</v>
      </c>
    </row>
    <row r="241" ht="15.75" customHeight="1">
      <c r="E241" s="4" t="str">
        <f>IFERROR(__xludf.DUMMYFUNCTION("GOOGLETRANSLATE(D241, ""he"", ""en"")"),"#VALUE!")</f>
        <v>#VALUE!</v>
      </c>
    </row>
    <row r="242" ht="15.75" customHeight="1">
      <c r="E242" s="4" t="str">
        <f>IFERROR(__xludf.DUMMYFUNCTION("GOOGLETRANSLATE(D242, ""he"", ""en"")"),"#VALUE!")</f>
        <v>#VALUE!</v>
      </c>
    </row>
    <row r="243" ht="15.75" customHeight="1">
      <c r="E243" s="4" t="str">
        <f>IFERROR(__xludf.DUMMYFUNCTION("GOOGLETRANSLATE(D243, ""he"", ""en"")"),"#VALUE!")</f>
        <v>#VALUE!</v>
      </c>
    </row>
    <row r="244" ht="15.75" customHeight="1">
      <c r="E244" s="4" t="str">
        <f>IFERROR(__xludf.DUMMYFUNCTION("GOOGLETRANSLATE(D244, ""he"", ""en"")"),"#VALUE!")</f>
        <v>#VALUE!</v>
      </c>
    </row>
    <row r="245" ht="15.75" customHeight="1">
      <c r="E245" s="4" t="str">
        <f>IFERROR(__xludf.DUMMYFUNCTION("GOOGLETRANSLATE(D245, ""he"", ""en"")"),"#VALUE!")</f>
        <v>#VALUE!</v>
      </c>
    </row>
    <row r="246" ht="15.75" customHeight="1">
      <c r="E246" s="4" t="str">
        <f>IFERROR(__xludf.DUMMYFUNCTION("GOOGLETRANSLATE(D246, ""he"", ""en"")"),"#VALUE!")</f>
        <v>#VALUE!</v>
      </c>
    </row>
    <row r="247" ht="15.75" customHeight="1">
      <c r="E247" s="4" t="str">
        <f>IFERROR(__xludf.DUMMYFUNCTION("GOOGLETRANSLATE(D247, ""he"", ""en"")"),"#VALUE!")</f>
        <v>#VALUE!</v>
      </c>
    </row>
    <row r="248" ht="15.75" customHeight="1">
      <c r="E248" s="4" t="str">
        <f>IFERROR(__xludf.DUMMYFUNCTION("GOOGLETRANSLATE(D248, ""he"", ""en"")"),"#VALUE!")</f>
        <v>#VALUE!</v>
      </c>
    </row>
    <row r="249" ht="15.75" customHeight="1">
      <c r="E249" s="4" t="str">
        <f>IFERROR(__xludf.DUMMYFUNCTION("GOOGLETRANSLATE(D249, ""he"", ""en"")"),"#VALUE!")</f>
        <v>#VALUE!</v>
      </c>
    </row>
    <row r="250" ht="15.75" customHeight="1">
      <c r="E250" s="4" t="str">
        <f>IFERROR(__xludf.DUMMYFUNCTION("GOOGLETRANSLATE(D250, ""he"", ""en"")"),"#VALUE!")</f>
        <v>#VALUE!</v>
      </c>
    </row>
    <row r="251" ht="15.75" customHeight="1">
      <c r="E251" s="4" t="str">
        <f>IFERROR(__xludf.DUMMYFUNCTION("GOOGLETRANSLATE(D251, ""he"", ""en"")"),"#VALUE!")</f>
        <v>#VALUE!</v>
      </c>
    </row>
    <row r="252" ht="15.75" customHeight="1">
      <c r="E252" s="4" t="str">
        <f>IFERROR(__xludf.DUMMYFUNCTION("GOOGLETRANSLATE(D252, ""he"", ""en"")"),"#VALUE!")</f>
        <v>#VALUE!</v>
      </c>
    </row>
    <row r="253" ht="15.75" customHeight="1">
      <c r="E253" s="4" t="str">
        <f>IFERROR(__xludf.DUMMYFUNCTION("GOOGLETRANSLATE(D253, ""he"", ""en"")"),"#VALUE!")</f>
        <v>#VALUE!</v>
      </c>
    </row>
    <row r="254" ht="15.75" customHeight="1">
      <c r="E254" s="4" t="str">
        <f>IFERROR(__xludf.DUMMYFUNCTION("GOOGLETRANSLATE(D254, ""he"", ""en"")"),"#VALUE!")</f>
        <v>#VALUE!</v>
      </c>
    </row>
    <row r="255" ht="15.75" customHeight="1">
      <c r="E255" s="4" t="str">
        <f>IFERROR(__xludf.DUMMYFUNCTION("GOOGLETRANSLATE(D255, ""he"", ""en"")"),"#VALUE!")</f>
        <v>#VALUE!</v>
      </c>
    </row>
    <row r="256" ht="15.75" customHeight="1">
      <c r="E256" s="4" t="str">
        <f>IFERROR(__xludf.DUMMYFUNCTION("GOOGLETRANSLATE(D256, ""he"", ""en"")"),"#VALUE!")</f>
        <v>#VALUE!</v>
      </c>
    </row>
    <row r="257" ht="15.75" customHeight="1">
      <c r="E257" s="4" t="str">
        <f>IFERROR(__xludf.DUMMYFUNCTION("GOOGLETRANSLATE(D257, ""he"", ""en"")"),"#VALUE!")</f>
        <v>#VALUE!</v>
      </c>
    </row>
    <row r="258" ht="15.75" customHeight="1">
      <c r="E258" s="4" t="str">
        <f>IFERROR(__xludf.DUMMYFUNCTION("GOOGLETRANSLATE(D258, ""he"", ""en"")"),"#VALUE!")</f>
        <v>#VALUE!</v>
      </c>
    </row>
    <row r="259" ht="15.75" customHeight="1">
      <c r="E259" s="4" t="str">
        <f>IFERROR(__xludf.DUMMYFUNCTION("GOOGLETRANSLATE(D259, ""he"", ""en"")"),"#VALUE!")</f>
        <v>#VALUE!</v>
      </c>
    </row>
    <row r="260" ht="15.75" customHeight="1">
      <c r="E260" s="4" t="str">
        <f>IFERROR(__xludf.DUMMYFUNCTION("GOOGLETRANSLATE(D260, ""he"", ""en"")"),"#VALUE!")</f>
        <v>#VALUE!</v>
      </c>
    </row>
    <row r="261" ht="15.75" customHeight="1">
      <c r="E261" s="4" t="str">
        <f>IFERROR(__xludf.DUMMYFUNCTION("GOOGLETRANSLATE(D261, ""he"", ""en"")"),"#VALUE!")</f>
        <v>#VALUE!</v>
      </c>
    </row>
    <row r="262" ht="15.75" customHeight="1">
      <c r="E262" s="4" t="str">
        <f>IFERROR(__xludf.DUMMYFUNCTION("GOOGLETRANSLATE(D262, ""he"", ""en"")"),"#VALUE!")</f>
        <v>#VALUE!</v>
      </c>
    </row>
    <row r="263" ht="15.75" customHeight="1">
      <c r="E263" s="4" t="str">
        <f>IFERROR(__xludf.DUMMYFUNCTION("GOOGLETRANSLATE(D263, ""he"", ""en"")"),"#VALUE!")</f>
        <v>#VALUE!</v>
      </c>
    </row>
    <row r="264" ht="15.75" customHeight="1">
      <c r="E264" s="4" t="str">
        <f>IFERROR(__xludf.DUMMYFUNCTION("GOOGLETRANSLATE(D264, ""he"", ""en"")"),"#VALUE!")</f>
        <v>#VALUE!</v>
      </c>
    </row>
    <row r="265" ht="15.75" customHeight="1">
      <c r="E265" s="4" t="str">
        <f>IFERROR(__xludf.DUMMYFUNCTION("GOOGLETRANSLATE(D265, ""he"", ""en"")"),"#VALUE!")</f>
        <v>#VALUE!</v>
      </c>
    </row>
    <row r="266" ht="15.75" customHeight="1">
      <c r="E266" s="4" t="str">
        <f>IFERROR(__xludf.DUMMYFUNCTION("GOOGLETRANSLATE(D266, ""he"", ""en"")"),"#VALUE!")</f>
        <v>#VALUE!</v>
      </c>
    </row>
    <row r="267" ht="15.75" customHeight="1">
      <c r="E267" s="4" t="str">
        <f>IFERROR(__xludf.DUMMYFUNCTION("GOOGLETRANSLATE(D267, ""he"", ""en"")"),"#VALUE!")</f>
        <v>#VALUE!</v>
      </c>
    </row>
    <row r="268" ht="15.75" customHeight="1">
      <c r="E268" s="4" t="str">
        <f>IFERROR(__xludf.DUMMYFUNCTION("GOOGLETRANSLATE(D268, ""he"", ""en"")"),"#VALUE!")</f>
        <v>#VALUE!</v>
      </c>
    </row>
    <row r="269" ht="15.75" customHeight="1">
      <c r="E269" s="4" t="str">
        <f>IFERROR(__xludf.DUMMYFUNCTION("GOOGLETRANSLATE(D269, ""he"", ""en"")"),"#VALUE!")</f>
        <v>#VALUE!</v>
      </c>
    </row>
    <row r="270" ht="15.75" customHeight="1">
      <c r="E270" s="4" t="str">
        <f>IFERROR(__xludf.DUMMYFUNCTION("GOOGLETRANSLATE(D270, ""he"", ""en"")"),"#VALUE!")</f>
        <v>#VALUE!</v>
      </c>
    </row>
    <row r="271" ht="15.75" customHeight="1">
      <c r="E271" s="4" t="str">
        <f>IFERROR(__xludf.DUMMYFUNCTION("GOOGLETRANSLATE(D271, ""he"", ""en"")"),"#VALUE!")</f>
        <v>#VALUE!</v>
      </c>
    </row>
    <row r="272" ht="15.75" customHeight="1">
      <c r="E272" s="4" t="str">
        <f>IFERROR(__xludf.DUMMYFUNCTION("GOOGLETRANSLATE(D272, ""he"", ""en"")"),"#VALUE!")</f>
        <v>#VALUE!</v>
      </c>
    </row>
    <row r="273" ht="15.75" customHeight="1">
      <c r="E273" s="4" t="str">
        <f>IFERROR(__xludf.DUMMYFUNCTION("GOOGLETRANSLATE(D273, ""he"", ""en"")"),"#VALUE!")</f>
        <v>#VALUE!</v>
      </c>
    </row>
    <row r="274" ht="15.75" customHeight="1">
      <c r="E274" s="4" t="str">
        <f>IFERROR(__xludf.DUMMYFUNCTION("GOOGLETRANSLATE(D274, ""he"", ""en"")"),"#VALUE!")</f>
        <v>#VALUE!</v>
      </c>
    </row>
    <row r="275" ht="15.75" customHeight="1">
      <c r="E275" s="4" t="str">
        <f>IFERROR(__xludf.DUMMYFUNCTION("GOOGLETRANSLATE(D275, ""he"", ""en"")"),"#VALUE!")</f>
        <v>#VALUE!</v>
      </c>
    </row>
    <row r="276" ht="15.75" customHeight="1">
      <c r="E276" s="4" t="str">
        <f>IFERROR(__xludf.DUMMYFUNCTION("GOOGLETRANSLATE(D276, ""he"", ""en"")"),"#VALUE!")</f>
        <v>#VALUE!</v>
      </c>
    </row>
    <row r="277" ht="15.75" customHeight="1">
      <c r="E277" s="4" t="str">
        <f>IFERROR(__xludf.DUMMYFUNCTION("GOOGLETRANSLATE(D277, ""he"", ""en"")"),"#VALUE!")</f>
        <v>#VALUE!</v>
      </c>
    </row>
    <row r="278" ht="15.75" customHeight="1">
      <c r="E278" s="4" t="str">
        <f>IFERROR(__xludf.DUMMYFUNCTION("GOOGLETRANSLATE(D278, ""he"", ""en"")"),"#VALUE!")</f>
        <v>#VALUE!</v>
      </c>
    </row>
    <row r="279" ht="15.75" customHeight="1">
      <c r="E279" s="4" t="str">
        <f>IFERROR(__xludf.DUMMYFUNCTION("GOOGLETRANSLATE(D279, ""he"", ""en"")"),"#VALUE!")</f>
        <v>#VALUE!</v>
      </c>
    </row>
    <row r="280" ht="15.75" customHeight="1">
      <c r="E280" s="4" t="str">
        <f>IFERROR(__xludf.DUMMYFUNCTION("GOOGLETRANSLATE(D280, ""he"", ""en"")"),"#VALUE!")</f>
        <v>#VALUE!</v>
      </c>
    </row>
    <row r="281" ht="15.75" customHeight="1">
      <c r="E281" s="4" t="str">
        <f>IFERROR(__xludf.DUMMYFUNCTION("GOOGLETRANSLATE(D281, ""he"", ""en"")"),"#VALUE!")</f>
        <v>#VALUE!</v>
      </c>
    </row>
    <row r="282" ht="15.75" customHeight="1">
      <c r="E282" s="4" t="str">
        <f>IFERROR(__xludf.DUMMYFUNCTION("GOOGLETRANSLATE(D282, ""he"", ""en"")"),"#VALUE!")</f>
        <v>#VALUE!</v>
      </c>
    </row>
    <row r="283" ht="15.75" customHeight="1">
      <c r="E283" s="4" t="str">
        <f>IFERROR(__xludf.DUMMYFUNCTION("GOOGLETRANSLATE(D283, ""he"", ""en"")"),"#VALUE!")</f>
        <v>#VALUE!</v>
      </c>
    </row>
    <row r="284" ht="15.75" customHeight="1">
      <c r="E284" s="4" t="str">
        <f>IFERROR(__xludf.DUMMYFUNCTION("GOOGLETRANSLATE(D284, ""he"", ""en"")"),"#VALUE!")</f>
        <v>#VALUE!</v>
      </c>
    </row>
    <row r="285" ht="15.75" customHeight="1">
      <c r="E285" s="4" t="str">
        <f>IFERROR(__xludf.DUMMYFUNCTION("GOOGLETRANSLATE(D285, ""he"", ""en"")"),"#VALUE!")</f>
        <v>#VALUE!</v>
      </c>
    </row>
    <row r="286" ht="15.75" customHeight="1">
      <c r="E286" s="4" t="str">
        <f>IFERROR(__xludf.DUMMYFUNCTION("GOOGLETRANSLATE(D286, ""he"", ""en"")"),"#VALUE!")</f>
        <v>#VALUE!</v>
      </c>
    </row>
    <row r="287" ht="15.75" customHeight="1">
      <c r="E287" s="4" t="str">
        <f>IFERROR(__xludf.DUMMYFUNCTION("GOOGLETRANSLATE(D287, ""he"", ""en"")"),"#VALUE!")</f>
        <v>#VALUE!</v>
      </c>
    </row>
    <row r="288" ht="15.75" customHeight="1">
      <c r="E288" s="4" t="str">
        <f>IFERROR(__xludf.DUMMYFUNCTION("GOOGLETRANSLATE(D288, ""he"", ""en"")"),"#VALUE!")</f>
        <v>#VALUE!</v>
      </c>
    </row>
    <row r="289" ht="15.75" customHeight="1">
      <c r="E289" s="4" t="str">
        <f>IFERROR(__xludf.DUMMYFUNCTION("GOOGLETRANSLATE(D289, ""he"", ""en"")"),"#VALUE!")</f>
        <v>#VALUE!</v>
      </c>
    </row>
    <row r="290" ht="15.75" customHeight="1">
      <c r="E290" s="4" t="str">
        <f>IFERROR(__xludf.DUMMYFUNCTION("GOOGLETRANSLATE(D290, ""he"", ""en"")"),"#VALUE!")</f>
        <v>#VALUE!</v>
      </c>
    </row>
    <row r="291" ht="15.75" customHeight="1">
      <c r="E291" s="4" t="str">
        <f>IFERROR(__xludf.DUMMYFUNCTION("GOOGLETRANSLATE(D291, ""he"", ""en"")"),"#VALUE!")</f>
        <v>#VALUE!</v>
      </c>
    </row>
    <row r="292" ht="15.75" customHeight="1">
      <c r="E292" s="4" t="str">
        <f>IFERROR(__xludf.DUMMYFUNCTION("GOOGLETRANSLATE(D292, ""he"", ""en"")"),"#VALUE!")</f>
        <v>#VALUE!</v>
      </c>
    </row>
    <row r="293" ht="15.75" customHeight="1">
      <c r="E293" s="4" t="str">
        <f>IFERROR(__xludf.DUMMYFUNCTION("GOOGLETRANSLATE(D293, ""he"", ""en"")"),"#VALUE!")</f>
        <v>#VALUE!</v>
      </c>
    </row>
    <row r="294" ht="15.75" customHeight="1">
      <c r="E294" s="4" t="str">
        <f>IFERROR(__xludf.DUMMYFUNCTION("GOOGLETRANSLATE(D294, ""he"", ""en"")"),"#VALUE!")</f>
        <v>#VALUE!</v>
      </c>
    </row>
    <row r="295" ht="15.75" customHeight="1">
      <c r="E295" s="4" t="str">
        <f>IFERROR(__xludf.DUMMYFUNCTION("GOOGLETRANSLATE(D295, ""he"", ""en"")"),"#VALUE!")</f>
        <v>#VALUE!</v>
      </c>
    </row>
    <row r="296" ht="15.75" customHeight="1">
      <c r="E296" s="4" t="str">
        <f>IFERROR(__xludf.DUMMYFUNCTION("GOOGLETRANSLATE(D296, ""he"", ""en"")"),"#VALUE!")</f>
        <v>#VALUE!</v>
      </c>
    </row>
    <row r="297" ht="15.75" customHeight="1">
      <c r="E297" s="4" t="str">
        <f>IFERROR(__xludf.DUMMYFUNCTION("GOOGLETRANSLATE(D297, ""he"", ""en"")"),"#VALUE!")</f>
        <v>#VALUE!</v>
      </c>
    </row>
    <row r="298" ht="15.75" customHeight="1">
      <c r="E298" s="4" t="str">
        <f>IFERROR(__xludf.DUMMYFUNCTION("GOOGLETRANSLATE(D298, ""he"", ""en"")"),"#VALUE!")</f>
        <v>#VALUE!</v>
      </c>
    </row>
    <row r="299" ht="15.75" customHeight="1">
      <c r="E299" s="4" t="str">
        <f>IFERROR(__xludf.DUMMYFUNCTION("GOOGLETRANSLATE(D299, ""he"", ""en"")"),"#VALUE!")</f>
        <v>#VALUE!</v>
      </c>
    </row>
    <row r="300" ht="15.75" customHeight="1">
      <c r="E300" s="4" t="str">
        <f>IFERROR(__xludf.DUMMYFUNCTION("GOOGLETRANSLATE(D300, ""he"", ""en"")"),"#VALUE!")</f>
        <v>#VALUE!</v>
      </c>
    </row>
    <row r="301" ht="15.75" customHeight="1">
      <c r="E301" s="4" t="str">
        <f>IFERROR(__xludf.DUMMYFUNCTION("GOOGLETRANSLATE(D301, ""he"", ""en"")"),"#VALUE!")</f>
        <v>#VALUE!</v>
      </c>
    </row>
    <row r="302" ht="15.75" customHeight="1">
      <c r="E302" s="4" t="str">
        <f>IFERROR(__xludf.DUMMYFUNCTION("GOOGLETRANSLATE(D302, ""he"", ""en"")"),"#VALUE!")</f>
        <v>#VALUE!</v>
      </c>
    </row>
    <row r="303" ht="15.75" customHeight="1">
      <c r="E303" s="4" t="str">
        <f>IFERROR(__xludf.DUMMYFUNCTION("GOOGLETRANSLATE(D303, ""he"", ""en"")"),"#VALUE!")</f>
        <v>#VALUE!</v>
      </c>
    </row>
    <row r="304" ht="15.75" customHeight="1">
      <c r="E304" s="4" t="str">
        <f>IFERROR(__xludf.DUMMYFUNCTION("GOOGLETRANSLATE(D304, ""he"", ""en"")"),"#VALUE!")</f>
        <v>#VALUE!</v>
      </c>
    </row>
    <row r="305" ht="15.75" customHeight="1">
      <c r="E305" s="4" t="str">
        <f>IFERROR(__xludf.DUMMYFUNCTION("GOOGLETRANSLATE(D305, ""he"", ""en"")"),"#VALUE!")</f>
        <v>#VALUE!</v>
      </c>
    </row>
    <row r="306" ht="15.75" customHeight="1">
      <c r="E306" s="4" t="str">
        <f>IFERROR(__xludf.DUMMYFUNCTION("GOOGLETRANSLATE(D306, ""he"", ""en"")"),"#VALUE!")</f>
        <v>#VALUE!</v>
      </c>
    </row>
    <row r="307" ht="15.75" customHeight="1">
      <c r="E307" s="4" t="str">
        <f>IFERROR(__xludf.DUMMYFUNCTION("GOOGLETRANSLATE(D307, ""he"", ""en"")"),"#VALUE!")</f>
        <v>#VALUE!</v>
      </c>
    </row>
    <row r="308" ht="15.75" customHeight="1">
      <c r="E308" s="4" t="str">
        <f>IFERROR(__xludf.DUMMYFUNCTION("GOOGLETRANSLATE(D308, ""he"", ""en"")"),"#VALUE!")</f>
        <v>#VALUE!</v>
      </c>
    </row>
    <row r="309" ht="15.75" customHeight="1">
      <c r="E309" s="4" t="str">
        <f>IFERROR(__xludf.DUMMYFUNCTION("GOOGLETRANSLATE(D309, ""he"", ""en"")"),"#VALUE!")</f>
        <v>#VALUE!</v>
      </c>
    </row>
    <row r="310" ht="15.75" customHeight="1">
      <c r="E310" s="4" t="str">
        <f>IFERROR(__xludf.DUMMYFUNCTION("GOOGLETRANSLATE(D310, ""he"", ""en"")"),"#VALUE!")</f>
        <v>#VALUE!</v>
      </c>
    </row>
    <row r="311" ht="15.75" customHeight="1">
      <c r="E311" s="4" t="str">
        <f>IFERROR(__xludf.DUMMYFUNCTION("GOOGLETRANSLATE(D311, ""he"", ""en"")"),"#VALUE!")</f>
        <v>#VALUE!</v>
      </c>
    </row>
    <row r="312" ht="15.75" customHeight="1">
      <c r="E312" s="4" t="str">
        <f>IFERROR(__xludf.DUMMYFUNCTION("GOOGLETRANSLATE(D312, ""he"", ""en"")"),"#VALUE!")</f>
        <v>#VALUE!</v>
      </c>
    </row>
    <row r="313" ht="15.75" customHeight="1">
      <c r="E313" s="4" t="str">
        <f>IFERROR(__xludf.DUMMYFUNCTION("GOOGLETRANSLATE(D313, ""he"", ""en"")"),"#VALUE!")</f>
        <v>#VALUE!</v>
      </c>
    </row>
    <row r="314" ht="15.75" customHeight="1">
      <c r="E314" s="4" t="str">
        <f>IFERROR(__xludf.DUMMYFUNCTION("GOOGLETRANSLATE(D314, ""he"", ""en"")"),"#VALUE!")</f>
        <v>#VALUE!</v>
      </c>
    </row>
    <row r="315" ht="15.75" customHeight="1">
      <c r="E315" s="4" t="str">
        <f>IFERROR(__xludf.DUMMYFUNCTION("GOOGLETRANSLATE(D315, ""he"", ""en"")"),"#VALUE!")</f>
        <v>#VALUE!</v>
      </c>
    </row>
    <row r="316" ht="15.75" customHeight="1">
      <c r="E316" s="4" t="str">
        <f>IFERROR(__xludf.DUMMYFUNCTION("GOOGLETRANSLATE(D316, ""he"", ""en"")"),"#VALUE!")</f>
        <v>#VALUE!</v>
      </c>
    </row>
    <row r="317" ht="15.75" customHeight="1">
      <c r="E317" s="4" t="str">
        <f>IFERROR(__xludf.DUMMYFUNCTION("GOOGLETRANSLATE(D317, ""he"", ""en"")"),"#VALUE!")</f>
        <v>#VALUE!</v>
      </c>
    </row>
    <row r="318" ht="15.75" customHeight="1">
      <c r="E318" s="4" t="str">
        <f>IFERROR(__xludf.DUMMYFUNCTION("GOOGLETRANSLATE(D318, ""he"", ""en"")"),"#VALUE!")</f>
        <v>#VALUE!</v>
      </c>
    </row>
    <row r="319" ht="15.75" customHeight="1">
      <c r="E319" s="4" t="str">
        <f>IFERROR(__xludf.DUMMYFUNCTION("GOOGLETRANSLATE(D319, ""he"", ""en"")"),"#VALUE!")</f>
        <v>#VALUE!</v>
      </c>
    </row>
    <row r="320" ht="15.75" customHeight="1">
      <c r="E320" s="4" t="str">
        <f>IFERROR(__xludf.DUMMYFUNCTION("GOOGLETRANSLATE(D320, ""he"", ""en"")"),"#VALUE!")</f>
        <v>#VALUE!</v>
      </c>
    </row>
    <row r="321" ht="15.75" customHeight="1">
      <c r="E321" s="4" t="str">
        <f>IFERROR(__xludf.DUMMYFUNCTION("GOOGLETRANSLATE(D321, ""he"", ""en"")"),"#VALUE!")</f>
        <v>#VALUE!</v>
      </c>
    </row>
    <row r="322" ht="15.75" customHeight="1">
      <c r="E322" s="4" t="str">
        <f>IFERROR(__xludf.DUMMYFUNCTION("GOOGLETRANSLATE(D322, ""he"", ""en"")"),"#VALUE!")</f>
        <v>#VALUE!</v>
      </c>
    </row>
    <row r="323" ht="15.75" customHeight="1">
      <c r="E323" s="4" t="str">
        <f>IFERROR(__xludf.DUMMYFUNCTION("GOOGLETRANSLATE(D323, ""he"", ""en"")"),"#VALUE!")</f>
        <v>#VALUE!</v>
      </c>
    </row>
    <row r="324" ht="15.75" customHeight="1">
      <c r="E324" s="4" t="str">
        <f>IFERROR(__xludf.DUMMYFUNCTION("GOOGLETRANSLATE(D324, ""he"", ""en"")"),"#VALUE!")</f>
        <v>#VALUE!</v>
      </c>
    </row>
    <row r="325" ht="15.75" customHeight="1">
      <c r="E325" s="4" t="str">
        <f>IFERROR(__xludf.DUMMYFUNCTION("GOOGLETRANSLATE(D325, ""he"", ""en"")"),"#VALUE!")</f>
        <v>#VALUE!</v>
      </c>
    </row>
    <row r="326" ht="15.75" customHeight="1">
      <c r="E326" s="4" t="str">
        <f>IFERROR(__xludf.DUMMYFUNCTION("GOOGLETRANSLATE(D326, ""he"", ""en"")"),"#VALUE!")</f>
        <v>#VALUE!</v>
      </c>
    </row>
    <row r="327" ht="15.75" customHeight="1">
      <c r="E327" s="4" t="str">
        <f>IFERROR(__xludf.DUMMYFUNCTION("GOOGLETRANSLATE(D327, ""he"", ""en"")"),"#VALUE!")</f>
        <v>#VALUE!</v>
      </c>
    </row>
    <row r="328" ht="15.75" customHeight="1">
      <c r="E328" s="4" t="str">
        <f>IFERROR(__xludf.DUMMYFUNCTION("GOOGLETRANSLATE(D328, ""he"", ""en"")"),"#VALUE!")</f>
        <v>#VALUE!</v>
      </c>
    </row>
    <row r="329" ht="15.75" customHeight="1">
      <c r="E329" s="4" t="str">
        <f>IFERROR(__xludf.DUMMYFUNCTION("GOOGLETRANSLATE(D329, ""he"", ""en"")"),"#VALUE!")</f>
        <v>#VALUE!</v>
      </c>
    </row>
    <row r="330" ht="15.75" customHeight="1">
      <c r="E330" s="4" t="str">
        <f>IFERROR(__xludf.DUMMYFUNCTION("GOOGLETRANSLATE(D330, ""he"", ""en"")"),"#VALUE!")</f>
        <v>#VALUE!</v>
      </c>
    </row>
    <row r="331" ht="15.75" customHeight="1">
      <c r="E331" s="4" t="str">
        <f>IFERROR(__xludf.DUMMYFUNCTION("GOOGLETRANSLATE(D331, ""he"", ""en"")"),"#VALUE!")</f>
        <v>#VALUE!</v>
      </c>
    </row>
    <row r="332" ht="15.75" customHeight="1">
      <c r="E332" s="4" t="str">
        <f>IFERROR(__xludf.DUMMYFUNCTION("GOOGLETRANSLATE(D332, ""he"", ""en"")"),"#VALUE!")</f>
        <v>#VALUE!</v>
      </c>
    </row>
    <row r="333" ht="15.75" customHeight="1">
      <c r="E333" s="4" t="str">
        <f>IFERROR(__xludf.DUMMYFUNCTION("GOOGLETRANSLATE(D333, ""he"", ""en"")"),"#VALUE!")</f>
        <v>#VALUE!</v>
      </c>
    </row>
    <row r="334" ht="15.75" customHeight="1">
      <c r="E334" s="4" t="str">
        <f>IFERROR(__xludf.DUMMYFUNCTION("GOOGLETRANSLATE(D334, ""he"", ""en"")"),"#VALUE!")</f>
        <v>#VALUE!</v>
      </c>
    </row>
    <row r="335" ht="15.75" customHeight="1">
      <c r="E335" s="4" t="str">
        <f>IFERROR(__xludf.DUMMYFUNCTION("GOOGLETRANSLATE(D335, ""he"", ""en"")"),"#VALUE!")</f>
        <v>#VALUE!</v>
      </c>
    </row>
    <row r="336" ht="15.75" customHeight="1">
      <c r="E336" s="4" t="str">
        <f>IFERROR(__xludf.DUMMYFUNCTION("GOOGLETRANSLATE(D336, ""he"", ""en"")"),"#VALUE!")</f>
        <v>#VALUE!</v>
      </c>
    </row>
    <row r="337" ht="15.75" customHeight="1">
      <c r="E337" s="4" t="str">
        <f>IFERROR(__xludf.DUMMYFUNCTION("GOOGLETRANSLATE(D337, ""he"", ""en"")"),"#VALUE!")</f>
        <v>#VALUE!</v>
      </c>
    </row>
    <row r="338" ht="15.75" customHeight="1">
      <c r="E338" s="4" t="str">
        <f>IFERROR(__xludf.DUMMYFUNCTION("GOOGLETRANSLATE(D338, ""he"", ""en"")"),"#VALUE!")</f>
        <v>#VALUE!</v>
      </c>
    </row>
    <row r="339" ht="15.75" customHeight="1">
      <c r="E339" s="4" t="str">
        <f>IFERROR(__xludf.DUMMYFUNCTION("GOOGLETRANSLATE(D339, ""he"", ""en"")"),"#VALUE!")</f>
        <v>#VALUE!</v>
      </c>
    </row>
    <row r="340" ht="15.75" customHeight="1">
      <c r="E340" s="4" t="str">
        <f>IFERROR(__xludf.DUMMYFUNCTION("GOOGLETRANSLATE(D340, ""he"", ""en"")"),"#VALUE!")</f>
        <v>#VALUE!</v>
      </c>
    </row>
    <row r="341" ht="15.75" customHeight="1">
      <c r="E341" s="4" t="str">
        <f>IFERROR(__xludf.DUMMYFUNCTION("GOOGLETRANSLATE(D341, ""he"", ""en"")"),"#VALUE!")</f>
        <v>#VALUE!</v>
      </c>
    </row>
    <row r="342" ht="15.75" customHeight="1">
      <c r="E342" s="4" t="str">
        <f>IFERROR(__xludf.DUMMYFUNCTION("GOOGLETRANSLATE(D342, ""he"", ""en"")"),"#VALUE!")</f>
        <v>#VALUE!</v>
      </c>
    </row>
    <row r="343" ht="15.75" customHeight="1">
      <c r="E343" s="4" t="str">
        <f>IFERROR(__xludf.DUMMYFUNCTION("GOOGLETRANSLATE(D343, ""he"", ""en"")"),"#VALUE!")</f>
        <v>#VALUE!</v>
      </c>
    </row>
    <row r="344" ht="15.75" customHeight="1">
      <c r="E344" s="4" t="str">
        <f>IFERROR(__xludf.DUMMYFUNCTION("GOOGLETRANSLATE(D344, ""he"", ""en"")"),"#VALUE!")</f>
        <v>#VALUE!</v>
      </c>
    </row>
    <row r="345" ht="15.75" customHeight="1">
      <c r="E345" s="4" t="str">
        <f>IFERROR(__xludf.DUMMYFUNCTION("GOOGLETRANSLATE(D345, ""he"", ""en"")"),"#VALUE!")</f>
        <v>#VALUE!</v>
      </c>
    </row>
    <row r="346" ht="15.75" customHeight="1">
      <c r="E346" s="4" t="str">
        <f>IFERROR(__xludf.DUMMYFUNCTION("GOOGLETRANSLATE(D346, ""he"", ""en"")"),"#VALUE!")</f>
        <v>#VALUE!</v>
      </c>
    </row>
    <row r="347" ht="15.75" customHeight="1">
      <c r="E347" s="4" t="str">
        <f>IFERROR(__xludf.DUMMYFUNCTION("GOOGLETRANSLATE(D347, ""he"", ""en"")"),"#VALUE!")</f>
        <v>#VALUE!</v>
      </c>
    </row>
    <row r="348" ht="15.75" customHeight="1">
      <c r="E348" s="4" t="str">
        <f>IFERROR(__xludf.DUMMYFUNCTION("GOOGLETRANSLATE(D348, ""he"", ""en"")"),"#VALUE!")</f>
        <v>#VALUE!</v>
      </c>
    </row>
    <row r="349" ht="15.75" customHeight="1">
      <c r="E349" s="4" t="str">
        <f>IFERROR(__xludf.DUMMYFUNCTION("GOOGLETRANSLATE(D349, ""he"", ""en"")"),"#VALUE!")</f>
        <v>#VALUE!</v>
      </c>
    </row>
    <row r="350" ht="15.75" customHeight="1">
      <c r="E350" s="4" t="str">
        <f>IFERROR(__xludf.DUMMYFUNCTION("GOOGLETRANSLATE(D350, ""he"", ""en"")"),"#VALUE!")</f>
        <v>#VALUE!</v>
      </c>
    </row>
    <row r="351" ht="15.75" customHeight="1">
      <c r="E351" s="4" t="str">
        <f>IFERROR(__xludf.DUMMYFUNCTION("GOOGLETRANSLATE(D351, ""he"", ""en"")"),"#VALUE!")</f>
        <v>#VALUE!</v>
      </c>
    </row>
    <row r="352" ht="15.75" customHeight="1">
      <c r="E352" s="4" t="str">
        <f>IFERROR(__xludf.DUMMYFUNCTION("GOOGLETRANSLATE(D352, ""he"", ""en"")"),"#VALUE!")</f>
        <v>#VALUE!</v>
      </c>
    </row>
    <row r="353" ht="15.75" customHeight="1">
      <c r="E353" s="4" t="str">
        <f>IFERROR(__xludf.DUMMYFUNCTION("GOOGLETRANSLATE(D353, ""he"", ""en"")"),"#VALUE!")</f>
        <v>#VALUE!</v>
      </c>
    </row>
    <row r="354" ht="15.75" customHeight="1">
      <c r="E354" s="4" t="str">
        <f>IFERROR(__xludf.DUMMYFUNCTION("GOOGLETRANSLATE(D354, ""he"", ""en"")"),"#VALUE!")</f>
        <v>#VALUE!</v>
      </c>
    </row>
    <row r="355" ht="15.75" customHeight="1">
      <c r="E355" s="4" t="str">
        <f>IFERROR(__xludf.DUMMYFUNCTION("GOOGLETRANSLATE(D355, ""he"", ""en"")"),"#VALUE!")</f>
        <v>#VALUE!</v>
      </c>
    </row>
    <row r="356" ht="15.75" customHeight="1">
      <c r="E356" s="4" t="str">
        <f>IFERROR(__xludf.DUMMYFUNCTION("GOOGLETRANSLATE(D356, ""he"", ""en"")"),"#VALUE!")</f>
        <v>#VALUE!</v>
      </c>
    </row>
    <row r="357" ht="15.75" customHeight="1">
      <c r="E357" s="4" t="str">
        <f>IFERROR(__xludf.DUMMYFUNCTION("GOOGLETRANSLATE(D357, ""he"", ""en"")"),"#VALUE!")</f>
        <v>#VALUE!</v>
      </c>
    </row>
    <row r="358" ht="15.75" customHeight="1">
      <c r="E358" s="4" t="str">
        <f>IFERROR(__xludf.DUMMYFUNCTION("GOOGLETRANSLATE(D358, ""he"", ""en"")"),"#VALUE!")</f>
        <v>#VALUE!</v>
      </c>
    </row>
    <row r="359" ht="15.75" customHeight="1">
      <c r="E359" s="4" t="str">
        <f>IFERROR(__xludf.DUMMYFUNCTION("GOOGLETRANSLATE(D359, ""he"", ""en"")"),"#VALUE!")</f>
        <v>#VALUE!</v>
      </c>
    </row>
    <row r="360" ht="15.75" customHeight="1">
      <c r="E360" s="4" t="str">
        <f>IFERROR(__xludf.DUMMYFUNCTION("GOOGLETRANSLATE(D360, ""he"", ""en"")"),"#VALUE!")</f>
        <v>#VALUE!</v>
      </c>
    </row>
    <row r="361" ht="15.75" customHeight="1">
      <c r="E361" s="4" t="str">
        <f>IFERROR(__xludf.DUMMYFUNCTION("GOOGLETRANSLATE(D361, ""he"", ""en"")"),"#VALUE!")</f>
        <v>#VALUE!</v>
      </c>
    </row>
    <row r="362" ht="15.75" customHeight="1">
      <c r="E362" s="4" t="str">
        <f>IFERROR(__xludf.DUMMYFUNCTION("GOOGLETRANSLATE(D362, ""he"", ""en"")"),"#VALUE!")</f>
        <v>#VALUE!</v>
      </c>
    </row>
    <row r="363" ht="15.75" customHeight="1">
      <c r="E363" s="4" t="str">
        <f>IFERROR(__xludf.DUMMYFUNCTION("GOOGLETRANSLATE(D363, ""he"", ""en"")"),"#VALUE!")</f>
        <v>#VALUE!</v>
      </c>
    </row>
    <row r="364" ht="15.75" customHeight="1">
      <c r="E364" s="4" t="str">
        <f>IFERROR(__xludf.DUMMYFUNCTION("GOOGLETRANSLATE(D364, ""he"", ""en"")"),"#VALUE!")</f>
        <v>#VALUE!</v>
      </c>
    </row>
    <row r="365" ht="15.75" customHeight="1">
      <c r="E365" s="4" t="str">
        <f>IFERROR(__xludf.DUMMYFUNCTION("GOOGLETRANSLATE(D365, ""he"", ""en"")"),"#VALUE!")</f>
        <v>#VALUE!</v>
      </c>
    </row>
    <row r="366" ht="15.75" customHeight="1">
      <c r="E366" s="4" t="str">
        <f>IFERROR(__xludf.DUMMYFUNCTION("GOOGLETRANSLATE(D366, ""he"", ""en"")"),"#VALUE!")</f>
        <v>#VALUE!</v>
      </c>
    </row>
    <row r="367" ht="15.75" customHeight="1">
      <c r="E367" s="4" t="str">
        <f>IFERROR(__xludf.DUMMYFUNCTION("GOOGLETRANSLATE(D367, ""he"", ""en"")"),"#VALUE!")</f>
        <v>#VALUE!</v>
      </c>
    </row>
    <row r="368" ht="15.75" customHeight="1">
      <c r="E368" s="4" t="str">
        <f>IFERROR(__xludf.DUMMYFUNCTION("GOOGLETRANSLATE(D368, ""he"", ""en"")"),"#VALUE!")</f>
        <v>#VALUE!</v>
      </c>
    </row>
    <row r="369" ht="15.75" customHeight="1">
      <c r="E369" s="4" t="str">
        <f>IFERROR(__xludf.DUMMYFUNCTION("GOOGLETRANSLATE(D369, ""he"", ""en"")"),"#VALUE!")</f>
        <v>#VALUE!</v>
      </c>
    </row>
    <row r="370" ht="15.75" customHeight="1">
      <c r="E370" s="4" t="str">
        <f>IFERROR(__xludf.DUMMYFUNCTION("GOOGLETRANSLATE(D370, ""he"", ""en"")"),"#VALUE!")</f>
        <v>#VALUE!</v>
      </c>
    </row>
    <row r="371" ht="15.75" customHeight="1">
      <c r="E371" s="4" t="str">
        <f>IFERROR(__xludf.DUMMYFUNCTION("GOOGLETRANSLATE(D371, ""he"", ""en"")"),"#VALUE!")</f>
        <v>#VALUE!</v>
      </c>
    </row>
    <row r="372" ht="15.75" customHeight="1">
      <c r="E372" s="4" t="str">
        <f>IFERROR(__xludf.DUMMYFUNCTION("GOOGLETRANSLATE(D372, ""he"", ""en"")"),"#VALUE!")</f>
        <v>#VALUE!</v>
      </c>
    </row>
    <row r="373" ht="15.75" customHeight="1">
      <c r="E373" s="4" t="str">
        <f>IFERROR(__xludf.DUMMYFUNCTION("GOOGLETRANSLATE(D373, ""he"", ""en"")"),"#VALUE!")</f>
        <v>#VALUE!</v>
      </c>
    </row>
    <row r="374" ht="15.75" customHeight="1">
      <c r="E374" s="4" t="str">
        <f>IFERROR(__xludf.DUMMYFUNCTION("GOOGLETRANSLATE(D374, ""he"", ""en"")"),"#VALUE!")</f>
        <v>#VALUE!</v>
      </c>
    </row>
    <row r="375" ht="15.75" customHeight="1">
      <c r="E375" s="4" t="str">
        <f>IFERROR(__xludf.DUMMYFUNCTION("GOOGLETRANSLATE(D375, ""he"", ""en"")"),"#VALUE!")</f>
        <v>#VALUE!</v>
      </c>
    </row>
    <row r="376" ht="15.75" customHeight="1">
      <c r="E376" s="4" t="str">
        <f>IFERROR(__xludf.DUMMYFUNCTION("GOOGLETRANSLATE(D376, ""he"", ""en"")"),"#VALUE!")</f>
        <v>#VALUE!</v>
      </c>
    </row>
    <row r="377" ht="15.75" customHeight="1">
      <c r="E377" s="4" t="str">
        <f>IFERROR(__xludf.DUMMYFUNCTION("GOOGLETRANSLATE(D377, ""he"", ""en"")"),"#VALUE!")</f>
        <v>#VALUE!</v>
      </c>
    </row>
    <row r="378" ht="15.75" customHeight="1">
      <c r="E378" s="4" t="str">
        <f>IFERROR(__xludf.DUMMYFUNCTION("GOOGLETRANSLATE(D378, ""he"", ""en"")"),"#VALUE!")</f>
        <v>#VALUE!</v>
      </c>
    </row>
    <row r="379" ht="15.75" customHeight="1">
      <c r="E379" s="4" t="str">
        <f>IFERROR(__xludf.DUMMYFUNCTION("GOOGLETRANSLATE(D379, ""he"", ""en"")"),"#VALUE!")</f>
        <v>#VALUE!</v>
      </c>
    </row>
    <row r="380" ht="15.75" customHeight="1">
      <c r="E380" s="4" t="str">
        <f>IFERROR(__xludf.DUMMYFUNCTION("GOOGLETRANSLATE(D380, ""he"", ""en"")"),"#VALUE!")</f>
        <v>#VALUE!</v>
      </c>
    </row>
    <row r="381" ht="15.75" customHeight="1">
      <c r="E381" s="4" t="str">
        <f>IFERROR(__xludf.DUMMYFUNCTION("GOOGLETRANSLATE(D381, ""he"", ""en"")"),"#VALUE!")</f>
        <v>#VALUE!</v>
      </c>
    </row>
    <row r="382" ht="15.75" customHeight="1">
      <c r="E382" s="4" t="str">
        <f>IFERROR(__xludf.DUMMYFUNCTION("GOOGLETRANSLATE(D382, ""he"", ""en"")"),"#VALUE!")</f>
        <v>#VALUE!</v>
      </c>
    </row>
    <row r="383" ht="15.75" customHeight="1">
      <c r="E383" s="4" t="str">
        <f>IFERROR(__xludf.DUMMYFUNCTION("GOOGLETRANSLATE(D383, ""he"", ""en"")"),"#VALUE!")</f>
        <v>#VALUE!</v>
      </c>
    </row>
    <row r="384" ht="15.75" customHeight="1">
      <c r="E384" s="4" t="str">
        <f>IFERROR(__xludf.DUMMYFUNCTION("GOOGLETRANSLATE(D384, ""he"", ""en"")"),"#VALUE!")</f>
        <v>#VALUE!</v>
      </c>
    </row>
    <row r="385" ht="15.75" customHeight="1">
      <c r="E385" s="4" t="str">
        <f>IFERROR(__xludf.DUMMYFUNCTION("GOOGLETRANSLATE(D385, ""he"", ""en"")"),"#VALUE!")</f>
        <v>#VALUE!</v>
      </c>
    </row>
    <row r="386" ht="15.75" customHeight="1">
      <c r="E386" s="4" t="str">
        <f>IFERROR(__xludf.DUMMYFUNCTION("GOOGLETRANSLATE(D386, ""he"", ""en"")"),"#VALUE!")</f>
        <v>#VALUE!</v>
      </c>
    </row>
    <row r="387" ht="15.75" customHeight="1">
      <c r="E387" s="4" t="str">
        <f>IFERROR(__xludf.DUMMYFUNCTION("GOOGLETRANSLATE(D387, ""he"", ""en"")"),"#VALUE!")</f>
        <v>#VALUE!</v>
      </c>
    </row>
    <row r="388" ht="15.75" customHeight="1">
      <c r="E388" s="4" t="str">
        <f>IFERROR(__xludf.DUMMYFUNCTION("GOOGLETRANSLATE(D388, ""he"", ""en"")"),"#VALUE!")</f>
        <v>#VALUE!</v>
      </c>
    </row>
    <row r="389" ht="15.75" customHeight="1">
      <c r="E389" s="4" t="str">
        <f>IFERROR(__xludf.DUMMYFUNCTION("GOOGLETRANSLATE(D389, ""he"", ""en"")"),"#VALUE!")</f>
        <v>#VALUE!</v>
      </c>
    </row>
    <row r="390" ht="15.75" customHeight="1">
      <c r="E390" s="4" t="str">
        <f>IFERROR(__xludf.DUMMYFUNCTION("GOOGLETRANSLATE(D390, ""he"", ""en"")"),"#VALUE!")</f>
        <v>#VALUE!</v>
      </c>
    </row>
    <row r="391" ht="15.75" customHeight="1">
      <c r="E391" s="4" t="str">
        <f>IFERROR(__xludf.DUMMYFUNCTION("GOOGLETRANSLATE(D391, ""he"", ""en"")"),"#VALUE!")</f>
        <v>#VALUE!</v>
      </c>
    </row>
    <row r="392" ht="15.75" customHeight="1">
      <c r="E392" s="4" t="str">
        <f>IFERROR(__xludf.DUMMYFUNCTION("GOOGLETRANSLATE(D392, ""he"", ""en"")"),"#VALUE!")</f>
        <v>#VALUE!</v>
      </c>
    </row>
    <row r="393" ht="15.75" customHeight="1">
      <c r="E393" s="4" t="str">
        <f>IFERROR(__xludf.DUMMYFUNCTION("GOOGLETRANSLATE(D393, ""he"", ""en"")"),"#VALUE!")</f>
        <v>#VALUE!</v>
      </c>
    </row>
    <row r="394" ht="15.75" customHeight="1">
      <c r="E394" s="4" t="str">
        <f>IFERROR(__xludf.DUMMYFUNCTION("GOOGLETRANSLATE(D394, ""he"", ""en"")"),"#VALUE!")</f>
        <v>#VALUE!</v>
      </c>
    </row>
    <row r="395" ht="15.75" customHeight="1">
      <c r="E395" s="4" t="str">
        <f>IFERROR(__xludf.DUMMYFUNCTION("GOOGLETRANSLATE(D395, ""he"", ""en"")"),"#VALUE!")</f>
        <v>#VALUE!</v>
      </c>
    </row>
    <row r="396" ht="15.75" customHeight="1">
      <c r="E396" s="4" t="str">
        <f>IFERROR(__xludf.DUMMYFUNCTION("GOOGLETRANSLATE(D396, ""he"", ""en"")"),"#VALUE!")</f>
        <v>#VALUE!</v>
      </c>
    </row>
    <row r="397" ht="15.75" customHeight="1">
      <c r="E397" s="4" t="str">
        <f>IFERROR(__xludf.DUMMYFUNCTION("GOOGLETRANSLATE(D397, ""he"", ""en"")"),"#VALUE!")</f>
        <v>#VALUE!</v>
      </c>
    </row>
    <row r="398" ht="15.75" customHeight="1">
      <c r="E398" s="4" t="str">
        <f>IFERROR(__xludf.DUMMYFUNCTION("GOOGLETRANSLATE(D398, ""he"", ""en"")"),"#VALUE!")</f>
        <v>#VALUE!</v>
      </c>
    </row>
    <row r="399" ht="15.75" customHeight="1">
      <c r="E399" s="4" t="str">
        <f>IFERROR(__xludf.DUMMYFUNCTION("GOOGLETRANSLATE(D399, ""he"", ""en"")"),"#VALUE!")</f>
        <v>#VALUE!</v>
      </c>
    </row>
    <row r="400" ht="15.75" customHeight="1">
      <c r="E400" s="4" t="str">
        <f>IFERROR(__xludf.DUMMYFUNCTION("GOOGLETRANSLATE(D400, ""he"", ""en"")"),"#VALUE!")</f>
        <v>#VALUE!</v>
      </c>
    </row>
    <row r="401" ht="15.75" customHeight="1">
      <c r="E401" s="4" t="str">
        <f>IFERROR(__xludf.DUMMYFUNCTION("GOOGLETRANSLATE(D401, ""he"", ""en"")"),"#VALUE!")</f>
        <v>#VALUE!</v>
      </c>
    </row>
    <row r="402" ht="15.75" customHeight="1">
      <c r="E402" s="4" t="str">
        <f>IFERROR(__xludf.DUMMYFUNCTION("GOOGLETRANSLATE(D402, ""he"", ""en"")"),"#VALUE!")</f>
        <v>#VALUE!</v>
      </c>
    </row>
    <row r="403" ht="15.75" customHeight="1">
      <c r="E403" s="4" t="str">
        <f>IFERROR(__xludf.DUMMYFUNCTION("GOOGLETRANSLATE(D403, ""he"", ""en"")"),"#VALUE!")</f>
        <v>#VALUE!</v>
      </c>
    </row>
    <row r="404" ht="15.75" customHeight="1">
      <c r="E404" s="4" t="str">
        <f>IFERROR(__xludf.DUMMYFUNCTION("GOOGLETRANSLATE(D404, ""he"", ""en"")"),"#VALUE!")</f>
        <v>#VALUE!</v>
      </c>
    </row>
    <row r="405" ht="15.75" customHeight="1">
      <c r="E405" s="4" t="str">
        <f>IFERROR(__xludf.DUMMYFUNCTION("GOOGLETRANSLATE(D405, ""he"", ""en"")"),"#VALUE!")</f>
        <v>#VALUE!</v>
      </c>
    </row>
    <row r="406" ht="15.75" customHeight="1">
      <c r="E406" s="4" t="str">
        <f>IFERROR(__xludf.DUMMYFUNCTION("GOOGLETRANSLATE(D406, ""he"", ""en"")"),"#VALUE!")</f>
        <v>#VALUE!</v>
      </c>
    </row>
    <row r="407" ht="15.75" customHeight="1">
      <c r="E407" s="4" t="str">
        <f>IFERROR(__xludf.DUMMYFUNCTION("GOOGLETRANSLATE(D407, ""he"", ""en"")"),"#VALUE!")</f>
        <v>#VALUE!</v>
      </c>
    </row>
    <row r="408" ht="15.75" customHeight="1">
      <c r="E408" s="4" t="str">
        <f>IFERROR(__xludf.DUMMYFUNCTION("GOOGLETRANSLATE(D408, ""he"", ""en"")"),"#VALUE!")</f>
        <v>#VALUE!</v>
      </c>
    </row>
    <row r="409" ht="15.75" customHeight="1">
      <c r="E409" s="4" t="str">
        <f>IFERROR(__xludf.DUMMYFUNCTION("GOOGLETRANSLATE(D409, ""he"", ""en"")"),"#VALUE!")</f>
        <v>#VALUE!</v>
      </c>
    </row>
    <row r="410" ht="15.75" customHeight="1">
      <c r="E410" s="4" t="str">
        <f>IFERROR(__xludf.DUMMYFUNCTION("GOOGLETRANSLATE(D410, ""he"", ""en"")"),"#VALUE!")</f>
        <v>#VALUE!</v>
      </c>
    </row>
    <row r="411" ht="15.75" customHeight="1">
      <c r="E411" s="4" t="str">
        <f>IFERROR(__xludf.DUMMYFUNCTION("GOOGLETRANSLATE(D411, ""he"", ""en"")"),"#VALUE!")</f>
        <v>#VALUE!</v>
      </c>
    </row>
    <row r="412" ht="15.75" customHeight="1">
      <c r="E412" s="4" t="str">
        <f>IFERROR(__xludf.DUMMYFUNCTION("GOOGLETRANSLATE(D412, ""he"", ""en"")"),"#VALUE!")</f>
        <v>#VALUE!</v>
      </c>
    </row>
    <row r="413" ht="15.75" customHeight="1">
      <c r="E413" s="4" t="str">
        <f>IFERROR(__xludf.DUMMYFUNCTION("GOOGLETRANSLATE(D413, ""he"", ""en"")"),"#VALUE!")</f>
        <v>#VALUE!</v>
      </c>
    </row>
    <row r="414" ht="15.75" customHeight="1">
      <c r="E414" s="4" t="str">
        <f>IFERROR(__xludf.DUMMYFUNCTION("GOOGLETRANSLATE(D414, ""he"", ""en"")"),"#VALUE!")</f>
        <v>#VALUE!</v>
      </c>
    </row>
    <row r="415" ht="15.75" customHeight="1">
      <c r="E415" s="4" t="str">
        <f>IFERROR(__xludf.DUMMYFUNCTION("GOOGLETRANSLATE(D415, ""he"", ""en"")"),"#VALUE!")</f>
        <v>#VALUE!</v>
      </c>
    </row>
    <row r="416" ht="15.75" customHeight="1">
      <c r="E416" s="4" t="str">
        <f>IFERROR(__xludf.DUMMYFUNCTION("GOOGLETRANSLATE(D416, ""he"", ""en"")"),"#VALUE!")</f>
        <v>#VALUE!</v>
      </c>
    </row>
    <row r="417" ht="15.75" customHeight="1">
      <c r="E417" s="4" t="str">
        <f>IFERROR(__xludf.DUMMYFUNCTION("GOOGLETRANSLATE(D417, ""he"", ""en"")"),"#VALUE!")</f>
        <v>#VALUE!</v>
      </c>
    </row>
    <row r="418" ht="15.75" customHeight="1">
      <c r="E418" s="4" t="str">
        <f>IFERROR(__xludf.DUMMYFUNCTION("GOOGLETRANSLATE(D418, ""he"", ""en"")"),"#VALUE!")</f>
        <v>#VALUE!</v>
      </c>
    </row>
    <row r="419" ht="15.75" customHeight="1">
      <c r="E419" s="4" t="str">
        <f>IFERROR(__xludf.DUMMYFUNCTION("GOOGLETRANSLATE(D419, ""he"", ""en"")"),"#VALUE!")</f>
        <v>#VALUE!</v>
      </c>
    </row>
    <row r="420" ht="15.75" customHeight="1">
      <c r="E420" s="4" t="str">
        <f>IFERROR(__xludf.DUMMYFUNCTION("GOOGLETRANSLATE(D420, ""he"", ""en"")"),"#VALUE!")</f>
        <v>#VALUE!</v>
      </c>
    </row>
    <row r="421" ht="15.75" customHeight="1">
      <c r="E421" s="4" t="str">
        <f>IFERROR(__xludf.DUMMYFUNCTION("GOOGLETRANSLATE(D421, ""he"", ""en"")"),"#VALUE!")</f>
        <v>#VALUE!</v>
      </c>
    </row>
    <row r="422" ht="15.75" customHeight="1">
      <c r="E422" s="4" t="str">
        <f>IFERROR(__xludf.DUMMYFUNCTION("GOOGLETRANSLATE(D422, ""he"", ""en"")"),"#VALUE!")</f>
        <v>#VALUE!</v>
      </c>
    </row>
    <row r="423" ht="15.75" customHeight="1">
      <c r="E423" s="4" t="str">
        <f>IFERROR(__xludf.DUMMYFUNCTION("GOOGLETRANSLATE(D423, ""he"", ""en"")"),"#VALUE!")</f>
        <v>#VALUE!</v>
      </c>
    </row>
    <row r="424" ht="15.75" customHeight="1">
      <c r="E424" s="4" t="str">
        <f>IFERROR(__xludf.DUMMYFUNCTION("GOOGLETRANSLATE(D424, ""he"", ""en"")"),"#VALUE!")</f>
        <v>#VALUE!</v>
      </c>
    </row>
    <row r="425" ht="15.75" customHeight="1">
      <c r="E425" s="4" t="str">
        <f>IFERROR(__xludf.DUMMYFUNCTION("GOOGLETRANSLATE(D425, ""he"", ""en"")"),"#VALUE!")</f>
        <v>#VALUE!</v>
      </c>
    </row>
    <row r="426" ht="15.75" customHeight="1">
      <c r="E426" s="4" t="str">
        <f>IFERROR(__xludf.DUMMYFUNCTION("GOOGLETRANSLATE(D426, ""he"", ""en"")"),"#VALUE!")</f>
        <v>#VALUE!</v>
      </c>
    </row>
    <row r="427" ht="15.75" customHeight="1">
      <c r="E427" s="4" t="str">
        <f>IFERROR(__xludf.DUMMYFUNCTION("GOOGLETRANSLATE(D427, ""he"", ""en"")"),"#VALUE!")</f>
        <v>#VALUE!</v>
      </c>
    </row>
    <row r="428" ht="15.75" customHeight="1">
      <c r="E428" s="4" t="str">
        <f>IFERROR(__xludf.DUMMYFUNCTION("GOOGLETRANSLATE(D428, ""he"", ""en"")"),"#VALUE!")</f>
        <v>#VALUE!</v>
      </c>
    </row>
    <row r="429" ht="15.75" customHeight="1">
      <c r="E429" s="4" t="str">
        <f>IFERROR(__xludf.DUMMYFUNCTION("GOOGLETRANSLATE(D429, ""he"", ""en"")"),"#VALUE!")</f>
        <v>#VALUE!</v>
      </c>
    </row>
    <row r="430" ht="15.75" customHeight="1">
      <c r="E430" s="4" t="str">
        <f>IFERROR(__xludf.DUMMYFUNCTION("GOOGLETRANSLATE(D430, ""he"", ""en"")"),"#VALUE!")</f>
        <v>#VALUE!</v>
      </c>
    </row>
    <row r="431" ht="15.75" customHeight="1">
      <c r="E431" s="4" t="str">
        <f>IFERROR(__xludf.DUMMYFUNCTION("GOOGLETRANSLATE(D431, ""he"", ""en"")"),"#VALUE!")</f>
        <v>#VALUE!</v>
      </c>
    </row>
    <row r="432" ht="15.75" customHeight="1">
      <c r="E432" s="4" t="str">
        <f>IFERROR(__xludf.DUMMYFUNCTION("GOOGLETRANSLATE(D432, ""he"", ""en"")"),"#VALUE!")</f>
        <v>#VALUE!</v>
      </c>
    </row>
    <row r="433" ht="15.75" customHeight="1">
      <c r="E433" s="4" t="str">
        <f>IFERROR(__xludf.DUMMYFUNCTION("GOOGLETRANSLATE(D433, ""he"", ""en"")"),"#VALUE!")</f>
        <v>#VALUE!</v>
      </c>
    </row>
    <row r="434" ht="15.75" customHeight="1">
      <c r="E434" s="4" t="str">
        <f>IFERROR(__xludf.DUMMYFUNCTION("GOOGLETRANSLATE(D434, ""he"", ""en"")"),"#VALUE!")</f>
        <v>#VALUE!</v>
      </c>
    </row>
    <row r="435" ht="15.75" customHeight="1">
      <c r="E435" s="4" t="str">
        <f>IFERROR(__xludf.DUMMYFUNCTION("GOOGLETRANSLATE(D435, ""he"", ""en"")"),"#VALUE!")</f>
        <v>#VALUE!</v>
      </c>
    </row>
    <row r="436" ht="15.75" customHeight="1">
      <c r="E436" s="4" t="str">
        <f>IFERROR(__xludf.DUMMYFUNCTION("GOOGLETRANSLATE(D436, ""he"", ""en"")"),"#VALUE!")</f>
        <v>#VALUE!</v>
      </c>
    </row>
    <row r="437" ht="15.75" customHeight="1">
      <c r="E437" s="4" t="str">
        <f>IFERROR(__xludf.DUMMYFUNCTION("GOOGLETRANSLATE(D437, ""he"", ""en"")"),"#VALUE!")</f>
        <v>#VALUE!</v>
      </c>
    </row>
    <row r="438" ht="15.75" customHeight="1">
      <c r="E438" s="4" t="str">
        <f>IFERROR(__xludf.DUMMYFUNCTION("GOOGLETRANSLATE(D438, ""he"", ""en"")"),"#VALUE!")</f>
        <v>#VALUE!</v>
      </c>
    </row>
    <row r="439" ht="15.75" customHeight="1">
      <c r="E439" s="4" t="str">
        <f>IFERROR(__xludf.DUMMYFUNCTION("GOOGLETRANSLATE(D439, ""he"", ""en"")"),"#VALUE!")</f>
        <v>#VALUE!</v>
      </c>
    </row>
    <row r="440" ht="15.75" customHeight="1">
      <c r="E440" s="4" t="str">
        <f>IFERROR(__xludf.DUMMYFUNCTION("GOOGLETRANSLATE(D440, ""he"", ""en"")"),"#VALUE!")</f>
        <v>#VALUE!</v>
      </c>
    </row>
    <row r="441" ht="15.75" customHeight="1">
      <c r="E441" s="4" t="str">
        <f>IFERROR(__xludf.DUMMYFUNCTION("GOOGLETRANSLATE(D441, ""he"", ""en"")"),"#VALUE!")</f>
        <v>#VALUE!</v>
      </c>
    </row>
    <row r="442" ht="15.75" customHeight="1">
      <c r="E442" s="4" t="str">
        <f>IFERROR(__xludf.DUMMYFUNCTION("GOOGLETRANSLATE(D442, ""he"", ""en"")"),"#VALUE!")</f>
        <v>#VALUE!</v>
      </c>
    </row>
    <row r="443" ht="15.75" customHeight="1">
      <c r="E443" s="4" t="str">
        <f>IFERROR(__xludf.DUMMYFUNCTION("GOOGLETRANSLATE(D443, ""he"", ""en"")"),"#VALUE!")</f>
        <v>#VALUE!</v>
      </c>
    </row>
    <row r="444" ht="15.75" customHeight="1">
      <c r="E444" s="4" t="str">
        <f>IFERROR(__xludf.DUMMYFUNCTION("GOOGLETRANSLATE(D444, ""he"", ""en"")"),"#VALUE!")</f>
        <v>#VALUE!</v>
      </c>
    </row>
    <row r="445" ht="15.75" customHeight="1">
      <c r="E445" s="4" t="str">
        <f>IFERROR(__xludf.DUMMYFUNCTION("GOOGLETRANSLATE(D445, ""he"", ""en"")"),"#VALUE!")</f>
        <v>#VALUE!</v>
      </c>
    </row>
    <row r="446" ht="15.75" customHeight="1">
      <c r="E446" s="4" t="str">
        <f>IFERROR(__xludf.DUMMYFUNCTION("GOOGLETRANSLATE(D446, ""he"", ""en"")"),"#VALUE!")</f>
        <v>#VALUE!</v>
      </c>
    </row>
    <row r="447" ht="15.75" customHeight="1">
      <c r="E447" s="4" t="str">
        <f>IFERROR(__xludf.DUMMYFUNCTION("GOOGLETRANSLATE(D447, ""he"", ""en"")"),"#VALUE!")</f>
        <v>#VALUE!</v>
      </c>
    </row>
    <row r="448" ht="15.75" customHeight="1">
      <c r="E448" s="4" t="str">
        <f>IFERROR(__xludf.DUMMYFUNCTION("GOOGLETRANSLATE(D448, ""he"", ""en"")"),"#VALUE!")</f>
        <v>#VALUE!</v>
      </c>
    </row>
    <row r="449" ht="15.75" customHeight="1">
      <c r="E449" s="4" t="str">
        <f>IFERROR(__xludf.DUMMYFUNCTION("GOOGLETRANSLATE(D449, ""he"", ""en"")"),"#VALUE!")</f>
        <v>#VALUE!</v>
      </c>
    </row>
    <row r="450" ht="15.75" customHeight="1">
      <c r="E450" s="4" t="str">
        <f>IFERROR(__xludf.DUMMYFUNCTION("GOOGLETRANSLATE(D450, ""he"", ""en"")"),"#VALUE!")</f>
        <v>#VALUE!</v>
      </c>
    </row>
    <row r="451" ht="15.75" customHeight="1">
      <c r="E451" s="4" t="str">
        <f>IFERROR(__xludf.DUMMYFUNCTION("GOOGLETRANSLATE(D451, ""he"", ""en"")"),"#VALUE!")</f>
        <v>#VALUE!</v>
      </c>
    </row>
    <row r="452" ht="15.75" customHeight="1">
      <c r="E452" s="4" t="str">
        <f>IFERROR(__xludf.DUMMYFUNCTION("GOOGLETRANSLATE(D452, ""he"", ""en"")"),"#VALUE!")</f>
        <v>#VALUE!</v>
      </c>
    </row>
    <row r="453" ht="15.75" customHeight="1">
      <c r="E453" s="4" t="str">
        <f>IFERROR(__xludf.DUMMYFUNCTION("GOOGLETRANSLATE(D453, ""he"", ""en"")"),"#VALUE!")</f>
        <v>#VALUE!</v>
      </c>
    </row>
    <row r="454" ht="15.75" customHeight="1">
      <c r="E454" s="4" t="str">
        <f>IFERROR(__xludf.DUMMYFUNCTION("GOOGLETRANSLATE(D454, ""he"", ""en"")"),"#VALUE!")</f>
        <v>#VALUE!</v>
      </c>
    </row>
    <row r="455" ht="15.75" customHeight="1">
      <c r="E455" s="4" t="str">
        <f>IFERROR(__xludf.DUMMYFUNCTION("GOOGLETRANSLATE(D455, ""he"", ""en"")"),"#VALUE!")</f>
        <v>#VALUE!</v>
      </c>
    </row>
    <row r="456" ht="15.75" customHeight="1">
      <c r="E456" s="4" t="str">
        <f>IFERROR(__xludf.DUMMYFUNCTION("GOOGLETRANSLATE(D456, ""he"", ""en"")"),"#VALUE!")</f>
        <v>#VALUE!</v>
      </c>
    </row>
    <row r="457" ht="15.75" customHeight="1">
      <c r="E457" s="4" t="str">
        <f>IFERROR(__xludf.DUMMYFUNCTION("GOOGLETRANSLATE(D457, ""he"", ""en"")"),"#VALUE!")</f>
        <v>#VALUE!</v>
      </c>
    </row>
    <row r="458" ht="15.75" customHeight="1">
      <c r="E458" s="4" t="str">
        <f>IFERROR(__xludf.DUMMYFUNCTION("GOOGLETRANSLATE(D458, ""he"", ""en"")"),"#VALUE!")</f>
        <v>#VALUE!</v>
      </c>
    </row>
    <row r="459" ht="15.75" customHeight="1">
      <c r="E459" s="4" t="str">
        <f>IFERROR(__xludf.DUMMYFUNCTION("GOOGLETRANSLATE(D459, ""he"", ""en"")"),"#VALUE!")</f>
        <v>#VALUE!</v>
      </c>
    </row>
    <row r="460" ht="15.75" customHeight="1">
      <c r="E460" s="4" t="str">
        <f>IFERROR(__xludf.DUMMYFUNCTION("GOOGLETRANSLATE(D460, ""he"", ""en"")"),"#VALUE!")</f>
        <v>#VALUE!</v>
      </c>
    </row>
    <row r="461" ht="15.75" customHeight="1">
      <c r="E461" s="4" t="str">
        <f>IFERROR(__xludf.DUMMYFUNCTION("GOOGLETRANSLATE(D461, ""he"", ""en"")"),"#VALUE!")</f>
        <v>#VALUE!</v>
      </c>
    </row>
    <row r="462" ht="15.75" customHeight="1">
      <c r="E462" s="4" t="str">
        <f>IFERROR(__xludf.DUMMYFUNCTION("GOOGLETRANSLATE(D462, ""he"", ""en"")"),"#VALUE!")</f>
        <v>#VALUE!</v>
      </c>
    </row>
    <row r="463" ht="15.75" customHeight="1">
      <c r="E463" s="4" t="str">
        <f>IFERROR(__xludf.DUMMYFUNCTION("GOOGLETRANSLATE(D463, ""he"", ""en"")"),"#VALUE!")</f>
        <v>#VALUE!</v>
      </c>
    </row>
    <row r="464" ht="15.75" customHeight="1">
      <c r="E464" s="4" t="str">
        <f>IFERROR(__xludf.DUMMYFUNCTION("GOOGLETRANSLATE(D464, ""he"", ""en"")"),"#VALUE!")</f>
        <v>#VALUE!</v>
      </c>
    </row>
    <row r="465" ht="15.75" customHeight="1">
      <c r="E465" s="4" t="str">
        <f>IFERROR(__xludf.DUMMYFUNCTION("GOOGLETRANSLATE(D465, ""he"", ""en"")"),"#VALUE!")</f>
        <v>#VALUE!</v>
      </c>
    </row>
    <row r="466" ht="15.75" customHeight="1">
      <c r="E466" s="4" t="str">
        <f>IFERROR(__xludf.DUMMYFUNCTION("GOOGLETRANSLATE(D466, ""he"", ""en"")"),"#VALUE!")</f>
        <v>#VALUE!</v>
      </c>
    </row>
    <row r="467" ht="15.75" customHeight="1">
      <c r="E467" s="4" t="str">
        <f>IFERROR(__xludf.DUMMYFUNCTION("GOOGLETRANSLATE(D467, ""he"", ""en"")"),"#VALUE!")</f>
        <v>#VALUE!</v>
      </c>
    </row>
    <row r="468" ht="15.75" customHeight="1">
      <c r="E468" s="4" t="str">
        <f>IFERROR(__xludf.DUMMYFUNCTION("GOOGLETRANSLATE(D468, ""he"", ""en"")"),"#VALUE!")</f>
        <v>#VALUE!</v>
      </c>
    </row>
    <row r="469" ht="15.75" customHeight="1">
      <c r="E469" s="4" t="str">
        <f>IFERROR(__xludf.DUMMYFUNCTION("GOOGLETRANSLATE(D469, ""he"", ""en"")"),"#VALUE!")</f>
        <v>#VALUE!</v>
      </c>
    </row>
    <row r="470" ht="15.75" customHeight="1">
      <c r="E470" s="4" t="str">
        <f>IFERROR(__xludf.DUMMYFUNCTION("GOOGLETRANSLATE(D470, ""he"", ""en"")"),"#VALUE!")</f>
        <v>#VALUE!</v>
      </c>
    </row>
    <row r="471" ht="15.75" customHeight="1">
      <c r="E471" s="4" t="str">
        <f>IFERROR(__xludf.DUMMYFUNCTION("GOOGLETRANSLATE(D471, ""he"", ""en"")"),"#VALUE!")</f>
        <v>#VALUE!</v>
      </c>
    </row>
    <row r="472" ht="15.75" customHeight="1">
      <c r="E472" s="4" t="str">
        <f>IFERROR(__xludf.DUMMYFUNCTION("GOOGLETRANSLATE(D472, ""he"", ""en"")"),"#VALUE!")</f>
        <v>#VALUE!</v>
      </c>
    </row>
    <row r="473" ht="15.75" customHeight="1">
      <c r="E473" s="4" t="str">
        <f>IFERROR(__xludf.DUMMYFUNCTION("GOOGLETRANSLATE(D473, ""he"", ""en"")"),"#VALUE!")</f>
        <v>#VALUE!</v>
      </c>
    </row>
    <row r="474" ht="15.75" customHeight="1">
      <c r="E474" s="4" t="str">
        <f>IFERROR(__xludf.DUMMYFUNCTION("GOOGLETRANSLATE(D474, ""he"", ""en"")"),"#VALUE!")</f>
        <v>#VALUE!</v>
      </c>
    </row>
    <row r="475" ht="15.75" customHeight="1">
      <c r="E475" s="4" t="str">
        <f>IFERROR(__xludf.DUMMYFUNCTION("GOOGLETRANSLATE(D475, ""he"", ""en"")"),"#VALUE!")</f>
        <v>#VALUE!</v>
      </c>
    </row>
    <row r="476" ht="15.75" customHeight="1">
      <c r="E476" s="4" t="str">
        <f>IFERROR(__xludf.DUMMYFUNCTION("GOOGLETRANSLATE(D476, ""he"", ""en"")"),"#VALUE!")</f>
        <v>#VALUE!</v>
      </c>
    </row>
    <row r="477" ht="15.75" customHeight="1">
      <c r="E477" s="4" t="str">
        <f>IFERROR(__xludf.DUMMYFUNCTION("GOOGLETRANSLATE(D477, ""he"", ""en"")"),"#VALUE!")</f>
        <v>#VALUE!</v>
      </c>
    </row>
    <row r="478" ht="15.75" customHeight="1">
      <c r="E478" s="4" t="str">
        <f>IFERROR(__xludf.DUMMYFUNCTION("GOOGLETRANSLATE(D478, ""he"", ""en"")"),"#VALUE!")</f>
        <v>#VALUE!</v>
      </c>
    </row>
    <row r="479" ht="15.75" customHeight="1">
      <c r="E479" s="4" t="str">
        <f>IFERROR(__xludf.DUMMYFUNCTION("GOOGLETRANSLATE(D479, ""he"", ""en"")"),"#VALUE!")</f>
        <v>#VALUE!</v>
      </c>
    </row>
    <row r="480" ht="15.75" customHeight="1">
      <c r="E480" s="4" t="str">
        <f>IFERROR(__xludf.DUMMYFUNCTION("GOOGLETRANSLATE(D480, ""he"", ""en"")"),"#VALUE!")</f>
        <v>#VALUE!</v>
      </c>
    </row>
    <row r="481" ht="15.75" customHeight="1">
      <c r="E481" s="4" t="str">
        <f>IFERROR(__xludf.DUMMYFUNCTION("GOOGLETRANSLATE(D481, ""he"", ""en"")"),"#VALUE!")</f>
        <v>#VALUE!</v>
      </c>
    </row>
    <row r="482" ht="15.75" customHeight="1">
      <c r="E482" s="4" t="str">
        <f>IFERROR(__xludf.DUMMYFUNCTION("GOOGLETRANSLATE(D482, ""he"", ""en"")"),"#VALUE!")</f>
        <v>#VALUE!</v>
      </c>
    </row>
    <row r="483" ht="15.75" customHeight="1">
      <c r="E483" s="4" t="str">
        <f>IFERROR(__xludf.DUMMYFUNCTION("GOOGLETRANSLATE(D483, ""he"", ""en"")"),"#VALUE!")</f>
        <v>#VALUE!</v>
      </c>
    </row>
    <row r="484" ht="15.75" customHeight="1">
      <c r="E484" s="4" t="str">
        <f>IFERROR(__xludf.DUMMYFUNCTION("GOOGLETRANSLATE(D484, ""he"", ""en"")"),"#VALUE!")</f>
        <v>#VALUE!</v>
      </c>
    </row>
    <row r="485" ht="15.75" customHeight="1">
      <c r="E485" s="4" t="str">
        <f>IFERROR(__xludf.DUMMYFUNCTION("GOOGLETRANSLATE(D485, ""he"", ""en"")"),"#VALUE!")</f>
        <v>#VALUE!</v>
      </c>
    </row>
    <row r="486" ht="15.75" customHeight="1">
      <c r="E486" s="4" t="str">
        <f>IFERROR(__xludf.DUMMYFUNCTION("GOOGLETRANSLATE(D486, ""he"", ""en"")"),"#VALUE!")</f>
        <v>#VALUE!</v>
      </c>
    </row>
    <row r="487" ht="15.75" customHeight="1">
      <c r="E487" s="4" t="str">
        <f>IFERROR(__xludf.DUMMYFUNCTION("GOOGLETRANSLATE(D487, ""he"", ""en"")"),"#VALUE!")</f>
        <v>#VALUE!</v>
      </c>
    </row>
    <row r="488" ht="15.75" customHeight="1">
      <c r="E488" s="4" t="str">
        <f>IFERROR(__xludf.DUMMYFUNCTION("GOOGLETRANSLATE(D488, ""he"", ""en"")"),"#VALUE!")</f>
        <v>#VALUE!</v>
      </c>
    </row>
    <row r="489" ht="15.75" customHeight="1">
      <c r="E489" s="4" t="str">
        <f>IFERROR(__xludf.DUMMYFUNCTION("GOOGLETRANSLATE(D489, ""he"", ""en"")"),"#VALUE!")</f>
        <v>#VALUE!</v>
      </c>
    </row>
    <row r="490" ht="15.75" customHeight="1">
      <c r="E490" s="4" t="str">
        <f>IFERROR(__xludf.DUMMYFUNCTION("GOOGLETRANSLATE(D490, ""he"", ""en"")"),"#VALUE!")</f>
        <v>#VALUE!</v>
      </c>
    </row>
    <row r="491" ht="15.75" customHeight="1">
      <c r="E491" s="4" t="str">
        <f>IFERROR(__xludf.DUMMYFUNCTION("GOOGLETRANSLATE(D491, ""he"", ""en"")"),"#VALUE!")</f>
        <v>#VALUE!</v>
      </c>
    </row>
    <row r="492" ht="15.75" customHeight="1">
      <c r="E492" s="4" t="str">
        <f>IFERROR(__xludf.DUMMYFUNCTION("GOOGLETRANSLATE(D492, ""he"", ""en"")"),"#VALUE!")</f>
        <v>#VALUE!</v>
      </c>
    </row>
    <row r="493" ht="15.75" customHeight="1">
      <c r="E493" s="4" t="str">
        <f>IFERROR(__xludf.DUMMYFUNCTION("GOOGLETRANSLATE(D493, ""he"", ""en"")"),"#VALUE!")</f>
        <v>#VALUE!</v>
      </c>
    </row>
    <row r="494" ht="15.75" customHeight="1">
      <c r="E494" s="4" t="str">
        <f>IFERROR(__xludf.DUMMYFUNCTION("GOOGLETRANSLATE(D494, ""he"", ""en"")"),"#VALUE!")</f>
        <v>#VALUE!</v>
      </c>
    </row>
    <row r="495" ht="15.75" customHeight="1">
      <c r="E495" s="4" t="str">
        <f>IFERROR(__xludf.DUMMYFUNCTION("GOOGLETRANSLATE(D495, ""he"", ""en"")"),"#VALUE!")</f>
        <v>#VALUE!</v>
      </c>
    </row>
    <row r="496" ht="15.75" customHeight="1">
      <c r="E496" s="4" t="str">
        <f>IFERROR(__xludf.DUMMYFUNCTION("GOOGLETRANSLATE(D496, ""he"", ""en"")"),"#VALUE!")</f>
        <v>#VALUE!</v>
      </c>
    </row>
    <row r="497" ht="15.75" customHeight="1">
      <c r="E497" s="4" t="str">
        <f>IFERROR(__xludf.DUMMYFUNCTION("GOOGLETRANSLATE(D497, ""he"", ""en"")"),"#VALUE!")</f>
        <v>#VALUE!</v>
      </c>
    </row>
    <row r="498" ht="15.75" customHeight="1">
      <c r="E498" s="4" t="str">
        <f>IFERROR(__xludf.DUMMYFUNCTION("GOOGLETRANSLATE(D498, ""he"", ""en"")"),"#VALUE!")</f>
        <v>#VALUE!</v>
      </c>
    </row>
    <row r="499" ht="15.75" customHeight="1">
      <c r="E499" s="4" t="str">
        <f>IFERROR(__xludf.DUMMYFUNCTION("GOOGLETRANSLATE(D499, ""he"", ""en"")"),"#VALUE!")</f>
        <v>#VALUE!</v>
      </c>
    </row>
    <row r="500" ht="15.75" customHeight="1">
      <c r="E500" s="4" t="str">
        <f>IFERROR(__xludf.DUMMYFUNCTION("GOOGLETRANSLATE(D500, ""he"", ""en"")"),"#VALUE!")</f>
        <v>#VALUE!</v>
      </c>
    </row>
    <row r="501" ht="15.75" customHeight="1">
      <c r="E501" s="4" t="str">
        <f>IFERROR(__xludf.DUMMYFUNCTION("GOOGLETRANSLATE(D501, ""he"", ""en"")"),"#VALUE!")</f>
        <v>#VALUE!</v>
      </c>
    </row>
    <row r="502" ht="15.75" customHeight="1">
      <c r="E502" s="4" t="str">
        <f>IFERROR(__xludf.DUMMYFUNCTION("GOOGLETRANSLATE(D502, ""he"", ""en"")"),"#VALUE!")</f>
        <v>#VALUE!</v>
      </c>
    </row>
    <row r="503" ht="15.75" customHeight="1">
      <c r="E503" s="4" t="str">
        <f>IFERROR(__xludf.DUMMYFUNCTION("GOOGLETRANSLATE(D503, ""he"", ""en"")"),"#VALUE!")</f>
        <v>#VALUE!</v>
      </c>
    </row>
    <row r="504" ht="15.75" customHeight="1">
      <c r="E504" s="4" t="str">
        <f>IFERROR(__xludf.DUMMYFUNCTION("GOOGLETRANSLATE(D504, ""he"", ""en"")"),"#VALUE!")</f>
        <v>#VALUE!</v>
      </c>
    </row>
    <row r="505" ht="15.75" customHeight="1">
      <c r="E505" s="4" t="str">
        <f>IFERROR(__xludf.DUMMYFUNCTION("GOOGLETRANSLATE(D505, ""he"", ""en"")"),"#VALUE!")</f>
        <v>#VALUE!</v>
      </c>
    </row>
    <row r="506" ht="15.75" customHeight="1">
      <c r="E506" s="4" t="str">
        <f>IFERROR(__xludf.DUMMYFUNCTION("GOOGLETRANSLATE(D506, ""he"", ""en"")"),"#VALUE!")</f>
        <v>#VALUE!</v>
      </c>
    </row>
    <row r="507" ht="15.75" customHeight="1">
      <c r="E507" s="4" t="str">
        <f>IFERROR(__xludf.DUMMYFUNCTION("GOOGLETRANSLATE(D507, ""he"", ""en"")"),"#VALUE!")</f>
        <v>#VALUE!</v>
      </c>
    </row>
    <row r="508" ht="15.75" customHeight="1">
      <c r="E508" s="4" t="str">
        <f>IFERROR(__xludf.DUMMYFUNCTION("GOOGLETRANSLATE(D508, ""he"", ""en"")"),"#VALUE!")</f>
        <v>#VALUE!</v>
      </c>
    </row>
    <row r="509" ht="15.75" customHeight="1">
      <c r="E509" s="4" t="str">
        <f>IFERROR(__xludf.DUMMYFUNCTION("GOOGLETRANSLATE(D509, ""he"", ""en"")"),"#VALUE!")</f>
        <v>#VALUE!</v>
      </c>
    </row>
    <row r="510" ht="15.75" customHeight="1">
      <c r="E510" s="4" t="str">
        <f>IFERROR(__xludf.DUMMYFUNCTION("GOOGLETRANSLATE(D510, ""he"", ""en"")"),"#VALUE!")</f>
        <v>#VALUE!</v>
      </c>
    </row>
    <row r="511" ht="15.75" customHeight="1">
      <c r="E511" s="4" t="str">
        <f>IFERROR(__xludf.DUMMYFUNCTION("GOOGLETRANSLATE(D511, ""he"", ""en"")"),"#VALUE!")</f>
        <v>#VALUE!</v>
      </c>
    </row>
    <row r="512" ht="15.75" customHeight="1">
      <c r="E512" s="4" t="str">
        <f>IFERROR(__xludf.DUMMYFUNCTION("GOOGLETRANSLATE(D512, ""he"", ""en"")"),"#VALUE!")</f>
        <v>#VALUE!</v>
      </c>
    </row>
    <row r="513" ht="15.75" customHeight="1">
      <c r="E513" s="4" t="str">
        <f>IFERROR(__xludf.DUMMYFUNCTION("GOOGLETRANSLATE(D513, ""he"", ""en"")"),"#VALUE!")</f>
        <v>#VALUE!</v>
      </c>
    </row>
    <row r="514" ht="15.75" customHeight="1">
      <c r="E514" s="4" t="str">
        <f>IFERROR(__xludf.DUMMYFUNCTION("GOOGLETRANSLATE(D514, ""he"", ""en"")"),"#VALUE!")</f>
        <v>#VALUE!</v>
      </c>
    </row>
    <row r="515" ht="15.75" customHeight="1">
      <c r="E515" s="4" t="str">
        <f>IFERROR(__xludf.DUMMYFUNCTION("GOOGLETRANSLATE(D515, ""he"", ""en"")"),"#VALUE!")</f>
        <v>#VALUE!</v>
      </c>
    </row>
    <row r="516" ht="15.75" customHeight="1">
      <c r="E516" s="4" t="str">
        <f>IFERROR(__xludf.DUMMYFUNCTION("GOOGLETRANSLATE(D516, ""he"", ""en"")"),"#VALUE!")</f>
        <v>#VALUE!</v>
      </c>
    </row>
    <row r="517" ht="15.75" customHeight="1">
      <c r="E517" s="4" t="str">
        <f>IFERROR(__xludf.DUMMYFUNCTION("GOOGLETRANSLATE(D517, ""he"", ""en"")"),"#VALUE!")</f>
        <v>#VALUE!</v>
      </c>
    </row>
    <row r="518" ht="15.75" customHeight="1">
      <c r="E518" s="4" t="str">
        <f>IFERROR(__xludf.DUMMYFUNCTION("GOOGLETRANSLATE(D518, ""he"", ""en"")"),"#VALUE!")</f>
        <v>#VALUE!</v>
      </c>
    </row>
    <row r="519" ht="15.75" customHeight="1">
      <c r="E519" s="4" t="str">
        <f>IFERROR(__xludf.DUMMYFUNCTION("GOOGLETRANSLATE(D519, ""he"", ""en"")"),"#VALUE!")</f>
        <v>#VALUE!</v>
      </c>
    </row>
    <row r="520" ht="15.75" customHeight="1">
      <c r="E520" s="4" t="str">
        <f>IFERROR(__xludf.DUMMYFUNCTION("GOOGLETRANSLATE(D520, ""he"", ""en"")"),"#VALUE!")</f>
        <v>#VALUE!</v>
      </c>
    </row>
    <row r="521" ht="15.75" customHeight="1">
      <c r="E521" s="4" t="str">
        <f>IFERROR(__xludf.DUMMYFUNCTION("GOOGLETRANSLATE(D521, ""he"", ""en"")"),"#VALUE!")</f>
        <v>#VALUE!</v>
      </c>
    </row>
    <row r="522" ht="15.75" customHeight="1">
      <c r="E522" s="4" t="str">
        <f>IFERROR(__xludf.DUMMYFUNCTION("GOOGLETRANSLATE(D522, ""he"", ""en"")"),"#VALUE!")</f>
        <v>#VALUE!</v>
      </c>
    </row>
    <row r="523" ht="15.75" customHeight="1">
      <c r="E523" s="4" t="str">
        <f>IFERROR(__xludf.DUMMYFUNCTION("GOOGLETRANSLATE(D523, ""he"", ""en"")"),"#VALUE!")</f>
        <v>#VALUE!</v>
      </c>
    </row>
    <row r="524" ht="15.75" customHeight="1">
      <c r="E524" s="4" t="str">
        <f>IFERROR(__xludf.DUMMYFUNCTION("GOOGLETRANSLATE(D524, ""he"", ""en"")"),"#VALUE!")</f>
        <v>#VALUE!</v>
      </c>
    </row>
    <row r="525" ht="15.75" customHeight="1">
      <c r="E525" s="4" t="str">
        <f>IFERROR(__xludf.DUMMYFUNCTION("GOOGLETRANSLATE(D525, ""he"", ""en"")"),"#VALUE!")</f>
        <v>#VALUE!</v>
      </c>
    </row>
    <row r="526" ht="15.75" customHeight="1">
      <c r="E526" s="4" t="str">
        <f>IFERROR(__xludf.DUMMYFUNCTION("GOOGLETRANSLATE(D526, ""he"", ""en"")"),"#VALUE!")</f>
        <v>#VALUE!</v>
      </c>
    </row>
    <row r="527" ht="15.75" customHeight="1">
      <c r="E527" s="4" t="str">
        <f>IFERROR(__xludf.DUMMYFUNCTION("GOOGLETRANSLATE(D527, ""he"", ""en"")"),"#VALUE!")</f>
        <v>#VALUE!</v>
      </c>
    </row>
    <row r="528" ht="15.75" customHeight="1">
      <c r="E528" s="4" t="str">
        <f>IFERROR(__xludf.DUMMYFUNCTION("GOOGLETRANSLATE(D528, ""he"", ""en"")"),"#VALUE!")</f>
        <v>#VALUE!</v>
      </c>
    </row>
    <row r="529" ht="15.75" customHeight="1">
      <c r="E529" s="4" t="str">
        <f>IFERROR(__xludf.DUMMYFUNCTION("GOOGLETRANSLATE(D529, ""he"", ""en"")"),"#VALUE!")</f>
        <v>#VALUE!</v>
      </c>
    </row>
    <row r="530" ht="15.75" customHeight="1">
      <c r="E530" s="4" t="str">
        <f>IFERROR(__xludf.DUMMYFUNCTION("GOOGLETRANSLATE(D530, ""he"", ""en"")"),"#VALUE!")</f>
        <v>#VALUE!</v>
      </c>
    </row>
    <row r="531" ht="15.75" customHeight="1">
      <c r="E531" s="4" t="str">
        <f>IFERROR(__xludf.DUMMYFUNCTION("GOOGLETRANSLATE(D531, ""he"", ""en"")"),"#VALUE!")</f>
        <v>#VALUE!</v>
      </c>
    </row>
    <row r="532" ht="15.75" customHeight="1">
      <c r="E532" s="4" t="str">
        <f>IFERROR(__xludf.DUMMYFUNCTION("GOOGLETRANSLATE(D532, ""he"", ""en"")"),"#VALUE!")</f>
        <v>#VALUE!</v>
      </c>
    </row>
    <row r="533" ht="15.75" customHeight="1">
      <c r="E533" s="4" t="str">
        <f>IFERROR(__xludf.DUMMYFUNCTION("GOOGLETRANSLATE(D533, ""he"", ""en"")"),"#VALUE!")</f>
        <v>#VALUE!</v>
      </c>
    </row>
    <row r="534" ht="15.75" customHeight="1">
      <c r="E534" s="4" t="str">
        <f>IFERROR(__xludf.DUMMYFUNCTION("GOOGLETRANSLATE(D534, ""he"", ""en"")"),"#VALUE!")</f>
        <v>#VALUE!</v>
      </c>
    </row>
    <row r="535" ht="15.75" customHeight="1">
      <c r="E535" s="4" t="str">
        <f>IFERROR(__xludf.DUMMYFUNCTION("GOOGLETRANSLATE(D535, ""he"", ""en"")"),"#VALUE!")</f>
        <v>#VALUE!</v>
      </c>
    </row>
    <row r="536" ht="15.75" customHeight="1">
      <c r="E536" s="4" t="str">
        <f>IFERROR(__xludf.DUMMYFUNCTION("GOOGLETRANSLATE(D536, ""he"", ""en"")"),"#VALUE!")</f>
        <v>#VALUE!</v>
      </c>
    </row>
    <row r="537" ht="15.75" customHeight="1">
      <c r="E537" s="4" t="str">
        <f>IFERROR(__xludf.DUMMYFUNCTION("GOOGLETRANSLATE(D537, ""he"", ""en"")"),"#VALUE!")</f>
        <v>#VALUE!</v>
      </c>
    </row>
    <row r="538" ht="15.75" customHeight="1">
      <c r="E538" s="4" t="str">
        <f>IFERROR(__xludf.DUMMYFUNCTION("GOOGLETRANSLATE(D538, ""he"", ""en"")"),"#VALUE!")</f>
        <v>#VALUE!</v>
      </c>
    </row>
    <row r="539" ht="15.75" customHeight="1">
      <c r="E539" s="4" t="str">
        <f>IFERROR(__xludf.DUMMYFUNCTION("GOOGLETRANSLATE(D539, ""he"", ""en"")"),"#VALUE!")</f>
        <v>#VALUE!</v>
      </c>
    </row>
    <row r="540" ht="15.75" customHeight="1">
      <c r="E540" s="4" t="str">
        <f>IFERROR(__xludf.DUMMYFUNCTION("GOOGLETRANSLATE(D540, ""he"", ""en"")"),"#VALUE!")</f>
        <v>#VALUE!</v>
      </c>
    </row>
    <row r="541" ht="15.75" customHeight="1">
      <c r="E541" s="4" t="str">
        <f>IFERROR(__xludf.DUMMYFUNCTION("GOOGLETRANSLATE(D541, ""he"", ""en"")"),"#VALUE!")</f>
        <v>#VALUE!</v>
      </c>
    </row>
    <row r="542" ht="15.75" customHeight="1">
      <c r="E542" s="4" t="str">
        <f>IFERROR(__xludf.DUMMYFUNCTION("GOOGLETRANSLATE(D542, ""he"", ""en"")"),"#VALUE!")</f>
        <v>#VALUE!</v>
      </c>
    </row>
    <row r="543" ht="15.75" customHeight="1">
      <c r="E543" s="4" t="str">
        <f>IFERROR(__xludf.DUMMYFUNCTION("GOOGLETRANSLATE(D543, ""he"", ""en"")"),"#VALUE!")</f>
        <v>#VALUE!</v>
      </c>
    </row>
    <row r="544" ht="15.75" customHeight="1">
      <c r="E544" s="4" t="str">
        <f>IFERROR(__xludf.DUMMYFUNCTION("GOOGLETRANSLATE(D544, ""he"", ""en"")"),"#VALUE!")</f>
        <v>#VALUE!</v>
      </c>
    </row>
    <row r="545" ht="15.75" customHeight="1">
      <c r="E545" s="4" t="str">
        <f>IFERROR(__xludf.DUMMYFUNCTION("GOOGLETRANSLATE(D545, ""he"", ""en"")"),"#VALUE!")</f>
        <v>#VALUE!</v>
      </c>
    </row>
    <row r="546" ht="15.75" customHeight="1">
      <c r="E546" s="4" t="str">
        <f>IFERROR(__xludf.DUMMYFUNCTION("GOOGLETRANSLATE(D546, ""he"", ""en"")"),"#VALUE!")</f>
        <v>#VALUE!</v>
      </c>
    </row>
    <row r="547" ht="15.75" customHeight="1">
      <c r="E547" s="4" t="str">
        <f>IFERROR(__xludf.DUMMYFUNCTION("GOOGLETRANSLATE(D547, ""he"", ""en"")"),"#VALUE!")</f>
        <v>#VALUE!</v>
      </c>
    </row>
    <row r="548" ht="15.75" customHeight="1">
      <c r="E548" s="4" t="str">
        <f>IFERROR(__xludf.DUMMYFUNCTION("GOOGLETRANSLATE(D548, ""he"", ""en"")"),"#VALUE!")</f>
        <v>#VALUE!</v>
      </c>
    </row>
    <row r="549" ht="15.75" customHeight="1">
      <c r="E549" s="4" t="str">
        <f>IFERROR(__xludf.DUMMYFUNCTION("GOOGLETRANSLATE(D549, ""he"", ""en"")"),"#VALUE!")</f>
        <v>#VALUE!</v>
      </c>
    </row>
    <row r="550" ht="15.75" customHeight="1">
      <c r="E550" s="4" t="str">
        <f>IFERROR(__xludf.DUMMYFUNCTION("GOOGLETRANSLATE(D550, ""he"", ""en"")"),"#VALUE!")</f>
        <v>#VALUE!</v>
      </c>
    </row>
    <row r="551" ht="15.75" customHeight="1">
      <c r="E551" s="4" t="str">
        <f>IFERROR(__xludf.DUMMYFUNCTION("GOOGLETRANSLATE(D551, ""he"", ""en"")"),"#VALUE!")</f>
        <v>#VALUE!</v>
      </c>
    </row>
    <row r="552" ht="15.75" customHeight="1">
      <c r="E552" s="4" t="str">
        <f>IFERROR(__xludf.DUMMYFUNCTION("GOOGLETRANSLATE(D552, ""he"", ""en"")"),"#VALUE!")</f>
        <v>#VALUE!</v>
      </c>
    </row>
    <row r="553" ht="15.75" customHeight="1">
      <c r="E553" s="4" t="str">
        <f>IFERROR(__xludf.DUMMYFUNCTION("GOOGLETRANSLATE(D553, ""he"", ""en"")"),"#VALUE!")</f>
        <v>#VALUE!</v>
      </c>
    </row>
    <row r="554" ht="15.75" customHeight="1">
      <c r="E554" s="4" t="str">
        <f>IFERROR(__xludf.DUMMYFUNCTION("GOOGLETRANSLATE(D554, ""he"", ""en"")"),"#VALUE!")</f>
        <v>#VALUE!</v>
      </c>
    </row>
    <row r="555" ht="15.75" customHeight="1">
      <c r="E555" s="4" t="str">
        <f>IFERROR(__xludf.DUMMYFUNCTION("GOOGLETRANSLATE(D555, ""he"", ""en"")"),"#VALUE!")</f>
        <v>#VALUE!</v>
      </c>
    </row>
    <row r="556" ht="15.75" customHeight="1">
      <c r="E556" s="4" t="str">
        <f>IFERROR(__xludf.DUMMYFUNCTION("GOOGLETRANSLATE(D556, ""he"", ""en"")"),"#VALUE!")</f>
        <v>#VALUE!</v>
      </c>
    </row>
    <row r="557" ht="15.75" customHeight="1">
      <c r="E557" s="4" t="str">
        <f>IFERROR(__xludf.DUMMYFUNCTION("GOOGLETRANSLATE(D557, ""he"", ""en"")"),"#VALUE!")</f>
        <v>#VALUE!</v>
      </c>
    </row>
    <row r="558" ht="15.75" customHeight="1">
      <c r="E558" s="4" t="str">
        <f>IFERROR(__xludf.DUMMYFUNCTION("GOOGLETRANSLATE(D558, ""he"", ""en"")"),"#VALUE!")</f>
        <v>#VALUE!</v>
      </c>
    </row>
    <row r="559" ht="15.75" customHeight="1">
      <c r="E559" s="4" t="str">
        <f>IFERROR(__xludf.DUMMYFUNCTION("GOOGLETRANSLATE(D559, ""he"", ""en"")"),"#VALUE!")</f>
        <v>#VALUE!</v>
      </c>
    </row>
    <row r="560" ht="15.75" customHeight="1">
      <c r="E560" s="4" t="str">
        <f>IFERROR(__xludf.DUMMYFUNCTION("GOOGLETRANSLATE(D560, ""he"", ""en"")"),"#VALUE!")</f>
        <v>#VALUE!</v>
      </c>
    </row>
    <row r="561" ht="15.75" customHeight="1">
      <c r="E561" s="4" t="str">
        <f>IFERROR(__xludf.DUMMYFUNCTION("GOOGLETRANSLATE(D561, ""he"", ""en"")"),"#VALUE!")</f>
        <v>#VALUE!</v>
      </c>
    </row>
    <row r="562" ht="15.75" customHeight="1">
      <c r="E562" s="4" t="str">
        <f>IFERROR(__xludf.DUMMYFUNCTION("GOOGLETRANSLATE(D562, ""he"", ""en"")"),"#VALUE!")</f>
        <v>#VALUE!</v>
      </c>
    </row>
    <row r="563" ht="15.75" customHeight="1">
      <c r="E563" s="4" t="str">
        <f>IFERROR(__xludf.DUMMYFUNCTION("GOOGLETRANSLATE(D563, ""he"", ""en"")"),"#VALUE!")</f>
        <v>#VALUE!</v>
      </c>
    </row>
    <row r="564" ht="15.75" customHeight="1">
      <c r="E564" s="4" t="str">
        <f>IFERROR(__xludf.DUMMYFUNCTION("GOOGLETRANSLATE(D564, ""he"", ""en"")"),"#VALUE!")</f>
        <v>#VALUE!</v>
      </c>
    </row>
    <row r="565" ht="15.75" customHeight="1">
      <c r="E565" s="4" t="str">
        <f>IFERROR(__xludf.DUMMYFUNCTION("GOOGLETRANSLATE(D565, ""he"", ""en"")"),"#VALUE!")</f>
        <v>#VALUE!</v>
      </c>
    </row>
    <row r="566" ht="15.75" customHeight="1">
      <c r="E566" s="4" t="str">
        <f>IFERROR(__xludf.DUMMYFUNCTION("GOOGLETRANSLATE(D566, ""he"", ""en"")"),"#VALUE!")</f>
        <v>#VALUE!</v>
      </c>
    </row>
    <row r="567" ht="15.75" customHeight="1">
      <c r="E567" s="4" t="str">
        <f>IFERROR(__xludf.DUMMYFUNCTION("GOOGLETRANSLATE(D567, ""he"", ""en"")"),"#VALUE!")</f>
        <v>#VALUE!</v>
      </c>
    </row>
    <row r="568" ht="15.75" customHeight="1">
      <c r="E568" s="4" t="str">
        <f>IFERROR(__xludf.DUMMYFUNCTION("GOOGLETRANSLATE(D568, ""he"", ""en"")"),"#VALUE!")</f>
        <v>#VALUE!</v>
      </c>
    </row>
    <row r="569" ht="15.75" customHeight="1">
      <c r="E569" s="4" t="str">
        <f>IFERROR(__xludf.DUMMYFUNCTION("GOOGLETRANSLATE(D569, ""he"", ""en"")"),"#VALUE!")</f>
        <v>#VALUE!</v>
      </c>
    </row>
    <row r="570" ht="15.75" customHeight="1">
      <c r="E570" s="4" t="str">
        <f>IFERROR(__xludf.DUMMYFUNCTION("GOOGLETRANSLATE(D570, ""he"", ""en"")"),"#VALUE!")</f>
        <v>#VALUE!</v>
      </c>
    </row>
    <row r="571" ht="15.75" customHeight="1">
      <c r="E571" s="4" t="str">
        <f>IFERROR(__xludf.DUMMYFUNCTION("GOOGLETRANSLATE(D571, ""he"", ""en"")"),"#VALUE!")</f>
        <v>#VALUE!</v>
      </c>
    </row>
    <row r="572" ht="15.75" customHeight="1">
      <c r="E572" s="4" t="str">
        <f>IFERROR(__xludf.DUMMYFUNCTION("GOOGLETRANSLATE(D572, ""he"", ""en"")"),"#VALUE!")</f>
        <v>#VALUE!</v>
      </c>
    </row>
    <row r="573" ht="15.75" customHeight="1">
      <c r="E573" s="4" t="str">
        <f>IFERROR(__xludf.DUMMYFUNCTION("GOOGLETRANSLATE(D573, ""he"", ""en"")"),"#VALUE!")</f>
        <v>#VALUE!</v>
      </c>
    </row>
    <row r="574" ht="15.75" customHeight="1">
      <c r="E574" s="4" t="str">
        <f>IFERROR(__xludf.DUMMYFUNCTION("GOOGLETRANSLATE(D574, ""he"", ""en"")"),"#VALUE!")</f>
        <v>#VALUE!</v>
      </c>
    </row>
    <row r="575" ht="15.75" customHeight="1">
      <c r="E575" s="4" t="str">
        <f>IFERROR(__xludf.DUMMYFUNCTION("GOOGLETRANSLATE(D575, ""he"", ""en"")"),"#VALUE!")</f>
        <v>#VALUE!</v>
      </c>
    </row>
    <row r="576" ht="15.75" customHeight="1">
      <c r="E576" s="4" t="str">
        <f>IFERROR(__xludf.DUMMYFUNCTION("GOOGLETRANSLATE(D576, ""he"", ""en"")"),"#VALUE!")</f>
        <v>#VALUE!</v>
      </c>
    </row>
    <row r="577" ht="15.75" customHeight="1">
      <c r="E577" s="4" t="str">
        <f>IFERROR(__xludf.DUMMYFUNCTION("GOOGLETRANSLATE(D577, ""he"", ""en"")"),"#VALUE!")</f>
        <v>#VALUE!</v>
      </c>
    </row>
    <row r="578" ht="15.75" customHeight="1">
      <c r="E578" s="4" t="str">
        <f>IFERROR(__xludf.DUMMYFUNCTION("GOOGLETRANSLATE(D578, ""he"", ""en"")"),"#VALUE!")</f>
        <v>#VALUE!</v>
      </c>
    </row>
    <row r="579" ht="15.75" customHeight="1">
      <c r="E579" s="4" t="str">
        <f>IFERROR(__xludf.DUMMYFUNCTION("GOOGLETRANSLATE(D579, ""he"", ""en"")"),"#VALUE!")</f>
        <v>#VALUE!</v>
      </c>
    </row>
    <row r="580" ht="15.75" customHeight="1">
      <c r="E580" s="4" t="str">
        <f>IFERROR(__xludf.DUMMYFUNCTION("GOOGLETRANSLATE(D580, ""he"", ""en"")"),"#VALUE!")</f>
        <v>#VALUE!</v>
      </c>
    </row>
    <row r="581" ht="15.75" customHeight="1">
      <c r="E581" s="4" t="str">
        <f>IFERROR(__xludf.DUMMYFUNCTION("GOOGLETRANSLATE(D581, ""he"", ""en"")"),"#VALUE!")</f>
        <v>#VALUE!</v>
      </c>
    </row>
    <row r="582" ht="15.75" customHeight="1">
      <c r="E582" s="4" t="str">
        <f>IFERROR(__xludf.DUMMYFUNCTION("GOOGLETRANSLATE(D582, ""he"", ""en"")"),"#VALUE!")</f>
        <v>#VALUE!</v>
      </c>
    </row>
    <row r="583" ht="15.75" customHeight="1">
      <c r="E583" s="4" t="str">
        <f>IFERROR(__xludf.DUMMYFUNCTION("GOOGLETRANSLATE(D583, ""he"", ""en"")"),"#VALUE!")</f>
        <v>#VALUE!</v>
      </c>
    </row>
    <row r="584" ht="15.75" customHeight="1">
      <c r="E584" s="4" t="str">
        <f>IFERROR(__xludf.DUMMYFUNCTION("GOOGLETRANSLATE(D584, ""he"", ""en"")"),"#VALUE!")</f>
        <v>#VALUE!</v>
      </c>
    </row>
    <row r="585" ht="15.75" customHeight="1">
      <c r="E585" s="4" t="str">
        <f>IFERROR(__xludf.DUMMYFUNCTION("GOOGLETRANSLATE(D585, ""he"", ""en"")"),"#VALUE!")</f>
        <v>#VALUE!</v>
      </c>
    </row>
    <row r="586" ht="15.75" customHeight="1">
      <c r="E586" s="4" t="str">
        <f>IFERROR(__xludf.DUMMYFUNCTION("GOOGLETRANSLATE(D586, ""he"", ""en"")"),"#VALUE!")</f>
        <v>#VALUE!</v>
      </c>
    </row>
    <row r="587" ht="15.75" customHeight="1">
      <c r="E587" s="4" t="str">
        <f>IFERROR(__xludf.DUMMYFUNCTION("GOOGLETRANSLATE(D587, ""he"", ""en"")"),"#VALUE!")</f>
        <v>#VALUE!</v>
      </c>
    </row>
    <row r="588" ht="15.75" customHeight="1">
      <c r="E588" s="4" t="str">
        <f>IFERROR(__xludf.DUMMYFUNCTION("GOOGLETRANSLATE(D588, ""he"", ""en"")"),"#VALUE!")</f>
        <v>#VALUE!</v>
      </c>
    </row>
    <row r="589" ht="15.75" customHeight="1">
      <c r="E589" s="4" t="str">
        <f>IFERROR(__xludf.DUMMYFUNCTION("GOOGLETRANSLATE(D589, ""he"", ""en"")"),"#VALUE!")</f>
        <v>#VALUE!</v>
      </c>
    </row>
    <row r="590" ht="15.75" customHeight="1">
      <c r="E590" s="4" t="str">
        <f>IFERROR(__xludf.DUMMYFUNCTION("GOOGLETRANSLATE(D590, ""he"", ""en"")"),"#VALUE!")</f>
        <v>#VALUE!</v>
      </c>
    </row>
    <row r="591" ht="15.75" customHeight="1">
      <c r="E591" s="4" t="str">
        <f>IFERROR(__xludf.DUMMYFUNCTION("GOOGLETRANSLATE(D591, ""he"", ""en"")"),"#VALUE!")</f>
        <v>#VALUE!</v>
      </c>
    </row>
    <row r="592" ht="15.75" customHeight="1">
      <c r="E592" s="4" t="str">
        <f>IFERROR(__xludf.DUMMYFUNCTION("GOOGLETRANSLATE(D592, ""he"", ""en"")"),"#VALUE!")</f>
        <v>#VALUE!</v>
      </c>
    </row>
    <row r="593" ht="15.75" customHeight="1">
      <c r="E593" s="4" t="str">
        <f>IFERROR(__xludf.DUMMYFUNCTION("GOOGLETRANSLATE(D593, ""he"", ""en"")"),"#VALUE!")</f>
        <v>#VALUE!</v>
      </c>
    </row>
    <row r="594" ht="15.75" customHeight="1">
      <c r="E594" s="4" t="str">
        <f>IFERROR(__xludf.DUMMYFUNCTION("GOOGLETRANSLATE(D594, ""he"", ""en"")"),"#VALUE!")</f>
        <v>#VALUE!</v>
      </c>
    </row>
    <row r="595" ht="15.75" customHeight="1">
      <c r="E595" s="4" t="str">
        <f>IFERROR(__xludf.DUMMYFUNCTION("GOOGLETRANSLATE(D595, ""he"", ""en"")"),"#VALUE!")</f>
        <v>#VALUE!</v>
      </c>
    </row>
    <row r="596" ht="15.75" customHeight="1">
      <c r="E596" s="4" t="str">
        <f>IFERROR(__xludf.DUMMYFUNCTION("GOOGLETRANSLATE(D596, ""he"", ""en"")"),"#VALUE!")</f>
        <v>#VALUE!</v>
      </c>
    </row>
    <row r="597" ht="15.75" customHeight="1">
      <c r="E597" s="4" t="str">
        <f>IFERROR(__xludf.DUMMYFUNCTION("GOOGLETRANSLATE(D597, ""he"", ""en"")"),"#VALUE!")</f>
        <v>#VALUE!</v>
      </c>
    </row>
    <row r="598" ht="15.75" customHeight="1">
      <c r="E598" s="4" t="str">
        <f>IFERROR(__xludf.DUMMYFUNCTION("GOOGLETRANSLATE(D598, ""he"", ""en"")"),"#VALUE!")</f>
        <v>#VALUE!</v>
      </c>
    </row>
    <row r="599" ht="15.75" customHeight="1">
      <c r="E599" s="4" t="str">
        <f>IFERROR(__xludf.DUMMYFUNCTION("GOOGLETRANSLATE(D599, ""he"", ""en"")"),"#VALUE!")</f>
        <v>#VALUE!</v>
      </c>
    </row>
    <row r="600" ht="15.75" customHeight="1">
      <c r="E600" s="4" t="str">
        <f>IFERROR(__xludf.DUMMYFUNCTION("GOOGLETRANSLATE(D600, ""he"", ""en"")"),"#VALUE!")</f>
        <v>#VALUE!</v>
      </c>
    </row>
    <row r="601" ht="15.75" customHeight="1">
      <c r="E601" s="4" t="str">
        <f>IFERROR(__xludf.DUMMYFUNCTION("GOOGLETRANSLATE(D601, ""he"", ""en"")"),"#VALUE!")</f>
        <v>#VALUE!</v>
      </c>
    </row>
    <row r="602" ht="15.75" customHeight="1">
      <c r="E602" s="4" t="str">
        <f>IFERROR(__xludf.DUMMYFUNCTION("GOOGLETRANSLATE(D602, ""he"", ""en"")"),"#VALUE!")</f>
        <v>#VALUE!</v>
      </c>
    </row>
    <row r="603" ht="15.75" customHeight="1">
      <c r="E603" s="4" t="str">
        <f>IFERROR(__xludf.DUMMYFUNCTION("GOOGLETRANSLATE(D603, ""he"", ""en"")"),"#VALUE!")</f>
        <v>#VALUE!</v>
      </c>
    </row>
    <row r="604" ht="15.75" customHeight="1">
      <c r="E604" s="4" t="str">
        <f>IFERROR(__xludf.DUMMYFUNCTION("GOOGLETRANSLATE(D604, ""he"", ""en"")"),"#VALUE!")</f>
        <v>#VALUE!</v>
      </c>
    </row>
    <row r="605" ht="15.75" customHeight="1">
      <c r="E605" s="4" t="str">
        <f>IFERROR(__xludf.DUMMYFUNCTION("GOOGLETRANSLATE(D605, ""he"", ""en"")"),"#VALUE!")</f>
        <v>#VALUE!</v>
      </c>
    </row>
    <row r="606" ht="15.75" customHeight="1">
      <c r="E606" s="4" t="str">
        <f>IFERROR(__xludf.DUMMYFUNCTION("GOOGLETRANSLATE(D606, ""he"", ""en"")"),"#VALUE!")</f>
        <v>#VALUE!</v>
      </c>
    </row>
    <row r="607" ht="15.75" customHeight="1">
      <c r="E607" s="4" t="str">
        <f>IFERROR(__xludf.DUMMYFUNCTION("GOOGLETRANSLATE(D607, ""he"", ""en"")"),"#VALUE!")</f>
        <v>#VALUE!</v>
      </c>
    </row>
    <row r="608" ht="15.75" customHeight="1">
      <c r="E608" s="4" t="str">
        <f>IFERROR(__xludf.DUMMYFUNCTION("GOOGLETRANSLATE(D608, ""he"", ""en"")"),"#VALUE!")</f>
        <v>#VALUE!</v>
      </c>
    </row>
    <row r="609" ht="15.75" customHeight="1">
      <c r="E609" s="4" t="str">
        <f>IFERROR(__xludf.DUMMYFUNCTION("GOOGLETRANSLATE(D609, ""he"", ""en"")"),"#VALUE!")</f>
        <v>#VALUE!</v>
      </c>
    </row>
    <row r="610" ht="15.75" customHeight="1">
      <c r="E610" s="4" t="str">
        <f>IFERROR(__xludf.DUMMYFUNCTION("GOOGLETRANSLATE(D610, ""he"", ""en"")"),"#VALUE!")</f>
        <v>#VALUE!</v>
      </c>
    </row>
    <row r="611" ht="15.75" customHeight="1">
      <c r="E611" s="4" t="str">
        <f>IFERROR(__xludf.DUMMYFUNCTION("GOOGLETRANSLATE(D611, ""he"", ""en"")"),"#VALUE!")</f>
        <v>#VALUE!</v>
      </c>
    </row>
    <row r="612" ht="15.75" customHeight="1">
      <c r="E612" s="4" t="str">
        <f>IFERROR(__xludf.DUMMYFUNCTION("GOOGLETRANSLATE(D612, ""he"", ""en"")"),"#VALUE!")</f>
        <v>#VALUE!</v>
      </c>
    </row>
    <row r="613" ht="15.75" customHeight="1">
      <c r="E613" s="4" t="str">
        <f>IFERROR(__xludf.DUMMYFUNCTION("GOOGLETRANSLATE(D613, ""he"", ""en"")"),"#VALUE!")</f>
        <v>#VALUE!</v>
      </c>
    </row>
    <row r="614" ht="15.75" customHeight="1">
      <c r="E614" s="4" t="str">
        <f>IFERROR(__xludf.DUMMYFUNCTION("GOOGLETRANSLATE(D614, ""he"", ""en"")"),"#VALUE!")</f>
        <v>#VALUE!</v>
      </c>
    </row>
    <row r="615" ht="15.75" customHeight="1">
      <c r="E615" s="4" t="str">
        <f>IFERROR(__xludf.DUMMYFUNCTION("GOOGLETRANSLATE(D615, ""he"", ""en"")"),"#VALUE!")</f>
        <v>#VALUE!</v>
      </c>
    </row>
    <row r="616" ht="15.75" customHeight="1">
      <c r="E616" s="4" t="str">
        <f>IFERROR(__xludf.DUMMYFUNCTION("GOOGLETRANSLATE(D616, ""he"", ""en"")"),"#VALUE!")</f>
        <v>#VALUE!</v>
      </c>
    </row>
    <row r="617" ht="15.75" customHeight="1">
      <c r="E617" s="4" t="str">
        <f>IFERROR(__xludf.DUMMYFUNCTION("GOOGLETRANSLATE(D617, ""he"", ""en"")"),"#VALUE!")</f>
        <v>#VALUE!</v>
      </c>
    </row>
    <row r="618" ht="15.75" customHeight="1">
      <c r="E618" s="4" t="str">
        <f>IFERROR(__xludf.DUMMYFUNCTION("GOOGLETRANSLATE(D618, ""he"", ""en"")"),"#VALUE!")</f>
        <v>#VALUE!</v>
      </c>
    </row>
    <row r="619" ht="15.75" customHeight="1">
      <c r="E619" s="4" t="str">
        <f>IFERROR(__xludf.DUMMYFUNCTION("GOOGLETRANSLATE(D619, ""he"", ""en"")"),"#VALUE!")</f>
        <v>#VALUE!</v>
      </c>
    </row>
    <row r="620" ht="15.75" customHeight="1">
      <c r="E620" s="4" t="str">
        <f>IFERROR(__xludf.DUMMYFUNCTION("GOOGLETRANSLATE(D620, ""he"", ""en"")"),"#VALUE!")</f>
        <v>#VALUE!</v>
      </c>
    </row>
    <row r="621" ht="15.75" customHeight="1">
      <c r="E621" s="4" t="str">
        <f>IFERROR(__xludf.DUMMYFUNCTION("GOOGLETRANSLATE(D621, ""he"", ""en"")"),"#VALUE!")</f>
        <v>#VALUE!</v>
      </c>
    </row>
    <row r="622" ht="15.75" customHeight="1">
      <c r="E622" s="4" t="str">
        <f>IFERROR(__xludf.DUMMYFUNCTION("GOOGLETRANSLATE(D622, ""he"", ""en"")"),"#VALUE!")</f>
        <v>#VALUE!</v>
      </c>
    </row>
    <row r="623" ht="15.75" customHeight="1">
      <c r="E623" s="4" t="str">
        <f>IFERROR(__xludf.DUMMYFUNCTION("GOOGLETRANSLATE(D623, ""he"", ""en"")"),"#VALUE!")</f>
        <v>#VALUE!</v>
      </c>
    </row>
    <row r="624" ht="15.75" customHeight="1">
      <c r="E624" s="4" t="str">
        <f>IFERROR(__xludf.DUMMYFUNCTION("GOOGLETRANSLATE(D624, ""he"", ""en"")"),"#VALUE!")</f>
        <v>#VALUE!</v>
      </c>
    </row>
    <row r="625" ht="15.75" customHeight="1">
      <c r="E625" s="4" t="str">
        <f>IFERROR(__xludf.DUMMYFUNCTION("GOOGLETRANSLATE(D625, ""he"", ""en"")"),"#VALUE!")</f>
        <v>#VALUE!</v>
      </c>
    </row>
    <row r="626" ht="15.75" customHeight="1">
      <c r="E626" s="4" t="str">
        <f>IFERROR(__xludf.DUMMYFUNCTION("GOOGLETRANSLATE(D626, ""he"", ""en"")"),"#VALUE!")</f>
        <v>#VALUE!</v>
      </c>
    </row>
    <row r="627" ht="15.75" customHeight="1">
      <c r="E627" s="4" t="str">
        <f>IFERROR(__xludf.DUMMYFUNCTION("GOOGLETRANSLATE(D627, ""he"", ""en"")"),"#VALUE!")</f>
        <v>#VALUE!</v>
      </c>
    </row>
    <row r="628" ht="15.75" customHeight="1">
      <c r="E628" s="4" t="str">
        <f>IFERROR(__xludf.DUMMYFUNCTION("GOOGLETRANSLATE(D628, ""he"", ""en"")"),"#VALUE!")</f>
        <v>#VALUE!</v>
      </c>
    </row>
    <row r="629" ht="15.75" customHeight="1">
      <c r="E629" s="4" t="str">
        <f>IFERROR(__xludf.DUMMYFUNCTION("GOOGLETRANSLATE(D629, ""he"", ""en"")"),"#VALUE!")</f>
        <v>#VALUE!</v>
      </c>
    </row>
    <row r="630" ht="15.75" customHeight="1">
      <c r="E630" s="4" t="str">
        <f>IFERROR(__xludf.DUMMYFUNCTION("GOOGLETRANSLATE(D630, ""he"", ""en"")"),"#VALUE!")</f>
        <v>#VALUE!</v>
      </c>
    </row>
    <row r="631" ht="15.75" customHeight="1">
      <c r="E631" s="4" t="str">
        <f>IFERROR(__xludf.DUMMYFUNCTION("GOOGLETRANSLATE(D631, ""he"", ""en"")"),"#VALUE!")</f>
        <v>#VALUE!</v>
      </c>
    </row>
    <row r="632" ht="15.75" customHeight="1">
      <c r="E632" s="4" t="str">
        <f>IFERROR(__xludf.DUMMYFUNCTION("GOOGLETRANSLATE(D632, ""he"", ""en"")"),"#VALUE!")</f>
        <v>#VALUE!</v>
      </c>
    </row>
    <row r="633" ht="15.75" customHeight="1">
      <c r="E633" s="4" t="str">
        <f>IFERROR(__xludf.DUMMYFUNCTION("GOOGLETRANSLATE(D633, ""he"", ""en"")"),"#VALUE!")</f>
        <v>#VALUE!</v>
      </c>
    </row>
    <row r="634" ht="15.75" customHeight="1">
      <c r="E634" s="4" t="str">
        <f>IFERROR(__xludf.DUMMYFUNCTION("GOOGLETRANSLATE(D634, ""he"", ""en"")"),"#VALUE!")</f>
        <v>#VALUE!</v>
      </c>
    </row>
    <row r="635" ht="15.75" customHeight="1">
      <c r="E635" s="4" t="str">
        <f>IFERROR(__xludf.DUMMYFUNCTION("GOOGLETRANSLATE(D635, ""he"", ""en"")"),"#VALUE!")</f>
        <v>#VALUE!</v>
      </c>
    </row>
    <row r="636" ht="15.75" customHeight="1">
      <c r="E636" s="4" t="str">
        <f>IFERROR(__xludf.DUMMYFUNCTION("GOOGLETRANSLATE(D636, ""he"", ""en"")"),"#VALUE!")</f>
        <v>#VALUE!</v>
      </c>
    </row>
    <row r="637" ht="15.75" customHeight="1">
      <c r="E637" s="4" t="str">
        <f>IFERROR(__xludf.DUMMYFUNCTION("GOOGLETRANSLATE(D637, ""he"", ""en"")"),"#VALUE!")</f>
        <v>#VALUE!</v>
      </c>
    </row>
    <row r="638" ht="15.75" customHeight="1">
      <c r="E638" s="4" t="str">
        <f>IFERROR(__xludf.DUMMYFUNCTION("GOOGLETRANSLATE(D638, ""he"", ""en"")"),"#VALUE!")</f>
        <v>#VALUE!</v>
      </c>
    </row>
    <row r="639" ht="15.75" customHeight="1">
      <c r="E639" s="4" t="str">
        <f>IFERROR(__xludf.DUMMYFUNCTION("GOOGLETRANSLATE(D639, ""he"", ""en"")"),"#VALUE!")</f>
        <v>#VALUE!</v>
      </c>
    </row>
    <row r="640" ht="15.75" customHeight="1">
      <c r="E640" s="4" t="str">
        <f>IFERROR(__xludf.DUMMYFUNCTION("GOOGLETRANSLATE(D640, ""he"", ""en"")"),"#VALUE!")</f>
        <v>#VALUE!</v>
      </c>
    </row>
    <row r="641" ht="15.75" customHeight="1">
      <c r="E641" s="4" t="str">
        <f>IFERROR(__xludf.DUMMYFUNCTION("GOOGLETRANSLATE(D641, ""he"", ""en"")"),"#VALUE!")</f>
        <v>#VALUE!</v>
      </c>
    </row>
    <row r="642" ht="15.75" customHeight="1">
      <c r="E642" s="4" t="str">
        <f>IFERROR(__xludf.DUMMYFUNCTION("GOOGLETRANSLATE(D642, ""he"", ""en"")"),"#VALUE!")</f>
        <v>#VALUE!</v>
      </c>
    </row>
    <row r="643" ht="15.75" customHeight="1">
      <c r="E643" s="4" t="str">
        <f>IFERROR(__xludf.DUMMYFUNCTION("GOOGLETRANSLATE(D643, ""he"", ""en"")"),"#VALUE!")</f>
        <v>#VALUE!</v>
      </c>
    </row>
    <row r="644" ht="15.75" customHeight="1">
      <c r="E644" s="4" t="str">
        <f>IFERROR(__xludf.DUMMYFUNCTION("GOOGLETRANSLATE(D644, ""he"", ""en"")"),"#VALUE!")</f>
        <v>#VALUE!</v>
      </c>
    </row>
    <row r="645" ht="15.75" customHeight="1">
      <c r="E645" s="4" t="str">
        <f>IFERROR(__xludf.DUMMYFUNCTION("GOOGLETRANSLATE(D645, ""he"", ""en"")"),"#VALUE!")</f>
        <v>#VALUE!</v>
      </c>
    </row>
    <row r="646" ht="15.75" customHeight="1">
      <c r="E646" s="4" t="str">
        <f>IFERROR(__xludf.DUMMYFUNCTION("GOOGLETRANSLATE(D646, ""he"", ""en"")"),"#VALUE!")</f>
        <v>#VALUE!</v>
      </c>
    </row>
    <row r="647" ht="15.75" customHeight="1">
      <c r="E647" s="4" t="str">
        <f>IFERROR(__xludf.DUMMYFUNCTION("GOOGLETRANSLATE(D647, ""he"", ""en"")"),"#VALUE!")</f>
        <v>#VALUE!</v>
      </c>
    </row>
    <row r="648" ht="15.75" customHeight="1">
      <c r="E648" s="4" t="str">
        <f>IFERROR(__xludf.DUMMYFUNCTION("GOOGLETRANSLATE(D648, ""he"", ""en"")"),"#VALUE!")</f>
        <v>#VALUE!</v>
      </c>
    </row>
    <row r="649" ht="15.75" customHeight="1">
      <c r="E649" s="4" t="str">
        <f>IFERROR(__xludf.DUMMYFUNCTION("GOOGLETRANSLATE(D649, ""he"", ""en"")"),"#VALUE!")</f>
        <v>#VALUE!</v>
      </c>
    </row>
    <row r="650" ht="15.75" customHeight="1">
      <c r="E650" s="4" t="str">
        <f>IFERROR(__xludf.DUMMYFUNCTION("GOOGLETRANSLATE(D650, ""he"", ""en"")"),"#VALUE!")</f>
        <v>#VALUE!</v>
      </c>
    </row>
    <row r="651" ht="15.75" customHeight="1">
      <c r="E651" s="4" t="str">
        <f>IFERROR(__xludf.DUMMYFUNCTION("GOOGLETRANSLATE(D651, ""he"", ""en"")"),"#VALUE!")</f>
        <v>#VALUE!</v>
      </c>
    </row>
    <row r="652" ht="15.75" customHeight="1">
      <c r="E652" s="4" t="str">
        <f>IFERROR(__xludf.DUMMYFUNCTION("GOOGLETRANSLATE(D652, ""he"", ""en"")"),"#VALUE!")</f>
        <v>#VALUE!</v>
      </c>
    </row>
    <row r="653" ht="15.75" customHeight="1">
      <c r="E653" s="4" t="str">
        <f>IFERROR(__xludf.DUMMYFUNCTION("GOOGLETRANSLATE(D653, ""he"", ""en"")"),"#VALUE!")</f>
        <v>#VALUE!</v>
      </c>
    </row>
    <row r="654" ht="15.75" customHeight="1">
      <c r="E654" s="4" t="str">
        <f>IFERROR(__xludf.DUMMYFUNCTION("GOOGLETRANSLATE(D654, ""he"", ""en"")"),"#VALUE!")</f>
        <v>#VALUE!</v>
      </c>
    </row>
    <row r="655" ht="15.75" customHeight="1">
      <c r="E655" s="4" t="str">
        <f>IFERROR(__xludf.DUMMYFUNCTION("GOOGLETRANSLATE(D655, ""he"", ""en"")"),"#VALUE!")</f>
        <v>#VALUE!</v>
      </c>
    </row>
    <row r="656" ht="15.75" customHeight="1">
      <c r="E656" s="4" t="str">
        <f>IFERROR(__xludf.DUMMYFUNCTION("GOOGLETRANSLATE(D656, ""he"", ""en"")"),"#VALUE!")</f>
        <v>#VALUE!</v>
      </c>
    </row>
    <row r="657" ht="15.75" customHeight="1">
      <c r="E657" s="4" t="str">
        <f>IFERROR(__xludf.DUMMYFUNCTION("GOOGLETRANSLATE(D657, ""he"", ""en"")"),"#VALUE!")</f>
        <v>#VALUE!</v>
      </c>
    </row>
    <row r="658" ht="15.75" customHeight="1">
      <c r="E658" s="4" t="str">
        <f>IFERROR(__xludf.DUMMYFUNCTION("GOOGLETRANSLATE(D658, ""he"", ""en"")"),"#VALUE!")</f>
        <v>#VALUE!</v>
      </c>
    </row>
    <row r="659" ht="15.75" customHeight="1">
      <c r="E659" s="4" t="str">
        <f>IFERROR(__xludf.DUMMYFUNCTION("GOOGLETRANSLATE(D659, ""he"", ""en"")"),"#VALUE!")</f>
        <v>#VALUE!</v>
      </c>
    </row>
    <row r="660" ht="15.75" customHeight="1">
      <c r="E660" s="4" t="str">
        <f>IFERROR(__xludf.DUMMYFUNCTION("GOOGLETRANSLATE(D660, ""he"", ""en"")"),"#VALUE!")</f>
        <v>#VALUE!</v>
      </c>
    </row>
    <row r="661" ht="15.75" customHeight="1">
      <c r="E661" s="4" t="str">
        <f>IFERROR(__xludf.DUMMYFUNCTION("GOOGLETRANSLATE(D661, ""he"", ""en"")"),"#VALUE!")</f>
        <v>#VALUE!</v>
      </c>
    </row>
    <row r="662" ht="15.75" customHeight="1">
      <c r="E662" s="4" t="str">
        <f>IFERROR(__xludf.DUMMYFUNCTION("GOOGLETRANSLATE(D662, ""he"", ""en"")"),"#VALUE!")</f>
        <v>#VALUE!</v>
      </c>
    </row>
    <row r="663" ht="15.75" customHeight="1">
      <c r="E663" s="4" t="str">
        <f>IFERROR(__xludf.DUMMYFUNCTION("GOOGLETRANSLATE(D663, ""he"", ""en"")"),"#VALUE!")</f>
        <v>#VALUE!</v>
      </c>
    </row>
    <row r="664" ht="15.75" customHeight="1">
      <c r="E664" s="4" t="str">
        <f>IFERROR(__xludf.DUMMYFUNCTION("GOOGLETRANSLATE(D664, ""he"", ""en"")"),"#VALUE!")</f>
        <v>#VALUE!</v>
      </c>
    </row>
    <row r="665" ht="15.75" customHeight="1">
      <c r="E665" s="4" t="str">
        <f>IFERROR(__xludf.DUMMYFUNCTION("GOOGLETRANSLATE(D665, ""he"", ""en"")"),"#VALUE!")</f>
        <v>#VALUE!</v>
      </c>
    </row>
    <row r="666" ht="15.75" customHeight="1">
      <c r="E666" s="4" t="str">
        <f>IFERROR(__xludf.DUMMYFUNCTION("GOOGLETRANSLATE(D666, ""he"", ""en"")"),"#VALUE!")</f>
        <v>#VALUE!</v>
      </c>
    </row>
    <row r="667" ht="15.75" customHeight="1">
      <c r="E667" s="4" t="str">
        <f>IFERROR(__xludf.DUMMYFUNCTION("GOOGLETRANSLATE(D667, ""he"", ""en"")"),"#VALUE!")</f>
        <v>#VALUE!</v>
      </c>
    </row>
    <row r="668" ht="15.75" customHeight="1">
      <c r="E668" s="4" t="str">
        <f>IFERROR(__xludf.DUMMYFUNCTION("GOOGLETRANSLATE(D668, ""he"", ""en"")"),"#VALUE!")</f>
        <v>#VALUE!</v>
      </c>
    </row>
    <row r="669" ht="15.75" customHeight="1">
      <c r="E669" s="4" t="str">
        <f>IFERROR(__xludf.DUMMYFUNCTION("GOOGLETRANSLATE(D669, ""he"", ""en"")"),"#VALUE!")</f>
        <v>#VALUE!</v>
      </c>
    </row>
    <row r="670" ht="15.75" customHeight="1">
      <c r="E670" s="4" t="str">
        <f>IFERROR(__xludf.DUMMYFUNCTION("GOOGLETRANSLATE(D670, ""he"", ""en"")"),"#VALUE!")</f>
        <v>#VALUE!</v>
      </c>
    </row>
    <row r="671" ht="15.75" customHeight="1">
      <c r="E671" s="4" t="str">
        <f>IFERROR(__xludf.DUMMYFUNCTION("GOOGLETRANSLATE(D671, ""he"", ""en"")"),"#VALUE!")</f>
        <v>#VALUE!</v>
      </c>
    </row>
    <row r="672" ht="15.75" customHeight="1">
      <c r="E672" s="4" t="str">
        <f>IFERROR(__xludf.DUMMYFUNCTION("GOOGLETRANSLATE(D672, ""he"", ""en"")"),"#VALUE!")</f>
        <v>#VALUE!</v>
      </c>
    </row>
    <row r="673" ht="15.75" customHeight="1">
      <c r="E673" s="4" t="str">
        <f>IFERROR(__xludf.DUMMYFUNCTION("GOOGLETRANSLATE(D673, ""he"", ""en"")"),"#VALUE!")</f>
        <v>#VALUE!</v>
      </c>
    </row>
    <row r="674" ht="15.75" customHeight="1">
      <c r="E674" s="4" t="str">
        <f>IFERROR(__xludf.DUMMYFUNCTION("GOOGLETRANSLATE(D674, ""he"", ""en"")"),"#VALUE!")</f>
        <v>#VALUE!</v>
      </c>
    </row>
    <row r="675" ht="15.75" customHeight="1">
      <c r="E675" s="4" t="str">
        <f>IFERROR(__xludf.DUMMYFUNCTION("GOOGLETRANSLATE(D675, ""he"", ""en"")"),"#VALUE!")</f>
        <v>#VALUE!</v>
      </c>
    </row>
    <row r="676" ht="15.75" customHeight="1">
      <c r="E676" s="4" t="str">
        <f>IFERROR(__xludf.DUMMYFUNCTION("GOOGLETRANSLATE(D676, ""he"", ""en"")"),"#VALUE!")</f>
        <v>#VALUE!</v>
      </c>
    </row>
    <row r="677" ht="15.75" customHeight="1">
      <c r="E677" s="4" t="str">
        <f>IFERROR(__xludf.DUMMYFUNCTION("GOOGLETRANSLATE(D677, ""he"", ""en"")"),"#VALUE!")</f>
        <v>#VALUE!</v>
      </c>
    </row>
    <row r="678" ht="15.75" customHeight="1">
      <c r="E678" s="4" t="str">
        <f>IFERROR(__xludf.DUMMYFUNCTION("GOOGLETRANSLATE(D678, ""he"", ""en"")"),"#VALUE!")</f>
        <v>#VALUE!</v>
      </c>
    </row>
    <row r="679" ht="15.75" customHeight="1">
      <c r="E679" s="4" t="str">
        <f>IFERROR(__xludf.DUMMYFUNCTION("GOOGLETRANSLATE(D679, ""he"", ""en"")"),"#VALUE!")</f>
        <v>#VALUE!</v>
      </c>
    </row>
    <row r="680" ht="15.75" customHeight="1">
      <c r="E680" s="4" t="str">
        <f>IFERROR(__xludf.DUMMYFUNCTION("GOOGLETRANSLATE(D680, ""he"", ""en"")"),"#VALUE!")</f>
        <v>#VALUE!</v>
      </c>
    </row>
    <row r="681" ht="15.75" customHeight="1">
      <c r="E681" s="4" t="str">
        <f>IFERROR(__xludf.DUMMYFUNCTION("GOOGLETRANSLATE(D681, ""he"", ""en"")"),"#VALUE!")</f>
        <v>#VALUE!</v>
      </c>
    </row>
    <row r="682" ht="15.75" customHeight="1">
      <c r="E682" s="4" t="str">
        <f>IFERROR(__xludf.DUMMYFUNCTION("GOOGLETRANSLATE(D682, ""he"", ""en"")"),"#VALUE!")</f>
        <v>#VALUE!</v>
      </c>
    </row>
    <row r="683" ht="15.75" customHeight="1">
      <c r="E683" s="4" t="str">
        <f>IFERROR(__xludf.DUMMYFUNCTION("GOOGLETRANSLATE(D683, ""he"", ""en"")"),"#VALUE!")</f>
        <v>#VALUE!</v>
      </c>
    </row>
    <row r="684" ht="15.75" customHeight="1">
      <c r="E684" s="4" t="str">
        <f>IFERROR(__xludf.DUMMYFUNCTION("GOOGLETRANSLATE(D684, ""he"", ""en"")"),"#VALUE!")</f>
        <v>#VALUE!</v>
      </c>
    </row>
    <row r="685" ht="15.75" customHeight="1">
      <c r="E685" s="4" t="str">
        <f>IFERROR(__xludf.DUMMYFUNCTION("GOOGLETRANSLATE(D685, ""he"", ""en"")"),"#VALUE!")</f>
        <v>#VALUE!</v>
      </c>
    </row>
    <row r="686" ht="15.75" customHeight="1">
      <c r="E686" s="4" t="str">
        <f>IFERROR(__xludf.DUMMYFUNCTION("GOOGLETRANSLATE(D686, ""he"", ""en"")"),"#VALUE!")</f>
        <v>#VALUE!</v>
      </c>
    </row>
    <row r="687" ht="15.75" customHeight="1">
      <c r="E687" s="4" t="str">
        <f>IFERROR(__xludf.DUMMYFUNCTION("GOOGLETRANSLATE(D687, ""he"", ""en"")"),"#VALUE!")</f>
        <v>#VALUE!</v>
      </c>
    </row>
    <row r="688" ht="15.75" customHeight="1">
      <c r="E688" s="4" t="str">
        <f>IFERROR(__xludf.DUMMYFUNCTION("GOOGLETRANSLATE(D688, ""he"", ""en"")"),"#VALUE!")</f>
        <v>#VALUE!</v>
      </c>
    </row>
    <row r="689" ht="15.75" customHeight="1">
      <c r="E689" s="4" t="str">
        <f>IFERROR(__xludf.DUMMYFUNCTION("GOOGLETRANSLATE(D689, ""he"", ""en"")"),"#VALUE!")</f>
        <v>#VALUE!</v>
      </c>
    </row>
    <row r="690" ht="15.75" customHeight="1">
      <c r="E690" s="4" t="str">
        <f>IFERROR(__xludf.DUMMYFUNCTION("GOOGLETRANSLATE(D690, ""he"", ""en"")"),"#VALUE!")</f>
        <v>#VALUE!</v>
      </c>
    </row>
    <row r="691" ht="15.75" customHeight="1">
      <c r="E691" s="4" t="str">
        <f>IFERROR(__xludf.DUMMYFUNCTION("GOOGLETRANSLATE(D691, ""he"", ""en"")"),"#VALUE!")</f>
        <v>#VALUE!</v>
      </c>
    </row>
    <row r="692" ht="15.75" customHeight="1">
      <c r="E692" s="4" t="str">
        <f>IFERROR(__xludf.DUMMYFUNCTION("GOOGLETRANSLATE(D692, ""he"", ""en"")"),"#VALUE!")</f>
        <v>#VALUE!</v>
      </c>
    </row>
    <row r="693" ht="15.75" customHeight="1">
      <c r="E693" s="4" t="str">
        <f>IFERROR(__xludf.DUMMYFUNCTION("GOOGLETRANSLATE(D693, ""he"", ""en"")"),"#VALUE!")</f>
        <v>#VALUE!</v>
      </c>
    </row>
    <row r="694" ht="15.75" customHeight="1">
      <c r="E694" s="4" t="str">
        <f>IFERROR(__xludf.DUMMYFUNCTION("GOOGLETRANSLATE(D694, ""he"", ""en"")"),"#VALUE!")</f>
        <v>#VALUE!</v>
      </c>
    </row>
    <row r="695" ht="15.75" customHeight="1">
      <c r="E695" s="4" t="str">
        <f>IFERROR(__xludf.DUMMYFUNCTION("GOOGLETRANSLATE(D695, ""he"", ""en"")"),"#VALUE!")</f>
        <v>#VALUE!</v>
      </c>
    </row>
    <row r="696" ht="15.75" customHeight="1">
      <c r="E696" s="4" t="str">
        <f>IFERROR(__xludf.DUMMYFUNCTION("GOOGLETRANSLATE(D696, ""he"", ""en"")"),"#VALUE!")</f>
        <v>#VALUE!</v>
      </c>
    </row>
    <row r="697" ht="15.75" customHeight="1">
      <c r="E697" s="4" t="str">
        <f>IFERROR(__xludf.DUMMYFUNCTION("GOOGLETRANSLATE(D697, ""he"", ""en"")"),"#VALUE!")</f>
        <v>#VALUE!</v>
      </c>
    </row>
    <row r="698" ht="15.75" customHeight="1">
      <c r="E698" s="4" t="str">
        <f>IFERROR(__xludf.DUMMYFUNCTION("GOOGLETRANSLATE(D698, ""he"", ""en"")"),"#VALUE!")</f>
        <v>#VALUE!</v>
      </c>
    </row>
    <row r="699" ht="15.75" customHeight="1">
      <c r="E699" s="4" t="str">
        <f>IFERROR(__xludf.DUMMYFUNCTION("GOOGLETRANSLATE(D699, ""he"", ""en"")"),"#VALUE!")</f>
        <v>#VALUE!</v>
      </c>
    </row>
    <row r="700" ht="15.75" customHeight="1">
      <c r="E700" s="4" t="str">
        <f>IFERROR(__xludf.DUMMYFUNCTION("GOOGLETRANSLATE(D700, ""he"", ""en"")"),"#VALUE!")</f>
        <v>#VALUE!</v>
      </c>
    </row>
    <row r="701" ht="15.75" customHeight="1">
      <c r="E701" s="4" t="str">
        <f>IFERROR(__xludf.DUMMYFUNCTION("GOOGLETRANSLATE(D701, ""he"", ""en"")"),"#VALUE!")</f>
        <v>#VALUE!</v>
      </c>
    </row>
    <row r="702" ht="15.75" customHeight="1">
      <c r="E702" s="4" t="str">
        <f>IFERROR(__xludf.DUMMYFUNCTION("GOOGLETRANSLATE(D702, ""he"", ""en"")"),"#VALUE!")</f>
        <v>#VALUE!</v>
      </c>
    </row>
    <row r="703" ht="15.75" customHeight="1">
      <c r="E703" s="4" t="str">
        <f>IFERROR(__xludf.DUMMYFUNCTION("GOOGLETRANSLATE(D703, ""he"", ""en"")"),"#VALUE!")</f>
        <v>#VALUE!</v>
      </c>
    </row>
    <row r="704" ht="15.75" customHeight="1">
      <c r="E704" s="4" t="str">
        <f>IFERROR(__xludf.DUMMYFUNCTION("GOOGLETRANSLATE(D704, ""he"", ""en"")"),"#VALUE!")</f>
        <v>#VALUE!</v>
      </c>
    </row>
    <row r="705" ht="15.75" customHeight="1">
      <c r="E705" s="4" t="str">
        <f>IFERROR(__xludf.DUMMYFUNCTION("GOOGLETRANSLATE(D705, ""he"", ""en"")"),"#VALUE!")</f>
        <v>#VALUE!</v>
      </c>
    </row>
    <row r="706" ht="15.75" customHeight="1">
      <c r="E706" s="4" t="str">
        <f>IFERROR(__xludf.DUMMYFUNCTION("GOOGLETRANSLATE(D706, ""he"", ""en"")"),"#VALUE!")</f>
        <v>#VALUE!</v>
      </c>
    </row>
    <row r="707" ht="15.75" customHeight="1">
      <c r="E707" s="4" t="str">
        <f>IFERROR(__xludf.DUMMYFUNCTION("GOOGLETRANSLATE(D707, ""he"", ""en"")"),"#VALUE!")</f>
        <v>#VALUE!</v>
      </c>
    </row>
    <row r="708" ht="15.75" customHeight="1">
      <c r="E708" s="4" t="str">
        <f>IFERROR(__xludf.DUMMYFUNCTION("GOOGLETRANSLATE(D708, ""he"", ""en"")"),"#VALUE!")</f>
        <v>#VALUE!</v>
      </c>
    </row>
    <row r="709" ht="15.75" customHeight="1">
      <c r="E709" s="4" t="str">
        <f>IFERROR(__xludf.DUMMYFUNCTION("GOOGLETRANSLATE(D709, ""he"", ""en"")"),"#VALUE!")</f>
        <v>#VALUE!</v>
      </c>
    </row>
    <row r="710" ht="15.75" customHeight="1">
      <c r="E710" s="4" t="str">
        <f>IFERROR(__xludf.DUMMYFUNCTION("GOOGLETRANSLATE(D710, ""he"", ""en"")"),"#VALUE!")</f>
        <v>#VALUE!</v>
      </c>
    </row>
    <row r="711" ht="15.75" customHeight="1">
      <c r="E711" s="4" t="str">
        <f>IFERROR(__xludf.DUMMYFUNCTION("GOOGLETRANSLATE(D711, ""he"", ""en"")"),"#VALUE!")</f>
        <v>#VALUE!</v>
      </c>
    </row>
    <row r="712" ht="15.75" customHeight="1">
      <c r="E712" s="4" t="str">
        <f>IFERROR(__xludf.DUMMYFUNCTION("GOOGLETRANSLATE(D712, ""he"", ""en"")"),"#VALUE!")</f>
        <v>#VALUE!</v>
      </c>
    </row>
    <row r="713" ht="15.75" customHeight="1">
      <c r="E713" s="4" t="str">
        <f>IFERROR(__xludf.DUMMYFUNCTION("GOOGLETRANSLATE(D713, ""he"", ""en"")"),"#VALUE!")</f>
        <v>#VALUE!</v>
      </c>
    </row>
    <row r="714" ht="15.75" customHeight="1">
      <c r="E714" s="4" t="str">
        <f>IFERROR(__xludf.DUMMYFUNCTION("GOOGLETRANSLATE(D714, ""he"", ""en"")"),"#VALUE!")</f>
        <v>#VALUE!</v>
      </c>
    </row>
    <row r="715" ht="15.75" customHeight="1">
      <c r="E715" s="4" t="str">
        <f>IFERROR(__xludf.DUMMYFUNCTION("GOOGLETRANSLATE(D715, ""he"", ""en"")"),"#VALUE!")</f>
        <v>#VALUE!</v>
      </c>
    </row>
    <row r="716" ht="15.75" customHeight="1">
      <c r="E716" s="4" t="str">
        <f>IFERROR(__xludf.DUMMYFUNCTION("GOOGLETRANSLATE(D716, ""he"", ""en"")"),"#VALUE!")</f>
        <v>#VALUE!</v>
      </c>
    </row>
    <row r="717" ht="15.75" customHeight="1">
      <c r="E717" s="4" t="str">
        <f>IFERROR(__xludf.DUMMYFUNCTION("GOOGLETRANSLATE(D717, ""he"", ""en"")"),"#VALUE!")</f>
        <v>#VALUE!</v>
      </c>
    </row>
    <row r="718" ht="15.75" customHeight="1">
      <c r="E718" s="4" t="str">
        <f>IFERROR(__xludf.DUMMYFUNCTION("GOOGLETRANSLATE(D718, ""he"", ""en"")"),"#VALUE!")</f>
        <v>#VALUE!</v>
      </c>
    </row>
    <row r="719" ht="15.75" customHeight="1">
      <c r="E719" s="4" t="str">
        <f>IFERROR(__xludf.DUMMYFUNCTION("GOOGLETRANSLATE(D719, ""he"", ""en"")"),"#VALUE!")</f>
        <v>#VALUE!</v>
      </c>
    </row>
    <row r="720" ht="15.75" customHeight="1">
      <c r="E720" s="4" t="str">
        <f>IFERROR(__xludf.DUMMYFUNCTION("GOOGLETRANSLATE(D720, ""he"", ""en"")"),"#VALUE!")</f>
        <v>#VALUE!</v>
      </c>
    </row>
    <row r="721" ht="15.75" customHeight="1">
      <c r="E721" s="4" t="str">
        <f>IFERROR(__xludf.DUMMYFUNCTION("GOOGLETRANSLATE(D721, ""he"", ""en"")"),"#VALUE!")</f>
        <v>#VALUE!</v>
      </c>
    </row>
    <row r="722" ht="15.75" customHeight="1">
      <c r="E722" s="4" t="str">
        <f>IFERROR(__xludf.DUMMYFUNCTION("GOOGLETRANSLATE(D722, ""he"", ""en"")"),"#VALUE!")</f>
        <v>#VALUE!</v>
      </c>
    </row>
    <row r="723" ht="15.75" customHeight="1">
      <c r="E723" s="4" t="str">
        <f>IFERROR(__xludf.DUMMYFUNCTION("GOOGLETRANSLATE(D723, ""he"", ""en"")"),"#VALUE!")</f>
        <v>#VALUE!</v>
      </c>
    </row>
    <row r="724" ht="15.75" customHeight="1">
      <c r="E724" s="4" t="str">
        <f>IFERROR(__xludf.DUMMYFUNCTION("GOOGLETRANSLATE(D724, ""he"", ""en"")"),"#VALUE!")</f>
        <v>#VALUE!</v>
      </c>
    </row>
    <row r="725" ht="15.75" customHeight="1">
      <c r="E725" s="4" t="str">
        <f>IFERROR(__xludf.DUMMYFUNCTION("GOOGLETRANSLATE(D725, ""he"", ""en"")"),"#VALUE!")</f>
        <v>#VALUE!</v>
      </c>
    </row>
    <row r="726" ht="15.75" customHeight="1">
      <c r="E726" s="4" t="str">
        <f>IFERROR(__xludf.DUMMYFUNCTION("GOOGLETRANSLATE(D726, ""he"", ""en"")"),"#VALUE!")</f>
        <v>#VALUE!</v>
      </c>
    </row>
    <row r="727" ht="15.75" customHeight="1">
      <c r="E727" s="4" t="str">
        <f>IFERROR(__xludf.DUMMYFUNCTION("GOOGLETRANSLATE(D727, ""he"", ""en"")"),"#VALUE!")</f>
        <v>#VALUE!</v>
      </c>
    </row>
    <row r="728" ht="15.75" customHeight="1">
      <c r="E728" s="4" t="str">
        <f>IFERROR(__xludf.DUMMYFUNCTION("GOOGLETRANSLATE(D728, ""he"", ""en"")"),"#VALUE!")</f>
        <v>#VALUE!</v>
      </c>
    </row>
    <row r="729" ht="15.75" customHeight="1">
      <c r="E729" s="4" t="str">
        <f>IFERROR(__xludf.DUMMYFUNCTION("GOOGLETRANSLATE(D729, ""he"", ""en"")"),"#VALUE!")</f>
        <v>#VALUE!</v>
      </c>
    </row>
    <row r="730" ht="15.75" customHeight="1">
      <c r="E730" s="4" t="str">
        <f>IFERROR(__xludf.DUMMYFUNCTION("GOOGLETRANSLATE(D730, ""he"", ""en"")"),"#VALUE!")</f>
        <v>#VALUE!</v>
      </c>
    </row>
    <row r="731" ht="15.75" customHeight="1">
      <c r="E731" s="4" t="str">
        <f>IFERROR(__xludf.DUMMYFUNCTION("GOOGLETRANSLATE(D731, ""he"", ""en"")"),"#VALUE!")</f>
        <v>#VALUE!</v>
      </c>
    </row>
    <row r="732" ht="15.75" customHeight="1">
      <c r="E732" s="4" t="str">
        <f>IFERROR(__xludf.DUMMYFUNCTION("GOOGLETRANSLATE(D732, ""he"", ""en"")"),"#VALUE!")</f>
        <v>#VALUE!</v>
      </c>
    </row>
    <row r="733" ht="15.75" customHeight="1">
      <c r="E733" s="4" t="str">
        <f>IFERROR(__xludf.DUMMYFUNCTION("GOOGLETRANSLATE(D733, ""he"", ""en"")"),"#VALUE!")</f>
        <v>#VALUE!</v>
      </c>
    </row>
    <row r="734" ht="15.75" customHeight="1">
      <c r="E734" s="4" t="str">
        <f>IFERROR(__xludf.DUMMYFUNCTION("GOOGLETRANSLATE(D734, ""he"", ""en"")"),"#VALUE!")</f>
        <v>#VALUE!</v>
      </c>
    </row>
    <row r="735" ht="15.75" customHeight="1">
      <c r="E735" s="4" t="str">
        <f>IFERROR(__xludf.DUMMYFUNCTION("GOOGLETRANSLATE(D735, ""he"", ""en"")"),"#VALUE!")</f>
        <v>#VALUE!</v>
      </c>
    </row>
    <row r="736" ht="15.75" customHeight="1">
      <c r="E736" s="4" t="str">
        <f>IFERROR(__xludf.DUMMYFUNCTION("GOOGLETRANSLATE(D736, ""he"", ""en"")"),"#VALUE!")</f>
        <v>#VALUE!</v>
      </c>
    </row>
    <row r="737" ht="15.75" customHeight="1">
      <c r="E737" s="4" t="str">
        <f>IFERROR(__xludf.DUMMYFUNCTION("GOOGLETRANSLATE(D737, ""he"", ""en"")"),"#VALUE!")</f>
        <v>#VALUE!</v>
      </c>
    </row>
    <row r="738" ht="15.75" customHeight="1">
      <c r="E738" s="4" t="str">
        <f>IFERROR(__xludf.DUMMYFUNCTION("GOOGLETRANSLATE(D738, ""he"", ""en"")"),"#VALUE!")</f>
        <v>#VALUE!</v>
      </c>
    </row>
    <row r="739" ht="15.75" customHeight="1">
      <c r="E739" s="4" t="str">
        <f>IFERROR(__xludf.DUMMYFUNCTION("GOOGLETRANSLATE(D739, ""he"", ""en"")"),"#VALUE!")</f>
        <v>#VALUE!</v>
      </c>
    </row>
    <row r="740" ht="15.75" customHeight="1">
      <c r="E740" s="4" t="str">
        <f>IFERROR(__xludf.DUMMYFUNCTION("GOOGLETRANSLATE(D740, ""he"", ""en"")"),"#VALUE!")</f>
        <v>#VALUE!</v>
      </c>
    </row>
    <row r="741" ht="15.75" customHeight="1">
      <c r="E741" s="4" t="str">
        <f>IFERROR(__xludf.DUMMYFUNCTION("GOOGLETRANSLATE(D741, ""he"", ""en"")"),"#VALUE!")</f>
        <v>#VALUE!</v>
      </c>
    </row>
    <row r="742" ht="15.75" customHeight="1">
      <c r="E742" s="4" t="str">
        <f>IFERROR(__xludf.DUMMYFUNCTION("GOOGLETRANSLATE(D742, ""he"", ""en"")"),"#VALUE!")</f>
        <v>#VALUE!</v>
      </c>
    </row>
    <row r="743" ht="15.75" customHeight="1">
      <c r="E743" s="4" t="str">
        <f>IFERROR(__xludf.DUMMYFUNCTION("GOOGLETRANSLATE(D743, ""he"", ""en"")"),"#VALUE!")</f>
        <v>#VALUE!</v>
      </c>
    </row>
    <row r="744" ht="15.75" customHeight="1">
      <c r="E744" s="4" t="str">
        <f>IFERROR(__xludf.DUMMYFUNCTION("GOOGLETRANSLATE(D744, ""he"", ""en"")"),"#VALUE!")</f>
        <v>#VALUE!</v>
      </c>
    </row>
    <row r="745" ht="15.75" customHeight="1">
      <c r="E745" s="4" t="str">
        <f>IFERROR(__xludf.DUMMYFUNCTION("GOOGLETRANSLATE(D745, ""he"", ""en"")"),"#VALUE!")</f>
        <v>#VALUE!</v>
      </c>
    </row>
    <row r="746" ht="15.75" customHeight="1">
      <c r="E746" s="4" t="str">
        <f>IFERROR(__xludf.DUMMYFUNCTION("GOOGLETRANSLATE(D746, ""he"", ""en"")"),"#VALUE!")</f>
        <v>#VALUE!</v>
      </c>
    </row>
    <row r="747" ht="15.75" customHeight="1">
      <c r="E747" s="4" t="str">
        <f>IFERROR(__xludf.DUMMYFUNCTION("GOOGLETRANSLATE(D747, ""he"", ""en"")"),"#VALUE!")</f>
        <v>#VALUE!</v>
      </c>
    </row>
    <row r="748" ht="15.75" customHeight="1">
      <c r="E748" s="4" t="str">
        <f>IFERROR(__xludf.DUMMYFUNCTION("GOOGLETRANSLATE(D748, ""he"", ""en"")"),"#VALUE!")</f>
        <v>#VALUE!</v>
      </c>
    </row>
    <row r="749" ht="15.75" customHeight="1">
      <c r="E749" s="4" t="str">
        <f>IFERROR(__xludf.DUMMYFUNCTION("GOOGLETRANSLATE(D749, ""he"", ""en"")"),"#VALUE!")</f>
        <v>#VALUE!</v>
      </c>
    </row>
    <row r="750" ht="15.75" customHeight="1">
      <c r="E750" s="4" t="str">
        <f>IFERROR(__xludf.DUMMYFUNCTION("GOOGLETRANSLATE(D750, ""he"", ""en"")"),"#VALUE!")</f>
        <v>#VALUE!</v>
      </c>
    </row>
    <row r="751" ht="15.75" customHeight="1">
      <c r="E751" s="4" t="str">
        <f>IFERROR(__xludf.DUMMYFUNCTION("GOOGLETRANSLATE(D751, ""he"", ""en"")"),"#VALUE!")</f>
        <v>#VALUE!</v>
      </c>
    </row>
    <row r="752" ht="15.75" customHeight="1">
      <c r="E752" s="4" t="str">
        <f>IFERROR(__xludf.DUMMYFUNCTION("GOOGLETRANSLATE(D752, ""he"", ""en"")"),"#VALUE!")</f>
        <v>#VALUE!</v>
      </c>
    </row>
    <row r="753" ht="15.75" customHeight="1">
      <c r="E753" s="4" t="str">
        <f>IFERROR(__xludf.DUMMYFUNCTION("GOOGLETRANSLATE(D753, ""he"", ""en"")"),"#VALUE!")</f>
        <v>#VALUE!</v>
      </c>
    </row>
    <row r="754" ht="15.75" customHeight="1">
      <c r="E754" s="4" t="str">
        <f>IFERROR(__xludf.DUMMYFUNCTION("GOOGLETRANSLATE(D754, ""he"", ""en"")"),"#VALUE!")</f>
        <v>#VALUE!</v>
      </c>
    </row>
    <row r="755" ht="15.75" customHeight="1">
      <c r="E755" s="4" t="str">
        <f>IFERROR(__xludf.DUMMYFUNCTION("GOOGLETRANSLATE(D755, ""he"", ""en"")"),"#VALUE!")</f>
        <v>#VALUE!</v>
      </c>
    </row>
    <row r="756" ht="15.75" customHeight="1">
      <c r="E756" s="4" t="str">
        <f>IFERROR(__xludf.DUMMYFUNCTION("GOOGLETRANSLATE(D756, ""he"", ""en"")"),"#VALUE!")</f>
        <v>#VALUE!</v>
      </c>
    </row>
    <row r="757" ht="15.75" customHeight="1">
      <c r="E757" s="4" t="str">
        <f>IFERROR(__xludf.DUMMYFUNCTION("GOOGLETRANSLATE(D757, ""he"", ""en"")"),"#VALUE!")</f>
        <v>#VALUE!</v>
      </c>
    </row>
    <row r="758" ht="15.75" customHeight="1">
      <c r="E758" s="4" t="str">
        <f>IFERROR(__xludf.DUMMYFUNCTION("GOOGLETRANSLATE(D758, ""he"", ""en"")"),"#VALUE!")</f>
        <v>#VALUE!</v>
      </c>
    </row>
    <row r="759" ht="15.75" customHeight="1">
      <c r="E759" s="4" t="str">
        <f>IFERROR(__xludf.DUMMYFUNCTION("GOOGLETRANSLATE(D759, ""he"", ""en"")"),"#VALUE!")</f>
        <v>#VALUE!</v>
      </c>
    </row>
    <row r="760" ht="15.75" customHeight="1">
      <c r="E760" s="4" t="str">
        <f>IFERROR(__xludf.DUMMYFUNCTION("GOOGLETRANSLATE(D760, ""he"", ""en"")"),"#VALUE!")</f>
        <v>#VALUE!</v>
      </c>
    </row>
    <row r="761" ht="15.75" customHeight="1">
      <c r="E761" s="4" t="str">
        <f>IFERROR(__xludf.DUMMYFUNCTION("GOOGLETRANSLATE(D761, ""he"", ""en"")"),"#VALUE!")</f>
        <v>#VALUE!</v>
      </c>
    </row>
    <row r="762" ht="15.75" customHeight="1">
      <c r="E762" s="4" t="str">
        <f>IFERROR(__xludf.DUMMYFUNCTION("GOOGLETRANSLATE(D762, ""he"", ""en"")"),"#VALUE!")</f>
        <v>#VALUE!</v>
      </c>
    </row>
    <row r="763" ht="15.75" customHeight="1">
      <c r="E763" s="4" t="str">
        <f>IFERROR(__xludf.DUMMYFUNCTION("GOOGLETRANSLATE(D763, ""he"", ""en"")"),"#VALUE!")</f>
        <v>#VALUE!</v>
      </c>
    </row>
    <row r="764" ht="15.75" customHeight="1">
      <c r="E764" s="4" t="str">
        <f>IFERROR(__xludf.DUMMYFUNCTION("GOOGLETRANSLATE(D764, ""he"", ""en"")"),"#VALUE!")</f>
        <v>#VALUE!</v>
      </c>
    </row>
    <row r="765" ht="15.75" customHeight="1">
      <c r="E765" s="4" t="str">
        <f>IFERROR(__xludf.DUMMYFUNCTION("GOOGLETRANSLATE(D765, ""he"", ""en"")"),"#VALUE!")</f>
        <v>#VALUE!</v>
      </c>
    </row>
    <row r="766" ht="15.75" customHeight="1">
      <c r="E766" s="4" t="str">
        <f>IFERROR(__xludf.DUMMYFUNCTION("GOOGLETRANSLATE(D766, ""he"", ""en"")"),"#VALUE!")</f>
        <v>#VALUE!</v>
      </c>
    </row>
    <row r="767" ht="15.75" customHeight="1">
      <c r="E767" s="4" t="str">
        <f>IFERROR(__xludf.DUMMYFUNCTION("GOOGLETRANSLATE(D767, ""he"", ""en"")"),"#VALUE!")</f>
        <v>#VALUE!</v>
      </c>
    </row>
    <row r="768" ht="15.75" customHeight="1">
      <c r="E768" s="4" t="str">
        <f>IFERROR(__xludf.DUMMYFUNCTION("GOOGLETRANSLATE(D768, ""he"", ""en"")"),"#VALUE!")</f>
        <v>#VALUE!</v>
      </c>
    </row>
    <row r="769" ht="15.75" customHeight="1">
      <c r="E769" s="4" t="str">
        <f>IFERROR(__xludf.DUMMYFUNCTION("GOOGLETRANSLATE(D769, ""he"", ""en"")"),"#VALUE!")</f>
        <v>#VALUE!</v>
      </c>
    </row>
    <row r="770" ht="15.75" customHeight="1">
      <c r="E770" s="4" t="str">
        <f>IFERROR(__xludf.DUMMYFUNCTION("GOOGLETRANSLATE(D770, ""he"", ""en"")"),"#VALUE!")</f>
        <v>#VALUE!</v>
      </c>
    </row>
    <row r="771" ht="15.75" customHeight="1">
      <c r="E771" s="4" t="str">
        <f>IFERROR(__xludf.DUMMYFUNCTION("GOOGLETRANSLATE(D771, ""he"", ""en"")"),"#VALUE!")</f>
        <v>#VALUE!</v>
      </c>
    </row>
    <row r="772" ht="15.75" customHeight="1">
      <c r="E772" s="4" t="str">
        <f>IFERROR(__xludf.DUMMYFUNCTION("GOOGLETRANSLATE(D772, ""he"", ""en"")"),"#VALUE!")</f>
        <v>#VALUE!</v>
      </c>
    </row>
    <row r="773" ht="15.75" customHeight="1">
      <c r="E773" s="4" t="str">
        <f>IFERROR(__xludf.DUMMYFUNCTION("GOOGLETRANSLATE(D773, ""he"", ""en"")"),"#VALUE!")</f>
        <v>#VALUE!</v>
      </c>
    </row>
    <row r="774" ht="15.75" customHeight="1">
      <c r="E774" s="4" t="str">
        <f>IFERROR(__xludf.DUMMYFUNCTION("GOOGLETRANSLATE(D774, ""he"", ""en"")"),"#VALUE!")</f>
        <v>#VALUE!</v>
      </c>
    </row>
    <row r="775" ht="15.75" customHeight="1">
      <c r="E775" s="4" t="str">
        <f>IFERROR(__xludf.DUMMYFUNCTION("GOOGLETRANSLATE(D775, ""he"", ""en"")"),"#VALUE!")</f>
        <v>#VALUE!</v>
      </c>
    </row>
    <row r="776" ht="15.75" customHeight="1">
      <c r="E776" s="4" t="str">
        <f>IFERROR(__xludf.DUMMYFUNCTION("GOOGLETRANSLATE(D776, ""he"", ""en"")"),"#VALUE!")</f>
        <v>#VALUE!</v>
      </c>
    </row>
    <row r="777" ht="15.75" customHeight="1">
      <c r="E777" s="4" t="str">
        <f>IFERROR(__xludf.DUMMYFUNCTION("GOOGLETRANSLATE(D777, ""he"", ""en"")"),"#VALUE!")</f>
        <v>#VALUE!</v>
      </c>
    </row>
    <row r="778" ht="15.75" customHeight="1">
      <c r="E778" s="4" t="str">
        <f>IFERROR(__xludf.DUMMYFUNCTION("GOOGLETRANSLATE(D778, ""he"", ""en"")"),"#VALUE!")</f>
        <v>#VALUE!</v>
      </c>
    </row>
    <row r="779" ht="15.75" customHeight="1">
      <c r="E779" s="4" t="str">
        <f>IFERROR(__xludf.DUMMYFUNCTION("GOOGLETRANSLATE(D779, ""he"", ""en"")"),"#VALUE!")</f>
        <v>#VALUE!</v>
      </c>
    </row>
    <row r="780" ht="15.75" customHeight="1">
      <c r="E780" s="4" t="str">
        <f>IFERROR(__xludf.DUMMYFUNCTION("GOOGLETRANSLATE(D780, ""he"", ""en"")"),"#VALUE!")</f>
        <v>#VALUE!</v>
      </c>
    </row>
    <row r="781" ht="15.75" customHeight="1">
      <c r="E781" s="4" t="str">
        <f>IFERROR(__xludf.DUMMYFUNCTION("GOOGLETRANSLATE(D781, ""he"", ""en"")"),"#VALUE!")</f>
        <v>#VALUE!</v>
      </c>
    </row>
    <row r="782" ht="15.75" customHeight="1">
      <c r="E782" s="4" t="str">
        <f>IFERROR(__xludf.DUMMYFUNCTION("GOOGLETRANSLATE(D782, ""he"", ""en"")"),"#VALUE!")</f>
        <v>#VALUE!</v>
      </c>
    </row>
    <row r="783" ht="15.75" customHeight="1">
      <c r="E783" s="4" t="str">
        <f>IFERROR(__xludf.DUMMYFUNCTION("GOOGLETRANSLATE(D783, ""he"", ""en"")"),"#VALUE!")</f>
        <v>#VALUE!</v>
      </c>
    </row>
    <row r="784" ht="15.75" customHeight="1">
      <c r="E784" s="4" t="str">
        <f>IFERROR(__xludf.DUMMYFUNCTION("GOOGLETRANSLATE(D784, ""he"", ""en"")"),"#VALUE!")</f>
        <v>#VALUE!</v>
      </c>
    </row>
    <row r="785" ht="15.75" customHeight="1">
      <c r="E785" s="4" t="str">
        <f>IFERROR(__xludf.DUMMYFUNCTION("GOOGLETRANSLATE(D785, ""he"", ""en"")"),"#VALUE!")</f>
        <v>#VALUE!</v>
      </c>
    </row>
    <row r="786" ht="15.75" customHeight="1">
      <c r="E786" s="4" t="str">
        <f>IFERROR(__xludf.DUMMYFUNCTION("GOOGLETRANSLATE(D786, ""he"", ""en"")"),"#VALUE!")</f>
        <v>#VALUE!</v>
      </c>
    </row>
    <row r="787" ht="15.75" customHeight="1">
      <c r="E787" s="4" t="str">
        <f>IFERROR(__xludf.DUMMYFUNCTION("GOOGLETRANSLATE(D787, ""he"", ""en"")"),"#VALUE!")</f>
        <v>#VALUE!</v>
      </c>
    </row>
    <row r="788" ht="15.75" customHeight="1">
      <c r="E788" s="4" t="str">
        <f>IFERROR(__xludf.DUMMYFUNCTION("GOOGLETRANSLATE(D788, ""he"", ""en"")"),"#VALUE!")</f>
        <v>#VALUE!</v>
      </c>
    </row>
    <row r="789" ht="15.75" customHeight="1">
      <c r="E789" s="4" t="str">
        <f>IFERROR(__xludf.DUMMYFUNCTION("GOOGLETRANSLATE(D789, ""he"", ""en"")"),"#VALUE!")</f>
        <v>#VALUE!</v>
      </c>
    </row>
    <row r="790" ht="15.75" customHeight="1">
      <c r="E790" s="4" t="str">
        <f>IFERROR(__xludf.DUMMYFUNCTION("GOOGLETRANSLATE(D790, ""he"", ""en"")"),"#VALUE!")</f>
        <v>#VALUE!</v>
      </c>
    </row>
    <row r="791" ht="15.75" customHeight="1">
      <c r="E791" s="4" t="str">
        <f>IFERROR(__xludf.DUMMYFUNCTION("GOOGLETRANSLATE(D791, ""he"", ""en"")"),"#VALUE!")</f>
        <v>#VALUE!</v>
      </c>
    </row>
    <row r="792" ht="15.75" customHeight="1">
      <c r="E792" s="4" t="str">
        <f>IFERROR(__xludf.DUMMYFUNCTION("GOOGLETRANSLATE(D792, ""he"", ""en"")"),"#VALUE!")</f>
        <v>#VALUE!</v>
      </c>
    </row>
    <row r="793" ht="15.75" customHeight="1">
      <c r="E793" s="4" t="str">
        <f>IFERROR(__xludf.DUMMYFUNCTION("GOOGLETRANSLATE(D793, ""he"", ""en"")"),"#VALUE!")</f>
        <v>#VALUE!</v>
      </c>
    </row>
    <row r="794" ht="15.75" customHeight="1">
      <c r="E794" s="4" t="str">
        <f>IFERROR(__xludf.DUMMYFUNCTION("GOOGLETRANSLATE(D794, ""he"", ""en"")"),"#VALUE!")</f>
        <v>#VALUE!</v>
      </c>
    </row>
    <row r="795" ht="15.75" customHeight="1">
      <c r="E795" s="4" t="str">
        <f>IFERROR(__xludf.DUMMYFUNCTION("GOOGLETRANSLATE(D795, ""he"", ""en"")"),"#VALUE!")</f>
        <v>#VALUE!</v>
      </c>
    </row>
    <row r="796" ht="15.75" customHeight="1">
      <c r="E796" s="4" t="str">
        <f>IFERROR(__xludf.DUMMYFUNCTION("GOOGLETRANSLATE(D796, ""he"", ""en"")"),"#VALUE!")</f>
        <v>#VALUE!</v>
      </c>
    </row>
    <row r="797" ht="15.75" customHeight="1">
      <c r="E797" s="4" t="str">
        <f>IFERROR(__xludf.DUMMYFUNCTION("GOOGLETRANSLATE(D797, ""he"", ""en"")"),"#VALUE!")</f>
        <v>#VALUE!</v>
      </c>
    </row>
    <row r="798" ht="15.75" customHeight="1">
      <c r="E798" s="4" t="str">
        <f>IFERROR(__xludf.DUMMYFUNCTION("GOOGLETRANSLATE(D798, ""he"", ""en"")"),"#VALUE!")</f>
        <v>#VALUE!</v>
      </c>
    </row>
    <row r="799" ht="15.75" customHeight="1">
      <c r="E799" s="4" t="str">
        <f>IFERROR(__xludf.DUMMYFUNCTION("GOOGLETRANSLATE(D799, ""he"", ""en"")"),"#VALUE!")</f>
        <v>#VALUE!</v>
      </c>
    </row>
    <row r="800" ht="15.75" customHeight="1">
      <c r="E800" s="4" t="str">
        <f>IFERROR(__xludf.DUMMYFUNCTION("GOOGLETRANSLATE(D800, ""he"", ""en"")"),"#VALUE!")</f>
        <v>#VALUE!</v>
      </c>
    </row>
    <row r="801" ht="15.75" customHeight="1">
      <c r="E801" s="4" t="str">
        <f>IFERROR(__xludf.DUMMYFUNCTION("GOOGLETRANSLATE(D801, ""he"", ""en"")"),"#VALUE!")</f>
        <v>#VALUE!</v>
      </c>
    </row>
    <row r="802" ht="15.75" customHeight="1">
      <c r="E802" s="4" t="str">
        <f>IFERROR(__xludf.DUMMYFUNCTION("GOOGLETRANSLATE(D802, ""he"", ""en"")"),"#VALUE!")</f>
        <v>#VALUE!</v>
      </c>
    </row>
    <row r="803" ht="15.75" customHeight="1">
      <c r="E803" s="4" t="str">
        <f>IFERROR(__xludf.DUMMYFUNCTION("GOOGLETRANSLATE(D803, ""he"", ""en"")"),"#VALUE!")</f>
        <v>#VALUE!</v>
      </c>
    </row>
    <row r="804" ht="15.75" customHeight="1">
      <c r="E804" s="4" t="str">
        <f>IFERROR(__xludf.DUMMYFUNCTION("GOOGLETRANSLATE(D804, ""he"", ""en"")"),"#VALUE!")</f>
        <v>#VALUE!</v>
      </c>
    </row>
    <row r="805" ht="15.75" customHeight="1">
      <c r="E805" s="4" t="str">
        <f>IFERROR(__xludf.DUMMYFUNCTION("GOOGLETRANSLATE(D805, ""he"", ""en"")"),"#VALUE!")</f>
        <v>#VALUE!</v>
      </c>
    </row>
    <row r="806" ht="15.75" customHeight="1">
      <c r="E806" s="4" t="str">
        <f>IFERROR(__xludf.DUMMYFUNCTION("GOOGLETRANSLATE(D806, ""he"", ""en"")"),"#VALUE!")</f>
        <v>#VALUE!</v>
      </c>
    </row>
    <row r="807" ht="15.75" customHeight="1">
      <c r="E807" s="4" t="str">
        <f>IFERROR(__xludf.DUMMYFUNCTION("GOOGLETRANSLATE(D807, ""he"", ""en"")"),"#VALUE!")</f>
        <v>#VALUE!</v>
      </c>
    </row>
    <row r="808" ht="15.75" customHeight="1">
      <c r="E808" s="4" t="str">
        <f>IFERROR(__xludf.DUMMYFUNCTION("GOOGLETRANSLATE(D808, ""he"", ""en"")"),"#VALUE!")</f>
        <v>#VALUE!</v>
      </c>
    </row>
    <row r="809" ht="15.75" customHeight="1">
      <c r="E809" s="4" t="str">
        <f>IFERROR(__xludf.DUMMYFUNCTION("GOOGLETRANSLATE(D809, ""he"", ""en"")"),"#VALUE!")</f>
        <v>#VALUE!</v>
      </c>
    </row>
    <row r="810" ht="15.75" customHeight="1">
      <c r="E810" s="4" t="str">
        <f>IFERROR(__xludf.DUMMYFUNCTION("GOOGLETRANSLATE(D810, ""he"", ""en"")"),"#VALUE!")</f>
        <v>#VALUE!</v>
      </c>
    </row>
    <row r="811" ht="15.75" customHeight="1">
      <c r="E811" s="4" t="str">
        <f>IFERROR(__xludf.DUMMYFUNCTION("GOOGLETRANSLATE(D811, ""he"", ""en"")"),"#VALUE!")</f>
        <v>#VALUE!</v>
      </c>
    </row>
    <row r="812" ht="15.75" customHeight="1">
      <c r="E812" s="4" t="str">
        <f>IFERROR(__xludf.DUMMYFUNCTION("GOOGLETRANSLATE(D812, ""he"", ""en"")"),"#VALUE!")</f>
        <v>#VALUE!</v>
      </c>
    </row>
    <row r="813" ht="15.75" customHeight="1">
      <c r="E813" s="4" t="str">
        <f>IFERROR(__xludf.DUMMYFUNCTION("GOOGLETRANSLATE(D813, ""he"", ""en"")"),"#VALUE!")</f>
        <v>#VALUE!</v>
      </c>
    </row>
    <row r="814" ht="15.75" customHeight="1">
      <c r="E814" s="4" t="str">
        <f>IFERROR(__xludf.DUMMYFUNCTION("GOOGLETRANSLATE(D814, ""he"", ""en"")"),"#VALUE!")</f>
        <v>#VALUE!</v>
      </c>
    </row>
    <row r="815" ht="15.75" customHeight="1">
      <c r="E815" s="4" t="str">
        <f>IFERROR(__xludf.DUMMYFUNCTION("GOOGLETRANSLATE(D815, ""he"", ""en"")"),"#VALUE!")</f>
        <v>#VALUE!</v>
      </c>
    </row>
    <row r="816" ht="15.75" customHeight="1">
      <c r="E816" s="4" t="str">
        <f>IFERROR(__xludf.DUMMYFUNCTION("GOOGLETRANSLATE(D816, ""he"", ""en"")"),"#VALUE!")</f>
        <v>#VALUE!</v>
      </c>
    </row>
    <row r="817" ht="15.75" customHeight="1">
      <c r="E817" s="4" t="str">
        <f>IFERROR(__xludf.DUMMYFUNCTION("GOOGLETRANSLATE(D817, ""he"", ""en"")"),"#VALUE!")</f>
        <v>#VALUE!</v>
      </c>
    </row>
    <row r="818" ht="15.75" customHeight="1">
      <c r="E818" s="4" t="str">
        <f>IFERROR(__xludf.DUMMYFUNCTION("GOOGLETRANSLATE(D818, ""he"", ""en"")"),"#VALUE!")</f>
        <v>#VALUE!</v>
      </c>
    </row>
    <row r="819" ht="15.75" customHeight="1">
      <c r="E819" s="4" t="str">
        <f>IFERROR(__xludf.DUMMYFUNCTION("GOOGLETRANSLATE(D819, ""he"", ""en"")"),"#VALUE!")</f>
        <v>#VALUE!</v>
      </c>
    </row>
    <row r="820" ht="15.75" customHeight="1">
      <c r="E820" s="4" t="str">
        <f>IFERROR(__xludf.DUMMYFUNCTION("GOOGLETRANSLATE(D820, ""he"", ""en"")"),"#VALUE!")</f>
        <v>#VALUE!</v>
      </c>
    </row>
    <row r="821" ht="15.75" customHeight="1">
      <c r="E821" s="4" t="str">
        <f>IFERROR(__xludf.DUMMYFUNCTION("GOOGLETRANSLATE(D821, ""he"", ""en"")"),"#VALUE!")</f>
        <v>#VALUE!</v>
      </c>
    </row>
    <row r="822" ht="15.75" customHeight="1">
      <c r="E822" s="4" t="str">
        <f>IFERROR(__xludf.DUMMYFUNCTION("GOOGLETRANSLATE(D822, ""he"", ""en"")"),"#VALUE!")</f>
        <v>#VALUE!</v>
      </c>
    </row>
    <row r="823" ht="15.75" customHeight="1">
      <c r="E823" s="4" t="str">
        <f>IFERROR(__xludf.DUMMYFUNCTION("GOOGLETRANSLATE(D823, ""he"", ""en"")"),"#VALUE!")</f>
        <v>#VALUE!</v>
      </c>
    </row>
    <row r="824" ht="15.75" customHeight="1">
      <c r="E824" s="4" t="str">
        <f>IFERROR(__xludf.DUMMYFUNCTION("GOOGLETRANSLATE(D824, ""he"", ""en"")"),"#VALUE!")</f>
        <v>#VALUE!</v>
      </c>
    </row>
    <row r="825" ht="15.75" customHeight="1">
      <c r="E825" s="4" t="str">
        <f>IFERROR(__xludf.DUMMYFUNCTION("GOOGLETRANSLATE(D825, ""he"", ""en"")"),"#VALUE!")</f>
        <v>#VALUE!</v>
      </c>
    </row>
    <row r="826" ht="15.75" customHeight="1">
      <c r="E826" s="4" t="str">
        <f>IFERROR(__xludf.DUMMYFUNCTION("GOOGLETRANSLATE(D826, ""he"", ""en"")"),"#VALUE!")</f>
        <v>#VALUE!</v>
      </c>
    </row>
    <row r="827" ht="15.75" customHeight="1">
      <c r="E827" s="4" t="str">
        <f>IFERROR(__xludf.DUMMYFUNCTION("GOOGLETRANSLATE(D827, ""he"", ""en"")"),"#VALUE!")</f>
        <v>#VALUE!</v>
      </c>
    </row>
    <row r="828" ht="15.75" customHeight="1">
      <c r="E828" s="4" t="str">
        <f>IFERROR(__xludf.DUMMYFUNCTION("GOOGLETRANSLATE(D828, ""he"", ""en"")"),"#VALUE!")</f>
        <v>#VALUE!</v>
      </c>
    </row>
    <row r="829" ht="15.75" customHeight="1">
      <c r="E829" s="4" t="str">
        <f>IFERROR(__xludf.DUMMYFUNCTION("GOOGLETRANSLATE(D829, ""he"", ""en"")"),"#VALUE!")</f>
        <v>#VALUE!</v>
      </c>
    </row>
    <row r="830" ht="15.75" customHeight="1">
      <c r="E830" s="4" t="str">
        <f>IFERROR(__xludf.DUMMYFUNCTION("GOOGLETRANSLATE(D830, ""he"", ""en"")"),"#VALUE!")</f>
        <v>#VALUE!</v>
      </c>
    </row>
    <row r="831" ht="15.75" customHeight="1">
      <c r="E831" s="4" t="str">
        <f>IFERROR(__xludf.DUMMYFUNCTION("GOOGLETRANSLATE(D831, ""he"", ""en"")"),"#VALUE!")</f>
        <v>#VALUE!</v>
      </c>
    </row>
    <row r="832" ht="15.75" customHeight="1">
      <c r="E832" s="4" t="str">
        <f>IFERROR(__xludf.DUMMYFUNCTION("GOOGLETRANSLATE(D832, ""he"", ""en"")"),"#VALUE!")</f>
        <v>#VALUE!</v>
      </c>
    </row>
    <row r="833" ht="15.75" customHeight="1">
      <c r="E833" s="4" t="str">
        <f>IFERROR(__xludf.DUMMYFUNCTION("GOOGLETRANSLATE(D833, ""he"", ""en"")"),"#VALUE!")</f>
        <v>#VALUE!</v>
      </c>
    </row>
    <row r="834" ht="15.75" customHeight="1">
      <c r="E834" s="4" t="str">
        <f>IFERROR(__xludf.DUMMYFUNCTION("GOOGLETRANSLATE(D834, ""he"", ""en"")"),"#VALUE!")</f>
        <v>#VALUE!</v>
      </c>
    </row>
    <row r="835" ht="15.75" customHeight="1">
      <c r="E835" s="4" t="str">
        <f>IFERROR(__xludf.DUMMYFUNCTION("GOOGLETRANSLATE(D835, ""he"", ""en"")"),"#VALUE!")</f>
        <v>#VALUE!</v>
      </c>
    </row>
    <row r="836" ht="15.75" customHeight="1">
      <c r="E836" s="4" t="str">
        <f>IFERROR(__xludf.DUMMYFUNCTION("GOOGLETRANSLATE(D836, ""he"", ""en"")"),"#VALUE!")</f>
        <v>#VALUE!</v>
      </c>
    </row>
    <row r="837" ht="15.75" customHeight="1">
      <c r="E837" s="4" t="str">
        <f>IFERROR(__xludf.DUMMYFUNCTION("GOOGLETRANSLATE(D837, ""he"", ""en"")"),"#VALUE!")</f>
        <v>#VALUE!</v>
      </c>
    </row>
    <row r="838" ht="15.75" customHeight="1">
      <c r="E838" s="4" t="str">
        <f>IFERROR(__xludf.DUMMYFUNCTION("GOOGLETRANSLATE(D838, ""he"", ""en"")"),"#VALUE!")</f>
        <v>#VALUE!</v>
      </c>
    </row>
    <row r="839" ht="15.75" customHeight="1">
      <c r="E839" s="4" t="str">
        <f>IFERROR(__xludf.DUMMYFUNCTION("GOOGLETRANSLATE(D839, ""he"", ""en"")"),"#VALUE!")</f>
        <v>#VALUE!</v>
      </c>
    </row>
    <row r="840" ht="15.75" customHeight="1">
      <c r="E840" s="4" t="str">
        <f>IFERROR(__xludf.DUMMYFUNCTION("GOOGLETRANSLATE(D840, ""he"", ""en"")"),"#VALUE!")</f>
        <v>#VALUE!</v>
      </c>
    </row>
    <row r="841" ht="15.75" customHeight="1">
      <c r="E841" s="4" t="str">
        <f>IFERROR(__xludf.DUMMYFUNCTION("GOOGLETRANSLATE(D841, ""he"", ""en"")"),"#VALUE!")</f>
        <v>#VALUE!</v>
      </c>
    </row>
    <row r="842" ht="15.75" customHeight="1">
      <c r="E842" s="4" t="str">
        <f>IFERROR(__xludf.DUMMYFUNCTION("GOOGLETRANSLATE(D842, ""he"", ""en"")"),"#VALUE!")</f>
        <v>#VALUE!</v>
      </c>
    </row>
    <row r="843" ht="15.75" customHeight="1">
      <c r="E843" s="4" t="str">
        <f>IFERROR(__xludf.DUMMYFUNCTION("GOOGLETRANSLATE(D843, ""he"", ""en"")"),"#VALUE!")</f>
        <v>#VALUE!</v>
      </c>
    </row>
    <row r="844" ht="15.75" customHeight="1">
      <c r="E844" s="4" t="str">
        <f>IFERROR(__xludf.DUMMYFUNCTION("GOOGLETRANSLATE(D844, ""he"", ""en"")"),"#VALUE!")</f>
        <v>#VALUE!</v>
      </c>
    </row>
    <row r="845" ht="15.75" customHeight="1">
      <c r="E845" s="4" t="str">
        <f>IFERROR(__xludf.DUMMYFUNCTION("GOOGLETRANSLATE(D845, ""he"", ""en"")"),"#VALUE!")</f>
        <v>#VALUE!</v>
      </c>
    </row>
    <row r="846" ht="15.75" customHeight="1">
      <c r="E846" s="4" t="str">
        <f>IFERROR(__xludf.DUMMYFUNCTION("GOOGLETRANSLATE(D846, ""he"", ""en"")"),"#VALUE!")</f>
        <v>#VALUE!</v>
      </c>
    </row>
    <row r="847" ht="15.75" customHeight="1">
      <c r="E847" s="4" t="str">
        <f>IFERROR(__xludf.DUMMYFUNCTION("GOOGLETRANSLATE(D847, ""he"", ""en"")"),"#VALUE!")</f>
        <v>#VALUE!</v>
      </c>
    </row>
    <row r="848" ht="15.75" customHeight="1">
      <c r="E848" s="4" t="str">
        <f>IFERROR(__xludf.DUMMYFUNCTION("GOOGLETRANSLATE(D848, ""he"", ""en"")"),"#VALUE!")</f>
        <v>#VALUE!</v>
      </c>
    </row>
    <row r="849" ht="15.75" customHeight="1">
      <c r="E849" s="4" t="str">
        <f>IFERROR(__xludf.DUMMYFUNCTION("GOOGLETRANSLATE(D849, ""he"", ""en"")"),"#VALUE!")</f>
        <v>#VALUE!</v>
      </c>
    </row>
    <row r="850" ht="15.75" customHeight="1">
      <c r="E850" s="4" t="str">
        <f>IFERROR(__xludf.DUMMYFUNCTION("GOOGLETRANSLATE(D850, ""he"", ""en"")"),"#VALUE!")</f>
        <v>#VALUE!</v>
      </c>
    </row>
    <row r="851" ht="15.75" customHeight="1">
      <c r="E851" s="4" t="str">
        <f>IFERROR(__xludf.DUMMYFUNCTION("GOOGLETRANSLATE(D851, ""he"", ""en"")"),"#VALUE!")</f>
        <v>#VALUE!</v>
      </c>
    </row>
    <row r="852" ht="15.75" customHeight="1">
      <c r="E852" s="4" t="str">
        <f>IFERROR(__xludf.DUMMYFUNCTION("GOOGLETRANSLATE(D852, ""he"", ""en"")"),"#VALUE!")</f>
        <v>#VALUE!</v>
      </c>
    </row>
    <row r="853" ht="15.75" customHeight="1">
      <c r="E853" s="4" t="str">
        <f>IFERROR(__xludf.DUMMYFUNCTION("GOOGLETRANSLATE(D853, ""he"", ""en"")"),"#VALUE!")</f>
        <v>#VALUE!</v>
      </c>
    </row>
    <row r="854" ht="15.75" customHeight="1">
      <c r="E854" s="4" t="str">
        <f>IFERROR(__xludf.DUMMYFUNCTION("GOOGLETRANSLATE(D854, ""he"", ""en"")"),"#VALUE!")</f>
        <v>#VALUE!</v>
      </c>
    </row>
    <row r="855" ht="15.75" customHeight="1">
      <c r="E855" s="4" t="str">
        <f>IFERROR(__xludf.DUMMYFUNCTION("GOOGLETRANSLATE(D855, ""he"", ""en"")"),"#VALUE!")</f>
        <v>#VALUE!</v>
      </c>
    </row>
    <row r="856" ht="15.75" customHeight="1">
      <c r="E856" s="4" t="str">
        <f>IFERROR(__xludf.DUMMYFUNCTION("GOOGLETRANSLATE(D856, ""he"", ""en"")"),"#VALUE!")</f>
        <v>#VALUE!</v>
      </c>
    </row>
    <row r="857" ht="15.75" customHeight="1">
      <c r="E857" s="4" t="str">
        <f>IFERROR(__xludf.DUMMYFUNCTION("GOOGLETRANSLATE(D857, ""he"", ""en"")"),"#VALUE!")</f>
        <v>#VALUE!</v>
      </c>
    </row>
    <row r="858" ht="15.75" customHeight="1">
      <c r="E858" s="4" t="str">
        <f>IFERROR(__xludf.DUMMYFUNCTION("GOOGLETRANSLATE(D858, ""he"", ""en"")"),"#VALUE!")</f>
        <v>#VALUE!</v>
      </c>
    </row>
    <row r="859" ht="15.75" customHeight="1">
      <c r="E859" s="4" t="str">
        <f>IFERROR(__xludf.DUMMYFUNCTION("GOOGLETRANSLATE(D859, ""he"", ""en"")"),"#VALUE!")</f>
        <v>#VALUE!</v>
      </c>
    </row>
    <row r="860" ht="15.75" customHeight="1">
      <c r="E860" s="4" t="str">
        <f>IFERROR(__xludf.DUMMYFUNCTION("GOOGLETRANSLATE(D860, ""he"", ""en"")"),"#VALUE!")</f>
        <v>#VALUE!</v>
      </c>
    </row>
    <row r="861" ht="15.75" customHeight="1">
      <c r="E861" s="4" t="str">
        <f>IFERROR(__xludf.DUMMYFUNCTION("GOOGLETRANSLATE(D861, ""he"", ""en"")"),"#VALUE!")</f>
        <v>#VALUE!</v>
      </c>
    </row>
    <row r="862" ht="15.75" customHeight="1">
      <c r="E862" s="4" t="str">
        <f>IFERROR(__xludf.DUMMYFUNCTION("GOOGLETRANSLATE(D862, ""he"", ""en"")"),"#VALUE!")</f>
        <v>#VALUE!</v>
      </c>
    </row>
    <row r="863" ht="15.75" customHeight="1">
      <c r="E863" s="4" t="str">
        <f>IFERROR(__xludf.DUMMYFUNCTION("GOOGLETRANSLATE(D863, ""he"", ""en"")"),"#VALUE!")</f>
        <v>#VALUE!</v>
      </c>
    </row>
    <row r="864" ht="15.75" customHeight="1">
      <c r="E864" s="4" t="str">
        <f>IFERROR(__xludf.DUMMYFUNCTION("GOOGLETRANSLATE(D864, ""he"", ""en"")"),"#VALUE!")</f>
        <v>#VALUE!</v>
      </c>
    </row>
    <row r="865" ht="15.75" customHeight="1">
      <c r="E865" s="4" t="str">
        <f>IFERROR(__xludf.DUMMYFUNCTION("GOOGLETRANSLATE(D865, ""he"", ""en"")"),"#VALUE!")</f>
        <v>#VALUE!</v>
      </c>
    </row>
    <row r="866" ht="15.75" customHeight="1">
      <c r="E866" s="4" t="str">
        <f>IFERROR(__xludf.DUMMYFUNCTION("GOOGLETRANSLATE(D866, ""he"", ""en"")"),"#VALUE!")</f>
        <v>#VALUE!</v>
      </c>
    </row>
    <row r="867" ht="15.75" customHeight="1">
      <c r="E867" s="4" t="str">
        <f>IFERROR(__xludf.DUMMYFUNCTION("GOOGLETRANSLATE(D867, ""he"", ""en"")"),"#VALUE!")</f>
        <v>#VALUE!</v>
      </c>
    </row>
    <row r="868" ht="15.75" customHeight="1">
      <c r="E868" s="4" t="str">
        <f>IFERROR(__xludf.DUMMYFUNCTION("GOOGLETRANSLATE(D868, ""he"", ""en"")"),"#VALUE!")</f>
        <v>#VALUE!</v>
      </c>
    </row>
    <row r="869" ht="15.75" customHeight="1">
      <c r="E869" s="4" t="str">
        <f>IFERROR(__xludf.DUMMYFUNCTION("GOOGLETRANSLATE(D869, ""he"", ""en"")"),"#VALUE!")</f>
        <v>#VALUE!</v>
      </c>
    </row>
    <row r="870" ht="15.75" customHeight="1">
      <c r="E870" s="4" t="str">
        <f>IFERROR(__xludf.DUMMYFUNCTION("GOOGLETRANSLATE(D870, ""he"", ""en"")"),"#VALUE!")</f>
        <v>#VALUE!</v>
      </c>
    </row>
    <row r="871" ht="15.75" customHeight="1">
      <c r="E871" s="4" t="str">
        <f>IFERROR(__xludf.DUMMYFUNCTION("GOOGLETRANSLATE(D871, ""he"", ""en"")"),"#VALUE!")</f>
        <v>#VALUE!</v>
      </c>
    </row>
    <row r="872" ht="15.75" customHeight="1">
      <c r="E872" s="4" t="str">
        <f>IFERROR(__xludf.DUMMYFUNCTION("GOOGLETRANSLATE(D872, ""he"", ""en"")"),"#VALUE!")</f>
        <v>#VALUE!</v>
      </c>
    </row>
    <row r="873" ht="15.75" customHeight="1">
      <c r="E873" s="4" t="str">
        <f>IFERROR(__xludf.DUMMYFUNCTION("GOOGLETRANSLATE(D873, ""he"", ""en"")"),"#VALUE!")</f>
        <v>#VALUE!</v>
      </c>
    </row>
    <row r="874" ht="15.75" customHeight="1">
      <c r="E874" s="4" t="str">
        <f>IFERROR(__xludf.DUMMYFUNCTION("GOOGLETRANSLATE(D874, ""he"", ""en"")"),"#VALUE!")</f>
        <v>#VALUE!</v>
      </c>
    </row>
    <row r="875" ht="15.75" customHeight="1">
      <c r="E875" s="4" t="str">
        <f>IFERROR(__xludf.DUMMYFUNCTION("GOOGLETRANSLATE(D875, ""he"", ""en"")"),"#VALUE!")</f>
        <v>#VALUE!</v>
      </c>
    </row>
    <row r="876" ht="15.75" customHeight="1">
      <c r="E876" s="4" t="str">
        <f>IFERROR(__xludf.DUMMYFUNCTION("GOOGLETRANSLATE(D876, ""he"", ""en"")"),"#VALUE!")</f>
        <v>#VALUE!</v>
      </c>
    </row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1.0" footer="0.0" header="0.0" left="0.75" right="0.75" top="1.0"/>
  <pageSetup orientation="landscape"/>
  <drawing r:id="rId1"/>
</worksheet>
</file>

<file path=xl/worksheets/sheet4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5" width="12.63"/>
    <col customWidth="1" min="6" max="26" width="8.63"/>
  </cols>
  <sheetData>
    <row r="1" ht="15.75" customHeight="1">
      <c r="A1" s="1" t="s">
        <v>0</v>
      </c>
      <c r="B1" s="1" t="s">
        <v>1</v>
      </c>
      <c r="C1" s="2" t="s">
        <v>2</v>
      </c>
      <c r="D1" s="2" t="s">
        <v>3</v>
      </c>
      <c r="E1" s="18" t="s">
        <v>4</v>
      </c>
      <c r="F1" s="2" t="s">
        <v>5</v>
      </c>
      <c r="G1" s="2" t="s">
        <v>6</v>
      </c>
      <c r="H1" s="2" t="s">
        <v>7</v>
      </c>
    </row>
    <row r="2" ht="15.75" customHeight="1">
      <c r="A2" s="24" t="s">
        <v>8</v>
      </c>
      <c r="B2" s="25">
        <v>1.0</v>
      </c>
      <c r="C2" s="4">
        <v>1.0</v>
      </c>
      <c r="D2" s="5" t="s">
        <v>9</v>
      </c>
      <c r="E2" s="4" t="str">
        <f>IFERROR(__xludf.DUMMYFUNCTION("GOOGLETRANSLATE(D2, ""he"", ""en"")"),"{A}")</f>
        <v>{A}</v>
      </c>
      <c r="F2" s="4"/>
      <c r="G2" s="4"/>
      <c r="H2" s="4"/>
    </row>
    <row r="3" ht="15.75" customHeight="1">
      <c r="A3" s="3" t="s">
        <v>10243</v>
      </c>
      <c r="B3" s="1" t="s">
        <v>10244</v>
      </c>
      <c r="C3" s="4">
        <v>2.0</v>
      </c>
      <c r="D3" s="5" t="s">
        <v>7642</v>
      </c>
      <c r="E3" s="4" t="str">
        <f>IFERROR(__xludf.DUMMYFUNCTION("GOOGLETRANSLATE(D3, ""he"", ""en"")"),"kudos")</f>
        <v>kudos</v>
      </c>
      <c r="F3" s="4"/>
      <c r="G3" s="4"/>
      <c r="H3" s="4"/>
    </row>
    <row r="4" ht="15.75" customHeight="1">
      <c r="A4" s="3" t="s">
        <v>3949</v>
      </c>
      <c r="B4" s="1" t="s">
        <v>3948</v>
      </c>
      <c r="C4" s="4">
        <v>3.0</v>
      </c>
      <c r="D4" s="5" t="s">
        <v>3949</v>
      </c>
      <c r="E4" s="4" t="str">
        <f>IFERROR(__xludf.DUMMYFUNCTION("GOOGLETRANSLATE(D4, ""he"", ""en"")"),"David")</f>
        <v>David</v>
      </c>
      <c r="F4" s="4"/>
      <c r="G4" s="4"/>
      <c r="H4" s="4"/>
    </row>
    <row r="5" ht="15.75" customHeight="1">
      <c r="A5" s="3" t="s">
        <v>10245</v>
      </c>
      <c r="B5" s="1" t="s">
        <v>10246</v>
      </c>
      <c r="C5" s="4">
        <v>4.0</v>
      </c>
      <c r="D5" s="5" t="s">
        <v>10245</v>
      </c>
      <c r="E5" s="4" t="str">
        <f>IFERROR(__xludf.DUMMYFUNCTION("GOOGLETRANSLATE(D5, ""he"", ""en"")"),"Your aroma")</f>
        <v>Your aroma</v>
      </c>
      <c r="F5" s="4"/>
      <c r="G5" s="4"/>
      <c r="H5" s="4"/>
    </row>
    <row r="6" ht="15.75" customHeight="1">
      <c r="A6" s="3" t="s">
        <v>10247</v>
      </c>
      <c r="B6" s="1" t="s">
        <v>3446</v>
      </c>
      <c r="C6" s="4">
        <v>5.0</v>
      </c>
      <c r="D6" s="5" t="s">
        <v>10247</v>
      </c>
      <c r="E6" s="4" t="str">
        <f>IFERROR(__xludf.DUMMYFUNCTION("GOOGLETRANSLATE(D6, ""he"", ""en"")"),"my god")</f>
        <v>my god</v>
      </c>
      <c r="F6" s="4"/>
      <c r="G6" s="4"/>
      <c r="H6" s="4"/>
    </row>
    <row r="7" ht="15.75" customHeight="1">
      <c r="A7" s="3" t="s">
        <v>10248</v>
      </c>
      <c r="B7" s="1" t="s">
        <v>3616</v>
      </c>
      <c r="C7" s="4">
        <v>6.0</v>
      </c>
      <c r="D7" s="5" t="s">
        <v>10249</v>
      </c>
      <c r="E7" s="4" t="str">
        <f>IFERROR(__xludf.DUMMYFUNCTION("GOOGLETRANSLATE(D7, ""he"", ""en"")"),"the king")</f>
        <v>the king</v>
      </c>
      <c r="F7" s="4"/>
      <c r="G7" s="4"/>
      <c r="H7" s="4"/>
    </row>
    <row r="8" ht="15.75" customHeight="1">
      <c r="A8" s="3" t="s">
        <v>10250</v>
      </c>
      <c r="B8" s="1" t="s">
        <v>10251</v>
      </c>
      <c r="C8" s="4">
        <v>7.0</v>
      </c>
      <c r="D8" s="5" t="s">
        <v>10250</v>
      </c>
      <c r="E8" s="4" t="str">
        <f>IFERROR(__xludf.DUMMYFUNCTION("GOOGLETRANSLATE(D8, ""he"", ""en"")"),"and congratulation")</f>
        <v>and congratulation</v>
      </c>
      <c r="F8" s="4"/>
      <c r="G8" s="4"/>
      <c r="H8" s="4"/>
    </row>
    <row r="9" ht="15.75" customHeight="1">
      <c r="A9" s="3" t="s">
        <v>6202</v>
      </c>
      <c r="B9" s="1" t="s">
        <v>3529</v>
      </c>
      <c r="C9" s="4">
        <v>8.0</v>
      </c>
      <c r="D9" s="5" t="s">
        <v>3506</v>
      </c>
      <c r="E9" s="4" t="str">
        <f>IFERROR(__xludf.DUMMYFUNCTION("GOOGLETRANSLATE(D9, ""he"", ""en"")"),"trout")</f>
        <v>trout</v>
      </c>
      <c r="F9" s="4"/>
      <c r="G9" s="4"/>
      <c r="H9" s="4"/>
    </row>
    <row r="10" ht="15.75" customHeight="1">
      <c r="A10" s="3" t="s">
        <v>203</v>
      </c>
      <c r="B10" s="1" t="s">
        <v>6096</v>
      </c>
      <c r="C10" s="4">
        <v>9.0</v>
      </c>
      <c r="D10" s="5" t="s">
        <v>203</v>
      </c>
      <c r="E10" s="4" t="str">
        <f>IFERROR(__xludf.DUMMYFUNCTION("GOOGLETRANSLATE(D10, ""he"", ""en"")"),"forever")</f>
        <v>forever</v>
      </c>
      <c r="F10" s="4"/>
      <c r="G10" s="4"/>
      <c r="H10" s="4"/>
    </row>
    <row r="11" ht="15.75" customHeight="1">
      <c r="A11" s="3" t="s">
        <v>6098</v>
      </c>
      <c r="B11" s="1" t="s">
        <v>10252</v>
      </c>
      <c r="C11" s="4">
        <v>10.0</v>
      </c>
      <c r="D11" s="5" t="s">
        <v>6148</v>
      </c>
      <c r="E11" s="4" t="str">
        <f>IFERROR(__xludf.DUMMYFUNCTION("GOOGLETRANSLATE(D11, ""he"", ""en"")"),"committee:")</f>
        <v>committee:</v>
      </c>
      <c r="F11" s="4"/>
      <c r="G11" s="4"/>
      <c r="H11" s="4"/>
    </row>
    <row r="12" ht="15.75" customHeight="1">
      <c r="A12" s="24" t="s">
        <v>25</v>
      </c>
      <c r="B12" s="25">
        <v>2.0</v>
      </c>
      <c r="C12" s="4">
        <v>11.0</v>
      </c>
      <c r="D12" s="5" t="s">
        <v>26</v>
      </c>
      <c r="E12" s="4" t="str">
        <f>IFERROR(__xludf.DUMMYFUNCTION("GOOGLETRANSLATE(D12, ""he"", ""en"")"),"{on}")</f>
        <v>{on}</v>
      </c>
      <c r="F12" s="4"/>
      <c r="G12" s="4"/>
      <c r="H12" s="4"/>
    </row>
    <row r="13" ht="15.75" customHeight="1">
      <c r="A13" s="3" t="s">
        <v>10253</v>
      </c>
      <c r="B13" s="1" t="s">
        <v>10254</v>
      </c>
      <c r="C13" s="4">
        <v>12.0</v>
      </c>
      <c r="D13" s="5" t="s">
        <v>1632</v>
      </c>
      <c r="E13" s="4" t="str">
        <f>IFERROR(__xludf.DUMMYFUNCTION("GOOGLETRANSLATE(D13, ""he"", ""en"")"),"at all")</f>
        <v>at all</v>
      </c>
      <c r="F13" s="4"/>
      <c r="G13" s="4"/>
      <c r="H13" s="4"/>
    </row>
    <row r="14" ht="15.75" customHeight="1">
      <c r="A14" s="3" t="s">
        <v>10255</v>
      </c>
      <c r="B14" s="1" t="s">
        <v>10256</v>
      </c>
      <c r="C14" s="4">
        <v>13.0</v>
      </c>
      <c r="D14" s="5" t="s">
        <v>1827</v>
      </c>
      <c r="E14" s="4" t="str">
        <f>IFERROR(__xludf.DUMMYFUNCTION("GOOGLETRANSLATE(D14, ""he"", ""en"")"),"day")</f>
        <v>day</v>
      </c>
      <c r="F14" s="4"/>
      <c r="G14" s="4"/>
      <c r="H14" s="4"/>
    </row>
    <row r="15" ht="15.75" customHeight="1">
      <c r="A15" s="3" t="s">
        <v>10257</v>
      </c>
      <c r="B15" s="1" t="s">
        <v>10258</v>
      </c>
      <c r="C15" s="4">
        <v>14.0</v>
      </c>
      <c r="D15" s="5" t="s">
        <v>10259</v>
      </c>
      <c r="E15" s="4" t="str">
        <f>IFERROR(__xludf.DUMMYFUNCTION("GOOGLETRANSLATE(D15, ""he"", ""en"")"),"I will bless you")</f>
        <v>I will bless you</v>
      </c>
      <c r="F15" s="4"/>
      <c r="G15" s="4"/>
      <c r="H15" s="4"/>
    </row>
    <row r="16" ht="15.75" customHeight="1">
      <c r="A16" s="3" t="s">
        <v>6202</v>
      </c>
      <c r="B16" s="1" t="s">
        <v>3529</v>
      </c>
      <c r="C16" s="4">
        <v>15.0</v>
      </c>
      <c r="D16" s="5" t="s">
        <v>10257</v>
      </c>
      <c r="E16" s="4" t="str">
        <f>IFERROR(__xludf.DUMMYFUNCTION("GOOGLETRANSLATE(D16, ""he"", ""en"")"),"and ahalla")</f>
        <v>and ahalla</v>
      </c>
      <c r="F16" s="4"/>
      <c r="G16" s="4"/>
      <c r="H16" s="4"/>
    </row>
    <row r="17" ht="15.75" customHeight="1">
      <c r="A17" s="3" t="s">
        <v>203</v>
      </c>
      <c r="B17" s="1" t="s">
        <v>6096</v>
      </c>
      <c r="C17" s="4">
        <v>16.0</v>
      </c>
      <c r="D17" s="5" t="s">
        <v>3506</v>
      </c>
      <c r="E17" s="4" t="str">
        <f>IFERROR(__xludf.DUMMYFUNCTION("GOOGLETRANSLATE(D17, ""he"", ""en"")"),"trout")</f>
        <v>trout</v>
      </c>
      <c r="F17" s="4"/>
      <c r="G17" s="4"/>
      <c r="H17" s="4"/>
    </row>
    <row r="18" ht="15.75" customHeight="1">
      <c r="A18" s="3" t="s">
        <v>6098</v>
      </c>
      <c r="B18" s="1" t="s">
        <v>10252</v>
      </c>
      <c r="C18" s="4">
        <v>17.0</v>
      </c>
      <c r="D18" s="5" t="s">
        <v>203</v>
      </c>
      <c r="E18" s="4" t="str">
        <f>IFERROR(__xludf.DUMMYFUNCTION("GOOGLETRANSLATE(D18, ""he"", ""en"")"),"forever")</f>
        <v>forever</v>
      </c>
      <c r="F18" s="4"/>
      <c r="G18" s="4"/>
      <c r="H18" s="4"/>
    </row>
    <row r="19" ht="15.75" customHeight="1">
      <c r="A19" s="24" t="s">
        <v>49</v>
      </c>
      <c r="B19" s="25">
        <v>3.0</v>
      </c>
      <c r="C19" s="4">
        <v>18.0</v>
      </c>
      <c r="D19" s="5" t="s">
        <v>6148</v>
      </c>
      <c r="E19" s="4" t="str">
        <f>IFERROR(__xludf.DUMMYFUNCTION("GOOGLETRANSLATE(D19, ""he"", ""en"")"),"committee:")</f>
        <v>committee:</v>
      </c>
      <c r="F19" s="4"/>
      <c r="G19" s="4"/>
      <c r="H19" s="4"/>
    </row>
    <row r="20" ht="15.75" customHeight="1">
      <c r="A20" s="3" t="s">
        <v>260</v>
      </c>
      <c r="B20" s="1" t="s">
        <v>7463</v>
      </c>
      <c r="C20" s="4">
        <v>19.0</v>
      </c>
      <c r="D20" s="5" t="s">
        <v>50</v>
      </c>
      <c r="E20" s="4" t="str">
        <f>IFERROR(__xludf.DUMMYFUNCTION("GOOGLETRANSLATE(D20, ""he"", ""en"")"),"{third}")</f>
        <v>{third}</v>
      </c>
      <c r="F20" s="4"/>
      <c r="G20" s="4"/>
      <c r="H20" s="4"/>
    </row>
    <row r="21" ht="15.75" customHeight="1">
      <c r="A21" s="3" t="s">
        <v>180</v>
      </c>
      <c r="B21" s="1" t="s">
        <v>1380</v>
      </c>
      <c r="C21" s="4">
        <v>20.0</v>
      </c>
      <c r="D21" s="5" t="s">
        <v>262</v>
      </c>
      <c r="E21" s="4" t="str">
        <f>IFERROR(__xludf.DUMMYFUNCTION("GOOGLETRANSLATE(D21, ""he"", ""en"")"),"large")</f>
        <v>large</v>
      </c>
      <c r="F21" s="4"/>
      <c r="G21" s="4"/>
      <c r="H21" s="4"/>
    </row>
    <row r="22" ht="15.75" customHeight="1">
      <c r="A22" s="3" t="s">
        <v>10260</v>
      </c>
      <c r="B22" s="1" t="s">
        <v>10261</v>
      </c>
      <c r="C22" s="4">
        <v>21.0</v>
      </c>
      <c r="D22" s="5" t="s">
        <v>180</v>
      </c>
      <c r="E22" s="4" t="str">
        <f>IFERROR(__xludf.DUMMYFUNCTION("GOOGLETRANSLATE(D22, ""he"", ""en"")"),"Jehovah")</f>
        <v>Jehovah</v>
      </c>
      <c r="F22" s="4"/>
      <c r="G22" s="4"/>
      <c r="H22" s="4"/>
    </row>
    <row r="23" ht="15.75" customHeight="1">
      <c r="A23" s="3" t="s">
        <v>1579</v>
      </c>
      <c r="B23" s="1" t="s">
        <v>7174</v>
      </c>
      <c r="C23" s="4">
        <v>22.0</v>
      </c>
      <c r="D23" s="5" t="s">
        <v>10262</v>
      </c>
      <c r="E23" s="4" t="str">
        <f>IFERROR(__xludf.DUMMYFUNCTION("GOOGLETRANSLATE(D23, ""he"", ""en"")"),"And glorified")</f>
        <v>And glorified</v>
      </c>
      <c r="F23" s="4"/>
      <c r="G23" s="4"/>
      <c r="H23" s="4"/>
    </row>
    <row r="24" ht="15.75" customHeight="1">
      <c r="A24" s="3" t="s">
        <v>10263</v>
      </c>
      <c r="B24" s="1" t="s">
        <v>10264</v>
      </c>
      <c r="C24" s="4">
        <v>23.0</v>
      </c>
      <c r="D24" s="5" t="s">
        <v>1579</v>
      </c>
      <c r="E24" s="4" t="str">
        <f>IFERROR(__xludf.DUMMYFUNCTION("GOOGLETRANSLATE(D24, ""he"", ""en"")"),"very")</f>
        <v>very</v>
      </c>
      <c r="F24" s="4"/>
      <c r="G24" s="4"/>
      <c r="H24" s="4"/>
    </row>
    <row r="25" ht="15.75" customHeight="1">
      <c r="A25" s="3" t="s">
        <v>4038</v>
      </c>
      <c r="B25" s="1" t="s">
        <v>10265</v>
      </c>
      <c r="C25" s="4">
        <v>24.0</v>
      </c>
      <c r="D25" s="5" t="s">
        <v>10266</v>
      </c>
      <c r="E25" s="4" t="str">
        <f>IFERROR(__xludf.DUMMYFUNCTION("GOOGLETRANSLATE(D25, ""he"", ""en"")"),"and to his greatness")</f>
        <v>and to his greatness</v>
      </c>
      <c r="F25" s="4"/>
      <c r="G25" s="4"/>
      <c r="H25" s="4"/>
    </row>
    <row r="26" ht="15.75" customHeight="1">
      <c r="A26" s="3" t="s">
        <v>10267</v>
      </c>
      <c r="B26" s="1" t="s">
        <v>10268</v>
      </c>
      <c r="C26" s="4">
        <v>25.0</v>
      </c>
      <c r="D26" s="5" t="s">
        <v>4038</v>
      </c>
      <c r="E26" s="4" t="str">
        <f>IFERROR(__xludf.DUMMYFUNCTION("GOOGLETRANSLATE(D26, ""he"", ""en"")"),"nothing")</f>
        <v>nothing</v>
      </c>
      <c r="F26" s="4"/>
      <c r="G26" s="4"/>
      <c r="H26" s="4"/>
    </row>
    <row r="27" ht="15.75" customHeight="1">
      <c r="A27" s="8" t="s">
        <v>69</v>
      </c>
      <c r="B27" s="17">
        <v>4.0</v>
      </c>
      <c r="C27" s="4">
        <v>26.0</v>
      </c>
      <c r="D27" s="5" t="s">
        <v>10269</v>
      </c>
      <c r="E27" s="4" t="str">
        <f>IFERROR(__xludf.DUMMYFUNCTION("GOOGLETRANSLATE(D27, ""he"", ""en"")"),"research:")</f>
        <v>research:</v>
      </c>
      <c r="F27" s="4"/>
      <c r="G27" s="4"/>
      <c r="H27" s="4"/>
    </row>
    <row r="28" ht="15.75" customHeight="1">
      <c r="A28" s="3" t="s">
        <v>708</v>
      </c>
      <c r="B28" s="1" t="s">
        <v>10270</v>
      </c>
      <c r="C28" s="4">
        <v>27.0</v>
      </c>
      <c r="D28" s="5" t="s">
        <v>70</v>
      </c>
      <c r="E28" s="4" t="str">
        <f>IFERROR(__xludf.DUMMYFUNCTION("GOOGLETRANSLATE(D28, ""he"", ""en"")"),"{d}")</f>
        <v>{d}</v>
      </c>
      <c r="F28" s="4"/>
      <c r="G28" s="4"/>
      <c r="H28" s="4"/>
    </row>
    <row r="29" ht="15.75" customHeight="1">
      <c r="A29" s="3" t="s">
        <v>1055</v>
      </c>
      <c r="B29" s="1" t="s">
        <v>10271</v>
      </c>
      <c r="C29" s="4">
        <v>28.0</v>
      </c>
      <c r="D29" s="5" t="s">
        <v>708</v>
      </c>
      <c r="E29" s="4" t="str">
        <f>IFERROR(__xludf.DUMMYFUNCTION("GOOGLETRANSLATE(D29, ""he"", ""en"")"),"generation")</f>
        <v>generation</v>
      </c>
      <c r="F29" s="4"/>
      <c r="G29" s="4"/>
      <c r="H29" s="4"/>
    </row>
    <row r="30" ht="15.75" customHeight="1">
      <c r="A30" s="3" t="s">
        <v>10272</v>
      </c>
      <c r="B30" s="1" t="s">
        <v>10273</v>
      </c>
      <c r="C30" s="4">
        <v>29.0</v>
      </c>
      <c r="D30" s="5" t="s">
        <v>1055</v>
      </c>
      <c r="E30" s="4" t="str">
        <f>IFERROR(__xludf.DUMMYFUNCTION("GOOGLETRANSLATE(D30, ""he"", ""en"")"),"for a generation")</f>
        <v>for a generation</v>
      </c>
      <c r="F30" s="4"/>
      <c r="G30" s="4"/>
      <c r="H30" s="4"/>
    </row>
    <row r="31" ht="15.75" customHeight="1">
      <c r="A31" s="3" t="s">
        <v>5520</v>
      </c>
      <c r="B31" s="1" t="s">
        <v>5521</v>
      </c>
      <c r="C31" s="4">
        <v>30.0</v>
      </c>
      <c r="D31" s="5" t="s">
        <v>10274</v>
      </c>
      <c r="E31" s="4" t="str">
        <f>IFERROR(__xludf.DUMMYFUNCTION("GOOGLETRANSLATE(D31, ""he"", ""en"")"),"praise")</f>
        <v>praise</v>
      </c>
      <c r="F31" s="4"/>
      <c r="G31" s="4"/>
      <c r="H31" s="4"/>
    </row>
    <row r="32" ht="15.75" customHeight="1">
      <c r="A32" s="3" t="s">
        <v>10275</v>
      </c>
      <c r="B32" s="1" t="s">
        <v>10276</v>
      </c>
      <c r="C32" s="4">
        <v>31.0</v>
      </c>
      <c r="D32" s="5" t="s">
        <v>5528</v>
      </c>
      <c r="E32" s="4" t="str">
        <f>IFERROR(__xludf.DUMMYFUNCTION("GOOGLETRANSLATE(D32, ""he"", ""en"")"),"your deeds")</f>
        <v>your deeds</v>
      </c>
      <c r="F32" s="4"/>
      <c r="G32" s="4"/>
      <c r="H32" s="4"/>
    </row>
    <row r="33" ht="15.75" customHeight="1">
      <c r="A33" s="3" t="s">
        <v>10277</v>
      </c>
      <c r="B33" s="1" t="s">
        <v>10278</v>
      </c>
      <c r="C33" s="4">
        <v>32.0</v>
      </c>
      <c r="D33" s="5" t="s">
        <v>10275</v>
      </c>
      <c r="E33" s="4" t="str">
        <f>IFERROR(__xludf.DUMMYFUNCTION("GOOGLETRANSLATE(D33, ""he"", ""en"")"),"and your bravery")</f>
        <v>and your bravery</v>
      </c>
      <c r="F33" s="4"/>
      <c r="G33" s="4"/>
      <c r="H33" s="4"/>
    </row>
    <row r="34" ht="15.75" customHeight="1">
      <c r="A34" s="8" t="s">
        <v>94</v>
      </c>
      <c r="B34" s="17">
        <v>5.0</v>
      </c>
      <c r="C34" s="4">
        <v>33.0</v>
      </c>
      <c r="D34" s="5" t="s">
        <v>10279</v>
      </c>
      <c r="E34" s="4" t="str">
        <f>IFERROR(__xludf.DUMMYFUNCTION("GOOGLETRANSLATE(D34, ""he"", ""en"")"),"will say:")</f>
        <v>will say:</v>
      </c>
      <c r="F34" s="4"/>
      <c r="G34" s="4"/>
      <c r="H34" s="4"/>
    </row>
    <row r="35" ht="15.75" customHeight="1">
      <c r="A35" s="3" t="s">
        <v>10280</v>
      </c>
      <c r="B35" s="1" t="s">
        <v>10281</v>
      </c>
      <c r="C35" s="4">
        <v>34.0</v>
      </c>
      <c r="D35" s="5" t="s">
        <v>95</v>
      </c>
      <c r="E35" s="4" t="str">
        <f>IFERROR(__xludf.DUMMYFUNCTION("GOOGLETRANSLATE(D35, ""he"", ""en"")"),"{the}")</f>
        <v>{the}</v>
      </c>
      <c r="F35" s="4"/>
      <c r="G35" s="4"/>
      <c r="H35" s="4"/>
    </row>
    <row r="36" ht="15.75" customHeight="1">
      <c r="A36" s="3" t="s">
        <v>2506</v>
      </c>
      <c r="B36" s="1" t="s">
        <v>2507</v>
      </c>
      <c r="C36" s="4">
        <v>35.0</v>
      </c>
      <c r="D36" s="5" t="s">
        <v>10280</v>
      </c>
      <c r="E36" s="4" t="str">
        <f>IFERROR(__xludf.DUMMYFUNCTION("GOOGLETRANSLATE(D36, ""he"", ""en"")"),"splendor")</f>
        <v>splendor</v>
      </c>
      <c r="F36" s="4"/>
      <c r="G36" s="4"/>
      <c r="H36" s="4"/>
    </row>
    <row r="37" ht="15.75" customHeight="1">
      <c r="A37" s="3" t="s">
        <v>10282</v>
      </c>
      <c r="B37" s="1" t="s">
        <v>10283</v>
      </c>
      <c r="C37" s="4">
        <v>36.0</v>
      </c>
      <c r="D37" s="5" t="s">
        <v>2525</v>
      </c>
      <c r="E37" s="4" t="str">
        <f>IFERROR(__xludf.DUMMYFUNCTION("GOOGLETRANSLATE(D37, ""he"", ""en"")"),"respect")</f>
        <v>respect</v>
      </c>
      <c r="F37" s="4"/>
      <c r="G37" s="4"/>
      <c r="H37" s="4"/>
    </row>
    <row r="38" ht="15.75" customHeight="1">
      <c r="A38" s="3" t="s">
        <v>10284</v>
      </c>
      <c r="B38" s="1" t="s">
        <v>779</v>
      </c>
      <c r="C38" s="4">
        <v>37.0</v>
      </c>
      <c r="D38" s="5" t="s">
        <v>10282</v>
      </c>
      <c r="E38" s="4" t="str">
        <f>IFERROR(__xludf.DUMMYFUNCTION("GOOGLETRANSLATE(D38, ""he"", ""en"")"),"thank you")</f>
        <v>thank you</v>
      </c>
      <c r="F38" s="4"/>
      <c r="G38" s="4"/>
      <c r="H38" s="4"/>
    </row>
    <row r="39" ht="15.75" customHeight="1">
      <c r="A39" s="3" t="s">
        <v>10285</v>
      </c>
      <c r="B39" s="1" t="s">
        <v>10286</v>
      </c>
      <c r="C39" s="4">
        <v>38.0</v>
      </c>
      <c r="D39" s="5" t="s">
        <v>10284</v>
      </c>
      <c r="E39" s="4" t="str">
        <f>IFERROR(__xludf.DUMMYFUNCTION("GOOGLETRANSLATE(D39, ""he"", ""en"")"),"And my words")</f>
        <v>And my words</v>
      </c>
      <c r="F39" s="4"/>
      <c r="G39" s="4"/>
      <c r="H39" s="4"/>
    </row>
    <row r="40" ht="15.75" customHeight="1">
      <c r="A40" s="3" t="s">
        <v>609</v>
      </c>
      <c r="B40" s="1" t="s">
        <v>10287</v>
      </c>
      <c r="C40" s="4">
        <v>39.0</v>
      </c>
      <c r="D40" s="5" t="s">
        <v>10285</v>
      </c>
      <c r="E40" s="4" t="str">
        <f>IFERROR(__xludf.DUMMYFUNCTION("GOOGLETRANSLATE(D40, ""he"", ""en"")"),"your wonders")</f>
        <v>your wonders</v>
      </c>
      <c r="F40" s="4"/>
      <c r="G40" s="4"/>
      <c r="H40" s="4"/>
    </row>
    <row r="41" ht="15.75" customHeight="1">
      <c r="A41" s="8" t="s">
        <v>112</v>
      </c>
      <c r="B41" s="17">
        <v>6.0</v>
      </c>
      <c r="C41" s="4">
        <v>40.0</v>
      </c>
      <c r="D41" s="5" t="s">
        <v>799</v>
      </c>
      <c r="E41" s="4" t="str">
        <f>IFERROR(__xludf.DUMMYFUNCTION("GOOGLETRANSLATE(D41, ""he"", ""en"")"),"Dispatch:")</f>
        <v>Dispatch:</v>
      </c>
      <c r="F41" s="4"/>
      <c r="G41" s="4"/>
      <c r="H41" s="4"/>
    </row>
    <row r="42" ht="15.75" customHeight="1">
      <c r="A42" s="3" t="s">
        <v>10288</v>
      </c>
      <c r="B42" s="1" t="s">
        <v>10289</v>
      </c>
      <c r="C42" s="4">
        <v>41.0</v>
      </c>
      <c r="D42" s="5" t="s">
        <v>114</v>
      </c>
      <c r="E42" s="4" t="str">
        <f>IFERROR(__xludf.DUMMYFUNCTION("GOOGLETRANSLATE(D42, ""he"", ""en"")"),"{and}")</f>
        <v>{and}</v>
      </c>
      <c r="F42" s="4"/>
      <c r="G42" s="4"/>
      <c r="H42" s="4"/>
    </row>
    <row r="43" ht="15.75" customHeight="1">
      <c r="A43" s="3" t="s">
        <v>10290</v>
      </c>
      <c r="B43" s="1" t="s">
        <v>10291</v>
      </c>
      <c r="C43" s="4">
        <v>42.0</v>
      </c>
      <c r="D43" s="5" t="s">
        <v>10288</v>
      </c>
      <c r="E43" s="4" t="str">
        <f>IFERROR(__xludf.DUMMYFUNCTION("GOOGLETRANSLATE(D43, ""he"", ""en"")"),"and move")</f>
        <v>and move</v>
      </c>
      <c r="F43" s="4"/>
      <c r="G43" s="4"/>
      <c r="H43" s="4"/>
    </row>
    <row r="44" ht="15.75" customHeight="1">
      <c r="A44" s="3" t="s">
        <v>10292</v>
      </c>
      <c r="B44" s="1" t="s">
        <v>8065</v>
      </c>
      <c r="C44" s="4">
        <v>43.0</v>
      </c>
      <c r="D44" s="5" t="s">
        <v>10293</v>
      </c>
      <c r="E44" s="4" t="str">
        <f>IFERROR(__xludf.DUMMYFUNCTION("GOOGLETRANSLATE(D44, ""he"", ""en"")"),"Your dreams")</f>
        <v>Your dreams</v>
      </c>
      <c r="F44" s="4"/>
      <c r="G44" s="4"/>
      <c r="H44" s="4"/>
    </row>
    <row r="45" ht="15.75" customHeight="1">
      <c r="A45" s="3" t="s">
        <v>10294</v>
      </c>
      <c r="B45" s="1" t="s">
        <v>10295</v>
      </c>
      <c r="C45" s="4">
        <v>44.0</v>
      </c>
      <c r="D45" s="5" t="s">
        <v>10292</v>
      </c>
      <c r="E45" s="4" t="str">
        <f>IFERROR(__xludf.DUMMYFUNCTION("GOOGLETRANSLATE(D45, ""he"", ""en"")"),"they will say")</f>
        <v>they will say</v>
      </c>
      <c r="F45" s="4"/>
      <c r="G45" s="4"/>
      <c r="H45" s="4"/>
    </row>
    <row r="46" ht="15.75" customHeight="1">
      <c r="A46" s="3" t="s">
        <v>10296</v>
      </c>
      <c r="B46" s="1" t="s">
        <v>10297</v>
      </c>
      <c r="C46" s="4">
        <v>45.0</v>
      </c>
      <c r="D46" s="5" t="s">
        <v>10298</v>
      </c>
      <c r="E46" s="4" t="str">
        <f>IFERROR(__xludf.DUMMYFUNCTION("GOOGLETRANSLATE(D46, ""he"", ""en"")"),"(and your greatness)")</f>
        <v>(and your greatness)</v>
      </c>
      <c r="F46" s="4"/>
      <c r="G46" s="4"/>
      <c r="H46" s="4"/>
    </row>
    <row r="47" ht="15.75" customHeight="1">
      <c r="A47" s="8" t="s">
        <v>127</v>
      </c>
      <c r="B47" s="17">
        <v>7.0</v>
      </c>
      <c r="C47" s="4">
        <v>46.0</v>
      </c>
      <c r="D47" s="5" t="s">
        <v>10299</v>
      </c>
      <c r="E47" s="4" t="str">
        <f>IFERROR(__xludf.DUMMYFUNCTION("GOOGLETRANSLATE(D47, ""he"", ""en"")"),"and your greatness")</f>
        <v>and your greatness</v>
      </c>
      <c r="F47" s="4"/>
      <c r="G47" s="4"/>
      <c r="H47" s="4"/>
    </row>
    <row r="48" ht="15.75" customHeight="1">
      <c r="A48" s="3" t="s">
        <v>10300</v>
      </c>
      <c r="B48" s="1" t="s">
        <v>10301</v>
      </c>
      <c r="C48" s="4">
        <v>47.0</v>
      </c>
      <c r="D48" s="5" t="s">
        <v>10302</v>
      </c>
      <c r="E48" s="4" t="str">
        <f>IFERROR(__xludf.DUMMYFUNCTION("GOOGLETRANSLATE(D48, ""he"", ""en"")"),"Esprena:")</f>
        <v>Esprena:</v>
      </c>
      <c r="F48" s="4"/>
      <c r="G48" s="4"/>
      <c r="H48" s="4"/>
    </row>
    <row r="49" ht="15.75" customHeight="1">
      <c r="A49" s="3" t="s">
        <v>10303</v>
      </c>
      <c r="B49" s="1" t="s">
        <v>10304</v>
      </c>
      <c r="C49" s="4">
        <v>48.0</v>
      </c>
      <c r="D49" s="5" t="s">
        <v>133</v>
      </c>
      <c r="E49" s="4" t="str">
        <f>IFERROR(__xludf.DUMMYFUNCTION("GOOGLETRANSLATE(D49, ""he"", ""en"")"),"{g}")</f>
        <v>{g}</v>
      </c>
      <c r="F49" s="4"/>
      <c r="G49" s="4"/>
      <c r="H49" s="4"/>
    </row>
    <row r="50" ht="15.75" customHeight="1">
      <c r="A50" s="3" t="s">
        <v>10305</v>
      </c>
      <c r="B50" s="1" t="s">
        <v>10306</v>
      </c>
      <c r="C50" s="4">
        <v>49.0</v>
      </c>
      <c r="D50" s="5" t="s">
        <v>10300</v>
      </c>
      <c r="E50" s="4" t="str">
        <f>IFERROR(__xludf.DUMMYFUNCTION("GOOGLETRANSLATE(D50, ""he"", ""en"")"),"male")</f>
        <v>male</v>
      </c>
      <c r="F50" s="4"/>
      <c r="G50" s="4"/>
      <c r="H50" s="4"/>
    </row>
    <row r="51" ht="15.75" customHeight="1">
      <c r="A51" s="3" t="s">
        <v>4501</v>
      </c>
      <c r="B51" s="1" t="s">
        <v>10307</v>
      </c>
      <c r="C51" s="4">
        <v>50.0</v>
      </c>
      <c r="D51" s="5" t="s">
        <v>7870</v>
      </c>
      <c r="E51" s="4" t="str">
        <f>IFERROR(__xludf.DUMMYFUNCTION("GOOGLETRANSLATE(D51, ""he"", ""en"")"),"multi-")</f>
        <v>multi-</v>
      </c>
      <c r="F51" s="4"/>
      <c r="G51" s="4"/>
      <c r="H51" s="4"/>
    </row>
    <row r="52" ht="15.75" customHeight="1">
      <c r="A52" s="3" t="s">
        <v>4739</v>
      </c>
      <c r="B52" s="1" t="s">
        <v>10308</v>
      </c>
      <c r="C52" s="4">
        <v>51.0</v>
      </c>
      <c r="D52" s="5" t="s">
        <v>10309</v>
      </c>
      <c r="E52" s="4" t="str">
        <f>IFERROR(__xludf.DUMMYFUNCTION("GOOGLETRANSLATE(D52, ""he"", ""en"")"),"your goodness")</f>
        <v>your goodness</v>
      </c>
      <c r="F52" s="4"/>
      <c r="G52" s="4"/>
      <c r="H52" s="4"/>
    </row>
    <row r="53" ht="15.75" customHeight="1">
      <c r="A53" s="8" t="s">
        <v>143</v>
      </c>
      <c r="B53" s="17">
        <v>8.0</v>
      </c>
      <c r="C53" s="4">
        <v>52.0</v>
      </c>
      <c r="D53" s="5" t="s">
        <v>10310</v>
      </c>
      <c r="E53" s="4" t="str">
        <f>IFERROR(__xludf.DUMMYFUNCTION("GOOGLETRANSLATE(D53, ""he"", ""en"")"),"will express")</f>
        <v>will express</v>
      </c>
      <c r="F53" s="4"/>
      <c r="G53" s="4"/>
      <c r="H53" s="4"/>
    </row>
    <row r="54" ht="15.75" customHeight="1">
      <c r="A54" s="3" t="s">
        <v>10311</v>
      </c>
      <c r="B54" s="1" t="s">
        <v>10312</v>
      </c>
      <c r="C54" s="4">
        <v>53.0</v>
      </c>
      <c r="D54" s="5" t="s">
        <v>4501</v>
      </c>
      <c r="E54" s="4" t="str">
        <f>IFERROR(__xludf.DUMMYFUNCTION("GOOGLETRANSLATE(D54, ""he"", ""en"")"),"and your righteousness")</f>
        <v>and your righteousness</v>
      </c>
      <c r="F54" s="4"/>
      <c r="G54" s="4"/>
      <c r="H54" s="4"/>
    </row>
    <row r="55" ht="15.75" customHeight="1">
      <c r="A55" s="3" t="s">
        <v>10313</v>
      </c>
      <c r="B55" s="1" t="s">
        <v>10314</v>
      </c>
      <c r="C55" s="4">
        <v>54.0</v>
      </c>
      <c r="D55" s="5" t="s">
        <v>4747</v>
      </c>
      <c r="E55" s="4" t="str">
        <f>IFERROR(__xludf.DUMMYFUNCTION("GOOGLETRANSLATE(D55, ""he"", ""en"")"),"We will say:")</f>
        <v>We will say:</v>
      </c>
      <c r="F55" s="4"/>
      <c r="G55" s="4"/>
      <c r="H55" s="4"/>
    </row>
    <row r="56" ht="15.75" customHeight="1">
      <c r="A56" s="3" t="s">
        <v>180</v>
      </c>
      <c r="B56" s="1" t="s">
        <v>1380</v>
      </c>
      <c r="C56" s="4">
        <v>55.0</v>
      </c>
      <c r="D56" s="5" t="s">
        <v>152</v>
      </c>
      <c r="E56" s="4" t="str">
        <f>IFERROR(__xludf.DUMMYFUNCTION("GOOGLETRANSLATE(D56, ""he"", ""en"")"),"{h}")</f>
        <v>{h}</v>
      </c>
      <c r="F56" s="4"/>
      <c r="G56" s="4"/>
      <c r="H56" s="4"/>
    </row>
    <row r="57" ht="15.75" customHeight="1">
      <c r="A57" s="3" t="s">
        <v>4138</v>
      </c>
      <c r="B57" s="1" t="s">
        <v>10315</v>
      </c>
      <c r="C57" s="4">
        <v>56.0</v>
      </c>
      <c r="D57" s="5" t="s">
        <v>10311</v>
      </c>
      <c r="E57" s="4" t="str">
        <f>IFERROR(__xludf.DUMMYFUNCTION("GOOGLETRANSLATE(D57, ""he"", ""en"")"),"merciful")</f>
        <v>merciful</v>
      </c>
      <c r="F57" s="4"/>
      <c r="G57" s="4"/>
      <c r="H57" s="4"/>
    </row>
    <row r="58" ht="15.75" customHeight="1">
      <c r="A58" s="3" t="s">
        <v>10316</v>
      </c>
      <c r="B58" s="1" t="s">
        <v>10317</v>
      </c>
      <c r="C58" s="4">
        <v>57.0</v>
      </c>
      <c r="D58" s="5" t="s">
        <v>10313</v>
      </c>
      <c r="E58" s="4" t="str">
        <f>IFERROR(__xludf.DUMMYFUNCTION("GOOGLETRANSLATE(D58, ""he"", ""en"")"),"and mercy")</f>
        <v>and mercy</v>
      </c>
      <c r="F58" s="4"/>
      <c r="G58" s="4"/>
      <c r="H58" s="4"/>
    </row>
    <row r="59" ht="15.75" customHeight="1">
      <c r="A59" s="3" t="s">
        <v>10318</v>
      </c>
      <c r="B59" s="1" t="s">
        <v>10319</v>
      </c>
      <c r="C59" s="4">
        <v>58.0</v>
      </c>
      <c r="D59" s="5" t="s">
        <v>180</v>
      </c>
      <c r="E59" s="4" t="str">
        <f>IFERROR(__xludf.DUMMYFUNCTION("GOOGLETRANSLATE(D59, ""he"", ""en"")"),"Jehovah")</f>
        <v>Jehovah</v>
      </c>
      <c r="F59" s="4"/>
      <c r="G59" s="4"/>
      <c r="H59" s="4"/>
    </row>
    <row r="60" ht="15.75" customHeight="1">
      <c r="A60" s="8" t="s">
        <v>162</v>
      </c>
      <c r="B60" s="17">
        <v>9.0</v>
      </c>
      <c r="C60" s="4">
        <v>59.0</v>
      </c>
      <c r="D60" s="5" t="s">
        <v>4138</v>
      </c>
      <c r="E60" s="4" t="str">
        <f>IFERROR(__xludf.DUMMYFUNCTION("GOOGLETRANSLATE(D60, ""he"", ""en"")"),"how long")</f>
        <v>how long</v>
      </c>
      <c r="F60" s="4"/>
      <c r="G60" s="4"/>
      <c r="H60" s="4"/>
    </row>
    <row r="61" ht="15.75" customHeight="1">
      <c r="A61" s="3" t="s">
        <v>10320</v>
      </c>
      <c r="B61" s="1" t="s">
        <v>10321</v>
      </c>
      <c r="C61" s="4">
        <v>60.0</v>
      </c>
      <c r="D61" s="5" t="s">
        <v>4141</v>
      </c>
      <c r="E61" s="4" t="str">
        <f>IFERROR(__xludf.DUMMYFUNCTION("GOOGLETRANSLATE(D61, ""he"", ""en"")"),"nostrils")</f>
        <v>nostrils</v>
      </c>
      <c r="F61" s="4"/>
      <c r="G61" s="4"/>
      <c r="H61" s="4"/>
    </row>
    <row r="62" ht="15.75" customHeight="1">
      <c r="A62" s="3" t="s">
        <v>10322</v>
      </c>
      <c r="B62" s="1" t="s">
        <v>4014</v>
      </c>
      <c r="C62" s="4">
        <v>61.0</v>
      </c>
      <c r="D62" s="5" t="s">
        <v>10323</v>
      </c>
      <c r="E62" s="4" t="str">
        <f>IFERROR(__xludf.DUMMYFUNCTION("GOOGLETRANSLATE(D62, ""he"", ""en"")"),"and grew")</f>
        <v>and grew</v>
      </c>
      <c r="F62" s="4"/>
      <c r="G62" s="4"/>
      <c r="H62" s="4"/>
    </row>
    <row r="63" ht="15.75" customHeight="1">
      <c r="A63" s="3" t="s">
        <v>10324</v>
      </c>
      <c r="B63" s="1" t="s">
        <v>10325</v>
      </c>
      <c r="C63" s="4">
        <v>62.0</v>
      </c>
      <c r="D63" s="5" t="s">
        <v>10326</v>
      </c>
      <c r="E63" s="4" t="str">
        <f>IFERROR(__xludf.DUMMYFUNCTION("GOOGLETRANSLATE(D63, ""he"", ""en"")"),"grace:")</f>
        <v>grace:</v>
      </c>
      <c r="F63" s="4"/>
      <c r="G63" s="4"/>
      <c r="H63" s="4"/>
    </row>
    <row r="64" ht="15.75" customHeight="1">
      <c r="A64" s="3" t="s">
        <v>10327</v>
      </c>
      <c r="B64" s="1" t="s">
        <v>10328</v>
      </c>
      <c r="C64" s="4">
        <v>63.0</v>
      </c>
      <c r="D64" s="5" t="s">
        <v>170</v>
      </c>
      <c r="E64" s="4" t="str">
        <f>IFERROR(__xludf.DUMMYFUNCTION("GOOGLETRANSLATE(D64, ""he"", ""en"")"),"{ninth}")</f>
        <v>{ninth}</v>
      </c>
      <c r="F64" s="4"/>
      <c r="G64" s="4"/>
      <c r="H64" s="4"/>
    </row>
    <row r="65" ht="15.75" customHeight="1">
      <c r="A65" s="8" t="s">
        <v>197</v>
      </c>
      <c r="B65" s="17">
        <v>10.0</v>
      </c>
      <c r="C65" s="4">
        <v>64.0</v>
      </c>
      <c r="D65" s="5" t="s">
        <v>3713</v>
      </c>
      <c r="E65" s="4" t="str">
        <f>IFERROR(__xludf.DUMMYFUNCTION("GOOGLETRANSLATE(D65, ""he"", ""en"")"),"good")</f>
        <v>good</v>
      </c>
      <c r="F65" s="4"/>
      <c r="G65" s="4"/>
      <c r="H65" s="4"/>
    </row>
    <row r="66" ht="15.75" customHeight="1">
      <c r="A66" s="3" t="s">
        <v>4473</v>
      </c>
      <c r="B66" s="1" t="s">
        <v>10329</v>
      </c>
      <c r="C66" s="4">
        <v>65.0</v>
      </c>
      <c r="D66" s="5" t="s">
        <v>180</v>
      </c>
      <c r="E66" s="4" t="str">
        <f>IFERROR(__xludf.DUMMYFUNCTION("GOOGLETRANSLATE(D66, ""he"", ""en"")"),"Jehovah")</f>
        <v>Jehovah</v>
      </c>
      <c r="F66" s="4"/>
      <c r="G66" s="4"/>
      <c r="H66" s="4"/>
    </row>
    <row r="67" ht="15.75" customHeight="1">
      <c r="A67" s="3" t="s">
        <v>180</v>
      </c>
      <c r="B67" s="1" t="s">
        <v>1380</v>
      </c>
      <c r="C67" s="4">
        <v>66.0</v>
      </c>
      <c r="D67" s="5" t="s">
        <v>10330</v>
      </c>
      <c r="E67" s="4" t="str">
        <f>IFERROR(__xludf.DUMMYFUNCTION("GOOGLETRANSLATE(D67, ""he"", ""en"")"),"per")</f>
        <v>per</v>
      </c>
      <c r="F67" s="4"/>
      <c r="G67" s="4"/>
      <c r="H67" s="4"/>
    </row>
    <row r="68" ht="15.75" customHeight="1">
      <c r="A68" s="3" t="s">
        <v>10331</v>
      </c>
      <c r="B68" s="1" t="s">
        <v>10332</v>
      </c>
      <c r="C68" s="4">
        <v>67.0</v>
      </c>
      <c r="D68" s="5" t="s">
        <v>10324</v>
      </c>
      <c r="E68" s="4" t="str">
        <f>IFERROR(__xludf.DUMMYFUNCTION("GOOGLETRANSLATE(D68, ""he"", ""en"")"),"and his mercy")</f>
        <v>and his mercy</v>
      </c>
      <c r="F68" s="4"/>
      <c r="G68" s="4"/>
      <c r="H68" s="4"/>
    </row>
    <row r="69" ht="15.75" customHeight="1">
      <c r="A69" s="3" t="s">
        <v>8587</v>
      </c>
      <c r="B69" s="1" t="s">
        <v>8588</v>
      </c>
      <c r="C69" s="4">
        <v>68.0</v>
      </c>
      <c r="D69" s="5" t="s">
        <v>533</v>
      </c>
      <c r="E69" s="4" t="str">
        <f>IFERROR(__xludf.DUMMYFUNCTION("GOOGLETRANSLATE(D69, ""he"", ""en"")"),"on")</f>
        <v>on</v>
      </c>
      <c r="F69" s="4"/>
      <c r="G69" s="4"/>
      <c r="H69" s="4"/>
    </row>
    <row r="70" ht="15.75" customHeight="1">
      <c r="A70" s="3" t="s">
        <v>10333</v>
      </c>
      <c r="B70" s="1" t="s">
        <v>10334</v>
      </c>
      <c r="C70" s="4">
        <v>69.0</v>
      </c>
      <c r="D70" s="5" t="s">
        <v>448</v>
      </c>
      <c r="E70" s="4" t="str">
        <f>IFERROR(__xludf.DUMMYFUNCTION("GOOGLETRANSLATE(D70, ""he"", ""en"")"),"all")</f>
        <v>all</v>
      </c>
      <c r="F70" s="4"/>
      <c r="G70" s="4"/>
      <c r="H70" s="4"/>
    </row>
    <row r="71" ht="15.75" customHeight="1">
      <c r="A71" s="8" t="s">
        <v>215</v>
      </c>
      <c r="B71" s="17">
        <v>11.0</v>
      </c>
      <c r="C71" s="4">
        <v>70.0</v>
      </c>
      <c r="D71" s="5" t="s">
        <v>10335</v>
      </c>
      <c r="E71" s="4" t="str">
        <f>IFERROR(__xludf.DUMMYFUNCTION("GOOGLETRANSLATE(D71, ""he"", ""en"")"),"His actions:")</f>
        <v>His actions:</v>
      </c>
      <c r="F71" s="4"/>
      <c r="G71" s="4"/>
      <c r="H71" s="4"/>
    </row>
    <row r="72" ht="15.75" customHeight="1">
      <c r="A72" s="3" t="s">
        <v>2506</v>
      </c>
      <c r="B72" s="1" t="s">
        <v>10336</v>
      </c>
      <c r="C72" s="4">
        <v>71.0</v>
      </c>
      <c r="D72" s="5" t="s">
        <v>216</v>
      </c>
      <c r="E72" s="4" t="str">
        <f>IFERROR(__xludf.DUMMYFUNCTION("GOOGLETRANSLATE(D72, ""he"", ""en"")"),"{y}")</f>
        <v>{y}</v>
      </c>
      <c r="F72" s="4"/>
      <c r="G72" s="4"/>
      <c r="H72" s="4"/>
    </row>
    <row r="73" ht="15.75" customHeight="1">
      <c r="A73" s="3" t="s">
        <v>10337</v>
      </c>
      <c r="B73" s="1" t="s">
        <v>10338</v>
      </c>
      <c r="C73" s="4">
        <v>72.0</v>
      </c>
      <c r="D73" s="5" t="s">
        <v>4473</v>
      </c>
      <c r="E73" s="4" t="str">
        <f>IFERROR(__xludf.DUMMYFUNCTION("GOOGLETRANSLATE(D73, ""he"", ""en"")"),"thank you")</f>
        <v>thank you</v>
      </c>
      <c r="F73" s="4"/>
      <c r="G73" s="4"/>
      <c r="H73" s="4"/>
    </row>
    <row r="74" ht="15.75" customHeight="1">
      <c r="A74" s="3" t="s">
        <v>10292</v>
      </c>
      <c r="B74" s="1" t="s">
        <v>8065</v>
      </c>
      <c r="C74" s="4">
        <v>73.0</v>
      </c>
      <c r="D74" s="5" t="s">
        <v>180</v>
      </c>
      <c r="E74" s="4" t="str">
        <f>IFERROR(__xludf.DUMMYFUNCTION("GOOGLETRANSLATE(D74, ""he"", ""en"")"),"Jehovah")</f>
        <v>Jehovah</v>
      </c>
      <c r="F74" s="4"/>
      <c r="G74" s="4"/>
      <c r="H74" s="4"/>
    </row>
    <row r="75" ht="15.75" customHeight="1">
      <c r="A75" s="3" t="s">
        <v>10339</v>
      </c>
      <c r="B75" s="1" t="s">
        <v>10340</v>
      </c>
      <c r="C75" s="4">
        <v>74.0</v>
      </c>
      <c r="D75" s="5" t="s">
        <v>448</v>
      </c>
      <c r="E75" s="4" t="str">
        <f>IFERROR(__xludf.DUMMYFUNCTION("GOOGLETRANSLATE(D75, ""he"", ""en"")"),"all")</f>
        <v>all</v>
      </c>
      <c r="F75" s="4"/>
      <c r="G75" s="4"/>
      <c r="H75" s="4"/>
    </row>
    <row r="76" ht="15.75" customHeight="1">
      <c r="A76" s="3" t="s">
        <v>10341</v>
      </c>
      <c r="B76" s="1" t="s">
        <v>10278</v>
      </c>
      <c r="C76" s="4">
        <v>75.0</v>
      </c>
      <c r="D76" s="5" t="s">
        <v>5528</v>
      </c>
      <c r="E76" s="4" t="str">
        <f>IFERROR(__xludf.DUMMYFUNCTION("GOOGLETRANSLATE(D76, ""he"", ""en"")"),"your deeds")</f>
        <v>your deeds</v>
      </c>
      <c r="F76" s="4"/>
      <c r="G76" s="4"/>
      <c r="H76" s="4"/>
    </row>
    <row r="77" ht="15.75" customHeight="1">
      <c r="A77" s="8" t="s">
        <v>472</v>
      </c>
      <c r="B77" s="17">
        <v>12.0</v>
      </c>
      <c r="C77" s="4">
        <v>76.0</v>
      </c>
      <c r="D77" s="5" t="s">
        <v>8587</v>
      </c>
      <c r="E77" s="4" t="str">
        <f>IFERROR(__xludf.DUMMYFUNCTION("GOOGLETRANSLATE(D77, ""he"", ""en"")"),"and your followers")</f>
        <v>and your followers</v>
      </c>
      <c r="F77" s="4"/>
      <c r="G77" s="4"/>
      <c r="H77" s="4"/>
    </row>
    <row r="78" ht="15.75" customHeight="1">
      <c r="A78" s="3" t="s">
        <v>10342</v>
      </c>
      <c r="B78" s="1" t="s">
        <v>10343</v>
      </c>
      <c r="C78" s="4">
        <v>77.0</v>
      </c>
      <c r="D78" s="5" t="s">
        <v>10344</v>
      </c>
      <c r="E78" s="4" t="str">
        <f>IFERROR(__xludf.DUMMYFUNCTION("GOOGLETRANSLATE(D78, ""he"", ""en"")"),"blessing:")</f>
        <v>blessing:</v>
      </c>
      <c r="F78" s="4"/>
      <c r="G78" s="4"/>
      <c r="H78" s="4"/>
    </row>
    <row r="79" ht="15.75" customHeight="1">
      <c r="A79" s="3" t="s">
        <v>3371</v>
      </c>
      <c r="B79" s="1" t="s">
        <v>9153</v>
      </c>
      <c r="C79" s="4">
        <v>78.0</v>
      </c>
      <c r="D79" s="5" t="s">
        <v>233</v>
      </c>
      <c r="E79" s="4" t="str">
        <f>IFERROR(__xludf.DUMMYFUNCTION("GOOGLETRANSLATE(D79, ""he"", ""en"")"),"{y}")</f>
        <v>{y}</v>
      </c>
      <c r="F79" s="4"/>
      <c r="G79" s="4"/>
      <c r="H79" s="4"/>
    </row>
    <row r="80" ht="15.75" customHeight="1">
      <c r="A80" s="3" t="s">
        <v>10345</v>
      </c>
      <c r="B80" s="1" t="s">
        <v>10346</v>
      </c>
      <c r="C80" s="4">
        <v>79.0</v>
      </c>
      <c r="D80" s="5" t="s">
        <v>2525</v>
      </c>
      <c r="E80" s="4" t="str">
        <f>IFERROR(__xludf.DUMMYFUNCTION("GOOGLETRANSLATE(D80, ""he"", ""en"")"),"respect")</f>
        <v>respect</v>
      </c>
      <c r="F80" s="4"/>
      <c r="G80" s="4"/>
      <c r="H80" s="4"/>
    </row>
    <row r="81" ht="15.75" customHeight="1">
      <c r="A81" s="3" t="s">
        <v>10347</v>
      </c>
      <c r="B81" s="1" t="s">
        <v>10348</v>
      </c>
      <c r="C81" s="4">
        <v>80.0</v>
      </c>
      <c r="D81" s="5" t="s">
        <v>10337</v>
      </c>
      <c r="E81" s="4" t="str">
        <f>IFERROR(__xludf.DUMMYFUNCTION("GOOGLETRANSLATE(D81, ""he"", ""en"")"),"your kingdom")</f>
        <v>your kingdom</v>
      </c>
      <c r="F81" s="4"/>
      <c r="G81" s="4"/>
      <c r="H81" s="4"/>
    </row>
    <row r="82" ht="15.75" customHeight="1">
      <c r="A82" s="3" t="s">
        <v>10349</v>
      </c>
      <c r="B82" s="1" t="s">
        <v>10350</v>
      </c>
      <c r="C82" s="4">
        <v>81.0</v>
      </c>
      <c r="D82" s="5" t="s">
        <v>10292</v>
      </c>
      <c r="E82" s="4" t="str">
        <f>IFERROR(__xludf.DUMMYFUNCTION("GOOGLETRANSLATE(D82, ""he"", ""en"")"),"they will say")</f>
        <v>they will say</v>
      </c>
      <c r="F82" s="4"/>
      <c r="G82" s="4"/>
      <c r="H82" s="4"/>
    </row>
    <row r="83" ht="15.75" customHeight="1">
      <c r="A83" s="3" t="s">
        <v>10280</v>
      </c>
      <c r="B83" s="1" t="s">
        <v>10351</v>
      </c>
      <c r="C83" s="4">
        <v>82.0</v>
      </c>
      <c r="D83" s="5" t="s">
        <v>10339</v>
      </c>
      <c r="E83" s="4" t="str">
        <f>IFERROR(__xludf.DUMMYFUNCTION("GOOGLETRANSLATE(D83, ""he"", ""en"")"),"and your bravery")</f>
        <v>and your bravery</v>
      </c>
      <c r="F83" s="4"/>
      <c r="G83" s="4"/>
      <c r="H83" s="4"/>
    </row>
    <row r="84" ht="15.75" customHeight="1">
      <c r="A84" s="3" t="s">
        <v>10352</v>
      </c>
      <c r="B84" s="1" t="s">
        <v>10353</v>
      </c>
      <c r="C84" s="4">
        <v>83.0</v>
      </c>
      <c r="D84" s="5" t="s">
        <v>10354</v>
      </c>
      <c r="E84" s="4" t="str">
        <f>IFERROR(__xludf.DUMMYFUNCTION("GOOGLETRANSLATE(D84, ""he"", ""en"")"),"will talk:")</f>
        <v>will talk:</v>
      </c>
      <c r="F84" s="4"/>
      <c r="G84" s="4"/>
      <c r="H84" s="4"/>
    </row>
    <row r="85" ht="15.75" customHeight="1">
      <c r="A85" s="8" t="s">
        <v>508</v>
      </c>
      <c r="B85" s="17">
        <v>13.0</v>
      </c>
      <c r="C85" s="4">
        <v>84.0</v>
      </c>
      <c r="D85" s="5" t="s">
        <v>477</v>
      </c>
      <c r="E85" s="4" t="str">
        <f>IFERROR(__xludf.DUMMYFUNCTION("GOOGLETRANSLATE(D85, ""he"", ""en"")"),"{12}")</f>
        <v>{12}</v>
      </c>
      <c r="F85" s="4"/>
      <c r="G85" s="4"/>
      <c r="H85" s="4"/>
    </row>
    <row r="86" ht="15.75" customHeight="1">
      <c r="A86" s="3" t="s">
        <v>10337</v>
      </c>
      <c r="B86" s="1" t="s">
        <v>10355</v>
      </c>
      <c r="C86" s="4">
        <v>85.0</v>
      </c>
      <c r="D86" s="5" t="s">
        <v>10342</v>
      </c>
      <c r="E86" s="4" t="str">
        <f>IFERROR(__xludf.DUMMYFUNCTION("GOOGLETRANSLATE(D86, ""he"", ""en"")"),"inform")</f>
        <v>inform</v>
      </c>
      <c r="F86" s="4"/>
      <c r="G86" s="4"/>
      <c r="H86" s="4"/>
    </row>
    <row r="87" ht="15.75" customHeight="1">
      <c r="A87" s="3" t="s">
        <v>10356</v>
      </c>
      <c r="B87" s="1" t="s">
        <v>10357</v>
      </c>
      <c r="C87" s="4">
        <v>86.0</v>
      </c>
      <c r="D87" s="5" t="s">
        <v>3371</v>
      </c>
      <c r="E87" s="4" t="str">
        <f>IFERROR(__xludf.DUMMYFUNCTION("GOOGLETRANSLATE(D87, ""he"", ""en"")"),"My heart")</f>
        <v>My heart</v>
      </c>
      <c r="F87" s="4"/>
      <c r="G87" s="4"/>
      <c r="H87" s="4"/>
    </row>
    <row r="88" ht="15.75" customHeight="1">
      <c r="A88" s="3" t="s">
        <v>10358</v>
      </c>
      <c r="B88" s="1" t="s">
        <v>10359</v>
      </c>
      <c r="C88" s="4">
        <v>87.0</v>
      </c>
      <c r="D88" s="5" t="s">
        <v>10345</v>
      </c>
      <c r="E88" s="4" t="str">
        <f>IFERROR(__xludf.DUMMYFUNCTION("GOOGLETRANSLATE(D88, ""he"", ""en"")"),"the man")</f>
        <v>the man</v>
      </c>
      <c r="F88" s="4"/>
      <c r="G88" s="4"/>
      <c r="H88" s="4"/>
    </row>
    <row r="89" ht="15.75" customHeight="1">
      <c r="A89" s="3" t="s">
        <v>10360</v>
      </c>
      <c r="B89" s="1" t="s">
        <v>10361</v>
      </c>
      <c r="C89" s="4">
        <v>88.0</v>
      </c>
      <c r="D89" s="5" t="s">
        <v>10362</v>
      </c>
      <c r="E89" s="4" t="str">
        <f>IFERROR(__xludf.DUMMYFUNCTION("GOOGLETRANSLATE(D89, ""he"", ""en"")"),"His heroics")</f>
        <v>His heroics</v>
      </c>
      <c r="F89" s="4"/>
      <c r="G89" s="4"/>
      <c r="H89" s="4"/>
    </row>
    <row r="90" ht="15.75" customHeight="1">
      <c r="A90" s="3" t="s">
        <v>10363</v>
      </c>
      <c r="B90" s="1" t="s">
        <v>10364</v>
      </c>
      <c r="C90" s="4">
        <v>89.0</v>
      </c>
      <c r="D90" s="5" t="s">
        <v>10349</v>
      </c>
      <c r="E90" s="4" t="str">
        <f>IFERROR(__xludf.DUMMYFUNCTION("GOOGLETRANSLATE(D90, ""he"", ""en"")"),"and honor")</f>
        <v>and honor</v>
      </c>
      <c r="F90" s="4"/>
      <c r="G90" s="4"/>
      <c r="H90" s="4"/>
    </row>
    <row r="91" ht="15.75" customHeight="1">
      <c r="A91" s="3" t="s">
        <v>711</v>
      </c>
      <c r="B91" s="1" t="s">
        <v>10365</v>
      </c>
      <c r="C91" s="4">
        <v>90.0</v>
      </c>
      <c r="D91" s="5" t="s">
        <v>10280</v>
      </c>
      <c r="E91" s="4" t="str">
        <f>IFERROR(__xludf.DUMMYFUNCTION("GOOGLETRANSLATE(D91, ""he"", ""en"")"),"splendor")</f>
        <v>splendor</v>
      </c>
      <c r="F91" s="4"/>
      <c r="G91" s="4"/>
      <c r="H91" s="4"/>
    </row>
    <row r="92" ht="15.75" customHeight="1">
      <c r="A92" s="8" t="s">
        <v>784</v>
      </c>
      <c r="B92" s="17">
        <v>14.0</v>
      </c>
      <c r="C92" s="4">
        <v>91.0</v>
      </c>
      <c r="D92" s="5" t="s">
        <v>10366</v>
      </c>
      <c r="E92" s="4" t="str">
        <f>IFERROR(__xludf.DUMMYFUNCTION("GOOGLETRANSLATE(D92, ""he"", ""en"")"),"his kingdom:")</f>
        <v>his kingdom:</v>
      </c>
      <c r="F92" s="4"/>
      <c r="G92" s="4"/>
      <c r="H92" s="4"/>
    </row>
    <row r="93" ht="15.75" customHeight="1">
      <c r="A93" s="3" t="s">
        <v>10367</v>
      </c>
      <c r="B93" s="1" t="s">
        <v>10368</v>
      </c>
      <c r="C93" s="4">
        <v>92.0</v>
      </c>
      <c r="D93" s="5" t="s">
        <v>513</v>
      </c>
      <c r="E93" s="4" t="str">
        <f>IFERROR(__xludf.DUMMYFUNCTION("GOOGLETRANSLATE(D93, ""he"", ""en"")"),"{13}")</f>
        <v>{13}</v>
      </c>
      <c r="F93" s="4"/>
      <c r="G93" s="4"/>
      <c r="H93" s="4"/>
    </row>
    <row r="94" ht="15.75" customHeight="1">
      <c r="A94" s="3" t="s">
        <v>180</v>
      </c>
      <c r="B94" s="1" t="s">
        <v>1380</v>
      </c>
      <c r="C94" s="4">
        <v>93.0</v>
      </c>
      <c r="D94" s="5" t="s">
        <v>10337</v>
      </c>
      <c r="E94" s="4" t="str">
        <f>IFERROR(__xludf.DUMMYFUNCTION("GOOGLETRANSLATE(D94, ""he"", ""en"")"),"your kingdom")</f>
        <v>your kingdom</v>
      </c>
      <c r="F94" s="4"/>
      <c r="G94" s="4"/>
      <c r="H94" s="4"/>
    </row>
    <row r="95" ht="15.75" customHeight="1">
      <c r="A95" s="3" t="s">
        <v>10369</v>
      </c>
      <c r="B95" s="1" t="s">
        <v>10370</v>
      </c>
      <c r="C95" s="4">
        <v>94.0</v>
      </c>
      <c r="D95" s="5" t="s">
        <v>10356</v>
      </c>
      <c r="E95" s="4" t="str">
        <f>IFERROR(__xludf.DUMMYFUNCTION("GOOGLETRANSLATE(D95, ""he"", ""en"")"),"kingdom")</f>
        <v>kingdom</v>
      </c>
      <c r="F95" s="4"/>
      <c r="G95" s="4"/>
      <c r="H95" s="4"/>
    </row>
    <row r="96" ht="15.75" customHeight="1">
      <c r="A96" s="3" t="s">
        <v>10371</v>
      </c>
      <c r="B96" s="1" t="s">
        <v>10372</v>
      </c>
      <c r="C96" s="4">
        <v>95.0</v>
      </c>
      <c r="D96" s="5" t="s">
        <v>448</v>
      </c>
      <c r="E96" s="4" t="str">
        <f>IFERROR(__xludf.DUMMYFUNCTION("GOOGLETRANSLATE(D96, ""he"", ""en"")"),"all")</f>
        <v>all</v>
      </c>
      <c r="F96" s="4"/>
      <c r="G96" s="4"/>
      <c r="H96" s="4"/>
    </row>
    <row r="97" ht="15.75" customHeight="1">
      <c r="A97" s="3" t="s">
        <v>10373</v>
      </c>
      <c r="B97" s="1" t="s">
        <v>10374</v>
      </c>
      <c r="C97" s="4">
        <v>96.0</v>
      </c>
      <c r="D97" s="5" t="s">
        <v>10375</v>
      </c>
      <c r="E97" s="4" t="str">
        <f>IFERROR(__xludf.DUMMYFUNCTION("GOOGLETRANSLATE(D97, ""he"", ""en"")"),"Worlds")</f>
        <v>Worlds</v>
      </c>
      <c r="F97" s="4"/>
      <c r="G97" s="4"/>
      <c r="H97" s="4"/>
    </row>
    <row r="98" ht="15.75" customHeight="1">
      <c r="A98" s="8" t="s">
        <v>808</v>
      </c>
      <c r="B98" s="17">
        <v>15.0</v>
      </c>
      <c r="C98" s="4">
        <v>97.0</v>
      </c>
      <c r="D98" s="5" t="s">
        <v>10376</v>
      </c>
      <c r="E98" s="4" t="str">
        <f>IFERROR(__xludf.DUMMYFUNCTION("GOOGLETRANSLATE(D98, ""he"", ""en"")"),"and your government")</f>
        <v>and your government</v>
      </c>
      <c r="F98" s="4"/>
      <c r="G98" s="4"/>
      <c r="H98" s="4"/>
    </row>
    <row r="99" ht="15.75" customHeight="1">
      <c r="A99" s="3" t="s">
        <v>10377</v>
      </c>
      <c r="B99" s="1" t="s">
        <v>10378</v>
      </c>
      <c r="C99" s="4">
        <v>98.0</v>
      </c>
      <c r="D99" s="5" t="s">
        <v>1632</v>
      </c>
      <c r="E99" s="4" t="str">
        <f>IFERROR(__xludf.DUMMYFUNCTION("GOOGLETRANSLATE(D99, ""he"", ""en"")"),"at all")</f>
        <v>at all</v>
      </c>
      <c r="F99" s="4"/>
      <c r="G99" s="4"/>
      <c r="H99" s="4"/>
    </row>
    <row r="100" ht="15.75" customHeight="1">
      <c r="A100" s="3" t="s">
        <v>3984</v>
      </c>
      <c r="B100" s="1" t="s">
        <v>3777</v>
      </c>
      <c r="C100" s="4">
        <v>99.0</v>
      </c>
      <c r="D100" s="5" t="s">
        <v>708</v>
      </c>
      <c r="E100" s="4" t="str">
        <f>IFERROR(__xludf.DUMMYFUNCTION("GOOGLETRANSLATE(D100, ""he"", ""en"")"),"generation")</f>
        <v>generation</v>
      </c>
      <c r="F100" s="4"/>
      <c r="G100" s="4"/>
      <c r="H100" s="4"/>
    </row>
    <row r="101" ht="15.75" customHeight="1">
      <c r="A101" s="3" t="s">
        <v>10379</v>
      </c>
      <c r="B101" s="1" t="s">
        <v>10380</v>
      </c>
      <c r="C101" s="4">
        <v>100.0</v>
      </c>
      <c r="D101" s="5" t="s">
        <v>10381</v>
      </c>
      <c r="E101" s="4" t="str">
        <f>IFERROR(__xludf.DUMMYFUNCTION("GOOGLETRANSLATE(D101, ""he"", ""en"")"),"Vador:")</f>
        <v>Vador:</v>
      </c>
      <c r="F101" s="4"/>
      <c r="G101" s="4"/>
      <c r="H101" s="4"/>
    </row>
    <row r="102" ht="15.75" customHeight="1">
      <c r="A102" s="3" t="s">
        <v>4125</v>
      </c>
      <c r="B102" s="1" t="s">
        <v>10382</v>
      </c>
      <c r="C102" s="4">
        <v>101.0</v>
      </c>
      <c r="D102" s="5" t="s">
        <v>801</v>
      </c>
      <c r="E102" s="4" t="str">
        <f>IFERROR(__xludf.DUMMYFUNCTION("GOOGLETRANSLATE(D102, ""he"", ""en"")"),"{hand}")</f>
        <v>{hand}</v>
      </c>
      <c r="F102" s="4"/>
      <c r="G102" s="4"/>
      <c r="H102" s="4"/>
    </row>
    <row r="103" ht="15.75" customHeight="1">
      <c r="A103" s="3" t="s">
        <v>10383</v>
      </c>
      <c r="B103" s="1" t="s">
        <v>10384</v>
      </c>
      <c r="C103" s="4">
        <v>102.0</v>
      </c>
      <c r="D103" s="5" t="s">
        <v>10367</v>
      </c>
      <c r="E103" s="4" t="str">
        <f>IFERROR(__xludf.DUMMYFUNCTION("GOOGLETRANSLATE(D103, ""he"", ""en"")"),"reliant")</f>
        <v>reliant</v>
      </c>
      <c r="F103" s="4"/>
      <c r="G103" s="4"/>
      <c r="H103" s="4"/>
    </row>
    <row r="104" ht="15.75" customHeight="1">
      <c r="A104" s="3" t="s">
        <v>1509</v>
      </c>
      <c r="B104" s="1" t="s">
        <v>1457</v>
      </c>
      <c r="C104" s="4">
        <v>103.0</v>
      </c>
      <c r="D104" s="5" t="s">
        <v>180</v>
      </c>
      <c r="E104" s="4" t="str">
        <f>IFERROR(__xludf.DUMMYFUNCTION("GOOGLETRANSLATE(D104, ""he"", ""en"")"),"Jehovah")</f>
        <v>Jehovah</v>
      </c>
      <c r="F104" s="4"/>
      <c r="G104" s="4"/>
      <c r="H104" s="4"/>
    </row>
    <row r="105" ht="15.75" customHeight="1">
      <c r="A105" s="3" t="s">
        <v>10385</v>
      </c>
      <c r="B105" s="1" t="s">
        <v>10386</v>
      </c>
      <c r="C105" s="4">
        <v>104.0</v>
      </c>
      <c r="D105" s="5" t="s">
        <v>4017</v>
      </c>
      <c r="E105" s="4" t="str">
        <f>IFERROR(__xludf.DUMMYFUNCTION("GOOGLETRANSLATE(D105, ""he"", ""en"")"),"per")</f>
        <v>per</v>
      </c>
      <c r="F105" s="4"/>
      <c r="G105" s="4"/>
      <c r="H105" s="4"/>
    </row>
    <row r="106" ht="15.75" customHeight="1">
      <c r="A106" s="3" t="s">
        <v>10387</v>
      </c>
      <c r="B106" s="1" t="s">
        <v>10388</v>
      </c>
      <c r="C106" s="4">
        <v>105.0</v>
      </c>
      <c r="D106" s="5" t="s">
        <v>10389</v>
      </c>
      <c r="E106" s="4" t="str">
        <f>IFERROR(__xludf.DUMMYFUNCTION("GOOGLETRANSLATE(D106, ""he"", ""en"")"),"the fallen")</f>
        <v>the fallen</v>
      </c>
      <c r="F106" s="4"/>
      <c r="G106" s="4"/>
      <c r="H106" s="4"/>
    </row>
    <row r="107" ht="15.75" customHeight="1">
      <c r="A107" s="8" t="s">
        <v>828</v>
      </c>
      <c r="B107" s="17">
        <v>16.0</v>
      </c>
      <c r="C107" s="4">
        <v>106.0</v>
      </c>
      <c r="D107" s="5" t="s">
        <v>10371</v>
      </c>
      <c r="E107" s="4" t="str">
        <f>IFERROR(__xludf.DUMMYFUNCTION("GOOGLETRANSLATE(D107, ""he"", ""en"")"),"and direct")</f>
        <v>and direct</v>
      </c>
      <c r="F107" s="4"/>
      <c r="G107" s="4"/>
      <c r="H107" s="4"/>
    </row>
    <row r="108" ht="15.75" customHeight="1">
      <c r="A108" s="3" t="s">
        <v>10390</v>
      </c>
      <c r="B108" s="1" t="s">
        <v>10391</v>
      </c>
      <c r="C108" s="4">
        <v>107.0</v>
      </c>
      <c r="D108" s="5" t="s">
        <v>4017</v>
      </c>
      <c r="E108" s="4" t="str">
        <f>IFERROR(__xludf.DUMMYFUNCTION("GOOGLETRANSLATE(D108, ""he"", ""en"")"),"per")</f>
        <v>per</v>
      </c>
      <c r="F108" s="4"/>
      <c r="G108" s="4"/>
      <c r="H108" s="4"/>
    </row>
    <row r="109" ht="15.75" customHeight="1">
      <c r="A109" s="3" t="s">
        <v>10392</v>
      </c>
      <c r="B109" s="1" t="s">
        <v>9275</v>
      </c>
      <c r="C109" s="4">
        <v>108.0</v>
      </c>
      <c r="D109" s="5" t="s">
        <v>10393</v>
      </c>
      <c r="E109" s="4" t="str">
        <f>IFERROR(__xludf.DUMMYFUNCTION("GOOGLETRANSLATE(D109, ""he"", ""en"")"),"subordinates:")</f>
        <v>subordinates:</v>
      </c>
      <c r="F109" s="4"/>
      <c r="G109" s="4"/>
      <c r="H109" s="4"/>
    </row>
    <row r="110" ht="15.75" customHeight="1">
      <c r="A110" s="3" t="s">
        <v>10394</v>
      </c>
      <c r="B110" s="1" t="s">
        <v>10395</v>
      </c>
      <c r="C110" s="4">
        <v>109.0</v>
      </c>
      <c r="D110" s="5" t="s">
        <v>821</v>
      </c>
      <c r="E110" s="4" t="str">
        <f>IFERROR(__xludf.DUMMYFUNCTION("GOOGLETRANSLATE(D110, ""he"", ""en"")"),"{to}")</f>
        <v>{to}</v>
      </c>
      <c r="F110" s="4"/>
      <c r="G110" s="4"/>
      <c r="H110" s="4"/>
    </row>
    <row r="111" ht="15.75" customHeight="1">
      <c r="A111" s="3" t="s">
        <v>10396</v>
      </c>
      <c r="B111" s="1" t="s">
        <v>10397</v>
      </c>
      <c r="C111" s="4">
        <v>110.0</v>
      </c>
      <c r="D111" s="5" t="s">
        <v>10398</v>
      </c>
      <c r="E111" s="4" t="str">
        <f>IFERROR(__xludf.DUMMYFUNCTION("GOOGLETRANSLATE(D111, ""he"", ""en"")"),"my eyes")</f>
        <v>my eyes</v>
      </c>
      <c r="F111" s="4"/>
      <c r="G111" s="4"/>
      <c r="H111" s="4"/>
    </row>
    <row r="112" ht="15.75" customHeight="1">
      <c r="A112" s="3" t="s">
        <v>10399</v>
      </c>
      <c r="B112" s="1" t="s">
        <v>10400</v>
      </c>
      <c r="C112" s="4">
        <v>111.0</v>
      </c>
      <c r="D112" s="5" t="s">
        <v>7227</v>
      </c>
      <c r="E112" s="4" t="str">
        <f>IFERROR(__xludf.DUMMYFUNCTION("GOOGLETRANSLATE(D112, ""he"", ""en"")"),"all")</f>
        <v>all</v>
      </c>
      <c r="F112" s="4"/>
      <c r="G112" s="4"/>
      <c r="H112" s="4"/>
    </row>
    <row r="113" ht="15.75" customHeight="1">
      <c r="A113" s="8" t="s">
        <v>856</v>
      </c>
      <c r="B113" s="17">
        <v>17.0</v>
      </c>
      <c r="C113" s="4">
        <v>112.0</v>
      </c>
      <c r="D113" s="5" t="s">
        <v>3984</v>
      </c>
      <c r="E113" s="4" t="str">
        <f>IFERROR(__xludf.DUMMYFUNCTION("GOOGLETRANSLATE(D113, ""he"", ""en"")"),"to you")</f>
        <v>to you</v>
      </c>
      <c r="F113" s="4"/>
      <c r="G113" s="4"/>
      <c r="H113" s="4"/>
    </row>
    <row r="114" ht="15.75" customHeight="1">
      <c r="A114" s="3" t="s">
        <v>231</v>
      </c>
      <c r="B114" s="1" t="s">
        <v>7159</v>
      </c>
      <c r="C114" s="4">
        <v>113.0</v>
      </c>
      <c r="D114" s="5" t="s">
        <v>10401</v>
      </c>
      <c r="E114" s="4" t="str">
        <f>IFERROR(__xludf.DUMMYFUNCTION("GOOGLETRANSLATE(D114, ""he"", ""en"")"),"They will break")</f>
        <v>They will break</v>
      </c>
      <c r="F114" s="4"/>
      <c r="G114" s="4"/>
      <c r="H114" s="4"/>
    </row>
    <row r="115" ht="15.75" customHeight="1">
      <c r="A115" s="3" t="s">
        <v>180</v>
      </c>
      <c r="B115" s="1" t="s">
        <v>1380</v>
      </c>
      <c r="C115" s="4">
        <v>114.0</v>
      </c>
      <c r="D115" s="5" t="s">
        <v>4130</v>
      </c>
      <c r="E115" s="4" t="str">
        <f>IFERROR(__xludf.DUMMYFUNCTION("GOOGLETRANSLATE(D115, ""he"", ""en"")"),"and you")</f>
        <v>and you</v>
      </c>
      <c r="F115" s="4"/>
      <c r="G115" s="4"/>
      <c r="H115" s="4"/>
    </row>
    <row r="116" ht="15.75" customHeight="1">
      <c r="A116" s="3" t="s">
        <v>10402</v>
      </c>
      <c r="B116" s="1" t="s">
        <v>10403</v>
      </c>
      <c r="C116" s="4">
        <v>115.0</v>
      </c>
      <c r="D116" s="5" t="s">
        <v>10383</v>
      </c>
      <c r="E116" s="4" t="str">
        <f>IFERROR(__xludf.DUMMYFUNCTION("GOOGLETRANSLATE(D116, ""he"", ""en"")"),"giving")</f>
        <v>giving</v>
      </c>
      <c r="F116" s="4"/>
      <c r="G116" s="4"/>
      <c r="H116" s="4"/>
    </row>
    <row r="117" ht="15.75" customHeight="1">
      <c r="A117" s="3" t="s">
        <v>10404</v>
      </c>
      <c r="B117" s="1" t="s">
        <v>10405</v>
      </c>
      <c r="C117" s="4">
        <v>116.0</v>
      </c>
      <c r="D117" s="5" t="s">
        <v>1509</v>
      </c>
      <c r="E117" s="4" t="str">
        <f>IFERROR(__xludf.DUMMYFUNCTION("GOOGLETRANSLATE(D117, ""he"", ""en"")"),"them")</f>
        <v>them</v>
      </c>
      <c r="F117" s="4"/>
      <c r="G117" s="4"/>
      <c r="H117" s="4"/>
    </row>
    <row r="118" ht="15.75" customHeight="1">
      <c r="A118" s="3" t="s">
        <v>10406</v>
      </c>
      <c r="B118" s="1" t="s">
        <v>10407</v>
      </c>
      <c r="C118" s="4">
        <v>117.0</v>
      </c>
      <c r="D118" s="5" t="s">
        <v>1099</v>
      </c>
      <c r="E118" s="4" t="str">
        <f>IFERROR(__xludf.DUMMYFUNCTION("GOOGLETRANSLATE(D118, ""he"", ""en"")"),"you")</f>
        <v>you</v>
      </c>
      <c r="F118" s="4"/>
      <c r="G118" s="4"/>
      <c r="H118" s="4"/>
    </row>
    <row r="119" ht="15.75" customHeight="1">
      <c r="A119" s="8" t="s">
        <v>880</v>
      </c>
      <c r="B119" s="17">
        <v>18.0</v>
      </c>
      <c r="C119" s="4">
        <v>118.0</v>
      </c>
      <c r="D119" s="5" t="s">
        <v>1600</v>
      </c>
      <c r="E119" s="4" t="str">
        <f>IFERROR(__xludf.DUMMYFUNCTION("GOOGLETRANSLATE(D119, ""he"", ""en"")"),"eat them")</f>
        <v>eat them</v>
      </c>
      <c r="F119" s="4"/>
      <c r="G119" s="4"/>
      <c r="H119" s="4"/>
    </row>
    <row r="120" ht="15.75" customHeight="1">
      <c r="A120" s="3" t="s">
        <v>3879</v>
      </c>
      <c r="B120" s="1" t="s">
        <v>7308</v>
      </c>
      <c r="C120" s="4">
        <v>119.0</v>
      </c>
      <c r="D120" s="5" t="s">
        <v>10408</v>
      </c>
      <c r="E120" s="4" t="str">
        <f>IFERROR(__xludf.DUMMYFUNCTION("GOOGLETRANSLATE(D120, ""he"", ""en"")"),"timely:")</f>
        <v>timely:</v>
      </c>
      <c r="F120" s="4"/>
      <c r="G120" s="4"/>
      <c r="H120" s="4"/>
    </row>
    <row r="121" ht="15.75" customHeight="1">
      <c r="A121" s="3" t="s">
        <v>180</v>
      </c>
      <c r="B121" s="1" t="s">
        <v>1380</v>
      </c>
      <c r="C121" s="4">
        <v>120.0</v>
      </c>
      <c r="D121" s="5" t="s">
        <v>848</v>
      </c>
      <c r="E121" s="4" t="str">
        <f>IFERROR(__xludf.DUMMYFUNCTION("GOOGLETRANSLATE(D121, ""he"", ""en"")"),"{16}")</f>
        <v>{16}</v>
      </c>
      <c r="F121" s="4"/>
      <c r="G121" s="4"/>
      <c r="H121" s="4"/>
    </row>
    <row r="122" ht="15.75" customHeight="1">
      <c r="A122" s="3" t="s">
        <v>10409</v>
      </c>
      <c r="B122" s="1" t="s">
        <v>10410</v>
      </c>
      <c r="C122" s="4">
        <v>121.0</v>
      </c>
      <c r="D122" s="5" t="s">
        <v>10390</v>
      </c>
      <c r="E122" s="4" t="str">
        <f>IFERROR(__xludf.DUMMYFUNCTION("GOOGLETRANSLATE(D122, ""he"", ""en"")"),"opener")</f>
        <v>opener</v>
      </c>
      <c r="F122" s="4"/>
      <c r="G122" s="4"/>
      <c r="H122" s="4"/>
    </row>
    <row r="123" ht="15.75" customHeight="1">
      <c r="A123" s="3" t="s">
        <v>10411</v>
      </c>
      <c r="B123" s="1" t="s">
        <v>4014</v>
      </c>
      <c r="C123" s="4">
        <v>122.0</v>
      </c>
      <c r="D123" s="5" t="s">
        <v>1099</v>
      </c>
      <c r="E123" s="4" t="str">
        <f>IFERROR(__xludf.DUMMYFUNCTION("GOOGLETRANSLATE(D123, ""he"", ""en"")"),"you")</f>
        <v>you</v>
      </c>
      <c r="F123" s="4"/>
      <c r="G123" s="4"/>
      <c r="H123" s="4"/>
    </row>
    <row r="124" ht="15.75" customHeight="1">
      <c r="A124" s="3" t="s">
        <v>1035</v>
      </c>
      <c r="B124" s="1" t="s">
        <v>1036</v>
      </c>
      <c r="C124" s="4">
        <v>123.0</v>
      </c>
      <c r="D124" s="5" t="s">
        <v>9274</v>
      </c>
      <c r="E124" s="4" t="str">
        <f>IFERROR(__xludf.DUMMYFUNCTION("GOOGLETRANSLATE(D124, ""he"", ""en"")"),"your hand")</f>
        <v>your hand</v>
      </c>
      <c r="F124" s="4"/>
      <c r="G124" s="4"/>
      <c r="H124" s="4"/>
    </row>
    <row r="125" ht="15.75" customHeight="1">
      <c r="A125" s="3" t="s">
        <v>10412</v>
      </c>
      <c r="B125" s="1" t="s">
        <v>10413</v>
      </c>
      <c r="C125" s="4">
        <v>124.0</v>
      </c>
      <c r="D125" s="5" t="s">
        <v>10414</v>
      </c>
      <c r="E125" s="4" t="str">
        <f>IFERROR(__xludf.DUMMYFUNCTION("GOOGLETRANSLATE(D125, ""he"", ""en"")"),"and satisfactory")</f>
        <v>and satisfactory</v>
      </c>
      <c r="F125" s="4"/>
      <c r="G125" s="4"/>
      <c r="H125" s="4"/>
    </row>
    <row r="126" ht="15.75" customHeight="1">
      <c r="A126" s="3" t="s">
        <v>10415</v>
      </c>
      <c r="B126" s="1" t="s">
        <v>10416</v>
      </c>
      <c r="C126" s="4">
        <v>125.0</v>
      </c>
      <c r="D126" s="5" t="s">
        <v>4017</v>
      </c>
      <c r="E126" s="4" t="str">
        <f>IFERROR(__xludf.DUMMYFUNCTION("GOOGLETRANSLATE(D126, ""he"", ""en"")"),"per")</f>
        <v>per</v>
      </c>
      <c r="F126" s="4"/>
      <c r="G126" s="4"/>
      <c r="H126" s="4"/>
    </row>
    <row r="127" ht="15.75" customHeight="1">
      <c r="A127" s="8" t="s">
        <v>909</v>
      </c>
      <c r="B127" s="17">
        <v>19.0</v>
      </c>
      <c r="C127" s="4">
        <v>126.0</v>
      </c>
      <c r="D127" s="5" t="s">
        <v>10417</v>
      </c>
      <c r="E127" s="4" t="str">
        <f>IFERROR(__xludf.DUMMYFUNCTION("GOOGLETRANSLATE(D127, ""he"", ""en"")"),"live")</f>
        <v>live</v>
      </c>
      <c r="F127" s="4"/>
      <c r="G127" s="4"/>
      <c r="H127" s="4"/>
    </row>
    <row r="128" ht="15.75" customHeight="1">
      <c r="A128" s="3" t="s">
        <v>10418</v>
      </c>
      <c r="B128" s="1" t="s">
        <v>10419</v>
      </c>
      <c r="C128" s="4">
        <v>127.0</v>
      </c>
      <c r="D128" s="5" t="s">
        <v>10420</v>
      </c>
      <c r="E128" s="4" t="str">
        <f>IFERROR(__xludf.DUMMYFUNCTION("GOOGLETRANSLATE(D128, ""he"", ""en"")"),"desire:")</f>
        <v>desire:</v>
      </c>
      <c r="F128" s="4"/>
      <c r="G128" s="4"/>
      <c r="H128" s="4"/>
    </row>
    <row r="129" ht="15.75" customHeight="1">
      <c r="A129" s="3" t="s">
        <v>10421</v>
      </c>
      <c r="B129" s="1" t="s">
        <v>10422</v>
      </c>
      <c r="C129" s="4">
        <v>128.0</v>
      </c>
      <c r="D129" s="5" t="s">
        <v>867</v>
      </c>
      <c r="E129" s="4" t="str">
        <f>IFERROR(__xludf.DUMMYFUNCTION("GOOGLETRANSLATE(D129, ""he"", ""en"")"),"{17}")</f>
        <v>{17}</v>
      </c>
      <c r="F129" s="4"/>
      <c r="G129" s="4"/>
      <c r="H129" s="4"/>
    </row>
    <row r="130" ht="15.75" customHeight="1">
      <c r="A130" s="3" t="s">
        <v>9660</v>
      </c>
      <c r="B130" s="1" t="s">
        <v>10423</v>
      </c>
      <c r="C130" s="4">
        <v>129.0</v>
      </c>
      <c r="D130" s="5" t="s">
        <v>5618</v>
      </c>
      <c r="E130" s="4" t="str">
        <f>IFERROR(__xludf.DUMMYFUNCTION("GOOGLETRANSLATE(D130, ""he"", ""en"")"),"righteous")</f>
        <v>righteous</v>
      </c>
      <c r="F130" s="4"/>
      <c r="G130" s="4"/>
      <c r="H130" s="4"/>
    </row>
    <row r="131" ht="15.75" customHeight="1">
      <c r="A131" s="3" t="s">
        <v>10424</v>
      </c>
      <c r="B131" s="1" t="s">
        <v>10425</v>
      </c>
      <c r="C131" s="4">
        <v>130.0</v>
      </c>
      <c r="D131" s="5" t="s">
        <v>180</v>
      </c>
      <c r="E131" s="4" t="str">
        <f>IFERROR(__xludf.DUMMYFUNCTION("GOOGLETRANSLATE(D131, ""he"", ""en"")"),"Jehovah")</f>
        <v>Jehovah</v>
      </c>
      <c r="F131" s="4"/>
      <c r="G131" s="4"/>
      <c r="H131" s="4"/>
    </row>
    <row r="132" ht="15.75" customHeight="1">
      <c r="A132" s="3" t="s">
        <v>10426</v>
      </c>
      <c r="B132" s="1" t="s">
        <v>10427</v>
      </c>
      <c r="C132" s="4">
        <v>131.0</v>
      </c>
      <c r="D132" s="5" t="s">
        <v>1632</v>
      </c>
      <c r="E132" s="4" t="str">
        <f>IFERROR(__xludf.DUMMYFUNCTION("GOOGLETRANSLATE(D132, ""he"", ""en"")"),"at all")</f>
        <v>at all</v>
      </c>
      <c r="F132" s="4"/>
      <c r="G132" s="4"/>
      <c r="H132" s="4"/>
    </row>
    <row r="133" ht="15.75" customHeight="1">
      <c r="A133" s="3" t="s">
        <v>10428</v>
      </c>
      <c r="B133" s="1" t="s">
        <v>10429</v>
      </c>
      <c r="C133" s="4">
        <v>132.0</v>
      </c>
      <c r="D133" s="5" t="s">
        <v>10430</v>
      </c>
      <c r="E133" s="4" t="str">
        <f>IFERROR(__xludf.DUMMYFUNCTION("GOOGLETRANSLATE(D133, ""he"", ""en"")"),"his ways")</f>
        <v>his ways</v>
      </c>
      <c r="F133" s="4"/>
      <c r="G133" s="4"/>
      <c r="H133" s="4"/>
    </row>
    <row r="134" ht="15.75" customHeight="1">
      <c r="A134" s="8" t="s">
        <v>938</v>
      </c>
      <c r="B134" s="17">
        <v>20.0</v>
      </c>
      <c r="C134" s="4">
        <v>133.0</v>
      </c>
      <c r="D134" s="5" t="s">
        <v>10404</v>
      </c>
      <c r="E134" s="4" t="str">
        <f>IFERROR(__xludf.DUMMYFUNCTION("GOOGLETRANSLATE(D134, ""he"", ""en"")"),"and a devotee")</f>
        <v>and a devotee</v>
      </c>
      <c r="F134" s="4"/>
      <c r="G134" s="4"/>
      <c r="H134" s="4"/>
    </row>
    <row r="135" ht="15.75" customHeight="1">
      <c r="A135" s="3" t="s">
        <v>10431</v>
      </c>
      <c r="B135" s="1" t="s">
        <v>10432</v>
      </c>
      <c r="C135" s="4">
        <v>134.0</v>
      </c>
      <c r="D135" s="5" t="s">
        <v>1632</v>
      </c>
      <c r="E135" s="4" t="str">
        <f>IFERROR(__xludf.DUMMYFUNCTION("GOOGLETRANSLATE(D135, ""he"", ""en"")"),"at all")</f>
        <v>at all</v>
      </c>
      <c r="F135" s="4"/>
      <c r="G135" s="4"/>
      <c r="H135" s="4"/>
    </row>
    <row r="136" ht="15.75" customHeight="1">
      <c r="A136" s="3" t="s">
        <v>180</v>
      </c>
      <c r="B136" s="1" t="s">
        <v>1380</v>
      </c>
      <c r="C136" s="4">
        <v>135.0</v>
      </c>
      <c r="D136" s="5" t="s">
        <v>10335</v>
      </c>
      <c r="E136" s="4" t="str">
        <f>IFERROR(__xludf.DUMMYFUNCTION("GOOGLETRANSLATE(D136, ""he"", ""en"")"),"His actions:")</f>
        <v>His actions:</v>
      </c>
      <c r="F136" s="4"/>
      <c r="G136" s="4"/>
      <c r="H136" s="4"/>
    </row>
    <row r="137" ht="15.75" customHeight="1">
      <c r="A137" s="3" t="s">
        <v>10433</v>
      </c>
      <c r="B137" s="1" t="s">
        <v>10434</v>
      </c>
      <c r="C137" s="4">
        <v>136.0</v>
      </c>
      <c r="D137" s="5" t="s">
        <v>897</v>
      </c>
      <c r="E137" s="4" t="str">
        <f>IFERROR(__xludf.DUMMYFUNCTION("GOOGLETRANSLATE(D137, ""he"", ""en"")"),"{noun}")</f>
        <v>{noun}</v>
      </c>
      <c r="F137" s="4"/>
      <c r="G137" s="4"/>
      <c r="H137" s="4"/>
    </row>
    <row r="138" ht="15.75" customHeight="1">
      <c r="A138" s="3" t="s">
        <v>10435</v>
      </c>
      <c r="B138" s="1" t="s">
        <v>10436</v>
      </c>
      <c r="C138" s="4">
        <v>137.0</v>
      </c>
      <c r="D138" s="5" t="s">
        <v>3879</v>
      </c>
      <c r="E138" s="4" t="str">
        <f>IFERROR(__xludf.DUMMYFUNCTION("GOOGLETRANSLATE(D138, ""he"", ""en"")"),"close")</f>
        <v>close</v>
      </c>
      <c r="F138" s="4"/>
      <c r="G138" s="4"/>
      <c r="H138" s="4"/>
    </row>
    <row r="139" ht="15.75" customHeight="1">
      <c r="A139" s="3" t="s">
        <v>10437</v>
      </c>
      <c r="B139" s="1" t="s">
        <v>6247</v>
      </c>
      <c r="C139" s="4">
        <v>138.0</v>
      </c>
      <c r="D139" s="5" t="s">
        <v>180</v>
      </c>
      <c r="E139" s="4" t="str">
        <f>IFERROR(__xludf.DUMMYFUNCTION("GOOGLETRANSLATE(D139, ""he"", ""en"")"),"Jehovah")</f>
        <v>Jehovah</v>
      </c>
      <c r="F139" s="4"/>
      <c r="G139" s="4"/>
      <c r="H139" s="4"/>
    </row>
    <row r="140" ht="15.75" customHeight="1">
      <c r="A140" s="3" t="s">
        <v>10438</v>
      </c>
      <c r="B140" s="1" t="s">
        <v>10439</v>
      </c>
      <c r="C140" s="4">
        <v>139.0</v>
      </c>
      <c r="D140" s="5" t="s">
        <v>4017</v>
      </c>
      <c r="E140" s="4" t="str">
        <f>IFERROR(__xludf.DUMMYFUNCTION("GOOGLETRANSLATE(D140, ""he"", ""en"")"),"per")</f>
        <v>per</v>
      </c>
      <c r="F140" s="4"/>
      <c r="G140" s="4"/>
      <c r="H140" s="4"/>
    </row>
    <row r="141" ht="15.75" customHeight="1">
      <c r="A141" s="8" t="s">
        <v>5854</v>
      </c>
      <c r="B141" s="17">
        <v>21.0</v>
      </c>
      <c r="C141" s="4">
        <v>140.0</v>
      </c>
      <c r="D141" s="5" t="s">
        <v>10440</v>
      </c>
      <c r="E141" s="4" t="str">
        <f>IFERROR(__xludf.DUMMYFUNCTION("GOOGLETRANSLATE(D141, ""he"", ""en"")"),"his readers")</f>
        <v>his readers</v>
      </c>
      <c r="F141" s="4"/>
      <c r="G141" s="4"/>
      <c r="H141" s="4"/>
    </row>
    <row r="142" ht="15.75" customHeight="1">
      <c r="A142" s="3" t="s">
        <v>10441</v>
      </c>
      <c r="B142" s="1" t="s">
        <v>10442</v>
      </c>
      <c r="C142" s="4">
        <v>141.0</v>
      </c>
      <c r="D142" s="5" t="s">
        <v>10411</v>
      </c>
      <c r="E142" s="4" t="str">
        <f>IFERROR(__xludf.DUMMYFUNCTION("GOOGLETRANSLATE(D142, ""he"", ""en"")"),"per")</f>
        <v>per</v>
      </c>
      <c r="F142" s="4"/>
      <c r="G142" s="4"/>
      <c r="H142" s="4"/>
    </row>
    <row r="143" ht="15.75" customHeight="1">
      <c r="A143" s="3" t="s">
        <v>180</v>
      </c>
      <c r="B143" s="1" t="s">
        <v>1066</v>
      </c>
      <c r="C143" s="4">
        <v>142.0</v>
      </c>
      <c r="D143" s="5" t="s">
        <v>1039</v>
      </c>
      <c r="E143" s="4" t="str">
        <f>IFERROR(__xludf.DUMMYFUNCTION("GOOGLETRANSLATE(D143, ""he"", ""en"")"),"which")</f>
        <v>which</v>
      </c>
      <c r="F143" s="4"/>
      <c r="G143" s="4"/>
      <c r="H143" s="4"/>
    </row>
    <row r="144" ht="15.75" customHeight="1">
      <c r="A144" s="3" t="s">
        <v>3865</v>
      </c>
      <c r="B144" s="1" t="s">
        <v>10443</v>
      </c>
      <c r="C144" s="4">
        <v>143.0</v>
      </c>
      <c r="D144" s="5" t="s">
        <v>10412</v>
      </c>
      <c r="E144" s="4" t="str">
        <f>IFERROR(__xludf.DUMMYFUNCTION("GOOGLETRANSLATE(D144, ""he"", ""en"")"),"They will be called")</f>
        <v>They will be called</v>
      </c>
      <c r="F144" s="4"/>
      <c r="G144" s="4"/>
      <c r="H144" s="4"/>
    </row>
    <row r="145" ht="15.75" customHeight="1">
      <c r="A145" s="3" t="s">
        <v>1023</v>
      </c>
      <c r="B145" s="1" t="s">
        <v>7534</v>
      </c>
      <c r="C145" s="4">
        <v>144.0</v>
      </c>
      <c r="D145" s="5" t="s">
        <v>10444</v>
      </c>
      <c r="E145" s="4" t="str">
        <f>IFERROR(__xludf.DUMMYFUNCTION("GOOGLETRANSLATE(D145, ""he"", ""en"")"),"really:")</f>
        <v>really:</v>
      </c>
      <c r="F145" s="4"/>
      <c r="G145" s="4"/>
      <c r="H145" s="4"/>
    </row>
    <row r="146" ht="15.75" customHeight="1">
      <c r="A146" s="3" t="s">
        <v>10445</v>
      </c>
      <c r="B146" s="1" t="s">
        <v>10446</v>
      </c>
      <c r="C146" s="4">
        <v>145.0</v>
      </c>
      <c r="D146" s="5" t="s">
        <v>925</v>
      </c>
      <c r="E146" s="4" t="str">
        <f>IFERROR(__xludf.DUMMYFUNCTION("GOOGLETRANSLATE(D146, ""he"", ""en"")"),"{19}")</f>
        <v>{19}</v>
      </c>
      <c r="F146" s="4"/>
      <c r="G146" s="4"/>
      <c r="H146" s="4"/>
    </row>
    <row r="147" ht="15.75" customHeight="1">
      <c r="A147" s="3" t="s">
        <v>10447</v>
      </c>
      <c r="B147" s="1" t="s">
        <v>10448</v>
      </c>
      <c r="C147" s="4">
        <v>146.0</v>
      </c>
      <c r="D147" s="5" t="s">
        <v>10418</v>
      </c>
      <c r="E147" s="4" t="str">
        <f>IFERROR(__xludf.DUMMYFUNCTION("GOOGLETRANSLATE(D147, ""he"", ""en"")"),"desire")</f>
        <v>desire</v>
      </c>
      <c r="F147" s="4"/>
      <c r="G147" s="4"/>
      <c r="H147" s="4"/>
    </row>
    <row r="148" ht="15.75" customHeight="1">
      <c r="A148" s="3" t="s">
        <v>10449</v>
      </c>
      <c r="B148" s="1" t="s">
        <v>3299</v>
      </c>
      <c r="C148" s="4">
        <v>147.0</v>
      </c>
      <c r="D148" s="5" t="s">
        <v>10421</v>
      </c>
      <c r="E148" s="4" t="str">
        <f>IFERROR(__xludf.DUMMYFUNCTION("GOOGLETRANSLATE(D148, ""he"", ""en"")"),"his visions")</f>
        <v>his visions</v>
      </c>
      <c r="F148" s="4"/>
      <c r="G148" s="4"/>
      <c r="H148" s="4"/>
    </row>
    <row r="149" ht="15.75" customHeight="1">
      <c r="A149" s="3" t="s">
        <v>2074</v>
      </c>
      <c r="B149" s="1" t="s">
        <v>10450</v>
      </c>
      <c r="C149" s="4">
        <v>148.0</v>
      </c>
      <c r="D149" s="5" t="s">
        <v>9678</v>
      </c>
      <c r="E149" s="4" t="str">
        <f>IFERROR(__xludf.DUMMYFUNCTION("GOOGLETRANSLATE(D149, ""he"", ""en"")"),"will do")</f>
        <v>will do</v>
      </c>
      <c r="F149" s="4"/>
      <c r="G149" s="4"/>
      <c r="H149" s="4"/>
    </row>
    <row r="150" ht="15.75" customHeight="1">
      <c r="A150" s="3" t="s">
        <v>203</v>
      </c>
      <c r="B150" s="1" t="s">
        <v>6096</v>
      </c>
      <c r="C150" s="4">
        <v>149.0</v>
      </c>
      <c r="D150" s="5" t="s">
        <v>2052</v>
      </c>
      <c r="E150" s="4" t="str">
        <f>IFERROR(__xludf.DUMMYFUNCTION("GOOGLETRANSLATE(D150, ""he"", ""en"")"),"and you")</f>
        <v>and you</v>
      </c>
      <c r="F150" s="4"/>
      <c r="G150" s="4"/>
      <c r="H150" s="4"/>
    </row>
    <row r="151" ht="15.75" customHeight="1">
      <c r="A151" s="3" t="s">
        <v>6098</v>
      </c>
      <c r="B151" s="1" t="s">
        <v>10252</v>
      </c>
      <c r="C151" s="4">
        <v>150.0</v>
      </c>
      <c r="D151" s="5" t="s">
        <v>10451</v>
      </c>
      <c r="E151" s="4" t="str">
        <f>IFERROR(__xludf.DUMMYFUNCTION("GOOGLETRANSLATE(D151, ""he"", ""en"")"),"their sins")</f>
        <v>their sins</v>
      </c>
      <c r="F151" s="4"/>
      <c r="G151" s="4"/>
      <c r="H151" s="4"/>
    </row>
    <row r="152" ht="15.75" customHeight="1">
      <c r="A152" s="1"/>
      <c r="B152" s="1"/>
      <c r="C152" s="4">
        <v>151.0</v>
      </c>
      <c r="D152" s="5" t="s">
        <v>10452</v>
      </c>
      <c r="E152" s="4" t="str">
        <f>IFERROR(__xludf.DUMMYFUNCTION("GOOGLETRANSLATE(D152, ""he"", ""en"")"),"will hear")</f>
        <v>will hear</v>
      </c>
      <c r="F152" s="4"/>
      <c r="G152" s="4"/>
      <c r="H152" s="4"/>
    </row>
    <row r="153" ht="15.75" customHeight="1">
      <c r="A153" s="1"/>
      <c r="B153" s="1"/>
      <c r="C153" s="4">
        <v>152.0</v>
      </c>
      <c r="D153" s="5" t="s">
        <v>10453</v>
      </c>
      <c r="E153" s="4" t="str">
        <f>IFERROR(__xludf.DUMMYFUNCTION("GOOGLETRANSLATE(D153, ""he"", ""en"")"),"And Joshua:")</f>
        <v>And Joshua:</v>
      </c>
      <c r="F153" s="4"/>
      <c r="G153" s="4"/>
      <c r="H153" s="4"/>
    </row>
    <row r="154" ht="15.75" customHeight="1">
      <c r="A154" s="1"/>
      <c r="B154" s="1"/>
      <c r="C154" s="4">
        <v>153.0</v>
      </c>
      <c r="D154" s="5" t="s">
        <v>956</v>
      </c>
      <c r="E154" s="4" t="str">
        <f>IFERROR(__xludf.DUMMYFUNCTION("GOOGLETRANSLATE(D154, ""he"", ""en"")"),"{about}")</f>
        <v>{about}</v>
      </c>
      <c r="F154" s="4"/>
      <c r="G154" s="4"/>
      <c r="H154" s="4"/>
    </row>
    <row r="155" ht="15.75" customHeight="1">
      <c r="A155" s="1"/>
      <c r="B155" s="1"/>
      <c r="C155" s="4">
        <v>154.0</v>
      </c>
      <c r="D155" s="5" t="s">
        <v>8140</v>
      </c>
      <c r="E155" s="4" t="str">
        <f>IFERROR(__xludf.DUMMYFUNCTION("GOOGLETRANSLATE(D155, ""he"", ""en"")"),"guard")</f>
        <v>guard</v>
      </c>
      <c r="F155" s="4"/>
      <c r="G155" s="4"/>
      <c r="H155" s="4"/>
    </row>
    <row r="156" ht="15.75" customHeight="1">
      <c r="A156" s="1"/>
      <c r="B156" s="1"/>
      <c r="C156" s="4">
        <v>155.0</v>
      </c>
      <c r="D156" s="5" t="s">
        <v>180</v>
      </c>
      <c r="E156" s="4" t="str">
        <f>IFERROR(__xludf.DUMMYFUNCTION("GOOGLETRANSLATE(D156, ""he"", ""en"")"),"Jehovah")</f>
        <v>Jehovah</v>
      </c>
      <c r="F156" s="4"/>
      <c r="G156" s="4"/>
      <c r="H156" s="4"/>
    </row>
    <row r="157" ht="15.75" customHeight="1">
      <c r="A157" s="1"/>
      <c r="B157" s="1"/>
      <c r="C157" s="4">
        <v>156.0</v>
      </c>
      <c r="D157" s="5" t="s">
        <v>1099</v>
      </c>
      <c r="E157" s="4" t="str">
        <f>IFERROR(__xludf.DUMMYFUNCTION("GOOGLETRANSLATE(D157, ""he"", ""en"")"),"you")</f>
        <v>you</v>
      </c>
      <c r="F157" s="4"/>
      <c r="G157" s="4"/>
      <c r="H157" s="4"/>
    </row>
    <row r="158" ht="15.75" customHeight="1">
      <c r="A158" s="1"/>
      <c r="B158" s="1"/>
      <c r="C158" s="4">
        <v>157.0</v>
      </c>
      <c r="D158" s="5" t="s">
        <v>448</v>
      </c>
      <c r="E158" s="4" t="str">
        <f>IFERROR(__xludf.DUMMYFUNCTION("GOOGLETRANSLATE(D158, ""he"", ""en"")"),"all")</f>
        <v>all</v>
      </c>
      <c r="F158" s="4"/>
      <c r="G158" s="4"/>
      <c r="H158" s="4"/>
    </row>
    <row r="159" ht="15.75" customHeight="1">
      <c r="A159" s="1"/>
      <c r="B159" s="1"/>
      <c r="C159" s="4">
        <v>158.0</v>
      </c>
      <c r="D159" s="5" t="s">
        <v>10454</v>
      </c>
      <c r="E159" s="4" t="str">
        <f>IFERROR(__xludf.DUMMYFUNCTION("GOOGLETRANSLATE(D159, ""he"", ""en"")"),"his lovers")</f>
        <v>his lovers</v>
      </c>
      <c r="F159" s="4"/>
      <c r="G159" s="4"/>
      <c r="H159" s="4"/>
    </row>
    <row r="160" ht="15.75" customHeight="1">
      <c r="A160" s="1"/>
      <c r="B160" s="1"/>
      <c r="C160" s="4">
        <v>159.0</v>
      </c>
      <c r="D160" s="5" t="s">
        <v>10435</v>
      </c>
      <c r="E160" s="4" t="str">
        <f>IFERROR(__xludf.DUMMYFUNCTION("GOOGLETRANSLATE(D160, ""he"", ""en"")"),"and you")</f>
        <v>and you</v>
      </c>
      <c r="F160" s="4"/>
      <c r="G160" s="4"/>
      <c r="H160" s="4"/>
    </row>
    <row r="161" ht="15.75" customHeight="1">
      <c r="A161" s="1"/>
      <c r="B161" s="1"/>
      <c r="C161" s="4">
        <v>160.0</v>
      </c>
      <c r="D161" s="5" t="s">
        <v>448</v>
      </c>
      <c r="E161" s="4" t="str">
        <f>IFERROR(__xludf.DUMMYFUNCTION("GOOGLETRANSLATE(D161, ""he"", ""en"")"),"all")</f>
        <v>all</v>
      </c>
      <c r="F161" s="4"/>
      <c r="G161" s="4"/>
      <c r="H161" s="4"/>
    </row>
    <row r="162" ht="15.75" customHeight="1">
      <c r="A162" s="1"/>
      <c r="B162" s="1"/>
      <c r="C162" s="4">
        <v>161.0</v>
      </c>
      <c r="D162" s="5" t="s">
        <v>10455</v>
      </c>
      <c r="E162" s="4" t="str">
        <f>IFERROR(__xludf.DUMMYFUNCTION("GOOGLETRANSLATE(D162, ""he"", ""en"")"),"the wicked")</f>
        <v>the wicked</v>
      </c>
      <c r="F162" s="4"/>
      <c r="G162" s="4"/>
      <c r="H162" s="4"/>
    </row>
    <row r="163" ht="15.75" customHeight="1">
      <c r="A163" s="1"/>
      <c r="B163" s="1"/>
      <c r="C163" s="4">
        <v>162.0</v>
      </c>
      <c r="D163" s="5" t="s">
        <v>10456</v>
      </c>
      <c r="E163" s="4" t="str">
        <f>IFERROR(__xludf.DUMMYFUNCTION("GOOGLETRANSLATE(D163, ""he"", ""en"")"),"will destroy:")</f>
        <v>will destroy:</v>
      </c>
      <c r="F163" s="4"/>
      <c r="G163" s="4"/>
      <c r="H163" s="4"/>
    </row>
    <row r="164" ht="15.75" customHeight="1">
      <c r="A164" s="1"/>
      <c r="B164" s="1"/>
      <c r="C164" s="4">
        <v>163.0</v>
      </c>
      <c r="D164" s="5" t="s">
        <v>988</v>
      </c>
      <c r="E164" s="4" t="str">
        <f>IFERROR(__xludf.DUMMYFUNCTION("GOOGLETRANSLATE(D164, ""he"", ""en"")"),"{2}")</f>
        <v>{2}</v>
      </c>
      <c r="F164" s="4"/>
      <c r="G164" s="4"/>
      <c r="H164" s="4"/>
    </row>
    <row r="165" ht="15.75" customHeight="1">
      <c r="A165" s="1"/>
      <c r="B165" s="1"/>
      <c r="C165" s="4">
        <v>164.0</v>
      </c>
      <c r="D165" s="5" t="s">
        <v>10457</v>
      </c>
      <c r="E165" s="4" t="str">
        <f>IFERROR(__xludf.DUMMYFUNCTION("GOOGLETRANSLATE(D165, ""he"", ""en"")"),"glory")</f>
        <v>glory</v>
      </c>
      <c r="F165" s="4"/>
      <c r="G165" s="4"/>
      <c r="H165" s="4"/>
    </row>
    <row r="166" ht="15.75" customHeight="1">
      <c r="A166" s="1"/>
      <c r="B166" s="1"/>
      <c r="C166" s="4">
        <v>165.0</v>
      </c>
      <c r="D166" s="5" t="s">
        <v>180</v>
      </c>
      <c r="E166" s="4" t="str">
        <f>IFERROR(__xludf.DUMMYFUNCTION("GOOGLETRANSLATE(D166, ""he"", ""en"")"),"Jehovah")</f>
        <v>Jehovah</v>
      </c>
      <c r="F166" s="4"/>
      <c r="G166" s="4"/>
      <c r="H166" s="4"/>
    </row>
    <row r="167" ht="15.75" customHeight="1">
      <c r="A167" s="1"/>
      <c r="B167" s="1"/>
      <c r="C167" s="4">
        <v>166.0</v>
      </c>
      <c r="D167" s="5" t="s">
        <v>10458</v>
      </c>
      <c r="E167" s="4" t="str">
        <f>IFERROR(__xludf.DUMMYFUNCTION("GOOGLETRANSLATE(D167, ""he"", ""en"")"),"will speak")</f>
        <v>will speak</v>
      </c>
      <c r="F167" s="4"/>
      <c r="G167" s="4"/>
      <c r="H167" s="4"/>
    </row>
    <row r="168" ht="15.75" customHeight="1">
      <c r="A168" s="1"/>
      <c r="B168" s="1"/>
      <c r="C168" s="4">
        <v>167.0</v>
      </c>
      <c r="D168" s="5" t="s">
        <v>1025</v>
      </c>
      <c r="E168" s="4" t="str">
        <f>IFERROR(__xludf.DUMMYFUNCTION("GOOGLETRANSLATE(D168, ""he"", ""en"")"),"times")</f>
        <v>times</v>
      </c>
      <c r="F168" s="4"/>
      <c r="G168" s="4"/>
      <c r="H168" s="4"/>
    </row>
    <row r="169" ht="15.75" customHeight="1">
      <c r="A169" s="1"/>
      <c r="B169" s="1"/>
      <c r="C169" s="4">
        <v>168.0</v>
      </c>
      <c r="D169" s="5" t="s">
        <v>10445</v>
      </c>
      <c r="E169" s="4" t="str">
        <f>IFERROR(__xludf.DUMMYFUNCTION("GOOGLETRANSLATE(D169, ""he"", ""en"")"),"And bless you")</f>
        <v>And bless you</v>
      </c>
      <c r="F169" s="4"/>
      <c r="G169" s="4"/>
      <c r="H169" s="4"/>
    </row>
    <row r="170" ht="15.75" customHeight="1">
      <c r="A170" s="1"/>
      <c r="B170" s="1"/>
      <c r="C170" s="4">
        <v>169.0</v>
      </c>
      <c r="D170" s="5" t="s">
        <v>448</v>
      </c>
      <c r="E170" s="4" t="str">
        <f>IFERROR(__xludf.DUMMYFUNCTION("GOOGLETRANSLATE(D170, ""he"", ""en"")"),"all")</f>
        <v>all</v>
      </c>
      <c r="F170" s="4"/>
      <c r="G170" s="4"/>
      <c r="H170" s="4"/>
    </row>
    <row r="171" ht="15.75" customHeight="1">
      <c r="A171" s="1"/>
      <c r="B171" s="1"/>
      <c r="C171" s="4">
        <v>170.0</v>
      </c>
      <c r="D171" s="5" t="s">
        <v>9070</v>
      </c>
      <c r="E171" s="4" t="str">
        <f>IFERROR(__xludf.DUMMYFUNCTION("GOOGLETRANSLATE(D171, ""he"", ""en"")"),"meat")</f>
        <v>meat</v>
      </c>
      <c r="F171" s="4"/>
      <c r="G171" s="4"/>
      <c r="H171" s="4"/>
    </row>
    <row r="172" ht="15.75" customHeight="1">
      <c r="A172" s="1"/>
      <c r="B172" s="1"/>
      <c r="C172" s="4">
        <v>171.0</v>
      </c>
      <c r="D172" s="5" t="s">
        <v>3300</v>
      </c>
      <c r="E172" s="4" t="str">
        <f>IFERROR(__xludf.DUMMYFUNCTION("GOOGLETRANSLATE(D172, ""he"", ""en"")"),"name")</f>
        <v>name</v>
      </c>
      <c r="F172" s="4"/>
      <c r="G172" s="4"/>
      <c r="H172" s="4"/>
    </row>
    <row r="173" ht="15.75" customHeight="1">
      <c r="A173" s="1"/>
      <c r="B173" s="1"/>
      <c r="C173" s="4">
        <v>172.0</v>
      </c>
      <c r="D173" s="5" t="s">
        <v>2074</v>
      </c>
      <c r="E173" s="4" t="str">
        <f>IFERROR(__xludf.DUMMYFUNCTION("GOOGLETRANSLATE(D173, ""he"", ""en"")"),"His Holiness")</f>
        <v>His Holiness</v>
      </c>
      <c r="F173" s="4"/>
      <c r="G173" s="4"/>
      <c r="H173" s="4"/>
    </row>
    <row r="174" ht="15.75" customHeight="1">
      <c r="A174" s="1"/>
      <c r="B174" s="1"/>
      <c r="C174" s="4">
        <v>173.0</v>
      </c>
      <c r="D174" s="5" t="s">
        <v>203</v>
      </c>
      <c r="E174" s="4" t="str">
        <f>IFERROR(__xludf.DUMMYFUNCTION("GOOGLETRANSLATE(D174, ""he"", ""en"")"),"forever")</f>
        <v>forever</v>
      </c>
      <c r="F174" s="4"/>
      <c r="G174" s="4"/>
      <c r="H174" s="4"/>
    </row>
    <row r="175" ht="15.75" customHeight="1">
      <c r="A175" s="1"/>
      <c r="B175" s="1"/>
      <c r="C175" s="4">
        <v>174.0</v>
      </c>
      <c r="D175" s="5" t="s">
        <v>6148</v>
      </c>
      <c r="E175" s="4" t="str">
        <f>IFERROR(__xludf.DUMMYFUNCTION("GOOGLETRANSLATE(D175, ""he"", ""en"")"),"committee:")</f>
        <v>committee:</v>
      </c>
      <c r="F175" s="4"/>
      <c r="G175" s="4"/>
      <c r="H175" s="4"/>
    </row>
    <row r="176" ht="15.75" customHeight="1">
      <c r="E176" s="4" t="str">
        <f>IFERROR(__xludf.DUMMYFUNCTION("GOOGLETRANSLATE(D176, ""he"", ""en"")"),"#VALUE!")</f>
        <v>#VALUE!</v>
      </c>
    </row>
    <row r="177" ht="15.75" customHeight="1">
      <c r="E177" s="4" t="str">
        <f>IFERROR(__xludf.DUMMYFUNCTION("GOOGLETRANSLATE(D177, ""he"", ""en"")"),"#VALUE!")</f>
        <v>#VALUE!</v>
      </c>
    </row>
    <row r="178" ht="15.75" customHeight="1">
      <c r="E178" s="4" t="str">
        <f>IFERROR(__xludf.DUMMYFUNCTION("GOOGLETRANSLATE(D178, ""he"", ""en"")"),"#VALUE!")</f>
        <v>#VALUE!</v>
      </c>
    </row>
    <row r="179" ht="15.75" customHeight="1">
      <c r="E179" s="4" t="str">
        <f>IFERROR(__xludf.DUMMYFUNCTION("GOOGLETRANSLATE(D179, ""he"", ""en"")"),"#VALUE!")</f>
        <v>#VALUE!</v>
      </c>
    </row>
    <row r="180" ht="15.75" customHeight="1">
      <c r="E180" s="4" t="str">
        <f>IFERROR(__xludf.DUMMYFUNCTION("GOOGLETRANSLATE(D180, ""he"", ""en"")"),"#VALUE!")</f>
        <v>#VALUE!</v>
      </c>
    </row>
    <row r="181" ht="15.75" customHeight="1">
      <c r="E181" s="4" t="str">
        <f>IFERROR(__xludf.DUMMYFUNCTION("GOOGLETRANSLATE(D181, ""he"", ""en"")"),"#VALUE!")</f>
        <v>#VALUE!</v>
      </c>
    </row>
    <row r="182" ht="15.75" customHeight="1">
      <c r="E182" s="4" t="str">
        <f>IFERROR(__xludf.DUMMYFUNCTION("GOOGLETRANSLATE(D182, ""he"", ""en"")"),"#VALUE!")</f>
        <v>#VALUE!</v>
      </c>
    </row>
    <row r="183" ht="15.75" customHeight="1">
      <c r="E183" s="4" t="str">
        <f>IFERROR(__xludf.DUMMYFUNCTION("GOOGLETRANSLATE(D183, ""he"", ""en"")"),"#VALUE!")</f>
        <v>#VALUE!</v>
      </c>
    </row>
    <row r="184" ht="15.75" customHeight="1">
      <c r="E184" s="4" t="str">
        <f>IFERROR(__xludf.DUMMYFUNCTION("GOOGLETRANSLATE(D184, ""he"", ""en"")"),"#VALUE!")</f>
        <v>#VALUE!</v>
      </c>
    </row>
    <row r="185" ht="15.75" customHeight="1">
      <c r="E185" s="4" t="str">
        <f>IFERROR(__xludf.DUMMYFUNCTION("GOOGLETRANSLATE(D185, ""he"", ""en"")"),"#VALUE!")</f>
        <v>#VALUE!</v>
      </c>
    </row>
    <row r="186" ht="15.75" customHeight="1">
      <c r="E186" s="4" t="str">
        <f>IFERROR(__xludf.DUMMYFUNCTION("GOOGLETRANSLATE(D186, ""he"", ""en"")"),"#VALUE!")</f>
        <v>#VALUE!</v>
      </c>
    </row>
    <row r="187" ht="15.75" customHeight="1">
      <c r="E187" s="4" t="str">
        <f>IFERROR(__xludf.DUMMYFUNCTION("GOOGLETRANSLATE(D187, ""he"", ""en"")"),"#VALUE!")</f>
        <v>#VALUE!</v>
      </c>
    </row>
    <row r="188" ht="15.75" customHeight="1">
      <c r="E188" s="4" t="str">
        <f>IFERROR(__xludf.DUMMYFUNCTION("GOOGLETRANSLATE(D188, ""he"", ""en"")"),"#VALUE!")</f>
        <v>#VALUE!</v>
      </c>
    </row>
    <row r="189" ht="15.75" customHeight="1">
      <c r="E189" s="4" t="str">
        <f>IFERROR(__xludf.DUMMYFUNCTION("GOOGLETRANSLATE(D189, ""he"", ""en"")"),"#VALUE!")</f>
        <v>#VALUE!</v>
      </c>
    </row>
    <row r="190" ht="15.75" customHeight="1">
      <c r="E190" s="4" t="str">
        <f>IFERROR(__xludf.DUMMYFUNCTION("GOOGLETRANSLATE(D190, ""he"", ""en"")"),"#VALUE!")</f>
        <v>#VALUE!</v>
      </c>
    </row>
    <row r="191" ht="15.75" customHeight="1">
      <c r="E191" s="4" t="str">
        <f>IFERROR(__xludf.DUMMYFUNCTION("GOOGLETRANSLATE(D191, ""he"", ""en"")"),"#VALUE!")</f>
        <v>#VALUE!</v>
      </c>
    </row>
    <row r="192" ht="15.75" customHeight="1">
      <c r="E192" s="4" t="str">
        <f>IFERROR(__xludf.DUMMYFUNCTION("GOOGLETRANSLATE(D192, ""he"", ""en"")"),"#VALUE!")</f>
        <v>#VALUE!</v>
      </c>
    </row>
    <row r="193" ht="15.75" customHeight="1">
      <c r="E193" s="4" t="str">
        <f>IFERROR(__xludf.DUMMYFUNCTION("GOOGLETRANSLATE(D193, ""he"", ""en"")"),"#VALUE!")</f>
        <v>#VALUE!</v>
      </c>
    </row>
    <row r="194" ht="15.75" customHeight="1">
      <c r="E194" s="4" t="str">
        <f>IFERROR(__xludf.DUMMYFUNCTION("GOOGLETRANSLATE(D194, ""he"", ""en"")"),"#VALUE!")</f>
        <v>#VALUE!</v>
      </c>
    </row>
    <row r="195" ht="15.75" customHeight="1">
      <c r="E195" s="4" t="str">
        <f>IFERROR(__xludf.DUMMYFUNCTION("GOOGLETRANSLATE(D195, ""he"", ""en"")"),"#VALUE!")</f>
        <v>#VALUE!</v>
      </c>
    </row>
    <row r="196" ht="15.75" customHeight="1">
      <c r="E196" s="4" t="str">
        <f>IFERROR(__xludf.DUMMYFUNCTION("GOOGLETRANSLATE(D196, ""he"", ""en"")"),"#VALUE!")</f>
        <v>#VALUE!</v>
      </c>
    </row>
    <row r="197" ht="15.75" customHeight="1">
      <c r="E197" s="4" t="str">
        <f>IFERROR(__xludf.DUMMYFUNCTION("GOOGLETRANSLATE(D197, ""he"", ""en"")"),"#VALUE!")</f>
        <v>#VALUE!</v>
      </c>
    </row>
    <row r="198" ht="15.75" customHeight="1">
      <c r="E198" s="4" t="str">
        <f>IFERROR(__xludf.DUMMYFUNCTION("GOOGLETRANSLATE(D198, ""he"", ""en"")"),"#VALUE!")</f>
        <v>#VALUE!</v>
      </c>
    </row>
    <row r="199" ht="15.75" customHeight="1">
      <c r="E199" s="4" t="str">
        <f>IFERROR(__xludf.DUMMYFUNCTION("GOOGLETRANSLATE(D199, ""he"", ""en"")"),"#VALUE!")</f>
        <v>#VALUE!</v>
      </c>
    </row>
    <row r="200" ht="15.75" customHeight="1">
      <c r="E200" s="4" t="str">
        <f>IFERROR(__xludf.DUMMYFUNCTION("GOOGLETRANSLATE(D200, ""he"", ""en"")"),"#VALUE!")</f>
        <v>#VALUE!</v>
      </c>
    </row>
    <row r="201" ht="15.75" customHeight="1">
      <c r="E201" s="4" t="str">
        <f>IFERROR(__xludf.DUMMYFUNCTION("GOOGLETRANSLATE(D201, ""he"", ""en"")"),"#VALUE!")</f>
        <v>#VALUE!</v>
      </c>
    </row>
    <row r="202" ht="15.75" customHeight="1">
      <c r="E202" s="4" t="str">
        <f>IFERROR(__xludf.DUMMYFUNCTION("GOOGLETRANSLATE(D202, ""he"", ""en"")"),"#VALUE!")</f>
        <v>#VALUE!</v>
      </c>
    </row>
    <row r="203" ht="15.75" customHeight="1">
      <c r="E203" s="4" t="str">
        <f>IFERROR(__xludf.DUMMYFUNCTION("GOOGLETRANSLATE(D203, ""he"", ""en"")"),"#VALUE!")</f>
        <v>#VALUE!</v>
      </c>
    </row>
    <row r="204" ht="15.75" customHeight="1">
      <c r="E204" s="4" t="str">
        <f>IFERROR(__xludf.DUMMYFUNCTION("GOOGLETRANSLATE(D204, ""he"", ""en"")"),"#VALUE!")</f>
        <v>#VALUE!</v>
      </c>
    </row>
    <row r="205" ht="15.75" customHeight="1">
      <c r="E205" s="4" t="str">
        <f>IFERROR(__xludf.DUMMYFUNCTION("GOOGLETRANSLATE(D205, ""he"", ""en"")"),"#VALUE!")</f>
        <v>#VALUE!</v>
      </c>
    </row>
    <row r="206" ht="15.75" customHeight="1">
      <c r="E206" s="4" t="str">
        <f>IFERROR(__xludf.DUMMYFUNCTION("GOOGLETRANSLATE(D206, ""he"", ""en"")"),"#VALUE!")</f>
        <v>#VALUE!</v>
      </c>
    </row>
    <row r="207" ht="15.75" customHeight="1">
      <c r="E207" s="4" t="str">
        <f>IFERROR(__xludf.DUMMYFUNCTION("GOOGLETRANSLATE(D207, ""he"", ""en"")"),"#VALUE!")</f>
        <v>#VALUE!</v>
      </c>
    </row>
    <row r="208" ht="15.75" customHeight="1">
      <c r="E208" s="4" t="str">
        <f>IFERROR(__xludf.DUMMYFUNCTION("GOOGLETRANSLATE(D208, ""he"", ""en"")"),"#VALUE!")</f>
        <v>#VALUE!</v>
      </c>
    </row>
    <row r="209" ht="15.75" customHeight="1">
      <c r="E209" s="4" t="str">
        <f>IFERROR(__xludf.DUMMYFUNCTION("GOOGLETRANSLATE(D209, ""he"", ""en"")"),"#VALUE!")</f>
        <v>#VALUE!</v>
      </c>
    </row>
    <row r="210" ht="15.75" customHeight="1">
      <c r="E210" s="4" t="str">
        <f>IFERROR(__xludf.DUMMYFUNCTION("GOOGLETRANSLATE(D210, ""he"", ""en"")"),"#VALUE!")</f>
        <v>#VALUE!</v>
      </c>
    </row>
    <row r="211" ht="15.75" customHeight="1">
      <c r="E211" s="4" t="str">
        <f>IFERROR(__xludf.DUMMYFUNCTION("GOOGLETRANSLATE(D211, ""he"", ""en"")"),"#VALUE!")</f>
        <v>#VALUE!</v>
      </c>
    </row>
    <row r="212" ht="15.75" customHeight="1">
      <c r="E212" s="4" t="str">
        <f>IFERROR(__xludf.DUMMYFUNCTION("GOOGLETRANSLATE(D212, ""he"", ""en"")"),"#VALUE!")</f>
        <v>#VALUE!</v>
      </c>
    </row>
    <row r="213" ht="15.75" customHeight="1">
      <c r="E213" s="4" t="str">
        <f>IFERROR(__xludf.DUMMYFUNCTION("GOOGLETRANSLATE(D213, ""he"", ""en"")"),"#VALUE!")</f>
        <v>#VALUE!</v>
      </c>
    </row>
    <row r="214" ht="15.75" customHeight="1">
      <c r="E214" s="4" t="str">
        <f>IFERROR(__xludf.DUMMYFUNCTION("GOOGLETRANSLATE(D214, ""he"", ""en"")"),"#VALUE!")</f>
        <v>#VALUE!</v>
      </c>
    </row>
    <row r="215" ht="15.75" customHeight="1">
      <c r="E215" s="4" t="str">
        <f>IFERROR(__xludf.DUMMYFUNCTION("GOOGLETRANSLATE(D215, ""he"", ""en"")"),"#VALUE!")</f>
        <v>#VALUE!</v>
      </c>
    </row>
    <row r="216" ht="15.75" customHeight="1">
      <c r="E216" s="4" t="str">
        <f>IFERROR(__xludf.DUMMYFUNCTION("GOOGLETRANSLATE(D216, ""he"", ""en"")"),"#VALUE!")</f>
        <v>#VALUE!</v>
      </c>
    </row>
    <row r="217" ht="15.75" customHeight="1">
      <c r="E217" s="4" t="str">
        <f>IFERROR(__xludf.DUMMYFUNCTION("GOOGLETRANSLATE(D217, ""he"", ""en"")"),"#VALUE!")</f>
        <v>#VALUE!</v>
      </c>
    </row>
    <row r="218" ht="15.75" customHeight="1">
      <c r="E218" s="4" t="str">
        <f>IFERROR(__xludf.DUMMYFUNCTION("GOOGLETRANSLATE(D218, ""he"", ""en"")"),"#VALUE!")</f>
        <v>#VALUE!</v>
      </c>
    </row>
    <row r="219" ht="15.75" customHeight="1">
      <c r="E219" s="4" t="str">
        <f>IFERROR(__xludf.DUMMYFUNCTION("GOOGLETRANSLATE(D219, ""he"", ""en"")"),"#VALUE!")</f>
        <v>#VALUE!</v>
      </c>
    </row>
    <row r="220" ht="15.75" customHeight="1">
      <c r="E220" s="4" t="str">
        <f>IFERROR(__xludf.DUMMYFUNCTION("GOOGLETRANSLATE(D220, ""he"", ""en"")"),"#VALUE!")</f>
        <v>#VALUE!</v>
      </c>
    </row>
    <row r="221" ht="15.75" customHeight="1">
      <c r="E221" s="4" t="str">
        <f>IFERROR(__xludf.DUMMYFUNCTION("GOOGLETRANSLATE(D221, ""he"", ""en"")"),"#VALUE!")</f>
        <v>#VALUE!</v>
      </c>
    </row>
    <row r="222" ht="15.75" customHeight="1">
      <c r="E222" s="4" t="str">
        <f>IFERROR(__xludf.DUMMYFUNCTION("GOOGLETRANSLATE(D222, ""he"", ""en"")"),"#VALUE!")</f>
        <v>#VALUE!</v>
      </c>
    </row>
    <row r="223" ht="15.75" customHeight="1">
      <c r="E223" s="4" t="str">
        <f>IFERROR(__xludf.DUMMYFUNCTION("GOOGLETRANSLATE(D223, ""he"", ""en"")"),"#VALUE!")</f>
        <v>#VALUE!</v>
      </c>
    </row>
    <row r="224" ht="15.75" customHeight="1">
      <c r="E224" s="4" t="str">
        <f>IFERROR(__xludf.DUMMYFUNCTION("GOOGLETRANSLATE(D224, ""he"", ""en"")"),"#VALUE!")</f>
        <v>#VALUE!</v>
      </c>
    </row>
    <row r="225" ht="15.75" customHeight="1">
      <c r="E225" s="4" t="str">
        <f>IFERROR(__xludf.DUMMYFUNCTION("GOOGLETRANSLATE(D225, ""he"", ""en"")"),"#VALUE!")</f>
        <v>#VALUE!</v>
      </c>
    </row>
    <row r="226" ht="15.75" customHeight="1">
      <c r="E226" s="4" t="str">
        <f>IFERROR(__xludf.DUMMYFUNCTION("GOOGLETRANSLATE(D226, ""he"", ""en"")"),"#VALUE!")</f>
        <v>#VALUE!</v>
      </c>
    </row>
    <row r="227" ht="15.75" customHeight="1">
      <c r="E227" s="4" t="str">
        <f>IFERROR(__xludf.DUMMYFUNCTION("GOOGLETRANSLATE(D227, ""he"", ""en"")"),"#VALUE!")</f>
        <v>#VALUE!</v>
      </c>
    </row>
    <row r="228" ht="15.75" customHeight="1">
      <c r="E228" s="4" t="str">
        <f>IFERROR(__xludf.DUMMYFUNCTION("GOOGLETRANSLATE(D228, ""he"", ""en"")"),"#VALUE!")</f>
        <v>#VALUE!</v>
      </c>
    </row>
    <row r="229" ht="15.75" customHeight="1">
      <c r="E229" s="4" t="str">
        <f>IFERROR(__xludf.DUMMYFUNCTION("GOOGLETRANSLATE(D229, ""he"", ""en"")"),"#VALUE!")</f>
        <v>#VALUE!</v>
      </c>
    </row>
    <row r="230" ht="15.75" customHeight="1">
      <c r="E230" s="4" t="str">
        <f>IFERROR(__xludf.DUMMYFUNCTION("GOOGLETRANSLATE(D230, ""he"", ""en"")"),"#VALUE!")</f>
        <v>#VALUE!</v>
      </c>
    </row>
    <row r="231" ht="15.75" customHeight="1">
      <c r="E231" s="4" t="str">
        <f>IFERROR(__xludf.DUMMYFUNCTION("GOOGLETRANSLATE(D231, ""he"", ""en"")"),"#VALUE!")</f>
        <v>#VALUE!</v>
      </c>
    </row>
    <row r="232" ht="15.75" customHeight="1">
      <c r="E232" s="4" t="str">
        <f>IFERROR(__xludf.DUMMYFUNCTION("GOOGLETRANSLATE(D232, ""he"", ""en"")"),"#VALUE!")</f>
        <v>#VALUE!</v>
      </c>
    </row>
    <row r="233" ht="15.75" customHeight="1">
      <c r="E233" s="4" t="str">
        <f>IFERROR(__xludf.DUMMYFUNCTION("GOOGLETRANSLATE(D233, ""he"", ""en"")"),"#VALUE!")</f>
        <v>#VALUE!</v>
      </c>
    </row>
    <row r="234" ht="15.75" customHeight="1">
      <c r="E234" s="4" t="str">
        <f>IFERROR(__xludf.DUMMYFUNCTION("GOOGLETRANSLATE(D234, ""he"", ""en"")"),"#VALUE!")</f>
        <v>#VALUE!</v>
      </c>
    </row>
    <row r="235" ht="15.75" customHeight="1">
      <c r="E235" s="4" t="str">
        <f>IFERROR(__xludf.DUMMYFUNCTION("GOOGLETRANSLATE(D235, ""he"", ""en"")"),"#VALUE!")</f>
        <v>#VALUE!</v>
      </c>
    </row>
    <row r="236" ht="15.75" customHeight="1">
      <c r="E236" s="4" t="str">
        <f>IFERROR(__xludf.DUMMYFUNCTION("GOOGLETRANSLATE(D236, ""he"", ""en"")"),"#VALUE!")</f>
        <v>#VALUE!</v>
      </c>
    </row>
    <row r="237" ht="15.75" customHeight="1">
      <c r="E237" s="4" t="str">
        <f>IFERROR(__xludf.DUMMYFUNCTION("GOOGLETRANSLATE(D237, ""he"", ""en"")"),"#VALUE!")</f>
        <v>#VALUE!</v>
      </c>
    </row>
    <row r="238" ht="15.75" customHeight="1">
      <c r="E238" s="4" t="str">
        <f>IFERROR(__xludf.DUMMYFUNCTION("GOOGLETRANSLATE(D238, ""he"", ""en"")"),"#VALUE!")</f>
        <v>#VALUE!</v>
      </c>
    </row>
    <row r="239" ht="15.75" customHeight="1">
      <c r="E239" s="4" t="str">
        <f>IFERROR(__xludf.DUMMYFUNCTION("GOOGLETRANSLATE(D239, ""he"", ""en"")"),"#VALUE!")</f>
        <v>#VALUE!</v>
      </c>
    </row>
    <row r="240" ht="15.75" customHeight="1">
      <c r="E240" s="4" t="str">
        <f>IFERROR(__xludf.DUMMYFUNCTION("GOOGLETRANSLATE(D240, ""he"", ""en"")"),"#VALUE!")</f>
        <v>#VALUE!</v>
      </c>
    </row>
    <row r="241" ht="15.75" customHeight="1">
      <c r="E241" s="4" t="str">
        <f>IFERROR(__xludf.DUMMYFUNCTION("GOOGLETRANSLATE(D241, ""he"", ""en"")"),"#VALUE!")</f>
        <v>#VALUE!</v>
      </c>
    </row>
    <row r="242" ht="15.75" customHeight="1">
      <c r="E242" s="4" t="str">
        <f>IFERROR(__xludf.DUMMYFUNCTION("GOOGLETRANSLATE(D242, ""he"", ""en"")"),"#VALUE!")</f>
        <v>#VALUE!</v>
      </c>
    </row>
    <row r="243" ht="15.75" customHeight="1">
      <c r="E243" s="4" t="str">
        <f>IFERROR(__xludf.DUMMYFUNCTION("GOOGLETRANSLATE(D243, ""he"", ""en"")"),"#VALUE!")</f>
        <v>#VALUE!</v>
      </c>
    </row>
    <row r="244" ht="15.75" customHeight="1">
      <c r="E244" s="4" t="str">
        <f>IFERROR(__xludf.DUMMYFUNCTION("GOOGLETRANSLATE(D244, ""he"", ""en"")"),"#VALUE!")</f>
        <v>#VALUE!</v>
      </c>
    </row>
    <row r="245" ht="15.75" customHeight="1">
      <c r="E245" s="4" t="str">
        <f>IFERROR(__xludf.DUMMYFUNCTION("GOOGLETRANSLATE(D245, ""he"", ""en"")"),"#VALUE!")</f>
        <v>#VALUE!</v>
      </c>
    </row>
    <row r="246" ht="15.75" customHeight="1">
      <c r="E246" s="4" t="str">
        <f>IFERROR(__xludf.DUMMYFUNCTION("GOOGLETRANSLATE(D246, ""he"", ""en"")"),"#VALUE!")</f>
        <v>#VALUE!</v>
      </c>
    </row>
    <row r="247" ht="15.75" customHeight="1">
      <c r="E247" s="4" t="str">
        <f>IFERROR(__xludf.DUMMYFUNCTION("GOOGLETRANSLATE(D247, ""he"", ""en"")"),"#VALUE!")</f>
        <v>#VALUE!</v>
      </c>
    </row>
    <row r="248" ht="15.75" customHeight="1">
      <c r="E248" s="4" t="str">
        <f>IFERROR(__xludf.DUMMYFUNCTION("GOOGLETRANSLATE(D248, ""he"", ""en"")"),"#VALUE!")</f>
        <v>#VALUE!</v>
      </c>
    </row>
    <row r="249" ht="15.75" customHeight="1">
      <c r="E249" s="4" t="str">
        <f>IFERROR(__xludf.DUMMYFUNCTION("GOOGLETRANSLATE(D249, ""he"", ""en"")"),"#VALUE!")</f>
        <v>#VALUE!</v>
      </c>
    </row>
    <row r="250" ht="15.75" customHeight="1">
      <c r="E250" s="4" t="str">
        <f>IFERROR(__xludf.DUMMYFUNCTION("GOOGLETRANSLATE(D250, ""he"", ""en"")"),"#VALUE!")</f>
        <v>#VALUE!</v>
      </c>
    </row>
    <row r="251" ht="15.75" customHeight="1">
      <c r="E251" s="4" t="str">
        <f>IFERROR(__xludf.DUMMYFUNCTION("GOOGLETRANSLATE(D251, ""he"", ""en"")"),"#VALUE!")</f>
        <v>#VALUE!</v>
      </c>
    </row>
    <row r="252" ht="15.75" customHeight="1">
      <c r="E252" s="4" t="str">
        <f>IFERROR(__xludf.DUMMYFUNCTION("GOOGLETRANSLATE(D252, ""he"", ""en"")"),"#VALUE!")</f>
        <v>#VALUE!</v>
      </c>
    </row>
    <row r="253" ht="15.75" customHeight="1">
      <c r="E253" s="4" t="str">
        <f>IFERROR(__xludf.DUMMYFUNCTION("GOOGLETRANSLATE(D253, ""he"", ""en"")"),"#VALUE!")</f>
        <v>#VALUE!</v>
      </c>
    </row>
    <row r="254" ht="15.75" customHeight="1">
      <c r="E254" s="4" t="str">
        <f>IFERROR(__xludf.DUMMYFUNCTION("GOOGLETRANSLATE(D254, ""he"", ""en"")"),"#VALUE!")</f>
        <v>#VALUE!</v>
      </c>
    </row>
    <row r="255" ht="15.75" customHeight="1">
      <c r="E255" s="4" t="str">
        <f>IFERROR(__xludf.DUMMYFUNCTION("GOOGLETRANSLATE(D255, ""he"", ""en"")"),"#VALUE!")</f>
        <v>#VALUE!</v>
      </c>
    </row>
    <row r="256" ht="15.75" customHeight="1">
      <c r="E256" s="4" t="str">
        <f>IFERROR(__xludf.DUMMYFUNCTION("GOOGLETRANSLATE(D256, ""he"", ""en"")"),"#VALUE!")</f>
        <v>#VALUE!</v>
      </c>
    </row>
    <row r="257" ht="15.75" customHeight="1">
      <c r="E257" s="4" t="str">
        <f>IFERROR(__xludf.DUMMYFUNCTION("GOOGLETRANSLATE(D257, ""he"", ""en"")"),"#VALUE!")</f>
        <v>#VALUE!</v>
      </c>
    </row>
    <row r="258" ht="15.75" customHeight="1">
      <c r="E258" s="4" t="str">
        <f>IFERROR(__xludf.DUMMYFUNCTION("GOOGLETRANSLATE(D258, ""he"", ""en"")"),"#VALUE!")</f>
        <v>#VALUE!</v>
      </c>
    </row>
    <row r="259" ht="15.75" customHeight="1">
      <c r="E259" s="4" t="str">
        <f>IFERROR(__xludf.DUMMYFUNCTION("GOOGLETRANSLATE(D259, ""he"", ""en"")"),"#VALUE!")</f>
        <v>#VALUE!</v>
      </c>
    </row>
    <row r="260" ht="15.75" customHeight="1">
      <c r="E260" s="4" t="str">
        <f>IFERROR(__xludf.DUMMYFUNCTION("GOOGLETRANSLATE(D260, ""he"", ""en"")"),"#VALUE!")</f>
        <v>#VALUE!</v>
      </c>
    </row>
    <row r="261" ht="15.75" customHeight="1">
      <c r="E261" s="4" t="str">
        <f>IFERROR(__xludf.DUMMYFUNCTION("GOOGLETRANSLATE(D261, ""he"", ""en"")"),"#VALUE!")</f>
        <v>#VALUE!</v>
      </c>
    </row>
    <row r="262" ht="15.75" customHeight="1">
      <c r="E262" s="4" t="str">
        <f>IFERROR(__xludf.DUMMYFUNCTION("GOOGLETRANSLATE(D262, ""he"", ""en"")"),"#VALUE!")</f>
        <v>#VALUE!</v>
      </c>
    </row>
    <row r="263" ht="15.75" customHeight="1">
      <c r="E263" s="4" t="str">
        <f>IFERROR(__xludf.DUMMYFUNCTION("GOOGLETRANSLATE(D263, ""he"", ""en"")"),"#VALUE!")</f>
        <v>#VALUE!</v>
      </c>
    </row>
    <row r="264" ht="15.75" customHeight="1">
      <c r="E264" s="4" t="str">
        <f>IFERROR(__xludf.DUMMYFUNCTION("GOOGLETRANSLATE(D264, ""he"", ""en"")"),"#VALUE!")</f>
        <v>#VALUE!</v>
      </c>
    </row>
    <row r="265" ht="15.75" customHeight="1">
      <c r="E265" s="4" t="str">
        <f>IFERROR(__xludf.DUMMYFUNCTION("GOOGLETRANSLATE(D265, ""he"", ""en"")"),"#VALUE!")</f>
        <v>#VALUE!</v>
      </c>
    </row>
    <row r="266" ht="15.75" customHeight="1">
      <c r="E266" s="4" t="str">
        <f>IFERROR(__xludf.DUMMYFUNCTION("GOOGLETRANSLATE(D266, ""he"", ""en"")"),"#VALUE!")</f>
        <v>#VALUE!</v>
      </c>
    </row>
    <row r="267" ht="15.75" customHeight="1">
      <c r="E267" s="4" t="str">
        <f>IFERROR(__xludf.DUMMYFUNCTION("GOOGLETRANSLATE(D267, ""he"", ""en"")"),"#VALUE!")</f>
        <v>#VALUE!</v>
      </c>
    </row>
    <row r="268" ht="15.75" customHeight="1">
      <c r="E268" s="4" t="str">
        <f>IFERROR(__xludf.DUMMYFUNCTION("GOOGLETRANSLATE(D268, ""he"", ""en"")"),"#VALUE!")</f>
        <v>#VALUE!</v>
      </c>
    </row>
    <row r="269" ht="15.75" customHeight="1">
      <c r="E269" s="4" t="str">
        <f>IFERROR(__xludf.DUMMYFUNCTION("GOOGLETRANSLATE(D269, ""he"", ""en"")"),"#VALUE!")</f>
        <v>#VALUE!</v>
      </c>
    </row>
    <row r="270" ht="15.75" customHeight="1">
      <c r="E270" s="4" t="str">
        <f>IFERROR(__xludf.DUMMYFUNCTION("GOOGLETRANSLATE(D270, ""he"", ""en"")"),"#VALUE!")</f>
        <v>#VALUE!</v>
      </c>
    </row>
    <row r="271" ht="15.75" customHeight="1">
      <c r="E271" s="4" t="str">
        <f>IFERROR(__xludf.DUMMYFUNCTION("GOOGLETRANSLATE(D271, ""he"", ""en"")"),"#VALUE!")</f>
        <v>#VALUE!</v>
      </c>
    </row>
    <row r="272" ht="15.75" customHeight="1">
      <c r="E272" s="4" t="str">
        <f>IFERROR(__xludf.DUMMYFUNCTION("GOOGLETRANSLATE(D272, ""he"", ""en"")"),"#VALUE!")</f>
        <v>#VALUE!</v>
      </c>
    </row>
    <row r="273" ht="15.75" customHeight="1">
      <c r="E273" s="4" t="str">
        <f>IFERROR(__xludf.DUMMYFUNCTION("GOOGLETRANSLATE(D273, ""he"", ""en"")"),"#VALUE!")</f>
        <v>#VALUE!</v>
      </c>
    </row>
    <row r="274" ht="15.75" customHeight="1">
      <c r="E274" s="4" t="str">
        <f>IFERROR(__xludf.DUMMYFUNCTION("GOOGLETRANSLATE(D274, ""he"", ""en"")"),"#VALUE!")</f>
        <v>#VALUE!</v>
      </c>
    </row>
    <row r="275" ht="15.75" customHeight="1">
      <c r="E275" s="4" t="str">
        <f>IFERROR(__xludf.DUMMYFUNCTION("GOOGLETRANSLATE(D275, ""he"", ""en"")"),"#VALUE!")</f>
        <v>#VALUE!</v>
      </c>
    </row>
    <row r="276" ht="15.75" customHeight="1">
      <c r="E276" s="4" t="str">
        <f>IFERROR(__xludf.DUMMYFUNCTION("GOOGLETRANSLATE(D276, ""he"", ""en"")"),"#VALUE!")</f>
        <v>#VALUE!</v>
      </c>
    </row>
    <row r="277" ht="15.75" customHeight="1">
      <c r="E277" s="4" t="str">
        <f>IFERROR(__xludf.DUMMYFUNCTION("GOOGLETRANSLATE(D277, ""he"", ""en"")"),"#VALUE!")</f>
        <v>#VALUE!</v>
      </c>
    </row>
    <row r="278" ht="15.75" customHeight="1">
      <c r="E278" s="4" t="str">
        <f>IFERROR(__xludf.DUMMYFUNCTION("GOOGLETRANSLATE(D278, ""he"", ""en"")"),"#VALUE!")</f>
        <v>#VALUE!</v>
      </c>
    </row>
    <row r="279" ht="15.75" customHeight="1">
      <c r="E279" s="4" t="str">
        <f>IFERROR(__xludf.DUMMYFUNCTION("GOOGLETRANSLATE(D279, ""he"", ""en"")"),"#VALUE!")</f>
        <v>#VALUE!</v>
      </c>
    </row>
    <row r="280" ht="15.75" customHeight="1">
      <c r="E280" s="4" t="str">
        <f>IFERROR(__xludf.DUMMYFUNCTION("GOOGLETRANSLATE(D280, ""he"", ""en"")"),"#VALUE!")</f>
        <v>#VALUE!</v>
      </c>
    </row>
    <row r="281" ht="15.75" customHeight="1">
      <c r="E281" s="4" t="str">
        <f>IFERROR(__xludf.DUMMYFUNCTION("GOOGLETRANSLATE(D281, ""he"", ""en"")"),"#VALUE!")</f>
        <v>#VALUE!</v>
      </c>
    </row>
    <row r="282" ht="15.75" customHeight="1">
      <c r="E282" s="4" t="str">
        <f>IFERROR(__xludf.DUMMYFUNCTION("GOOGLETRANSLATE(D282, ""he"", ""en"")"),"#VALUE!")</f>
        <v>#VALUE!</v>
      </c>
    </row>
    <row r="283" ht="15.75" customHeight="1">
      <c r="E283" s="4" t="str">
        <f>IFERROR(__xludf.DUMMYFUNCTION("GOOGLETRANSLATE(D283, ""he"", ""en"")"),"#VALUE!")</f>
        <v>#VALUE!</v>
      </c>
    </row>
    <row r="284" ht="15.75" customHeight="1">
      <c r="E284" s="4" t="str">
        <f>IFERROR(__xludf.DUMMYFUNCTION("GOOGLETRANSLATE(D284, ""he"", ""en"")"),"#VALUE!")</f>
        <v>#VALUE!</v>
      </c>
    </row>
    <row r="285" ht="15.75" customHeight="1">
      <c r="E285" s="4" t="str">
        <f>IFERROR(__xludf.DUMMYFUNCTION("GOOGLETRANSLATE(D285, ""he"", ""en"")"),"#VALUE!")</f>
        <v>#VALUE!</v>
      </c>
    </row>
    <row r="286" ht="15.75" customHeight="1">
      <c r="E286" s="4" t="str">
        <f>IFERROR(__xludf.DUMMYFUNCTION("GOOGLETRANSLATE(D286, ""he"", ""en"")"),"#VALUE!")</f>
        <v>#VALUE!</v>
      </c>
    </row>
    <row r="287" ht="15.75" customHeight="1">
      <c r="E287" s="4" t="str">
        <f>IFERROR(__xludf.DUMMYFUNCTION("GOOGLETRANSLATE(D287, ""he"", ""en"")"),"#VALUE!")</f>
        <v>#VALUE!</v>
      </c>
    </row>
    <row r="288" ht="15.75" customHeight="1">
      <c r="E288" s="4" t="str">
        <f>IFERROR(__xludf.DUMMYFUNCTION("GOOGLETRANSLATE(D288, ""he"", ""en"")"),"#VALUE!")</f>
        <v>#VALUE!</v>
      </c>
    </row>
    <row r="289" ht="15.75" customHeight="1">
      <c r="E289" s="4" t="str">
        <f>IFERROR(__xludf.DUMMYFUNCTION("GOOGLETRANSLATE(D289, ""he"", ""en"")"),"#VALUE!")</f>
        <v>#VALUE!</v>
      </c>
    </row>
    <row r="290" ht="15.75" customHeight="1">
      <c r="E290" s="4" t="str">
        <f>IFERROR(__xludf.DUMMYFUNCTION("GOOGLETRANSLATE(D290, ""he"", ""en"")"),"#VALUE!")</f>
        <v>#VALUE!</v>
      </c>
    </row>
    <row r="291" ht="15.75" customHeight="1">
      <c r="E291" s="4" t="str">
        <f>IFERROR(__xludf.DUMMYFUNCTION("GOOGLETRANSLATE(D291, ""he"", ""en"")"),"#VALUE!")</f>
        <v>#VALUE!</v>
      </c>
    </row>
    <row r="292" ht="15.75" customHeight="1">
      <c r="E292" s="4" t="str">
        <f>IFERROR(__xludf.DUMMYFUNCTION("GOOGLETRANSLATE(D292, ""he"", ""en"")"),"#VALUE!")</f>
        <v>#VALUE!</v>
      </c>
    </row>
    <row r="293" ht="15.75" customHeight="1">
      <c r="E293" s="4" t="str">
        <f>IFERROR(__xludf.DUMMYFUNCTION("GOOGLETRANSLATE(D293, ""he"", ""en"")"),"#VALUE!")</f>
        <v>#VALUE!</v>
      </c>
    </row>
    <row r="294" ht="15.75" customHeight="1">
      <c r="E294" s="4" t="str">
        <f>IFERROR(__xludf.DUMMYFUNCTION("GOOGLETRANSLATE(D294, ""he"", ""en"")"),"#VALUE!")</f>
        <v>#VALUE!</v>
      </c>
    </row>
    <row r="295" ht="15.75" customHeight="1">
      <c r="E295" s="4" t="str">
        <f>IFERROR(__xludf.DUMMYFUNCTION("GOOGLETRANSLATE(D295, ""he"", ""en"")"),"#VALUE!")</f>
        <v>#VALUE!</v>
      </c>
    </row>
    <row r="296" ht="15.75" customHeight="1">
      <c r="E296" s="4" t="str">
        <f>IFERROR(__xludf.DUMMYFUNCTION("GOOGLETRANSLATE(D296, ""he"", ""en"")"),"#VALUE!")</f>
        <v>#VALUE!</v>
      </c>
    </row>
    <row r="297" ht="15.75" customHeight="1">
      <c r="E297" s="4" t="str">
        <f>IFERROR(__xludf.DUMMYFUNCTION("GOOGLETRANSLATE(D297, ""he"", ""en"")"),"#VALUE!")</f>
        <v>#VALUE!</v>
      </c>
    </row>
    <row r="298" ht="15.75" customHeight="1">
      <c r="E298" s="4" t="str">
        <f>IFERROR(__xludf.DUMMYFUNCTION("GOOGLETRANSLATE(D298, ""he"", ""en"")"),"#VALUE!")</f>
        <v>#VALUE!</v>
      </c>
    </row>
    <row r="299" ht="15.75" customHeight="1">
      <c r="E299" s="4" t="str">
        <f>IFERROR(__xludf.DUMMYFUNCTION("GOOGLETRANSLATE(D299, ""he"", ""en"")"),"#VALUE!")</f>
        <v>#VALUE!</v>
      </c>
    </row>
    <row r="300" ht="15.75" customHeight="1">
      <c r="E300" s="4" t="str">
        <f>IFERROR(__xludf.DUMMYFUNCTION("GOOGLETRANSLATE(D300, ""he"", ""en"")"),"#VALUE!")</f>
        <v>#VALUE!</v>
      </c>
    </row>
    <row r="301" ht="15.75" customHeight="1">
      <c r="E301" s="4" t="str">
        <f>IFERROR(__xludf.DUMMYFUNCTION("GOOGLETRANSLATE(D301, ""he"", ""en"")"),"#VALUE!")</f>
        <v>#VALUE!</v>
      </c>
    </row>
    <row r="302" ht="15.75" customHeight="1">
      <c r="E302" s="4" t="str">
        <f>IFERROR(__xludf.DUMMYFUNCTION("GOOGLETRANSLATE(D302, ""he"", ""en"")"),"#VALUE!")</f>
        <v>#VALUE!</v>
      </c>
    </row>
    <row r="303" ht="15.75" customHeight="1">
      <c r="E303" s="4" t="str">
        <f>IFERROR(__xludf.DUMMYFUNCTION("GOOGLETRANSLATE(D303, ""he"", ""en"")"),"#VALUE!")</f>
        <v>#VALUE!</v>
      </c>
    </row>
    <row r="304" ht="15.75" customHeight="1">
      <c r="E304" s="4" t="str">
        <f>IFERROR(__xludf.DUMMYFUNCTION("GOOGLETRANSLATE(D304, ""he"", ""en"")"),"#VALUE!")</f>
        <v>#VALUE!</v>
      </c>
    </row>
    <row r="305" ht="15.75" customHeight="1">
      <c r="E305" s="4" t="str">
        <f>IFERROR(__xludf.DUMMYFUNCTION("GOOGLETRANSLATE(D305, ""he"", ""en"")"),"#VALUE!")</f>
        <v>#VALUE!</v>
      </c>
    </row>
    <row r="306" ht="15.75" customHeight="1">
      <c r="E306" s="4" t="str">
        <f>IFERROR(__xludf.DUMMYFUNCTION("GOOGLETRANSLATE(D306, ""he"", ""en"")"),"#VALUE!")</f>
        <v>#VALUE!</v>
      </c>
    </row>
    <row r="307" ht="15.75" customHeight="1">
      <c r="E307" s="4" t="str">
        <f>IFERROR(__xludf.DUMMYFUNCTION("GOOGLETRANSLATE(D307, ""he"", ""en"")"),"#VALUE!")</f>
        <v>#VALUE!</v>
      </c>
    </row>
    <row r="308" ht="15.75" customHeight="1">
      <c r="E308" s="4" t="str">
        <f>IFERROR(__xludf.DUMMYFUNCTION("GOOGLETRANSLATE(D308, ""he"", ""en"")"),"#VALUE!")</f>
        <v>#VALUE!</v>
      </c>
    </row>
    <row r="309" ht="15.75" customHeight="1">
      <c r="E309" s="4" t="str">
        <f>IFERROR(__xludf.DUMMYFUNCTION("GOOGLETRANSLATE(D309, ""he"", ""en"")"),"#VALUE!")</f>
        <v>#VALUE!</v>
      </c>
    </row>
    <row r="310" ht="15.75" customHeight="1">
      <c r="E310" s="4" t="str">
        <f>IFERROR(__xludf.DUMMYFUNCTION("GOOGLETRANSLATE(D310, ""he"", ""en"")"),"#VALUE!")</f>
        <v>#VALUE!</v>
      </c>
    </row>
    <row r="311" ht="15.75" customHeight="1">
      <c r="E311" s="4" t="str">
        <f>IFERROR(__xludf.DUMMYFUNCTION("GOOGLETRANSLATE(D311, ""he"", ""en"")"),"#VALUE!")</f>
        <v>#VALUE!</v>
      </c>
    </row>
    <row r="312" ht="15.75" customHeight="1">
      <c r="E312" s="4" t="str">
        <f>IFERROR(__xludf.DUMMYFUNCTION("GOOGLETRANSLATE(D312, ""he"", ""en"")"),"#VALUE!")</f>
        <v>#VALUE!</v>
      </c>
    </row>
    <row r="313" ht="15.75" customHeight="1">
      <c r="E313" s="4" t="str">
        <f>IFERROR(__xludf.DUMMYFUNCTION("GOOGLETRANSLATE(D313, ""he"", ""en"")"),"#VALUE!")</f>
        <v>#VALUE!</v>
      </c>
    </row>
    <row r="314" ht="15.75" customHeight="1">
      <c r="E314" s="4" t="str">
        <f>IFERROR(__xludf.DUMMYFUNCTION("GOOGLETRANSLATE(D314, ""he"", ""en"")"),"#VALUE!")</f>
        <v>#VALUE!</v>
      </c>
    </row>
    <row r="315" ht="15.75" customHeight="1">
      <c r="E315" s="4" t="str">
        <f>IFERROR(__xludf.DUMMYFUNCTION("GOOGLETRANSLATE(D315, ""he"", ""en"")"),"#VALUE!")</f>
        <v>#VALUE!</v>
      </c>
    </row>
    <row r="316" ht="15.75" customHeight="1">
      <c r="E316" s="4" t="str">
        <f>IFERROR(__xludf.DUMMYFUNCTION("GOOGLETRANSLATE(D316, ""he"", ""en"")"),"#VALUE!")</f>
        <v>#VALUE!</v>
      </c>
    </row>
    <row r="317" ht="15.75" customHeight="1">
      <c r="E317" s="4" t="str">
        <f>IFERROR(__xludf.DUMMYFUNCTION("GOOGLETRANSLATE(D317, ""he"", ""en"")"),"#VALUE!")</f>
        <v>#VALUE!</v>
      </c>
    </row>
    <row r="318" ht="15.75" customHeight="1">
      <c r="E318" s="4" t="str">
        <f>IFERROR(__xludf.DUMMYFUNCTION("GOOGLETRANSLATE(D318, ""he"", ""en"")"),"#VALUE!")</f>
        <v>#VALUE!</v>
      </c>
    </row>
    <row r="319" ht="15.75" customHeight="1">
      <c r="E319" s="4" t="str">
        <f>IFERROR(__xludf.DUMMYFUNCTION("GOOGLETRANSLATE(D319, ""he"", ""en"")"),"#VALUE!")</f>
        <v>#VALUE!</v>
      </c>
    </row>
    <row r="320" ht="15.75" customHeight="1">
      <c r="E320" s="4" t="str">
        <f>IFERROR(__xludf.DUMMYFUNCTION("GOOGLETRANSLATE(D320, ""he"", ""en"")"),"#VALUE!")</f>
        <v>#VALUE!</v>
      </c>
    </row>
    <row r="321" ht="15.75" customHeight="1">
      <c r="E321" s="4" t="str">
        <f>IFERROR(__xludf.DUMMYFUNCTION("GOOGLETRANSLATE(D321, ""he"", ""en"")"),"#VALUE!")</f>
        <v>#VALUE!</v>
      </c>
    </row>
    <row r="322" ht="15.75" customHeight="1">
      <c r="E322" s="4" t="str">
        <f>IFERROR(__xludf.DUMMYFUNCTION("GOOGLETRANSLATE(D322, ""he"", ""en"")"),"#VALUE!")</f>
        <v>#VALUE!</v>
      </c>
    </row>
    <row r="323" ht="15.75" customHeight="1">
      <c r="E323" s="4" t="str">
        <f>IFERROR(__xludf.DUMMYFUNCTION("GOOGLETRANSLATE(D323, ""he"", ""en"")"),"#VALUE!")</f>
        <v>#VALUE!</v>
      </c>
    </row>
    <row r="324" ht="15.75" customHeight="1">
      <c r="E324" s="4" t="str">
        <f>IFERROR(__xludf.DUMMYFUNCTION("GOOGLETRANSLATE(D324, ""he"", ""en"")"),"#VALUE!")</f>
        <v>#VALUE!</v>
      </c>
    </row>
    <row r="325" ht="15.75" customHeight="1">
      <c r="E325" s="4" t="str">
        <f>IFERROR(__xludf.DUMMYFUNCTION("GOOGLETRANSLATE(D325, ""he"", ""en"")"),"#VALUE!")</f>
        <v>#VALUE!</v>
      </c>
    </row>
    <row r="326" ht="15.75" customHeight="1">
      <c r="E326" s="4" t="str">
        <f>IFERROR(__xludf.DUMMYFUNCTION("GOOGLETRANSLATE(D326, ""he"", ""en"")"),"#VALUE!")</f>
        <v>#VALUE!</v>
      </c>
    </row>
    <row r="327" ht="15.75" customHeight="1">
      <c r="E327" s="4" t="str">
        <f>IFERROR(__xludf.DUMMYFUNCTION("GOOGLETRANSLATE(D327, ""he"", ""en"")"),"#VALUE!")</f>
        <v>#VALUE!</v>
      </c>
    </row>
    <row r="328" ht="15.75" customHeight="1">
      <c r="E328" s="4" t="str">
        <f>IFERROR(__xludf.DUMMYFUNCTION("GOOGLETRANSLATE(D328, ""he"", ""en"")"),"#VALUE!")</f>
        <v>#VALUE!</v>
      </c>
    </row>
    <row r="329" ht="15.75" customHeight="1">
      <c r="E329" s="4" t="str">
        <f>IFERROR(__xludf.DUMMYFUNCTION("GOOGLETRANSLATE(D329, ""he"", ""en"")"),"#VALUE!")</f>
        <v>#VALUE!</v>
      </c>
    </row>
    <row r="330" ht="15.75" customHeight="1">
      <c r="E330" s="4" t="str">
        <f>IFERROR(__xludf.DUMMYFUNCTION("GOOGLETRANSLATE(D330, ""he"", ""en"")"),"#VALUE!")</f>
        <v>#VALUE!</v>
      </c>
    </row>
    <row r="331" ht="15.75" customHeight="1">
      <c r="E331" s="4" t="str">
        <f>IFERROR(__xludf.DUMMYFUNCTION("GOOGLETRANSLATE(D331, ""he"", ""en"")"),"#VALUE!")</f>
        <v>#VALUE!</v>
      </c>
    </row>
    <row r="332" ht="15.75" customHeight="1">
      <c r="E332" s="4" t="str">
        <f>IFERROR(__xludf.DUMMYFUNCTION("GOOGLETRANSLATE(D332, ""he"", ""en"")"),"#VALUE!")</f>
        <v>#VALUE!</v>
      </c>
    </row>
    <row r="333" ht="15.75" customHeight="1">
      <c r="E333" s="4" t="str">
        <f>IFERROR(__xludf.DUMMYFUNCTION("GOOGLETRANSLATE(D333, ""he"", ""en"")"),"#VALUE!")</f>
        <v>#VALUE!</v>
      </c>
    </row>
    <row r="334" ht="15.75" customHeight="1">
      <c r="E334" s="4" t="str">
        <f>IFERROR(__xludf.DUMMYFUNCTION("GOOGLETRANSLATE(D334, ""he"", ""en"")"),"#VALUE!")</f>
        <v>#VALUE!</v>
      </c>
    </row>
    <row r="335" ht="15.75" customHeight="1">
      <c r="E335" s="4" t="str">
        <f>IFERROR(__xludf.DUMMYFUNCTION("GOOGLETRANSLATE(D335, ""he"", ""en"")"),"#VALUE!")</f>
        <v>#VALUE!</v>
      </c>
    </row>
    <row r="336" ht="15.75" customHeight="1">
      <c r="E336" s="4" t="str">
        <f>IFERROR(__xludf.DUMMYFUNCTION("GOOGLETRANSLATE(D336, ""he"", ""en"")"),"#VALUE!")</f>
        <v>#VALUE!</v>
      </c>
    </row>
    <row r="337" ht="15.75" customHeight="1">
      <c r="E337" s="4" t="str">
        <f>IFERROR(__xludf.DUMMYFUNCTION("GOOGLETRANSLATE(D337, ""he"", ""en"")"),"#VALUE!")</f>
        <v>#VALUE!</v>
      </c>
    </row>
    <row r="338" ht="15.75" customHeight="1">
      <c r="E338" s="4" t="str">
        <f>IFERROR(__xludf.DUMMYFUNCTION("GOOGLETRANSLATE(D338, ""he"", ""en"")"),"#VALUE!")</f>
        <v>#VALUE!</v>
      </c>
    </row>
    <row r="339" ht="15.75" customHeight="1">
      <c r="E339" s="4" t="str">
        <f>IFERROR(__xludf.DUMMYFUNCTION("GOOGLETRANSLATE(D339, ""he"", ""en"")"),"#VALUE!")</f>
        <v>#VALUE!</v>
      </c>
    </row>
    <row r="340" ht="15.75" customHeight="1">
      <c r="E340" s="4" t="str">
        <f>IFERROR(__xludf.DUMMYFUNCTION("GOOGLETRANSLATE(D340, ""he"", ""en"")"),"#VALUE!")</f>
        <v>#VALUE!</v>
      </c>
    </row>
    <row r="341" ht="15.75" customHeight="1">
      <c r="E341" s="4" t="str">
        <f>IFERROR(__xludf.DUMMYFUNCTION("GOOGLETRANSLATE(D341, ""he"", ""en"")"),"#VALUE!")</f>
        <v>#VALUE!</v>
      </c>
    </row>
    <row r="342" ht="15.75" customHeight="1">
      <c r="E342" s="4" t="str">
        <f>IFERROR(__xludf.DUMMYFUNCTION("GOOGLETRANSLATE(D342, ""he"", ""en"")"),"#VALUE!")</f>
        <v>#VALUE!</v>
      </c>
    </row>
    <row r="343" ht="15.75" customHeight="1">
      <c r="E343" s="4" t="str">
        <f>IFERROR(__xludf.DUMMYFUNCTION("GOOGLETRANSLATE(D343, ""he"", ""en"")"),"#VALUE!")</f>
        <v>#VALUE!</v>
      </c>
    </row>
    <row r="344" ht="15.75" customHeight="1">
      <c r="E344" s="4" t="str">
        <f>IFERROR(__xludf.DUMMYFUNCTION("GOOGLETRANSLATE(D344, ""he"", ""en"")"),"#VALUE!")</f>
        <v>#VALUE!</v>
      </c>
    </row>
    <row r="345" ht="15.75" customHeight="1">
      <c r="E345" s="4" t="str">
        <f>IFERROR(__xludf.DUMMYFUNCTION("GOOGLETRANSLATE(D345, ""he"", ""en"")"),"#VALUE!")</f>
        <v>#VALUE!</v>
      </c>
    </row>
    <row r="346" ht="15.75" customHeight="1">
      <c r="E346" s="4" t="str">
        <f>IFERROR(__xludf.DUMMYFUNCTION("GOOGLETRANSLATE(D346, ""he"", ""en"")"),"#VALUE!")</f>
        <v>#VALUE!</v>
      </c>
    </row>
    <row r="347" ht="15.75" customHeight="1">
      <c r="E347" s="4" t="str">
        <f>IFERROR(__xludf.DUMMYFUNCTION("GOOGLETRANSLATE(D347, ""he"", ""en"")"),"#VALUE!")</f>
        <v>#VALUE!</v>
      </c>
    </row>
    <row r="348" ht="15.75" customHeight="1">
      <c r="E348" s="4" t="str">
        <f>IFERROR(__xludf.DUMMYFUNCTION("GOOGLETRANSLATE(D348, ""he"", ""en"")"),"#VALUE!")</f>
        <v>#VALUE!</v>
      </c>
    </row>
    <row r="349" ht="15.75" customHeight="1">
      <c r="E349" s="4" t="str">
        <f>IFERROR(__xludf.DUMMYFUNCTION("GOOGLETRANSLATE(D349, ""he"", ""en"")"),"#VALUE!")</f>
        <v>#VALUE!</v>
      </c>
    </row>
    <row r="350" ht="15.75" customHeight="1">
      <c r="E350" s="4" t="str">
        <f>IFERROR(__xludf.DUMMYFUNCTION("GOOGLETRANSLATE(D350, ""he"", ""en"")"),"#VALUE!")</f>
        <v>#VALUE!</v>
      </c>
    </row>
    <row r="351" ht="15.75" customHeight="1">
      <c r="E351" s="4" t="str">
        <f>IFERROR(__xludf.DUMMYFUNCTION("GOOGLETRANSLATE(D351, ""he"", ""en"")"),"#VALUE!")</f>
        <v>#VALUE!</v>
      </c>
    </row>
    <row r="352" ht="15.75" customHeight="1">
      <c r="E352" s="4" t="str">
        <f>IFERROR(__xludf.DUMMYFUNCTION("GOOGLETRANSLATE(D352, ""he"", ""en"")"),"#VALUE!")</f>
        <v>#VALUE!</v>
      </c>
    </row>
    <row r="353" ht="15.75" customHeight="1">
      <c r="E353" s="4" t="str">
        <f>IFERROR(__xludf.DUMMYFUNCTION("GOOGLETRANSLATE(D353, ""he"", ""en"")"),"#VALUE!")</f>
        <v>#VALUE!</v>
      </c>
    </row>
    <row r="354" ht="15.75" customHeight="1">
      <c r="E354" s="4" t="str">
        <f>IFERROR(__xludf.DUMMYFUNCTION("GOOGLETRANSLATE(D354, ""he"", ""en"")"),"#VALUE!")</f>
        <v>#VALUE!</v>
      </c>
    </row>
    <row r="355" ht="15.75" customHeight="1">
      <c r="E355" s="4" t="str">
        <f>IFERROR(__xludf.DUMMYFUNCTION("GOOGLETRANSLATE(D355, ""he"", ""en"")"),"#VALUE!")</f>
        <v>#VALUE!</v>
      </c>
    </row>
    <row r="356" ht="15.75" customHeight="1">
      <c r="E356" s="4" t="str">
        <f>IFERROR(__xludf.DUMMYFUNCTION("GOOGLETRANSLATE(D356, ""he"", ""en"")"),"#VALUE!")</f>
        <v>#VALUE!</v>
      </c>
    </row>
    <row r="357" ht="15.75" customHeight="1">
      <c r="E357" s="4" t="str">
        <f>IFERROR(__xludf.DUMMYFUNCTION("GOOGLETRANSLATE(D357, ""he"", ""en"")"),"#VALUE!")</f>
        <v>#VALUE!</v>
      </c>
    </row>
    <row r="358" ht="15.75" customHeight="1">
      <c r="E358" s="4" t="str">
        <f>IFERROR(__xludf.DUMMYFUNCTION("GOOGLETRANSLATE(D358, ""he"", ""en"")"),"#VALUE!")</f>
        <v>#VALUE!</v>
      </c>
    </row>
    <row r="359" ht="15.75" customHeight="1">
      <c r="E359" s="4" t="str">
        <f>IFERROR(__xludf.DUMMYFUNCTION("GOOGLETRANSLATE(D359, ""he"", ""en"")"),"#VALUE!")</f>
        <v>#VALUE!</v>
      </c>
    </row>
    <row r="360" ht="15.75" customHeight="1">
      <c r="E360" s="4" t="str">
        <f>IFERROR(__xludf.DUMMYFUNCTION("GOOGLETRANSLATE(D360, ""he"", ""en"")"),"#VALUE!")</f>
        <v>#VALUE!</v>
      </c>
    </row>
    <row r="361" ht="15.75" customHeight="1">
      <c r="E361" s="4" t="str">
        <f>IFERROR(__xludf.DUMMYFUNCTION("GOOGLETRANSLATE(D361, ""he"", ""en"")"),"#VALUE!")</f>
        <v>#VALUE!</v>
      </c>
    </row>
    <row r="362" ht="15.75" customHeight="1">
      <c r="E362" s="4" t="str">
        <f>IFERROR(__xludf.DUMMYFUNCTION("GOOGLETRANSLATE(D362, ""he"", ""en"")"),"#VALUE!")</f>
        <v>#VALUE!</v>
      </c>
    </row>
    <row r="363" ht="15.75" customHeight="1">
      <c r="E363" s="4" t="str">
        <f>IFERROR(__xludf.DUMMYFUNCTION("GOOGLETRANSLATE(D363, ""he"", ""en"")"),"#VALUE!")</f>
        <v>#VALUE!</v>
      </c>
    </row>
    <row r="364" ht="15.75" customHeight="1">
      <c r="E364" s="4" t="str">
        <f>IFERROR(__xludf.DUMMYFUNCTION("GOOGLETRANSLATE(D364, ""he"", ""en"")"),"#VALUE!")</f>
        <v>#VALUE!</v>
      </c>
    </row>
    <row r="365" ht="15.75" customHeight="1">
      <c r="E365" s="4" t="str">
        <f>IFERROR(__xludf.DUMMYFUNCTION("GOOGLETRANSLATE(D365, ""he"", ""en"")"),"#VALUE!")</f>
        <v>#VALUE!</v>
      </c>
    </row>
    <row r="366" ht="15.75" customHeight="1">
      <c r="E366" s="4" t="str">
        <f>IFERROR(__xludf.DUMMYFUNCTION("GOOGLETRANSLATE(D366, ""he"", ""en"")"),"#VALUE!")</f>
        <v>#VALUE!</v>
      </c>
    </row>
    <row r="367" ht="15.75" customHeight="1">
      <c r="E367" s="4" t="str">
        <f>IFERROR(__xludf.DUMMYFUNCTION("GOOGLETRANSLATE(D367, ""he"", ""en"")"),"#VALUE!")</f>
        <v>#VALUE!</v>
      </c>
    </row>
    <row r="368" ht="15.75" customHeight="1">
      <c r="E368" s="4" t="str">
        <f>IFERROR(__xludf.DUMMYFUNCTION("GOOGLETRANSLATE(D368, ""he"", ""en"")"),"#VALUE!")</f>
        <v>#VALUE!</v>
      </c>
    </row>
    <row r="369" ht="15.75" customHeight="1">
      <c r="E369" s="4" t="str">
        <f>IFERROR(__xludf.DUMMYFUNCTION("GOOGLETRANSLATE(D369, ""he"", ""en"")"),"#VALUE!")</f>
        <v>#VALUE!</v>
      </c>
    </row>
    <row r="370" ht="15.75" customHeight="1">
      <c r="E370" s="4" t="str">
        <f>IFERROR(__xludf.DUMMYFUNCTION("GOOGLETRANSLATE(D370, ""he"", ""en"")"),"#VALUE!")</f>
        <v>#VALUE!</v>
      </c>
    </row>
    <row r="371" ht="15.75" customHeight="1">
      <c r="E371" s="4" t="str">
        <f>IFERROR(__xludf.DUMMYFUNCTION("GOOGLETRANSLATE(D371, ""he"", ""en"")"),"#VALUE!")</f>
        <v>#VALUE!</v>
      </c>
    </row>
    <row r="372" ht="15.75" customHeight="1">
      <c r="E372" s="4" t="str">
        <f>IFERROR(__xludf.DUMMYFUNCTION("GOOGLETRANSLATE(D372, ""he"", ""en"")"),"#VALUE!")</f>
        <v>#VALUE!</v>
      </c>
    </row>
    <row r="373" ht="15.75" customHeight="1">
      <c r="E373" s="4" t="str">
        <f>IFERROR(__xludf.DUMMYFUNCTION("GOOGLETRANSLATE(D373, ""he"", ""en"")"),"#VALUE!")</f>
        <v>#VALUE!</v>
      </c>
    </row>
    <row r="374" ht="15.75" customHeight="1">
      <c r="E374" s="4" t="str">
        <f>IFERROR(__xludf.DUMMYFUNCTION("GOOGLETRANSLATE(D374, ""he"", ""en"")"),"#VALUE!")</f>
        <v>#VALUE!</v>
      </c>
    </row>
    <row r="375" ht="15.75" customHeight="1">
      <c r="E375" s="4" t="str">
        <f>IFERROR(__xludf.DUMMYFUNCTION("GOOGLETRANSLATE(D375, ""he"", ""en"")"),"#VALUE!")</f>
        <v>#VALUE!</v>
      </c>
    </row>
    <row r="376" ht="15.75" customHeight="1">
      <c r="E376" s="4" t="str">
        <f>IFERROR(__xludf.DUMMYFUNCTION("GOOGLETRANSLATE(D376, ""he"", ""en"")"),"#VALUE!")</f>
        <v>#VALUE!</v>
      </c>
    </row>
    <row r="377" ht="15.75" customHeight="1">
      <c r="E377" s="4" t="str">
        <f>IFERROR(__xludf.DUMMYFUNCTION("GOOGLETRANSLATE(D377, ""he"", ""en"")"),"#VALUE!")</f>
        <v>#VALUE!</v>
      </c>
    </row>
    <row r="378" ht="15.75" customHeight="1">
      <c r="E378" s="4" t="str">
        <f>IFERROR(__xludf.DUMMYFUNCTION("GOOGLETRANSLATE(D378, ""he"", ""en"")"),"#VALUE!")</f>
        <v>#VALUE!</v>
      </c>
    </row>
    <row r="379" ht="15.75" customHeight="1">
      <c r="E379" s="4" t="str">
        <f>IFERROR(__xludf.DUMMYFUNCTION("GOOGLETRANSLATE(D379, ""he"", ""en"")"),"#VALUE!")</f>
        <v>#VALUE!</v>
      </c>
    </row>
    <row r="380" ht="15.75" customHeight="1">
      <c r="E380" s="4" t="str">
        <f>IFERROR(__xludf.DUMMYFUNCTION("GOOGLETRANSLATE(D380, ""he"", ""en"")"),"#VALUE!")</f>
        <v>#VALUE!</v>
      </c>
    </row>
    <row r="381" ht="15.75" customHeight="1">
      <c r="E381" s="4" t="str">
        <f>IFERROR(__xludf.DUMMYFUNCTION("GOOGLETRANSLATE(D381, ""he"", ""en"")"),"#VALUE!")</f>
        <v>#VALUE!</v>
      </c>
    </row>
    <row r="382" ht="15.75" customHeight="1">
      <c r="E382" s="4" t="str">
        <f>IFERROR(__xludf.DUMMYFUNCTION("GOOGLETRANSLATE(D382, ""he"", ""en"")"),"#VALUE!")</f>
        <v>#VALUE!</v>
      </c>
    </row>
    <row r="383" ht="15.75" customHeight="1">
      <c r="E383" s="4" t="str">
        <f>IFERROR(__xludf.DUMMYFUNCTION("GOOGLETRANSLATE(D383, ""he"", ""en"")"),"#VALUE!")</f>
        <v>#VALUE!</v>
      </c>
    </row>
    <row r="384" ht="15.75" customHeight="1">
      <c r="E384" s="4" t="str">
        <f>IFERROR(__xludf.DUMMYFUNCTION("GOOGLETRANSLATE(D384, ""he"", ""en"")"),"#VALUE!")</f>
        <v>#VALUE!</v>
      </c>
    </row>
    <row r="385" ht="15.75" customHeight="1">
      <c r="E385" s="4" t="str">
        <f>IFERROR(__xludf.DUMMYFUNCTION("GOOGLETRANSLATE(D385, ""he"", ""en"")"),"#VALUE!")</f>
        <v>#VALUE!</v>
      </c>
    </row>
    <row r="386" ht="15.75" customHeight="1">
      <c r="E386" s="4" t="str">
        <f>IFERROR(__xludf.DUMMYFUNCTION("GOOGLETRANSLATE(D386, ""he"", ""en"")"),"#VALUE!")</f>
        <v>#VALUE!</v>
      </c>
    </row>
    <row r="387" ht="15.75" customHeight="1">
      <c r="E387" s="4" t="str">
        <f>IFERROR(__xludf.DUMMYFUNCTION("GOOGLETRANSLATE(D387, ""he"", ""en"")"),"#VALUE!")</f>
        <v>#VALUE!</v>
      </c>
    </row>
    <row r="388" ht="15.75" customHeight="1">
      <c r="E388" s="4" t="str">
        <f>IFERROR(__xludf.DUMMYFUNCTION("GOOGLETRANSLATE(D388, ""he"", ""en"")"),"#VALUE!")</f>
        <v>#VALUE!</v>
      </c>
    </row>
    <row r="389" ht="15.75" customHeight="1">
      <c r="E389" s="4" t="str">
        <f>IFERROR(__xludf.DUMMYFUNCTION("GOOGLETRANSLATE(D389, ""he"", ""en"")"),"#VALUE!")</f>
        <v>#VALUE!</v>
      </c>
    </row>
    <row r="390" ht="15.75" customHeight="1">
      <c r="E390" s="4" t="str">
        <f>IFERROR(__xludf.DUMMYFUNCTION("GOOGLETRANSLATE(D390, ""he"", ""en"")"),"#VALUE!")</f>
        <v>#VALUE!</v>
      </c>
    </row>
    <row r="391" ht="15.75" customHeight="1">
      <c r="E391" s="4" t="str">
        <f>IFERROR(__xludf.DUMMYFUNCTION("GOOGLETRANSLATE(D391, ""he"", ""en"")"),"#VALUE!")</f>
        <v>#VALUE!</v>
      </c>
    </row>
    <row r="392" ht="15.75" customHeight="1">
      <c r="E392" s="4" t="str">
        <f>IFERROR(__xludf.DUMMYFUNCTION("GOOGLETRANSLATE(D392, ""he"", ""en"")"),"#VALUE!")</f>
        <v>#VALUE!</v>
      </c>
    </row>
    <row r="393" ht="15.75" customHeight="1">
      <c r="E393" s="4" t="str">
        <f>IFERROR(__xludf.DUMMYFUNCTION("GOOGLETRANSLATE(D393, ""he"", ""en"")"),"#VALUE!")</f>
        <v>#VALUE!</v>
      </c>
    </row>
    <row r="394" ht="15.75" customHeight="1">
      <c r="E394" s="4" t="str">
        <f>IFERROR(__xludf.DUMMYFUNCTION("GOOGLETRANSLATE(D394, ""he"", ""en"")"),"#VALUE!")</f>
        <v>#VALUE!</v>
      </c>
    </row>
    <row r="395" ht="15.75" customHeight="1">
      <c r="E395" s="4" t="str">
        <f>IFERROR(__xludf.DUMMYFUNCTION("GOOGLETRANSLATE(D395, ""he"", ""en"")"),"#VALUE!")</f>
        <v>#VALUE!</v>
      </c>
    </row>
    <row r="396" ht="15.75" customHeight="1">
      <c r="E396" s="4" t="str">
        <f>IFERROR(__xludf.DUMMYFUNCTION("GOOGLETRANSLATE(D396, ""he"", ""en"")"),"#VALUE!")</f>
        <v>#VALUE!</v>
      </c>
    </row>
    <row r="397" ht="15.75" customHeight="1">
      <c r="E397" s="4" t="str">
        <f>IFERROR(__xludf.DUMMYFUNCTION("GOOGLETRANSLATE(D397, ""he"", ""en"")"),"#VALUE!")</f>
        <v>#VALUE!</v>
      </c>
    </row>
    <row r="398" ht="15.75" customHeight="1">
      <c r="E398" s="4" t="str">
        <f>IFERROR(__xludf.DUMMYFUNCTION("GOOGLETRANSLATE(D398, ""he"", ""en"")"),"#VALUE!")</f>
        <v>#VALUE!</v>
      </c>
    </row>
    <row r="399" ht="15.75" customHeight="1">
      <c r="E399" s="4" t="str">
        <f>IFERROR(__xludf.DUMMYFUNCTION("GOOGLETRANSLATE(D399, ""he"", ""en"")"),"#VALUE!")</f>
        <v>#VALUE!</v>
      </c>
    </row>
    <row r="400" ht="15.75" customHeight="1">
      <c r="E400" s="4" t="str">
        <f>IFERROR(__xludf.DUMMYFUNCTION("GOOGLETRANSLATE(D400, ""he"", ""en"")"),"#VALUE!")</f>
        <v>#VALUE!</v>
      </c>
    </row>
    <row r="401" ht="15.75" customHeight="1">
      <c r="E401" s="4" t="str">
        <f>IFERROR(__xludf.DUMMYFUNCTION("GOOGLETRANSLATE(D401, ""he"", ""en"")"),"#VALUE!")</f>
        <v>#VALUE!</v>
      </c>
    </row>
    <row r="402" ht="15.75" customHeight="1">
      <c r="E402" s="4" t="str">
        <f>IFERROR(__xludf.DUMMYFUNCTION("GOOGLETRANSLATE(D402, ""he"", ""en"")"),"#VALUE!")</f>
        <v>#VALUE!</v>
      </c>
    </row>
    <row r="403" ht="15.75" customHeight="1">
      <c r="E403" s="4" t="str">
        <f>IFERROR(__xludf.DUMMYFUNCTION("GOOGLETRANSLATE(D403, ""he"", ""en"")"),"#VALUE!")</f>
        <v>#VALUE!</v>
      </c>
    </row>
    <row r="404" ht="15.75" customHeight="1">
      <c r="E404" s="4" t="str">
        <f>IFERROR(__xludf.DUMMYFUNCTION("GOOGLETRANSLATE(D404, ""he"", ""en"")"),"#VALUE!")</f>
        <v>#VALUE!</v>
      </c>
    </row>
    <row r="405" ht="15.75" customHeight="1">
      <c r="E405" s="4" t="str">
        <f>IFERROR(__xludf.DUMMYFUNCTION("GOOGLETRANSLATE(D405, ""he"", ""en"")"),"#VALUE!")</f>
        <v>#VALUE!</v>
      </c>
    </row>
    <row r="406" ht="15.75" customHeight="1">
      <c r="E406" s="4" t="str">
        <f>IFERROR(__xludf.DUMMYFUNCTION("GOOGLETRANSLATE(D406, ""he"", ""en"")"),"#VALUE!")</f>
        <v>#VALUE!</v>
      </c>
    </row>
    <row r="407" ht="15.75" customHeight="1">
      <c r="E407" s="4" t="str">
        <f>IFERROR(__xludf.DUMMYFUNCTION("GOOGLETRANSLATE(D407, ""he"", ""en"")"),"#VALUE!")</f>
        <v>#VALUE!</v>
      </c>
    </row>
    <row r="408" ht="15.75" customHeight="1">
      <c r="E408" s="4" t="str">
        <f>IFERROR(__xludf.DUMMYFUNCTION("GOOGLETRANSLATE(D408, ""he"", ""en"")"),"#VALUE!")</f>
        <v>#VALUE!</v>
      </c>
    </row>
    <row r="409" ht="15.75" customHeight="1">
      <c r="E409" s="4" t="str">
        <f>IFERROR(__xludf.DUMMYFUNCTION("GOOGLETRANSLATE(D409, ""he"", ""en"")"),"#VALUE!")</f>
        <v>#VALUE!</v>
      </c>
    </row>
    <row r="410" ht="15.75" customHeight="1">
      <c r="E410" s="4" t="str">
        <f>IFERROR(__xludf.DUMMYFUNCTION("GOOGLETRANSLATE(D410, ""he"", ""en"")"),"#VALUE!")</f>
        <v>#VALUE!</v>
      </c>
    </row>
    <row r="411" ht="15.75" customHeight="1">
      <c r="E411" s="4" t="str">
        <f>IFERROR(__xludf.DUMMYFUNCTION("GOOGLETRANSLATE(D411, ""he"", ""en"")"),"#VALUE!")</f>
        <v>#VALUE!</v>
      </c>
    </row>
    <row r="412" ht="15.75" customHeight="1">
      <c r="E412" s="4" t="str">
        <f>IFERROR(__xludf.DUMMYFUNCTION("GOOGLETRANSLATE(D412, ""he"", ""en"")"),"#VALUE!")</f>
        <v>#VALUE!</v>
      </c>
    </row>
    <row r="413" ht="15.75" customHeight="1">
      <c r="E413" s="4" t="str">
        <f>IFERROR(__xludf.DUMMYFUNCTION("GOOGLETRANSLATE(D413, ""he"", ""en"")"),"#VALUE!")</f>
        <v>#VALUE!</v>
      </c>
    </row>
    <row r="414" ht="15.75" customHeight="1">
      <c r="E414" s="4" t="str">
        <f>IFERROR(__xludf.DUMMYFUNCTION("GOOGLETRANSLATE(D414, ""he"", ""en"")"),"#VALUE!")</f>
        <v>#VALUE!</v>
      </c>
    </row>
    <row r="415" ht="15.75" customHeight="1">
      <c r="E415" s="4" t="str">
        <f>IFERROR(__xludf.DUMMYFUNCTION("GOOGLETRANSLATE(D415, ""he"", ""en"")"),"#VALUE!")</f>
        <v>#VALUE!</v>
      </c>
    </row>
    <row r="416" ht="15.75" customHeight="1">
      <c r="E416" s="4" t="str">
        <f>IFERROR(__xludf.DUMMYFUNCTION("GOOGLETRANSLATE(D416, ""he"", ""en"")"),"#VALUE!")</f>
        <v>#VALUE!</v>
      </c>
    </row>
    <row r="417" ht="15.75" customHeight="1">
      <c r="E417" s="4" t="str">
        <f>IFERROR(__xludf.DUMMYFUNCTION("GOOGLETRANSLATE(D417, ""he"", ""en"")"),"#VALUE!")</f>
        <v>#VALUE!</v>
      </c>
    </row>
    <row r="418" ht="15.75" customHeight="1">
      <c r="E418" s="4" t="str">
        <f>IFERROR(__xludf.DUMMYFUNCTION("GOOGLETRANSLATE(D418, ""he"", ""en"")"),"#VALUE!")</f>
        <v>#VALUE!</v>
      </c>
    </row>
    <row r="419" ht="15.75" customHeight="1">
      <c r="E419" s="4" t="str">
        <f>IFERROR(__xludf.DUMMYFUNCTION("GOOGLETRANSLATE(D419, ""he"", ""en"")"),"#VALUE!")</f>
        <v>#VALUE!</v>
      </c>
    </row>
    <row r="420" ht="15.75" customHeight="1">
      <c r="E420" s="4" t="str">
        <f>IFERROR(__xludf.DUMMYFUNCTION("GOOGLETRANSLATE(D420, ""he"", ""en"")"),"#VALUE!")</f>
        <v>#VALUE!</v>
      </c>
    </row>
    <row r="421" ht="15.75" customHeight="1">
      <c r="E421" s="4" t="str">
        <f>IFERROR(__xludf.DUMMYFUNCTION("GOOGLETRANSLATE(D421, ""he"", ""en"")"),"#VALUE!")</f>
        <v>#VALUE!</v>
      </c>
    </row>
    <row r="422" ht="15.75" customHeight="1">
      <c r="E422" s="4" t="str">
        <f>IFERROR(__xludf.DUMMYFUNCTION("GOOGLETRANSLATE(D422, ""he"", ""en"")"),"#VALUE!")</f>
        <v>#VALUE!</v>
      </c>
    </row>
    <row r="423" ht="15.75" customHeight="1">
      <c r="E423" s="4" t="str">
        <f>IFERROR(__xludf.DUMMYFUNCTION("GOOGLETRANSLATE(D423, ""he"", ""en"")"),"#VALUE!")</f>
        <v>#VALUE!</v>
      </c>
    </row>
    <row r="424" ht="15.75" customHeight="1">
      <c r="E424" s="4" t="str">
        <f>IFERROR(__xludf.DUMMYFUNCTION("GOOGLETRANSLATE(D424, ""he"", ""en"")"),"#VALUE!")</f>
        <v>#VALUE!</v>
      </c>
    </row>
    <row r="425" ht="15.75" customHeight="1">
      <c r="E425" s="4" t="str">
        <f>IFERROR(__xludf.DUMMYFUNCTION("GOOGLETRANSLATE(D425, ""he"", ""en"")"),"#VALUE!")</f>
        <v>#VALUE!</v>
      </c>
    </row>
    <row r="426" ht="15.75" customHeight="1">
      <c r="E426" s="4" t="str">
        <f>IFERROR(__xludf.DUMMYFUNCTION("GOOGLETRANSLATE(D426, ""he"", ""en"")"),"#VALUE!")</f>
        <v>#VALUE!</v>
      </c>
    </row>
    <row r="427" ht="15.75" customHeight="1">
      <c r="E427" s="4" t="str">
        <f>IFERROR(__xludf.DUMMYFUNCTION("GOOGLETRANSLATE(D427, ""he"", ""en"")"),"#VALUE!")</f>
        <v>#VALUE!</v>
      </c>
    </row>
    <row r="428" ht="15.75" customHeight="1">
      <c r="E428" s="4" t="str">
        <f>IFERROR(__xludf.DUMMYFUNCTION("GOOGLETRANSLATE(D428, ""he"", ""en"")"),"#VALUE!")</f>
        <v>#VALUE!</v>
      </c>
    </row>
    <row r="429" ht="15.75" customHeight="1">
      <c r="E429" s="4" t="str">
        <f>IFERROR(__xludf.DUMMYFUNCTION("GOOGLETRANSLATE(D429, ""he"", ""en"")"),"#VALUE!")</f>
        <v>#VALUE!</v>
      </c>
    </row>
    <row r="430" ht="15.75" customHeight="1">
      <c r="E430" s="4" t="str">
        <f>IFERROR(__xludf.DUMMYFUNCTION("GOOGLETRANSLATE(D430, ""he"", ""en"")"),"#VALUE!")</f>
        <v>#VALUE!</v>
      </c>
    </row>
    <row r="431" ht="15.75" customHeight="1">
      <c r="E431" s="4" t="str">
        <f>IFERROR(__xludf.DUMMYFUNCTION("GOOGLETRANSLATE(D431, ""he"", ""en"")"),"#VALUE!")</f>
        <v>#VALUE!</v>
      </c>
    </row>
    <row r="432" ht="15.75" customHeight="1">
      <c r="E432" s="4" t="str">
        <f>IFERROR(__xludf.DUMMYFUNCTION("GOOGLETRANSLATE(D432, ""he"", ""en"")"),"#VALUE!")</f>
        <v>#VALUE!</v>
      </c>
    </row>
    <row r="433" ht="15.75" customHeight="1">
      <c r="E433" s="4" t="str">
        <f>IFERROR(__xludf.DUMMYFUNCTION("GOOGLETRANSLATE(D433, ""he"", ""en"")"),"#VALUE!")</f>
        <v>#VALUE!</v>
      </c>
    </row>
    <row r="434" ht="15.75" customHeight="1">
      <c r="E434" s="4" t="str">
        <f>IFERROR(__xludf.DUMMYFUNCTION("GOOGLETRANSLATE(D434, ""he"", ""en"")"),"#VALUE!")</f>
        <v>#VALUE!</v>
      </c>
    </row>
    <row r="435" ht="15.75" customHeight="1">
      <c r="E435" s="4" t="str">
        <f>IFERROR(__xludf.DUMMYFUNCTION("GOOGLETRANSLATE(D435, ""he"", ""en"")"),"#VALUE!")</f>
        <v>#VALUE!</v>
      </c>
    </row>
    <row r="436" ht="15.75" customHeight="1">
      <c r="E436" s="4" t="str">
        <f>IFERROR(__xludf.DUMMYFUNCTION("GOOGLETRANSLATE(D436, ""he"", ""en"")"),"#VALUE!")</f>
        <v>#VALUE!</v>
      </c>
    </row>
    <row r="437" ht="15.75" customHeight="1">
      <c r="E437" s="4" t="str">
        <f>IFERROR(__xludf.DUMMYFUNCTION("GOOGLETRANSLATE(D437, ""he"", ""en"")"),"#VALUE!")</f>
        <v>#VALUE!</v>
      </c>
    </row>
    <row r="438" ht="15.75" customHeight="1">
      <c r="E438" s="4" t="str">
        <f>IFERROR(__xludf.DUMMYFUNCTION("GOOGLETRANSLATE(D438, ""he"", ""en"")"),"#VALUE!")</f>
        <v>#VALUE!</v>
      </c>
    </row>
    <row r="439" ht="15.75" customHeight="1">
      <c r="E439" s="4" t="str">
        <f>IFERROR(__xludf.DUMMYFUNCTION("GOOGLETRANSLATE(D439, ""he"", ""en"")"),"#VALUE!")</f>
        <v>#VALUE!</v>
      </c>
    </row>
    <row r="440" ht="15.75" customHeight="1">
      <c r="E440" s="4" t="str">
        <f>IFERROR(__xludf.DUMMYFUNCTION("GOOGLETRANSLATE(D440, ""he"", ""en"")"),"#VALUE!")</f>
        <v>#VALUE!</v>
      </c>
    </row>
    <row r="441" ht="15.75" customHeight="1">
      <c r="E441" s="4" t="str">
        <f>IFERROR(__xludf.DUMMYFUNCTION("GOOGLETRANSLATE(D441, ""he"", ""en"")"),"#VALUE!")</f>
        <v>#VALUE!</v>
      </c>
    </row>
    <row r="442" ht="15.75" customHeight="1">
      <c r="E442" s="4" t="str">
        <f>IFERROR(__xludf.DUMMYFUNCTION("GOOGLETRANSLATE(D442, ""he"", ""en"")"),"#VALUE!")</f>
        <v>#VALUE!</v>
      </c>
    </row>
    <row r="443" ht="15.75" customHeight="1">
      <c r="E443" s="4" t="str">
        <f>IFERROR(__xludf.DUMMYFUNCTION("GOOGLETRANSLATE(D443, ""he"", ""en"")"),"#VALUE!")</f>
        <v>#VALUE!</v>
      </c>
    </row>
    <row r="444" ht="15.75" customHeight="1">
      <c r="E444" s="4" t="str">
        <f>IFERROR(__xludf.DUMMYFUNCTION("GOOGLETRANSLATE(D444, ""he"", ""en"")"),"#VALUE!")</f>
        <v>#VALUE!</v>
      </c>
    </row>
    <row r="445" ht="15.75" customHeight="1">
      <c r="E445" s="4" t="str">
        <f>IFERROR(__xludf.DUMMYFUNCTION("GOOGLETRANSLATE(D445, ""he"", ""en"")"),"#VALUE!")</f>
        <v>#VALUE!</v>
      </c>
    </row>
    <row r="446" ht="15.75" customHeight="1">
      <c r="E446" s="4" t="str">
        <f>IFERROR(__xludf.DUMMYFUNCTION("GOOGLETRANSLATE(D446, ""he"", ""en"")"),"#VALUE!")</f>
        <v>#VALUE!</v>
      </c>
    </row>
    <row r="447" ht="15.75" customHeight="1">
      <c r="E447" s="4" t="str">
        <f>IFERROR(__xludf.DUMMYFUNCTION("GOOGLETRANSLATE(D447, ""he"", ""en"")"),"#VALUE!")</f>
        <v>#VALUE!</v>
      </c>
    </row>
    <row r="448" ht="15.75" customHeight="1">
      <c r="E448" s="4" t="str">
        <f>IFERROR(__xludf.DUMMYFUNCTION("GOOGLETRANSLATE(D448, ""he"", ""en"")"),"#VALUE!")</f>
        <v>#VALUE!</v>
      </c>
    </row>
    <row r="449" ht="15.75" customHeight="1">
      <c r="E449" s="4" t="str">
        <f>IFERROR(__xludf.DUMMYFUNCTION("GOOGLETRANSLATE(D449, ""he"", ""en"")"),"#VALUE!")</f>
        <v>#VALUE!</v>
      </c>
    </row>
    <row r="450" ht="15.75" customHeight="1">
      <c r="E450" s="4" t="str">
        <f>IFERROR(__xludf.DUMMYFUNCTION("GOOGLETRANSLATE(D450, ""he"", ""en"")"),"#VALUE!")</f>
        <v>#VALUE!</v>
      </c>
    </row>
    <row r="451" ht="15.75" customHeight="1">
      <c r="E451" s="4" t="str">
        <f>IFERROR(__xludf.DUMMYFUNCTION("GOOGLETRANSLATE(D451, ""he"", ""en"")"),"#VALUE!")</f>
        <v>#VALUE!</v>
      </c>
    </row>
    <row r="452" ht="15.75" customHeight="1">
      <c r="E452" s="4" t="str">
        <f>IFERROR(__xludf.DUMMYFUNCTION("GOOGLETRANSLATE(D452, ""he"", ""en"")"),"#VALUE!")</f>
        <v>#VALUE!</v>
      </c>
    </row>
    <row r="453" ht="15.75" customHeight="1">
      <c r="E453" s="4" t="str">
        <f>IFERROR(__xludf.DUMMYFUNCTION("GOOGLETRANSLATE(D453, ""he"", ""en"")"),"#VALUE!")</f>
        <v>#VALUE!</v>
      </c>
    </row>
    <row r="454" ht="15.75" customHeight="1">
      <c r="E454" s="4" t="str">
        <f>IFERROR(__xludf.DUMMYFUNCTION("GOOGLETRANSLATE(D454, ""he"", ""en"")"),"#VALUE!")</f>
        <v>#VALUE!</v>
      </c>
    </row>
    <row r="455" ht="15.75" customHeight="1">
      <c r="E455" s="4" t="str">
        <f>IFERROR(__xludf.DUMMYFUNCTION("GOOGLETRANSLATE(D455, ""he"", ""en"")"),"#VALUE!")</f>
        <v>#VALUE!</v>
      </c>
    </row>
    <row r="456" ht="15.75" customHeight="1">
      <c r="E456" s="4" t="str">
        <f>IFERROR(__xludf.DUMMYFUNCTION("GOOGLETRANSLATE(D456, ""he"", ""en"")"),"#VALUE!")</f>
        <v>#VALUE!</v>
      </c>
    </row>
    <row r="457" ht="15.75" customHeight="1">
      <c r="E457" s="4" t="str">
        <f>IFERROR(__xludf.DUMMYFUNCTION("GOOGLETRANSLATE(D457, ""he"", ""en"")"),"#VALUE!")</f>
        <v>#VALUE!</v>
      </c>
    </row>
    <row r="458" ht="15.75" customHeight="1">
      <c r="E458" s="4" t="str">
        <f>IFERROR(__xludf.DUMMYFUNCTION("GOOGLETRANSLATE(D458, ""he"", ""en"")"),"#VALUE!")</f>
        <v>#VALUE!</v>
      </c>
    </row>
    <row r="459" ht="15.75" customHeight="1">
      <c r="E459" s="4" t="str">
        <f>IFERROR(__xludf.DUMMYFUNCTION("GOOGLETRANSLATE(D459, ""he"", ""en"")"),"#VALUE!")</f>
        <v>#VALUE!</v>
      </c>
    </row>
    <row r="460" ht="15.75" customHeight="1">
      <c r="E460" s="4" t="str">
        <f>IFERROR(__xludf.DUMMYFUNCTION("GOOGLETRANSLATE(D460, ""he"", ""en"")"),"#VALUE!")</f>
        <v>#VALUE!</v>
      </c>
    </row>
    <row r="461" ht="15.75" customHeight="1">
      <c r="E461" s="4" t="str">
        <f>IFERROR(__xludf.DUMMYFUNCTION("GOOGLETRANSLATE(D461, ""he"", ""en"")"),"#VALUE!")</f>
        <v>#VALUE!</v>
      </c>
    </row>
    <row r="462" ht="15.75" customHeight="1">
      <c r="E462" s="4" t="str">
        <f>IFERROR(__xludf.DUMMYFUNCTION("GOOGLETRANSLATE(D462, ""he"", ""en"")"),"#VALUE!")</f>
        <v>#VALUE!</v>
      </c>
    </row>
    <row r="463" ht="15.75" customHeight="1">
      <c r="E463" s="4" t="str">
        <f>IFERROR(__xludf.DUMMYFUNCTION("GOOGLETRANSLATE(D463, ""he"", ""en"")"),"#VALUE!")</f>
        <v>#VALUE!</v>
      </c>
    </row>
    <row r="464" ht="15.75" customHeight="1">
      <c r="E464" s="4" t="str">
        <f>IFERROR(__xludf.DUMMYFUNCTION("GOOGLETRANSLATE(D464, ""he"", ""en"")"),"#VALUE!")</f>
        <v>#VALUE!</v>
      </c>
    </row>
    <row r="465" ht="15.75" customHeight="1">
      <c r="E465" s="4" t="str">
        <f>IFERROR(__xludf.DUMMYFUNCTION("GOOGLETRANSLATE(D465, ""he"", ""en"")"),"#VALUE!")</f>
        <v>#VALUE!</v>
      </c>
    </row>
    <row r="466" ht="15.75" customHeight="1">
      <c r="E466" s="4" t="str">
        <f>IFERROR(__xludf.DUMMYFUNCTION("GOOGLETRANSLATE(D466, ""he"", ""en"")"),"#VALUE!")</f>
        <v>#VALUE!</v>
      </c>
    </row>
    <row r="467" ht="15.75" customHeight="1">
      <c r="E467" s="4" t="str">
        <f>IFERROR(__xludf.DUMMYFUNCTION("GOOGLETRANSLATE(D467, ""he"", ""en"")"),"#VALUE!")</f>
        <v>#VALUE!</v>
      </c>
    </row>
    <row r="468" ht="15.75" customHeight="1">
      <c r="E468" s="4" t="str">
        <f>IFERROR(__xludf.DUMMYFUNCTION("GOOGLETRANSLATE(D468, ""he"", ""en"")"),"#VALUE!")</f>
        <v>#VALUE!</v>
      </c>
    </row>
    <row r="469" ht="15.75" customHeight="1">
      <c r="E469" s="4" t="str">
        <f>IFERROR(__xludf.DUMMYFUNCTION("GOOGLETRANSLATE(D469, ""he"", ""en"")"),"#VALUE!")</f>
        <v>#VALUE!</v>
      </c>
    </row>
    <row r="470" ht="15.75" customHeight="1">
      <c r="E470" s="4" t="str">
        <f>IFERROR(__xludf.DUMMYFUNCTION("GOOGLETRANSLATE(D470, ""he"", ""en"")"),"#VALUE!")</f>
        <v>#VALUE!</v>
      </c>
    </row>
    <row r="471" ht="15.75" customHeight="1">
      <c r="E471" s="4" t="str">
        <f>IFERROR(__xludf.DUMMYFUNCTION("GOOGLETRANSLATE(D471, ""he"", ""en"")"),"#VALUE!")</f>
        <v>#VALUE!</v>
      </c>
    </row>
    <row r="472" ht="15.75" customHeight="1">
      <c r="E472" s="4" t="str">
        <f>IFERROR(__xludf.DUMMYFUNCTION("GOOGLETRANSLATE(D472, ""he"", ""en"")"),"#VALUE!")</f>
        <v>#VALUE!</v>
      </c>
    </row>
    <row r="473" ht="15.75" customHeight="1">
      <c r="E473" s="4" t="str">
        <f>IFERROR(__xludf.DUMMYFUNCTION("GOOGLETRANSLATE(D473, ""he"", ""en"")"),"#VALUE!")</f>
        <v>#VALUE!</v>
      </c>
    </row>
    <row r="474" ht="15.75" customHeight="1">
      <c r="E474" s="4" t="str">
        <f>IFERROR(__xludf.DUMMYFUNCTION("GOOGLETRANSLATE(D474, ""he"", ""en"")"),"#VALUE!")</f>
        <v>#VALUE!</v>
      </c>
    </row>
    <row r="475" ht="15.75" customHeight="1">
      <c r="E475" s="4" t="str">
        <f>IFERROR(__xludf.DUMMYFUNCTION("GOOGLETRANSLATE(D475, ""he"", ""en"")"),"#VALUE!")</f>
        <v>#VALUE!</v>
      </c>
    </row>
    <row r="476" ht="15.75" customHeight="1">
      <c r="E476" s="4" t="str">
        <f>IFERROR(__xludf.DUMMYFUNCTION("GOOGLETRANSLATE(D476, ""he"", ""en"")"),"#VALUE!")</f>
        <v>#VALUE!</v>
      </c>
    </row>
    <row r="477" ht="15.75" customHeight="1">
      <c r="E477" s="4" t="str">
        <f>IFERROR(__xludf.DUMMYFUNCTION("GOOGLETRANSLATE(D477, ""he"", ""en"")"),"#VALUE!")</f>
        <v>#VALUE!</v>
      </c>
    </row>
    <row r="478" ht="15.75" customHeight="1">
      <c r="E478" s="4" t="str">
        <f>IFERROR(__xludf.DUMMYFUNCTION("GOOGLETRANSLATE(D478, ""he"", ""en"")"),"#VALUE!")</f>
        <v>#VALUE!</v>
      </c>
    </row>
    <row r="479" ht="15.75" customHeight="1">
      <c r="E479" s="4" t="str">
        <f>IFERROR(__xludf.DUMMYFUNCTION("GOOGLETRANSLATE(D479, ""he"", ""en"")"),"#VALUE!")</f>
        <v>#VALUE!</v>
      </c>
    </row>
    <row r="480" ht="15.75" customHeight="1">
      <c r="E480" s="4" t="str">
        <f>IFERROR(__xludf.DUMMYFUNCTION("GOOGLETRANSLATE(D480, ""he"", ""en"")"),"#VALUE!")</f>
        <v>#VALUE!</v>
      </c>
    </row>
    <row r="481" ht="15.75" customHeight="1">
      <c r="E481" s="4" t="str">
        <f>IFERROR(__xludf.DUMMYFUNCTION("GOOGLETRANSLATE(D481, ""he"", ""en"")"),"#VALUE!")</f>
        <v>#VALUE!</v>
      </c>
    </row>
    <row r="482" ht="15.75" customHeight="1">
      <c r="E482" s="4" t="str">
        <f>IFERROR(__xludf.DUMMYFUNCTION("GOOGLETRANSLATE(D482, ""he"", ""en"")"),"#VALUE!")</f>
        <v>#VALUE!</v>
      </c>
    </row>
    <row r="483" ht="15.75" customHeight="1">
      <c r="E483" s="4" t="str">
        <f>IFERROR(__xludf.DUMMYFUNCTION("GOOGLETRANSLATE(D483, ""he"", ""en"")"),"#VALUE!")</f>
        <v>#VALUE!</v>
      </c>
    </row>
    <row r="484" ht="15.75" customHeight="1">
      <c r="E484" s="4" t="str">
        <f>IFERROR(__xludf.DUMMYFUNCTION("GOOGLETRANSLATE(D484, ""he"", ""en"")"),"#VALUE!")</f>
        <v>#VALUE!</v>
      </c>
    </row>
    <row r="485" ht="15.75" customHeight="1">
      <c r="E485" s="4" t="str">
        <f>IFERROR(__xludf.DUMMYFUNCTION("GOOGLETRANSLATE(D485, ""he"", ""en"")"),"#VALUE!")</f>
        <v>#VALUE!</v>
      </c>
    </row>
    <row r="486" ht="15.75" customHeight="1">
      <c r="E486" s="4" t="str">
        <f>IFERROR(__xludf.DUMMYFUNCTION("GOOGLETRANSLATE(D486, ""he"", ""en"")"),"#VALUE!")</f>
        <v>#VALUE!</v>
      </c>
    </row>
    <row r="487" ht="15.75" customHeight="1">
      <c r="E487" s="4" t="str">
        <f>IFERROR(__xludf.DUMMYFUNCTION("GOOGLETRANSLATE(D487, ""he"", ""en"")"),"#VALUE!")</f>
        <v>#VALUE!</v>
      </c>
    </row>
    <row r="488" ht="15.75" customHeight="1">
      <c r="E488" s="4" t="str">
        <f>IFERROR(__xludf.DUMMYFUNCTION("GOOGLETRANSLATE(D488, ""he"", ""en"")"),"#VALUE!")</f>
        <v>#VALUE!</v>
      </c>
    </row>
    <row r="489" ht="15.75" customHeight="1">
      <c r="E489" s="4" t="str">
        <f>IFERROR(__xludf.DUMMYFUNCTION("GOOGLETRANSLATE(D489, ""he"", ""en"")"),"#VALUE!")</f>
        <v>#VALUE!</v>
      </c>
    </row>
    <row r="490" ht="15.75" customHeight="1">
      <c r="E490" s="4" t="str">
        <f>IFERROR(__xludf.DUMMYFUNCTION("GOOGLETRANSLATE(D490, ""he"", ""en"")"),"#VALUE!")</f>
        <v>#VALUE!</v>
      </c>
    </row>
    <row r="491" ht="15.75" customHeight="1">
      <c r="E491" s="4" t="str">
        <f>IFERROR(__xludf.DUMMYFUNCTION("GOOGLETRANSLATE(D491, ""he"", ""en"")"),"#VALUE!")</f>
        <v>#VALUE!</v>
      </c>
    </row>
    <row r="492" ht="15.75" customHeight="1">
      <c r="E492" s="4" t="str">
        <f>IFERROR(__xludf.DUMMYFUNCTION("GOOGLETRANSLATE(D492, ""he"", ""en"")"),"#VALUE!")</f>
        <v>#VALUE!</v>
      </c>
    </row>
    <row r="493" ht="15.75" customHeight="1">
      <c r="E493" s="4" t="str">
        <f>IFERROR(__xludf.DUMMYFUNCTION("GOOGLETRANSLATE(D493, ""he"", ""en"")"),"#VALUE!")</f>
        <v>#VALUE!</v>
      </c>
    </row>
    <row r="494" ht="15.75" customHeight="1">
      <c r="E494" s="4" t="str">
        <f>IFERROR(__xludf.DUMMYFUNCTION("GOOGLETRANSLATE(D494, ""he"", ""en"")"),"#VALUE!")</f>
        <v>#VALUE!</v>
      </c>
    </row>
    <row r="495" ht="15.75" customHeight="1">
      <c r="E495" s="4" t="str">
        <f>IFERROR(__xludf.DUMMYFUNCTION("GOOGLETRANSLATE(D495, ""he"", ""en"")"),"#VALUE!")</f>
        <v>#VALUE!</v>
      </c>
    </row>
    <row r="496" ht="15.75" customHeight="1">
      <c r="E496" s="4" t="str">
        <f>IFERROR(__xludf.DUMMYFUNCTION("GOOGLETRANSLATE(D496, ""he"", ""en"")"),"#VALUE!")</f>
        <v>#VALUE!</v>
      </c>
    </row>
    <row r="497" ht="15.75" customHeight="1">
      <c r="E497" s="4" t="str">
        <f>IFERROR(__xludf.DUMMYFUNCTION("GOOGLETRANSLATE(D497, ""he"", ""en"")"),"#VALUE!")</f>
        <v>#VALUE!</v>
      </c>
    </row>
    <row r="498" ht="15.75" customHeight="1">
      <c r="E498" s="4" t="str">
        <f>IFERROR(__xludf.DUMMYFUNCTION("GOOGLETRANSLATE(D498, ""he"", ""en"")"),"#VALUE!")</f>
        <v>#VALUE!</v>
      </c>
    </row>
    <row r="499" ht="15.75" customHeight="1">
      <c r="E499" s="4" t="str">
        <f>IFERROR(__xludf.DUMMYFUNCTION("GOOGLETRANSLATE(D499, ""he"", ""en"")"),"#VALUE!")</f>
        <v>#VALUE!</v>
      </c>
    </row>
    <row r="500" ht="15.75" customHeight="1">
      <c r="E500" s="4" t="str">
        <f>IFERROR(__xludf.DUMMYFUNCTION("GOOGLETRANSLATE(D500, ""he"", ""en"")"),"#VALUE!")</f>
        <v>#VALUE!</v>
      </c>
    </row>
    <row r="501" ht="15.75" customHeight="1">
      <c r="E501" s="4" t="str">
        <f>IFERROR(__xludf.DUMMYFUNCTION("GOOGLETRANSLATE(D501, ""he"", ""en"")"),"#VALUE!")</f>
        <v>#VALUE!</v>
      </c>
    </row>
    <row r="502" ht="15.75" customHeight="1">
      <c r="E502" s="4" t="str">
        <f>IFERROR(__xludf.DUMMYFUNCTION("GOOGLETRANSLATE(D502, ""he"", ""en"")"),"#VALUE!")</f>
        <v>#VALUE!</v>
      </c>
    </row>
    <row r="503" ht="15.75" customHeight="1">
      <c r="E503" s="4" t="str">
        <f>IFERROR(__xludf.DUMMYFUNCTION("GOOGLETRANSLATE(D503, ""he"", ""en"")"),"#VALUE!")</f>
        <v>#VALUE!</v>
      </c>
    </row>
    <row r="504" ht="15.75" customHeight="1">
      <c r="E504" s="4" t="str">
        <f>IFERROR(__xludf.DUMMYFUNCTION("GOOGLETRANSLATE(D504, ""he"", ""en"")"),"#VALUE!")</f>
        <v>#VALUE!</v>
      </c>
    </row>
    <row r="505" ht="15.75" customHeight="1">
      <c r="E505" s="4" t="str">
        <f>IFERROR(__xludf.DUMMYFUNCTION("GOOGLETRANSLATE(D505, ""he"", ""en"")"),"#VALUE!")</f>
        <v>#VALUE!</v>
      </c>
    </row>
    <row r="506" ht="15.75" customHeight="1">
      <c r="E506" s="4" t="str">
        <f>IFERROR(__xludf.DUMMYFUNCTION("GOOGLETRANSLATE(D506, ""he"", ""en"")"),"#VALUE!")</f>
        <v>#VALUE!</v>
      </c>
    </row>
    <row r="507" ht="15.75" customHeight="1">
      <c r="E507" s="4" t="str">
        <f>IFERROR(__xludf.DUMMYFUNCTION("GOOGLETRANSLATE(D507, ""he"", ""en"")"),"#VALUE!")</f>
        <v>#VALUE!</v>
      </c>
    </row>
    <row r="508" ht="15.75" customHeight="1">
      <c r="E508" s="4" t="str">
        <f>IFERROR(__xludf.DUMMYFUNCTION("GOOGLETRANSLATE(D508, ""he"", ""en"")"),"#VALUE!")</f>
        <v>#VALUE!</v>
      </c>
    </row>
    <row r="509" ht="15.75" customHeight="1">
      <c r="E509" s="4" t="str">
        <f>IFERROR(__xludf.DUMMYFUNCTION("GOOGLETRANSLATE(D509, ""he"", ""en"")"),"#VALUE!")</f>
        <v>#VALUE!</v>
      </c>
    </row>
    <row r="510" ht="15.75" customHeight="1">
      <c r="E510" s="4" t="str">
        <f>IFERROR(__xludf.DUMMYFUNCTION("GOOGLETRANSLATE(D510, ""he"", ""en"")"),"#VALUE!")</f>
        <v>#VALUE!</v>
      </c>
    </row>
    <row r="511" ht="15.75" customHeight="1">
      <c r="E511" s="4" t="str">
        <f>IFERROR(__xludf.DUMMYFUNCTION("GOOGLETRANSLATE(D511, ""he"", ""en"")"),"#VALUE!")</f>
        <v>#VALUE!</v>
      </c>
    </row>
    <row r="512" ht="15.75" customHeight="1">
      <c r="E512" s="4" t="str">
        <f>IFERROR(__xludf.DUMMYFUNCTION("GOOGLETRANSLATE(D512, ""he"", ""en"")"),"#VALUE!")</f>
        <v>#VALUE!</v>
      </c>
    </row>
    <row r="513" ht="15.75" customHeight="1">
      <c r="E513" s="4" t="str">
        <f>IFERROR(__xludf.DUMMYFUNCTION("GOOGLETRANSLATE(D513, ""he"", ""en"")"),"#VALUE!")</f>
        <v>#VALUE!</v>
      </c>
    </row>
    <row r="514" ht="15.75" customHeight="1">
      <c r="E514" s="4" t="str">
        <f>IFERROR(__xludf.DUMMYFUNCTION("GOOGLETRANSLATE(D514, ""he"", ""en"")"),"#VALUE!")</f>
        <v>#VALUE!</v>
      </c>
    </row>
    <row r="515" ht="15.75" customHeight="1">
      <c r="E515" s="4" t="str">
        <f>IFERROR(__xludf.DUMMYFUNCTION("GOOGLETRANSLATE(D515, ""he"", ""en"")"),"#VALUE!")</f>
        <v>#VALUE!</v>
      </c>
    </row>
    <row r="516" ht="15.75" customHeight="1">
      <c r="E516" s="4" t="str">
        <f>IFERROR(__xludf.DUMMYFUNCTION("GOOGLETRANSLATE(D516, ""he"", ""en"")"),"#VALUE!")</f>
        <v>#VALUE!</v>
      </c>
    </row>
    <row r="517" ht="15.75" customHeight="1">
      <c r="E517" s="4" t="str">
        <f>IFERROR(__xludf.DUMMYFUNCTION("GOOGLETRANSLATE(D517, ""he"", ""en"")"),"#VALUE!")</f>
        <v>#VALUE!</v>
      </c>
    </row>
    <row r="518" ht="15.75" customHeight="1">
      <c r="E518" s="4" t="str">
        <f>IFERROR(__xludf.DUMMYFUNCTION("GOOGLETRANSLATE(D518, ""he"", ""en"")"),"#VALUE!")</f>
        <v>#VALUE!</v>
      </c>
    </row>
    <row r="519" ht="15.75" customHeight="1">
      <c r="E519" s="4" t="str">
        <f>IFERROR(__xludf.DUMMYFUNCTION("GOOGLETRANSLATE(D519, ""he"", ""en"")"),"#VALUE!")</f>
        <v>#VALUE!</v>
      </c>
    </row>
    <row r="520" ht="15.75" customHeight="1">
      <c r="E520" s="4" t="str">
        <f>IFERROR(__xludf.DUMMYFUNCTION("GOOGLETRANSLATE(D520, ""he"", ""en"")"),"#VALUE!")</f>
        <v>#VALUE!</v>
      </c>
    </row>
    <row r="521" ht="15.75" customHeight="1">
      <c r="E521" s="4" t="str">
        <f>IFERROR(__xludf.DUMMYFUNCTION("GOOGLETRANSLATE(D521, ""he"", ""en"")"),"#VALUE!")</f>
        <v>#VALUE!</v>
      </c>
    </row>
    <row r="522" ht="15.75" customHeight="1">
      <c r="E522" s="4" t="str">
        <f>IFERROR(__xludf.DUMMYFUNCTION("GOOGLETRANSLATE(D522, ""he"", ""en"")"),"#VALUE!")</f>
        <v>#VALUE!</v>
      </c>
    </row>
    <row r="523" ht="15.75" customHeight="1">
      <c r="E523" s="4" t="str">
        <f>IFERROR(__xludf.DUMMYFUNCTION("GOOGLETRANSLATE(D523, ""he"", ""en"")"),"#VALUE!")</f>
        <v>#VALUE!</v>
      </c>
    </row>
    <row r="524" ht="15.75" customHeight="1">
      <c r="E524" s="4" t="str">
        <f>IFERROR(__xludf.DUMMYFUNCTION("GOOGLETRANSLATE(D524, ""he"", ""en"")"),"#VALUE!")</f>
        <v>#VALUE!</v>
      </c>
    </row>
    <row r="525" ht="15.75" customHeight="1">
      <c r="E525" s="4" t="str">
        <f>IFERROR(__xludf.DUMMYFUNCTION("GOOGLETRANSLATE(D525, ""he"", ""en"")"),"#VALUE!")</f>
        <v>#VALUE!</v>
      </c>
    </row>
    <row r="526" ht="15.75" customHeight="1">
      <c r="E526" s="4" t="str">
        <f>IFERROR(__xludf.DUMMYFUNCTION("GOOGLETRANSLATE(D526, ""he"", ""en"")"),"#VALUE!")</f>
        <v>#VALUE!</v>
      </c>
    </row>
    <row r="527" ht="15.75" customHeight="1">
      <c r="E527" s="4" t="str">
        <f>IFERROR(__xludf.DUMMYFUNCTION("GOOGLETRANSLATE(D527, ""he"", ""en"")"),"#VALUE!")</f>
        <v>#VALUE!</v>
      </c>
    </row>
    <row r="528" ht="15.75" customHeight="1">
      <c r="E528" s="4" t="str">
        <f>IFERROR(__xludf.DUMMYFUNCTION("GOOGLETRANSLATE(D528, ""he"", ""en"")"),"#VALUE!")</f>
        <v>#VALUE!</v>
      </c>
    </row>
    <row r="529" ht="15.75" customHeight="1">
      <c r="E529" s="4" t="str">
        <f>IFERROR(__xludf.DUMMYFUNCTION("GOOGLETRANSLATE(D529, ""he"", ""en"")"),"#VALUE!")</f>
        <v>#VALUE!</v>
      </c>
    </row>
    <row r="530" ht="15.75" customHeight="1">
      <c r="E530" s="4" t="str">
        <f>IFERROR(__xludf.DUMMYFUNCTION("GOOGLETRANSLATE(D530, ""he"", ""en"")"),"#VALUE!")</f>
        <v>#VALUE!</v>
      </c>
    </row>
    <row r="531" ht="15.75" customHeight="1">
      <c r="E531" s="4" t="str">
        <f>IFERROR(__xludf.DUMMYFUNCTION("GOOGLETRANSLATE(D531, ""he"", ""en"")"),"#VALUE!")</f>
        <v>#VALUE!</v>
      </c>
    </row>
    <row r="532" ht="15.75" customHeight="1">
      <c r="E532" s="4" t="str">
        <f>IFERROR(__xludf.DUMMYFUNCTION("GOOGLETRANSLATE(D532, ""he"", ""en"")"),"#VALUE!")</f>
        <v>#VALUE!</v>
      </c>
    </row>
    <row r="533" ht="15.75" customHeight="1">
      <c r="E533" s="4" t="str">
        <f>IFERROR(__xludf.DUMMYFUNCTION("GOOGLETRANSLATE(D533, ""he"", ""en"")"),"#VALUE!")</f>
        <v>#VALUE!</v>
      </c>
    </row>
    <row r="534" ht="15.75" customHeight="1">
      <c r="E534" s="4" t="str">
        <f>IFERROR(__xludf.DUMMYFUNCTION("GOOGLETRANSLATE(D534, ""he"", ""en"")"),"#VALUE!")</f>
        <v>#VALUE!</v>
      </c>
    </row>
    <row r="535" ht="15.75" customHeight="1">
      <c r="E535" s="4" t="str">
        <f>IFERROR(__xludf.DUMMYFUNCTION("GOOGLETRANSLATE(D535, ""he"", ""en"")"),"#VALUE!")</f>
        <v>#VALUE!</v>
      </c>
    </row>
    <row r="536" ht="15.75" customHeight="1">
      <c r="E536" s="4" t="str">
        <f>IFERROR(__xludf.DUMMYFUNCTION("GOOGLETRANSLATE(D536, ""he"", ""en"")"),"#VALUE!")</f>
        <v>#VALUE!</v>
      </c>
    </row>
    <row r="537" ht="15.75" customHeight="1">
      <c r="E537" s="4" t="str">
        <f>IFERROR(__xludf.DUMMYFUNCTION("GOOGLETRANSLATE(D537, ""he"", ""en"")"),"#VALUE!")</f>
        <v>#VALUE!</v>
      </c>
    </row>
    <row r="538" ht="15.75" customHeight="1">
      <c r="E538" s="4" t="str">
        <f>IFERROR(__xludf.DUMMYFUNCTION("GOOGLETRANSLATE(D538, ""he"", ""en"")"),"#VALUE!")</f>
        <v>#VALUE!</v>
      </c>
    </row>
    <row r="539" ht="15.75" customHeight="1">
      <c r="E539" s="4" t="str">
        <f>IFERROR(__xludf.DUMMYFUNCTION("GOOGLETRANSLATE(D539, ""he"", ""en"")"),"#VALUE!")</f>
        <v>#VALUE!</v>
      </c>
    </row>
    <row r="540" ht="15.75" customHeight="1">
      <c r="E540" s="4" t="str">
        <f>IFERROR(__xludf.DUMMYFUNCTION("GOOGLETRANSLATE(D540, ""he"", ""en"")"),"#VALUE!")</f>
        <v>#VALUE!</v>
      </c>
    </row>
    <row r="541" ht="15.75" customHeight="1">
      <c r="E541" s="4" t="str">
        <f>IFERROR(__xludf.DUMMYFUNCTION("GOOGLETRANSLATE(D541, ""he"", ""en"")"),"#VALUE!")</f>
        <v>#VALUE!</v>
      </c>
    </row>
    <row r="542" ht="15.75" customHeight="1">
      <c r="E542" s="4" t="str">
        <f>IFERROR(__xludf.DUMMYFUNCTION("GOOGLETRANSLATE(D542, ""he"", ""en"")"),"#VALUE!")</f>
        <v>#VALUE!</v>
      </c>
    </row>
    <row r="543" ht="15.75" customHeight="1">
      <c r="E543" s="4" t="str">
        <f>IFERROR(__xludf.DUMMYFUNCTION("GOOGLETRANSLATE(D543, ""he"", ""en"")"),"#VALUE!")</f>
        <v>#VALUE!</v>
      </c>
    </row>
    <row r="544" ht="15.75" customHeight="1">
      <c r="E544" s="4" t="str">
        <f>IFERROR(__xludf.DUMMYFUNCTION("GOOGLETRANSLATE(D544, ""he"", ""en"")"),"#VALUE!")</f>
        <v>#VALUE!</v>
      </c>
    </row>
    <row r="545" ht="15.75" customHeight="1">
      <c r="E545" s="4" t="str">
        <f>IFERROR(__xludf.DUMMYFUNCTION("GOOGLETRANSLATE(D545, ""he"", ""en"")"),"#VALUE!")</f>
        <v>#VALUE!</v>
      </c>
    </row>
    <row r="546" ht="15.75" customHeight="1">
      <c r="E546" s="4" t="str">
        <f>IFERROR(__xludf.DUMMYFUNCTION("GOOGLETRANSLATE(D546, ""he"", ""en"")"),"#VALUE!")</f>
        <v>#VALUE!</v>
      </c>
    </row>
    <row r="547" ht="15.75" customHeight="1">
      <c r="E547" s="4" t="str">
        <f>IFERROR(__xludf.DUMMYFUNCTION("GOOGLETRANSLATE(D547, ""he"", ""en"")"),"#VALUE!")</f>
        <v>#VALUE!</v>
      </c>
    </row>
    <row r="548" ht="15.75" customHeight="1">
      <c r="E548" s="4" t="str">
        <f>IFERROR(__xludf.DUMMYFUNCTION("GOOGLETRANSLATE(D548, ""he"", ""en"")"),"#VALUE!")</f>
        <v>#VALUE!</v>
      </c>
    </row>
    <row r="549" ht="15.75" customHeight="1">
      <c r="E549" s="4" t="str">
        <f>IFERROR(__xludf.DUMMYFUNCTION("GOOGLETRANSLATE(D549, ""he"", ""en"")"),"#VALUE!")</f>
        <v>#VALUE!</v>
      </c>
    </row>
    <row r="550" ht="15.75" customHeight="1">
      <c r="E550" s="4" t="str">
        <f>IFERROR(__xludf.DUMMYFUNCTION("GOOGLETRANSLATE(D550, ""he"", ""en"")"),"#VALUE!")</f>
        <v>#VALUE!</v>
      </c>
    </row>
    <row r="551" ht="15.75" customHeight="1">
      <c r="E551" s="4" t="str">
        <f>IFERROR(__xludf.DUMMYFUNCTION("GOOGLETRANSLATE(D551, ""he"", ""en"")"),"#VALUE!")</f>
        <v>#VALUE!</v>
      </c>
    </row>
    <row r="552" ht="15.75" customHeight="1">
      <c r="E552" s="4" t="str">
        <f>IFERROR(__xludf.DUMMYFUNCTION("GOOGLETRANSLATE(D552, ""he"", ""en"")"),"#VALUE!")</f>
        <v>#VALUE!</v>
      </c>
    </row>
    <row r="553" ht="15.75" customHeight="1">
      <c r="E553" s="4" t="str">
        <f>IFERROR(__xludf.DUMMYFUNCTION("GOOGLETRANSLATE(D553, ""he"", ""en"")"),"#VALUE!")</f>
        <v>#VALUE!</v>
      </c>
    </row>
    <row r="554" ht="15.75" customHeight="1">
      <c r="E554" s="4" t="str">
        <f>IFERROR(__xludf.DUMMYFUNCTION("GOOGLETRANSLATE(D554, ""he"", ""en"")"),"#VALUE!")</f>
        <v>#VALUE!</v>
      </c>
    </row>
    <row r="555" ht="15.75" customHeight="1">
      <c r="E555" s="4" t="str">
        <f>IFERROR(__xludf.DUMMYFUNCTION("GOOGLETRANSLATE(D555, ""he"", ""en"")"),"#VALUE!")</f>
        <v>#VALUE!</v>
      </c>
    </row>
    <row r="556" ht="15.75" customHeight="1">
      <c r="E556" s="4" t="str">
        <f>IFERROR(__xludf.DUMMYFUNCTION("GOOGLETRANSLATE(D556, ""he"", ""en"")"),"#VALUE!")</f>
        <v>#VALUE!</v>
      </c>
    </row>
    <row r="557" ht="15.75" customHeight="1">
      <c r="E557" s="4" t="str">
        <f>IFERROR(__xludf.DUMMYFUNCTION("GOOGLETRANSLATE(D557, ""he"", ""en"")"),"#VALUE!")</f>
        <v>#VALUE!</v>
      </c>
    </row>
    <row r="558" ht="15.75" customHeight="1">
      <c r="E558" s="4" t="str">
        <f>IFERROR(__xludf.DUMMYFUNCTION("GOOGLETRANSLATE(D558, ""he"", ""en"")"),"#VALUE!")</f>
        <v>#VALUE!</v>
      </c>
    </row>
    <row r="559" ht="15.75" customHeight="1">
      <c r="E559" s="4" t="str">
        <f>IFERROR(__xludf.DUMMYFUNCTION("GOOGLETRANSLATE(D559, ""he"", ""en"")"),"#VALUE!")</f>
        <v>#VALUE!</v>
      </c>
    </row>
    <row r="560" ht="15.75" customHeight="1">
      <c r="E560" s="4" t="str">
        <f>IFERROR(__xludf.DUMMYFUNCTION("GOOGLETRANSLATE(D560, ""he"", ""en"")"),"#VALUE!")</f>
        <v>#VALUE!</v>
      </c>
    </row>
    <row r="561" ht="15.75" customHeight="1">
      <c r="E561" s="4" t="str">
        <f>IFERROR(__xludf.DUMMYFUNCTION("GOOGLETRANSLATE(D561, ""he"", ""en"")"),"#VALUE!")</f>
        <v>#VALUE!</v>
      </c>
    </row>
    <row r="562" ht="15.75" customHeight="1">
      <c r="E562" s="4" t="str">
        <f>IFERROR(__xludf.DUMMYFUNCTION("GOOGLETRANSLATE(D562, ""he"", ""en"")"),"#VALUE!")</f>
        <v>#VALUE!</v>
      </c>
    </row>
    <row r="563" ht="15.75" customHeight="1">
      <c r="E563" s="4" t="str">
        <f>IFERROR(__xludf.DUMMYFUNCTION("GOOGLETRANSLATE(D563, ""he"", ""en"")"),"#VALUE!")</f>
        <v>#VALUE!</v>
      </c>
    </row>
    <row r="564" ht="15.75" customHeight="1">
      <c r="E564" s="4" t="str">
        <f>IFERROR(__xludf.DUMMYFUNCTION("GOOGLETRANSLATE(D564, ""he"", ""en"")"),"#VALUE!")</f>
        <v>#VALUE!</v>
      </c>
    </row>
    <row r="565" ht="15.75" customHeight="1">
      <c r="E565" s="4" t="str">
        <f>IFERROR(__xludf.DUMMYFUNCTION("GOOGLETRANSLATE(D565, ""he"", ""en"")"),"#VALUE!")</f>
        <v>#VALUE!</v>
      </c>
    </row>
    <row r="566" ht="15.75" customHeight="1">
      <c r="E566" s="4" t="str">
        <f>IFERROR(__xludf.DUMMYFUNCTION("GOOGLETRANSLATE(D566, ""he"", ""en"")"),"#VALUE!")</f>
        <v>#VALUE!</v>
      </c>
    </row>
    <row r="567" ht="15.75" customHeight="1">
      <c r="E567" s="4" t="str">
        <f>IFERROR(__xludf.DUMMYFUNCTION("GOOGLETRANSLATE(D567, ""he"", ""en"")"),"#VALUE!")</f>
        <v>#VALUE!</v>
      </c>
    </row>
    <row r="568" ht="15.75" customHeight="1">
      <c r="E568" s="4" t="str">
        <f>IFERROR(__xludf.DUMMYFUNCTION("GOOGLETRANSLATE(D568, ""he"", ""en"")"),"#VALUE!")</f>
        <v>#VALUE!</v>
      </c>
    </row>
    <row r="569" ht="15.75" customHeight="1">
      <c r="E569" s="4" t="str">
        <f>IFERROR(__xludf.DUMMYFUNCTION("GOOGLETRANSLATE(D569, ""he"", ""en"")"),"#VALUE!")</f>
        <v>#VALUE!</v>
      </c>
    </row>
    <row r="570" ht="15.75" customHeight="1">
      <c r="E570" s="4" t="str">
        <f>IFERROR(__xludf.DUMMYFUNCTION("GOOGLETRANSLATE(D570, ""he"", ""en"")"),"#VALUE!")</f>
        <v>#VALUE!</v>
      </c>
    </row>
    <row r="571" ht="15.75" customHeight="1">
      <c r="E571" s="4" t="str">
        <f>IFERROR(__xludf.DUMMYFUNCTION("GOOGLETRANSLATE(D571, ""he"", ""en"")"),"#VALUE!")</f>
        <v>#VALUE!</v>
      </c>
    </row>
    <row r="572" ht="15.75" customHeight="1">
      <c r="E572" s="4" t="str">
        <f>IFERROR(__xludf.DUMMYFUNCTION("GOOGLETRANSLATE(D572, ""he"", ""en"")"),"#VALUE!")</f>
        <v>#VALUE!</v>
      </c>
    </row>
    <row r="573" ht="15.75" customHeight="1">
      <c r="E573" s="4" t="str">
        <f>IFERROR(__xludf.DUMMYFUNCTION("GOOGLETRANSLATE(D573, ""he"", ""en"")"),"#VALUE!")</f>
        <v>#VALUE!</v>
      </c>
    </row>
    <row r="574" ht="15.75" customHeight="1">
      <c r="E574" s="4" t="str">
        <f>IFERROR(__xludf.DUMMYFUNCTION("GOOGLETRANSLATE(D574, ""he"", ""en"")"),"#VALUE!")</f>
        <v>#VALUE!</v>
      </c>
    </row>
    <row r="575" ht="15.75" customHeight="1">
      <c r="E575" s="4" t="str">
        <f>IFERROR(__xludf.DUMMYFUNCTION("GOOGLETRANSLATE(D575, ""he"", ""en"")"),"#VALUE!")</f>
        <v>#VALUE!</v>
      </c>
    </row>
    <row r="576" ht="15.75" customHeight="1">
      <c r="E576" s="4" t="str">
        <f>IFERROR(__xludf.DUMMYFUNCTION("GOOGLETRANSLATE(D576, ""he"", ""en"")"),"#VALUE!")</f>
        <v>#VALUE!</v>
      </c>
    </row>
    <row r="577" ht="15.75" customHeight="1">
      <c r="E577" s="4" t="str">
        <f>IFERROR(__xludf.DUMMYFUNCTION("GOOGLETRANSLATE(D577, ""he"", ""en"")"),"#VALUE!")</f>
        <v>#VALUE!</v>
      </c>
    </row>
    <row r="578" ht="15.75" customHeight="1">
      <c r="E578" s="4" t="str">
        <f>IFERROR(__xludf.DUMMYFUNCTION("GOOGLETRANSLATE(D578, ""he"", ""en"")"),"#VALUE!")</f>
        <v>#VALUE!</v>
      </c>
    </row>
    <row r="579" ht="15.75" customHeight="1">
      <c r="E579" s="4" t="str">
        <f>IFERROR(__xludf.DUMMYFUNCTION("GOOGLETRANSLATE(D579, ""he"", ""en"")"),"#VALUE!")</f>
        <v>#VALUE!</v>
      </c>
    </row>
    <row r="580" ht="15.75" customHeight="1">
      <c r="E580" s="4" t="str">
        <f>IFERROR(__xludf.DUMMYFUNCTION("GOOGLETRANSLATE(D580, ""he"", ""en"")"),"#VALUE!")</f>
        <v>#VALUE!</v>
      </c>
    </row>
    <row r="581" ht="15.75" customHeight="1">
      <c r="E581" s="4" t="str">
        <f>IFERROR(__xludf.DUMMYFUNCTION("GOOGLETRANSLATE(D581, ""he"", ""en"")"),"#VALUE!")</f>
        <v>#VALUE!</v>
      </c>
    </row>
    <row r="582" ht="15.75" customHeight="1">
      <c r="E582" s="4" t="str">
        <f>IFERROR(__xludf.DUMMYFUNCTION("GOOGLETRANSLATE(D582, ""he"", ""en"")"),"#VALUE!")</f>
        <v>#VALUE!</v>
      </c>
    </row>
    <row r="583" ht="15.75" customHeight="1">
      <c r="E583" s="4" t="str">
        <f>IFERROR(__xludf.DUMMYFUNCTION("GOOGLETRANSLATE(D583, ""he"", ""en"")"),"#VALUE!")</f>
        <v>#VALUE!</v>
      </c>
    </row>
    <row r="584" ht="15.75" customHeight="1">
      <c r="E584" s="4" t="str">
        <f>IFERROR(__xludf.DUMMYFUNCTION("GOOGLETRANSLATE(D584, ""he"", ""en"")"),"#VALUE!")</f>
        <v>#VALUE!</v>
      </c>
    </row>
    <row r="585" ht="15.75" customHeight="1">
      <c r="E585" s="4" t="str">
        <f>IFERROR(__xludf.DUMMYFUNCTION("GOOGLETRANSLATE(D585, ""he"", ""en"")"),"#VALUE!")</f>
        <v>#VALUE!</v>
      </c>
    </row>
    <row r="586" ht="15.75" customHeight="1">
      <c r="E586" s="4" t="str">
        <f>IFERROR(__xludf.DUMMYFUNCTION("GOOGLETRANSLATE(D586, ""he"", ""en"")"),"#VALUE!")</f>
        <v>#VALUE!</v>
      </c>
    </row>
    <row r="587" ht="15.75" customHeight="1">
      <c r="E587" s="4" t="str">
        <f>IFERROR(__xludf.DUMMYFUNCTION("GOOGLETRANSLATE(D587, ""he"", ""en"")"),"#VALUE!")</f>
        <v>#VALUE!</v>
      </c>
    </row>
    <row r="588" ht="15.75" customHeight="1">
      <c r="E588" s="4" t="str">
        <f>IFERROR(__xludf.DUMMYFUNCTION("GOOGLETRANSLATE(D588, ""he"", ""en"")"),"#VALUE!")</f>
        <v>#VALUE!</v>
      </c>
    </row>
    <row r="589" ht="15.75" customHeight="1">
      <c r="E589" s="4" t="str">
        <f>IFERROR(__xludf.DUMMYFUNCTION("GOOGLETRANSLATE(D589, ""he"", ""en"")"),"#VALUE!")</f>
        <v>#VALUE!</v>
      </c>
    </row>
    <row r="590" ht="15.75" customHeight="1">
      <c r="E590" s="4" t="str">
        <f>IFERROR(__xludf.DUMMYFUNCTION("GOOGLETRANSLATE(D590, ""he"", ""en"")"),"#VALUE!")</f>
        <v>#VALUE!</v>
      </c>
    </row>
    <row r="591" ht="15.75" customHeight="1">
      <c r="E591" s="4" t="str">
        <f>IFERROR(__xludf.DUMMYFUNCTION("GOOGLETRANSLATE(D591, ""he"", ""en"")"),"#VALUE!")</f>
        <v>#VALUE!</v>
      </c>
    </row>
    <row r="592" ht="15.75" customHeight="1">
      <c r="E592" s="4" t="str">
        <f>IFERROR(__xludf.DUMMYFUNCTION("GOOGLETRANSLATE(D592, ""he"", ""en"")"),"#VALUE!")</f>
        <v>#VALUE!</v>
      </c>
    </row>
    <row r="593" ht="15.75" customHeight="1">
      <c r="E593" s="4" t="str">
        <f>IFERROR(__xludf.DUMMYFUNCTION("GOOGLETRANSLATE(D593, ""he"", ""en"")"),"#VALUE!")</f>
        <v>#VALUE!</v>
      </c>
    </row>
    <row r="594" ht="15.75" customHeight="1">
      <c r="E594" s="4" t="str">
        <f>IFERROR(__xludf.DUMMYFUNCTION("GOOGLETRANSLATE(D594, ""he"", ""en"")"),"#VALUE!")</f>
        <v>#VALUE!</v>
      </c>
    </row>
    <row r="595" ht="15.75" customHeight="1">
      <c r="E595" s="4" t="str">
        <f>IFERROR(__xludf.DUMMYFUNCTION("GOOGLETRANSLATE(D595, ""he"", ""en"")"),"#VALUE!")</f>
        <v>#VALUE!</v>
      </c>
    </row>
    <row r="596" ht="15.75" customHeight="1">
      <c r="E596" s="4" t="str">
        <f>IFERROR(__xludf.DUMMYFUNCTION("GOOGLETRANSLATE(D596, ""he"", ""en"")"),"#VALUE!")</f>
        <v>#VALUE!</v>
      </c>
    </row>
    <row r="597" ht="15.75" customHeight="1">
      <c r="E597" s="4" t="str">
        <f>IFERROR(__xludf.DUMMYFUNCTION("GOOGLETRANSLATE(D597, ""he"", ""en"")"),"#VALUE!")</f>
        <v>#VALUE!</v>
      </c>
    </row>
    <row r="598" ht="15.75" customHeight="1">
      <c r="E598" s="4" t="str">
        <f>IFERROR(__xludf.DUMMYFUNCTION("GOOGLETRANSLATE(D598, ""he"", ""en"")"),"#VALUE!")</f>
        <v>#VALUE!</v>
      </c>
    </row>
    <row r="599" ht="15.75" customHeight="1">
      <c r="E599" s="4" t="str">
        <f>IFERROR(__xludf.DUMMYFUNCTION("GOOGLETRANSLATE(D599, ""he"", ""en"")"),"#VALUE!")</f>
        <v>#VALUE!</v>
      </c>
    </row>
    <row r="600" ht="15.75" customHeight="1">
      <c r="E600" s="4" t="str">
        <f>IFERROR(__xludf.DUMMYFUNCTION("GOOGLETRANSLATE(D600, ""he"", ""en"")"),"#VALUE!")</f>
        <v>#VALUE!</v>
      </c>
    </row>
    <row r="601" ht="15.75" customHeight="1">
      <c r="E601" s="4" t="str">
        <f>IFERROR(__xludf.DUMMYFUNCTION("GOOGLETRANSLATE(D601, ""he"", ""en"")"),"#VALUE!")</f>
        <v>#VALUE!</v>
      </c>
    </row>
    <row r="602" ht="15.75" customHeight="1">
      <c r="E602" s="4" t="str">
        <f>IFERROR(__xludf.DUMMYFUNCTION("GOOGLETRANSLATE(D602, ""he"", ""en"")"),"#VALUE!")</f>
        <v>#VALUE!</v>
      </c>
    </row>
    <row r="603" ht="15.75" customHeight="1">
      <c r="E603" s="4" t="str">
        <f>IFERROR(__xludf.DUMMYFUNCTION("GOOGLETRANSLATE(D603, ""he"", ""en"")"),"#VALUE!")</f>
        <v>#VALUE!</v>
      </c>
    </row>
    <row r="604" ht="15.75" customHeight="1">
      <c r="E604" s="4" t="str">
        <f>IFERROR(__xludf.DUMMYFUNCTION("GOOGLETRANSLATE(D604, ""he"", ""en"")"),"#VALUE!")</f>
        <v>#VALUE!</v>
      </c>
    </row>
    <row r="605" ht="15.75" customHeight="1">
      <c r="E605" s="4" t="str">
        <f>IFERROR(__xludf.DUMMYFUNCTION("GOOGLETRANSLATE(D605, ""he"", ""en"")"),"#VALUE!")</f>
        <v>#VALUE!</v>
      </c>
    </row>
    <row r="606" ht="15.75" customHeight="1">
      <c r="E606" s="4" t="str">
        <f>IFERROR(__xludf.DUMMYFUNCTION("GOOGLETRANSLATE(D606, ""he"", ""en"")"),"#VALUE!")</f>
        <v>#VALUE!</v>
      </c>
    </row>
    <row r="607" ht="15.75" customHeight="1">
      <c r="E607" s="4" t="str">
        <f>IFERROR(__xludf.DUMMYFUNCTION("GOOGLETRANSLATE(D607, ""he"", ""en"")"),"#VALUE!")</f>
        <v>#VALUE!</v>
      </c>
    </row>
    <row r="608" ht="15.75" customHeight="1">
      <c r="E608" s="4" t="str">
        <f>IFERROR(__xludf.DUMMYFUNCTION("GOOGLETRANSLATE(D608, ""he"", ""en"")"),"#VALUE!")</f>
        <v>#VALUE!</v>
      </c>
    </row>
    <row r="609" ht="15.75" customHeight="1">
      <c r="E609" s="4" t="str">
        <f>IFERROR(__xludf.DUMMYFUNCTION("GOOGLETRANSLATE(D609, ""he"", ""en"")"),"#VALUE!")</f>
        <v>#VALUE!</v>
      </c>
    </row>
    <row r="610" ht="15.75" customHeight="1">
      <c r="E610" s="4" t="str">
        <f>IFERROR(__xludf.DUMMYFUNCTION("GOOGLETRANSLATE(D610, ""he"", ""en"")"),"#VALUE!")</f>
        <v>#VALUE!</v>
      </c>
    </row>
    <row r="611" ht="15.75" customHeight="1">
      <c r="E611" s="4" t="str">
        <f>IFERROR(__xludf.DUMMYFUNCTION("GOOGLETRANSLATE(D611, ""he"", ""en"")"),"#VALUE!")</f>
        <v>#VALUE!</v>
      </c>
    </row>
    <row r="612" ht="15.75" customHeight="1">
      <c r="E612" s="4" t="str">
        <f>IFERROR(__xludf.DUMMYFUNCTION("GOOGLETRANSLATE(D612, ""he"", ""en"")"),"#VALUE!")</f>
        <v>#VALUE!</v>
      </c>
    </row>
    <row r="613" ht="15.75" customHeight="1">
      <c r="E613" s="4" t="str">
        <f>IFERROR(__xludf.DUMMYFUNCTION("GOOGLETRANSLATE(D613, ""he"", ""en"")"),"#VALUE!")</f>
        <v>#VALUE!</v>
      </c>
    </row>
    <row r="614" ht="15.75" customHeight="1">
      <c r="E614" s="4" t="str">
        <f>IFERROR(__xludf.DUMMYFUNCTION("GOOGLETRANSLATE(D614, ""he"", ""en"")"),"#VALUE!")</f>
        <v>#VALUE!</v>
      </c>
    </row>
    <row r="615" ht="15.75" customHeight="1">
      <c r="E615" s="4" t="str">
        <f>IFERROR(__xludf.DUMMYFUNCTION("GOOGLETRANSLATE(D615, ""he"", ""en"")"),"#VALUE!")</f>
        <v>#VALUE!</v>
      </c>
    </row>
    <row r="616" ht="15.75" customHeight="1">
      <c r="E616" s="4" t="str">
        <f>IFERROR(__xludf.DUMMYFUNCTION("GOOGLETRANSLATE(D616, ""he"", ""en"")"),"#VALUE!")</f>
        <v>#VALUE!</v>
      </c>
    </row>
    <row r="617" ht="15.75" customHeight="1">
      <c r="E617" s="4" t="str">
        <f>IFERROR(__xludf.DUMMYFUNCTION("GOOGLETRANSLATE(D617, ""he"", ""en"")"),"#VALUE!")</f>
        <v>#VALUE!</v>
      </c>
    </row>
    <row r="618" ht="15.75" customHeight="1">
      <c r="E618" s="4" t="str">
        <f>IFERROR(__xludf.DUMMYFUNCTION("GOOGLETRANSLATE(D618, ""he"", ""en"")"),"#VALUE!")</f>
        <v>#VALUE!</v>
      </c>
    </row>
    <row r="619" ht="15.75" customHeight="1">
      <c r="E619" s="4" t="str">
        <f>IFERROR(__xludf.DUMMYFUNCTION("GOOGLETRANSLATE(D619, ""he"", ""en"")"),"#VALUE!")</f>
        <v>#VALUE!</v>
      </c>
    </row>
    <row r="620" ht="15.75" customHeight="1">
      <c r="E620" s="4" t="str">
        <f>IFERROR(__xludf.DUMMYFUNCTION("GOOGLETRANSLATE(D620, ""he"", ""en"")"),"#VALUE!")</f>
        <v>#VALUE!</v>
      </c>
    </row>
    <row r="621" ht="15.75" customHeight="1">
      <c r="E621" s="4" t="str">
        <f>IFERROR(__xludf.DUMMYFUNCTION("GOOGLETRANSLATE(D621, ""he"", ""en"")"),"#VALUE!")</f>
        <v>#VALUE!</v>
      </c>
    </row>
    <row r="622" ht="15.75" customHeight="1">
      <c r="E622" s="4" t="str">
        <f>IFERROR(__xludf.DUMMYFUNCTION("GOOGLETRANSLATE(D622, ""he"", ""en"")"),"#VALUE!")</f>
        <v>#VALUE!</v>
      </c>
    </row>
    <row r="623" ht="15.75" customHeight="1">
      <c r="E623" s="4" t="str">
        <f>IFERROR(__xludf.DUMMYFUNCTION("GOOGLETRANSLATE(D623, ""he"", ""en"")"),"#VALUE!")</f>
        <v>#VALUE!</v>
      </c>
    </row>
    <row r="624" ht="15.75" customHeight="1">
      <c r="E624" s="4" t="str">
        <f>IFERROR(__xludf.DUMMYFUNCTION("GOOGLETRANSLATE(D624, ""he"", ""en"")"),"#VALUE!")</f>
        <v>#VALUE!</v>
      </c>
    </row>
    <row r="625" ht="15.75" customHeight="1">
      <c r="E625" s="4" t="str">
        <f>IFERROR(__xludf.DUMMYFUNCTION("GOOGLETRANSLATE(D625, ""he"", ""en"")"),"#VALUE!")</f>
        <v>#VALUE!</v>
      </c>
    </row>
    <row r="626" ht="15.75" customHeight="1">
      <c r="E626" s="4" t="str">
        <f>IFERROR(__xludf.DUMMYFUNCTION("GOOGLETRANSLATE(D626, ""he"", ""en"")"),"#VALUE!")</f>
        <v>#VALUE!</v>
      </c>
    </row>
    <row r="627" ht="15.75" customHeight="1">
      <c r="E627" s="4" t="str">
        <f>IFERROR(__xludf.DUMMYFUNCTION("GOOGLETRANSLATE(D627, ""he"", ""en"")"),"#VALUE!")</f>
        <v>#VALUE!</v>
      </c>
    </row>
    <row r="628" ht="15.75" customHeight="1">
      <c r="E628" s="4" t="str">
        <f>IFERROR(__xludf.DUMMYFUNCTION("GOOGLETRANSLATE(D628, ""he"", ""en"")"),"#VALUE!")</f>
        <v>#VALUE!</v>
      </c>
    </row>
    <row r="629" ht="15.75" customHeight="1">
      <c r="E629" s="4" t="str">
        <f>IFERROR(__xludf.DUMMYFUNCTION("GOOGLETRANSLATE(D629, ""he"", ""en"")"),"#VALUE!")</f>
        <v>#VALUE!</v>
      </c>
    </row>
    <row r="630" ht="15.75" customHeight="1">
      <c r="E630" s="4" t="str">
        <f>IFERROR(__xludf.DUMMYFUNCTION("GOOGLETRANSLATE(D630, ""he"", ""en"")"),"#VALUE!")</f>
        <v>#VALUE!</v>
      </c>
    </row>
    <row r="631" ht="15.75" customHeight="1">
      <c r="E631" s="4" t="str">
        <f>IFERROR(__xludf.DUMMYFUNCTION("GOOGLETRANSLATE(D631, ""he"", ""en"")"),"#VALUE!")</f>
        <v>#VALUE!</v>
      </c>
    </row>
    <row r="632" ht="15.75" customHeight="1">
      <c r="E632" s="4" t="str">
        <f>IFERROR(__xludf.DUMMYFUNCTION("GOOGLETRANSLATE(D632, ""he"", ""en"")"),"#VALUE!")</f>
        <v>#VALUE!</v>
      </c>
    </row>
    <row r="633" ht="15.75" customHeight="1">
      <c r="E633" s="4" t="str">
        <f>IFERROR(__xludf.DUMMYFUNCTION("GOOGLETRANSLATE(D633, ""he"", ""en"")"),"#VALUE!")</f>
        <v>#VALUE!</v>
      </c>
    </row>
    <row r="634" ht="15.75" customHeight="1">
      <c r="E634" s="4" t="str">
        <f>IFERROR(__xludf.DUMMYFUNCTION("GOOGLETRANSLATE(D634, ""he"", ""en"")"),"#VALUE!")</f>
        <v>#VALUE!</v>
      </c>
    </row>
    <row r="635" ht="15.75" customHeight="1">
      <c r="E635" s="4" t="str">
        <f>IFERROR(__xludf.DUMMYFUNCTION("GOOGLETRANSLATE(D635, ""he"", ""en"")"),"#VALUE!")</f>
        <v>#VALUE!</v>
      </c>
    </row>
    <row r="636" ht="15.75" customHeight="1">
      <c r="E636" s="4" t="str">
        <f>IFERROR(__xludf.DUMMYFUNCTION("GOOGLETRANSLATE(D636, ""he"", ""en"")"),"#VALUE!")</f>
        <v>#VALUE!</v>
      </c>
    </row>
    <row r="637" ht="15.75" customHeight="1">
      <c r="E637" s="4" t="str">
        <f>IFERROR(__xludf.DUMMYFUNCTION("GOOGLETRANSLATE(D637, ""he"", ""en"")"),"#VALUE!")</f>
        <v>#VALUE!</v>
      </c>
    </row>
    <row r="638" ht="15.75" customHeight="1">
      <c r="E638" s="4" t="str">
        <f>IFERROR(__xludf.DUMMYFUNCTION("GOOGLETRANSLATE(D638, ""he"", ""en"")"),"#VALUE!")</f>
        <v>#VALUE!</v>
      </c>
    </row>
    <row r="639" ht="15.75" customHeight="1">
      <c r="E639" s="4" t="str">
        <f>IFERROR(__xludf.DUMMYFUNCTION("GOOGLETRANSLATE(D639, ""he"", ""en"")"),"#VALUE!")</f>
        <v>#VALUE!</v>
      </c>
    </row>
    <row r="640" ht="15.75" customHeight="1">
      <c r="E640" s="4" t="str">
        <f>IFERROR(__xludf.DUMMYFUNCTION("GOOGLETRANSLATE(D640, ""he"", ""en"")"),"#VALUE!")</f>
        <v>#VALUE!</v>
      </c>
    </row>
    <row r="641" ht="15.75" customHeight="1">
      <c r="E641" s="4" t="str">
        <f>IFERROR(__xludf.DUMMYFUNCTION("GOOGLETRANSLATE(D641, ""he"", ""en"")"),"#VALUE!")</f>
        <v>#VALUE!</v>
      </c>
    </row>
    <row r="642" ht="15.75" customHeight="1">
      <c r="E642" s="4" t="str">
        <f>IFERROR(__xludf.DUMMYFUNCTION("GOOGLETRANSLATE(D642, ""he"", ""en"")"),"#VALUE!")</f>
        <v>#VALUE!</v>
      </c>
    </row>
    <row r="643" ht="15.75" customHeight="1">
      <c r="E643" s="4" t="str">
        <f>IFERROR(__xludf.DUMMYFUNCTION("GOOGLETRANSLATE(D643, ""he"", ""en"")"),"#VALUE!")</f>
        <v>#VALUE!</v>
      </c>
    </row>
    <row r="644" ht="15.75" customHeight="1">
      <c r="E644" s="4" t="str">
        <f>IFERROR(__xludf.DUMMYFUNCTION("GOOGLETRANSLATE(D644, ""he"", ""en"")"),"#VALUE!")</f>
        <v>#VALUE!</v>
      </c>
    </row>
    <row r="645" ht="15.75" customHeight="1">
      <c r="E645" s="4" t="str">
        <f>IFERROR(__xludf.DUMMYFUNCTION("GOOGLETRANSLATE(D645, ""he"", ""en"")"),"#VALUE!")</f>
        <v>#VALUE!</v>
      </c>
    </row>
    <row r="646" ht="15.75" customHeight="1">
      <c r="E646" s="4" t="str">
        <f>IFERROR(__xludf.DUMMYFUNCTION("GOOGLETRANSLATE(D646, ""he"", ""en"")"),"#VALUE!")</f>
        <v>#VALUE!</v>
      </c>
    </row>
    <row r="647" ht="15.75" customHeight="1">
      <c r="E647" s="4" t="str">
        <f>IFERROR(__xludf.DUMMYFUNCTION("GOOGLETRANSLATE(D647, ""he"", ""en"")"),"#VALUE!")</f>
        <v>#VALUE!</v>
      </c>
    </row>
    <row r="648" ht="15.75" customHeight="1">
      <c r="E648" s="4" t="str">
        <f>IFERROR(__xludf.DUMMYFUNCTION("GOOGLETRANSLATE(D648, ""he"", ""en"")"),"#VALUE!")</f>
        <v>#VALUE!</v>
      </c>
    </row>
    <row r="649" ht="15.75" customHeight="1">
      <c r="E649" s="4" t="str">
        <f>IFERROR(__xludf.DUMMYFUNCTION("GOOGLETRANSLATE(D649, ""he"", ""en"")"),"#VALUE!")</f>
        <v>#VALUE!</v>
      </c>
    </row>
    <row r="650" ht="15.75" customHeight="1">
      <c r="E650" s="4" t="str">
        <f>IFERROR(__xludf.DUMMYFUNCTION("GOOGLETRANSLATE(D650, ""he"", ""en"")"),"#VALUE!")</f>
        <v>#VALUE!</v>
      </c>
    </row>
    <row r="651" ht="15.75" customHeight="1">
      <c r="E651" s="4" t="str">
        <f>IFERROR(__xludf.DUMMYFUNCTION("GOOGLETRANSLATE(D651, ""he"", ""en"")"),"#VALUE!")</f>
        <v>#VALUE!</v>
      </c>
    </row>
    <row r="652" ht="15.75" customHeight="1">
      <c r="E652" s="4" t="str">
        <f>IFERROR(__xludf.DUMMYFUNCTION("GOOGLETRANSLATE(D652, ""he"", ""en"")"),"#VALUE!")</f>
        <v>#VALUE!</v>
      </c>
    </row>
    <row r="653" ht="15.75" customHeight="1">
      <c r="E653" s="4" t="str">
        <f>IFERROR(__xludf.DUMMYFUNCTION("GOOGLETRANSLATE(D653, ""he"", ""en"")"),"#VALUE!")</f>
        <v>#VALUE!</v>
      </c>
    </row>
    <row r="654" ht="15.75" customHeight="1">
      <c r="E654" s="4" t="str">
        <f>IFERROR(__xludf.DUMMYFUNCTION("GOOGLETRANSLATE(D654, ""he"", ""en"")"),"#VALUE!")</f>
        <v>#VALUE!</v>
      </c>
    </row>
    <row r="655" ht="15.75" customHeight="1">
      <c r="E655" s="4" t="str">
        <f>IFERROR(__xludf.DUMMYFUNCTION("GOOGLETRANSLATE(D655, ""he"", ""en"")"),"#VALUE!")</f>
        <v>#VALUE!</v>
      </c>
    </row>
    <row r="656" ht="15.75" customHeight="1">
      <c r="E656" s="4" t="str">
        <f>IFERROR(__xludf.DUMMYFUNCTION("GOOGLETRANSLATE(D656, ""he"", ""en"")"),"#VALUE!")</f>
        <v>#VALUE!</v>
      </c>
    </row>
    <row r="657" ht="15.75" customHeight="1">
      <c r="E657" s="4" t="str">
        <f>IFERROR(__xludf.DUMMYFUNCTION("GOOGLETRANSLATE(D657, ""he"", ""en"")"),"#VALUE!")</f>
        <v>#VALUE!</v>
      </c>
    </row>
    <row r="658" ht="15.75" customHeight="1">
      <c r="E658" s="4" t="str">
        <f>IFERROR(__xludf.DUMMYFUNCTION("GOOGLETRANSLATE(D658, ""he"", ""en"")"),"#VALUE!")</f>
        <v>#VALUE!</v>
      </c>
    </row>
    <row r="659" ht="15.75" customHeight="1">
      <c r="E659" s="4" t="str">
        <f>IFERROR(__xludf.DUMMYFUNCTION("GOOGLETRANSLATE(D659, ""he"", ""en"")"),"#VALUE!")</f>
        <v>#VALUE!</v>
      </c>
    </row>
    <row r="660" ht="15.75" customHeight="1">
      <c r="E660" s="4" t="str">
        <f>IFERROR(__xludf.DUMMYFUNCTION("GOOGLETRANSLATE(D660, ""he"", ""en"")"),"#VALUE!")</f>
        <v>#VALUE!</v>
      </c>
    </row>
    <row r="661" ht="15.75" customHeight="1">
      <c r="E661" s="4" t="str">
        <f>IFERROR(__xludf.DUMMYFUNCTION("GOOGLETRANSLATE(D661, ""he"", ""en"")"),"#VALUE!")</f>
        <v>#VALUE!</v>
      </c>
    </row>
    <row r="662" ht="15.75" customHeight="1">
      <c r="E662" s="4" t="str">
        <f>IFERROR(__xludf.DUMMYFUNCTION("GOOGLETRANSLATE(D662, ""he"", ""en"")"),"#VALUE!")</f>
        <v>#VALUE!</v>
      </c>
    </row>
    <row r="663" ht="15.75" customHeight="1">
      <c r="E663" s="4" t="str">
        <f>IFERROR(__xludf.DUMMYFUNCTION("GOOGLETRANSLATE(D663, ""he"", ""en"")"),"#VALUE!")</f>
        <v>#VALUE!</v>
      </c>
    </row>
    <row r="664" ht="15.75" customHeight="1">
      <c r="E664" s="4" t="str">
        <f>IFERROR(__xludf.DUMMYFUNCTION("GOOGLETRANSLATE(D664, ""he"", ""en"")"),"#VALUE!")</f>
        <v>#VALUE!</v>
      </c>
    </row>
    <row r="665" ht="15.75" customHeight="1">
      <c r="E665" s="4" t="str">
        <f>IFERROR(__xludf.DUMMYFUNCTION("GOOGLETRANSLATE(D665, ""he"", ""en"")"),"#VALUE!")</f>
        <v>#VALUE!</v>
      </c>
    </row>
    <row r="666" ht="15.75" customHeight="1">
      <c r="E666" s="4" t="str">
        <f>IFERROR(__xludf.DUMMYFUNCTION("GOOGLETRANSLATE(D666, ""he"", ""en"")"),"#VALUE!")</f>
        <v>#VALUE!</v>
      </c>
    </row>
    <row r="667" ht="15.75" customHeight="1">
      <c r="E667" s="4" t="str">
        <f>IFERROR(__xludf.DUMMYFUNCTION("GOOGLETRANSLATE(D667, ""he"", ""en"")"),"#VALUE!")</f>
        <v>#VALUE!</v>
      </c>
    </row>
    <row r="668" ht="15.75" customHeight="1">
      <c r="E668" s="4" t="str">
        <f>IFERROR(__xludf.DUMMYFUNCTION("GOOGLETRANSLATE(D668, ""he"", ""en"")"),"#VALUE!")</f>
        <v>#VALUE!</v>
      </c>
    </row>
    <row r="669" ht="15.75" customHeight="1">
      <c r="E669" s="4" t="str">
        <f>IFERROR(__xludf.DUMMYFUNCTION("GOOGLETRANSLATE(D669, ""he"", ""en"")"),"#VALUE!")</f>
        <v>#VALUE!</v>
      </c>
    </row>
    <row r="670" ht="15.75" customHeight="1">
      <c r="E670" s="4" t="str">
        <f>IFERROR(__xludf.DUMMYFUNCTION("GOOGLETRANSLATE(D670, ""he"", ""en"")"),"#VALUE!")</f>
        <v>#VALUE!</v>
      </c>
    </row>
    <row r="671" ht="15.75" customHeight="1">
      <c r="E671" s="4" t="str">
        <f>IFERROR(__xludf.DUMMYFUNCTION("GOOGLETRANSLATE(D671, ""he"", ""en"")"),"#VALUE!")</f>
        <v>#VALUE!</v>
      </c>
    </row>
    <row r="672" ht="15.75" customHeight="1">
      <c r="E672" s="4" t="str">
        <f>IFERROR(__xludf.DUMMYFUNCTION("GOOGLETRANSLATE(D672, ""he"", ""en"")"),"#VALUE!")</f>
        <v>#VALUE!</v>
      </c>
    </row>
    <row r="673" ht="15.75" customHeight="1">
      <c r="E673" s="4" t="str">
        <f>IFERROR(__xludf.DUMMYFUNCTION("GOOGLETRANSLATE(D673, ""he"", ""en"")"),"#VALUE!")</f>
        <v>#VALUE!</v>
      </c>
    </row>
    <row r="674" ht="15.75" customHeight="1">
      <c r="E674" s="4" t="str">
        <f>IFERROR(__xludf.DUMMYFUNCTION("GOOGLETRANSLATE(D674, ""he"", ""en"")"),"#VALUE!")</f>
        <v>#VALUE!</v>
      </c>
    </row>
    <row r="675" ht="15.75" customHeight="1">
      <c r="E675" s="4" t="str">
        <f>IFERROR(__xludf.DUMMYFUNCTION("GOOGLETRANSLATE(D675, ""he"", ""en"")"),"#VALUE!")</f>
        <v>#VALUE!</v>
      </c>
    </row>
    <row r="676" ht="15.75" customHeight="1">
      <c r="E676" s="4" t="str">
        <f>IFERROR(__xludf.DUMMYFUNCTION("GOOGLETRANSLATE(D676, ""he"", ""en"")"),"#VALUE!")</f>
        <v>#VALUE!</v>
      </c>
    </row>
    <row r="677" ht="15.75" customHeight="1">
      <c r="E677" s="4" t="str">
        <f>IFERROR(__xludf.DUMMYFUNCTION("GOOGLETRANSLATE(D677, ""he"", ""en"")"),"#VALUE!")</f>
        <v>#VALUE!</v>
      </c>
    </row>
    <row r="678" ht="15.75" customHeight="1">
      <c r="E678" s="4" t="str">
        <f>IFERROR(__xludf.DUMMYFUNCTION("GOOGLETRANSLATE(D678, ""he"", ""en"")"),"#VALUE!")</f>
        <v>#VALUE!</v>
      </c>
    </row>
    <row r="679" ht="15.75" customHeight="1">
      <c r="E679" s="4" t="str">
        <f>IFERROR(__xludf.DUMMYFUNCTION("GOOGLETRANSLATE(D679, ""he"", ""en"")"),"#VALUE!")</f>
        <v>#VALUE!</v>
      </c>
    </row>
    <row r="680" ht="15.75" customHeight="1">
      <c r="E680" s="4" t="str">
        <f>IFERROR(__xludf.DUMMYFUNCTION("GOOGLETRANSLATE(D680, ""he"", ""en"")"),"#VALUE!")</f>
        <v>#VALUE!</v>
      </c>
    </row>
    <row r="681" ht="15.75" customHeight="1">
      <c r="E681" s="4" t="str">
        <f>IFERROR(__xludf.DUMMYFUNCTION("GOOGLETRANSLATE(D681, ""he"", ""en"")"),"#VALUE!")</f>
        <v>#VALUE!</v>
      </c>
    </row>
    <row r="682" ht="15.75" customHeight="1">
      <c r="E682" s="4" t="str">
        <f>IFERROR(__xludf.DUMMYFUNCTION("GOOGLETRANSLATE(D682, ""he"", ""en"")"),"#VALUE!")</f>
        <v>#VALUE!</v>
      </c>
    </row>
    <row r="683" ht="15.75" customHeight="1">
      <c r="E683" s="4" t="str">
        <f>IFERROR(__xludf.DUMMYFUNCTION("GOOGLETRANSLATE(D683, ""he"", ""en"")"),"#VALUE!")</f>
        <v>#VALUE!</v>
      </c>
    </row>
    <row r="684" ht="15.75" customHeight="1">
      <c r="E684" s="4" t="str">
        <f>IFERROR(__xludf.DUMMYFUNCTION("GOOGLETRANSLATE(D684, ""he"", ""en"")"),"#VALUE!")</f>
        <v>#VALUE!</v>
      </c>
    </row>
    <row r="685" ht="15.75" customHeight="1">
      <c r="E685" s="4" t="str">
        <f>IFERROR(__xludf.DUMMYFUNCTION("GOOGLETRANSLATE(D685, ""he"", ""en"")"),"#VALUE!")</f>
        <v>#VALUE!</v>
      </c>
    </row>
    <row r="686" ht="15.75" customHeight="1">
      <c r="E686" s="4" t="str">
        <f>IFERROR(__xludf.DUMMYFUNCTION("GOOGLETRANSLATE(D686, ""he"", ""en"")"),"#VALUE!")</f>
        <v>#VALUE!</v>
      </c>
    </row>
    <row r="687" ht="15.75" customHeight="1">
      <c r="E687" s="4" t="str">
        <f>IFERROR(__xludf.DUMMYFUNCTION("GOOGLETRANSLATE(D687, ""he"", ""en"")"),"#VALUE!")</f>
        <v>#VALUE!</v>
      </c>
    </row>
    <row r="688" ht="15.75" customHeight="1">
      <c r="E688" s="4" t="str">
        <f>IFERROR(__xludf.DUMMYFUNCTION("GOOGLETRANSLATE(D688, ""he"", ""en"")"),"#VALUE!")</f>
        <v>#VALUE!</v>
      </c>
    </row>
    <row r="689" ht="15.75" customHeight="1">
      <c r="E689" s="4" t="str">
        <f>IFERROR(__xludf.DUMMYFUNCTION("GOOGLETRANSLATE(D689, ""he"", ""en"")"),"#VALUE!")</f>
        <v>#VALUE!</v>
      </c>
    </row>
    <row r="690" ht="15.75" customHeight="1">
      <c r="E690" s="4" t="str">
        <f>IFERROR(__xludf.DUMMYFUNCTION("GOOGLETRANSLATE(D690, ""he"", ""en"")"),"#VALUE!")</f>
        <v>#VALUE!</v>
      </c>
    </row>
    <row r="691" ht="15.75" customHeight="1">
      <c r="E691" s="4" t="str">
        <f>IFERROR(__xludf.DUMMYFUNCTION("GOOGLETRANSLATE(D691, ""he"", ""en"")"),"#VALUE!")</f>
        <v>#VALUE!</v>
      </c>
    </row>
    <row r="692" ht="15.75" customHeight="1">
      <c r="E692" s="4" t="str">
        <f>IFERROR(__xludf.DUMMYFUNCTION("GOOGLETRANSLATE(D692, ""he"", ""en"")"),"#VALUE!")</f>
        <v>#VALUE!</v>
      </c>
    </row>
    <row r="693" ht="15.75" customHeight="1">
      <c r="E693" s="4" t="str">
        <f>IFERROR(__xludf.DUMMYFUNCTION("GOOGLETRANSLATE(D693, ""he"", ""en"")"),"#VALUE!")</f>
        <v>#VALUE!</v>
      </c>
    </row>
    <row r="694" ht="15.75" customHeight="1">
      <c r="E694" s="4" t="str">
        <f>IFERROR(__xludf.DUMMYFUNCTION("GOOGLETRANSLATE(D694, ""he"", ""en"")"),"#VALUE!")</f>
        <v>#VALUE!</v>
      </c>
    </row>
    <row r="695" ht="15.75" customHeight="1">
      <c r="E695" s="4" t="str">
        <f>IFERROR(__xludf.DUMMYFUNCTION("GOOGLETRANSLATE(D695, ""he"", ""en"")"),"#VALUE!")</f>
        <v>#VALUE!</v>
      </c>
    </row>
    <row r="696" ht="15.75" customHeight="1">
      <c r="E696" s="4" t="str">
        <f>IFERROR(__xludf.DUMMYFUNCTION("GOOGLETRANSLATE(D696, ""he"", ""en"")"),"#VALUE!")</f>
        <v>#VALUE!</v>
      </c>
    </row>
    <row r="697" ht="15.75" customHeight="1">
      <c r="E697" s="4" t="str">
        <f>IFERROR(__xludf.DUMMYFUNCTION("GOOGLETRANSLATE(D697, ""he"", ""en"")"),"#VALUE!")</f>
        <v>#VALUE!</v>
      </c>
    </row>
    <row r="698" ht="15.75" customHeight="1">
      <c r="E698" s="4" t="str">
        <f>IFERROR(__xludf.DUMMYFUNCTION("GOOGLETRANSLATE(D698, ""he"", ""en"")"),"#VALUE!")</f>
        <v>#VALUE!</v>
      </c>
    </row>
    <row r="699" ht="15.75" customHeight="1">
      <c r="E699" s="4" t="str">
        <f>IFERROR(__xludf.DUMMYFUNCTION("GOOGLETRANSLATE(D699, ""he"", ""en"")"),"#VALUE!")</f>
        <v>#VALUE!</v>
      </c>
    </row>
    <row r="700" ht="15.75" customHeight="1">
      <c r="E700" s="4" t="str">
        <f>IFERROR(__xludf.DUMMYFUNCTION("GOOGLETRANSLATE(D700, ""he"", ""en"")"),"#VALUE!")</f>
        <v>#VALUE!</v>
      </c>
    </row>
    <row r="701" ht="15.75" customHeight="1">
      <c r="E701" s="4" t="str">
        <f>IFERROR(__xludf.DUMMYFUNCTION("GOOGLETRANSLATE(D701, ""he"", ""en"")"),"#VALUE!")</f>
        <v>#VALUE!</v>
      </c>
    </row>
    <row r="702" ht="15.75" customHeight="1">
      <c r="E702" s="4" t="str">
        <f>IFERROR(__xludf.DUMMYFUNCTION("GOOGLETRANSLATE(D702, ""he"", ""en"")"),"#VALUE!")</f>
        <v>#VALUE!</v>
      </c>
    </row>
    <row r="703" ht="15.75" customHeight="1">
      <c r="E703" s="4" t="str">
        <f>IFERROR(__xludf.DUMMYFUNCTION("GOOGLETRANSLATE(D703, ""he"", ""en"")"),"#VALUE!")</f>
        <v>#VALUE!</v>
      </c>
    </row>
    <row r="704" ht="15.75" customHeight="1">
      <c r="E704" s="4" t="str">
        <f>IFERROR(__xludf.DUMMYFUNCTION("GOOGLETRANSLATE(D704, ""he"", ""en"")"),"#VALUE!")</f>
        <v>#VALUE!</v>
      </c>
    </row>
    <row r="705" ht="15.75" customHeight="1">
      <c r="E705" s="4" t="str">
        <f>IFERROR(__xludf.DUMMYFUNCTION("GOOGLETRANSLATE(D705, ""he"", ""en"")"),"#VALUE!")</f>
        <v>#VALUE!</v>
      </c>
    </row>
    <row r="706" ht="15.75" customHeight="1">
      <c r="E706" s="4" t="str">
        <f>IFERROR(__xludf.DUMMYFUNCTION("GOOGLETRANSLATE(D706, ""he"", ""en"")"),"#VALUE!")</f>
        <v>#VALUE!</v>
      </c>
    </row>
    <row r="707" ht="15.75" customHeight="1">
      <c r="E707" s="4" t="str">
        <f>IFERROR(__xludf.DUMMYFUNCTION("GOOGLETRANSLATE(D707, ""he"", ""en"")"),"#VALUE!")</f>
        <v>#VALUE!</v>
      </c>
    </row>
    <row r="708" ht="15.75" customHeight="1">
      <c r="E708" s="4" t="str">
        <f>IFERROR(__xludf.DUMMYFUNCTION("GOOGLETRANSLATE(D708, ""he"", ""en"")"),"#VALUE!")</f>
        <v>#VALUE!</v>
      </c>
    </row>
    <row r="709" ht="15.75" customHeight="1">
      <c r="E709" s="4" t="str">
        <f>IFERROR(__xludf.DUMMYFUNCTION("GOOGLETRANSLATE(D709, ""he"", ""en"")"),"#VALUE!")</f>
        <v>#VALUE!</v>
      </c>
    </row>
    <row r="710" ht="15.75" customHeight="1">
      <c r="E710" s="4" t="str">
        <f>IFERROR(__xludf.DUMMYFUNCTION("GOOGLETRANSLATE(D710, ""he"", ""en"")"),"#VALUE!")</f>
        <v>#VALUE!</v>
      </c>
    </row>
    <row r="711" ht="15.75" customHeight="1">
      <c r="E711" s="4" t="str">
        <f>IFERROR(__xludf.DUMMYFUNCTION("GOOGLETRANSLATE(D711, ""he"", ""en"")"),"#VALUE!")</f>
        <v>#VALUE!</v>
      </c>
    </row>
    <row r="712" ht="15.75" customHeight="1">
      <c r="E712" s="4" t="str">
        <f>IFERROR(__xludf.DUMMYFUNCTION("GOOGLETRANSLATE(D712, ""he"", ""en"")"),"#VALUE!")</f>
        <v>#VALUE!</v>
      </c>
    </row>
    <row r="713" ht="15.75" customHeight="1">
      <c r="E713" s="4" t="str">
        <f>IFERROR(__xludf.DUMMYFUNCTION("GOOGLETRANSLATE(D713, ""he"", ""en"")"),"#VALUE!")</f>
        <v>#VALUE!</v>
      </c>
    </row>
    <row r="714" ht="15.75" customHeight="1">
      <c r="E714" s="4" t="str">
        <f>IFERROR(__xludf.DUMMYFUNCTION("GOOGLETRANSLATE(D714, ""he"", ""en"")"),"#VALUE!")</f>
        <v>#VALUE!</v>
      </c>
    </row>
    <row r="715" ht="15.75" customHeight="1">
      <c r="E715" s="4" t="str">
        <f>IFERROR(__xludf.DUMMYFUNCTION("GOOGLETRANSLATE(D715, ""he"", ""en"")"),"#VALUE!")</f>
        <v>#VALUE!</v>
      </c>
    </row>
    <row r="716" ht="15.75" customHeight="1">
      <c r="E716" s="4" t="str">
        <f>IFERROR(__xludf.DUMMYFUNCTION("GOOGLETRANSLATE(D716, ""he"", ""en"")"),"#VALUE!")</f>
        <v>#VALUE!</v>
      </c>
    </row>
    <row r="717" ht="15.75" customHeight="1">
      <c r="E717" s="4" t="str">
        <f>IFERROR(__xludf.DUMMYFUNCTION("GOOGLETRANSLATE(D717, ""he"", ""en"")"),"#VALUE!")</f>
        <v>#VALUE!</v>
      </c>
    </row>
    <row r="718" ht="15.75" customHeight="1">
      <c r="E718" s="4" t="str">
        <f>IFERROR(__xludf.DUMMYFUNCTION("GOOGLETRANSLATE(D718, ""he"", ""en"")"),"#VALUE!")</f>
        <v>#VALUE!</v>
      </c>
    </row>
    <row r="719" ht="15.75" customHeight="1">
      <c r="E719" s="4" t="str">
        <f>IFERROR(__xludf.DUMMYFUNCTION("GOOGLETRANSLATE(D719, ""he"", ""en"")"),"#VALUE!")</f>
        <v>#VALUE!</v>
      </c>
    </row>
    <row r="720" ht="15.75" customHeight="1">
      <c r="E720" s="4" t="str">
        <f>IFERROR(__xludf.DUMMYFUNCTION("GOOGLETRANSLATE(D720, ""he"", ""en"")"),"#VALUE!")</f>
        <v>#VALUE!</v>
      </c>
    </row>
    <row r="721" ht="15.75" customHeight="1">
      <c r="E721" s="4" t="str">
        <f>IFERROR(__xludf.DUMMYFUNCTION("GOOGLETRANSLATE(D721, ""he"", ""en"")"),"#VALUE!")</f>
        <v>#VALUE!</v>
      </c>
    </row>
    <row r="722" ht="15.75" customHeight="1">
      <c r="E722" s="4" t="str">
        <f>IFERROR(__xludf.DUMMYFUNCTION("GOOGLETRANSLATE(D722, ""he"", ""en"")"),"#VALUE!")</f>
        <v>#VALUE!</v>
      </c>
    </row>
    <row r="723" ht="15.75" customHeight="1">
      <c r="E723" s="4" t="str">
        <f>IFERROR(__xludf.DUMMYFUNCTION("GOOGLETRANSLATE(D723, ""he"", ""en"")"),"#VALUE!")</f>
        <v>#VALUE!</v>
      </c>
    </row>
    <row r="724" ht="15.75" customHeight="1">
      <c r="E724" s="4" t="str">
        <f>IFERROR(__xludf.DUMMYFUNCTION("GOOGLETRANSLATE(D724, ""he"", ""en"")"),"#VALUE!")</f>
        <v>#VALUE!</v>
      </c>
    </row>
    <row r="725" ht="15.75" customHeight="1">
      <c r="E725" s="4" t="str">
        <f>IFERROR(__xludf.DUMMYFUNCTION("GOOGLETRANSLATE(D725, ""he"", ""en"")"),"#VALUE!")</f>
        <v>#VALUE!</v>
      </c>
    </row>
    <row r="726" ht="15.75" customHeight="1">
      <c r="E726" s="4" t="str">
        <f>IFERROR(__xludf.DUMMYFUNCTION("GOOGLETRANSLATE(D726, ""he"", ""en"")"),"#VALUE!")</f>
        <v>#VALUE!</v>
      </c>
    </row>
    <row r="727" ht="15.75" customHeight="1">
      <c r="E727" s="4" t="str">
        <f>IFERROR(__xludf.DUMMYFUNCTION("GOOGLETRANSLATE(D727, ""he"", ""en"")"),"#VALUE!")</f>
        <v>#VALUE!</v>
      </c>
    </row>
    <row r="728" ht="15.75" customHeight="1">
      <c r="E728" s="4" t="str">
        <f>IFERROR(__xludf.DUMMYFUNCTION("GOOGLETRANSLATE(D728, ""he"", ""en"")"),"#VALUE!")</f>
        <v>#VALUE!</v>
      </c>
    </row>
    <row r="729" ht="15.75" customHeight="1">
      <c r="E729" s="4" t="str">
        <f>IFERROR(__xludf.DUMMYFUNCTION("GOOGLETRANSLATE(D729, ""he"", ""en"")"),"#VALUE!")</f>
        <v>#VALUE!</v>
      </c>
    </row>
    <row r="730" ht="15.75" customHeight="1">
      <c r="E730" s="4" t="str">
        <f>IFERROR(__xludf.DUMMYFUNCTION("GOOGLETRANSLATE(D730, ""he"", ""en"")"),"#VALUE!")</f>
        <v>#VALUE!</v>
      </c>
    </row>
    <row r="731" ht="15.75" customHeight="1">
      <c r="E731" s="4" t="str">
        <f>IFERROR(__xludf.DUMMYFUNCTION("GOOGLETRANSLATE(D731, ""he"", ""en"")"),"#VALUE!")</f>
        <v>#VALUE!</v>
      </c>
    </row>
    <row r="732" ht="15.75" customHeight="1">
      <c r="E732" s="4" t="str">
        <f>IFERROR(__xludf.DUMMYFUNCTION("GOOGLETRANSLATE(D732, ""he"", ""en"")"),"#VALUE!")</f>
        <v>#VALUE!</v>
      </c>
    </row>
    <row r="733" ht="15.75" customHeight="1">
      <c r="E733" s="4" t="str">
        <f>IFERROR(__xludf.DUMMYFUNCTION("GOOGLETRANSLATE(D733, ""he"", ""en"")"),"#VALUE!")</f>
        <v>#VALUE!</v>
      </c>
    </row>
    <row r="734" ht="15.75" customHeight="1">
      <c r="E734" s="4" t="str">
        <f>IFERROR(__xludf.DUMMYFUNCTION("GOOGLETRANSLATE(D734, ""he"", ""en"")"),"#VALUE!")</f>
        <v>#VALUE!</v>
      </c>
    </row>
    <row r="735" ht="15.75" customHeight="1">
      <c r="E735" s="4" t="str">
        <f>IFERROR(__xludf.DUMMYFUNCTION("GOOGLETRANSLATE(D735, ""he"", ""en"")"),"#VALUE!")</f>
        <v>#VALUE!</v>
      </c>
    </row>
    <row r="736" ht="15.75" customHeight="1">
      <c r="E736" s="4" t="str">
        <f>IFERROR(__xludf.DUMMYFUNCTION("GOOGLETRANSLATE(D736, ""he"", ""en"")"),"#VALUE!")</f>
        <v>#VALUE!</v>
      </c>
    </row>
    <row r="737" ht="15.75" customHeight="1">
      <c r="E737" s="4" t="str">
        <f>IFERROR(__xludf.DUMMYFUNCTION("GOOGLETRANSLATE(D737, ""he"", ""en"")"),"#VALUE!")</f>
        <v>#VALUE!</v>
      </c>
    </row>
    <row r="738" ht="15.75" customHeight="1">
      <c r="E738" s="4" t="str">
        <f>IFERROR(__xludf.DUMMYFUNCTION("GOOGLETRANSLATE(D738, ""he"", ""en"")"),"#VALUE!")</f>
        <v>#VALUE!</v>
      </c>
    </row>
    <row r="739" ht="15.75" customHeight="1">
      <c r="E739" s="4" t="str">
        <f>IFERROR(__xludf.DUMMYFUNCTION("GOOGLETRANSLATE(D739, ""he"", ""en"")"),"#VALUE!")</f>
        <v>#VALUE!</v>
      </c>
    </row>
    <row r="740" ht="15.75" customHeight="1">
      <c r="E740" s="4" t="str">
        <f>IFERROR(__xludf.DUMMYFUNCTION("GOOGLETRANSLATE(D740, ""he"", ""en"")"),"#VALUE!")</f>
        <v>#VALUE!</v>
      </c>
    </row>
    <row r="741" ht="15.75" customHeight="1">
      <c r="E741" s="4" t="str">
        <f>IFERROR(__xludf.DUMMYFUNCTION("GOOGLETRANSLATE(D741, ""he"", ""en"")"),"#VALUE!")</f>
        <v>#VALUE!</v>
      </c>
    </row>
    <row r="742" ht="15.75" customHeight="1">
      <c r="E742" s="4" t="str">
        <f>IFERROR(__xludf.DUMMYFUNCTION("GOOGLETRANSLATE(D742, ""he"", ""en"")"),"#VALUE!")</f>
        <v>#VALUE!</v>
      </c>
    </row>
    <row r="743" ht="15.75" customHeight="1">
      <c r="E743" s="4" t="str">
        <f>IFERROR(__xludf.DUMMYFUNCTION("GOOGLETRANSLATE(D743, ""he"", ""en"")"),"#VALUE!")</f>
        <v>#VALUE!</v>
      </c>
    </row>
    <row r="744" ht="15.75" customHeight="1">
      <c r="E744" s="4" t="str">
        <f>IFERROR(__xludf.DUMMYFUNCTION("GOOGLETRANSLATE(D744, ""he"", ""en"")"),"#VALUE!")</f>
        <v>#VALUE!</v>
      </c>
    </row>
    <row r="745" ht="15.75" customHeight="1">
      <c r="E745" s="4" t="str">
        <f>IFERROR(__xludf.DUMMYFUNCTION("GOOGLETRANSLATE(D745, ""he"", ""en"")"),"#VALUE!")</f>
        <v>#VALUE!</v>
      </c>
    </row>
    <row r="746" ht="15.75" customHeight="1">
      <c r="E746" s="4" t="str">
        <f>IFERROR(__xludf.DUMMYFUNCTION("GOOGLETRANSLATE(D746, ""he"", ""en"")"),"#VALUE!")</f>
        <v>#VALUE!</v>
      </c>
    </row>
    <row r="747" ht="15.75" customHeight="1">
      <c r="E747" s="4" t="str">
        <f>IFERROR(__xludf.DUMMYFUNCTION("GOOGLETRANSLATE(D747, ""he"", ""en"")"),"#VALUE!")</f>
        <v>#VALUE!</v>
      </c>
    </row>
    <row r="748" ht="15.75" customHeight="1">
      <c r="E748" s="4" t="str">
        <f>IFERROR(__xludf.DUMMYFUNCTION("GOOGLETRANSLATE(D748, ""he"", ""en"")"),"#VALUE!")</f>
        <v>#VALUE!</v>
      </c>
    </row>
    <row r="749" ht="15.75" customHeight="1">
      <c r="E749" s="4" t="str">
        <f>IFERROR(__xludf.DUMMYFUNCTION("GOOGLETRANSLATE(D749, ""he"", ""en"")"),"#VALUE!")</f>
        <v>#VALUE!</v>
      </c>
    </row>
    <row r="750" ht="15.75" customHeight="1">
      <c r="E750" s="4" t="str">
        <f>IFERROR(__xludf.DUMMYFUNCTION("GOOGLETRANSLATE(D750, ""he"", ""en"")"),"#VALUE!")</f>
        <v>#VALUE!</v>
      </c>
    </row>
    <row r="751" ht="15.75" customHeight="1">
      <c r="E751" s="4" t="str">
        <f>IFERROR(__xludf.DUMMYFUNCTION("GOOGLETRANSLATE(D751, ""he"", ""en"")"),"#VALUE!")</f>
        <v>#VALUE!</v>
      </c>
    </row>
    <row r="752" ht="15.75" customHeight="1">
      <c r="E752" s="4" t="str">
        <f>IFERROR(__xludf.DUMMYFUNCTION("GOOGLETRANSLATE(D752, ""he"", ""en"")"),"#VALUE!")</f>
        <v>#VALUE!</v>
      </c>
    </row>
    <row r="753" ht="15.75" customHeight="1">
      <c r="E753" s="4" t="str">
        <f>IFERROR(__xludf.DUMMYFUNCTION("GOOGLETRANSLATE(D753, ""he"", ""en"")"),"#VALUE!")</f>
        <v>#VALUE!</v>
      </c>
    </row>
    <row r="754" ht="15.75" customHeight="1">
      <c r="E754" s="4" t="str">
        <f>IFERROR(__xludf.DUMMYFUNCTION("GOOGLETRANSLATE(D754, ""he"", ""en"")"),"#VALUE!")</f>
        <v>#VALUE!</v>
      </c>
    </row>
    <row r="755" ht="15.75" customHeight="1">
      <c r="E755" s="4" t="str">
        <f>IFERROR(__xludf.DUMMYFUNCTION("GOOGLETRANSLATE(D755, ""he"", ""en"")"),"#VALUE!")</f>
        <v>#VALUE!</v>
      </c>
    </row>
    <row r="756" ht="15.75" customHeight="1">
      <c r="E756" s="4" t="str">
        <f>IFERROR(__xludf.DUMMYFUNCTION("GOOGLETRANSLATE(D756, ""he"", ""en"")"),"#VALUE!")</f>
        <v>#VALUE!</v>
      </c>
    </row>
    <row r="757" ht="15.75" customHeight="1">
      <c r="E757" s="4" t="str">
        <f>IFERROR(__xludf.DUMMYFUNCTION("GOOGLETRANSLATE(D757, ""he"", ""en"")"),"#VALUE!")</f>
        <v>#VALUE!</v>
      </c>
    </row>
    <row r="758" ht="15.75" customHeight="1">
      <c r="E758" s="4" t="str">
        <f>IFERROR(__xludf.DUMMYFUNCTION("GOOGLETRANSLATE(D758, ""he"", ""en"")"),"#VALUE!")</f>
        <v>#VALUE!</v>
      </c>
    </row>
    <row r="759" ht="15.75" customHeight="1">
      <c r="E759" s="4" t="str">
        <f>IFERROR(__xludf.DUMMYFUNCTION("GOOGLETRANSLATE(D759, ""he"", ""en"")"),"#VALUE!")</f>
        <v>#VALUE!</v>
      </c>
    </row>
    <row r="760" ht="15.75" customHeight="1">
      <c r="E760" s="4" t="str">
        <f>IFERROR(__xludf.DUMMYFUNCTION("GOOGLETRANSLATE(D760, ""he"", ""en"")"),"#VALUE!")</f>
        <v>#VALUE!</v>
      </c>
    </row>
    <row r="761" ht="15.75" customHeight="1">
      <c r="E761" s="4" t="str">
        <f>IFERROR(__xludf.DUMMYFUNCTION("GOOGLETRANSLATE(D761, ""he"", ""en"")"),"#VALUE!")</f>
        <v>#VALUE!</v>
      </c>
    </row>
    <row r="762" ht="15.75" customHeight="1">
      <c r="E762" s="4" t="str">
        <f>IFERROR(__xludf.DUMMYFUNCTION("GOOGLETRANSLATE(D762, ""he"", ""en"")"),"#VALUE!")</f>
        <v>#VALUE!</v>
      </c>
    </row>
    <row r="763" ht="15.75" customHeight="1">
      <c r="E763" s="4" t="str">
        <f>IFERROR(__xludf.DUMMYFUNCTION("GOOGLETRANSLATE(D763, ""he"", ""en"")"),"#VALUE!")</f>
        <v>#VALUE!</v>
      </c>
    </row>
    <row r="764" ht="15.75" customHeight="1">
      <c r="E764" s="4" t="str">
        <f>IFERROR(__xludf.DUMMYFUNCTION("GOOGLETRANSLATE(D764, ""he"", ""en"")"),"#VALUE!")</f>
        <v>#VALUE!</v>
      </c>
    </row>
    <row r="765" ht="15.75" customHeight="1">
      <c r="E765" s="4" t="str">
        <f>IFERROR(__xludf.DUMMYFUNCTION("GOOGLETRANSLATE(D765, ""he"", ""en"")"),"#VALUE!")</f>
        <v>#VALUE!</v>
      </c>
    </row>
    <row r="766" ht="15.75" customHeight="1">
      <c r="E766" s="4" t="str">
        <f>IFERROR(__xludf.DUMMYFUNCTION("GOOGLETRANSLATE(D766, ""he"", ""en"")"),"#VALUE!")</f>
        <v>#VALUE!</v>
      </c>
    </row>
    <row r="767" ht="15.75" customHeight="1">
      <c r="E767" s="4" t="str">
        <f>IFERROR(__xludf.DUMMYFUNCTION("GOOGLETRANSLATE(D767, ""he"", ""en"")"),"#VALUE!")</f>
        <v>#VALUE!</v>
      </c>
    </row>
    <row r="768" ht="15.75" customHeight="1">
      <c r="E768" s="4" t="str">
        <f>IFERROR(__xludf.DUMMYFUNCTION("GOOGLETRANSLATE(D768, ""he"", ""en"")"),"#VALUE!")</f>
        <v>#VALUE!</v>
      </c>
    </row>
    <row r="769" ht="15.75" customHeight="1">
      <c r="E769" s="4" t="str">
        <f>IFERROR(__xludf.DUMMYFUNCTION("GOOGLETRANSLATE(D769, ""he"", ""en"")"),"#VALUE!")</f>
        <v>#VALUE!</v>
      </c>
    </row>
    <row r="770" ht="15.75" customHeight="1">
      <c r="E770" s="4" t="str">
        <f>IFERROR(__xludf.DUMMYFUNCTION("GOOGLETRANSLATE(D770, ""he"", ""en"")"),"#VALUE!")</f>
        <v>#VALUE!</v>
      </c>
    </row>
    <row r="771" ht="15.75" customHeight="1">
      <c r="E771" s="4" t="str">
        <f>IFERROR(__xludf.DUMMYFUNCTION("GOOGLETRANSLATE(D771, ""he"", ""en"")"),"#VALUE!")</f>
        <v>#VALUE!</v>
      </c>
    </row>
    <row r="772" ht="15.75" customHeight="1">
      <c r="E772" s="4" t="str">
        <f>IFERROR(__xludf.DUMMYFUNCTION("GOOGLETRANSLATE(D772, ""he"", ""en"")"),"#VALUE!")</f>
        <v>#VALUE!</v>
      </c>
    </row>
    <row r="773" ht="15.75" customHeight="1">
      <c r="E773" s="4" t="str">
        <f>IFERROR(__xludf.DUMMYFUNCTION("GOOGLETRANSLATE(D773, ""he"", ""en"")"),"#VALUE!")</f>
        <v>#VALUE!</v>
      </c>
    </row>
    <row r="774" ht="15.75" customHeight="1">
      <c r="E774" s="4" t="str">
        <f>IFERROR(__xludf.DUMMYFUNCTION("GOOGLETRANSLATE(D774, ""he"", ""en"")"),"#VALUE!")</f>
        <v>#VALUE!</v>
      </c>
    </row>
    <row r="775" ht="15.75" customHeight="1">
      <c r="E775" s="4" t="str">
        <f>IFERROR(__xludf.DUMMYFUNCTION("GOOGLETRANSLATE(D775, ""he"", ""en"")"),"#VALUE!")</f>
        <v>#VALUE!</v>
      </c>
    </row>
    <row r="776" ht="15.75" customHeight="1">
      <c r="E776" s="4" t="str">
        <f>IFERROR(__xludf.DUMMYFUNCTION("GOOGLETRANSLATE(D776, ""he"", ""en"")"),"#VALUE!")</f>
        <v>#VALUE!</v>
      </c>
    </row>
    <row r="777" ht="15.75" customHeight="1">
      <c r="E777" s="4" t="str">
        <f>IFERROR(__xludf.DUMMYFUNCTION("GOOGLETRANSLATE(D777, ""he"", ""en"")"),"#VALUE!")</f>
        <v>#VALUE!</v>
      </c>
    </row>
    <row r="778" ht="15.75" customHeight="1">
      <c r="E778" s="4" t="str">
        <f>IFERROR(__xludf.DUMMYFUNCTION("GOOGLETRANSLATE(D778, ""he"", ""en"")"),"#VALUE!")</f>
        <v>#VALUE!</v>
      </c>
    </row>
    <row r="779" ht="15.75" customHeight="1">
      <c r="E779" s="4" t="str">
        <f>IFERROR(__xludf.DUMMYFUNCTION("GOOGLETRANSLATE(D779, ""he"", ""en"")"),"#VALUE!")</f>
        <v>#VALUE!</v>
      </c>
    </row>
    <row r="780" ht="15.75" customHeight="1">
      <c r="E780" s="4" t="str">
        <f>IFERROR(__xludf.DUMMYFUNCTION("GOOGLETRANSLATE(D780, ""he"", ""en"")"),"#VALUE!")</f>
        <v>#VALUE!</v>
      </c>
    </row>
    <row r="781" ht="15.75" customHeight="1">
      <c r="E781" s="4" t="str">
        <f>IFERROR(__xludf.DUMMYFUNCTION("GOOGLETRANSLATE(D781, ""he"", ""en"")"),"#VALUE!")</f>
        <v>#VALUE!</v>
      </c>
    </row>
    <row r="782" ht="15.75" customHeight="1">
      <c r="E782" s="4" t="str">
        <f>IFERROR(__xludf.DUMMYFUNCTION("GOOGLETRANSLATE(D782, ""he"", ""en"")"),"#VALUE!")</f>
        <v>#VALUE!</v>
      </c>
    </row>
    <row r="783" ht="15.75" customHeight="1">
      <c r="E783" s="4" t="str">
        <f>IFERROR(__xludf.DUMMYFUNCTION("GOOGLETRANSLATE(D783, ""he"", ""en"")"),"#VALUE!")</f>
        <v>#VALUE!</v>
      </c>
    </row>
    <row r="784" ht="15.75" customHeight="1">
      <c r="E784" s="4" t="str">
        <f>IFERROR(__xludf.DUMMYFUNCTION("GOOGLETRANSLATE(D784, ""he"", ""en"")"),"#VALUE!")</f>
        <v>#VALUE!</v>
      </c>
    </row>
    <row r="785" ht="15.75" customHeight="1">
      <c r="E785" s="4" t="str">
        <f>IFERROR(__xludf.DUMMYFUNCTION("GOOGLETRANSLATE(D785, ""he"", ""en"")"),"#VALUE!")</f>
        <v>#VALUE!</v>
      </c>
    </row>
    <row r="786" ht="15.75" customHeight="1">
      <c r="E786" s="4" t="str">
        <f>IFERROR(__xludf.DUMMYFUNCTION("GOOGLETRANSLATE(D786, ""he"", ""en"")"),"#VALUE!")</f>
        <v>#VALUE!</v>
      </c>
    </row>
    <row r="787" ht="15.75" customHeight="1">
      <c r="E787" s="4" t="str">
        <f>IFERROR(__xludf.DUMMYFUNCTION("GOOGLETRANSLATE(D787, ""he"", ""en"")"),"#VALUE!")</f>
        <v>#VALUE!</v>
      </c>
    </row>
    <row r="788" ht="15.75" customHeight="1">
      <c r="E788" s="4" t="str">
        <f>IFERROR(__xludf.DUMMYFUNCTION("GOOGLETRANSLATE(D788, ""he"", ""en"")"),"#VALUE!")</f>
        <v>#VALUE!</v>
      </c>
    </row>
    <row r="789" ht="15.75" customHeight="1">
      <c r="E789" s="4" t="str">
        <f>IFERROR(__xludf.DUMMYFUNCTION("GOOGLETRANSLATE(D789, ""he"", ""en"")"),"#VALUE!")</f>
        <v>#VALUE!</v>
      </c>
    </row>
    <row r="790" ht="15.75" customHeight="1">
      <c r="E790" s="4" t="str">
        <f>IFERROR(__xludf.DUMMYFUNCTION("GOOGLETRANSLATE(D790, ""he"", ""en"")"),"#VALUE!")</f>
        <v>#VALUE!</v>
      </c>
    </row>
    <row r="791" ht="15.75" customHeight="1">
      <c r="E791" s="4" t="str">
        <f>IFERROR(__xludf.DUMMYFUNCTION("GOOGLETRANSLATE(D791, ""he"", ""en"")"),"#VALUE!")</f>
        <v>#VALUE!</v>
      </c>
    </row>
    <row r="792" ht="15.75" customHeight="1">
      <c r="E792" s="4" t="str">
        <f>IFERROR(__xludf.DUMMYFUNCTION("GOOGLETRANSLATE(D792, ""he"", ""en"")"),"#VALUE!")</f>
        <v>#VALUE!</v>
      </c>
    </row>
    <row r="793" ht="15.75" customHeight="1">
      <c r="E793" s="4" t="str">
        <f>IFERROR(__xludf.DUMMYFUNCTION("GOOGLETRANSLATE(D793, ""he"", ""en"")"),"#VALUE!")</f>
        <v>#VALUE!</v>
      </c>
    </row>
    <row r="794" ht="15.75" customHeight="1">
      <c r="E794" s="4" t="str">
        <f>IFERROR(__xludf.DUMMYFUNCTION("GOOGLETRANSLATE(D794, ""he"", ""en"")"),"#VALUE!")</f>
        <v>#VALUE!</v>
      </c>
    </row>
    <row r="795" ht="15.75" customHeight="1">
      <c r="E795" s="4" t="str">
        <f>IFERROR(__xludf.DUMMYFUNCTION("GOOGLETRANSLATE(D795, ""he"", ""en"")"),"#VALUE!")</f>
        <v>#VALUE!</v>
      </c>
    </row>
    <row r="796" ht="15.75" customHeight="1">
      <c r="E796" s="4" t="str">
        <f>IFERROR(__xludf.DUMMYFUNCTION("GOOGLETRANSLATE(D796, ""he"", ""en"")"),"#VALUE!")</f>
        <v>#VALUE!</v>
      </c>
    </row>
    <row r="797" ht="15.75" customHeight="1">
      <c r="E797" s="4" t="str">
        <f>IFERROR(__xludf.DUMMYFUNCTION("GOOGLETRANSLATE(D797, ""he"", ""en"")"),"#VALUE!")</f>
        <v>#VALUE!</v>
      </c>
    </row>
    <row r="798" ht="15.75" customHeight="1">
      <c r="E798" s="4" t="str">
        <f>IFERROR(__xludf.DUMMYFUNCTION("GOOGLETRANSLATE(D798, ""he"", ""en"")"),"#VALUE!")</f>
        <v>#VALUE!</v>
      </c>
    </row>
    <row r="799" ht="15.75" customHeight="1">
      <c r="E799" s="4" t="str">
        <f>IFERROR(__xludf.DUMMYFUNCTION("GOOGLETRANSLATE(D799, ""he"", ""en"")"),"#VALUE!")</f>
        <v>#VALUE!</v>
      </c>
    </row>
    <row r="800" ht="15.75" customHeight="1">
      <c r="E800" s="4" t="str">
        <f>IFERROR(__xludf.DUMMYFUNCTION("GOOGLETRANSLATE(D800, ""he"", ""en"")"),"#VALUE!")</f>
        <v>#VALUE!</v>
      </c>
    </row>
    <row r="801" ht="15.75" customHeight="1">
      <c r="E801" s="4" t="str">
        <f>IFERROR(__xludf.DUMMYFUNCTION("GOOGLETRANSLATE(D801, ""he"", ""en"")"),"#VALUE!")</f>
        <v>#VALUE!</v>
      </c>
    </row>
    <row r="802" ht="15.75" customHeight="1">
      <c r="E802" s="4" t="str">
        <f>IFERROR(__xludf.DUMMYFUNCTION("GOOGLETRANSLATE(D802, ""he"", ""en"")"),"#VALUE!")</f>
        <v>#VALUE!</v>
      </c>
    </row>
    <row r="803" ht="15.75" customHeight="1">
      <c r="E803" s="4" t="str">
        <f>IFERROR(__xludf.DUMMYFUNCTION("GOOGLETRANSLATE(D803, ""he"", ""en"")"),"#VALUE!")</f>
        <v>#VALUE!</v>
      </c>
    </row>
    <row r="804" ht="15.75" customHeight="1">
      <c r="E804" s="4" t="str">
        <f>IFERROR(__xludf.DUMMYFUNCTION("GOOGLETRANSLATE(D804, ""he"", ""en"")"),"#VALUE!")</f>
        <v>#VALUE!</v>
      </c>
    </row>
    <row r="805" ht="15.75" customHeight="1">
      <c r="E805" s="4" t="str">
        <f>IFERROR(__xludf.DUMMYFUNCTION("GOOGLETRANSLATE(D805, ""he"", ""en"")"),"#VALUE!")</f>
        <v>#VALUE!</v>
      </c>
    </row>
    <row r="806" ht="15.75" customHeight="1">
      <c r="E806" s="4" t="str">
        <f>IFERROR(__xludf.DUMMYFUNCTION("GOOGLETRANSLATE(D806, ""he"", ""en"")"),"#VALUE!")</f>
        <v>#VALUE!</v>
      </c>
    </row>
    <row r="807" ht="15.75" customHeight="1">
      <c r="E807" s="4" t="str">
        <f>IFERROR(__xludf.DUMMYFUNCTION("GOOGLETRANSLATE(D807, ""he"", ""en"")"),"#VALUE!")</f>
        <v>#VALUE!</v>
      </c>
    </row>
    <row r="808" ht="15.75" customHeight="1">
      <c r="E808" s="4" t="str">
        <f>IFERROR(__xludf.DUMMYFUNCTION("GOOGLETRANSLATE(D808, ""he"", ""en"")"),"#VALUE!")</f>
        <v>#VALUE!</v>
      </c>
    </row>
    <row r="809" ht="15.75" customHeight="1">
      <c r="E809" s="4" t="str">
        <f>IFERROR(__xludf.DUMMYFUNCTION("GOOGLETRANSLATE(D809, ""he"", ""en"")"),"#VALUE!")</f>
        <v>#VALUE!</v>
      </c>
    </row>
    <row r="810" ht="15.75" customHeight="1">
      <c r="E810" s="4" t="str">
        <f>IFERROR(__xludf.DUMMYFUNCTION("GOOGLETRANSLATE(D810, ""he"", ""en"")"),"#VALUE!")</f>
        <v>#VALUE!</v>
      </c>
    </row>
    <row r="811" ht="15.75" customHeight="1">
      <c r="E811" s="4" t="str">
        <f>IFERROR(__xludf.DUMMYFUNCTION("GOOGLETRANSLATE(D811, ""he"", ""en"")"),"#VALUE!")</f>
        <v>#VALUE!</v>
      </c>
    </row>
    <row r="812" ht="15.75" customHeight="1">
      <c r="E812" s="4" t="str">
        <f>IFERROR(__xludf.DUMMYFUNCTION("GOOGLETRANSLATE(D812, ""he"", ""en"")"),"#VALUE!")</f>
        <v>#VALUE!</v>
      </c>
    </row>
    <row r="813" ht="15.75" customHeight="1">
      <c r="E813" s="4" t="str">
        <f>IFERROR(__xludf.DUMMYFUNCTION("GOOGLETRANSLATE(D813, ""he"", ""en"")"),"#VALUE!")</f>
        <v>#VALUE!</v>
      </c>
    </row>
    <row r="814" ht="15.75" customHeight="1">
      <c r="E814" s="4" t="str">
        <f>IFERROR(__xludf.DUMMYFUNCTION("GOOGLETRANSLATE(D814, ""he"", ""en"")"),"#VALUE!")</f>
        <v>#VALUE!</v>
      </c>
    </row>
    <row r="815" ht="15.75" customHeight="1">
      <c r="E815" s="4" t="str">
        <f>IFERROR(__xludf.DUMMYFUNCTION("GOOGLETRANSLATE(D815, ""he"", ""en"")"),"#VALUE!")</f>
        <v>#VALUE!</v>
      </c>
    </row>
    <row r="816" ht="15.75" customHeight="1">
      <c r="E816" s="4" t="str">
        <f>IFERROR(__xludf.DUMMYFUNCTION("GOOGLETRANSLATE(D816, ""he"", ""en"")"),"#VALUE!")</f>
        <v>#VALUE!</v>
      </c>
    </row>
    <row r="817" ht="15.75" customHeight="1">
      <c r="E817" s="4" t="str">
        <f>IFERROR(__xludf.DUMMYFUNCTION("GOOGLETRANSLATE(D817, ""he"", ""en"")"),"#VALUE!")</f>
        <v>#VALUE!</v>
      </c>
    </row>
    <row r="818" ht="15.75" customHeight="1">
      <c r="E818" s="4" t="str">
        <f>IFERROR(__xludf.DUMMYFUNCTION("GOOGLETRANSLATE(D818, ""he"", ""en"")"),"#VALUE!")</f>
        <v>#VALUE!</v>
      </c>
    </row>
    <row r="819" ht="15.75" customHeight="1">
      <c r="E819" s="4" t="str">
        <f>IFERROR(__xludf.DUMMYFUNCTION("GOOGLETRANSLATE(D819, ""he"", ""en"")"),"#VALUE!")</f>
        <v>#VALUE!</v>
      </c>
    </row>
    <row r="820" ht="15.75" customHeight="1">
      <c r="E820" s="4" t="str">
        <f>IFERROR(__xludf.DUMMYFUNCTION("GOOGLETRANSLATE(D820, ""he"", ""en"")"),"#VALUE!")</f>
        <v>#VALUE!</v>
      </c>
    </row>
    <row r="821" ht="15.75" customHeight="1">
      <c r="E821" s="4" t="str">
        <f>IFERROR(__xludf.DUMMYFUNCTION("GOOGLETRANSLATE(D821, ""he"", ""en"")"),"#VALUE!")</f>
        <v>#VALUE!</v>
      </c>
    </row>
    <row r="822" ht="15.75" customHeight="1">
      <c r="E822" s="4" t="str">
        <f>IFERROR(__xludf.DUMMYFUNCTION("GOOGLETRANSLATE(D822, ""he"", ""en"")"),"#VALUE!")</f>
        <v>#VALUE!</v>
      </c>
    </row>
    <row r="823" ht="15.75" customHeight="1">
      <c r="E823" s="4" t="str">
        <f>IFERROR(__xludf.DUMMYFUNCTION("GOOGLETRANSLATE(D823, ""he"", ""en"")"),"#VALUE!")</f>
        <v>#VALUE!</v>
      </c>
    </row>
    <row r="824" ht="15.75" customHeight="1">
      <c r="E824" s="4" t="str">
        <f>IFERROR(__xludf.DUMMYFUNCTION("GOOGLETRANSLATE(D824, ""he"", ""en"")"),"#VALUE!")</f>
        <v>#VALUE!</v>
      </c>
    </row>
    <row r="825" ht="15.75" customHeight="1">
      <c r="E825" s="4" t="str">
        <f>IFERROR(__xludf.DUMMYFUNCTION("GOOGLETRANSLATE(D825, ""he"", ""en"")"),"#VALUE!")</f>
        <v>#VALUE!</v>
      </c>
    </row>
    <row r="826" ht="15.75" customHeight="1">
      <c r="E826" s="4" t="str">
        <f>IFERROR(__xludf.DUMMYFUNCTION("GOOGLETRANSLATE(D826, ""he"", ""en"")"),"#VALUE!")</f>
        <v>#VALUE!</v>
      </c>
    </row>
    <row r="827" ht="15.75" customHeight="1">
      <c r="E827" s="4" t="str">
        <f>IFERROR(__xludf.DUMMYFUNCTION("GOOGLETRANSLATE(D827, ""he"", ""en"")"),"#VALUE!")</f>
        <v>#VALUE!</v>
      </c>
    </row>
    <row r="828" ht="15.75" customHeight="1">
      <c r="E828" s="4" t="str">
        <f>IFERROR(__xludf.DUMMYFUNCTION("GOOGLETRANSLATE(D828, ""he"", ""en"")"),"#VALUE!")</f>
        <v>#VALUE!</v>
      </c>
    </row>
    <row r="829" ht="15.75" customHeight="1">
      <c r="E829" s="4" t="str">
        <f>IFERROR(__xludf.DUMMYFUNCTION("GOOGLETRANSLATE(D829, ""he"", ""en"")"),"#VALUE!")</f>
        <v>#VALUE!</v>
      </c>
    </row>
    <row r="830" ht="15.75" customHeight="1">
      <c r="E830" s="4" t="str">
        <f>IFERROR(__xludf.DUMMYFUNCTION("GOOGLETRANSLATE(D830, ""he"", ""en"")"),"#VALUE!")</f>
        <v>#VALUE!</v>
      </c>
    </row>
    <row r="831" ht="15.75" customHeight="1">
      <c r="E831" s="4" t="str">
        <f>IFERROR(__xludf.DUMMYFUNCTION("GOOGLETRANSLATE(D831, ""he"", ""en"")"),"#VALUE!")</f>
        <v>#VALUE!</v>
      </c>
    </row>
    <row r="832" ht="15.75" customHeight="1">
      <c r="E832" s="4" t="str">
        <f>IFERROR(__xludf.DUMMYFUNCTION("GOOGLETRANSLATE(D832, ""he"", ""en"")"),"#VALUE!")</f>
        <v>#VALUE!</v>
      </c>
    </row>
    <row r="833" ht="15.75" customHeight="1">
      <c r="E833" s="4" t="str">
        <f>IFERROR(__xludf.DUMMYFUNCTION("GOOGLETRANSLATE(D833, ""he"", ""en"")"),"#VALUE!")</f>
        <v>#VALUE!</v>
      </c>
    </row>
    <row r="834" ht="15.75" customHeight="1">
      <c r="E834" s="4" t="str">
        <f>IFERROR(__xludf.DUMMYFUNCTION("GOOGLETRANSLATE(D834, ""he"", ""en"")"),"#VALUE!")</f>
        <v>#VALUE!</v>
      </c>
    </row>
    <row r="835" ht="15.75" customHeight="1">
      <c r="E835" s="4" t="str">
        <f>IFERROR(__xludf.DUMMYFUNCTION("GOOGLETRANSLATE(D835, ""he"", ""en"")"),"#VALUE!")</f>
        <v>#VALUE!</v>
      </c>
    </row>
    <row r="836" ht="15.75" customHeight="1">
      <c r="E836" s="4" t="str">
        <f>IFERROR(__xludf.DUMMYFUNCTION("GOOGLETRANSLATE(D836, ""he"", ""en"")"),"#VALUE!")</f>
        <v>#VALUE!</v>
      </c>
    </row>
    <row r="837" ht="15.75" customHeight="1">
      <c r="E837" s="4" t="str">
        <f>IFERROR(__xludf.DUMMYFUNCTION("GOOGLETRANSLATE(D837, ""he"", ""en"")"),"#VALUE!")</f>
        <v>#VALUE!</v>
      </c>
    </row>
    <row r="838" ht="15.75" customHeight="1">
      <c r="E838" s="4" t="str">
        <f>IFERROR(__xludf.DUMMYFUNCTION("GOOGLETRANSLATE(D838, ""he"", ""en"")"),"#VALUE!")</f>
        <v>#VALUE!</v>
      </c>
    </row>
    <row r="839" ht="15.75" customHeight="1">
      <c r="E839" s="4" t="str">
        <f>IFERROR(__xludf.DUMMYFUNCTION("GOOGLETRANSLATE(D839, ""he"", ""en"")"),"#VALUE!")</f>
        <v>#VALUE!</v>
      </c>
    </row>
    <row r="840" ht="15.75" customHeight="1">
      <c r="E840" s="4" t="str">
        <f>IFERROR(__xludf.DUMMYFUNCTION("GOOGLETRANSLATE(D840, ""he"", ""en"")"),"#VALUE!")</f>
        <v>#VALUE!</v>
      </c>
    </row>
    <row r="841" ht="15.75" customHeight="1">
      <c r="E841" s="4" t="str">
        <f>IFERROR(__xludf.DUMMYFUNCTION("GOOGLETRANSLATE(D841, ""he"", ""en"")"),"#VALUE!")</f>
        <v>#VALUE!</v>
      </c>
    </row>
    <row r="842" ht="15.75" customHeight="1">
      <c r="E842" s="4" t="str">
        <f>IFERROR(__xludf.DUMMYFUNCTION("GOOGLETRANSLATE(D842, ""he"", ""en"")"),"#VALUE!")</f>
        <v>#VALUE!</v>
      </c>
    </row>
    <row r="843" ht="15.75" customHeight="1">
      <c r="E843" s="4" t="str">
        <f>IFERROR(__xludf.DUMMYFUNCTION("GOOGLETRANSLATE(D843, ""he"", ""en"")"),"#VALUE!")</f>
        <v>#VALUE!</v>
      </c>
    </row>
    <row r="844" ht="15.75" customHeight="1">
      <c r="E844" s="4" t="str">
        <f>IFERROR(__xludf.DUMMYFUNCTION("GOOGLETRANSLATE(D844, ""he"", ""en"")"),"#VALUE!")</f>
        <v>#VALUE!</v>
      </c>
    </row>
    <row r="845" ht="15.75" customHeight="1">
      <c r="E845" s="4" t="str">
        <f>IFERROR(__xludf.DUMMYFUNCTION("GOOGLETRANSLATE(D845, ""he"", ""en"")"),"#VALUE!")</f>
        <v>#VALUE!</v>
      </c>
    </row>
    <row r="846" ht="15.75" customHeight="1">
      <c r="E846" s="4" t="str">
        <f>IFERROR(__xludf.DUMMYFUNCTION("GOOGLETRANSLATE(D846, ""he"", ""en"")"),"#VALUE!")</f>
        <v>#VALUE!</v>
      </c>
    </row>
    <row r="847" ht="15.75" customHeight="1">
      <c r="E847" s="4" t="str">
        <f>IFERROR(__xludf.DUMMYFUNCTION("GOOGLETRANSLATE(D847, ""he"", ""en"")"),"#VALUE!")</f>
        <v>#VALUE!</v>
      </c>
    </row>
    <row r="848" ht="15.75" customHeight="1">
      <c r="E848" s="4" t="str">
        <f>IFERROR(__xludf.DUMMYFUNCTION("GOOGLETRANSLATE(D848, ""he"", ""en"")"),"#VALUE!")</f>
        <v>#VALUE!</v>
      </c>
    </row>
    <row r="849" ht="15.75" customHeight="1">
      <c r="E849" s="4" t="str">
        <f>IFERROR(__xludf.DUMMYFUNCTION("GOOGLETRANSLATE(D849, ""he"", ""en"")"),"#VALUE!")</f>
        <v>#VALUE!</v>
      </c>
    </row>
    <row r="850" ht="15.75" customHeight="1">
      <c r="E850" s="4" t="str">
        <f>IFERROR(__xludf.DUMMYFUNCTION("GOOGLETRANSLATE(D850, ""he"", ""en"")"),"#VALUE!")</f>
        <v>#VALUE!</v>
      </c>
    </row>
    <row r="851" ht="15.75" customHeight="1">
      <c r="E851" s="4" t="str">
        <f>IFERROR(__xludf.DUMMYFUNCTION("GOOGLETRANSLATE(D851, ""he"", ""en"")"),"#VALUE!")</f>
        <v>#VALUE!</v>
      </c>
    </row>
    <row r="852" ht="15.75" customHeight="1">
      <c r="E852" s="4" t="str">
        <f>IFERROR(__xludf.DUMMYFUNCTION("GOOGLETRANSLATE(D852, ""he"", ""en"")"),"#VALUE!")</f>
        <v>#VALUE!</v>
      </c>
    </row>
    <row r="853" ht="15.75" customHeight="1">
      <c r="E853" s="4" t="str">
        <f>IFERROR(__xludf.DUMMYFUNCTION("GOOGLETRANSLATE(D853, ""he"", ""en"")"),"#VALUE!")</f>
        <v>#VALUE!</v>
      </c>
    </row>
    <row r="854" ht="15.75" customHeight="1">
      <c r="E854" s="4" t="str">
        <f>IFERROR(__xludf.DUMMYFUNCTION("GOOGLETRANSLATE(D854, ""he"", ""en"")"),"#VALUE!")</f>
        <v>#VALUE!</v>
      </c>
    </row>
    <row r="855" ht="15.75" customHeight="1">
      <c r="E855" s="4" t="str">
        <f>IFERROR(__xludf.DUMMYFUNCTION("GOOGLETRANSLATE(D855, ""he"", ""en"")"),"#VALUE!")</f>
        <v>#VALUE!</v>
      </c>
    </row>
    <row r="856" ht="15.75" customHeight="1">
      <c r="E856" s="4" t="str">
        <f>IFERROR(__xludf.DUMMYFUNCTION("GOOGLETRANSLATE(D856, ""he"", ""en"")"),"#VALUE!")</f>
        <v>#VALUE!</v>
      </c>
    </row>
    <row r="857" ht="15.75" customHeight="1">
      <c r="E857" s="4" t="str">
        <f>IFERROR(__xludf.DUMMYFUNCTION("GOOGLETRANSLATE(D857, ""he"", ""en"")"),"#VALUE!")</f>
        <v>#VALUE!</v>
      </c>
    </row>
    <row r="858" ht="15.75" customHeight="1">
      <c r="E858" s="4" t="str">
        <f>IFERROR(__xludf.DUMMYFUNCTION("GOOGLETRANSLATE(D858, ""he"", ""en"")"),"#VALUE!")</f>
        <v>#VALUE!</v>
      </c>
    </row>
    <row r="859" ht="15.75" customHeight="1">
      <c r="E859" s="4" t="str">
        <f>IFERROR(__xludf.DUMMYFUNCTION("GOOGLETRANSLATE(D859, ""he"", ""en"")"),"#VALUE!")</f>
        <v>#VALUE!</v>
      </c>
    </row>
    <row r="860" ht="15.75" customHeight="1">
      <c r="E860" s="4" t="str">
        <f>IFERROR(__xludf.DUMMYFUNCTION("GOOGLETRANSLATE(D860, ""he"", ""en"")"),"#VALUE!")</f>
        <v>#VALUE!</v>
      </c>
    </row>
    <row r="861" ht="15.75" customHeight="1">
      <c r="E861" s="4" t="str">
        <f>IFERROR(__xludf.DUMMYFUNCTION("GOOGLETRANSLATE(D861, ""he"", ""en"")"),"#VALUE!")</f>
        <v>#VALUE!</v>
      </c>
    </row>
    <row r="862" ht="15.75" customHeight="1">
      <c r="E862" s="4" t="str">
        <f>IFERROR(__xludf.DUMMYFUNCTION("GOOGLETRANSLATE(D862, ""he"", ""en"")"),"#VALUE!")</f>
        <v>#VALUE!</v>
      </c>
    </row>
    <row r="863" ht="15.75" customHeight="1">
      <c r="E863" s="4" t="str">
        <f>IFERROR(__xludf.DUMMYFUNCTION("GOOGLETRANSLATE(D863, ""he"", ""en"")"),"#VALUE!")</f>
        <v>#VALUE!</v>
      </c>
    </row>
    <row r="864" ht="15.75" customHeight="1">
      <c r="E864" s="4" t="str">
        <f>IFERROR(__xludf.DUMMYFUNCTION("GOOGLETRANSLATE(D864, ""he"", ""en"")"),"#VALUE!")</f>
        <v>#VALUE!</v>
      </c>
    </row>
    <row r="865" ht="15.75" customHeight="1">
      <c r="E865" s="4" t="str">
        <f>IFERROR(__xludf.DUMMYFUNCTION("GOOGLETRANSLATE(D865, ""he"", ""en"")"),"#VALUE!")</f>
        <v>#VALUE!</v>
      </c>
    </row>
    <row r="866" ht="15.75" customHeight="1">
      <c r="E866" s="4" t="str">
        <f>IFERROR(__xludf.DUMMYFUNCTION("GOOGLETRANSLATE(D866, ""he"", ""en"")"),"#VALUE!")</f>
        <v>#VALUE!</v>
      </c>
    </row>
    <row r="867" ht="15.75" customHeight="1">
      <c r="E867" s="4" t="str">
        <f>IFERROR(__xludf.DUMMYFUNCTION("GOOGLETRANSLATE(D867, ""he"", ""en"")"),"#VALUE!")</f>
        <v>#VALUE!</v>
      </c>
    </row>
    <row r="868" ht="15.75" customHeight="1">
      <c r="E868" s="4" t="str">
        <f>IFERROR(__xludf.DUMMYFUNCTION("GOOGLETRANSLATE(D868, ""he"", ""en"")"),"#VALUE!")</f>
        <v>#VALUE!</v>
      </c>
    </row>
    <row r="869" ht="15.75" customHeight="1">
      <c r="E869" s="4" t="str">
        <f>IFERROR(__xludf.DUMMYFUNCTION("GOOGLETRANSLATE(D869, ""he"", ""en"")"),"#VALUE!")</f>
        <v>#VALUE!</v>
      </c>
    </row>
    <row r="870" ht="15.75" customHeight="1">
      <c r="E870" s="4" t="str">
        <f>IFERROR(__xludf.DUMMYFUNCTION("GOOGLETRANSLATE(D870, ""he"", ""en"")"),"#VALUE!")</f>
        <v>#VALUE!</v>
      </c>
    </row>
    <row r="871" ht="15.75" customHeight="1">
      <c r="E871" s="4" t="str">
        <f>IFERROR(__xludf.DUMMYFUNCTION("GOOGLETRANSLATE(D871, ""he"", ""en"")"),"#VALUE!")</f>
        <v>#VALUE!</v>
      </c>
    </row>
    <row r="872" ht="15.75" customHeight="1">
      <c r="E872" s="4" t="str">
        <f>IFERROR(__xludf.DUMMYFUNCTION("GOOGLETRANSLATE(D872, ""he"", ""en"")"),"#VALUE!")</f>
        <v>#VALUE!</v>
      </c>
    </row>
    <row r="873" ht="15.75" customHeight="1">
      <c r="E873" s="4" t="str">
        <f>IFERROR(__xludf.DUMMYFUNCTION("GOOGLETRANSLATE(D873, ""he"", ""en"")"),"#VALUE!")</f>
        <v>#VALUE!</v>
      </c>
    </row>
    <row r="874" ht="15.75" customHeight="1">
      <c r="E874" s="4" t="str">
        <f>IFERROR(__xludf.DUMMYFUNCTION("GOOGLETRANSLATE(D874, ""he"", ""en"")"),"#VALUE!")</f>
        <v>#VALUE!</v>
      </c>
    </row>
    <row r="875" ht="15.75" customHeight="1">
      <c r="E875" s="4" t="str">
        <f>IFERROR(__xludf.DUMMYFUNCTION("GOOGLETRANSLATE(D875, ""he"", ""en"")"),"#VALUE!")</f>
        <v>#VALUE!</v>
      </c>
    </row>
    <row r="876" ht="15.75" customHeight="1">
      <c r="E876" s="4" t="str">
        <f>IFERROR(__xludf.DUMMYFUNCTION("GOOGLETRANSLATE(D876, ""he"", ""en"")"),"#VALUE!")</f>
        <v>#VALUE!</v>
      </c>
    </row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1.0" footer="0.0" header="0.0" left="0.75" right="0.75" top="1.0"/>
  <pageSetup orientation="landscape"/>
  <drawing r:id="rId1"/>
</worksheet>
</file>

<file path=xl/worksheets/sheet4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5" width="12.63"/>
    <col customWidth="1" min="6" max="26" width="8.63"/>
  </cols>
  <sheetData>
    <row r="1" ht="15.75" customHeight="1">
      <c r="A1" s="1" t="s">
        <v>0</v>
      </c>
      <c r="B1" s="1" t="s">
        <v>1</v>
      </c>
      <c r="C1" s="2" t="s">
        <v>2</v>
      </c>
      <c r="D1" s="2" t="s">
        <v>3</v>
      </c>
      <c r="E1" s="18" t="s">
        <v>4</v>
      </c>
      <c r="F1" s="2" t="s">
        <v>5</v>
      </c>
      <c r="G1" s="2" t="s">
        <v>6</v>
      </c>
      <c r="H1" s="2" t="s">
        <v>7</v>
      </c>
    </row>
    <row r="2" ht="15.75" customHeight="1">
      <c r="A2" s="24" t="s">
        <v>8</v>
      </c>
      <c r="B2" s="25">
        <v>1.0</v>
      </c>
      <c r="C2" s="4">
        <v>1.0</v>
      </c>
      <c r="D2" s="5" t="s">
        <v>9</v>
      </c>
      <c r="E2" s="4" t="str">
        <f>IFERROR(__xludf.DUMMYFUNCTION("GOOGLETRANSLATE(D2, ""he"", ""en"")"),"{A}")</f>
        <v>{A}</v>
      </c>
      <c r="F2" s="4"/>
      <c r="G2" s="4"/>
      <c r="H2" s="4"/>
    </row>
    <row r="3" ht="15.75" customHeight="1">
      <c r="A3" s="3" t="s">
        <v>8502</v>
      </c>
      <c r="B3" s="1" t="s">
        <v>10459</v>
      </c>
      <c r="C3" s="4">
        <v>2.0</v>
      </c>
      <c r="D3" s="5" t="s">
        <v>8502</v>
      </c>
      <c r="E3" s="4" t="str">
        <f>IFERROR(__xludf.DUMMYFUNCTION("GOOGLETRANSLATE(D3, ""he"", ""en"")"),"hallelujah")</f>
        <v>hallelujah</v>
      </c>
      <c r="F3" s="4"/>
      <c r="G3" s="4"/>
      <c r="H3" s="4"/>
    </row>
    <row r="4" ht="15.75" customHeight="1">
      <c r="A4" s="3" t="s">
        <v>10460</v>
      </c>
      <c r="B4" s="1" t="s">
        <v>10461</v>
      </c>
      <c r="C4" s="4">
        <v>3.0</v>
      </c>
      <c r="D4" s="5" t="s">
        <v>10460</v>
      </c>
      <c r="E4" s="4" t="str">
        <f>IFERROR(__xludf.DUMMYFUNCTION("GOOGLETRANSLATE(D4, ""he"", ""en"")"),"Hallely")</f>
        <v>Hallely</v>
      </c>
      <c r="F4" s="4"/>
      <c r="G4" s="4"/>
      <c r="H4" s="4"/>
    </row>
    <row r="5" ht="15.75" customHeight="1">
      <c r="A5" s="3" t="s">
        <v>591</v>
      </c>
      <c r="B5" s="1" t="s">
        <v>592</v>
      </c>
      <c r="C5" s="4">
        <v>4.0</v>
      </c>
      <c r="D5" s="5" t="s">
        <v>3564</v>
      </c>
      <c r="E5" s="4" t="str">
        <f>IFERROR(__xludf.DUMMYFUNCTION("GOOGLETRANSLATE(D5, ""he"", ""en"")"),"mental")</f>
        <v>mental</v>
      </c>
      <c r="F5" s="4"/>
      <c r="G5" s="4"/>
      <c r="H5" s="4"/>
    </row>
    <row r="6" ht="15.75" customHeight="1">
      <c r="A6" s="3" t="s">
        <v>8753</v>
      </c>
      <c r="B6" s="1" t="s">
        <v>1066</v>
      </c>
      <c r="C6" s="4">
        <v>5.0</v>
      </c>
      <c r="D6" s="5" t="s">
        <v>1099</v>
      </c>
      <c r="E6" s="4" t="str">
        <f>IFERROR(__xludf.DUMMYFUNCTION("GOOGLETRANSLATE(D6, ""he"", ""en"")"),"you")</f>
        <v>you</v>
      </c>
      <c r="F6" s="4"/>
      <c r="G6" s="4"/>
      <c r="H6" s="4"/>
    </row>
    <row r="7" ht="15.75" customHeight="1">
      <c r="A7" s="24" t="s">
        <v>25</v>
      </c>
      <c r="B7" s="25">
        <v>2.0</v>
      </c>
      <c r="C7" s="4">
        <v>6.0</v>
      </c>
      <c r="D7" s="5" t="s">
        <v>3509</v>
      </c>
      <c r="E7" s="4" t="str">
        <f>IFERROR(__xludf.DUMMYFUNCTION("GOOGLETRANSLATE(D7, ""he"", ""en"")"),"Jehovah:")</f>
        <v>Jehovah:</v>
      </c>
      <c r="F7" s="4"/>
      <c r="G7" s="4"/>
      <c r="H7" s="4"/>
    </row>
    <row r="8" ht="15.75" customHeight="1">
      <c r="A8" s="3" t="s">
        <v>10462</v>
      </c>
      <c r="B8" s="1" t="s">
        <v>10463</v>
      </c>
      <c r="C8" s="4">
        <v>7.0</v>
      </c>
      <c r="D8" s="5" t="s">
        <v>26</v>
      </c>
      <c r="E8" s="4" t="str">
        <f>IFERROR(__xludf.DUMMYFUNCTION("GOOGLETRANSLATE(D8, ""he"", ""en"")"),"{on}")</f>
        <v>{on}</v>
      </c>
      <c r="F8" s="4"/>
      <c r="G8" s="4"/>
      <c r="H8" s="4"/>
    </row>
    <row r="9" ht="15.75" customHeight="1">
      <c r="A9" s="3" t="s">
        <v>180</v>
      </c>
      <c r="B9" s="1" t="s">
        <v>1066</v>
      </c>
      <c r="C9" s="4">
        <v>8.0</v>
      </c>
      <c r="D9" s="5" t="s">
        <v>10462</v>
      </c>
      <c r="E9" s="4" t="str">
        <f>IFERROR(__xludf.DUMMYFUNCTION("GOOGLETRANSLATE(D9, ""he"", ""en"")"),"Ahallah")</f>
        <v>Ahallah</v>
      </c>
      <c r="F9" s="4"/>
      <c r="G9" s="4"/>
      <c r="H9" s="4"/>
    </row>
    <row r="10" ht="15.75" customHeight="1">
      <c r="A10" s="3" t="s">
        <v>10464</v>
      </c>
      <c r="B10" s="1" t="s">
        <v>10465</v>
      </c>
      <c r="C10" s="4">
        <v>9.0</v>
      </c>
      <c r="D10" s="5" t="s">
        <v>180</v>
      </c>
      <c r="E10" s="4" t="str">
        <f>IFERROR(__xludf.DUMMYFUNCTION("GOOGLETRANSLATE(D10, ""he"", ""en"")"),"Jehovah")</f>
        <v>Jehovah</v>
      </c>
      <c r="F10" s="4"/>
      <c r="G10" s="4"/>
      <c r="H10" s="4"/>
    </row>
    <row r="11" ht="15.75" customHeight="1">
      <c r="A11" s="3" t="s">
        <v>10466</v>
      </c>
      <c r="B11" s="1" t="s">
        <v>9120</v>
      </c>
      <c r="C11" s="4">
        <v>10.0</v>
      </c>
      <c r="D11" s="5" t="s">
        <v>10467</v>
      </c>
      <c r="E11" s="4" t="str">
        <f>IFERROR(__xludf.DUMMYFUNCTION("GOOGLETRANSLATE(D11, ""he"", ""en"")"),"in my life")</f>
        <v>in my life</v>
      </c>
      <c r="F11" s="4"/>
      <c r="G11" s="4"/>
      <c r="H11" s="4"/>
    </row>
    <row r="12" ht="15.75" customHeight="1">
      <c r="A12" s="3" t="s">
        <v>10468</v>
      </c>
      <c r="B12" s="1" t="s">
        <v>10469</v>
      </c>
      <c r="C12" s="4">
        <v>11.0</v>
      </c>
      <c r="D12" s="5" t="s">
        <v>225</v>
      </c>
      <c r="E12" s="4" t="str">
        <f>IFERROR(__xludf.DUMMYFUNCTION("GOOGLETRANSLATE(D12, ""he"", ""en"")"),"Azmara")</f>
        <v>Azmara</v>
      </c>
      <c r="F12" s="4"/>
      <c r="G12" s="4"/>
      <c r="H12" s="4"/>
    </row>
    <row r="13" ht="15.75" customHeight="1">
      <c r="A13" s="3" t="s">
        <v>10470</v>
      </c>
      <c r="B13" s="1" t="s">
        <v>10471</v>
      </c>
      <c r="C13" s="4">
        <v>12.0</v>
      </c>
      <c r="D13" s="5" t="s">
        <v>10468</v>
      </c>
      <c r="E13" s="4" t="str">
        <f>IFERROR(__xludf.DUMMYFUNCTION("GOOGLETRANSLATE(D13, ""he"", ""en"")"),"to my god")</f>
        <v>to my god</v>
      </c>
      <c r="F13" s="4"/>
      <c r="G13" s="4"/>
      <c r="H13" s="4"/>
    </row>
    <row r="14" ht="15.75" customHeight="1">
      <c r="A14" s="24" t="s">
        <v>49</v>
      </c>
      <c r="B14" s="25">
        <v>3.0</v>
      </c>
      <c r="C14" s="4">
        <v>13.0</v>
      </c>
      <c r="D14" s="5" t="s">
        <v>10472</v>
      </c>
      <c r="E14" s="4" t="str">
        <f>IFERROR(__xludf.DUMMYFUNCTION("GOOGLETRANSLATE(D14, ""he"", ""en"")"),"while:")</f>
        <v>while:</v>
      </c>
      <c r="F14" s="4"/>
      <c r="G14" s="4"/>
      <c r="H14" s="4"/>
    </row>
    <row r="15" ht="15.75" customHeight="1">
      <c r="A15" s="3" t="s">
        <v>13</v>
      </c>
      <c r="B15" s="1" t="s">
        <v>14</v>
      </c>
      <c r="C15" s="4">
        <v>14.0</v>
      </c>
      <c r="D15" s="5" t="s">
        <v>50</v>
      </c>
      <c r="E15" s="4" t="str">
        <f>IFERROR(__xludf.DUMMYFUNCTION("GOOGLETRANSLATE(D15, ""he"", ""en"")"),"{third}")</f>
        <v>{third}</v>
      </c>
      <c r="F15" s="4"/>
      <c r="G15" s="4"/>
      <c r="H15" s="4"/>
    </row>
    <row r="16" ht="15.75" customHeight="1">
      <c r="A16" s="3" t="s">
        <v>10473</v>
      </c>
      <c r="B16" s="1" t="s">
        <v>10474</v>
      </c>
      <c r="C16" s="4">
        <v>15.0</v>
      </c>
      <c r="D16" s="5" t="s">
        <v>13</v>
      </c>
      <c r="E16" s="4" t="str">
        <f>IFERROR(__xludf.DUMMYFUNCTION("GOOGLETRANSLATE(D16, ""he"", ""en"")"),"to")</f>
        <v>to</v>
      </c>
      <c r="F16" s="4"/>
      <c r="G16" s="4"/>
      <c r="H16" s="4"/>
    </row>
    <row r="17" ht="15.75" customHeight="1">
      <c r="A17" s="3" t="s">
        <v>10475</v>
      </c>
      <c r="B17" s="1" t="s">
        <v>10476</v>
      </c>
      <c r="C17" s="4">
        <v>16.0</v>
      </c>
      <c r="D17" s="5" t="s">
        <v>10477</v>
      </c>
      <c r="E17" s="4" t="str">
        <f>IFERROR(__xludf.DUMMYFUNCTION("GOOGLETRANSLATE(D17, ""he"", ""en"")"),"Be assured")</f>
        <v>Be assured</v>
      </c>
      <c r="F17" s="4"/>
      <c r="G17" s="4"/>
      <c r="H17" s="4"/>
    </row>
    <row r="18" ht="15.75" customHeight="1">
      <c r="A18" s="3" t="s">
        <v>10478</v>
      </c>
      <c r="B18" s="1" t="s">
        <v>10479</v>
      </c>
      <c r="C18" s="4">
        <v>17.0</v>
      </c>
      <c r="D18" s="5" t="s">
        <v>10475</v>
      </c>
      <c r="E18" s="4" t="str">
        <f>IFERROR(__xludf.DUMMYFUNCTION("GOOGLETRANSLATE(D18, ""he"", ""en"")"),"with volunteers")</f>
        <v>with volunteers</v>
      </c>
      <c r="F18" s="4"/>
      <c r="G18" s="4"/>
      <c r="H18" s="4"/>
    </row>
    <row r="19" ht="15.75" customHeight="1">
      <c r="A19" s="3" t="s">
        <v>10480</v>
      </c>
      <c r="B19" s="1" t="s">
        <v>10481</v>
      </c>
      <c r="C19" s="4">
        <v>18.0</v>
      </c>
      <c r="D19" s="5" t="s">
        <v>10482</v>
      </c>
      <c r="E19" s="4" t="str">
        <f>IFERROR(__xludf.DUMMYFUNCTION("GOOGLETRANSLATE(D19, ""he"", ""en"")"),"in Ben")</f>
        <v>in Ben</v>
      </c>
      <c r="F19" s="4"/>
      <c r="G19" s="4"/>
      <c r="H19" s="4"/>
    </row>
    <row r="20" ht="15.75" customHeight="1">
      <c r="A20" s="3" t="s">
        <v>1317</v>
      </c>
      <c r="B20" s="1" t="s">
        <v>4039</v>
      </c>
      <c r="C20" s="4">
        <v>19.0</v>
      </c>
      <c r="D20" s="5" t="s">
        <v>455</v>
      </c>
      <c r="E20" s="4" t="str">
        <f>IFERROR(__xludf.DUMMYFUNCTION("GOOGLETRANSLATE(D20, ""he"", ""en"")"),"person")</f>
        <v>person</v>
      </c>
      <c r="F20" s="4"/>
      <c r="G20" s="4"/>
      <c r="H20" s="4"/>
    </row>
    <row r="21" ht="15.75" customHeight="1">
      <c r="A21" s="3" t="s">
        <v>10153</v>
      </c>
      <c r="B21" s="1" t="s">
        <v>443</v>
      </c>
      <c r="C21" s="4">
        <v>20.0</v>
      </c>
      <c r="D21" s="5" t="s">
        <v>10483</v>
      </c>
      <c r="E21" s="4" t="str">
        <f>IFERROR(__xludf.DUMMYFUNCTION("GOOGLETRANSLATE(D21, ""he"", ""en"")"),"that there is none")</f>
        <v>that there is none</v>
      </c>
      <c r="F21" s="4"/>
      <c r="G21" s="4"/>
      <c r="H21" s="4"/>
    </row>
    <row r="22" ht="15.75" customHeight="1">
      <c r="A22" s="8" t="s">
        <v>69</v>
      </c>
      <c r="B22" s="17">
        <v>4.0</v>
      </c>
      <c r="C22" s="4">
        <v>21.0</v>
      </c>
      <c r="D22" s="5" t="s">
        <v>1317</v>
      </c>
      <c r="E22" s="4" t="str">
        <f>IFERROR(__xludf.DUMMYFUNCTION("GOOGLETRANSLATE(D22, ""he"", ""en"")"),"him")</f>
        <v>him</v>
      </c>
      <c r="F22" s="4"/>
      <c r="G22" s="4"/>
      <c r="H22" s="4"/>
    </row>
    <row r="23" ht="15.75" customHeight="1">
      <c r="A23" s="3" t="s">
        <v>10484</v>
      </c>
      <c r="B23" s="1" t="s">
        <v>10485</v>
      </c>
      <c r="C23" s="4">
        <v>22.0</v>
      </c>
      <c r="D23" s="5" t="s">
        <v>10486</v>
      </c>
      <c r="E23" s="4" t="str">
        <f>IFERROR(__xludf.DUMMYFUNCTION("GOOGLETRANSLATE(D23, ""he"", ""en"")"),"salvation:")</f>
        <v>salvation:</v>
      </c>
      <c r="F23" s="4"/>
      <c r="G23" s="4"/>
      <c r="H23" s="4"/>
    </row>
    <row r="24" ht="15.75" customHeight="1">
      <c r="A24" s="3" t="s">
        <v>10487</v>
      </c>
      <c r="B24" s="1" t="s">
        <v>10488</v>
      </c>
      <c r="C24" s="4">
        <v>23.0</v>
      </c>
      <c r="D24" s="5" t="s">
        <v>70</v>
      </c>
      <c r="E24" s="4" t="str">
        <f>IFERROR(__xludf.DUMMYFUNCTION("GOOGLETRANSLATE(D24, ""he"", ""en"")"),"{d}")</f>
        <v>{d}</v>
      </c>
      <c r="F24" s="4"/>
      <c r="G24" s="4"/>
      <c r="H24" s="4"/>
    </row>
    <row r="25" ht="15.75" customHeight="1">
      <c r="A25" s="3" t="s">
        <v>8623</v>
      </c>
      <c r="B25" s="1" t="s">
        <v>1753</v>
      </c>
      <c r="C25" s="4">
        <v>24.0</v>
      </c>
      <c r="D25" s="5" t="s">
        <v>10489</v>
      </c>
      <c r="E25" s="4" t="str">
        <f>IFERROR(__xludf.DUMMYFUNCTION("GOOGLETRANSLATE(D25, ""he"", ""en"")"),"get out")</f>
        <v>get out</v>
      </c>
      <c r="F25" s="4"/>
      <c r="G25" s="4"/>
      <c r="H25" s="4"/>
    </row>
    <row r="26" ht="15.75" customHeight="1">
      <c r="A26" s="3" t="s">
        <v>10490</v>
      </c>
      <c r="B26" s="1" t="s">
        <v>10491</v>
      </c>
      <c r="C26" s="4">
        <v>25.0</v>
      </c>
      <c r="D26" s="5" t="s">
        <v>10487</v>
      </c>
      <c r="E26" s="4" t="str">
        <f>IFERROR(__xludf.DUMMYFUNCTION("GOOGLETRANSLATE(D26, ""he"", ""en"")"),"his spirit")</f>
        <v>his spirit</v>
      </c>
      <c r="F26" s="4"/>
      <c r="G26" s="4"/>
      <c r="H26" s="4"/>
    </row>
    <row r="27" ht="15.75" customHeight="1">
      <c r="A27" s="3" t="s">
        <v>8991</v>
      </c>
      <c r="B27" s="1" t="s">
        <v>10492</v>
      </c>
      <c r="C27" s="4">
        <v>26.0</v>
      </c>
      <c r="D27" s="5" t="s">
        <v>10493</v>
      </c>
      <c r="E27" s="4" t="str">
        <f>IFERROR(__xludf.DUMMYFUNCTION("GOOGLETRANSLATE(D27, ""he"", ""en"")"),"will return")</f>
        <v>will return</v>
      </c>
      <c r="F27" s="4"/>
      <c r="G27" s="4"/>
      <c r="H27" s="4"/>
    </row>
    <row r="28" ht="15.75" customHeight="1">
      <c r="A28" s="3" t="s">
        <v>10494</v>
      </c>
      <c r="B28" s="1" t="s">
        <v>1798</v>
      </c>
      <c r="C28" s="4">
        <v>27.0</v>
      </c>
      <c r="D28" s="5" t="s">
        <v>10490</v>
      </c>
      <c r="E28" s="4" t="str">
        <f>IFERROR(__xludf.DUMMYFUNCTION("GOOGLETRANSLATE(D28, ""he"", ""en"")"),"to his land")</f>
        <v>to his land</v>
      </c>
      <c r="F28" s="4"/>
      <c r="G28" s="4"/>
      <c r="H28" s="4"/>
    </row>
    <row r="29" ht="15.75" customHeight="1">
      <c r="A29" s="3" t="s">
        <v>10495</v>
      </c>
      <c r="B29" s="1" t="s">
        <v>10496</v>
      </c>
      <c r="C29" s="4">
        <v>28.0</v>
      </c>
      <c r="D29" s="5" t="s">
        <v>7618</v>
      </c>
      <c r="E29" s="4" t="str">
        <f>IFERROR(__xludf.DUMMYFUNCTION("GOOGLETRANSLATE(D29, ""he"", ""en"")"),"in the day")</f>
        <v>in the day</v>
      </c>
      <c r="F29" s="4"/>
      <c r="G29" s="4"/>
      <c r="H29" s="4"/>
    </row>
    <row r="30" ht="15.75" customHeight="1">
      <c r="A30" s="3" t="s">
        <v>10497</v>
      </c>
      <c r="B30" s="1" t="s">
        <v>10498</v>
      </c>
      <c r="C30" s="4">
        <v>29.0</v>
      </c>
      <c r="D30" s="5" t="s">
        <v>10494</v>
      </c>
      <c r="E30" s="4" t="str">
        <f>IFERROR(__xludf.DUMMYFUNCTION("GOOGLETRANSLATE(D30, ""he"", ""en"")"),"that")</f>
        <v>that</v>
      </c>
      <c r="F30" s="4"/>
      <c r="G30" s="4"/>
      <c r="H30" s="4"/>
    </row>
    <row r="31" ht="15.75" customHeight="1">
      <c r="A31" s="8" t="s">
        <v>94</v>
      </c>
      <c r="B31" s="17">
        <v>5.0</v>
      </c>
      <c r="C31" s="4">
        <v>30.0</v>
      </c>
      <c r="D31" s="5" t="s">
        <v>10495</v>
      </c>
      <c r="E31" s="4" t="str">
        <f>IFERROR(__xludf.DUMMYFUNCTION("GOOGLETRANSLATE(D31, ""he"", ""en"")"),"get lost")</f>
        <v>get lost</v>
      </c>
      <c r="F31" s="4"/>
      <c r="G31" s="4"/>
      <c r="H31" s="4"/>
    </row>
    <row r="32" ht="15.75" customHeight="1">
      <c r="A32" s="3" t="s">
        <v>4767</v>
      </c>
      <c r="B32" s="1" t="s">
        <v>4768</v>
      </c>
      <c r="C32" s="4">
        <v>31.0</v>
      </c>
      <c r="D32" s="5" t="s">
        <v>10499</v>
      </c>
      <c r="E32" s="4" t="str">
        <f>IFERROR(__xludf.DUMMYFUNCTION("GOOGLETRANSLATE(D32, ""he"", ""en"")"),"his moods:")</f>
        <v>his moods:</v>
      </c>
      <c r="F32" s="4"/>
      <c r="G32" s="4"/>
      <c r="H32" s="4"/>
    </row>
    <row r="33" ht="15.75" customHeight="1">
      <c r="A33" s="3" t="s">
        <v>10500</v>
      </c>
      <c r="B33" s="1" t="s">
        <v>10501</v>
      </c>
      <c r="C33" s="4">
        <v>32.0</v>
      </c>
      <c r="D33" s="5" t="s">
        <v>95</v>
      </c>
      <c r="E33" s="4" t="str">
        <f>IFERROR(__xludf.DUMMYFUNCTION("GOOGLETRANSLATE(D33, ""he"", ""en"")"),"{the}")</f>
        <v>{the}</v>
      </c>
      <c r="F33" s="4"/>
      <c r="G33" s="4"/>
      <c r="H33" s="4"/>
    </row>
    <row r="34" ht="15.75" customHeight="1">
      <c r="A34" s="3" t="s">
        <v>212</v>
      </c>
      <c r="B34" s="1" t="s">
        <v>847</v>
      </c>
      <c r="C34" s="4">
        <v>33.0</v>
      </c>
      <c r="D34" s="5" t="s">
        <v>3620</v>
      </c>
      <c r="E34" s="4" t="str">
        <f>IFERROR(__xludf.DUMMYFUNCTION("GOOGLETRANSLATE(D34, ""he"", ""en"")"),"Asheri")</f>
        <v>Asheri</v>
      </c>
      <c r="F34" s="4"/>
      <c r="G34" s="4"/>
      <c r="H34" s="4"/>
    </row>
    <row r="35" ht="15.75" customHeight="1">
      <c r="A35" s="3" t="s">
        <v>10502</v>
      </c>
      <c r="B35" s="1" t="s">
        <v>10503</v>
      </c>
      <c r="C35" s="4">
        <v>34.0</v>
      </c>
      <c r="D35" s="5" t="s">
        <v>10504</v>
      </c>
      <c r="E35" s="4" t="str">
        <f>IFERROR(__xludf.DUMMYFUNCTION("GOOGLETRANSLATE(D35, ""he"", ""en"")"),"asked")</f>
        <v>asked</v>
      </c>
      <c r="F35" s="4"/>
      <c r="G35" s="4"/>
      <c r="H35" s="4"/>
    </row>
    <row r="36" ht="15.75" customHeight="1">
      <c r="A36" s="3" t="s">
        <v>10505</v>
      </c>
      <c r="B36" s="1" t="s">
        <v>10506</v>
      </c>
      <c r="C36" s="4">
        <v>35.0</v>
      </c>
      <c r="D36" s="5" t="s">
        <v>212</v>
      </c>
      <c r="E36" s="4" t="str">
        <f>IFERROR(__xludf.DUMMYFUNCTION("GOOGLETRANSLATE(D36, ""he"", ""en"")"),"Jacob")</f>
        <v>Jacob</v>
      </c>
      <c r="F36" s="4"/>
      <c r="G36" s="4"/>
      <c r="H36" s="4"/>
    </row>
    <row r="37" ht="15.75" customHeight="1">
      <c r="A37" s="3" t="s">
        <v>10507</v>
      </c>
      <c r="B37" s="1" t="s">
        <v>7975</v>
      </c>
      <c r="C37" s="4">
        <v>36.0</v>
      </c>
      <c r="D37" s="5" t="s">
        <v>10508</v>
      </c>
      <c r="E37" s="4" t="str">
        <f>IFERROR(__xludf.DUMMYFUNCTION("GOOGLETRANSLATE(D37, ""he"", ""en"")"),"with his help")</f>
        <v>with his help</v>
      </c>
      <c r="F37" s="4"/>
      <c r="G37" s="4"/>
      <c r="H37" s="4"/>
    </row>
    <row r="38" ht="15.75" customHeight="1">
      <c r="A38" s="3" t="s">
        <v>10237</v>
      </c>
      <c r="B38" s="1" t="s">
        <v>10509</v>
      </c>
      <c r="C38" s="4">
        <v>37.0</v>
      </c>
      <c r="D38" s="5" t="s">
        <v>10510</v>
      </c>
      <c r="E38" s="4" t="str">
        <f>IFERROR(__xludf.DUMMYFUNCTION("GOOGLETRANSLATE(D38, ""he"", ""en"")"),"break it")</f>
        <v>break it</v>
      </c>
      <c r="F38" s="4"/>
      <c r="G38" s="4"/>
      <c r="H38" s="4"/>
    </row>
    <row r="39" ht="15.75" customHeight="1">
      <c r="A39" s="8" t="s">
        <v>112</v>
      </c>
      <c r="B39" s="17">
        <v>6.0</v>
      </c>
      <c r="C39" s="4">
        <v>38.0</v>
      </c>
      <c r="D39" s="5" t="s">
        <v>533</v>
      </c>
      <c r="E39" s="4" t="str">
        <f>IFERROR(__xludf.DUMMYFUNCTION("GOOGLETRANSLATE(D39, ""he"", ""en"")"),"on")</f>
        <v>on</v>
      </c>
      <c r="F39" s="4"/>
      <c r="G39" s="4"/>
      <c r="H39" s="4"/>
    </row>
    <row r="40" ht="15.75" customHeight="1">
      <c r="A40" s="3" t="s">
        <v>813</v>
      </c>
      <c r="B40" s="1" t="s">
        <v>7965</v>
      </c>
      <c r="C40" s="4">
        <v>39.0</v>
      </c>
      <c r="D40" s="5" t="s">
        <v>180</v>
      </c>
      <c r="E40" s="4" t="str">
        <f>IFERROR(__xludf.DUMMYFUNCTION("GOOGLETRANSLATE(D40, ""he"", ""en"")"),"Jehovah")</f>
        <v>Jehovah</v>
      </c>
      <c r="F40" s="4"/>
      <c r="G40" s="4"/>
      <c r="H40" s="4"/>
    </row>
    <row r="41" ht="15.75" customHeight="1">
      <c r="A41" s="3" t="s">
        <v>4602</v>
      </c>
      <c r="B41" s="1" t="s">
        <v>7967</v>
      </c>
      <c r="C41" s="4">
        <v>40.0</v>
      </c>
      <c r="D41" s="5" t="s">
        <v>10242</v>
      </c>
      <c r="E41" s="4" t="str">
        <f>IFERROR(__xludf.DUMMYFUNCTION("GOOGLETRANSLATE(D41, ""he"", ""en"")"),"His God:")</f>
        <v>His God:</v>
      </c>
      <c r="F41" s="4"/>
      <c r="G41" s="4"/>
      <c r="H41" s="4"/>
    </row>
    <row r="42" ht="15.75" customHeight="1">
      <c r="A42" s="3" t="s">
        <v>7968</v>
      </c>
      <c r="B42" s="1" t="s">
        <v>7969</v>
      </c>
      <c r="C42" s="4">
        <v>41.0</v>
      </c>
      <c r="D42" s="5" t="s">
        <v>114</v>
      </c>
      <c r="E42" s="4" t="str">
        <f>IFERROR(__xludf.DUMMYFUNCTION("GOOGLETRANSLATE(D42, ""he"", ""en"")"),"{and}")</f>
        <v>{and}</v>
      </c>
      <c r="F42" s="4"/>
      <c r="G42" s="4"/>
      <c r="H42" s="4"/>
    </row>
    <row r="43" ht="15.75" customHeight="1">
      <c r="A43" s="3" t="s">
        <v>10511</v>
      </c>
      <c r="B43" s="1" t="s">
        <v>1217</v>
      </c>
      <c r="C43" s="4">
        <v>42.0</v>
      </c>
      <c r="D43" s="5" t="s">
        <v>10512</v>
      </c>
      <c r="E43" s="4" t="str">
        <f>IFERROR(__xludf.DUMMYFUNCTION("GOOGLETRANSLATE(D43, ""he"", ""en"")"),"do")</f>
        <v>do</v>
      </c>
      <c r="F43" s="4"/>
      <c r="G43" s="4"/>
      <c r="H43" s="4"/>
    </row>
    <row r="44" ht="15.75" customHeight="1">
      <c r="A44" s="3" t="s">
        <v>10513</v>
      </c>
      <c r="B44" s="1" t="s">
        <v>10514</v>
      </c>
      <c r="C44" s="4">
        <v>43.0</v>
      </c>
      <c r="D44" s="5" t="s">
        <v>1462</v>
      </c>
      <c r="E44" s="4" t="str">
        <f>IFERROR(__xludf.DUMMYFUNCTION("GOOGLETRANSLATE(D44, ""he"", ""en"")"),"sky")</f>
        <v>sky</v>
      </c>
      <c r="F44" s="4"/>
      <c r="G44" s="4"/>
      <c r="H44" s="4"/>
    </row>
    <row r="45" ht="15.75" customHeight="1">
      <c r="A45" s="3" t="s">
        <v>10515</v>
      </c>
      <c r="B45" s="1" t="s">
        <v>10516</v>
      </c>
      <c r="C45" s="4">
        <v>44.0</v>
      </c>
      <c r="D45" s="5" t="s">
        <v>7968</v>
      </c>
      <c r="E45" s="4" t="str">
        <f>IFERROR(__xludf.DUMMYFUNCTION("GOOGLETRANSLATE(D45, ""he"", ""en"")"),"and Oretz")</f>
        <v>and Oretz</v>
      </c>
      <c r="F45" s="4"/>
      <c r="G45" s="4"/>
      <c r="H45" s="4"/>
    </row>
    <row r="46" ht="15.75" customHeight="1">
      <c r="A46" s="3" t="s">
        <v>3909</v>
      </c>
      <c r="B46" s="1" t="s">
        <v>10517</v>
      </c>
      <c r="C46" s="4">
        <v>45.0</v>
      </c>
      <c r="D46" s="5" t="s">
        <v>1099</v>
      </c>
      <c r="E46" s="4" t="str">
        <f>IFERROR(__xludf.DUMMYFUNCTION("GOOGLETRANSLATE(D46, ""he"", ""en"")"),"you")</f>
        <v>you</v>
      </c>
      <c r="F46" s="4"/>
      <c r="G46" s="4"/>
      <c r="H46" s="4"/>
    </row>
    <row r="47" ht="15.75" customHeight="1">
      <c r="A47" s="3" t="s">
        <v>203</v>
      </c>
      <c r="B47" s="1" t="s">
        <v>10518</v>
      </c>
      <c r="C47" s="4">
        <v>46.0</v>
      </c>
      <c r="D47" s="5" t="s">
        <v>4704</v>
      </c>
      <c r="E47" s="4" t="str">
        <f>IFERROR(__xludf.DUMMYFUNCTION("GOOGLETRANSLATE(D47, ""he"", ""en"")"),"the sea")</f>
        <v>the sea</v>
      </c>
      <c r="F47" s="4"/>
      <c r="G47" s="4"/>
      <c r="H47" s="4"/>
    </row>
    <row r="48" ht="15.75" customHeight="1">
      <c r="A48" s="8" t="s">
        <v>127</v>
      </c>
      <c r="B48" s="17">
        <v>7.0</v>
      </c>
      <c r="C48" s="4">
        <v>47.0</v>
      </c>
      <c r="D48" s="5" t="s">
        <v>2052</v>
      </c>
      <c r="E48" s="4" t="str">
        <f>IFERROR(__xludf.DUMMYFUNCTION("GOOGLETRANSLATE(D48, ""he"", ""en"")"),"and you")</f>
        <v>and you</v>
      </c>
      <c r="F48" s="4"/>
      <c r="G48" s="4"/>
      <c r="H48" s="4"/>
    </row>
    <row r="49" ht="15.75" customHeight="1">
      <c r="A49" s="3" t="s">
        <v>10519</v>
      </c>
      <c r="B49" s="1" t="s">
        <v>10520</v>
      </c>
      <c r="C49" s="4">
        <v>48.0</v>
      </c>
      <c r="D49" s="5" t="s">
        <v>448</v>
      </c>
      <c r="E49" s="4" t="str">
        <f>IFERROR(__xludf.DUMMYFUNCTION("GOOGLETRANSLATE(D49, ""he"", ""en"")"),"all")</f>
        <v>all</v>
      </c>
      <c r="F49" s="4"/>
      <c r="G49" s="4"/>
      <c r="H49" s="4"/>
    </row>
    <row r="50" ht="15.75" customHeight="1">
      <c r="A50" s="3" t="s">
        <v>2946</v>
      </c>
      <c r="B50" s="1" t="s">
        <v>6967</v>
      </c>
      <c r="C50" s="4">
        <v>49.0</v>
      </c>
      <c r="D50" s="5" t="s">
        <v>1039</v>
      </c>
      <c r="E50" s="4" t="str">
        <f>IFERROR(__xludf.DUMMYFUNCTION("GOOGLETRANSLATE(D50, ""he"", ""en"")"),"which")</f>
        <v>which</v>
      </c>
      <c r="F50" s="4"/>
      <c r="G50" s="4"/>
      <c r="H50" s="4"/>
    </row>
    <row r="51" ht="15.75" customHeight="1">
      <c r="A51" s="3" t="s">
        <v>10521</v>
      </c>
      <c r="B51" s="1" t="s">
        <v>10522</v>
      </c>
      <c r="C51" s="4">
        <v>50.0</v>
      </c>
      <c r="D51" s="5" t="s">
        <v>1947</v>
      </c>
      <c r="E51" s="4" t="str">
        <f>IFERROR(__xludf.DUMMYFUNCTION("GOOGLETRANSLATE(D51, ""he"", ""en"")"),"in them")</f>
        <v>in them</v>
      </c>
      <c r="F51" s="4"/>
      <c r="G51" s="4"/>
      <c r="H51" s="4"/>
    </row>
    <row r="52" ht="15.75" customHeight="1">
      <c r="A52" s="3" t="s">
        <v>9064</v>
      </c>
      <c r="B52" s="1" t="s">
        <v>9065</v>
      </c>
      <c r="C52" s="4">
        <v>51.0</v>
      </c>
      <c r="D52" s="5" t="s">
        <v>10523</v>
      </c>
      <c r="E52" s="4" t="str">
        <f>IFERROR(__xludf.DUMMYFUNCTION("GOOGLETRANSLATE(D52, ""he"", ""en"")"),"the guard")</f>
        <v>the guard</v>
      </c>
      <c r="F52" s="4"/>
      <c r="G52" s="4"/>
      <c r="H52" s="4"/>
    </row>
    <row r="53" ht="15.75" customHeight="1">
      <c r="A53" s="3" t="s">
        <v>1387</v>
      </c>
      <c r="B53" s="1" t="s">
        <v>1356</v>
      </c>
      <c r="C53" s="4">
        <v>52.0</v>
      </c>
      <c r="D53" s="5" t="s">
        <v>3909</v>
      </c>
      <c r="E53" s="4" t="str">
        <f>IFERROR(__xludf.DUMMYFUNCTION("GOOGLETRANSLATE(D53, ""he"", ""en"")"),"truth")</f>
        <v>truth</v>
      </c>
      <c r="F53" s="4"/>
      <c r="G53" s="4"/>
      <c r="H53" s="4"/>
    </row>
    <row r="54" ht="15.75" customHeight="1">
      <c r="A54" s="3" t="s">
        <v>10524</v>
      </c>
      <c r="B54" s="1" t="s">
        <v>10525</v>
      </c>
      <c r="C54" s="4">
        <v>53.0</v>
      </c>
      <c r="D54" s="5" t="s">
        <v>2334</v>
      </c>
      <c r="E54" s="4" t="str">
        <f>IFERROR(__xludf.DUMMYFUNCTION("GOOGLETRANSLATE(D54, ""he"", ""en"")"),"forever:")</f>
        <v>forever:</v>
      </c>
      <c r="F54" s="4"/>
      <c r="G54" s="4"/>
      <c r="H54" s="4"/>
    </row>
    <row r="55" ht="15.75" customHeight="1">
      <c r="A55" s="3" t="s">
        <v>180</v>
      </c>
      <c r="B55" s="1" t="s">
        <v>1380</v>
      </c>
      <c r="C55" s="4">
        <v>54.0</v>
      </c>
      <c r="D55" s="5" t="s">
        <v>133</v>
      </c>
      <c r="E55" s="4" t="str">
        <f>IFERROR(__xludf.DUMMYFUNCTION("GOOGLETRANSLATE(D55, ""he"", ""en"")"),"{g}")</f>
        <v>{g}</v>
      </c>
      <c r="F55" s="4"/>
      <c r="G55" s="4"/>
      <c r="H55" s="4"/>
    </row>
    <row r="56" ht="15.75" customHeight="1">
      <c r="A56" s="3" t="s">
        <v>10526</v>
      </c>
      <c r="B56" s="1" t="s">
        <v>10527</v>
      </c>
      <c r="C56" s="4">
        <v>55.0</v>
      </c>
      <c r="D56" s="5" t="s">
        <v>10512</v>
      </c>
      <c r="E56" s="4" t="str">
        <f>IFERROR(__xludf.DUMMYFUNCTION("GOOGLETRANSLATE(D56, ""he"", ""en"")"),"do")</f>
        <v>do</v>
      </c>
      <c r="F56" s="4"/>
      <c r="G56" s="4"/>
      <c r="H56" s="4"/>
    </row>
    <row r="57" ht="15.75" customHeight="1">
      <c r="A57" s="3" t="s">
        <v>10528</v>
      </c>
      <c r="B57" s="1" t="s">
        <v>10529</v>
      </c>
      <c r="C57" s="4">
        <v>56.0</v>
      </c>
      <c r="D57" s="5" t="s">
        <v>2949</v>
      </c>
      <c r="E57" s="4" t="str">
        <f>IFERROR(__xludf.DUMMYFUNCTION("GOOGLETRANSLATE(D57, ""he"", ""en"")"),"sentence")</f>
        <v>sentence</v>
      </c>
      <c r="F57" s="4"/>
      <c r="G57" s="4"/>
      <c r="H57" s="4"/>
    </row>
    <row r="58" ht="15.75" customHeight="1">
      <c r="A58" s="8" t="s">
        <v>143</v>
      </c>
      <c r="B58" s="17">
        <v>8.0</v>
      </c>
      <c r="C58" s="4">
        <v>57.0</v>
      </c>
      <c r="D58" s="5" t="s">
        <v>10530</v>
      </c>
      <c r="E58" s="4" t="str">
        <f>IFERROR(__xludf.DUMMYFUNCTION("GOOGLETRANSLATE(D58, ""he"", ""en"")"),"for those who are busy")</f>
        <v>for those who are busy</v>
      </c>
      <c r="F58" s="4"/>
      <c r="G58" s="4"/>
      <c r="H58" s="4"/>
    </row>
    <row r="59" ht="15.75" customHeight="1">
      <c r="A59" s="3" t="s">
        <v>180</v>
      </c>
      <c r="B59" s="1" t="s">
        <v>1380</v>
      </c>
      <c r="C59" s="4">
        <v>58.0</v>
      </c>
      <c r="D59" s="5" t="s">
        <v>9064</v>
      </c>
      <c r="E59" s="4" t="str">
        <f>IFERROR(__xludf.DUMMYFUNCTION("GOOGLETRANSLATE(D59, ""he"", ""en"")"),"given")</f>
        <v>given</v>
      </c>
      <c r="F59" s="4"/>
      <c r="G59" s="4"/>
      <c r="H59" s="4"/>
    </row>
    <row r="60" ht="15.75" customHeight="1">
      <c r="A60" s="3" t="s">
        <v>10531</v>
      </c>
      <c r="B60" s="1" t="s">
        <v>10532</v>
      </c>
      <c r="C60" s="4">
        <v>59.0</v>
      </c>
      <c r="D60" s="5" t="s">
        <v>1387</v>
      </c>
      <c r="E60" s="4" t="str">
        <f>IFERROR(__xludf.DUMMYFUNCTION("GOOGLETRANSLATE(D60, ""he"", ""en"")"),"bread")</f>
        <v>bread</v>
      </c>
      <c r="F60" s="4"/>
      <c r="G60" s="4"/>
      <c r="H60" s="4"/>
    </row>
    <row r="61" ht="15.75" customHeight="1">
      <c r="A61" s="3" t="s">
        <v>10533</v>
      </c>
      <c r="B61" s="1" t="s">
        <v>10534</v>
      </c>
      <c r="C61" s="4">
        <v>60.0</v>
      </c>
      <c r="D61" s="5" t="s">
        <v>10524</v>
      </c>
      <c r="E61" s="4" t="str">
        <f>IFERROR(__xludf.DUMMYFUNCTION("GOOGLETRANSLATE(D61, ""he"", ""en"")"),"for the hungry")</f>
        <v>for the hungry</v>
      </c>
      <c r="F61" s="4"/>
      <c r="G61" s="4"/>
      <c r="H61" s="4"/>
    </row>
    <row r="62" ht="15.75" customHeight="1">
      <c r="A62" s="3" t="s">
        <v>180</v>
      </c>
      <c r="B62" s="1" t="s">
        <v>1380</v>
      </c>
      <c r="C62" s="4">
        <v>61.0</v>
      </c>
      <c r="D62" s="5" t="s">
        <v>180</v>
      </c>
      <c r="E62" s="4" t="str">
        <f>IFERROR(__xludf.DUMMYFUNCTION("GOOGLETRANSLATE(D62, ""he"", ""en"")"),"Jehovah")</f>
        <v>Jehovah</v>
      </c>
      <c r="F62" s="4"/>
      <c r="G62" s="4"/>
      <c r="H62" s="4"/>
    </row>
    <row r="63" ht="15.75" customHeight="1">
      <c r="A63" s="3" t="s">
        <v>10535</v>
      </c>
      <c r="B63" s="1" t="s">
        <v>10536</v>
      </c>
      <c r="C63" s="4">
        <v>62.0</v>
      </c>
      <c r="D63" s="5" t="s">
        <v>10537</v>
      </c>
      <c r="E63" s="4" t="str">
        <f>IFERROR(__xludf.DUMMYFUNCTION("GOOGLETRANSLATE(D63, ""he"", ""en"")"),"permitting")</f>
        <v>permitting</v>
      </c>
      <c r="F63" s="4"/>
      <c r="G63" s="4"/>
      <c r="H63" s="4"/>
    </row>
    <row r="64" ht="15.75" customHeight="1">
      <c r="A64" s="3" t="s">
        <v>10538</v>
      </c>
      <c r="B64" s="1" t="s">
        <v>10539</v>
      </c>
      <c r="C64" s="4">
        <v>63.0</v>
      </c>
      <c r="D64" s="5" t="s">
        <v>10540</v>
      </c>
      <c r="E64" s="4" t="str">
        <f>IFERROR(__xludf.DUMMYFUNCTION("GOOGLETRANSLATE(D64, ""he"", ""en"")"),"Prohibited:")</f>
        <v>Prohibited:</v>
      </c>
      <c r="F64" s="4"/>
      <c r="G64" s="4"/>
      <c r="H64" s="4"/>
    </row>
    <row r="65" ht="15.75" customHeight="1">
      <c r="A65" s="3" t="s">
        <v>180</v>
      </c>
      <c r="B65" s="1" t="s">
        <v>1380</v>
      </c>
      <c r="C65" s="4">
        <v>64.0</v>
      </c>
      <c r="D65" s="5" t="s">
        <v>152</v>
      </c>
      <c r="E65" s="4" t="str">
        <f>IFERROR(__xludf.DUMMYFUNCTION("GOOGLETRANSLATE(D65, ""he"", ""en"")"),"{h}")</f>
        <v>{h}</v>
      </c>
      <c r="F65" s="4"/>
      <c r="G65" s="4"/>
      <c r="H65" s="4"/>
    </row>
    <row r="66" ht="15.75" customHeight="1">
      <c r="A66" s="3" t="s">
        <v>4199</v>
      </c>
      <c r="B66" s="1" t="s">
        <v>4198</v>
      </c>
      <c r="C66" s="4">
        <v>65.0</v>
      </c>
      <c r="D66" s="5" t="s">
        <v>180</v>
      </c>
      <c r="E66" s="4" t="str">
        <f>IFERROR(__xludf.DUMMYFUNCTION("GOOGLETRANSLATE(D66, ""he"", ""en"")"),"Jehovah")</f>
        <v>Jehovah</v>
      </c>
      <c r="F66" s="4"/>
      <c r="G66" s="4"/>
      <c r="H66" s="4"/>
    </row>
    <row r="67" ht="15.75" customHeight="1">
      <c r="A67" s="3" t="s">
        <v>9668</v>
      </c>
      <c r="B67" s="1" t="s">
        <v>10541</v>
      </c>
      <c r="C67" s="4">
        <v>66.0</v>
      </c>
      <c r="D67" s="5" t="s">
        <v>10542</v>
      </c>
      <c r="E67" s="4" t="str">
        <f>IFERROR(__xludf.DUMMYFUNCTION("GOOGLETRANSLATE(D67, ""he"", ""en"")"),"inspector")</f>
        <v>inspector</v>
      </c>
      <c r="F67" s="4"/>
      <c r="G67" s="4"/>
      <c r="H67" s="4"/>
    </row>
    <row r="68" ht="15.75" customHeight="1">
      <c r="A68" s="8" t="s">
        <v>162</v>
      </c>
      <c r="B68" s="17">
        <v>9.0</v>
      </c>
      <c r="C68" s="4">
        <v>67.0</v>
      </c>
      <c r="D68" s="5" t="s">
        <v>10533</v>
      </c>
      <c r="E68" s="4" t="str">
        <f>IFERROR(__xludf.DUMMYFUNCTION("GOOGLETRANSLATE(D68, ""he"", ""en"")"),"skins")</f>
        <v>skins</v>
      </c>
      <c r="F68" s="4"/>
      <c r="G68" s="4"/>
      <c r="H68" s="4"/>
    </row>
    <row r="69" ht="15.75" customHeight="1">
      <c r="A69" s="3" t="s">
        <v>180</v>
      </c>
      <c r="B69" s="1" t="s">
        <v>1380</v>
      </c>
      <c r="C69" s="4">
        <v>68.0</v>
      </c>
      <c r="D69" s="5" t="s">
        <v>180</v>
      </c>
      <c r="E69" s="4" t="str">
        <f>IFERROR(__xludf.DUMMYFUNCTION("GOOGLETRANSLATE(D69, ""he"", ""en"")"),"Jehovah")</f>
        <v>Jehovah</v>
      </c>
      <c r="F69" s="4"/>
      <c r="G69" s="4"/>
      <c r="H69" s="4"/>
    </row>
    <row r="70" ht="15.75" customHeight="1">
      <c r="A70" s="3" t="s">
        <v>10431</v>
      </c>
      <c r="B70" s="1" t="s">
        <v>10432</v>
      </c>
      <c r="C70" s="4">
        <v>69.0</v>
      </c>
      <c r="D70" s="5" t="s">
        <v>10543</v>
      </c>
      <c r="E70" s="4" t="str">
        <f>IFERROR(__xludf.DUMMYFUNCTION("GOOGLETRANSLATE(D70, ""he"", ""en"")"),"upright")</f>
        <v>upright</v>
      </c>
      <c r="F70" s="4"/>
      <c r="G70" s="4"/>
      <c r="H70" s="4"/>
    </row>
    <row r="71" ht="15.75" customHeight="1">
      <c r="A71" s="3" t="s">
        <v>10544</v>
      </c>
      <c r="B71" s="1" t="s">
        <v>10545</v>
      </c>
      <c r="C71" s="4">
        <v>70.0</v>
      </c>
      <c r="D71" s="5" t="s">
        <v>10546</v>
      </c>
      <c r="E71" s="4" t="str">
        <f>IFERROR(__xludf.DUMMYFUNCTION("GOOGLETRANSLATE(D71, ""he"", ""en"")"),"bent")</f>
        <v>bent</v>
      </c>
      <c r="F71" s="4"/>
      <c r="G71" s="4"/>
      <c r="H71" s="4"/>
    </row>
    <row r="72" ht="15.75" customHeight="1">
      <c r="A72" s="3" t="s">
        <v>10547</v>
      </c>
      <c r="B72" s="1" t="s">
        <v>10548</v>
      </c>
      <c r="C72" s="4">
        <v>71.0</v>
      </c>
      <c r="D72" s="5" t="s">
        <v>180</v>
      </c>
      <c r="E72" s="4" t="str">
        <f>IFERROR(__xludf.DUMMYFUNCTION("GOOGLETRANSLATE(D72, ""he"", ""en"")"),"Jehovah")</f>
        <v>Jehovah</v>
      </c>
      <c r="F72" s="4"/>
      <c r="G72" s="4"/>
      <c r="H72" s="4"/>
    </row>
    <row r="73" ht="15.75" customHeight="1">
      <c r="A73" s="3" t="s">
        <v>10549</v>
      </c>
      <c r="B73" s="1" t="s">
        <v>10550</v>
      </c>
      <c r="C73" s="4">
        <v>72.0</v>
      </c>
      <c r="D73" s="5" t="s">
        <v>4199</v>
      </c>
      <c r="E73" s="4" t="str">
        <f>IFERROR(__xludf.DUMMYFUNCTION("GOOGLETRANSLATE(D73, ""he"", ""en"")"),"love")</f>
        <v>love</v>
      </c>
      <c r="F73" s="4"/>
      <c r="G73" s="4"/>
      <c r="H73" s="4"/>
    </row>
    <row r="74" ht="15.75" customHeight="1">
      <c r="A74" s="3" t="s">
        <v>10551</v>
      </c>
      <c r="B74" s="1" t="s">
        <v>10368</v>
      </c>
      <c r="C74" s="4">
        <v>73.0</v>
      </c>
      <c r="D74" s="5" t="s">
        <v>10552</v>
      </c>
      <c r="E74" s="4" t="str">
        <f>IFERROR(__xludf.DUMMYFUNCTION("GOOGLETRANSLATE(D74, ""he"", ""en"")"),"Righteous:")</f>
        <v>Righteous:</v>
      </c>
      <c r="F74" s="4"/>
      <c r="G74" s="4"/>
      <c r="H74" s="4"/>
    </row>
    <row r="75" ht="15.75" customHeight="1">
      <c r="A75" s="3" t="s">
        <v>10553</v>
      </c>
      <c r="B75" s="1" t="s">
        <v>5920</v>
      </c>
      <c r="C75" s="4">
        <v>74.0</v>
      </c>
      <c r="D75" s="5" t="s">
        <v>170</v>
      </c>
      <c r="E75" s="4" t="str">
        <f>IFERROR(__xludf.DUMMYFUNCTION("GOOGLETRANSLATE(D75, ""he"", ""en"")"),"{ninth}")</f>
        <v>{ninth}</v>
      </c>
      <c r="F75" s="4"/>
      <c r="G75" s="4"/>
      <c r="H75" s="4"/>
    </row>
    <row r="76" ht="15.75" customHeight="1">
      <c r="A76" s="3" t="s">
        <v>220</v>
      </c>
      <c r="B76" s="1" t="s">
        <v>6247</v>
      </c>
      <c r="C76" s="4">
        <v>75.0</v>
      </c>
      <c r="D76" s="5" t="s">
        <v>180</v>
      </c>
      <c r="E76" s="4" t="str">
        <f>IFERROR(__xludf.DUMMYFUNCTION("GOOGLETRANSLATE(D76, ""he"", ""en"")"),"Jehovah")</f>
        <v>Jehovah</v>
      </c>
      <c r="F76" s="4"/>
      <c r="G76" s="4"/>
      <c r="H76" s="4"/>
    </row>
    <row r="77" ht="15.75" customHeight="1">
      <c r="A77" s="3" t="s">
        <v>10554</v>
      </c>
      <c r="B77" s="1" t="s">
        <v>10555</v>
      </c>
      <c r="C77" s="4">
        <v>76.0</v>
      </c>
      <c r="D77" s="5" t="s">
        <v>10556</v>
      </c>
      <c r="E77" s="4" t="str">
        <f>IFERROR(__xludf.DUMMYFUNCTION("GOOGLETRANSLATE(D77, ""he"", ""en"")"),"guard")</f>
        <v>guard</v>
      </c>
      <c r="F77" s="4"/>
      <c r="G77" s="4"/>
      <c r="H77" s="4"/>
    </row>
    <row r="78" ht="15.75" customHeight="1">
      <c r="A78" s="8" t="s">
        <v>197</v>
      </c>
      <c r="B78" s="17">
        <v>10.0</v>
      </c>
      <c r="C78" s="4">
        <v>77.0</v>
      </c>
      <c r="D78" s="5" t="s">
        <v>1099</v>
      </c>
      <c r="E78" s="4" t="str">
        <f>IFERROR(__xludf.DUMMYFUNCTION("GOOGLETRANSLATE(D78, ""he"", ""en"")"),"you")</f>
        <v>you</v>
      </c>
      <c r="F78" s="4"/>
      <c r="G78" s="4"/>
      <c r="H78" s="4"/>
    </row>
    <row r="79" ht="15.75" customHeight="1">
      <c r="A79" s="3" t="s">
        <v>10557</v>
      </c>
      <c r="B79" s="1" t="s">
        <v>10558</v>
      </c>
      <c r="C79" s="4">
        <v>78.0</v>
      </c>
      <c r="D79" s="5" t="s">
        <v>10559</v>
      </c>
      <c r="E79" s="4" t="str">
        <f>IFERROR(__xludf.DUMMYFUNCTION("GOOGLETRANSLATE(D79, ""he"", ""en"")"),"live")</f>
        <v>live</v>
      </c>
      <c r="F79" s="4"/>
      <c r="G79" s="4"/>
      <c r="H79" s="4"/>
    </row>
    <row r="80" ht="15.75" customHeight="1">
      <c r="A80" s="3" t="s">
        <v>180</v>
      </c>
      <c r="B80" s="1" t="s">
        <v>1380</v>
      </c>
      <c r="C80" s="4">
        <v>79.0</v>
      </c>
      <c r="D80" s="5" t="s">
        <v>10547</v>
      </c>
      <c r="E80" s="4" t="str">
        <f>IFERROR(__xludf.DUMMYFUNCTION("GOOGLETRANSLATE(D80, ""he"", ""en"")"),"orphan")</f>
        <v>orphan</v>
      </c>
      <c r="F80" s="4"/>
      <c r="G80" s="4"/>
      <c r="H80" s="4"/>
    </row>
    <row r="81" ht="15.75" customHeight="1">
      <c r="A81" s="3" t="s">
        <v>203</v>
      </c>
      <c r="B81" s="1" t="s">
        <v>10518</v>
      </c>
      <c r="C81" s="4">
        <v>80.0</v>
      </c>
      <c r="D81" s="5" t="s">
        <v>10549</v>
      </c>
      <c r="E81" s="4" t="str">
        <f>IFERROR(__xludf.DUMMYFUNCTION("GOOGLETRANSLATE(D81, ""he"", ""en"")"),"and a widow")</f>
        <v>and a widow</v>
      </c>
      <c r="F81" s="4"/>
      <c r="G81" s="4"/>
      <c r="H81" s="4"/>
    </row>
    <row r="82" ht="15.75" customHeight="1">
      <c r="A82" s="3" t="s">
        <v>10560</v>
      </c>
      <c r="B82" s="1" t="s">
        <v>10561</v>
      </c>
      <c r="C82" s="4">
        <v>81.0</v>
      </c>
      <c r="D82" s="5" t="s">
        <v>10551</v>
      </c>
      <c r="E82" s="4" t="str">
        <f>IFERROR(__xludf.DUMMYFUNCTION("GOOGLETRANSLATE(D82, ""he"", ""en"")"),"cheered")</f>
        <v>cheered</v>
      </c>
      <c r="F82" s="4"/>
      <c r="G82" s="4"/>
      <c r="H82" s="4"/>
    </row>
    <row r="83" ht="15.75" customHeight="1">
      <c r="A83" s="3" t="s">
        <v>2311</v>
      </c>
      <c r="B83" s="1" t="s">
        <v>8314</v>
      </c>
      <c r="C83" s="4">
        <v>82.0</v>
      </c>
      <c r="D83" s="5" t="s">
        <v>10553</v>
      </c>
      <c r="E83" s="4" t="str">
        <f>IFERROR(__xludf.DUMMYFUNCTION("GOOGLETRANSLATE(D83, ""he"", ""en"")"),"and a way")</f>
        <v>and a way</v>
      </c>
      <c r="F83" s="4"/>
      <c r="G83" s="4"/>
      <c r="H83" s="4"/>
    </row>
    <row r="84" ht="15.75" customHeight="1">
      <c r="A84" s="3" t="s">
        <v>721</v>
      </c>
      <c r="B84" s="1" t="s">
        <v>8888</v>
      </c>
      <c r="C84" s="4">
        <v>83.0</v>
      </c>
      <c r="D84" s="5" t="s">
        <v>234</v>
      </c>
      <c r="E84" s="4" t="str">
        <f>IFERROR(__xludf.DUMMYFUNCTION("GOOGLETRANSLATE(D84, ""he"", ""en"")"),"wicked")</f>
        <v>wicked</v>
      </c>
      <c r="F84" s="4"/>
      <c r="G84" s="4"/>
      <c r="H84" s="4"/>
    </row>
    <row r="85" ht="15.75" customHeight="1">
      <c r="A85" s="3" t="s">
        <v>711</v>
      </c>
      <c r="B85" s="1" t="s">
        <v>8890</v>
      </c>
      <c r="C85" s="4">
        <v>84.0</v>
      </c>
      <c r="D85" s="5" t="s">
        <v>10562</v>
      </c>
      <c r="E85" s="4" t="str">
        <f>IFERROR(__xludf.DUMMYFUNCTION("GOOGLETRANSLATE(D85, ""he"", ""en"")"),"Equate:")</f>
        <v>Equate:</v>
      </c>
      <c r="F85" s="4"/>
      <c r="G85" s="4"/>
      <c r="H85" s="4"/>
    </row>
    <row r="86" ht="15.75" customHeight="1">
      <c r="A86" s="3" t="s">
        <v>8502</v>
      </c>
      <c r="B86" s="1" t="s">
        <v>10459</v>
      </c>
      <c r="C86" s="4">
        <v>85.0</v>
      </c>
      <c r="D86" s="5" t="s">
        <v>216</v>
      </c>
      <c r="E86" s="4" t="str">
        <f>IFERROR(__xludf.DUMMYFUNCTION("GOOGLETRANSLATE(D86, ""he"", ""en"")"),"{y}")</f>
        <v>{y}</v>
      </c>
      <c r="F86" s="4"/>
      <c r="G86" s="4"/>
      <c r="H86" s="4"/>
    </row>
    <row r="87" ht="15.75" customHeight="1">
      <c r="C87" s="4">
        <v>86.0</v>
      </c>
      <c r="D87" s="5" t="s">
        <v>10557</v>
      </c>
      <c r="E87" s="4" t="str">
        <f>IFERROR(__xludf.DUMMYFUNCTION("GOOGLETRANSLATE(D87, ""he"", ""en"")"),"will reign")</f>
        <v>will reign</v>
      </c>
      <c r="F87" s="4"/>
      <c r="G87" s="4"/>
      <c r="H87" s="4"/>
    </row>
    <row r="88" ht="15.75" customHeight="1">
      <c r="C88" s="4">
        <v>87.0</v>
      </c>
      <c r="D88" s="5" t="s">
        <v>180</v>
      </c>
      <c r="E88" s="4" t="str">
        <f>IFERROR(__xludf.DUMMYFUNCTION("GOOGLETRANSLATE(D88, ""he"", ""en"")"),"Jehovah")</f>
        <v>Jehovah</v>
      </c>
      <c r="F88" s="4"/>
      <c r="G88" s="4"/>
      <c r="H88" s="4"/>
    </row>
    <row r="89" ht="15.75" customHeight="1">
      <c r="C89" s="4">
        <v>88.0</v>
      </c>
      <c r="D89" s="5" t="s">
        <v>203</v>
      </c>
      <c r="E89" s="4" t="str">
        <f>IFERROR(__xludf.DUMMYFUNCTION("GOOGLETRANSLATE(D89, ""he"", ""en"")"),"forever")</f>
        <v>forever</v>
      </c>
      <c r="F89" s="4"/>
      <c r="G89" s="4"/>
      <c r="H89" s="4"/>
    </row>
    <row r="90" ht="15.75" customHeight="1">
      <c r="C90" s="4">
        <v>89.0</v>
      </c>
      <c r="D90" s="5" t="s">
        <v>10560</v>
      </c>
      <c r="E90" s="4" t="str">
        <f>IFERROR(__xludf.DUMMYFUNCTION("GOOGLETRANSLATE(D90, ""he"", ""en"")"),"your god")</f>
        <v>your god</v>
      </c>
      <c r="F90" s="4"/>
      <c r="G90" s="4"/>
      <c r="H90" s="4"/>
    </row>
    <row r="91" ht="15.75" customHeight="1">
      <c r="C91" s="4">
        <v>90.0</v>
      </c>
      <c r="D91" s="5" t="s">
        <v>2311</v>
      </c>
      <c r="E91" s="4" t="str">
        <f>IFERROR(__xludf.DUMMYFUNCTION("GOOGLETRANSLATE(D91, ""he"", ""en"")"),"score")</f>
        <v>score</v>
      </c>
      <c r="F91" s="4"/>
      <c r="G91" s="4"/>
      <c r="H91" s="4"/>
    </row>
    <row r="92" ht="15.75" customHeight="1">
      <c r="C92" s="4">
        <v>91.0</v>
      </c>
      <c r="D92" s="5" t="s">
        <v>721</v>
      </c>
      <c r="E92" s="4" t="str">
        <f>IFERROR(__xludf.DUMMYFUNCTION("GOOGLETRANSLATE(D92, ""he"", ""en"")"),"for a generation")</f>
        <v>for a generation</v>
      </c>
      <c r="F92" s="4"/>
      <c r="G92" s="4"/>
      <c r="H92" s="4"/>
    </row>
    <row r="93" ht="15.75" customHeight="1">
      <c r="C93" s="4">
        <v>92.0</v>
      </c>
      <c r="D93" s="5" t="s">
        <v>711</v>
      </c>
      <c r="E93" s="4" t="str">
        <f>IFERROR(__xludf.DUMMYFUNCTION("GOOGLETRANSLATE(D93, ""he"", ""en"")"),"and dore")</f>
        <v>and dore</v>
      </c>
      <c r="F93" s="4"/>
      <c r="G93" s="4"/>
      <c r="H93" s="4"/>
    </row>
    <row r="94" ht="15.75" customHeight="1">
      <c r="C94" s="4">
        <v>93.0</v>
      </c>
      <c r="D94" s="5" t="s">
        <v>8954</v>
      </c>
      <c r="E94" s="4" t="str">
        <f>IFERROR(__xludf.DUMMYFUNCTION("GOOGLETRANSLATE(D94, ""he"", ""en"")"),"hallelujah:")</f>
        <v>hallelujah:</v>
      </c>
      <c r="F94" s="4"/>
      <c r="G94" s="4"/>
      <c r="H94" s="4"/>
    </row>
    <row r="95" ht="15.75" customHeight="1">
      <c r="E95" s="4" t="str">
        <f>IFERROR(__xludf.DUMMYFUNCTION("GOOGLETRANSLATE(D95, ""he"", ""en"")"),"#VALUE!")</f>
        <v>#VALUE!</v>
      </c>
    </row>
    <row r="96" ht="15.75" customHeight="1">
      <c r="E96" s="4" t="str">
        <f>IFERROR(__xludf.DUMMYFUNCTION("GOOGLETRANSLATE(D96, ""he"", ""en"")"),"#VALUE!")</f>
        <v>#VALUE!</v>
      </c>
    </row>
    <row r="97" ht="15.75" customHeight="1">
      <c r="E97" s="4" t="str">
        <f>IFERROR(__xludf.DUMMYFUNCTION("GOOGLETRANSLATE(D97, ""he"", ""en"")"),"#VALUE!")</f>
        <v>#VALUE!</v>
      </c>
    </row>
    <row r="98" ht="15.75" customHeight="1">
      <c r="E98" s="4" t="str">
        <f>IFERROR(__xludf.DUMMYFUNCTION("GOOGLETRANSLATE(D98, ""he"", ""en"")"),"#VALUE!")</f>
        <v>#VALUE!</v>
      </c>
    </row>
    <row r="99" ht="15.75" customHeight="1">
      <c r="E99" s="4" t="str">
        <f>IFERROR(__xludf.DUMMYFUNCTION("GOOGLETRANSLATE(D99, ""he"", ""en"")"),"#VALUE!")</f>
        <v>#VALUE!</v>
      </c>
    </row>
    <row r="100" ht="15.75" customHeight="1">
      <c r="E100" s="4" t="str">
        <f>IFERROR(__xludf.DUMMYFUNCTION("GOOGLETRANSLATE(D100, ""he"", ""en"")"),"#VALUE!")</f>
        <v>#VALUE!</v>
      </c>
    </row>
    <row r="101" ht="15.75" customHeight="1">
      <c r="E101" s="4" t="str">
        <f>IFERROR(__xludf.DUMMYFUNCTION("GOOGLETRANSLATE(D101, ""he"", ""en"")"),"#VALUE!")</f>
        <v>#VALUE!</v>
      </c>
    </row>
    <row r="102" ht="15.75" customHeight="1">
      <c r="E102" s="4" t="str">
        <f>IFERROR(__xludf.DUMMYFUNCTION("GOOGLETRANSLATE(D102, ""he"", ""en"")"),"#VALUE!")</f>
        <v>#VALUE!</v>
      </c>
    </row>
    <row r="103" ht="15.75" customHeight="1">
      <c r="E103" s="4" t="str">
        <f>IFERROR(__xludf.DUMMYFUNCTION("GOOGLETRANSLATE(D103, ""he"", ""en"")"),"#VALUE!")</f>
        <v>#VALUE!</v>
      </c>
    </row>
    <row r="104" ht="15.75" customHeight="1">
      <c r="E104" s="4" t="str">
        <f>IFERROR(__xludf.DUMMYFUNCTION("GOOGLETRANSLATE(D104, ""he"", ""en"")"),"#VALUE!")</f>
        <v>#VALUE!</v>
      </c>
    </row>
    <row r="105" ht="15.75" customHeight="1">
      <c r="E105" s="4" t="str">
        <f>IFERROR(__xludf.DUMMYFUNCTION("GOOGLETRANSLATE(D105, ""he"", ""en"")"),"#VALUE!")</f>
        <v>#VALUE!</v>
      </c>
    </row>
    <row r="106" ht="15.75" customHeight="1">
      <c r="E106" s="4" t="str">
        <f>IFERROR(__xludf.DUMMYFUNCTION("GOOGLETRANSLATE(D106, ""he"", ""en"")"),"#VALUE!")</f>
        <v>#VALUE!</v>
      </c>
    </row>
    <row r="107" ht="15.75" customHeight="1">
      <c r="E107" s="4" t="str">
        <f>IFERROR(__xludf.DUMMYFUNCTION("GOOGLETRANSLATE(D107, ""he"", ""en"")"),"#VALUE!")</f>
        <v>#VALUE!</v>
      </c>
    </row>
    <row r="108" ht="15.75" customHeight="1">
      <c r="E108" s="4" t="str">
        <f>IFERROR(__xludf.DUMMYFUNCTION("GOOGLETRANSLATE(D108, ""he"", ""en"")"),"#VALUE!")</f>
        <v>#VALUE!</v>
      </c>
    </row>
    <row r="109" ht="15.75" customHeight="1">
      <c r="E109" s="4" t="str">
        <f>IFERROR(__xludf.DUMMYFUNCTION("GOOGLETRANSLATE(D109, ""he"", ""en"")"),"#VALUE!")</f>
        <v>#VALUE!</v>
      </c>
    </row>
    <row r="110" ht="15.75" customHeight="1">
      <c r="E110" s="4" t="str">
        <f>IFERROR(__xludf.DUMMYFUNCTION("GOOGLETRANSLATE(D110, ""he"", ""en"")"),"#VALUE!")</f>
        <v>#VALUE!</v>
      </c>
    </row>
    <row r="111" ht="15.75" customHeight="1">
      <c r="E111" s="4" t="str">
        <f>IFERROR(__xludf.DUMMYFUNCTION("GOOGLETRANSLATE(D111, ""he"", ""en"")"),"#VALUE!")</f>
        <v>#VALUE!</v>
      </c>
    </row>
    <row r="112" ht="15.75" customHeight="1">
      <c r="E112" s="4" t="str">
        <f>IFERROR(__xludf.DUMMYFUNCTION("GOOGLETRANSLATE(D112, ""he"", ""en"")"),"#VALUE!")</f>
        <v>#VALUE!</v>
      </c>
    </row>
    <row r="113" ht="15.75" customHeight="1">
      <c r="E113" s="4" t="str">
        <f>IFERROR(__xludf.DUMMYFUNCTION("GOOGLETRANSLATE(D113, ""he"", ""en"")"),"#VALUE!")</f>
        <v>#VALUE!</v>
      </c>
    </row>
    <row r="114" ht="15.75" customHeight="1">
      <c r="E114" s="4" t="str">
        <f>IFERROR(__xludf.DUMMYFUNCTION("GOOGLETRANSLATE(D114, ""he"", ""en"")"),"#VALUE!")</f>
        <v>#VALUE!</v>
      </c>
    </row>
    <row r="115" ht="15.75" customHeight="1">
      <c r="E115" s="4" t="str">
        <f>IFERROR(__xludf.DUMMYFUNCTION("GOOGLETRANSLATE(D115, ""he"", ""en"")"),"#VALUE!")</f>
        <v>#VALUE!</v>
      </c>
    </row>
    <row r="116" ht="15.75" customHeight="1">
      <c r="E116" s="4" t="str">
        <f>IFERROR(__xludf.DUMMYFUNCTION("GOOGLETRANSLATE(D116, ""he"", ""en"")"),"#VALUE!")</f>
        <v>#VALUE!</v>
      </c>
    </row>
    <row r="117" ht="15.75" customHeight="1">
      <c r="E117" s="4" t="str">
        <f>IFERROR(__xludf.DUMMYFUNCTION("GOOGLETRANSLATE(D117, ""he"", ""en"")"),"#VALUE!")</f>
        <v>#VALUE!</v>
      </c>
    </row>
    <row r="118" ht="15.75" customHeight="1">
      <c r="E118" s="4" t="str">
        <f>IFERROR(__xludf.DUMMYFUNCTION("GOOGLETRANSLATE(D118, ""he"", ""en"")"),"#VALUE!")</f>
        <v>#VALUE!</v>
      </c>
    </row>
    <row r="119" ht="15.75" customHeight="1">
      <c r="E119" s="4" t="str">
        <f>IFERROR(__xludf.DUMMYFUNCTION("GOOGLETRANSLATE(D119, ""he"", ""en"")"),"#VALUE!")</f>
        <v>#VALUE!</v>
      </c>
    </row>
    <row r="120" ht="15.75" customHeight="1">
      <c r="E120" s="4" t="str">
        <f>IFERROR(__xludf.DUMMYFUNCTION("GOOGLETRANSLATE(D120, ""he"", ""en"")"),"#VALUE!")</f>
        <v>#VALUE!</v>
      </c>
    </row>
    <row r="121" ht="15.75" customHeight="1">
      <c r="E121" s="4" t="str">
        <f>IFERROR(__xludf.DUMMYFUNCTION("GOOGLETRANSLATE(D121, ""he"", ""en"")"),"#VALUE!")</f>
        <v>#VALUE!</v>
      </c>
    </row>
    <row r="122" ht="15.75" customHeight="1">
      <c r="E122" s="4" t="str">
        <f>IFERROR(__xludf.DUMMYFUNCTION("GOOGLETRANSLATE(D122, ""he"", ""en"")"),"#VALUE!")</f>
        <v>#VALUE!</v>
      </c>
    </row>
    <row r="123" ht="15.75" customHeight="1">
      <c r="E123" s="4" t="str">
        <f>IFERROR(__xludf.DUMMYFUNCTION("GOOGLETRANSLATE(D123, ""he"", ""en"")"),"#VALUE!")</f>
        <v>#VALUE!</v>
      </c>
    </row>
    <row r="124" ht="15.75" customHeight="1">
      <c r="E124" s="4" t="str">
        <f>IFERROR(__xludf.DUMMYFUNCTION("GOOGLETRANSLATE(D124, ""he"", ""en"")"),"#VALUE!")</f>
        <v>#VALUE!</v>
      </c>
    </row>
    <row r="125" ht="15.75" customHeight="1">
      <c r="E125" s="4" t="str">
        <f>IFERROR(__xludf.DUMMYFUNCTION("GOOGLETRANSLATE(D125, ""he"", ""en"")"),"#VALUE!")</f>
        <v>#VALUE!</v>
      </c>
    </row>
    <row r="126" ht="15.75" customHeight="1">
      <c r="E126" s="4" t="str">
        <f>IFERROR(__xludf.DUMMYFUNCTION("GOOGLETRANSLATE(D126, ""he"", ""en"")"),"#VALUE!")</f>
        <v>#VALUE!</v>
      </c>
    </row>
    <row r="127" ht="15.75" customHeight="1">
      <c r="E127" s="4" t="str">
        <f>IFERROR(__xludf.DUMMYFUNCTION("GOOGLETRANSLATE(D127, ""he"", ""en"")"),"#VALUE!")</f>
        <v>#VALUE!</v>
      </c>
    </row>
    <row r="128" ht="15.75" customHeight="1">
      <c r="E128" s="4" t="str">
        <f>IFERROR(__xludf.DUMMYFUNCTION("GOOGLETRANSLATE(D128, ""he"", ""en"")"),"#VALUE!")</f>
        <v>#VALUE!</v>
      </c>
    </row>
    <row r="129" ht="15.75" customHeight="1">
      <c r="E129" s="4" t="str">
        <f>IFERROR(__xludf.DUMMYFUNCTION("GOOGLETRANSLATE(D129, ""he"", ""en"")"),"#VALUE!")</f>
        <v>#VALUE!</v>
      </c>
    </row>
    <row r="130" ht="15.75" customHeight="1">
      <c r="E130" s="4" t="str">
        <f>IFERROR(__xludf.DUMMYFUNCTION("GOOGLETRANSLATE(D130, ""he"", ""en"")"),"#VALUE!")</f>
        <v>#VALUE!</v>
      </c>
    </row>
    <row r="131" ht="15.75" customHeight="1">
      <c r="E131" s="4" t="str">
        <f>IFERROR(__xludf.DUMMYFUNCTION("GOOGLETRANSLATE(D131, ""he"", ""en"")"),"#VALUE!")</f>
        <v>#VALUE!</v>
      </c>
    </row>
    <row r="132" ht="15.75" customHeight="1">
      <c r="E132" s="4" t="str">
        <f>IFERROR(__xludf.DUMMYFUNCTION("GOOGLETRANSLATE(D132, ""he"", ""en"")"),"#VALUE!")</f>
        <v>#VALUE!</v>
      </c>
    </row>
    <row r="133" ht="15.75" customHeight="1">
      <c r="E133" s="4" t="str">
        <f>IFERROR(__xludf.DUMMYFUNCTION("GOOGLETRANSLATE(D133, ""he"", ""en"")"),"#VALUE!")</f>
        <v>#VALUE!</v>
      </c>
    </row>
    <row r="134" ht="15.75" customHeight="1">
      <c r="E134" s="4" t="str">
        <f>IFERROR(__xludf.DUMMYFUNCTION("GOOGLETRANSLATE(D134, ""he"", ""en"")"),"#VALUE!")</f>
        <v>#VALUE!</v>
      </c>
    </row>
    <row r="135" ht="15.75" customHeight="1">
      <c r="E135" s="4" t="str">
        <f>IFERROR(__xludf.DUMMYFUNCTION("GOOGLETRANSLATE(D135, ""he"", ""en"")"),"#VALUE!")</f>
        <v>#VALUE!</v>
      </c>
    </row>
    <row r="136" ht="15.75" customHeight="1">
      <c r="E136" s="4" t="str">
        <f>IFERROR(__xludf.DUMMYFUNCTION("GOOGLETRANSLATE(D136, ""he"", ""en"")"),"#VALUE!")</f>
        <v>#VALUE!</v>
      </c>
    </row>
    <row r="137" ht="15.75" customHeight="1">
      <c r="E137" s="4" t="str">
        <f>IFERROR(__xludf.DUMMYFUNCTION("GOOGLETRANSLATE(D137, ""he"", ""en"")"),"#VALUE!")</f>
        <v>#VALUE!</v>
      </c>
    </row>
    <row r="138" ht="15.75" customHeight="1">
      <c r="E138" s="4" t="str">
        <f>IFERROR(__xludf.DUMMYFUNCTION("GOOGLETRANSLATE(D138, ""he"", ""en"")"),"#VALUE!")</f>
        <v>#VALUE!</v>
      </c>
    </row>
    <row r="139" ht="15.75" customHeight="1">
      <c r="E139" s="4" t="str">
        <f>IFERROR(__xludf.DUMMYFUNCTION("GOOGLETRANSLATE(D139, ""he"", ""en"")"),"#VALUE!")</f>
        <v>#VALUE!</v>
      </c>
    </row>
    <row r="140" ht="15.75" customHeight="1">
      <c r="E140" s="4" t="str">
        <f>IFERROR(__xludf.DUMMYFUNCTION("GOOGLETRANSLATE(D140, ""he"", ""en"")"),"#VALUE!")</f>
        <v>#VALUE!</v>
      </c>
    </row>
    <row r="141" ht="15.75" customHeight="1">
      <c r="E141" s="4" t="str">
        <f>IFERROR(__xludf.DUMMYFUNCTION("GOOGLETRANSLATE(D141, ""he"", ""en"")"),"#VALUE!")</f>
        <v>#VALUE!</v>
      </c>
    </row>
    <row r="142" ht="15.75" customHeight="1">
      <c r="E142" s="4" t="str">
        <f>IFERROR(__xludf.DUMMYFUNCTION("GOOGLETRANSLATE(D142, ""he"", ""en"")"),"#VALUE!")</f>
        <v>#VALUE!</v>
      </c>
    </row>
    <row r="143" ht="15.75" customHeight="1">
      <c r="E143" s="4" t="str">
        <f>IFERROR(__xludf.DUMMYFUNCTION("GOOGLETRANSLATE(D143, ""he"", ""en"")"),"#VALUE!")</f>
        <v>#VALUE!</v>
      </c>
    </row>
    <row r="144" ht="15.75" customHeight="1">
      <c r="E144" s="4" t="str">
        <f>IFERROR(__xludf.DUMMYFUNCTION("GOOGLETRANSLATE(D144, ""he"", ""en"")"),"#VALUE!")</f>
        <v>#VALUE!</v>
      </c>
    </row>
    <row r="145" ht="15.75" customHeight="1">
      <c r="E145" s="4" t="str">
        <f>IFERROR(__xludf.DUMMYFUNCTION("GOOGLETRANSLATE(D145, ""he"", ""en"")"),"#VALUE!")</f>
        <v>#VALUE!</v>
      </c>
    </row>
    <row r="146" ht="15.75" customHeight="1">
      <c r="E146" s="4" t="str">
        <f>IFERROR(__xludf.DUMMYFUNCTION("GOOGLETRANSLATE(D146, ""he"", ""en"")"),"#VALUE!")</f>
        <v>#VALUE!</v>
      </c>
    </row>
    <row r="147" ht="15.75" customHeight="1">
      <c r="E147" s="4" t="str">
        <f>IFERROR(__xludf.DUMMYFUNCTION("GOOGLETRANSLATE(D147, ""he"", ""en"")"),"#VALUE!")</f>
        <v>#VALUE!</v>
      </c>
    </row>
    <row r="148" ht="15.75" customHeight="1">
      <c r="E148" s="4" t="str">
        <f>IFERROR(__xludf.DUMMYFUNCTION("GOOGLETRANSLATE(D148, ""he"", ""en"")"),"#VALUE!")</f>
        <v>#VALUE!</v>
      </c>
    </row>
    <row r="149" ht="15.75" customHeight="1">
      <c r="E149" s="4" t="str">
        <f>IFERROR(__xludf.DUMMYFUNCTION("GOOGLETRANSLATE(D149, ""he"", ""en"")"),"#VALUE!")</f>
        <v>#VALUE!</v>
      </c>
    </row>
    <row r="150" ht="15.75" customHeight="1">
      <c r="E150" s="4" t="str">
        <f>IFERROR(__xludf.DUMMYFUNCTION("GOOGLETRANSLATE(D150, ""he"", ""en"")"),"#VALUE!")</f>
        <v>#VALUE!</v>
      </c>
    </row>
    <row r="151" ht="15.75" customHeight="1">
      <c r="E151" s="4" t="str">
        <f>IFERROR(__xludf.DUMMYFUNCTION("GOOGLETRANSLATE(D151, ""he"", ""en"")"),"#VALUE!")</f>
        <v>#VALUE!</v>
      </c>
    </row>
    <row r="152" ht="15.75" customHeight="1">
      <c r="E152" s="4" t="str">
        <f>IFERROR(__xludf.DUMMYFUNCTION("GOOGLETRANSLATE(D152, ""he"", ""en"")"),"#VALUE!")</f>
        <v>#VALUE!</v>
      </c>
    </row>
    <row r="153" ht="15.75" customHeight="1">
      <c r="E153" s="4" t="str">
        <f>IFERROR(__xludf.DUMMYFUNCTION("GOOGLETRANSLATE(D153, ""he"", ""en"")"),"#VALUE!")</f>
        <v>#VALUE!</v>
      </c>
    </row>
    <row r="154" ht="15.75" customHeight="1">
      <c r="E154" s="4" t="str">
        <f>IFERROR(__xludf.DUMMYFUNCTION("GOOGLETRANSLATE(D154, ""he"", ""en"")"),"#VALUE!")</f>
        <v>#VALUE!</v>
      </c>
    </row>
    <row r="155" ht="15.75" customHeight="1">
      <c r="E155" s="4" t="str">
        <f>IFERROR(__xludf.DUMMYFUNCTION("GOOGLETRANSLATE(D155, ""he"", ""en"")"),"#VALUE!")</f>
        <v>#VALUE!</v>
      </c>
    </row>
    <row r="156" ht="15.75" customHeight="1">
      <c r="E156" s="4" t="str">
        <f>IFERROR(__xludf.DUMMYFUNCTION("GOOGLETRANSLATE(D156, ""he"", ""en"")"),"#VALUE!")</f>
        <v>#VALUE!</v>
      </c>
    </row>
    <row r="157" ht="15.75" customHeight="1">
      <c r="E157" s="4" t="str">
        <f>IFERROR(__xludf.DUMMYFUNCTION("GOOGLETRANSLATE(D157, ""he"", ""en"")"),"#VALUE!")</f>
        <v>#VALUE!</v>
      </c>
    </row>
    <row r="158" ht="15.75" customHeight="1">
      <c r="E158" s="4" t="str">
        <f>IFERROR(__xludf.DUMMYFUNCTION("GOOGLETRANSLATE(D158, ""he"", ""en"")"),"#VALUE!")</f>
        <v>#VALUE!</v>
      </c>
    </row>
    <row r="159" ht="15.75" customHeight="1">
      <c r="E159" s="4" t="str">
        <f>IFERROR(__xludf.DUMMYFUNCTION("GOOGLETRANSLATE(D159, ""he"", ""en"")"),"#VALUE!")</f>
        <v>#VALUE!</v>
      </c>
    </row>
    <row r="160" ht="15.75" customHeight="1">
      <c r="E160" s="4" t="str">
        <f>IFERROR(__xludf.DUMMYFUNCTION("GOOGLETRANSLATE(D160, ""he"", ""en"")"),"#VALUE!")</f>
        <v>#VALUE!</v>
      </c>
    </row>
    <row r="161" ht="15.75" customHeight="1">
      <c r="E161" s="4" t="str">
        <f>IFERROR(__xludf.DUMMYFUNCTION("GOOGLETRANSLATE(D161, ""he"", ""en"")"),"#VALUE!")</f>
        <v>#VALUE!</v>
      </c>
    </row>
    <row r="162" ht="15.75" customHeight="1">
      <c r="E162" s="4" t="str">
        <f>IFERROR(__xludf.DUMMYFUNCTION("GOOGLETRANSLATE(D162, ""he"", ""en"")"),"#VALUE!")</f>
        <v>#VALUE!</v>
      </c>
    </row>
    <row r="163" ht="15.75" customHeight="1">
      <c r="E163" s="4" t="str">
        <f>IFERROR(__xludf.DUMMYFUNCTION("GOOGLETRANSLATE(D163, ""he"", ""en"")"),"#VALUE!")</f>
        <v>#VALUE!</v>
      </c>
    </row>
    <row r="164" ht="15.75" customHeight="1">
      <c r="E164" s="4" t="str">
        <f>IFERROR(__xludf.DUMMYFUNCTION("GOOGLETRANSLATE(D164, ""he"", ""en"")"),"#VALUE!")</f>
        <v>#VALUE!</v>
      </c>
    </row>
    <row r="165" ht="15.75" customHeight="1">
      <c r="E165" s="4" t="str">
        <f>IFERROR(__xludf.DUMMYFUNCTION("GOOGLETRANSLATE(D165, ""he"", ""en"")"),"#VALUE!")</f>
        <v>#VALUE!</v>
      </c>
    </row>
    <row r="166" ht="15.75" customHeight="1">
      <c r="E166" s="4" t="str">
        <f>IFERROR(__xludf.DUMMYFUNCTION("GOOGLETRANSLATE(D166, ""he"", ""en"")"),"#VALUE!")</f>
        <v>#VALUE!</v>
      </c>
    </row>
    <row r="167" ht="15.75" customHeight="1">
      <c r="E167" s="4" t="str">
        <f>IFERROR(__xludf.DUMMYFUNCTION("GOOGLETRANSLATE(D167, ""he"", ""en"")"),"#VALUE!")</f>
        <v>#VALUE!</v>
      </c>
    </row>
    <row r="168" ht="15.75" customHeight="1">
      <c r="E168" s="4" t="str">
        <f>IFERROR(__xludf.DUMMYFUNCTION("GOOGLETRANSLATE(D168, ""he"", ""en"")"),"#VALUE!")</f>
        <v>#VALUE!</v>
      </c>
    </row>
    <row r="169" ht="15.75" customHeight="1">
      <c r="E169" s="4" t="str">
        <f>IFERROR(__xludf.DUMMYFUNCTION("GOOGLETRANSLATE(D169, ""he"", ""en"")"),"#VALUE!")</f>
        <v>#VALUE!</v>
      </c>
    </row>
    <row r="170" ht="15.75" customHeight="1">
      <c r="E170" s="4" t="str">
        <f>IFERROR(__xludf.DUMMYFUNCTION("GOOGLETRANSLATE(D170, ""he"", ""en"")"),"#VALUE!")</f>
        <v>#VALUE!</v>
      </c>
    </row>
    <row r="171" ht="15.75" customHeight="1">
      <c r="E171" s="4" t="str">
        <f>IFERROR(__xludf.DUMMYFUNCTION("GOOGLETRANSLATE(D171, ""he"", ""en"")"),"#VALUE!")</f>
        <v>#VALUE!</v>
      </c>
    </row>
    <row r="172" ht="15.75" customHeight="1">
      <c r="E172" s="4" t="str">
        <f>IFERROR(__xludf.DUMMYFUNCTION("GOOGLETRANSLATE(D172, ""he"", ""en"")"),"#VALUE!")</f>
        <v>#VALUE!</v>
      </c>
    </row>
    <row r="173" ht="15.75" customHeight="1">
      <c r="E173" s="4" t="str">
        <f>IFERROR(__xludf.DUMMYFUNCTION("GOOGLETRANSLATE(D173, ""he"", ""en"")"),"#VALUE!")</f>
        <v>#VALUE!</v>
      </c>
    </row>
    <row r="174" ht="15.75" customHeight="1">
      <c r="E174" s="4" t="str">
        <f>IFERROR(__xludf.DUMMYFUNCTION("GOOGLETRANSLATE(D174, ""he"", ""en"")"),"#VALUE!")</f>
        <v>#VALUE!</v>
      </c>
    </row>
    <row r="175" ht="15.75" customHeight="1">
      <c r="E175" s="4" t="str">
        <f>IFERROR(__xludf.DUMMYFUNCTION("GOOGLETRANSLATE(D175, ""he"", ""en"")"),"#VALUE!")</f>
        <v>#VALUE!</v>
      </c>
    </row>
    <row r="176" ht="15.75" customHeight="1">
      <c r="E176" s="4" t="str">
        <f>IFERROR(__xludf.DUMMYFUNCTION("GOOGLETRANSLATE(D176, ""he"", ""en"")"),"#VALUE!")</f>
        <v>#VALUE!</v>
      </c>
    </row>
    <row r="177" ht="15.75" customHeight="1">
      <c r="E177" s="4" t="str">
        <f>IFERROR(__xludf.DUMMYFUNCTION("GOOGLETRANSLATE(D177, ""he"", ""en"")"),"#VALUE!")</f>
        <v>#VALUE!</v>
      </c>
    </row>
    <row r="178" ht="15.75" customHeight="1">
      <c r="E178" s="4" t="str">
        <f>IFERROR(__xludf.DUMMYFUNCTION("GOOGLETRANSLATE(D178, ""he"", ""en"")"),"#VALUE!")</f>
        <v>#VALUE!</v>
      </c>
    </row>
    <row r="179" ht="15.75" customHeight="1">
      <c r="E179" s="4" t="str">
        <f>IFERROR(__xludf.DUMMYFUNCTION("GOOGLETRANSLATE(D179, ""he"", ""en"")"),"#VALUE!")</f>
        <v>#VALUE!</v>
      </c>
    </row>
    <row r="180" ht="15.75" customHeight="1">
      <c r="E180" s="4" t="str">
        <f>IFERROR(__xludf.DUMMYFUNCTION("GOOGLETRANSLATE(D180, ""he"", ""en"")"),"#VALUE!")</f>
        <v>#VALUE!</v>
      </c>
    </row>
    <row r="181" ht="15.75" customHeight="1">
      <c r="E181" s="4" t="str">
        <f>IFERROR(__xludf.DUMMYFUNCTION("GOOGLETRANSLATE(D181, ""he"", ""en"")"),"#VALUE!")</f>
        <v>#VALUE!</v>
      </c>
    </row>
    <row r="182" ht="15.75" customHeight="1">
      <c r="E182" s="4" t="str">
        <f>IFERROR(__xludf.DUMMYFUNCTION("GOOGLETRANSLATE(D182, ""he"", ""en"")"),"#VALUE!")</f>
        <v>#VALUE!</v>
      </c>
    </row>
    <row r="183" ht="15.75" customHeight="1">
      <c r="E183" s="4" t="str">
        <f>IFERROR(__xludf.DUMMYFUNCTION("GOOGLETRANSLATE(D183, ""he"", ""en"")"),"#VALUE!")</f>
        <v>#VALUE!</v>
      </c>
    </row>
    <row r="184" ht="15.75" customHeight="1">
      <c r="E184" s="4" t="str">
        <f>IFERROR(__xludf.DUMMYFUNCTION("GOOGLETRANSLATE(D184, ""he"", ""en"")"),"#VALUE!")</f>
        <v>#VALUE!</v>
      </c>
    </row>
    <row r="185" ht="15.75" customHeight="1">
      <c r="E185" s="4" t="str">
        <f>IFERROR(__xludf.DUMMYFUNCTION("GOOGLETRANSLATE(D185, ""he"", ""en"")"),"#VALUE!")</f>
        <v>#VALUE!</v>
      </c>
    </row>
    <row r="186" ht="15.75" customHeight="1">
      <c r="E186" s="4" t="str">
        <f>IFERROR(__xludf.DUMMYFUNCTION("GOOGLETRANSLATE(D186, ""he"", ""en"")"),"#VALUE!")</f>
        <v>#VALUE!</v>
      </c>
    </row>
    <row r="187" ht="15.75" customHeight="1">
      <c r="E187" s="4" t="str">
        <f>IFERROR(__xludf.DUMMYFUNCTION("GOOGLETRANSLATE(D187, ""he"", ""en"")"),"#VALUE!")</f>
        <v>#VALUE!</v>
      </c>
    </row>
    <row r="188" ht="15.75" customHeight="1">
      <c r="E188" s="4" t="str">
        <f>IFERROR(__xludf.DUMMYFUNCTION("GOOGLETRANSLATE(D188, ""he"", ""en"")"),"#VALUE!")</f>
        <v>#VALUE!</v>
      </c>
    </row>
    <row r="189" ht="15.75" customHeight="1">
      <c r="E189" s="4" t="str">
        <f>IFERROR(__xludf.DUMMYFUNCTION("GOOGLETRANSLATE(D189, ""he"", ""en"")"),"#VALUE!")</f>
        <v>#VALUE!</v>
      </c>
    </row>
    <row r="190" ht="15.75" customHeight="1">
      <c r="E190" s="4" t="str">
        <f>IFERROR(__xludf.DUMMYFUNCTION("GOOGLETRANSLATE(D190, ""he"", ""en"")"),"#VALUE!")</f>
        <v>#VALUE!</v>
      </c>
    </row>
    <row r="191" ht="15.75" customHeight="1">
      <c r="E191" s="4" t="str">
        <f>IFERROR(__xludf.DUMMYFUNCTION("GOOGLETRANSLATE(D191, ""he"", ""en"")"),"#VALUE!")</f>
        <v>#VALUE!</v>
      </c>
    </row>
    <row r="192" ht="15.75" customHeight="1">
      <c r="E192" s="4" t="str">
        <f>IFERROR(__xludf.DUMMYFUNCTION("GOOGLETRANSLATE(D192, ""he"", ""en"")"),"#VALUE!")</f>
        <v>#VALUE!</v>
      </c>
    </row>
    <row r="193" ht="15.75" customHeight="1">
      <c r="E193" s="4" t="str">
        <f>IFERROR(__xludf.DUMMYFUNCTION("GOOGLETRANSLATE(D193, ""he"", ""en"")"),"#VALUE!")</f>
        <v>#VALUE!</v>
      </c>
    </row>
    <row r="194" ht="15.75" customHeight="1">
      <c r="E194" s="4" t="str">
        <f>IFERROR(__xludf.DUMMYFUNCTION("GOOGLETRANSLATE(D194, ""he"", ""en"")"),"#VALUE!")</f>
        <v>#VALUE!</v>
      </c>
    </row>
    <row r="195" ht="15.75" customHeight="1">
      <c r="E195" s="4" t="str">
        <f>IFERROR(__xludf.DUMMYFUNCTION("GOOGLETRANSLATE(D195, ""he"", ""en"")"),"#VALUE!")</f>
        <v>#VALUE!</v>
      </c>
    </row>
    <row r="196" ht="15.75" customHeight="1">
      <c r="E196" s="4" t="str">
        <f>IFERROR(__xludf.DUMMYFUNCTION("GOOGLETRANSLATE(D196, ""he"", ""en"")"),"#VALUE!")</f>
        <v>#VALUE!</v>
      </c>
    </row>
    <row r="197" ht="15.75" customHeight="1">
      <c r="E197" s="4" t="str">
        <f>IFERROR(__xludf.DUMMYFUNCTION("GOOGLETRANSLATE(D197, ""he"", ""en"")"),"#VALUE!")</f>
        <v>#VALUE!</v>
      </c>
    </row>
    <row r="198" ht="15.75" customHeight="1">
      <c r="E198" s="4" t="str">
        <f>IFERROR(__xludf.DUMMYFUNCTION("GOOGLETRANSLATE(D198, ""he"", ""en"")"),"#VALUE!")</f>
        <v>#VALUE!</v>
      </c>
    </row>
    <row r="199" ht="15.75" customHeight="1">
      <c r="E199" s="4" t="str">
        <f>IFERROR(__xludf.DUMMYFUNCTION("GOOGLETRANSLATE(D199, ""he"", ""en"")"),"#VALUE!")</f>
        <v>#VALUE!</v>
      </c>
    </row>
    <row r="200" ht="15.75" customHeight="1">
      <c r="E200" s="4" t="str">
        <f>IFERROR(__xludf.DUMMYFUNCTION("GOOGLETRANSLATE(D200, ""he"", ""en"")"),"#VALUE!")</f>
        <v>#VALUE!</v>
      </c>
    </row>
    <row r="201" ht="15.75" customHeight="1">
      <c r="E201" s="4" t="str">
        <f>IFERROR(__xludf.DUMMYFUNCTION("GOOGLETRANSLATE(D201, ""he"", ""en"")"),"#VALUE!")</f>
        <v>#VALUE!</v>
      </c>
    </row>
    <row r="202" ht="15.75" customHeight="1">
      <c r="E202" s="4" t="str">
        <f>IFERROR(__xludf.DUMMYFUNCTION("GOOGLETRANSLATE(D202, ""he"", ""en"")"),"#VALUE!")</f>
        <v>#VALUE!</v>
      </c>
    </row>
    <row r="203" ht="15.75" customHeight="1">
      <c r="E203" s="4" t="str">
        <f>IFERROR(__xludf.DUMMYFUNCTION("GOOGLETRANSLATE(D203, ""he"", ""en"")"),"#VALUE!")</f>
        <v>#VALUE!</v>
      </c>
    </row>
    <row r="204" ht="15.75" customHeight="1">
      <c r="E204" s="4" t="str">
        <f>IFERROR(__xludf.DUMMYFUNCTION("GOOGLETRANSLATE(D204, ""he"", ""en"")"),"#VALUE!")</f>
        <v>#VALUE!</v>
      </c>
    </row>
    <row r="205" ht="15.75" customHeight="1">
      <c r="E205" s="4" t="str">
        <f>IFERROR(__xludf.DUMMYFUNCTION("GOOGLETRANSLATE(D205, ""he"", ""en"")"),"#VALUE!")</f>
        <v>#VALUE!</v>
      </c>
    </row>
    <row r="206" ht="15.75" customHeight="1">
      <c r="E206" s="4" t="str">
        <f>IFERROR(__xludf.DUMMYFUNCTION("GOOGLETRANSLATE(D206, ""he"", ""en"")"),"#VALUE!")</f>
        <v>#VALUE!</v>
      </c>
    </row>
    <row r="207" ht="15.75" customHeight="1">
      <c r="E207" s="4" t="str">
        <f>IFERROR(__xludf.DUMMYFUNCTION("GOOGLETRANSLATE(D207, ""he"", ""en"")"),"#VALUE!")</f>
        <v>#VALUE!</v>
      </c>
    </row>
    <row r="208" ht="15.75" customHeight="1">
      <c r="E208" s="4" t="str">
        <f>IFERROR(__xludf.DUMMYFUNCTION("GOOGLETRANSLATE(D208, ""he"", ""en"")"),"#VALUE!")</f>
        <v>#VALUE!</v>
      </c>
    </row>
    <row r="209" ht="15.75" customHeight="1">
      <c r="E209" s="4" t="str">
        <f>IFERROR(__xludf.DUMMYFUNCTION("GOOGLETRANSLATE(D209, ""he"", ""en"")"),"#VALUE!")</f>
        <v>#VALUE!</v>
      </c>
    </row>
    <row r="210" ht="15.75" customHeight="1">
      <c r="E210" s="4" t="str">
        <f>IFERROR(__xludf.DUMMYFUNCTION("GOOGLETRANSLATE(D210, ""he"", ""en"")"),"#VALUE!")</f>
        <v>#VALUE!</v>
      </c>
    </row>
    <row r="211" ht="15.75" customHeight="1">
      <c r="E211" s="4" t="str">
        <f>IFERROR(__xludf.DUMMYFUNCTION("GOOGLETRANSLATE(D211, ""he"", ""en"")"),"#VALUE!")</f>
        <v>#VALUE!</v>
      </c>
    </row>
    <row r="212" ht="15.75" customHeight="1">
      <c r="E212" s="4" t="str">
        <f>IFERROR(__xludf.DUMMYFUNCTION("GOOGLETRANSLATE(D212, ""he"", ""en"")"),"#VALUE!")</f>
        <v>#VALUE!</v>
      </c>
    </row>
    <row r="213" ht="15.75" customHeight="1">
      <c r="E213" s="4" t="str">
        <f>IFERROR(__xludf.DUMMYFUNCTION("GOOGLETRANSLATE(D213, ""he"", ""en"")"),"#VALUE!")</f>
        <v>#VALUE!</v>
      </c>
    </row>
    <row r="214" ht="15.75" customHeight="1">
      <c r="E214" s="4" t="str">
        <f>IFERROR(__xludf.DUMMYFUNCTION("GOOGLETRANSLATE(D214, ""he"", ""en"")"),"#VALUE!")</f>
        <v>#VALUE!</v>
      </c>
    </row>
    <row r="215" ht="15.75" customHeight="1">
      <c r="E215" s="4" t="str">
        <f>IFERROR(__xludf.DUMMYFUNCTION("GOOGLETRANSLATE(D215, ""he"", ""en"")"),"#VALUE!")</f>
        <v>#VALUE!</v>
      </c>
    </row>
    <row r="216" ht="15.75" customHeight="1">
      <c r="E216" s="4" t="str">
        <f>IFERROR(__xludf.DUMMYFUNCTION("GOOGLETRANSLATE(D216, ""he"", ""en"")"),"#VALUE!")</f>
        <v>#VALUE!</v>
      </c>
    </row>
    <row r="217" ht="15.75" customHeight="1">
      <c r="E217" s="4" t="str">
        <f>IFERROR(__xludf.DUMMYFUNCTION("GOOGLETRANSLATE(D217, ""he"", ""en"")"),"#VALUE!")</f>
        <v>#VALUE!</v>
      </c>
    </row>
    <row r="218" ht="15.75" customHeight="1">
      <c r="E218" s="4" t="str">
        <f>IFERROR(__xludf.DUMMYFUNCTION("GOOGLETRANSLATE(D218, ""he"", ""en"")"),"#VALUE!")</f>
        <v>#VALUE!</v>
      </c>
    </row>
    <row r="219" ht="15.75" customHeight="1">
      <c r="E219" s="4" t="str">
        <f>IFERROR(__xludf.DUMMYFUNCTION("GOOGLETRANSLATE(D219, ""he"", ""en"")"),"#VALUE!")</f>
        <v>#VALUE!</v>
      </c>
    </row>
    <row r="220" ht="15.75" customHeight="1">
      <c r="E220" s="4" t="str">
        <f>IFERROR(__xludf.DUMMYFUNCTION("GOOGLETRANSLATE(D220, ""he"", ""en"")"),"#VALUE!")</f>
        <v>#VALUE!</v>
      </c>
    </row>
    <row r="221" ht="15.75" customHeight="1">
      <c r="E221" s="4" t="str">
        <f>IFERROR(__xludf.DUMMYFUNCTION("GOOGLETRANSLATE(D221, ""he"", ""en"")"),"#VALUE!")</f>
        <v>#VALUE!</v>
      </c>
    </row>
    <row r="222" ht="15.75" customHeight="1">
      <c r="E222" s="4" t="str">
        <f>IFERROR(__xludf.DUMMYFUNCTION("GOOGLETRANSLATE(D222, ""he"", ""en"")"),"#VALUE!")</f>
        <v>#VALUE!</v>
      </c>
    </row>
    <row r="223" ht="15.75" customHeight="1">
      <c r="E223" s="4" t="str">
        <f>IFERROR(__xludf.DUMMYFUNCTION("GOOGLETRANSLATE(D223, ""he"", ""en"")"),"#VALUE!")</f>
        <v>#VALUE!</v>
      </c>
    </row>
    <row r="224" ht="15.75" customHeight="1">
      <c r="E224" s="4" t="str">
        <f>IFERROR(__xludf.DUMMYFUNCTION("GOOGLETRANSLATE(D224, ""he"", ""en"")"),"#VALUE!")</f>
        <v>#VALUE!</v>
      </c>
    </row>
    <row r="225" ht="15.75" customHeight="1">
      <c r="E225" s="4" t="str">
        <f>IFERROR(__xludf.DUMMYFUNCTION("GOOGLETRANSLATE(D225, ""he"", ""en"")"),"#VALUE!")</f>
        <v>#VALUE!</v>
      </c>
    </row>
    <row r="226" ht="15.75" customHeight="1">
      <c r="E226" s="4" t="str">
        <f>IFERROR(__xludf.DUMMYFUNCTION("GOOGLETRANSLATE(D226, ""he"", ""en"")"),"#VALUE!")</f>
        <v>#VALUE!</v>
      </c>
    </row>
    <row r="227" ht="15.75" customHeight="1">
      <c r="E227" s="4" t="str">
        <f>IFERROR(__xludf.DUMMYFUNCTION("GOOGLETRANSLATE(D227, ""he"", ""en"")"),"#VALUE!")</f>
        <v>#VALUE!</v>
      </c>
    </row>
    <row r="228" ht="15.75" customHeight="1">
      <c r="E228" s="4" t="str">
        <f>IFERROR(__xludf.DUMMYFUNCTION("GOOGLETRANSLATE(D228, ""he"", ""en"")"),"#VALUE!")</f>
        <v>#VALUE!</v>
      </c>
    </row>
    <row r="229" ht="15.75" customHeight="1">
      <c r="E229" s="4" t="str">
        <f>IFERROR(__xludf.DUMMYFUNCTION("GOOGLETRANSLATE(D229, ""he"", ""en"")"),"#VALUE!")</f>
        <v>#VALUE!</v>
      </c>
    </row>
    <row r="230" ht="15.75" customHeight="1">
      <c r="E230" s="4" t="str">
        <f>IFERROR(__xludf.DUMMYFUNCTION("GOOGLETRANSLATE(D230, ""he"", ""en"")"),"#VALUE!")</f>
        <v>#VALUE!</v>
      </c>
    </row>
    <row r="231" ht="15.75" customHeight="1">
      <c r="E231" s="4" t="str">
        <f>IFERROR(__xludf.DUMMYFUNCTION("GOOGLETRANSLATE(D231, ""he"", ""en"")"),"#VALUE!")</f>
        <v>#VALUE!</v>
      </c>
    </row>
    <row r="232" ht="15.75" customHeight="1">
      <c r="E232" s="4" t="str">
        <f>IFERROR(__xludf.DUMMYFUNCTION("GOOGLETRANSLATE(D232, ""he"", ""en"")"),"#VALUE!")</f>
        <v>#VALUE!</v>
      </c>
    </row>
    <row r="233" ht="15.75" customHeight="1">
      <c r="E233" s="4" t="str">
        <f>IFERROR(__xludf.DUMMYFUNCTION("GOOGLETRANSLATE(D233, ""he"", ""en"")"),"#VALUE!")</f>
        <v>#VALUE!</v>
      </c>
    </row>
    <row r="234" ht="15.75" customHeight="1">
      <c r="E234" s="4" t="str">
        <f>IFERROR(__xludf.DUMMYFUNCTION("GOOGLETRANSLATE(D234, ""he"", ""en"")"),"#VALUE!")</f>
        <v>#VALUE!</v>
      </c>
    </row>
    <row r="235" ht="15.75" customHeight="1">
      <c r="E235" s="4" t="str">
        <f>IFERROR(__xludf.DUMMYFUNCTION("GOOGLETRANSLATE(D235, ""he"", ""en"")"),"#VALUE!")</f>
        <v>#VALUE!</v>
      </c>
    </row>
    <row r="236" ht="15.75" customHeight="1">
      <c r="E236" s="4" t="str">
        <f>IFERROR(__xludf.DUMMYFUNCTION("GOOGLETRANSLATE(D236, ""he"", ""en"")"),"#VALUE!")</f>
        <v>#VALUE!</v>
      </c>
    </row>
    <row r="237" ht="15.75" customHeight="1">
      <c r="E237" s="4" t="str">
        <f>IFERROR(__xludf.DUMMYFUNCTION("GOOGLETRANSLATE(D237, ""he"", ""en"")"),"#VALUE!")</f>
        <v>#VALUE!</v>
      </c>
    </row>
    <row r="238" ht="15.75" customHeight="1">
      <c r="E238" s="4" t="str">
        <f>IFERROR(__xludf.DUMMYFUNCTION("GOOGLETRANSLATE(D238, ""he"", ""en"")"),"#VALUE!")</f>
        <v>#VALUE!</v>
      </c>
    </row>
    <row r="239" ht="15.75" customHeight="1">
      <c r="E239" s="4" t="str">
        <f>IFERROR(__xludf.DUMMYFUNCTION("GOOGLETRANSLATE(D239, ""he"", ""en"")"),"#VALUE!")</f>
        <v>#VALUE!</v>
      </c>
    </row>
    <row r="240" ht="15.75" customHeight="1">
      <c r="E240" s="4" t="str">
        <f>IFERROR(__xludf.DUMMYFUNCTION("GOOGLETRANSLATE(D240, ""he"", ""en"")"),"#VALUE!")</f>
        <v>#VALUE!</v>
      </c>
    </row>
    <row r="241" ht="15.75" customHeight="1">
      <c r="E241" s="4" t="str">
        <f>IFERROR(__xludf.DUMMYFUNCTION("GOOGLETRANSLATE(D241, ""he"", ""en"")"),"#VALUE!")</f>
        <v>#VALUE!</v>
      </c>
    </row>
    <row r="242" ht="15.75" customHeight="1">
      <c r="E242" s="4" t="str">
        <f>IFERROR(__xludf.DUMMYFUNCTION("GOOGLETRANSLATE(D242, ""he"", ""en"")"),"#VALUE!")</f>
        <v>#VALUE!</v>
      </c>
    </row>
    <row r="243" ht="15.75" customHeight="1">
      <c r="E243" s="4" t="str">
        <f>IFERROR(__xludf.DUMMYFUNCTION("GOOGLETRANSLATE(D243, ""he"", ""en"")"),"#VALUE!")</f>
        <v>#VALUE!</v>
      </c>
    </row>
    <row r="244" ht="15.75" customHeight="1">
      <c r="E244" s="4" t="str">
        <f>IFERROR(__xludf.DUMMYFUNCTION("GOOGLETRANSLATE(D244, ""he"", ""en"")"),"#VALUE!")</f>
        <v>#VALUE!</v>
      </c>
    </row>
    <row r="245" ht="15.75" customHeight="1">
      <c r="E245" s="4" t="str">
        <f>IFERROR(__xludf.DUMMYFUNCTION("GOOGLETRANSLATE(D245, ""he"", ""en"")"),"#VALUE!")</f>
        <v>#VALUE!</v>
      </c>
    </row>
    <row r="246" ht="15.75" customHeight="1">
      <c r="E246" s="4" t="str">
        <f>IFERROR(__xludf.DUMMYFUNCTION("GOOGLETRANSLATE(D246, ""he"", ""en"")"),"#VALUE!")</f>
        <v>#VALUE!</v>
      </c>
    </row>
    <row r="247" ht="15.75" customHeight="1">
      <c r="E247" s="4" t="str">
        <f>IFERROR(__xludf.DUMMYFUNCTION("GOOGLETRANSLATE(D247, ""he"", ""en"")"),"#VALUE!")</f>
        <v>#VALUE!</v>
      </c>
    </row>
    <row r="248" ht="15.75" customHeight="1">
      <c r="E248" s="4" t="str">
        <f>IFERROR(__xludf.DUMMYFUNCTION("GOOGLETRANSLATE(D248, ""he"", ""en"")"),"#VALUE!")</f>
        <v>#VALUE!</v>
      </c>
    </row>
    <row r="249" ht="15.75" customHeight="1">
      <c r="E249" s="4" t="str">
        <f>IFERROR(__xludf.DUMMYFUNCTION("GOOGLETRANSLATE(D249, ""he"", ""en"")"),"#VALUE!")</f>
        <v>#VALUE!</v>
      </c>
    </row>
    <row r="250" ht="15.75" customHeight="1">
      <c r="E250" s="4" t="str">
        <f>IFERROR(__xludf.DUMMYFUNCTION("GOOGLETRANSLATE(D250, ""he"", ""en"")"),"#VALUE!")</f>
        <v>#VALUE!</v>
      </c>
    </row>
    <row r="251" ht="15.75" customHeight="1">
      <c r="E251" s="4" t="str">
        <f>IFERROR(__xludf.DUMMYFUNCTION("GOOGLETRANSLATE(D251, ""he"", ""en"")"),"#VALUE!")</f>
        <v>#VALUE!</v>
      </c>
    </row>
    <row r="252" ht="15.75" customHeight="1">
      <c r="E252" s="4" t="str">
        <f>IFERROR(__xludf.DUMMYFUNCTION("GOOGLETRANSLATE(D252, ""he"", ""en"")"),"#VALUE!")</f>
        <v>#VALUE!</v>
      </c>
    </row>
    <row r="253" ht="15.75" customHeight="1">
      <c r="E253" s="4" t="str">
        <f>IFERROR(__xludf.DUMMYFUNCTION("GOOGLETRANSLATE(D253, ""he"", ""en"")"),"#VALUE!")</f>
        <v>#VALUE!</v>
      </c>
    </row>
    <row r="254" ht="15.75" customHeight="1">
      <c r="E254" s="4" t="str">
        <f>IFERROR(__xludf.DUMMYFUNCTION("GOOGLETRANSLATE(D254, ""he"", ""en"")"),"#VALUE!")</f>
        <v>#VALUE!</v>
      </c>
    </row>
    <row r="255" ht="15.75" customHeight="1">
      <c r="E255" s="4" t="str">
        <f>IFERROR(__xludf.DUMMYFUNCTION("GOOGLETRANSLATE(D255, ""he"", ""en"")"),"#VALUE!")</f>
        <v>#VALUE!</v>
      </c>
    </row>
    <row r="256" ht="15.75" customHeight="1">
      <c r="E256" s="4" t="str">
        <f>IFERROR(__xludf.DUMMYFUNCTION("GOOGLETRANSLATE(D256, ""he"", ""en"")"),"#VALUE!")</f>
        <v>#VALUE!</v>
      </c>
    </row>
    <row r="257" ht="15.75" customHeight="1">
      <c r="E257" s="4" t="str">
        <f>IFERROR(__xludf.DUMMYFUNCTION("GOOGLETRANSLATE(D257, ""he"", ""en"")"),"#VALUE!")</f>
        <v>#VALUE!</v>
      </c>
    </row>
    <row r="258" ht="15.75" customHeight="1">
      <c r="E258" s="4" t="str">
        <f>IFERROR(__xludf.DUMMYFUNCTION("GOOGLETRANSLATE(D258, ""he"", ""en"")"),"#VALUE!")</f>
        <v>#VALUE!</v>
      </c>
    </row>
    <row r="259" ht="15.75" customHeight="1">
      <c r="E259" s="4" t="str">
        <f>IFERROR(__xludf.DUMMYFUNCTION("GOOGLETRANSLATE(D259, ""he"", ""en"")"),"#VALUE!")</f>
        <v>#VALUE!</v>
      </c>
    </row>
    <row r="260" ht="15.75" customHeight="1">
      <c r="E260" s="4" t="str">
        <f>IFERROR(__xludf.DUMMYFUNCTION("GOOGLETRANSLATE(D260, ""he"", ""en"")"),"#VALUE!")</f>
        <v>#VALUE!</v>
      </c>
    </row>
    <row r="261" ht="15.75" customHeight="1">
      <c r="E261" s="4" t="str">
        <f>IFERROR(__xludf.DUMMYFUNCTION("GOOGLETRANSLATE(D261, ""he"", ""en"")"),"#VALUE!")</f>
        <v>#VALUE!</v>
      </c>
    </row>
    <row r="262" ht="15.75" customHeight="1">
      <c r="E262" s="4" t="str">
        <f>IFERROR(__xludf.DUMMYFUNCTION("GOOGLETRANSLATE(D262, ""he"", ""en"")"),"#VALUE!")</f>
        <v>#VALUE!</v>
      </c>
    </row>
    <row r="263" ht="15.75" customHeight="1">
      <c r="E263" s="4" t="str">
        <f>IFERROR(__xludf.DUMMYFUNCTION("GOOGLETRANSLATE(D263, ""he"", ""en"")"),"#VALUE!")</f>
        <v>#VALUE!</v>
      </c>
    </row>
    <row r="264" ht="15.75" customHeight="1">
      <c r="E264" s="4" t="str">
        <f>IFERROR(__xludf.DUMMYFUNCTION("GOOGLETRANSLATE(D264, ""he"", ""en"")"),"#VALUE!")</f>
        <v>#VALUE!</v>
      </c>
    </row>
    <row r="265" ht="15.75" customHeight="1">
      <c r="E265" s="4" t="str">
        <f>IFERROR(__xludf.DUMMYFUNCTION("GOOGLETRANSLATE(D265, ""he"", ""en"")"),"#VALUE!")</f>
        <v>#VALUE!</v>
      </c>
    </row>
    <row r="266" ht="15.75" customHeight="1">
      <c r="E266" s="4" t="str">
        <f>IFERROR(__xludf.DUMMYFUNCTION("GOOGLETRANSLATE(D266, ""he"", ""en"")"),"#VALUE!")</f>
        <v>#VALUE!</v>
      </c>
    </row>
    <row r="267" ht="15.75" customHeight="1">
      <c r="E267" s="4" t="str">
        <f>IFERROR(__xludf.DUMMYFUNCTION("GOOGLETRANSLATE(D267, ""he"", ""en"")"),"#VALUE!")</f>
        <v>#VALUE!</v>
      </c>
    </row>
    <row r="268" ht="15.75" customHeight="1">
      <c r="E268" s="4" t="str">
        <f>IFERROR(__xludf.DUMMYFUNCTION("GOOGLETRANSLATE(D268, ""he"", ""en"")"),"#VALUE!")</f>
        <v>#VALUE!</v>
      </c>
    </row>
    <row r="269" ht="15.75" customHeight="1">
      <c r="E269" s="4" t="str">
        <f>IFERROR(__xludf.DUMMYFUNCTION("GOOGLETRANSLATE(D269, ""he"", ""en"")"),"#VALUE!")</f>
        <v>#VALUE!</v>
      </c>
    </row>
    <row r="270" ht="15.75" customHeight="1">
      <c r="E270" s="4" t="str">
        <f>IFERROR(__xludf.DUMMYFUNCTION("GOOGLETRANSLATE(D270, ""he"", ""en"")"),"#VALUE!")</f>
        <v>#VALUE!</v>
      </c>
    </row>
    <row r="271" ht="15.75" customHeight="1">
      <c r="E271" s="4" t="str">
        <f>IFERROR(__xludf.DUMMYFUNCTION("GOOGLETRANSLATE(D271, ""he"", ""en"")"),"#VALUE!")</f>
        <v>#VALUE!</v>
      </c>
    </row>
    <row r="272" ht="15.75" customHeight="1">
      <c r="E272" s="4" t="str">
        <f>IFERROR(__xludf.DUMMYFUNCTION("GOOGLETRANSLATE(D272, ""he"", ""en"")"),"#VALUE!")</f>
        <v>#VALUE!</v>
      </c>
    </row>
    <row r="273" ht="15.75" customHeight="1">
      <c r="E273" s="4" t="str">
        <f>IFERROR(__xludf.DUMMYFUNCTION("GOOGLETRANSLATE(D273, ""he"", ""en"")"),"#VALUE!")</f>
        <v>#VALUE!</v>
      </c>
    </row>
    <row r="274" ht="15.75" customHeight="1">
      <c r="E274" s="4" t="str">
        <f>IFERROR(__xludf.DUMMYFUNCTION("GOOGLETRANSLATE(D274, ""he"", ""en"")"),"#VALUE!")</f>
        <v>#VALUE!</v>
      </c>
    </row>
    <row r="275" ht="15.75" customHeight="1">
      <c r="E275" s="4" t="str">
        <f>IFERROR(__xludf.DUMMYFUNCTION("GOOGLETRANSLATE(D275, ""he"", ""en"")"),"#VALUE!")</f>
        <v>#VALUE!</v>
      </c>
    </row>
    <row r="276" ht="15.75" customHeight="1">
      <c r="E276" s="4" t="str">
        <f>IFERROR(__xludf.DUMMYFUNCTION("GOOGLETRANSLATE(D276, ""he"", ""en"")"),"#VALUE!")</f>
        <v>#VALUE!</v>
      </c>
    </row>
    <row r="277" ht="15.75" customHeight="1">
      <c r="E277" s="4" t="str">
        <f>IFERROR(__xludf.DUMMYFUNCTION("GOOGLETRANSLATE(D277, ""he"", ""en"")"),"#VALUE!")</f>
        <v>#VALUE!</v>
      </c>
    </row>
    <row r="278" ht="15.75" customHeight="1">
      <c r="E278" s="4" t="str">
        <f>IFERROR(__xludf.DUMMYFUNCTION("GOOGLETRANSLATE(D278, ""he"", ""en"")"),"#VALUE!")</f>
        <v>#VALUE!</v>
      </c>
    </row>
    <row r="279" ht="15.75" customHeight="1">
      <c r="E279" s="4" t="str">
        <f>IFERROR(__xludf.DUMMYFUNCTION("GOOGLETRANSLATE(D279, ""he"", ""en"")"),"#VALUE!")</f>
        <v>#VALUE!</v>
      </c>
    </row>
    <row r="280" ht="15.75" customHeight="1">
      <c r="E280" s="4" t="str">
        <f>IFERROR(__xludf.DUMMYFUNCTION("GOOGLETRANSLATE(D280, ""he"", ""en"")"),"#VALUE!")</f>
        <v>#VALUE!</v>
      </c>
    </row>
    <row r="281" ht="15.75" customHeight="1">
      <c r="E281" s="4" t="str">
        <f>IFERROR(__xludf.DUMMYFUNCTION("GOOGLETRANSLATE(D281, ""he"", ""en"")"),"#VALUE!")</f>
        <v>#VALUE!</v>
      </c>
    </row>
    <row r="282" ht="15.75" customHeight="1">
      <c r="E282" s="4" t="str">
        <f>IFERROR(__xludf.DUMMYFUNCTION("GOOGLETRANSLATE(D282, ""he"", ""en"")"),"#VALUE!")</f>
        <v>#VALUE!</v>
      </c>
    </row>
    <row r="283" ht="15.75" customHeight="1">
      <c r="E283" s="4" t="str">
        <f>IFERROR(__xludf.DUMMYFUNCTION("GOOGLETRANSLATE(D283, ""he"", ""en"")"),"#VALUE!")</f>
        <v>#VALUE!</v>
      </c>
    </row>
    <row r="284" ht="15.75" customHeight="1">
      <c r="E284" s="4" t="str">
        <f>IFERROR(__xludf.DUMMYFUNCTION("GOOGLETRANSLATE(D284, ""he"", ""en"")"),"#VALUE!")</f>
        <v>#VALUE!</v>
      </c>
    </row>
    <row r="285" ht="15.75" customHeight="1">
      <c r="E285" s="4" t="str">
        <f>IFERROR(__xludf.DUMMYFUNCTION("GOOGLETRANSLATE(D285, ""he"", ""en"")"),"#VALUE!")</f>
        <v>#VALUE!</v>
      </c>
    </row>
    <row r="286" ht="15.75" customHeight="1">
      <c r="E286" s="4" t="str">
        <f>IFERROR(__xludf.DUMMYFUNCTION("GOOGLETRANSLATE(D286, ""he"", ""en"")"),"#VALUE!")</f>
        <v>#VALUE!</v>
      </c>
    </row>
    <row r="287" ht="15.75" customHeight="1">
      <c r="E287" s="4" t="str">
        <f>IFERROR(__xludf.DUMMYFUNCTION("GOOGLETRANSLATE(D287, ""he"", ""en"")"),"#VALUE!")</f>
        <v>#VALUE!</v>
      </c>
    </row>
    <row r="288" ht="15.75" customHeight="1">
      <c r="E288" s="4" t="str">
        <f>IFERROR(__xludf.DUMMYFUNCTION("GOOGLETRANSLATE(D288, ""he"", ""en"")"),"#VALUE!")</f>
        <v>#VALUE!</v>
      </c>
    </row>
    <row r="289" ht="15.75" customHeight="1">
      <c r="E289" s="4" t="str">
        <f>IFERROR(__xludf.DUMMYFUNCTION("GOOGLETRANSLATE(D289, ""he"", ""en"")"),"#VALUE!")</f>
        <v>#VALUE!</v>
      </c>
    </row>
    <row r="290" ht="15.75" customHeight="1">
      <c r="E290" s="4" t="str">
        <f>IFERROR(__xludf.DUMMYFUNCTION("GOOGLETRANSLATE(D290, ""he"", ""en"")"),"#VALUE!")</f>
        <v>#VALUE!</v>
      </c>
    </row>
    <row r="291" ht="15.75" customHeight="1">
      <c r="E291" s="4" t="str">
        <f>IFERROR(__xludf.DUMMYFUNCTION("GOOGLETRANSLATE(D291, ""he"", ""en"")"),"#VALUE!")</f>
        <v>#VALUE!</v>
      </c>
    </row>
    <row r="292" ht="15.75" customHeight="1">
      <c r="E292" s="4" t="str">
        <f>IFERROR(__xludf.DUMMYFUNCTION("GOOGLETRANSLATE(D292, ""he"", ""en"")"),"#VALUE!")</f>
        <v>#VALUE!</v>
      </c>
    </row>
    <row r="293" ht="15.75" customHeight="1">
      <c r="E293" s="4" t="str">
        <f>IFERROR(__xludf.DUMMYFUNCTION("GOOGLETRANSLATE(D293, ""he"", ""en"")"),"#VALUE!")</f>
        <v>#VALUE!</v>
      </c>
    </row>
    <row r="294" ht="15.75" customHeight="1">
      <c r="E294" s="4" t="str">
        <f>IFERROR(__xludf.DUMMYFUNCTION("GOOGLETRANSLATE(D294, ""he"", ""en"")"),"#VALUE!")</f>
        <v>#VALUE!</v>
      </c>
    </row>
    <row r="295" ht="15.75" customHeight="1">
      <c r="E295" s="4" t="str">
        <f>IFERROR(__xludf.DUMMYFUNCTION("GOOGLETRANSLATE(D295, ""he"", ""en"")"),"#VALUE!")</f>
        <v>#VALUE!</v>
      </c>
    </row>
    <row r="296" ht="15.75" customHeight="1">
      <c r="E296" s="4" t="str">
        <f>IFERROR(__xludf.DUMMYFUNCTION("GOOGLETRANSLATE(D296, ""he"", ""en"")"),"#VALUE!")</f>
        <v>#VALUE!</v>
      </c>
    </row>
    <row r="297" ht="15.75" customHeight="1">
      <c r="E297" s="4" t="str">
        <f>IFERROR(__xludf.DUMMYFUNCTION("GOOGLETRANSLATE(D297, ""he"", ""en"")"),"#VALUE!")</f>
        <v>#VALUE!</v>
      </c>
    </row>
    <row r="298" ht="15.75" customHeight="1">
      <c r="E298" s="4" t="str">
        <f>IFERROR(__xludf.DUMMYFUNCTION("GOOGLETRANSLATE(D298, ""he"", ""en"")"),"#VALUE!")</f>
        <v>#VALUE!</v>
      </c>
    </row>
    <row r="299" ht="15.75" customHeight="1">
      <c r="E299" s="4" t="str">
        <f>IFERROR(__xludf.DUMMYFUNCTION("GOOGLETRANSLATE(D299, ""he"", ""en"")"),"#VALUE!")</f>
        <v>#VALUE!</v>
      </c>
    </row>
    <row r="300" ht="15.75" customHeight="1">
      <c r="E300" s="4" t="str">
        <f>IFERROR(__xludf.DUMMYFUNCTION("GOOGLETRANSLATE(D300, ""he"", ""en"")"),"#VALUE!")</f>
        <v>#VALUE!</v>
      </c>
    </row>
    <row r="301" ht="15.75" customHeight="1">
      <c r="E301" s="4" t="str">
        <f>IFERROR(__xludf.DUMMYFUNCTION("GOOGLETRANSLATE(D301, ""he"", ""en"")"),"#VALUE!")</f>
        <v>#VALUE!</v>
      </c>
    </row>
    <row r="302" ht="15.75" customHeight="1">
      <c r="E302" s="4" t="str">
        <f>IFERROR(__xludf.DUMMYFUNCTION("GOOGLETRANSLATE(D302, ""he"", ""en"")"),"#VALUE!")</f>
        <v>#VALUE!</v>
      </c>
    </row>
    <row r="303" ht="15.75" customHeight="1">
      <c r="E303" s="4" t="str">
        <f>IFERROR(__xludf.DUMMYFUNCTION("GOOGLETRANSLATE(D303, ""he"", ""en"")"),"#VALUE!")</f>
        <v>#VALUE!</v>
      </c>
    </row>
    <row r="304" ht="15.75" customHeight="1">
      <c r="E304" s="4" t="str">
        <f>IFERROR(__xludf.DUMMYFUNCTION("GOOGLETRANSLATE(D304, ""he"", ""en"")"),"#VALUE!")</f>
        <v>#VALUE!</v>
      </c>
    </row>
    <row r="305" ht="15.75" customHeight="1">
      <c r="E305" s="4" t="str">
        <f>IFERROR(__xludf.DUMMYFUNCTION("GOOGLETRANSLATE(D305, ""he"", ""en"")"),"#VALUE!")</f>
        <v>#VALUE!</v>
      </c>
    </row>
    <row r="306" ht="15.75" customHeight="1">
      <c r="E306" s="4" t="str">
        <f>IFERROR(__xludf.DUMMYFUNCTION("GOOGLETRANSLATE(D306, ""he"", ""en"")"),"#VALUE!")</f>
        <v>#VALUE!</v>
      </c>
    </row>
    <row r="307" ht="15.75" customHeight="1">
      <c r="E307" s="4" t="str">
        <f>IFERROR(__xludf.DUMMYFUNCTION("GOOGLETRANSLATE(D307, ""he"", ""en"")"),"#VALUE!")</f>
        <v>#VALUE!</v>
      </c>
    </row>
    <row r="308" ht="15.75" customHeight="1">
      <c r="E308" s="4" t="str">
        <f>IFERROR(__xludf.DUMMYFUNCTION("GOOGLETRANSLATE(D308, ""he"", ""en"")"),"#VALUE!")</f>
        <v>#VALUE!</v>
      </c>
    </row>
    <row r="309" ht="15.75" customHeight="1">
      <c r="E309" s="4" t="str">
        <f>IFERROR(__xludf.DUMMYFUNCTION("GOOGLETRANSLATE(D309, ""he"", ""en"")"),"#VALUE!")</f>
        <v>#VALUE!</v>
      </c>
    </row>
    <row r="310" ht="15.75" customHeight="1">
      <c r="E310" s="4" t="str">
        <f>IFERROR(__xludf.DUMMYFUNCTION("GOOGLETRANSLATE(D310, ""he"", ""en"")"),"#VALUE!")</f>
        <v>#VALUE!</v>
      </c>
    </row>
    <row r="311" ht="15.75" customHeight="1">
      <c r="E311" s="4" t="str">
        <f>IFERROR(__xludf.DUMMYFUNCTION("GOOGLETRANSLATE(D311, ""he"", ""en"")"),"#VALUE!")</f>
        <v>#VALUE!</v>
      </c>
    </row>
    <row r="312" ht="15.75" customHeight="1">
      <c r="E312" s="4" t="str">
        <f>IFERROR(__xludf.DUMMYFUNCTION("GOOGLETRANSLATE(D312, ""he"", ""en"")"),"#VALUE!")</f>
        <v>#VALUE!</v>
      </c>
    </row>
    <row r="313" ht="15.75" customHeight="1">
      <c r="E313" s="4" t="str">
        <f>IFERROR(__xludf.DUMMYFUNCTION("GOOGLETRANSLATE(D313, ""he"", ""en"")"),"#VALUE!")</f>
        <v>#VALUE!</v>
      </c>
    </row>
    <row r="314" ht="15.75" customHeight="1">
      <c r="E314" s="4" t="str">
        <f>IFERROR(__xludf.DUMMYFUNCTION("GOOGLETRANSLATE(D314, ""he"", ""en"")"),"#VALUE!")</f>
        <v>#VALUE!</v>
      </c>
    </row>
    <row r="315" ht="15.75" customHeight="1">
      <c r="E315" s="4" t="str">
        <f>IFERROR(__xludf.DUMMYFUNCTION("GOOGLETRANSLATE(D315, ""he"", ""en"")"),"#VALUE!")</f>
        <v>#VALUE!</v>
      </c>
    </row>
    <row r="316" ht="15.75" customHeight="1">
      <c r="E316" s="4" t="str">
        <f>IFERROR(__xludf.DUMMYFUNCTION("GOOGLETRANSLATE(D316, ""he"", ""en"")"),"#VALUE!")</f>
        <v>#VALUE!</v>
      </c>
    </row>
    <row r="317" ht="15.75" customHeight="1">
      <c r="E317" s="4" t="str">
        <f>IFERROR(__xludf.DUMMYFUNCTION("GOOGLETRANSLATE(D317, ""he"", ""en"")"),"#VALUE!")</f>
        <v>#VALUE!</v>
      </c>
    </row>
    <row r="318" ht="15.75" customHeight="1">
      <c r="E318" s="4" t="str">
        <f>IFERROR(__xludf.DUMMYFUNCTION("GOOGLETRANSLATE(D318, ""he"", ""en"")"),"#VALUE!")</f>
        <v>#VALUE!</v>
      </c>
    </row>
    <row r="319" ht="15.75" customHeight="1">
      <c r="E319" s="4" t="str">
        <f>IFERROR(__xludf.DUMMYFUNCTION("GOOGLETRANSLATE(D319, ""he"", ""en"")"),"#VALUE!")</f>
        <v>#VALUE!</v>
      </c>
    </row>
    <row r="320" ht="15.75" customHeight="1">
      <c r="E320" s="4" t="str">
        <f>IFERROR(__xludf.DUMMYFUNCTION("GOOGLETRANSLATE(D320, ""he"", ""en"")"),"#VALUE!")</f>
        <v>#VALUE!</v>
      </c>
    </row>
    <row r="321" ht="15.75" customHeight="1">
      <c r="E321" s="4" t="str">
        <f>IFERROR(__xludf.DUMMYFUNCTION("GOOGLETRANSLATE(D321, ""he"", ""en"")"),"#VALUE!")</f>
        <v>#VALUE!</v>
      </c>
    </row>
    <row r="322" ht="15.75" customHeight="1">
      <c r="E322" s="4" t="str">
        <f>IFERROR(__xludf.DUMMYFUNCTION("GOOGLETRANSLATE(D322, ""he"", ""en"")"),"#VALUE!")</f>
        <v>#VALUE!</v>
      </c>
    </row>
    <row r="323" ht="15.75" customHeight="1">
      <c r="E323" s="4" t="str">
        <f>IFERROR(__xludf.DUMMYFUNCTION("GOOGLETRANSLATE(D323, ""he"", ""en"")"),"#VALUE!")</f>
        <v>#VALUE!</v>
      </c>
    </row>
    <row r="324" ht="15.75" customHeight="1">
      <c r="E324" s="4" t="str">
        <f>IFERROR(__xludf.DUMMYFUNCTION("GOOGLETRANSLATE(D324, ""he"", ""en"")"),"#VALUE!")</f>
        <v>#VALUE!</v>
      </c>
    </row>
    <row r="325" ht="15.75" customHeight="1">
      <c r="E325" s="4" t="str">
        <f>IFERROR(__xludf.DUMMYFUNCTION("GOOGLETRANSLATE(D325, ""he"", ""en"")"),"#VALUE!")</f>
        <v>#VALUE!</v>
      </c>
    </row>
    <row r="326" ht="15.75" customHeight="1">
      <c r="E326" s="4" t="str">
        <f>IFERROR(__xludf.DUMMYFUNCTION("GOOGLETRANSLATE(D326, ""he"", ""en"")"),"#VALUE!")</f>
        <v>#VALUE!</v>
      </c>
    </row>
    <row r="327" ht="15.75" customHeight="1">
      <c r="E327" s="4" t="str">
        <f>IFERROR(__xludf.DUMMYFUNCTION("GOOGLETRANSLATE(D327, ""he"", ""en"")"),"#VALUE!")</f>
        <v>#VALUE!</v>
      </c>
    </row>
    <row r="328" ht="15.75" customHeight="1">
      <c r="E328" s="4" t="str">
        <f>IFERROR(__xludf.DUMMYFUNCTION("GOOGLETRANSLATE(D328, ""he"", ""en"")"),"#VALUE!")</f>
        <v>#VALUE!</v>
      </c>
    </row>
    <row r="329" ht="15.75" customHeight="1">
      <c r="E329" s="4" t="str">
        <f>IFERROR(__xludf.DUMMYFUNCTION("GOOGLETRANSLATE(D329, ""he"", ""en"")"),"#VALUE!")</f>
        <v>#VALUE!</v>
      </c>
    </row>
    <row r="330" ht="15.75" customHeight="1">
      <c r="E330" s="4" t="str">
        <f>IFERROR(__xludf.DUMMYFUNCTION("GOOGLETRANSLATE(D330, ""he"", ""en"")"),"#VALUE!")</f>
        <v>#VALUE!</v>
      </c>
    </row>
    <row r="331" ht="15.75" customHeight="1">
      <c r="E331" s="4" t="str">
        <f>IFERROR(__xludf.DUMMYFUNCTION("GOOGLETRANSLATE(D331, ""he"", ""en"")"),"#VALUE!")</f>
        <v>#VALUE!</v>
      </c>
    </row>
    <row r="332" ht="15.75" customHeight="1">
      <c r="E332" s="4" t="str">
        <f>IFERROR(__xludf.DUMMYFUNCTION("GOOGLETRANSLATE(D332, ""he"", ""en"")"),"#VALUE!")</f>
        <v>#VALUE!</v>
      </c>
    </row>
    <row r="333" ht="15.75" customHeight="1">
      <c r="E333" s="4" t="str">
        <f>IFERROR(__xludf.DUMMYFUNCTION("GOOGLETRANSLATE(D333, ""he"", ""en"")"),"#VALUE!")</f>
        <v>#VALUE!</v>
      </c>
    </row>
    <row r="334" ht="15.75" customHeight="1">
      <c r="E334" s="4" t="str">
        <f>IFERROR(__xludf.DUMMYFUNCTION("GOOGLETRANSLATE(D334, ""he"", ""en"")"),"#VALUE!")</f>
        <v>#VALUE!</v>
      </c>
    </row>
    <row r="335" ht="15.75" customHeight="1">
      <c r="E335" s="4" t="str">
        <f>IFERROR(__xludf.DUMMYFUNCTION("GOOGLETRANSLATE(D335, ""he"", ""en"")"),"#VALUE!")</f>
        <v>#VALUE!</v>
      </c>
    </row>
    <row r="336" ht="15.75" customHeight="1">
      <c r="E336" s="4" t="str">
        <f>IFERROR(__xludf.DUMMYFUNCTION("GOOGLETRANSLATE(D336, ""he"", ""en"")"),"#VALUE!")</f>
        <v>#VALUE!</v>
      </c>
    </row>
    <row r="337" ht="15.75" customHeight="1">
      <c r="E337" s="4" t="str">
        <f>IFERROR(__xludf.DUMMYFUNCTION("GOOGLETRANSLATE(D337, ""he"", ""en"")"),"#VALUE!")</f>
        <v>#VALUE!</v>
      </c>
    </row>
    <row r="338" ht="15.75" customHeight="1">
      <c r="E338" s="4" t="str">
        <f>IFERROR(__xludf.DUMMYFUNCTION("GOOGLETRANSLATE(D338, ""he"", ""en"")"),"#VALUE!")</f>
        <v>#VALUE!</v>
      </c>
    </row>
    <row r="339" ht="15.75" customHeight="1">
      <c r="E339" s="4" t="str">
        <f>IFERROR(__xludf.DUMMYFUNCTION("GOOGLETRANSLATE(D339, ""he"", ""en"")"),"#VALUE!")</f>
        <v>#VALUE!</v>
      </c>
    </row>
    <row r="340" ht="15.75" customHeight="1">
      <c r="E340" s="4" t="str">
        <f>IFERROR(__xludf.DUMMYFUNCTION("GOOGLETRANSLATE(D340, ""he"", ""en"")"),"#VALUE!")</f>
        <v>#VALUE!</v>
      </c>
    </row>
    <row r="341" ht="15.75" customHeight="1">
      <c r="E341" s="4" t="str">
        <f>IFERROR(__xludf.DUMMYFUNCTION("GOOGLETRANSLATE(D341, ""he"", ""en"")"),"#VALUE!")</f>
        <v>#VALUE!</v>
      </c>
    </row>
    <row r="342" ht="15.75" customHeight="1">
      <c r="E342" s="4" t="str">
        <f>IFERROR(__xludf.DUMMYFUNCTION("GOOGLETRANSLATE(D342, ""he"", ""en"")"),"#VALUE!")</f>
        <v>#VALUE!</v>
      </c>
    </row>
    <row r="343" ht="15.75" customHeight="1">
      <c r="E343" s="4" t="str">
        <f>IFERROR(__xludf.DUMMYFUNCTION("GOOGLETRANSLATE(D343, ""he"", ""en"")"),"#VALUE!")</f>
        <v>#VALUE!</v>
      </c>
    </row>
    <row r="344" ht="15.75" customHeight="1">
      <c r="E344" s="4" t="str">
        <f>IFERROR(__xludf.DUMMYFUNCTION("GOOGLETRANSLATE(D344, ""he"", ""en"")"),"#VALUE!")</f>
        <v>#VALUE!</v>
      </c>
    </row>
    <row r="345" ht="15.75" customHeight="1">
      <c r="E345" s="4" t="str">
        <f>IFERROR(__xludf.DUMMYFUNCTION("GOOGLETRANSLATE(D345, ""he"", ""en"")"),"#VALUE!")</f>
        <v>#VALUE!</v>
      </c>
    </row>
    <row r="346" ht="15.75" customHeight="1">
      <c r="E346" s="4" t="str">
        <f>IFERROR(__xludf.DUMMYFUNCTION("GOOGLETRANSLATE(D346, ""he"", ""en"")"),"#VALUE!")</f>
        <v>#VALUE!</v>
      </c>
    </row>
    <row r="347" ht="15.75" customHeight="1">
      <c r="E347" s="4" t="str">
        <f>IFERROR(__xludf.DUMMYFUNCTION("GOOGLETRANSLATE(D347, ""he"", ""en"")"),"#VALUE!")</f>
        <v>#VALUE!</v>
      </c>
    </row>
    <row r="348" ht="15.75" customHeight="1">
      <c r="E348" s="4" t="str">
        <f>IFERROR(__xludf.DUMMYFUNCTION("GOOGLETRANSLATE(D348, ""he"", ""en"")"),"#VALUE!")</f>
        <v>#VALUE!</v>
      </c>
    </row>
    <row r="349" ht="15.75" customHeight="1">
      <c r="E349" s="4" t="str">
        <f>IFERROR(__xludf.DUMMYFUNCTION("GOOGLETRANSLATE(D349, ""he"", ""en"")"),"#VALUE!")</f>
        <v>#VALUE!</v>
      </c>
    </row>
    <row r="350" ht="15.75" customHeight="1">
      <c r="E350" s="4" t="str">
        <f>IFERROR(__xludf.DUMMYFUNCTION("GOOGLETRANSLATE(D350, ""he"", ""en"")"),"#VALUE!")</f>
        <v>#VALUE!</v>
      </c>
    </row>
    <row r="351" ht="15.75" customHeight="1">
      <c r="E351" s="4" t="str">
        <f>IFERROR(__xludf.DUMMYFUNCTION("GOOGLETRANSLATE(D351, ""he"", ""en"")"),"#VALUE!")</f>
        <v>#VALUE!</v>
      </c>
    </row>
    <row r="352" ht="15.75" customHeight="1">
      <c r="E352" s="4" t="str">
        <f>IFERROR(__xludf.DUMMYFUNCTION("GOOGLETRANSLATE(D352, ""he"", ""en"")"),"#VALUE!")</f>
        <v>#VALUE!</v>
      </c>
    </row>
    <row r="353" ht="15.75" customHeight="1">
      <c r="E353" s="4" t="str">
        <f>IFERROR(__xludf.DUMMYFUNCTION("GOOGLETRANSLATE(D353, ""he"", ""en"")"),"#VALUE!")</f>
        <v>#VALUE!</v>
      </c>
    </row>
    <row r="354" ht="15.75" customHeight="1">
      <c r="E354" s="4" t="str">
        <f>IFERROR(__xludf.DUMMYFUNCTION("GOOGLETRANSLATE(D354, ""he"", ""en"")"),"#VALUE!")</f>
        <v>#VALUE!</v>
      </c>
    </row>
    <row r="355" ht="15.75" customHeight="1">
      <c r="E355" s="4" t="str">
        <f>IFERROR(__xludf.DUMMYFUNCTION("GOOGLETRANSLATE(D355, ""he"", ""en"")"),"#VALUE!")</f>
        <v>#VALUE!</v>
      </c>
    </row>
    <row r="356" ht="15.75" customHeight="1">
      <c r="E356" s="4" t="str">
        <f>IFERROR(__xludf.DUMMYFUNCTION("GOOGLETRANSLATE(D356, ""he"", ""en"")"),"#VALUE!")</f>
        <v>#VALUE!</v>
      </c>
    </row>
    <row r="357" ht="15.75" customHeight="1">
      <c r="E357" s="4" t="str">
        <f>IFERROR(__xludf.DUMMYFUNCTION("GOOGLETRANSLATE(D357, ""he"", ""en"")"),"#VALUE!")</f>
        <v>#VALUE!</v>
      </c>
    </row>
    <row r="358" ht="15.75" customHeight="1">
      <c r="E358" s="4" t="str">
        <f>IFERROR(__xludf.DUMMYFUNCTION("GOOGLETRANSLATE(D358, ""he"", ""en"")"),"#VALUE!")</f>
        <v>#VALUE!</v>
      </c>
    </row>
    <row r="359" ht="15.75" customHeight="1">
      <c r="E359" s="4" t="str">
        <f>IFERROR(__xludf.DUMMYFUNCTION("GOOGLETRANSLATE(D359, ""he"", ""en"")"),"#VALUE!")</f>
        <v>#VALUE!</v>
      </c>
    </row>
    <row r="360" ht="15.75" customHeight="1">
      <c r="E360" s="4" t="str">
        <f>IFERROR(__xludf.DUMMYFUNCTION("GOOGLETRANSLATE(D360, ""he"", ""en"")"),"#VALUE!")</f>
        <v>#VALUE!</v>
      </c>
    </row>
    <row r="361" ht="15.75" customHeight="1">
      <c r="E361" s="4" t="str">
        <f>IFERROR(__xludf.DUMMYFUNCTION("GOOGLETRANSLATE(D361, ""he"", ""en"")"),"#VALUE!")</f>
        <v>#VALUE!</v>
      </c>
    </row>
    <row r="362" ht="15.75" customHeight="1">
      <c r="E362" s="4" t="str">
        <f>IFERROR(__xludf.DUMMYFUNCTION("GOOGLETRANSLATE(D362, ""he"", ""en"")"),"#VALUE!")</f>
        <v>#VALUE!</v>
      </c>
    </row>
    <row r="363" ht="15.75" customHeight="1">
      <c r="E363" s="4" t="str">
        <f>IFERROR(__xludf.DUMMYFUNCTION("GOOGLETRANSLATE(D363, ""he"", ""en"")"),"#VALUE!")</f>
        <v>#VALUE!</v>
      </c>
    </row>
    <row r="364" ht="15.75" customHeight="1">
      <c r="E364" s="4" t="str">
        <f>IFERROR(__xludf.DUMMYFUNCTION("GOOGLETRANSLATE(D364, ""he"", ""en"")"),"#VALUE!")</f>
        <v>#VALUE!</v>
      </c>
    </row>
    <row r="365" ht="15.75" customHeight="1">
      <c r="E365" s="4" t="str">
        <f>IFERROR(__xludf.DUMMYFUNCTION("GOOGLETRANSLATE(D365, ""he"", ""en"")"),"#VALUE!")</f>
        <v>#VALUE!</v>
      </c>
    </row>
    <row r="366" ht="15.75" customHeight="1">
      <c r="E366" s="4" t="str">
        <f>IFERROR(__xludf.DUMMYFUNCTION("GOOGLETRANSLATE(D366, ""he"", ""en"")"),"#VALUE!")</f>
        <v>#VALUE!</v>
      </c>
    </row>
    <row r="367" ht="15.75" customHeight="1">
      <c r="E367" s="4" t="str">
        <f>IFERROR(__xludf.DUMMYFUNCTION("GOOGLETRANSLATE(D367, ""he"", ""en"")"),"#VALUE!")</f>
        <v>#VALUE!</v>
      </c>
    </row>
    <row r="368" ht="15.75" customHeight="1">
      <c r="E368" s="4" t="str">
        <f>IFERROR(__xludf.DUMMYFUNCTION("GOOGLETRANSLATE(D368, ""he"", ""en"")"),"#VALUE!")</f>
        <v>#VALUE!</v>
      </c>
    </row>
    <row r="369" ht="15.75" customHeight="1">
      <c r="E369" s="4" t="str">
        <f>IFERROR(__xludf.DUMMYFUNCTION("GOOGLETRANSLATE(D369, ""he"", ""en"")"),"#VALUE!")</f>
        <v>#VALUE!</v>
      </c>
    </row>
    <row r="370" ht="15.75" customHeight="1">
      <c r="E370" s="4" t="str">
        <f>IFERROR(__xludf.DUMMYFUNCTION("GOOGLETRANSLATE(D370, ""he"", ""en"")"),"#VALUE!")</f>
        <v>#VALUE!</v>
      </c>
    </row>
    <row r="371" ht="15.75" customHeight="1">
      <c r="E371" s="4" t="str">
        <f>IFERROR(__xludf.DUMMYFUNCTION("GOOGLETRANSLATE(D371, ""he"", ""en"")"),"#VALUE!")</f>
        <v>#VALUE!</v>
      </c>
    </row>
    <row r="372" ht="15.75" customHeight="1">
      <c r="E372" s="4" t="str">
        <f>IFERROR(__xludf.DUMMYFUNCTION("GOOGLETRANSLATE(D372, ""he"", ""en"")"),"#VALUE!")</f>
        <v>#VALUE!</v>
      </c>
    </row>
    <row r="373" ht="15.75" customHeight="1">
      <c r="E373" s="4" t="str">
        <f>IFERROR(__xludf.DUMMYFUNCTION("GOOGLETRANSLATE(D373, ""he"", ""en"")"),"#VALUE!")</f>
        <v>#VALUE!</v>
      </c>
    </row>
    <row r="374" ht="15.75" customHeight="1">
      <c r="E374" s="4" t="str">
        <f>IFERROR(__xludf.DUMMYFUNCTION("GOOGLETRANSLATE(D374, ""he"", ""en"")"),"#VALUE!")</f>
        <v>#VALUE!</v>
      </c>
    </row>
    <row r="375" ht="15.75" customHeight="1">
      <c r="E375" s="4" t="str">
        <f>IFERROR(__xludf.DUMMYFUNCTION("GOOGLETRANSLATE(D375, ""he"", ""en"")"),"#VALUE!")</f>
        <v>#VALUE!</v>
      </c>
    </row>
    <row r="376" ht="15.75" customHeight="1">
      <c r="E376" s="4" t="str">
        <f>IFERROR(__xludf.DUMMYFUNCTION("GOOGLETRANSLATE(D376, ""he"", ""en"")"),"#VALUE!")</f>
        <v>#VALUE!</v>
      </c>
    </row>
    <row r="377" ht="15.75" customHeight="1">
      <c r="E377" s="4" t="str">
        <f>IFERROR(__xludf.DUMMYFUNCTION("GOOGLETRANSLATE(D377, ""he"", ""en"")"),"#VALUE!")</f>
        <v>#VALUE!</v>
      </c>
    </row>
    <row r="378" ht="15.75" customHeight="1">
      <c r="E378" s="4" t="str">
        <f>IFERROR(__xludf.DUMMYFUNCTION("GOOGLETRANSLATE(D378, ""he"", ""en"")"),"#VALUE!")</f>
        <v>#VALUE!</v>
      </c>
    </row>
    <row r="379" ht="15.75" customHeight="1">
      <c r="E379" s="4" t="str">
        <f>IFERROR(__xludf.DUMMYFUNCTION("GOOGLETRANSLATE(D379, ""he"", ""en"")"),"#VALUE!")</f>
        <v>#VALUE!</v>
      </c>
    </row>
    <row r="380" ht="15.75" customHeight="1">
      <c r="E380" s="4" t="str">
        <f>IFERROR(__xludf.DUMMYFUNCTION("GOOGLETRANSLATE(D380, ""he"", ""en"")"),"#VALUE!")</f>
        <v>#VALUE!</v>
      </c>
    </row>
    <row r="381" ht="15.75" customHeight="1">
      <c r="E381" s="4" t="str">
        <f>IFERROR(__xludf.DUMMYFUNCTION("GOOGLETRANSLATE(D381, ""he"", ""en"")"),"#VALUE!")</f>
        <v>#VALUE!</v>
      </c>
    </row>
    <row r="382" ht="15.75" customHeight="1">
      <c r="E382" s="4" t="str">
        <f>IFERROR(__xludf.DUMMYFUNCTION("GOOGLETRANSLATE(D382, ""he"", ""en"")"),"#VALUE!")</f>
        <v>#VALUE!</v>
      </c>
    </row>
    <row r="383" ht="15.75" customHeight="1">
      <c r="E383" s="4" t="str">
        <f>IFERROR(__xludf.DUMMYFUNCTION("GOOGLETRANSLATE(D383, ""he"", ""en"")"),"#VALUE!")</f>
        <v>#VALUE!</v>
      </c>
    </row>
    <row r="384" ht="15.75" customHeight="1">
      <c r="E384" s="4" t="str">
        <f>IFERROR(__xludf.DUMMYFUNCTION("GOOGLETRANSLATE(D384, ""he"", ""en"")"),"#VALUE!")</f>
        <v>#VALUE!</v>
      </c>
    </row>
    <row r="385" ht="15.75" customHeight="1">
      <c r="E385" s="4" t="str">
        <f>IFERROR(__xludf.DUMMYFUNCTION("GOOGLETRANSLATE(D385, ""he"", ""en"")"),"#VALUE!")</f>
        <v>#VALUE!</v>
      </c>
    </row>
    <row r="386" ht="15.75" customHeight="1">
      <c r="E386" s="4" t="str">
        <f>IFERROR(__xludf.DUMMYFUNCTION("GOOGLETRANSLATE(D386, ""he"", ""en"")"),"#VALUE!")</f>
        <v>#VALUE!</v>
      </c>
    </row>
    <row r="387" ht="15.75" customHeight="1">
      <c r="E387" s="4" t="str">
        <f>IFERROR(__xludf.DUMMYFUNCTION("GOOGLETRANSLATE(D387, ""he"", ""en"")"),"#VALUE!")</f>
        <v>#VALUE!</v>
      </c>
    </row>
    <row r="388" ht="15.75" customHeight="1">
      <c r="E388" s="4" t="str">
        <f>IFERROR(__xludf.DUMMYFUNCTION("GOOGLETRANSLATE(D388, ""he"", ""en"")"),"#VALUE!")</f>
        <v>#VALUE!</v>
      </c>
    </row>
    <row r="389" ht="15.75" customHeight="1">
      <c r="E389" s="4" t="str">
        <f>IFERROR(__xludf.DUMMYFUNCTION("GOOGLETRANSLATE(D389, ""he"", ""en"")"),"#VALUE!")</f>
        <v>#VALUE!</v>
      </c>
    </row>
    <row r="390" ht="15.75" customHeight="1">
      <c r="E390" s="4" t="str">
        <f>IFERROR(__xludf.DUMMYFUNCTION("GOOGLETRANSLATE(D390, ""he"", ""en"")"),"#VALUE!")</f>
        <v>#VALUE!</v>
      </c>
    </row>
    <row r="391" ht="15.75" customHeight="1">
      <c r="E391" s="4" t="str">
        <f>IFERROR(__xludf.DUMMYFUNCTION("GOOGLETRANSLATE(D391, ""he"", ""en"")"),"#VALUE!")</f>
        <v>#VALUE!</v>
      </c>
    </row>
    <row r="392" ht="15.75" customHeight="1">
      <c r="E392" s="4" t="str">
        <f>IFERROR(__xludf.DUMMYFUNCTION("GOOGLETRANSLATE(D392, ""he"", ""en"")"),"#VALUE!")</f>
        <v>#VALUE!</v>
      </c>
    </row>
    <row r="393" ht="15.75" customHeight="1">
      <c r="E393" s="4" t="str">
        <f>IFERROR(__xludf.DUMMYFUNCTION("GOOGLETRANSLATE(D393, ""he"", ""en"")"),"#VALUE!")</f>
        <v>#VALUE!</v>
      </c>
    </row>
    <row r="394" ht="15.75" customHeight="1">
      <c r="E394" s="4" t="str">
        <f>IFERROR(__xludf.DUMMYFUNCTION("GOOGLETRANSLATE(D394, ""he"", ""en"")"),"#VALUE!")</f>
        <v>#VALUE!</v>
      </c>
    </row>
    <row r="395" ht="15.75" customHeight="1">
      <c r="E395" s="4" t="str">
        <f>IFERROR(__xludf.DUMMYFUNCTION("GOOGLETRANSLATE(D395, ""he"", ""en"")"),"#VALUE!")</f>
        <v>#VALUE!</v>
      </c>
    </row>
    <row r="396" ht="15.75" customHeight="1">
      <c r="E396" s="4" t="str">
        <f>IFERROR(__xludf.DUMMYFUNCTION("GOOGLETRANSLATE(D396, ""he"", ""en"")"),"#VALUE!")</f>
        <v>#VALUE!</v>
      </c>
    </row>
    <row r="397" ht="15.75" customHeight="1">
      <c r="E397" s="4" t="str">
        <f>IFERROR(__xludf.DUMMYFUNCTION("GOOGLETRANSLATE(D397, ""he"", ""en"")"),"#VALUE!")</f>
        <v>#VALUE!</v>
      </c>
    </row>
    <row r="398" ht="15.75" customHeight="1">
      <c r="E398" s="4" t="str">
        <f>IFERROR(__xludf.DUMMYFUNCTION("GOOGLETRANSLATE(D398, ""he"", ""en"")"),"#VALUE!")</f>
        <v>#VALUE!</v>
      </c>
    </row>
    <row r="399" ht="15.75" customHeight="1">
      <c r="E399" s="4" t="str">
        <f>IFERROR(__xludf.DUMMYFUNCTION("GOOGLETRANSLATE(D399, ""he"", ""en"")"),"#VALUE!")</f>
        <v>#VALUE!</v>
      </c>
    </row>
    <row r="400" ht="15.75" customHeight="1">
      <c r="E400" s="4" t="str">
        <f>IFERROR(__xludf.DUMMYFUNCTION("GOOGLETRANSLATE(D400, ""he"", ""en"")"),"#VALUE!")</f>
        <v>#VALUE!</v>
      </c>
    </row>
    <row r="401" ht="15.75" customHeight="1">
      <c r="E401" s="4" t="str">
        <f>IFERROR(__xludf.DUMMYFUNCTION("GOOGLETRANSLATE(D401, ""he"", ""en"")"),"#VALUE!")</f>
        <v>#VALUE!</v>
      </c>
    </row>
    <row r="402" ht="15.75" customHeight="1">
      <c r="E402" s="4" t="str">
        <f>IFERROR(__xludf.DUMMYFUNCTION("GOOGLETRANSLATE(D402, ""he"", ""en"")"),"#VALUE!")</f>
        <v>#VALUE!</v>
      </c>
    </row>
    <row r="403" ht="15.75" customHeight="1">
      <c r="E403" s="4" t="str">
        <f>IFERROR(__xludf.DUMMYFUNCTION("GOOGLETRANSLATE(D403, ""he"", ""en"")"),"#VALUE!")</f>
        <v>#VALUE!</v>
      </c>
    </row>
    <row r="404" ht="15.75" customHeight="1">
      <c r="E404" s="4" t="str">
        <f>IFERROR(__xludf.DUMMYFUNCTION("GOOGLETRANSLATE(D404, ""he"", ""en"")"),"#VALUE!")</f>
        <v>#VALUE!</v>
      </c>
    </row>
    <row r="405" ht="15.75" customHeight="1">
      <c r="E405" s="4" t="str">
        <f>IFERROR(__xludf.DUMMYFUNCTION("GOOGLETRANSLATE(D405, ""he"", ""en"")"),"#VALUE!")</f>
        <v>#VALUE!</v>
      </c>
    </row>
    <row r="406" ht="15.75" customHeight="1">
      <c r="E406" s="4" t="str">
        <f>IFERROR(__xludf.DUMMYFUNCTION("GOOGLETRANSLATE(D406, ""he"", ""en"")"),"#VALUE!")</f>
        <v>#VALUE!</v>
      </c>
    </row>
    <row r="407" ht="15.75" customHeight="1">
      <c r="E407" s="4" t="str">
        <f>IFERROR(__xludf.DUMMYFUNCTION("GOOGLETRANSLATE(D407, ""he"", ""en"")"),"#VALUE!")</f>
        <v>#VALUE!</v>
      </c>
    </row>
    <row r="408" ht="15.75" customHeight="1">
      <c r="E408" s="4" t="str">
        <f>IFERROR(__xludf.DUMMYFUNCTION("GOOGLETRANSLATE(D408, ""he"", ""en"")"),"#VALUE!")</f>
        <v>#VALUE!</v>
      </c>
    </row>
    <row r="409" ht="15.75" customHeight="1">
      <c r="E409" s="4" t="str">
        <f>IFERROR(__xludf.DUMMYFUNCTION("GOOGLETRANSLATE(D409, ""he"", ""en"")"),"#VALUE!")</f>
        <v>#VALUE!</v>
      </c>
    </row>
    <row r="410" ht="15.75" customHeight="1">
      <c r="E410" s="4" t="str">
        <f>IFERROR(__xludf.DUMMYFUNCTION("GOOGLETRANSLATE(D410, ""he"", ""en"")"),"#VALUE!")</f>
        <v>#VALUE!</v>
      </c>
    </row>
    <row r="411" ht="15.75" customHeight="1">
      <c r="E411" s="4" t="str">
        <f>IFERROR(__xludf.DUMMYFUNCTION("GOOGLETRANSLATE(D411, ""he"", ""en"")"),"#VALUE!")</f>
        <v>#VALUE!</v>
      </c>
    </row>
    <row r="412" ht="15.75" customHeight="1">
      <c r="E412" s="4" t="str">
        <f>IFERROR(__xludf.DUMMYFUNCTION("GOOGLETRANSLATE(D412, ""he"", ""en"")"),"#VALUE!")</f>
        <v>#VALUE!</v>
      </c>
    </row>
    <row r="413" ht="15.75" customHeight="1">
      <c r="E413" s="4" t="str">
        <f>IFERROR(__xludf.DUMMYFUNCTION("GOOGLETRANSLATE(D413, ""he"", ""en"")"),"#VALUE!")</f>
        <v>#VALUE!</v>
      </c>
    </row>
    <row r="414" ht="15.75" customHeight="1">
      <c r="E414" s="4" t="str">
        <f>IFERROR(__xludf.DUMMYFUNCTION("GOOGLETRANSLATE(D414, ""he"", ""en"")"),"#VALUE!")</f>
        <v>#VALUE!</v>
      </c>
    </row>
    <row r="415" ht="15.75" customHeight="1">
      <c r="E415" s="4" t="str">
        <f>IFERROR(__xludf.DUMMYFUNCTION("GOOGLETRANSLATE(D415, ""he"", ""en"")"),"#VALUE!")</f>
        <v>#VALUE!</v>
      </c>
    </row>
    <row r="416" ht="15.75" customHeight="1">
      <c r="E416" s="4" t="str">
        <f>IFERROR(__xludf.DUMMYFUNCTION("GOOGLETRANSLATE(D416, ""he"", ""en"")"),"#VALUE!")</f>
        <v>#VALUE!</v>
      </c>
    </row>
    <row r="417" ht="15.75" customHeight="1">
      <c r="E417" s="4" t="str">
        <f>IFERROR(__xludf.DUMMYFUNCTION("GOOGLETRANSLATE(D417, ""he"", ""en"")"),"#VALUE!")</f>
        <v>#VALUE!</v>
      </c>
    </row>
    <row r="418" ht="15.75" customHeight="1">
      <c r="E418" s="4" t="str">
        <f>IFERROR(__xludf.DUMMYFUNCTION("GOOGLETRANSLATE(D418, ""he"", ""en"")"),"#VALUE!")</f>
        <v>#VALUE!</v>
      </c>
    </row>
    <row r="419" ht="15.75" customHeight="1">
      <c r="E419" s="4" t="str">
        <f>IFERROR(__xludf.DUMMYFUNCTION("GOOGLETRANSLATE(D419, ""he"", ""en"")"),"#VALUE!")</f>
        <v>#VALUE!</v>
      </c>
    </row>
    <row r="420" ht="15.75" customHeight="1">
      <c r="E420" s="4" t="str">
        <f>IFERROR(__xludf.DUMMYFUNCTION("GOOGLETRANSLATE(D420, ""he"", ""en"")"),"#VALUE!")</f>
        <v>#VALUE!</v>
      </c>
    </row>
    <row r="421" ht="15.75" customHeight="1">
      <c r="E421" s="4" t="str">
        <f>IFERROR(__xludf.DUMMYFUNCTION("GOOGLETRANSLATE(D421, ""he"", ""en"")"),"#VALUE!")</f>
        <v>#VALUE!</v>
      </c>
    </row>
    <row r="422" ht="15.75" customHeight="1">
      <c r="E422" s="4" t="str">
        <f>IFERROR(__xludf.DUMMYFUNCTION("GOOGLETRANSLATE(D422, ""he"", ""en"")"),"#VALUE!")</f>
        <v>#VALUE!</v>
      </c>
    </row>
    <row r="423" ht="15.75" customHeight="1">
      <c r="E423" s="4" t="str">
        <f>IFERROR(__xludf.DUMMYFUNCTION("GOOGLETRANSLATE(D423, ""he"", ""en"")"),"#VALUE!")</f>
        <v>#VALUE!</v>
      </c>
    </row>
    <row r="424" ht="15.75" customHeight="1">
      <c r="E424" s="4" t="str">
        <f>IFERROR(__xludf.DUMMYFUNCTION("GOOGLETRANSLATE(D424, ""he"", ""en"")"),"#VALUE!")</f>
        <v>#VALUE!</v>
      </c>
    </row>
    <row r="425" ht="15.75" customHeight="1">
      <c r="E425" s="4" t="str">
        <f>IFERROR(__xludf.DUMMYFUNCTION("GOOGLETRANSLATE(D425, ""he"", ""en"")"),"#VALUE!")</f>
        <v>#VALUE!</v>
      </c>
    </row>
    <row r="426" ht="15.75" customHeight="1">
      <c r="E426" s="4" t="str">
        <f>IFERROR(__xludf.DUMMYFUNCTION("GOOGLETRANSLATE(D426, ""he"", ""en"")"),"#VALUE!")</f>
        <v>#VALUE!</v>
      </c>
    </row>
    <row r="427" ht="15.75" customHeight="1">
      <c r="E427" s="4" t="str">
        <f>IFERROR(__xludf.DUMMYFUNCTION("GOOGLETRANSLATE(D427, ""he"", ""en"")"),"#VALUE!")</f>
        <v>#VALUE!</v>
      </c>
    </row>
    <row r="428" ht="15.75" customHeight="1">
      <c r="E428" s="4" t="str">
        <f>IFERROR(__xludf.DUMMYFUNCTION("GOOGLETRANSLATE(D428, ""he"", ""en"")"),"#VALUE!")</f>
        <v>#VALUE!</v>
      </c>
    </row>
    <row r="429" ht="15.75" customHeight="1">
      <c r="E429" s="4" t="str">
        <f>IFERROR(__xludf.DUMMYFUNCTION("GOOGLETRANSLATE(D429, ""he"", ""en"")"),"#VALUE!")</f>
        <v>#VALUE!</v>
      </c>
    </row>
    <row r="430" ht="15.75" customHeight="1">
      <c r="E430" s="4" t="str">
        <f>IFERROR(__xludf.DUMMYFUNCTION("GOOGLETRANSLATE(D430, ""he"", ""en"")"),"#VALUE!")</f>
        <v>#VALUE!</v>
      </c>
    </row>
    <row r="431" ht="15.75" customHeight="1">
      <c r="E431" s="4" t="str">
        <f>IFERROR(__xludf.DUMMYFUNCTION("GOOGLETRANSLATE(D431, ""he"", ""en"")"),"#VALUE!")</f>
        <v>#VALUE!</v>
      </c>
    </row>
    <row r="432" ht="15.75" customHeight="1">
      <c r="E432" s="4" t="str">
        <f>IFERROR(__xludf.DUMMYFUNCTION("GOOGLETRANSLATE(D432, ""he"", ""en"")"),"#VALUE!")</f>
        <v>#VALUE!</v>
      </c>
    </row>
    <row r="433" ht="15.75" customHeight="1">
      <c r="E433" s="4" t="str">
        <f>IFERROR(__xludf.DUMMYFUNCTION("GOOGLETRANSLATE(D433, ""he"", ""en"")"),"#VALUE!")</f>
        <v>#VALUE!</v>
      </c>
    </row>
    <row r="434" ht="15.75" customHeight="1">
      <c r="E434" s="4" t="str">
        <f>IFERROR(__xludf.DUMMYFUNCTION("GOOGLETRANSLATE(D434, ""he"", ""en"")"),"#VALUE!")</f>
        <v>#VALUE!</v>
      </c>
    </row>
    <row r="435" ht="15.75" customHeight="1">
      <c r="E435" s="4" t="str">
        <f>IFERROR(__xludf.DUMMYFUNCTION("GOOGLETRANSLATE(D435, ""he"", ""en"")"),"#VALUE!")</f>
        <v>#VALUE!</v>
      </c>
    </row>
    <row r="436" ht="15.75" customHeight="1">
      <c r="E436" s="4" t="str">
        <f>IFERROR(__xludf.DUMMYFUNCTION("GOOGLETRANSLATE(D436, ""he"", ""en"")"),"#VALUE!")</f>
        <v>#VALUE!</v>
      </c>
    </row>
    <row r="437" ht="15.75" customHeight="1">
      <c r="E437" s="4" t="str">
        <f>IFERROR(__xludf.DUMMYFUNCTION("GOOGLETRANSLATE(D437, ""he"", ""en"")"),"#VALUE!")</f>
        <v>#VALUE!</v>
      </c>
    </row>
    <row r="438" ht="15.75" customHeight="1">
      <c r="E438" s="4" t="str">
        <f>IFERROR(__xludf.DUMMYFUNCTION("GOOGLETRANSLATE(D438, ""he"", ""en"")"),"#VALUE!")</f>
        <v>#VALUE!</v>
      </c>
    </row>
    <row r="439" ht="15.75" customHeight="1">
      <c r="E439" s="4" t="str">
        <f>IFERROR(__xludf.DUMMYFUNCTION("GOOGLETRANSLATE(D439, ""he"", ""en"")"),"#VALUE!")</f>
        <v>#VALUE!</v>
      </c>
    </row>
    <row r="440" ht="15.75" customHeight="1">
      <c r="E440" s="4" t="str">
        <f>IFERROR(__xludf.DUMMYFUNCTION("GOOGLETRANSLATE(D440, ""he"", ""en"")"),"#VALUE!")</f>
        <v>#VALUE!</v>
      </c>
    </row>
    <row r="441" ht="15.75" customHeight="1">
      <c r="E441" s="4" t="str">
        <f>IFERROR(__xludf.DUMMYFUNCTION("GOOGLETRANSLATE(D441, ""he"", ""en"")"),"#VALUE!")</f>
        <v>#VALUE!</v>
      </c>
    </row>
    <row r="442" ht="15.75" customHeight="1">
      <c r="E442" s="4" t="str">
        <f>IFERROR(__xludf.DUMMYFUNCTION("GOOGLETRANSLATE(D442, ""he"", ""en"")"),"#VALUE!")</f>
        <v>#VALUE!</v>
      </c>
    </row>
    <row r="443" ht="15.75" customHeight="1">
      <c r="E443" s="4" t="str">
        <f>IFERROR(__xludf.DUMMYFUNCTION("GOOGLETRANSLATE(D443, ""he"", ""en"")"),"#VALUE!")</f>
        <v>#VALUE!</v>
      </c>
    </row>
    <row r="444" ht="15.75" customHeight="1">
      <c r="E444" s="4" t="str">
        <f>IFERROR(__xludf.DUMMYFUNCTION("GOOGLETRANSLATE(D444, ""he"", ""en"")"),"#VALUE!")</f>
        <v>#VALUE!</v>
      </c>
    </row>
    <row r="445" ht="15.75" customHeight="1">
      <c r="E445" s="4" t="str">
        <f>IFERROR(__xludf.DUMMYFUNCTION("GOOGLETRANSLATE(D445, ""he"", ""en"")"),"#VALUE!")</f>
        <v>#VALUE!</v>
      </c>
    </row>
    <row r="446" ht="15.75" customHeight="1">
      <c r="E446" s="4" t="str">
        <f>IFERROR(__xludf.DUMMYFUNCTION("GOOGLETRANSLATE(D446, ""he"", ""en"")"),"#VALUE!")</f>
        <v>#VALUE!</v>
      </c>
    </row>
    <row r="447" ht="15.75" customHeight="1">
      <c r="E447" s="4" t="str">
        <f>IFERROR(__xludf.DUMMYFUNCTION("GOOGLETRANSLATE(D447, ""he"", ""en"")"),"#VALUE!")</f>
        <v>#VALUE!</v>
      </c>
    </row>
    <row r="448" ht="15.75" customHeight="1">
      <c r="E448" s="4" t="str">
        <f>IFERROR(__xludf.DUMMYFUNCTION("GOOGLETRANSLATE(D448, ""he"", ""en"")"),"#VALUE!")</f>
        <v>#VALUE!</v>
      </c>
    </row>
    <row r="449" ht="15.75" customHeight="1">
      <c r="E449" s="4" t="str">
        <f>IFERROR(__xludf.DUMMYFUNCTION("GOOGLETRANSLATE(D449, ""he"", ""en"")"),"#VALUE!")</f>
        <v>#VALUE!</v>
      </c>
    </row>
    <row r="450" ht="15.75" customHeight="1">
      <c r="E450" s="4" t="str">
        <f>IFERROR(__xludf.DUMMYFUNCTION("GOOGLETRANSLATE(D450, ""he"", ""en"")"),"#VALUE!")</f>
        <v>#VALUE!</v>
      </c>
    </row>
    <row r="451" ht="15.75" customHeight="1">
      <c r="E451" s="4" t="str">
        <f>IFERROR(__xludf.DUMMYFUNCTION("GOOGLETRANSLATE(D451, ""he"", ""en"")"),"#VALUE!")</f>
        <v>#VALUE!</v>
      </c>
    </row>
    <row r="452" ht="15.75" customHeight="1">
      <c r="E452" s="4" t="str">
        <f>IFERROR(__xludf.DUMMYFUNCTION("GOOGLETRANSLATE(D452, ""he"", ""en"")"),"#VALUE!")</f>
        <v>#VALUE!</v>
      </c>
    </row>
    <row r="453" ht="15.75" customHeight="1">
      <c r="E453" s="4" t="str">
        <f>IFERROR(__xludf.DUMMYFUNCTION("GOOGLETRANSLATE(D453, ""he"", ""en"")"),"#VALUE!")</f>
        <v>#VALUE!</v>
      </c>
    </row>
    <row r="454" ht="15.75" customHeight="1">
      <c r="E454" s="4" t="str">
        <f>IFERROR(__xludf.DUMMYFUNCTION("GOOGLETRANSLATE(D454, ""he"", ""en"")"),"#VALUE!")</f>
        <v>#VALUE!</v>
      </c>
    </row>
    <row r="455" ht="15.75" customHeight="1">
      <c r="E455" s="4" t="str">
        <f>IFERROR(__xludf.DUMMYFUNCTION("GOOGLETRANSLATE(D455, ""he"", ""en"")"),"#VALUE!")</f>
        <v>#VALUE!</v>
      </c>
    </row>
    <row r="456" ht="15.75" customHeight="1">
      <c r="E456" s="4" t="str">
        <f>IFERROR(__xludf.DUMMYFUNCTION("GOOGLETRANSLATE(D456, ""he"", ""en"")"),"#VALUE!")</f>
        <v>#VALUE!</v>
      </c>
    </row>
    <row r="457" ht="15.75" customHeight="1">
      <c r="E457" s="4" t="str">
        <f>IFERROR(__xludf.DUMMYFUNCTION("GOOGLETRANSLATE(D457, ""he"", ""en"")"),"#VALUE!")</f>
        <v>#VALUE!</v>
      </c>
    </row>
    <row r="458" ht="15.75" customHeight="1">
      <c r="E458" s="4" t="str">
        <f>IFERROR(__xludf.DUMMYFUNCTION("GOOGLETRANSLATE(D458, ""he"", ""en"")"),"#VALUE!")</f>
        <v>#VALUE!</v>
      </c>
    </row>
    <row r="459" ht="15.75" customHeight="1">
      <c r="E459" s="4" t="str">
        <f>IFERROR(__xludf.DUMMYFUNCTION("GOOGLETRANSLATE(D459, ""he"", ""en"")"),"#VALUE!")</f>
        <v>#VALUE!</v>
      </c>
    </row>
    <row r="460" ht="15.75" customHeight="1">
      <c r="E460" s="4" t="str">
        <f>IFERROR(__xludf.DUMMYFUNCTION("GOOGLETRANSLATE(D460, ""he"", ""en"")"),"#VALUE!")</f>
        <v>#VALUE!</v>
      </c>
    </row>
    <row r="461" ht="15.75" customHeight="1">
      <c r="E461" s="4" t="str">
        <f>IFERROR(__xludf.DUMMYFUNCTION("GOOGLETRANSLATE(D461, ""he"", ""en"")"),"#VALUE!")</f>
        <v>#VALUE!</v>
      </c>
    </row>
    <row r="462" ht="15.75" customHeight="1">
      <c r="E462" s="4" t="str">
        <f>IFERROR(__xludf.DUMMYFUNCTION("GOOGLETRANSLATE(D462, ""he"", ""en"")"),"#VALUE!")</f>
        <v>#VALUE!</v>
      </c>
    </row>
    <row r="463" ht="15.75" customHeight="1">
      <c r="E463" s="4" t="str">
        <f>IFERROR(__xludf.DUMMYFUNCTION("GOOGLETRANSLATE(D463, ""he"", ""en"")"),"#VALUE!")</f>
        <v>#VALUE!</v>
      </c>
    </row>
    <row r="464" ht="15.75" customHeight="1">
      <c r="E464" s="4" t="str">
        <f>IFERROR(__xludf.DUMMYFUNCTION("GOOGLETRANSLATE(D464, ""he"", ""en"")"),"#VALUE!")</f>
        <v>#VALUE!</v>
      </c>
    </row>
    <row r="465" ht="15.75" customHeight="1">
      <c r="E465" s="4" t="str">
        <f>IFERROR(__xludf.DUMMYFUNCTION("GOOGLETRANSLATE(D465, ""he"", ""en"")"),"#VALUE!")</f>
        <v>#VALUE!</v>
      </c>
    </row>
    <row r="466" ht="15.75" customHeight="1">
      <c r="E466" s="4" t="str">
        <f>IFERROR(__xludf.DUMMYFUNCTION("GOOGLETRANSLATE(D466, ""he"", ""en"")"),"#VALUE!")</f>
        <v>#VALUE!</v>
      </c>
    </row>
    <row r="467" ht="15.75" customHeight="1">
      <c r="E467" s="4" t="str">
        <f>IFERROR(__xludf.DUMMYFUNCTION("GOOGLETRANSLATE(D467, ""he"", ""en"")"),"#VALUE!")</f>
        <v>#VALUE!</v>
      </c>
    </row>
    <row r="468" ht="15.75" customHeight="1">
      <c r="E468" s="4" t="str">
        <f>IFERROR(__xludf.DUMMYFUNCTION("GOOGLETRANSLATE(D468, ""he"", ""en"")"),"#VALUE!")</f>
        <v>#VALUE!</v>
      </c>
    </row>
    <row r="469" ht="15.75" customHeight="1">
      <c r="E469" s="4" t="str">
        <f>IFERROR(__xludf.DUMMYFUNCTION("GOOGLETRANSLATE(D469, ""he"", ""en"")"),"#VALUE!")</f>
        <v>#VALUE!</v>
      </c>
    </row>
    <row r="470" ht="15.75" customHeight="1">
      <c r="E470" s="4" t="str">
        <f>IFERROR(__xludf.DUMMYFUNCTION("GOOGLETRANSLATE(D470, ""he"", ""en"")"),"#VALUE!")</f>
        <v>#VALUE!</v>
      </c>
    </row>
    <row r="471" ht="15.75" customHeight="1">
      <c r="E471" s="4" t="str">
        <f>IFERROR(__xludf.DUMMYFUNCTION("GOOGLETRANSLATE(D471, ""he"", ""en"")"),"#VALUE!")</f>
        <v>#VALUE!</v>
      </c>
    </row>
    <row r="472" ht="15.75" customHeight="1">
      <c r="E472" s="4" t="str">
        <f>IFERROR(__xludf.DUMMYFUNCTION("GOOGLETRANSLATE(D472, ""he"", ""en"")"),"#VALUE!")</f>
        <v>#VALUE!</v>
      </c>
    </row>
    <row r="473" ht="15.75" customHeight="1">
      <c r="E473" s="4" t="str">
        <f>IFERROR(__xludf.DUMMYFUNCTION("GOOGLETRANSLATE(D473, ""he"", ""en"")"),"#VALUE!")</f>
        <v>#VALUE!</v>
      </c>
    </row>
    <row r="474" ht="15.75" customHeight="1">
      <c r="E474" s="4" t="str">
        <f>IFERROR(__xludf.DUMMYFUNCTION("GOOGLETRANSLATE(D474, ""he"", ""en"")"),"#VALUE!")</f>
        <v>#VALUE!</v>
      </c>
    </row>
    <row r="475" ht="15.75" customHeight="1">
      <c r="E475" s="4" t="str">
        <f>IFERROR(__xludf.DUMMYFUNCTION("GOOGLETRANSLATE(D475, ""he"", ""en"")"),"#VALUE!")</f>
        <v>#VALUE!</v>
      </c>
    </row>
    <row r="476" ht="15.75" customHeight="1">
      <c r="E476" s="4" t="str">
        <f>IFERROR(__xludf.DUMMYFUNCTION("GOOGLETRANSLATE(D476, ""he"", ""en"")"),"#VALUE!")</f>
        <v>#VALUE!</v>
      </c>
    </row>
    <row r="477" ht="15.75" customHeight="1">
      <c r="E477" s="4" t="str">
        <f>IFERROR(__xludf.DUMMYFUNCTION("GOOGLETRANSLATE(D477, ""he"", ""en"")"),"#VALUE!")</f>
        <v>#VALUE!</v>
      </c>
    </row>
    <row r="478" ht="15.75" customHeight="1">
      <c r="E478" s="4" t="str">
        <f>IFERROR(__xludf.DUMMYFUNCTION("GOOGLETRANSLATE(D478, ""he"", ""en"")"),"#VALUE!")</f>
        <v>#VALUE!</v>
      </c>
    </row>
    <row r="479" ht="15.75" customHeight="1">
      <c r="E479" s="4" t="str">
        <f>IFERROR(__xludf.DUMMYFUNCTION("GOOGLETRANSLATE(D479, ""he"", ""en"")"),"#VALUE!")</f>
        <v>#VALUE!</v>
      </c>
    </row>
    <row r="480" ht="15.75" customHeight="1">
      <c r="E480" s="4" t="str">
        <f>IFERROR(__xludf.DUMMYFUNCTION("GOOGLETRANSLATE(D480, ""he"", ""en"")"),"#VALUE!")</f>
        <v>#VALUE!</v>
      </c>
    </row>
    <row r="481" ht="15.75" customHeight="1">
      <c r="E481" s="4" t="str">
        <f>IFERROR(__xludf.DUMMYFUNCTION("GOOGLETRANSLATE(D481, ""he"", ""en"")"),"#VALUE!")</f>
        <v>#VALUE!</v>
      </c>
    </row>
    <row r="482" ht="15.75" customHeight="1">
      <c r="E482" s="4" t="str">
        <f>IFERROR(__xludf.DUMMYFUNCTION("GOOGLETRANSLATE(D482, ""he"", ""en"")"),"#VALUE!")</f>
        <v>#VALUE!</v>
      </c>
    </row>
    <row r="483" ht="15.75" customHeight="1">
      <c r="E483" s="4" t="str">
        <f>IFERROR(__xludf.DUMMYFUNCTION("GOOGLETRANSLATE(D483, ""he"", ""en"")"),"#VALUE!")</f>
        <v>#VALUE!</v>
      </c>
    </row>
    <row r="484" ht="15.75" customHeight="1">
      <c r="E484" s="4" t="str">
        <f>IFERROR(__xludf.DUMMYFUNCTION("GOOGLETRANSLATE(D484, ""he"", ""en"")"),"#VALUE!")</f>
        <v>#VALUE!</v>
      </c>
    </row>
    <row r="485" ht="15.75" customHeight="1">
      <c r="E485" s="4" t="str">
        <f>IFERROR(__xludf.DUMMYFUNCTION("GOOGLETRANSLATE(D485, ""he"", ""en"")"),"#VALUE!")</f>
        <v>#VALUE!</v>
      </c>
    </row>
    <row r="486" ht="15.75" customHeight="1">
      <c r="E486" s="4" t="str">
        <f>IFERROR(__xludf.DUMMYFUNCTION("GOOGLETRANSLATE(D486, ""he"", ""en"")"),"#VALUE!")</f>
        <v>#VALUE!</v>
      </c>
    </row>
    <row r="487" ht="15.75" customHeight="1">
      <c r="E487" s="4" t="str">
        <f>IFERROR(__xludf.DUMMYFUNCTION("GOOGLETRANSLATE(D487, ""he"", ""en"")"),"#VALUE!")</f>
        <v>#VALUE!</v>
      </c>
    </row>
    <row r="488" ht="15.75" customHeight="1">
      <c r="E488" s="4" t="str">
        <f>IFERROR(__xludf.DUMMYFUNCTION("GOOGLETRANSLATE(D488, ""he"", ""en"")"),"#VALUE!")</f>
        <v>#VALUE!</v>
      </c>
    </row>
    <row r="489" ht="15.75" customHeight="1">
      <c r="E489" s="4" t="str">
        <f>IFERROR(__xludf.DUMMYFUNCTION("GOOGLETRANSLATE(D489, ""he"", ""en"")"),"#VALUE!")</f>
        <v>#VALUE!</v>
      </c>
    </row>
    <row r="490" ht="15.75" customHeight="1">
      <c r="E490" s="4" t="str">
        <f>IFERROR(__xludf.DUMMYFUNCTION("GOOGLETRANSLATE(D490, ""he"", ""en"")"),"#VALUE!")</f>
        <v>#VALUE!</v>
      </c>
    </row>
    <row r="491" ht="15.75" customHeight="1">
      <c r="E491" s="4" t="str">
        <f>IFERROR(__xludf.DUMMYFUNCTION("GOOGLETRANSLATE(D491, ""he"", ""en"")"),"#VALUE!")</f>
        <v>#VALUE!</v>
      </c>
    </row>
    <row r="492" ht="15.75" customHeight="1">
      <c r="E492" s="4" t="str">
        <f>IFERROR(__xludf.DUMMYFUNCTION("GOOGLETRANSLATE(D492, ""he"", ""en"")"),"#VALUE!")</f>
        <v>#VALUE!</v>
      </c>
    </row>
    <row r="493" ht="15.75" customHeight="1">
      <c r="E493" s="4" t="str">
        <f>IFERROR(__xludf.DUMMYFUNCTION("GOOGLETRANSLATE(D493, ""he"", ""en"")"),"#VALUE!")</f>
        <v>#VALUE!</v>
      </c>
    </row>
    <row r="494" ht="15.75" customHeight="1">
      <c r="E494" s="4" t="str">
        <f>IFERROR(__xludf.DUMMYFUNCTION("GOOGLETRANSLATE(D494, ""he"", ""en"")"),"#VALUE!")</f>
        <v>#VALUE!</v>
      </c>
    </row>
    <row r="495" ht="15.75" customHeight="1">
      <c r="E495" s="4" t="str">
        <f>IFERROR(__xludf.DUMMYFUNCTION("GOOGLETRANSLATE(D495, ""he"", ""en"")"),"#VALUE!")</f>
        <v>#VALUE!</v>
      </c>
    </row>
    <row r="496" ht="15.75" customHeight="1">
      <c r="E496" s="4" t="str">
        <f>IFERROR(__xludf.DUMMYFUNCTION("GOOGLETRANSLATE(D496, ""he"", ""en"")"),"#VALUE!")</f>
        <v>#VALUE!</v>
      </c>
    </row>
    <row r="497" ht="15.75" customHeight="1">
      <c r="E497" s="4" t="str">
        <f>IFERROR(__xludf.DUMMYFUNCTION("GOOGLETRANSLATE(D497, ""he"", ""en"")"),"#VALUE!")</f>
        <v>#VALUE!</v>
      </c>
    </row>
    <row r="498" ht="15.75" customHeight="1">
      <c r="E498" s="4" t="str">
        <f>IFERROR(__xludf.DUMMYFUNCTION("GOOGLETRANSLATE(D498, ""he"", ""en"")"),"#VALUE!")</f>
        <v>#VALUE!</v>
      </c>
    </row>
    <row r="499" ht="15.75" customHeight="1">
      <c r="E499" s="4" t="str">
        <f>IFERROR(__xludf.DUMMYFUNCTION("GOOGLETRANSLATE(D499, ""he"", ""en"")"),"#VALUE!")</f>
        <v>#VALUE!</v>
      </c>
    </row>
    <row r="500" ht="15.75" customHeight="1">
      <c r="E500" s="4" t="str">
        <f>IFERROR(__xludf.DUMMYFUNCTION("GOOGLETRANSLATE(D500, ""he"", ""en"")"),"#VALUE!")</f>
        <v>#VALUE!</v>
      </c>
    </row>
    <row r="501" ht="15.75" customHeight="1">
      <c r="E501" s="4" t="str">
        <f>IFERROR(__xludf.DUMMYFUNCTION("GOOGLETRANSLATE(D501, ""he"", ""en"")"),"#VALUE!")</f>
        <v>#VALUE!</v>
      </c>
    </row>
    <row r="502" ht="15.75" customHeight="1">
      <c r="E502" s="4" t="str">
        <f>IFERROR(__xludf.DUMMYFUNCTION("GOOGLETRANSLATE(D502, ""he"", ""en"")"),"#VALUE!")</f>
        <v>#VALUE!</v>
      </c>
    </row>
    <row r="503" ht="15.75" customHeight="1">
      <c r="E503" s="4" t="str">
        <f>IFERROR(__xludf.DUMMYFUNCTION("GOOGLETRANSLATE(D503, ""he"", ""en"")"),"#VALUE!")</f>
        <v>#VALUE!</v>
      </c>
    </row>
    <row r="504" ht="15.75" customHeight="1">
      <c r="E504" s="4" t="str">
        <f>IFERROR(__xludf.DUMMYFUNCTION("GOOGLETRANSLATE(D504, ""he"", ""en"")"),"#VALUE!")</f>
        <v>#VALUE!</v>
      </c>
    </row>
    <row r="505" ht="15.75" customHeight="1">
      <c r="E505" s="4" t="str">
        <f>IFERROR(__xludf.DUMMYFUNCTION("GOOGLETRANSLATE(D505, ""he"", ""en"")"),"#VALUE!")</f>
        <v>#VALUE!</v>
      </c>
    </row>
    <row r="506" ht="15.75" customHeight="1">
      <c r="E506" s="4" t="str">
        <f>IFERROR(__xludf.DUMMYFUNCTION("GOOGLETRANSLATE(D506, ""he"", ""en"")"),"#VALUE!")</f>
        <v>#VALUE!</v>
      </c>
    </row>
    <row r="507" ht="15.75" customHeight="1">
      <c r="E507" s="4" t="str">
        <f>IFERROR(__xludf.DUMMYFUNCTION("GOOGLETRANSLATE(D507, ""he"", ""en"")"),"#VALUE!")</f>
        <v>#VALUE!</v>
      </c>
    </row>
    <row r="508" ht="15.75" customHeight="1">
      <c r="E508" s="4" t="str">
        <f>IFERROR(__xludf.DUMMYFUNCTION("GOOGLETRANSLATE(D508, ""he"", ""en"")"),"#VALUE!")</f>
        <v>#VALUE!</v>
      </c>
    </row>
    <row r="509" ht="15.75" customHeight="1">
      <c r="E509" s="4" t="str">
        <f>IFERROR(__xludf.DUMMYFUNCTION("GOOGLETRANSLATE(D509, ""he"", ""en"")"),"#VALUE!")</f>
        <v>#VALUE!</v>
      </c>
    </row>
    <row r="510" ht="15.75" customHeight="1">
      <c r="E510" s="4" t="str">
        <f>IFERROR(__xludf.DUMMYFUNCTION("GOOGLETRANSLATE(D510, ""he"", ""en"")"),"#VALUE!")</f>
        <v>#VALUE!</v>
      </c>
    </row>
    <row r="511" ht="15.75" customHeight="1">
      <c r="E511" s="4" t="str">
        <f>IFERROR(__xludf.DUMMYFUNCTION("GOOGLETRANSLATE(D511, ""he"", ""en"")"),"#VALUE!")</f>
        <v>#VALUE!</v>
      </c>
    </row>
    <row r="512" ht="15.75" customHeight="1">
      <c r="E512" s="4" t="str">
        <f>IFERROR(__xludf.DUMMYFUNCTION("GOOGLETRANSLATE(D512, ""he"", ""en"")"),"#VALUE!")</f>
        <v>#VALUE!</v>
      </c>
    </row>
    <row r="513" ht="15.75" customHeight="1">
      <c r="E513" s="4" t="str">
        <f>IFERROR(__xludf.DUMMYFUNCTION("GOOGLETRANSLATE(D513, ""he"", ""en"")"),"#VALUE!")</f>
        <v>#VALUE!</v>
      </c>
    </row>
    <row r="514" ht="15.75" customHeight="1">
      <c r="E514" s="4" t="str">
        <f>IFERROR(__xludf.DUMMYFUNCTION("GOOGLETRANSLATE(D514, ""he"", ""en"")"),"#VALUE!")</f>
        <v>#VALUE!</v>
      </c>
    </row>
    <row r="515" ht="15.75" customHeight="1">
      <c r="E515" s="4" t="str">
        <f>IFERROR(__xludf.DUMMYFUNCTION("GOOGLETRANSLATE(D515, ""he"", ""en"")"),"#VALUE!")</f>
        <v>#VALUE!</v>
      </c>
    </row>
    <row r="516" ht="15.75" customHeight="1">
      <c r="E516" s="4" t="str">
        <f>IFERROR(__xludf.DUMMYFUNCTION("GOOGLETRANSLATE(D516, ""he"", ""en"")"),"#VALUE!")</f>
        <v>#VALUE!</v>
      </c>
    </row>
    <row r="517" ht="15.75" customHeight="1">
      <c r="E517" s="4" t="str">
        <f>IFERROR(__xludf.DUMMYFUNCTION("GOOGLETRANSLATE(D517, ""he"", ""en"")"),"#VALUE!")</f>
        <v>#VALUE!</v>
      </c>
    </row>
    <row r="518" ht="15.75" customHeight="1">
      <c r="E518" s="4" t="str">
        <f>IFERROR(__xludf.DUMMYFUNCTION("GOOGLETRANSLATE(D518, ""he"", ""en"")"),"#VALUE!")</f>
        <v>#VALUE!</v>
      </c>
    </row>
    <row r="519" ht="15.75" customHeight="1">
      <c r="E519" s="4" t="str">
        <f>IFERROR(__xludf.DUMMYFUNCTION("GOOGLETRANSLATE(D519, ""he"", ""en"")"),"#VALUE!")</f>
        <v>#VALUE!</v>
      </c>
    </row>
    <row r="520" ht="15.75" customHeight="1">
      <c r="E520" s="4" t="str">
        <f>IFERROR(__xludf.DUMMYFUNCTION("GOOGLETRANSLATE(D520, ""he"", ""en"")"),"#VALUE!")</f>
        <v>#VALUE!</v>
      </c>
    </row>
    <row r="521" ht="15.75" customHeight="1">
      <c r="E521" s="4" t="str">
        <f>IFERROR(__xludf.DUMMYFUNCTION("GOOGLETRANSLATE(D521, ""he"", ""en"")"),"#VALUE!")</f>
        <v>#VALUE!</v>
      </c>
    </row>
    <row r="522" ht="15.75" customHeight="1">
      <c r="E522" s="4" t="str">
        <f>IFERROR(__xludf.DUMMYFUNCTION("GOOGLETRANSLATE(D522, ""he"", ""en"")"),"#VALUE!")</f>
        <v>#VALUE!</v>
      </c>
    </row>
    <row r="523" ht="15.75" customHeight="1">
      <c r="E523" s="4" t="str">
        <f>IFERROR(__xludf.DUMMYFUNCTION("GOOGLETRANSLATE(D523, ""he"", ""en"")"),"#VALUE!")</f>
        <v>#VALUE!</v>
      </c>
    </row>
    <row r="524" ht="15.75" customHeight="1">
      <c r="E524" s="4" t="str">
        <f>IFERROR(__xludf.DUMMYFUNCTION("GOOGLETRANSLATE(D524, ""he"", ""en"")"),"#VALUE!")</f>
        <v>#VALUE!</v>
      </c>
    </row>
    <row r="525" ht="15.75" customHeight="1">
      <c r="E525" s="4" t="str">
        <f>IFERROR(__xludf.DUMMYFUNCTION("GOOGLETRANSLATE(D525, ""he"", ""en"")"),"#VALUE!")</f>
        <v>#VALUE!</v>
      </c>
    </row>
    <row r="526" ht="15.75" customHeight="1">
      <c r="E526" s="4" t="str">
        <f>IFERROR(__xludf.DUMMYFUNCTION("GOOGLETRANSLATE(D526, ""he"", ""en"")"),"#VALUE!")</f>
        <v>#VALUE!</v>
      </c>
    </row>
    <row r="527" ht="15.75" customHeight="1">
      <c r="E527" s="4" t="str">
        <f>IFERROR(__xludf.DUMMYFUNCTION("GOOGLETRANSLATE(D527, ""he"", ""en"")"),"#VALUE!")</f>
        <v>#VALUE!</v>
      </c>
    </row>
    <row r="528" ht="15.75" customHeight="1">
      <c r="E528" s="4" t="str">
        <f>IFERROR(__xludf.DUMMYFUNCTION("GOOGLETRANSLATE(D528, ""he"", ""en"")"),"#VALUE!")</f>
        <v>#VALUE!</v>
      </c>
    </row>
    <row r="529" ht="15.75" customHeight="1">
      <c r="E529" s="4" t="str">
        <f>IFERROR(__xludf.DUMMYFUNCTION("GOOGLETRANSLATE(D529, ""he"", ""en"")"),"#VALUE!")</f>
        <v>#VALUE!</v>
      </c>
    </row>
    <row r="530" ht="15.75" customHeight="1">
      <c r="E530" s="4" t="str">
        <f>IFERROR(__xludf.DUMMYFUNCTION("GOOGLETRANSLATE(D530, ""he"", ""en"")"),"#VALUE!")</f>
        <v>#VALUE!</v>
      </c>
    </row>
    <row r="531" ht="15.75" customHeight="1">
      <c r="E531" s="4" t="str">
        <f>IFERROR(__xludf.DUMMYFUNCTION("GOOGLETRANSLATE(D531, ""he"", ""en"")"),"#VALUE!")</f>
        <v>#VALUE!</v>
      </c>
    </row>
    <row r="532" ht="15.75" customHeight="1">
      <c r="E532" s="4" t="str">
        <f>IFERROR(__xludf.DUMMYFUNCTION("GOOGLETRANSLATE(D532, ""he"", ""en"")"),"#VALUE!")</f>
        <v>#VALUE!</v>
      </c>
    </row>
    <row r="533" ht="15.75" customHeight="1">
      <c r="E533" s="4" t="str">
        <f>IFERROR(__xludf.DUMMYFUNCTION("GOOGLETRANSLATE(D533, ""he"", ""en"")"),"#VALUE!")</f>
        <v>#VALUE!</v>
      </c>
    </row>
    <row r="534" ht="15.75" customHeight="1">
      <c r="E534" s="4" t="str">
        <f>IFERROR(__xludf.DUMMYFUNCTION("GOOGLETRANSLATE(D534, ""he"", ""en"")"),"#VALUE!")</f>
        <v>#VALUE!</v>
      </c>
    </row>
    <row r="535" ht="15.75" customHeight="1">
      <c r="E535" s="4" t="str">
        <f>IFERROR(__xludf.DUMMYFUNCTION("GOOGLETRANSLATE(D535, ""he"", ""en"")"),"#VALUE!")</f>
        <v>#VALUE!</v>
      </c>
    </row>
    <row r="536" ht="15.75" customHeight="1">
      <c r="E536" s="4" t="str">
        <f>IFERROR(__xludf.DUMMYFUNCTION("GOOGLETRANSLATE(D536, ""he"", ""en"")"),"#VALUE!")</f>
        <v>#VALUE!</v>
      </c>
    </row>
    <row r="537" ht="15.75" customHeight="1">
      <c r="E537" s="4" t="str">
        <f>IFERROR(__xludf.DUMMYFUNCTION("GOOGLETRANSLATE(D537, ""he"", ""en"")"),"#VALUE!")</f>
        <v>#VALUE!</v>
      </c>
    </row>
    <row r="538" ht="15.75" customHeight="1">
      <c r="E538" s="4" t="str">
        <f>IFERROR(__xludf.DUMMYFUNCTION("GOOGLETRANSLATE(D538, ""he"", ""en"")"),"#VALUE!")</f>
        <v>#VALUE!</v>
      </c>
    </row>
    <row r="539" ht="15.75" customHeight="1">
      <c r="E539" s="4" t="str">
        <f>IFERROR(__xludf.DUMMYFUNCTION("GOOGLETRANSLATE(D539, ""he"", ""en"")"),"#VALUE!")</f>
        <v>#VALUE!</v>
      </c>
    </row>
    <row r="540" ht="15.75" customHeight="1">
      <c r="E540" s="4" t="str">
        <f>IFERROR(__xludf.DUMMYFUNCTION("GOOGLETRANSLATE(D540, ""he"", ""en"")"),"#VALUE!")</f>
        <v>#VALUE!</v>
      </c>
    </row>
    <row r="541" ht="15.75" customHeight="1">
      <c r="E541" s="4" t="str">
        <f>IFERROR(__xludf.DUMMYFUNCTION("GOOGLETRANSLATE(D541, ""he"", ""en"")"),"#VALUE!")</f>
        <v>#VALUE!</v>
      </c>
    </row>
    <row r="542" ht="15.75" customHeight="1">
      <c r="E542" s="4" t="str">
        <f>IFERROR(__xludf.DUMMYFUNCTION("GOOGLETRANSLATE(D542, ""he"", ""en"")"),"#VALUE!")</f>
        <v>#VALUE!</v>
      </c>
    </row>
    <row r="543" ht="15.75" customHeight="1">
      <c r="E543" s="4" t="str">
        <f>IFERROR(__xludf.DUMMYFUNCTION("GOOGLETRANSLATE(D543, ""he"", ""en"")"),"#VALUE!")</f>
        <v>#VALUE!</v>
      </c>
    </row>
    <row r="544" ht="15.75" customHeight="1">
      <c r="E544" s="4" t="str">
        <f>IFERROR(__xludf.DUMMYFUNCTION("GOOGLETRANSLATE(D544, ""he"", ""en"")"),"#VALUE!")</f>
        <v>#VALUE!</v>
      </c>
    </row>
    <row r="545" ht="15.75" customHeight="1">
      <c r="E545" s="4" t="str">
        <f>IFERROR(__xludf.DUMMYFUNCTION("GOOGLETRANSLATE(D545, ""he"", ""en"")"),"#VALUE!")</f>
        <v>#VALUE!</v>
      </c>
    </row>
    <row r="546" ht="15.75" customHeight="1">
      <c r="E546" s="4" t="str">
        <f>IFERROR(__xludf.DUMMYFUNCTION("GOOGLETRANSLATE(D546, ""he"", ""en"")"),"#VALUE!")</f>
        <v>#VALUE!</v>
      </c>
    </row>
    <row r="547" ht="15.75" customHeight="1">
      <c r="E547" s="4" t="str">
        <f>IFERROR(__xludf.DUMMYFUNCTION("GOOGLETRANSLATE(D547, ""he"", ""en"")"),"#VALUE!")</f>
        <v>#VALUE!</v>
      </c>
    </row>
    <row r="548" ht="15.75" customHeight="1">
      <c r="E548" s="4" t="str">
        <f>IFERROR(__xludf.DUMMYFUNCTION("GOOGLETRANSLATE(D548, ""he"", ""en"")"),"#VALUE!")</f>
        <v>#VALUE!</v>
      </c>
    </row>
    <row r="549" ht="15.75" customHeight="1">
      <c r="E549" s="4" t="str">
        <f>IFERROR(__xludf.DUMMYFUNCTION("GOOGLETRANSLATE(D549, ""he"", ""en"")"),"#VALUE!")</f>
        <v>#VALUE!</v>
      </c>
    </row>
    <row r="550" ht="15.75" customHeight="1">
      <c r="E550" s="4" t="str">
        <f>IFERROR(__xludf.DUMMYFUNCTION("GOOGLETRANSLATE(D550, ""he"", ""en"")"),"#VALUE!")</f>
        <v>#VALUE!</v>
      </c>
    </row>
    <row r="551" ht="15.75" customHeight="1">
      <c r="E551" s="4" t="str">
        <f>IFERROR(__xludf.DUMMYFUNCTION("GOOGLETRANSLATE(D551, ""he"", ""en"")"),"#VALUE!")</f>
        <v>#VALUE!</v>
      </c>
    </row>
    <row r="552" ht="15.75" customHeight="1">
      <c r="E552" s="4" t="str">
        <f>IFERROR(__xludf.DUMMYFUNCTION("GOOGLETRANSLATE(D552, ""he"", ""en"")"),"#VALUE!")</f>
        <v>#VALUE!</v>
      </c>
    </row>
    <row r="553" ht="15.75" customHeight="1">
      <c r="E553" s="4" t="str">
        <f>IFERROR(__xludf.DUMMYFUNCTION("GOOGLETRANSLATE(D553, ""he"", ""en"")"),"#VALUE!")</f>
        <v>#VALUE!</v>
      </c>
    </row>
    <row r="554" ht="15.75" customHeight="1">
      <c r="E554" s="4" t="str">
        <f>IFERROR(__xludf.DUMMYFUNCTION("GOOGLETRANSLATE(D554, ""he"", ""en"")"),"#VALUE!")</f>
        <v>#VALUE!</v>
      </c>
    </row>
    <row r="555" ht="15.75" customHeight="1">
      <c r="E555" s="4" t="str">
        <f>IFERROR(__xludf.DUMMYFUNCTION("GOOGLETRANSLATE(D555, ""he"", ""en"")"),"#VALUE!")</f>
        <v>#VALUE!</v>
      </c>
    </row>
    <row r="556" ht="15.75" customHeight="1">
      <c r="E556" s="4" t="str">
        <f>IFERROR(__xludf.DUMMYFUNCTION("GOOGLETRANSLATE(D556, ""he"", ""en"")"),"#VALUE!")</f>
        <v>#VALUE!</v>
      </c>
    </row>
    <row r="557" ht="15.75" customHeight="1">
      <c r="E557" s="4" t="str">
        <f>IFERROR(__xludf.DUMMYFUNCTION("GOOGLETRANSLATE(D557, ""he"", ""en"")"),"#VALUE!")</f>
        <v>#VALUE!</v>
      </c>
    </row>
    <row r="558" ht="15.75" customHeight="1">
      <c r="E558" s="4" t="str">
        <f>IFERROR(__xludf.DUMMYFUNCTION("GOOGLETRANSLATE(D558, ""he"", ""en"")"),"#VALUE!")</f>
        <v>#VALUE!</v>
      </c>
    </row>
    <row r="559" ht="15.75" customHeight="1">
      <c r="E559" s="4" t="str">
        <f>IFERROR(__xludf.DUMMYFUNCTION("GOOGLETRANSLATE(D559, ""he"", ""en"")"),"#VALUE!")</f>
        <v>#VALUE!</v>
      </c>
    </row>
    <row r="560" ht="15.75" customHeight="1">
      <c r="E560" s="4" t="str">
        <f>IFERROR(__xludf.DUMMYFUNCTION("GOOGLETRANSLATE(D560, ""he"", ""en"")"),"#VALUE!")</f>
        <v>#VALUE!</v>
      </c>
    </row>
    <row r="561" ht="15.75" customHeight="1">
      <c r="E561" s="4" t="str">
        <f>IFERROR(__xludf.DUMMYFUNCTION("GOOGLETRANSLATE(D561, ""he"", ""en"")"),"#VALUE!")</f>
        <v>#VALUE!</v>
      </c>
    </row>
    <row r="562" ht="15.75" customHeight="1">
      <c r="E562" s="4" t="str">
        <f>IFERROR(__xludf.DUMMYFUNCTION("GOOGLETRANSLATE(D562, ""he"", ""en"")"),"#VALUE!")</f>
        <v>#VALUE!</v>
      </c>
    </row>
    <row r="563" ht="15.75" customHeight="1">
      <c r="E563" s="4" t="str">
        <f>IFERROR(__xludf.DUMMYFUNCTION("GOOGLETRANSLATE(D563, ""he"", ""en"")"),"#VALUE!")</f>
        <v>#VALUE!</v>
      </c>
    </row>
    <row r="564" ht="15.75" customHeight="1">
      <c r="E564" s="4" t="str">
        <f>IFERROR(__xludf.DUMMYFUNCTION("GOOGLETRANSLATE(D564, ""he"", ""en"")"),"#VALUE!")</f>
        <v>#VALUE!</v>
      </c>
    </row>
    <row r="565" ht="15.75" customHeight="1">
      <c r="E565" s="4" t="str">
        <f>IFERROR(__xludf.DUMMYFUNCTION("GOOGLETRANSLATE(D565, ""he"", ""en"")"),"#VALUE!")</f>
        <v>#VALUE!</v>
      </c>
    </row>
    <row r="566" ht="15.75" customHeight="1">
      <c r="E566" s="4" t="str">
        <f>IFERROR(__xludf.DUMMYFUNCTION("GOOGLETRANSLATE(D566, ""he"", ""en"")"),"#VALUE!")</f>
        <v>#VALUE!</v>
      </c>
    </row>
    <row r="567" ht="15.75" customHeight="1">
      <c r="E567" s="4" t="str">
        <f>IFERROR(__xludf.DUMMYFUNCTION("GOOGLETRANSLATE(D567, ""he"", ""en"")"),"#VALUE!")</f>
        <v>#VALUE!</v>
      </c>
    </row>
    <row r="568" ht="15.75" customHeight="1">
      <c r="E568" s="4" t="str">
        <f>IFERROR(__xludf.DUMMYFUNCTION("GOOGLETRANSLATE(D568, ""he"", ""en"")"),"#VALUE!")</f>
        <v>#VALUE!</v>
      </c>
    </row>
    <row r="569" ht="15.75" customHeight="1">
      <c r="E569" s="4" t="str">
        <f>IFERROR(__xludf.DUMMYFUNCTION("GOOGLETRANSLATE(D569, ""he"", ""en"")"),"#VALUE!")</f>
        <v>#VALUE!</v>
      </c>
    </row>
    <row r="570" ht="15.75" customHeight="1">
      <c r="E570" s="4" t="str">
        <f>IFERROR(__xludf.DUMMYFUNCTION("GOOGLETRANSLATE(D570, ""he"", ""en"")"),"#VALUE!")</f>
        <v>#VALUE!</v>
      </c>
    </row>
    <row r="571" ht="15.75" customHeight="1">
      <c r="E571" s="4" t="str">
        <f>IFERROR(__xludf.DUMMYFUNCTION("GOOGLETRANSLATE(D571, ""he"", ""en"")"),"#VALUE!")</f>
        <v>#VALUE!</v>
      </c>
    </row>
    <row r="572" ht="15.75" customHeight="1">
      <c r="E572" s="4" t="str">
        <f>IFERROR(__xludf.DUMMYFUNCTION("GOOGLETRANSLATE(D572, ""he"", ""en"")"),"#VALUE!")</f>
        <v>#VALUE!</v>
      </c>
    </row>
    <row r="573" ht="15.75" customHeight="1">
      <c r="E573" s="4" t="str">
        <f>IFERROR(__xludf.DUMMYFUNCTION("GOOGLETRANSLATE(D573, ""he"", ""en"")"),"#VALUE!")</f>
        <v>#VALUE!</v>
      </c>
    </row>
    <row r="574" ht="15.75" customHeight="1">
      <c r="E574" s="4" t="str">
        <f>IFERROR(__xludf.DUMMYFUNCTION("GOOGLETRANSLATE(D574, ""he"", ""en"")"),"#VALUE!")</f>
        <v>#VALUE!</v>
      </c>
    </row>
    <row r="575" ht="15.75" customHeight="1">
      <c r="E575" s="4" t="str">
        <f>IFERROR(__xludf.DUMMYFUNCTION("GOOGLETRANSLATE(D575, ""he"", ""en"")"),"#VALUE!")</f>
        <v>#VALUE!</v>
      </c>
    </row>
    <row r="576" ht="15.75" customHeight="1">
      <c r="E576" s="4" t="str">
        <f>IFERROR(__xludf.DUMMYFUNCTION("GOOGLETRANSLATE(D576, ""he"", ""en"")"),"#VALUE!")</f>
        <v>#VALUE!</v>
      </c>
    </row>
    <row r="577" ht="15.75" customHeight="1">
      <c r="E577" s="4" t="str">
        <f>IFERROR(__xludf.DUMMYFUNCTION("GOOGLETRANSLATE(D577, ""he"", ""en"")"),"#VALUE!")</f>
        <v>#VALUE!</v>
      </c>
    </row>
    <row r="578" ht="15.75" customHeight="1">
      <c r="E578" s="4" t="str">
        <f>IFERROR(__xludf.DUMMYFUNCTION("GOOGLETRANSLATE(D578, ""he"", ""en"")"),"#VALUE!")</f>
        <v>#VALUE!</v>
      </c>
    </row>
    <row r="579" ht="15.75" customHeight="1">
      <c r="E579" s="4" t="str">
        <f>IFERROR(__xludf.DUMMYFUNCTION("GOOGLETRANSLATE(D579, ""he"", ""en"")"),"#VALUE!")</f>
        <v>#VALUE!</v>
      </c>
    </row>
    <row r="580" ht="15.75" customHeight="1">
      <c r="E580" s="4" t="str">
        <f>IFERROR(__xludf.DUMMYFUNCTION("GOOGLETRANSLATE(D580, ""he"", ""en"")"),"#VALUE!")</f>
        <v>#VALUE!</v>
      </c>
    </row>
    <row r="581" ht="15.75" customHeight="1">
      <c r="E581" s="4" t="str">
        <f>IFERROR(__xludf.DUMMYFUNCTION("GOOGLETRANSLATE(D581, ""he"", ""en"")"),"#VALUE!")</f>
        <v>#VALUE!</v>
      </c>
    </row>
    <row r="582" ht="15.75" customHeight="1">
      <c r="E582" s="4" t="str">
        <f>IFERROR(__xludf.DUMMYFUNCTION("GOOGLETRANSLATE(D582, ""he"", ""en"")"),"#VALUE!")</f>
        <v>#VALUE!</v>
      </c>
    </row>
    <row r="583" ht="15.75" customHeight="1">
      <c r="E583" s="4" t="str">
        <f>IFERROR(__xludf.DUMMYFUNCTION("GOOGLETRANSLATE(D583, ""he"", ""en"")"),"#VALUE!")</f>
        <v>#VALUE!</v>
      </c>
    </row>
    <row r="584" ht="15.75" customHeight="1">
      <c r="E584" s="4" t="str">
        <f>IFERROR(__xludf.DUMMYFUNCTION("GOOGLETRANSLATE(D584, ""he"", ""en"")"),"#VALUE!")</f>
        <v>#VALUE!</v>
      </c>
    </row>
    <row r="585" ht="15.75" customHeight="1">
      <c r="E585" s="4" t="str">
        <f>IFERROR(__xludf.DUMMYFUNCTION("GOOGLETRANSLATE(D585, ""he"", ""en"")"),"#VALUE!")</f>
        <v>#VALUE!</v>
      </c>
    </row>
    <row r="586" ht="15.75" customHeight="1">
      <c r="E586" s="4" t="str">
        <f>IFERROR(__xludf.DUMMYFUNCTION("GOOGLETRANSLATE(D586, ""he"", ""en"")"),"#VALUE!")</f>
        <v>#VALUE!</v>
      </c>
    </row>
    <row r="587" ht="15.75" customHeight="1">
      <c r="E587" s="4" t="str">
        <f>IFERROR(__xludf.DUMMYFUNCTION("GOOGLETRANSLATE(D587, ""he"", ""en"")"),"#VALUE!")</f>
        <v>#VALUE!</v>
      </c>
    </row>
    <row r="588" ht="15.75" customHeight="1">
      <c r="E588" s="4" t="str">
        <f>IFERROR(__xludf.DUMMYFUNCTION("GOOGLETRANSLATE(D588, ""he"", ""en"")"),"#VALUE!")</f>
        <v>#VALUE!</v>
      </c>
    </row>
    <row r="589" ht="15.75" customHeight="1">
      <c r="E589" s="4" t="str">
        <f>IFERROR(__xludf.DUMMYFUNCTION("GOOGLETRANSLATE(D589, ""he"", ""en"")"),"#VALUE!")</f>
        <v>#VALUE!</v>
      </c>
    </row>
    <row r="590" ht="15.75" customHeight="1">
      <c r="E590" s="4" t="str">
        <f>IFERROR(__xludf.DUMMYFUNCTION("GOOGLETRANSLATE(D590, ""he"", ""en"")"),"#VALUE!")</f>
        <v>#VALUE!</v>
      </c>
    </row>
    <row r="591" ht="15.75" customHeight="1">
      <c r="E591" s="4" t="str">
        <f>IFERROR(__xludf.DUMMYFUNCTION("GOOGLETRANSLATE(D591, ""he"", ""en"")"),"#VALUE!")</f>
        <v>#VALUE!</v>
      </c>
    </row>
    <row r="592" ht="15.75" customHeight="1">
      <c r="E592" s="4" t="str">
        <f>IFERROR(__xludf.DUMMYFUNCTION("GOOGLETRANSLATE(D592, ""he"", ""en"")"),"#VALUE!")</f>
        <v>#VALUE!</v>
      </c>
    </row>
    <row r="593" ht="15.75" customHeight="1">
      <c r="E593" s="4" t="str">
        <f>IFERROR(__xludf.DUMMYFUNCTION("GOOGLETRANSLATE(D593, ""he"", ""en"")"),"#VALUE!")</f>
        <v>#VALUE!</v>
      </c>
    </row>
    <row r="594" ht="15.75" customHeight="1">
      <c r="E594" s="4" t="str">
        <f>IFERROR(__xludf.DUMMYFUNCTION("GOOGLETRANSLATE(D594, ""he"", ""en"")"),"#VALUE!")</f>
        <v>#VALUE!</v>
      </c>
    </row>
    <row r="595" ht="15.75" customHeight="1">
      <c r="E595" s="4" t="str">
        <f>IFERROR(__xludf.DUMMYFUNCTION("GOOGLETRANSLATE(D595, ""he"", ""en"")"),"#VALUE!")</f>
        <v>#VALUE!</v>
      </c>
    </row>
    <row r="596" ht="15.75" customHeight="1">
      <c r="E596" s="4" t="str">
        <f>IFERROR(__xludf.DUMMYFUNCTION("GOOGLETRANSLATE(D596, ""he"", ""en"")"),"#VALUE!")</f>
        <v>#VALUE!</v>
      </c>
    </row>
    <row r="597" ht="15.75" customHeight="1">
      <c r="E597" s="4" t="str">
        <f>IFERROR(__xludf.DUMMYFUNCTION("GOOGLETRANSLATE(D597, ""he"", ""en"")"),"#VALUE!")</f>
        <v>#VALUE!</v>
      </c>
    </row>
    <row r="598" ht="15.75" customHeight="1">
      <c r="E598" s="4" t="str">
        <f>IFERROR(__xludf.DUMMYFUNCTION("GOOGLETRANSLATE(D598, ""he"", ""en"")"),"#VALUE!")</f>
        <v>#VALUE!</v>
      </c>
    </row>
    <row r="599" ht="15.75" customHeight="1">
      <c r="E599" s="4" t="str">
        <f>IFERROR(__xludf.DUMMYFUNCTION("GOOGLETRANSLATE(D599, ""he"", ""en"")"),"#VALUE!")</f>
        <v>#VALUE!</v>
      </c>
    </row>
    <row r="600" ht="15.75" customHeight="1">
      <c r="E600" s="4" t="str">
        <f>IFERROR(__xludf.DUMMYFUNCTION("GOOGLETRANSLATE(D600, ""he"", ""en"")"),"#VALUE!")</f>
        <v>#VALUE!</v>
      </c>
    </row>
    <row r="601" ht="15.75" customHeight="1">
      <c r="E601" s="4" t="str">
        <f>IFERROR(__xludf.DUMMYFUNCTION("GOOGLETRANSLATE(D601, ""he"", ""en"")"),"#VALUE!")</f>
        <v>#VALUE!</v>
      </c>
    </row>
    <row r="602" ht="15.75" customHeight="1">
      <c r="E602" s="4" t="str">
        <f>IFERROR(__xludf.DUMMYFUNCTION("GOOGLETRANSLATE(D602, ""he"", ""en"")"),"#VALUE!")</f>
        <v>#VALUE!</v>
      </c>
    </row>
    <row r="603" ht="15.75" customHeight="1">
      <c r="E603" s="4" t="str">
        <f>IFERROR(__xludf.DUMMYFUNCTION("GOOGLETRANSLATE(D603, ""he"", ""en"")"),"#VALUE!")</f>
        <v>#VALUE!</v>
      </c>
    </row>
    <row r="604" ht="15.75" customHeight="1">
      <c r="E604" s="4" t="str">
        <f>IFERROR(__xludf.DUMMYFUNCTION("GOOGLETRANSLATE(D604, ""he"", ""en"")"),"#VALUE!")</f>
        <v>#VALUE!</v>
      </c>
    </row>
    <row r="605" ht="15.75" customHeight="1">
      <c r="E605" s="4" t="str">
        <f>IFERROR(__xludf.DUMMYFUNCTION("GOOGLETRANSLATE(D605, ""he"", ""en"")"),"#VALUE!")</f>
        <v>#VALUE!</v>
      </c>
    </row>
    <row r="606" ht="15.75" customHeight="1">
      <c r="E606" s="4" t="str">
        <f>IFERROR(__xludf.DUMMYFUNCTION("GOOGLETRANSLATE(D606, ""he"", ""en"")"),"#VALUE!")</f>
        <v>#VALUE!</v>
      </c>
    </row>
    <row r="607" ht="15.75" customHeight="1">
      <c r="E607" s="4" t="str">
        <f>IFERROR(__xludf.DUMMYFUNCTION("GOOGLETRANSLATE(D607, ""he"", ""en"")"),"#VALUE!")</f>
        <v>#VALUE!</v>
      </c>
    </row>
    <row r="608" ht="15.75" customHeight="1">
      <c r="E608" s="4" t="str">
        <f>IFERROR(__xludf.DUMMYFUNCTION("GOOGLETRANSLATE(D608, ""he"", ""en"")"),"#VALUE!")</f>
        <v>#VALUE!</v>
      </c>
    </row>
    <row r="609" ht="15.75" customHeight="1">
      <c r="E609" s="4" t="str">
        <f>IFERROR(__xludf.DUMMYFUNCTION("GOOGLETRANSLATE(D609, ""he"", ""en"")"),"#VALUE!")</f>
        <v>#VALUE!</v>
      </c>
    </row>
    <row r="610" ht="15.75" customHeight="1">
      <c r="E610" s="4" t="str">
        <f>IFERROR(__xludf.DUMMYFUNCTION("GOOGLETRANSLATE(D610, ""he"", ""en"")"),"#VALUE!")</f>
        <v>#VALUE!</v>
      </c>
    </row>
    <row r="611" ht="15.75" customHeight="1">
      <c r="E611" s="4" t="str">
        <f>IFERROR(__xludf.DUMMYFUNCTION("GOOGLETRANSLATE(D611, ""he"", ""en"")"),"#VALUE!")</f>
        <v>#VALUE!</v>
      </c>
    </row>
    <row r="612" ht="15.75" customHeight="1">
      <c r="E612" s="4" t="str">
        <f>IFERROR(__xludf.DUMMYFUNCTION("GOOGLETRANSLATE(D612, ""he"", ""en"")"),"#VALUE!")</f>
        <v>#VALUE!</v>
      </c>
    </row>
    <row r="613" ht="15.75" customHeight="1">
      <c r="E613" s="4" t="str">
        <f>IFERROR(__xludf.DUMMYFUNCTION("GOOGLETRANSLATE(D613, ""he"", ""en"")"),"#VALUE!")</f>
        <v>#VALUE!</v>
      </c>
    </row>
    <row r="614" ht="15.75" customHeight="1">
      <c r="E614" s="4" t="str">
        <f>IFERROR(__xludf.DUMMYFUNCTION("GOOGLETRANSLATE(D614, ""he"", ""en"")"),"#VALUE!")</f>
        <v>#VALUE!</v>
      </c>
    </row>
    <row r="615" ht="15.75" customHeight="1">
      <c r="E615" s="4" t="str">
        <f>IFERROR(__xludf.DUMMYFUNCTION("GOOGLETRANSLATE(D615, ""he"", ""en"")"),"#VALUE!")</f>
        <v>#VALUE!</v>
      </c>
    </row>
    <row r="616" ht="15.75" customHeight="1">
      <c r="E616" s="4" t="str">
        <f>IFERROR(__xludf.DUMMYFUNCTION("GOOGLETRANSLATE(D616, ""he"", ""en"")"),"#VALUE!")</f>
        <v>#VALUE!</v>
      </c>
    </row>
    <row r="617" ht="15.75" customHeight="1">
      <c r="E617" s="4" t="str">
        <f>IFERROR(__xludf.DUMMYFUNCTION("GOOGLETRANSLATE(D617, ""he"", ""en"")"),"#VALUE!")</f>
        <v>#VALUE!</v>
      </c>
    </row>
    <row r="618" ht="15.75" customHeight="1">
      <c r="E618" s="4" t="str">
        <f>IFERROR(__xludf.DUMMYFUNCTION("GOOGLETRANSLATE(D618, ""he"", ""en"")"),"#VALUE!")</f>
        <v>#VALUE!</v>
      </c>
    </row>
    <row r="619" ht="15.75" customHeight="1">
      <c r="E619" s="4" t="str">
        <f>IFERROR(__xludf.DUMMYFUNCTION("GOOGLETRANSLATE(D619, ""he"", ""en"")"),"#VALUE!")</f>
        <v>#VALUE!</v>
      </c>
    </row>
    <row r="620" ht="15.75" customHeight="1">
      <c r="E620" s="4" t="str">
        <f>IFERROR(__xludf.DUMMYFUNCTION("GOOGLETRANSLATE(D620, ""he"", ""en"")"),"#VALUE!")</f>
        <v>#VALUE!</v>
      </c>
    </row>
    <row r="621" ht="15.75" customHeight="1">
      <c r="E621" s="4" t="str">
        <f>IFERROR(__xludf.DUMMYFUNCTION("GOOGLETRANSLATE(D621, ""he"", ""en"")"),"#VALUE!")</f>
        <v>#VALUE!</v>
      </c>
    </row>
    <row r="622" ht="15.75" customHeight="1">
      <c r="E622" s="4" t="str">
        <f>IFERROR(__xludf.DUMMYFUNCTION("GOOGLETRANSLATE(D622, ""he"", ""en"")"),"#VALUE!")</f>
        <v>#VALUE!</v>
      </c>
    </row>
    <row r="623" ht="15.75" customHeight="1">
      <c r="E623" s="4" t="str">
        <f>IFERROR(__xludf.DUMMYFUNCTION("GOOGLETRANSLATE(D623, ""he"", ""en"")"),"#VALUE!")</f>
        <v>#VALUE!</v>
      </c>
    </row>
    <row r="624" ht="15.75" customHeight="1">
      <c r="E624" s="4" t="str">
        <f>IFERROR(__xludf.DUMMYFUNCTION("GOOGLETRANSLATE(D624, ""he"", ""en"")"),"#VALUE!")</f>
        <v>#VALUE!</v>
      </c>
    </row>
    <row r="625" ht="15.75" customHeight="1">
      <c r="E625" s="4" t="str">
        <f>IFERROR(__xludf.DUMMYFUNCTION("GOOGLETRANSLATE(D625, ""he"", ""en"")"),"#VALUE!")</f>
        <v>#VALUE!</v>
      </c>
    </row>
    <row r="626" ht="15.75" customHeight="1">
      <c r="E626" s="4" t="str">
        <f>IFERROR(__xludf.DUMMYFUNCTION("GOOGLETRANSLATE(D626, ""he"", ""en"")"),"#VALUE!")</f>
        <v>#VALUE!</v>
      </c>
    </row>
    <row r="627" ht="15.75" customHeight="1">
      <c r="E627" s="4" t="str">
        <f>IFERROR(__xludf.DUMMYFUNCTION("GOOGLETRANSLATE(D627, ""he"", ""en"")"),"#VALUE!")</f>
        <v>#VALUE!</v>
      </c>
    </row>
    <row r="628" ht="15.75" customHeight="1">
      <c r="E628" s="4" t="str">
        <f>IFERROR(__xludf.DUMMYFUNCTION("GOOGLETRANSLATE(D628, ""he"", ""en"")"),"#VALUE!")</f>
        <v>#VALUE!</v>
      </c>
    </row>
    <row r="629" ht="15.75" customHeight="1">
      <c r="E629" s="4" t="str">
        <f>IFERROR(__xludf.DUMMYFUNCTION("GOOGLETRANSLATE(D629, ""he"", ""en"")"),"#VALUE!")</f>
        <v>#VALUE!</v>
      </c>
    </row>
    <row r="630" ht="15.75" customHeight="1">
      <c r="E630" s="4" t="str">
        <f>IFERROR(__xludf.DUMMYFUNCTION("GOOGLETRANSLATE(D630, ""he"", ""en"")"),"#VALUE!")</f>
        <v>#VALUE!</v>
      </c>
    </row>
    <row r="631" ht="15.75" customHeight="1">
      <c r="E631" s="4" t="str">
        <f>IFERROR(__xludf.DUMMYFUNCTION("GOOGLETRANSLATE(D631, ""he"", ""en"")"),"#VALUE!")</f>
        <v>#VALUE!</v>
      </c>
    </row>
    <row r="632" ht="15.75" customHeight="1">
      <c r="E632" s="4" t="str">
        <f>IFERROR(__xludf.DUMMYFUNCTION("GOOGLETRANSLATE(D632, ""he"", ""en"")"),"#VALUE!")</f>
        <v>#VALUE!</v>
      </c>
    </row>
    <row r="633" ht="15.75" customHeight="1">
      <c r="E633" s="4" t="str">
        <f>IFERROR(__xludf.DUMMYFUNCTION("GOOGLETRANSLATE(D633, ""he"", ""en"")"),"#VALUE!")</f>
        <v>#VALUE!</v>
      </c>
    </row>
    <row r="634" ht="15.75" customHeight="1">
      <c r="E634" s="4" t="str">
        <f>IFERROR(__xludf.DUMMYFUNCTION("GOOGLETRANSLATE(D634, ""he"", ""en"")"),"#VALUE!")</f>
        <v>#VALUE!</v>
      </c>
    </row>
    <row r="635" ht="15.75" customHeight="1">
      <c r="E635" s="4" t="str">
        <f>IFERROR(__xludf.DUMMYFUNCTION("GOOGLETRANSLATE(D635, ""he"", ""en"")"),"#VALUE!")</f>
        <v>#VALUE!</v>
      </c>
    </row>
    <row r="636" ht="15.75" customHeight="1">
      <c r="E636" s="4" t="str">
        <f>IFERROR(__xludf.DUMMYFUNCTION("GOOGLETRANSLATE(D636, ""he"", ""en"")"),"#VALUE!")</f>
        <v>#VALUE!</v>
      </c>
    </row>
    <row r="637" ht="15.75" customHeight="1">
      <c r="E637" s="4" t="str">
        <f>IFERROR(__xludf.DUMMYFUNCTION("GOOGLETRANSLATE(D637, ""he"", ""en"")"),"#VALUE!")</f>
        <v>#VALUE!</v>
      </c>
    </row>
    <row r="638" ht="15.75" customHeight="1">
      <c r="E638" s="4" t="str">
        <f>IFERROR(__xludf.DUMMYFUNCTION("GOOGLETRANSLATE(D638, ""he"", ""en"")"),"#VALUE!")</f>
        <v>#VALUE!</v>
      </c>
    </row>
    <row r="639" ht="15.75" customHeight="1">
      <c r="E639" s="4" t="str">
        <f>IFERROR(__xludf.DUMMYFUNCTION("GOOGLETRANSLATE(D639, ""he"", ""en"")"),"#VALUE!")</f>
        <v>#VALUE!</v>
      </c>
    </row>
    <row r="640" ht="15.75" customHeight="1">
      <c r="E640" s="4" t="str">
        <f>IFERROR(__xludf.DUMMYFUNCTION("GOOGLETRANSLATE(D640, ""he"", ""en"")"),"#VALUE!")</f>
        <v>#VALUE!</v>
      </c>
    </row>
    <row r="641" ht="15.75" customHeight="1">
      <c r="E641" s="4" t="str">
        <f>IFERROR(__xludf.DUMMYFUNCTION("GOOGLETRANSLATE(D641, ""he"", ""en"")"),"#VALUE!")</f>
        <v>#VALUE!</v>
      </c>
    </row>
    <row r="642" ht="15.75" customHeight="1">
      <c r="E642" s="4" t="str">
        <f>IFERROR(__xludf.DUMMYFUNCTION("GOOGLETRANSLATE(D642, ""he"", ""en"")"),"#VALUE!")</f>
        <v>#VALUE!</v>
      </c>
    </row>
    <row r="643" ht="15.75" customHeight="1">
      <c r="E643" s="4" t="str">
        <f>IFERROR(__xludf.DUMMYFUNCTION("GOOGLETRANSLATE(D643, ""he"", ""en"")"),"#VALUE!")</f>
        <v>#VALUE!</v>
      </c>
    </row>
    <row r="644" ht="15.75" customHeight="1">
      <c r="E644" s="4" t="str">
        <f>IFERROR(__xludf.DUMMYFUNCTION("GOOGLETRANSLATE(D644, ""he"", ""en"")"),"#VALUE!")</f>
        <v>#VALUE!</v>
      </c>
    </row>
    <row r="645" ht="15.75" customHeight="1">
      <c r="E645" s="4" t="str">
        <f>IFERROR(__xludf.DUMMYFUNCTION("GOOGLETRANSLATE(D645, ""he"", ""en"")"),"#VALUE!")</f>
        <v>#VALUE!</v>
      </c>
    </row>
    <row r="646" ht="15.75" customHeight="1">
      <c r="E646" s="4" t="str">
        <f>IFERROR(__xludf.DUMMYFUNCTION("GOOGLETRANSLATE(D646, ""he"", ""en"")"),"#VALUE!")</f>
        <v>#VALUE!</v>
      </c>
    </row>
    <row r="647" ht="15.75" customHeight="1">
      <c r="E647" s="4" t="str">
        <f>IFERROR(__xludf.DUMMYFUNCTION("GOOGLETRANSLATE(D647, ""he"", ""en"")"),"#VALUE!")</f>
        <v>#VALUE!</v>
      </c>
    </row>
    <row r="648" ht="15.75" customHeight="1">
      <c r="E648" s="4" t="str">
        <f>IFERROR(__xludf.DUMMYFUNCTION("GOOGLETRANSLATE(D648, ""he"", ""en"")"),"#VALUE!")</f>
        <v>#VALUE!</v>
      </c>
    </row>
    <row r="649" ht="15.75" customHeight="1">
      <c r="E649" s="4" t="str">
        <f>IFERROR(__xludf.DUMMYFUNCTION("GOOGLETRANSLATE(D649, ""he"", ""en"")"),"#VALUE!")</f>
        <v>#VALUE!</v>
      </c>
    </row>
    <row r="650" ht="15.75" customHeight="1">
      <c r="E650" s="4" t="str">
        <f>IFERROR(__xludf.DUMMYFUNCTION("GOOGLETRANSLATE(D650, ""he"", ""en"")"),"#VALUE!")</f>
        <v>#VALUE!</v>
      </c>
    </row>
    <row r="651" ht="15.75" customHeight="1">
      <c r="E651" s="4" t="str">
        <f>IFERROR(__xludf.DUMMYFUNCTION("GOOGLETRANSLATE(D651, ""he"", ""en"")"),"#VALUE!")</f>
        <v>#VALUE!</v>
      </c>
    </row>
    <row r="652" ht="15.75" customHeight="1">
      <c r="E652" s="4" t="str">
        <f>IFERROR(__xludf.DUMMYFUNCTION("GOOGLETRANSLATE(D652, ""he"", ""en"")"),"#VALUE!")</f>
        <v>#VALUE!</v>
      </c>
    </row>
    <row r="653" ht="15.75" customHeight="1">
      <c r="E653" s="4" t="str">
        <f>IFERROR(__xludf.DUMMYFUNCTION("GOOGLETRANSLATE(D653, ""he"", ""en"")"),"#VALUE!")</f>
        <v>#VALUE!</v>
      </c>
    </row>
    <row r="654" ht="15.75" customHeight="1">
      <c r="E654" s="4" t="str">
        <f>IFERROR(__xludf.DUMMYFUNCTION("GOOGLETRANSLATE(D654, ""he"", ""en"")"),"#VALUE!")</f>
        <v>#VALUE!</v>
      </c>
    </row>
    <row r="655" ht="15.75" customHeight="1">
      <c r="E655" s="4" t="str">
        <f>IFERROR(__xludf.DUMMYFUNCTION("GOOGLETRANSLATE(D655, ""he"", ""en"")"),"#VALUE!")</f>
        <v>#VALUE!</v>
      </c>
    </row>
    <row r="656" ht="15.75" customHeight="1">
      <c r="E656" s="4" t="str">
        <f>IFERROR(__xludf.DUMMYFUNCTION("GOOGLETRANSLATE(D656, ""he"", ""en"")"),"#VALUE!")</f>
        <v>#VALUE!</v>
      </c>
    </row>
    <row r="657" ht="15.75" customHeight="1">
      <c r="E657" s="4" t="str">
        <f>IFERROR(__xludf.DUMMYFUNCTION("GOOGLETRANSLATE(D657, ""he"", ""en"")"),"#VALUE!")</f>
        <v>#VALUE!</v>
      </c>
    </row>
    <row r="658" ht="15.75" customHeight="1">
      <c r="E658" s="4" t="str">
        <f>IFERROR(__xludf.DUMMYFUNCTION("GOOGLETRANSLATE(D658, ""he"", ""en"")"),"#VALUE!")</f>
        <v>#VALUE!</v>
      </c>
    </row>
    <row r="659" ht="15.75" customHeight="1">
      <c r="E659" s="4" t="str">
        <f>IFERROR(__xludf.DUMMYFUNCTION("GOOGLETRANSLATE(D659, ""he"", ""en"")"),"#VALUE!")</f>
        <v>#VALUE!</v>
      </c>
    </row>
    <row r="660" ht="15.75" customHeight="1">
      <c r="E660" s="4" t="str">
        <f>IFERROR(__xludf.DUMMYFUNCTION("GOOGLETRANSLATE(D660, ""he"", ""en"")"),"#VALUE!")</f>
        <v>#VALUE!</v>
      </c>
    </row>
    <row r="661" ht="15.75" customHeight="1">
      <c r="E661" s="4" t="str">
        <f>IFERROR(__xludf.DUMMYFUNCTION("GOOGLETRANSLATE(D661, ""he"", ""en"")"),"#VALUE!")</f>
        <v>#VALUE!</v>
      </c>
    </row>
    <row r="662" ht="15.75" customHeight="1">
      <c r="E662" s="4" t="str">
        <f>IFERROR(__xludf.DUMMYFUNCTION("GOOGLETRANSLATE(D662, ""he"", ""en"")"),"#VALUE!")</f>
        <v>#VALUE!</v>
      </c>
    </row>
    <row r="663" ht="15.75" customHeight="1">
      <c r="E663" s="4" t="str">
        <f>IFERROR(__xludf.DUMMYFUNCTION("GOOGLETRANSLATE(D663, ""he"", ""en"")"),"#VALUE!")</f>
        <v>#VALUE!</v>
      </c>
    </row>
    <row r="664" ht="15.75" customHeight="1">
      <c r="E664" s="4" t="str">
        <f>IFERROR(__xludf.DUMMYFUNCTION("GOOGLETRANSLATE(D664, ""he"", ""en"")"),"#VALUE!")</f>
        <v>#VALUE!</v>
      </c>
    </row>
    <row r="665" ht="15.75" customHeight="1">
      <c r="E665" s="4" t="str">
        <f>IFERROR(__xludf.DUMMYFUNCTION("GOOGLETRANSLATE(D665, ""he"", ""en"")"),"#VALUE!")</f>
        <v>#VALUE!</v>
      </c>
    </row>
    <row r="666" ht="15.75" customHeight="1">
      <c r="E666" s="4" t="str">
        <f>IFERROR(__xludf.DUMMYFUNCTION("GOOGLETRANSLATE(D666, ""he"", ""en"")"),"#VALUE!")</f>
        <v>#VALUE!</v>
      </c>
    </row>
    <row r="667" ht="15.75" customHeight="1">
      <c r="E667" s="4" t="str">
        <f>IFERROR(__xludf.DUMMYFUNCTION("GOOGLETRANSLATE(D667, ""he"", ""en"")"),"#VALUE!")</f>
        <v>#VALUE!</v>
      </c>
    </row>
    <row r="668" ht="15.75" customHeight="1">
      <c r="E668" s="4" t="str">
        <f>IFERROR(__xludf.DUMMYFUNCTION("GOOGLETRANSLATE(D668, ""he"", ""en"")"),"#VALUE!")</f>
        <v>#VALUE!</v>
      </c>
    </row>
    <row r="669" ht="15.75" customHeight="1">
      <c r="E669" s="4" t="str">
        <f>IFERROR(__xludf.DUMMYFUNCTION("GOOGLETRANSLATE(D669, ""he"", ""en"")"),"#VALUE!")</f>
        <v>#VALUE!</v>
      </c>
    </row>
    <row r="670" ht="15.75" customHeight="1">
      <c r="E670" s="4" t="str">
        <f>IFERROR(__xludf.DUMMYFUNCTION("GOOGLETRANSLATE(D670, ""he"", ""en"")"),"#VALUE!")</f>
        <v>#VALUE!</v>
      </c>
    </row>
    <row r="671" ht="15.75" customHeight="1">
      <c r="E671" s="4" t="str">
        <f>IFERROR(__xludf.DUMMYFUNCTION("GOOGLETRANSLATE(D671, ""he"", ""en"")"),"#VALUE!")</f>
        <v>#VALUE!</v>
      </c>
    </row>
    <row r="672" ht="15.75" customHeight="1">
      <c r="E672" s="4" t="str">
        <f>IFERROR(__xludf.DUMMYFUNCTION("GOOGLETRANSLATE(D672, ""he"", ""en"")"),"#VALUE!")</f>
        <v>#VALUE!</v>
      </c>
    </row>
    <row r="673" ht="15.75" customHeight="1">
      <c r="E673" s="4" t="str">
        <f>IFERROR(__xludf.DUMMYFUNCTION("GOOGLETRANSLATE(D673, ""he"", ""en"")"),"#VALUE!")</f>
        <v>#VALUE!</v>
      </c>
    </row>
    <row r="674" ht="15.75" customHeight="1">
      <c r="E674" s="4" t="str">
        <f>IFERROR(__xludf.DUMMYFUNCTION("GOOGLETRANSLATE(D674, ""he"", ""en"")"),"#VALUE!")</f>
        <v>#VALUE!</v>
      </c>
    </row>
    <row r="675" ht="15.75" customHeight="1">
      <c r="E675" s="4" t="str">
        <f>IFERROR(__xludf.DUMMYFUNCTION("GOOGLETRANSLATE(D675, ""he"", ""en"")"),"#VALUE!")</f>
        <v>#VALUE!</v>
      </c>
    </row>
    <row r="676" ht="15.75" customHeight="1">
      <c r="E676" s="4" t="str">
        <f>IFERROR(__xludf.DUMMYFUNCTION("GOOGLETRANSLATE(D676, ""he"", ""en"")"),"#VALUE!")</f>
        <v>#VALUE!</v>
      </c>
    </row>
    <row r="677" ht="15.75" customHeight="1">
      <c r="E677" s="4" t="str">
        <f>IFERROR(__xludf.DUMMYFUNCTION("GOOGLETRANSLATE(D677, ""he"", ""en"")"),"#VALUE!")</f>
        <v>#VALUE!</v>
      </c>
    </row>
    <row r="678" ht="15.75" customHeight="1">
      <c r="E678" s="4" t="str">
        <f>IFERROR(__xludf.DUMMYFUNCTION("GOOGLETRANSLATE(D678, ""he"", ""en"")"),"#VALUE!")</f>
        <v>#VALUE!</v>
      </c>
    </row>
    <row r="679" ht="15.75" customHeight="1">
      <c r="E679" s="4" t="str">
        <f>IFERROR(__xludf.DUMMYFUNCTION("GOOGLETRANSLATE(D679, ""he"", ""en"")"),"#VALUE!")</f>
        <v>#VALUE!</v>
      </c>
    </row>
    <row r="680" ht="15.75" customHeight="1">
      <c r="E680" s="4" t="str">
        <f>IFERROR(__xludf.DUMMYFUNCTION("GOOGLETRANSLATE(D680, ""he"", ""en"")"),"#VALUE!")</f>
        <v>#VALUE!</v>
      </c>
    </row>
    <row r="681" ht="15.75" customHeight="1">
      <c r="E681" s="4" t="str">
        <f>IFERROR(__xludf.DUMMYFUNCTION("GOOGLETRANSLATE(D681, ""he"", ""en"")"),"#VALUE!")</f>
        <v>#VALUE!</v>
      </c>
    </row>
    <row r="682" ht="15.75" customHeight="1">
      <c r="E682" s="4" t="str">
        <f>IFERROR(__xludf.DUMMYFUNCTION("GOOGLETRANSLATE(D682, ""he"", ""en"")"),"#VALUE!")</f>
        <v>#VALUE!</v>
      </c>
    </row>
    <row r="683" ht="15.75" customHeight="1">
      <c r="E683" s="4" t="str">
        <f>IFERROR(__xludf.DUMMYFUNCTION("GOOGLETRANSLATE(D683, ""he"", ""en"")"),"#VALUE!")</f>
        <v>#VALUE!</v>
      </c>
    </row>
    <row r="684" ht="15.75" customHeight="1">
      <c r="E684" s="4" t="str">
        <f>IFERROR(__xludf.DUMMYFUNCTION("GOOGLETRANSLATE(D684, ""he"", ""en"")"),"#VALUE!")</f>
        <v>#VALUE!</v>
      </c>
    </row>
    <row r="685" ht="15.75" customHeight="1">
      <c r="E685" s="4" t="str">
        <f>IFERROR(__xludf.DUMMYFUNCTION("GOOGLETRANSLATE(D685, ""he"", ""en"")"),"#VALUE!")</f>
        <v>#VALUE!</v>
      </c>
    </row>
    <row r="686" ht="15.75" customHeight="1">
      <c r="E686" s="4" t="str">
        <f>IFERROR(__xludf.DUMMYFUNCTION("GOOGLETRANSLATE(D686, ""he"", ""en"")"),"#VALUE!")</f>
        <v>#VALUE!</v>
      </c>
    </row>
    <row r="687" ht="15.75" customHeight="1">
      <c r="E687" s="4" t="str">
        <f>IFERROR(__xludf.DUMMYFUNCTION("GOOGLETRANSLATE(D687, ""he"", ""en"")"),"#VALUE!")</f>
        <v>#VALUE!</v>
      </c>
    </row>
    <row r="688" ht="15.75" customHeight="1">
      <c r="E688" s="4" t="str">
        <f>IFERROR(__xludf.DUMMYFUNCTION("GOOGLETRANSLATE(D688, ""he"", ""en"")"),"#VALUE!")</f>
        <v>#VALUE!</v>
      </c>
    </row>
    <row r="689" ht="15.75" customHeight="1">
      <c r="E689" s="4" t="str">
        <f>IFERROR(__xludf.DUMMYFUNCTION("GOOGLETRANSLATE(D689, ""he"", ""en"")"),"#VALUE!")</f>
        <v>#VALUE!</v>
      </c>
    </row>
    <row r="690" ht="15.75" customHeight="1">
      <c r="E690" s="4" t="str">
        <f>IFERROR(__xludf.DUMMYFUNCTION("GOOGLETRANSLATE(D690, ""he"", ""en"")"),"#VALUE!")</f>
        <v>#VALUE!</v>
      </c>
    </row>
    <row r="691" ht="15.75" customHeight="1">
      <c r="E691" s="4" t="str">
        <f>IFERROR(__xludf.DUMMYFUNCTION("GOOGLETRANSLATE(D691, ""he"", ""en"")"),"#VALUE!")</f>
        <v>#VALUE!</v>
      </c>
    </row>
    <row r="692" ht="15.75" customHeight="1">
      <c r="E692" s="4" t="str">
        <f>IFERROR(__xludf.DUMMYFUNCTION("GOOGLETRANSLATE(D692, ""he"", ""en"")"),"#VALUE!")</f>
        <v>#VALUE!</v>
      </c>
    </row>
    <row r="693" ht="15.75" customHeight="1">
      <c r="E693" s="4" t="str">
        <f>IFERROR(__xludf.DUMMYFUNCTION("GOOGLETRANSLATE(D693, ""he"", ""en"")"),"#VALUE!")</f>
        <v>#VALUE!</v>
      </c>
    </row>
    <row r="694" ht="15.75" customHeight="1">
      <c r="E694" s="4" t="str">
        <f>IFERROR(__xludf.DUMMYFUNCTION("GOOGLETRANSLATE(D694, ""he"", ""en"")"),"#VALUE!")</f>
        <v>#VALUE!</v>
      </c>
    </row>
    <row r="695" ht="15.75" customHeight="1">
      <c r="E695" s="4" t="str">
        <f>IFERROR(__xludf.DUMMYFUNCTION("GOOGLETRANSLATE(D695, ""he"", ""en"")"),"#VALUE!")</f>
        <v>#VALUE!</v>
      </c>
    </row>
    <row r="696" ht="15.75" customHeight="1">
      <c r="E696" s="4" t="str">
        <f>IFERROR(__xludf.DUMMYFUNCTION("GOOGLETRANSLATE(D696, ""he"", ""en"")"),"#VALUE!")</f>
        <v>#VALUE!</v>
      </c>
    </row>
    <row r="697" ht="15.75" customHeight="1">
      <c r="E697" s="4" t="str">
        <f>IFERROR(__xludf.DUMMYFUNCTION("GOOGLETRANSLATE(D697, ""he"", ""en"")"),"#VALUE!")</f>
        <v>#VALUE!</v>
      </c>
    </row>
    <row r="698" ht="15.75" customHeight="1">
      <c r="E698" s="4" t="str">
        <f>IFERROR(__xludf.DUMMYFUNCTION("GOOGLETRANSLATE(D698, ""he"", ""en"")"),"#VALUE!")</f>
        <v>#VALUE!</v>
      </c>
    </row>
    <row r="699" ht="15.75" customHeight="1">
      <c r="E699" s="4" t="str">
        <f>IFERROR(__xludf.DUMMYFUNCTION("GOOGLETRANSLATE(D699, ""he"", ""en"")"),"#VALUE!")</f>
        <v>#VALUE!</v>
      </c>
    </row>
    <row r="700" ht="15.75" customHeight="1">
      <c r="E700" s="4" t="str">
        <f>IFERROR(__xludf.DUMMYFUNCTION("GOOGLETRANSLATE(D700, ""he"", ""en"")"),"#VALUE!")</f>
        <v>#VALUE!</v>
      </c>
    </row>
    <row r="701" ht="15.75" customHeight="1">
      <c r="E701" s="4" t="str">
        <f>IFERROR(__xludf.DUMMYFUNCTION("GOOGLETRANSLATE(D701, ""he"", ""en"")"),"#VALUE!")</f>
        <v>#VALUE!</v>
      </c>
    </row>
    <row r="702" ht="15.75" customHeight="1">
      <c r="E702" s="4" t="str">
        <f>IFERROR(__xludf.DUMMYFUNCTION("GOOGLETRANSLATE(D702, ""he"", ""en"")"),"#VALUE!")</f>
        <v>#VALUE!</v>
      </c>
    </row>
    <row r="703" ht="15.75" customHeight="1">
      <c r="E703" s="4" t="str">
        <f>IFERROR(__xludf.DUMMYFUNCTION("GOOGLETRANSLATE(D703, ""he"", ""en"")"),"#VALUE!")</f>
        <v>#VALUE!</v>
      </c>
    </row>
    <row r="704" ht="15.75" customHeight="1">
      <c r="E704" s="4" t="str">
        <f>IFERROR(__xludf.DUMMYFUNCTION("GOOGLETRANSLATE(D704, ""he"", ""en"")"),"#VALUE!")</f>
        <v>#VALUE!</v>
      </c>
    </row>
    <row r="705" ht="15.75" customHeight="1">
      <c r="E705" s="4" t="str">
        <f>IFERROR(__xludf.DUMMYFUNCTION("GOOGLETRANSLATE(D705, ""he"", ""en"")"),"#VALUE!")</f>
        <v>#VALUE!</v>
      </c>
    </row>
    <row r="706" ht="15.75" customHeight="1">
      <c r="E706" s="4" t="str">
        <f>IFERROR(__xludf.DUMMYFUNCTION("GOOGLETRANSLATE(D706, ""he"", ""en"")"),"#VALUE!")</f>
        <v>#VALUE!</v>
      </c>
    </row>
    <row r="707" ht="15.75" customHeight="1">
      <c r="E707" s="4" t="str">
        <f>IFERROR(__xludf.DUMMYFUNCTION("GOOGLETRANSLATE(D707, ""he"", ""en"")"),"#VALUE!")</f>
        <v>#VALUE!</v>
      </c>
    </row>
    <row r="708" ht="15.75" customHeight="1">
      <c r="E708" s="4" t="str">
        <f>IFERROR(__xludf.DUMMYFUNCTION("GOOGLETRANSLATE(D708, ""he"", ""en"")"),"#VALUE!")</f>
        <v>#VALUE!</v>
      </c>
    </row>
    <row r="709" ht="15.75" customHeight="1">
      <c r="E709" s="4" t="str">
        <f>IFERROR(__xludf.DUMMYFUNCTION("GOOGLETRANSLATE(D709, ""he"", ""en"")"),"#VALUE!")</f>
        <v>#VALUE!</v>
      </c>
    </row>
    <row r="710" ht="15.75" customHeight="1">
      <c r="E710" s="4" t="str">
        <f>IFERROR(__xludf.DUMMYFUNCTION("GOOGLETRANSLATE(D710, ""he"", ""en"")"),"#VALUE!")</f>
        <v>#VALUE!</v>
      </c>
    </row>
    <row r="711" ht="15.75" customHeight="1">
      <c r="E711" s="4" t="str">
        <f>IFERROR(__xludf.DUMMYFUNCTION("GOOGLETRANSLATE(D711, ""he"", ""en"")"),"#VALUE!")</f>
        <v>#VALUE!</v>
      </c>
    </row>
    <row r="712" ht="15.75" customHeight="1">
      <c r="E712" s="4" t="str">
        <f>IFERROR(__xludf.DUMMYFUNCTION("GOOGLETRANSLATE(D712, ""he"", ""en"")"),"#VALUE!")</f>
        <v>#VALUE!</v>
      </c>
    </row>
    <row r="713" ht="15.75" customHeight="1">
      <c r="E713" s="4" t="str">
        <f>IFERROR(__xludf.DUMMYFUNCTION("GOOGLETRANSLATE(D713, ""he"", ""en"")"),"#VALUE!")</f>
        <v>#VALUE!</v>
      </c>
    </row>
    <row r="714" ht="15.75" customHeight="1">
      <c r="E714" s="4" t="str">
        <f>IFERROR(__xludf.DUMMYFUNCTION("GOOGLETRANSLATE(D714, ""he"", ""en"")"),"#VALUE!")</f>
        <v>#VALUE!</v>
      </c>
    </row>
    <row r="715" ht="15.75" customHeight="1">
      <c r="E715" s="4" t="str">
        <f>IFERROR(__xludf.DUMMYFUNCTION("GOOGLETRANSLATE(D715, ""he"", ""en"")"),"#VALUE!")</f>
        <v>#VALUE!</v>
      </c>
    </row>
    <row r="716" ht="15.75" customHeight="1">
      <c r="E716" s="4" t="str">
        <f>IFERROR(__xludf.DUMMYFUNCTION("GOOGLETRANSLATE(D716, ""he"", ""en"")"),"#VALUE!")</f>
        <v>#VALUE!</v>
      </c>
    </row>
    <row r="717" ht="15.75" customHeight="1">
      <c r="E717" s="4" t="str">
        <f>IFERROR(__xludf.DUMMYFUNCTION("GOOGLETRANSLATE(D717, ""he"", ""en"")"),"#VALUE!")</f>
        <v>#VALUE!</v>
      </c>
    </row>
    <row r="718" ht="15.75" customHeight="1">
      <c r="E718" s="4" t="str">
        <f>IFERROR(__xludf.DUMMYFUNCTION("GOOGLETRANSLATE(D718, ""he"", ""en"")"),"#VALUE!")</f>
        <v>#VALUE!</v>
      </c>
    </row>
    <row r="719" ht="15.75" customHeight="1">
      <c r="E719" s="4" t="str">
        <f>IFERROR(__xludf.DUMMYFUNCTION("GOOGLETRANSLATE(D719, ""he"", ""en"")"),"#VALUE!")</f>
        <v>#VALUE!</v>
      </c>
    </row>
    <row r="720" ht="15.75" customHeight="1">
      <c r="E720" s="4" t="str">
        <f>IFERROR(__xludf.DUMMYFUNCTION("GOOGLETRANSLATE(D720, ""he"", ""en"")"),"#VALUE!")</f>
        <v>#VALUE!</v>
      </c>
    </row>
    <row r="721" ht="15.75" customHeight="1">
      <c r="E721" s="4" t="str">
        <f>IFERROR(__xludf.DUMMYFUNCTION("GOOGLETRANSLATE(D721, ""he"", ""en"")"),"#VALUE!")</f>
        <v>#VALUE!</v>
      </c>
    </row>
    <row r="722" ht="15.75" customHeight="1">
      <c r="E722" s="4" t="str">
        <f>IFERROR(__xludf.DUMMYFUNCTION("GOOGLETRANSLATE(D722, ""he"", ""en"")"),"#VALUE!")</f>
        <v>#VALUE!</v>
      </c>
    </row>
    <row r="723" ht="15.75" customHeight="1">
      <c r="E723" s="4" t="str">
        <f>IFERROR(__xludf.DUMMYFUNCTION("GOOGLETRANSLATE(D723, ""he"", ""en"")"),"#VALUE!")</f>
        <v>#VALUE!</v>
      </c>
    </row>
    <row r="724" ht="15.75" customHeight="1">
      <c r="E724" s="4" t="str">
        <f>IFERROR(__xludf.DUMMYFUNCTION("GOOGLETRANSLATE(D724, ""he"", ""en"")"),"#VALUE!")</f>
        <v>#VALUE!</v>
      </c>
    </row>
    <row r="725" ht="15.75" customHeight="1">
      <c r="E725" s="4" t="str">
        <f>IFERROR(__xludf.DUMMYFUNCTION("GOOGLETRANSLATE(D725, ""he"", ""en"")"),"#VALUE!")</f>
        <v>#VALUE!</v>
      </c>
    </row>
    <row r="726" ht="15.75" customHeight="1">
      <c r="E726" s="4" t="str">
        <f>IFERROR(__xludf.DUMMYFUNCTION("GOOGLETRANSLATE(D726, ""he"", ""en"")"),"#VALUE!")</f>
        <v>#VALUE!</v>
      </c>
    </row>
    <row r="727" ht="15.75" customHeight="1">
      <c r="E727" s="4" t="str">
        <f>IFERROR(__xludf.DUMMYFUNCTION("GOOGLETRANSLATE(D727, ""he"", ""en"")"),"#VALUE!")</f>
        <v>#VALUE!</v>
      </c>
    </row>
    <row r="728" ht="15.75" customHeight="1">
      <c r="E728" s="4" t="str">
        <f>IFERROR(__xludf.DUMMYFUNCTION("GOOGLETRANSLATE(D728, ""he"", ""en"")"),"#VALUE!")</f>
        <v>#VALUE!</v>
      </c>
    </row>
    <row r="729" ht="15.75" customHeight="1">
      <c r="E729" s="4" t="str">
        <f>IFERROR(__xludf.DUMMYFUNCTION("GOOGLETRANSLATE(D729, ""he"", ""en"")"),"#VALUE!")</f>
        <v>#VALUE!</v>
      </c>
    </row>
    <row r="730" ht="15.75" customHeight="1">
      <c r="E730" s="4" t="str">
        <f>IFERROR(__xludf.DUMMYFUNCTION("GOOGLETRANSLATE(D730, ""he"", ""en"")"),"#VALUE!")</f>
        <v>#VALUE!</v>
      </c>
    </row>
    <row r="731" ht="15.75" customHeight="1">
      <c r="E731" s="4" t="str">
        <f>IFERROR(__xludf.DUMMYFUNCTION("GOOGLETRANSLATE(D731, ""he"", ""en"")"),"#VALUE!")</f>
        <v>#VALUE!</v>
      </c>
    </row>
    <row r="732" ht="15.75" customHeight="1">
      <c r="E732" s="4" t="str">
        <f>IFERROR(__xludf.DUMMYFUNCTION("GOOGLETRANSLATE(D732, ""he"", ""en"")"),"#VALUE!")</f>
        <v>#VALUE!</v>
      </c>
    </row>
    <row r="733" ht="15.75" customHeight="1">
      <c r="E733" s="4" t="str">
        <f>IFERROR(__xludf.DUMMYFUNCTION("GOOGLETRANSLATE(D733, ""he"", ""en"")"),"#VALUE!")</f>
        <v>#VALUE!</v>
      </c>
    </row>
    <row r="734" ht="15.75" customHeight="1">
      <c r="E734" s="4" t="str">
        <f>IFERROR(__xludf.DUMMYFUNCTION("GOOGLETRANSLATE(D734, ""he"", ""en"")"),"#VALUE!")</f>
        <v>#VALUE!</v>
      </c>
    </row>
    <row r="735" ht="15.75" customHeight="1">
      <c r="E735" s="4" t="str">
        <f>IFERROR(__xludf.DUMMYFUNCTION("GOOGLETRANSLATE(D735, ""he"", ""en"")"),"#VALUE!")</f>
        <v>#VALUE!</v>
      </c>
    </row>
    <row r="736" ht="15.75" customHeight="1">
      <c r="E736" s="4" t="str">
        <f>IFERROR(__xludf.DUMMYFUNCTION("GOOGLETRANSLATE(D736, ""he"", ""en"")"),"#VALUE!")</f>
        <v>#VALUE!</v>
      </c>
    </row>
    <row r="737" ht="15.75" customHeight="1">
      <c r="E737" s="4" t="str">
        <f>IFERROR(__xludf.DUMMYFUNCTION("GOOGLETRANSLATE(D737, ""he"", ""en"")"),"#VALUE!")</f>
        <v>#VALUE!</v>
      </c>
    </row>
    <row r="738" ht="15.75" customHeight="1">
      <c r="E738" s="4" t="str">
        <f>IFERROR(__xludf.DUMMYFUNCTION("GOOGLETRANSLATE(D738, ""he"", ""en"")"),"#VALUE!")</f>
        <v>#VALUE!</v>
      </c>
    </row>
    <row r="739" ht="15.75" customHeight="1">
      <c r="E739" s="4" t="str">
        <f>IFERROR(__xludf.DUMMYFUNCTION("GOOGLETRANSLATE(D739, ""he"", ""en"")"),"#VALUE!")</f>
        <v>#VALUE!</v>
      </c>
    </row>
    <row r="740" ht="15.75" customHeight="1">
      <c r="E740" s="4" t="str">
        <f>IFERROR(__xludf.DUMMYFUNCTION("GOOGLETRANSLATE(D740, ""he"", ""en"")"),"#VALUE!")</f>
        <v>#VALUE!</v>
      </c>
    </row>
    <row r="741" ht="15.75" customHeight="1">
      <c r="E741" s="4" t="str">
        <f>IFERROR(__xludf.DUMMYFUNCTION("GOOGLETRANSLATE(D741, ""he"", ""en"")"),"#VALUE!")</f>
        <v>#VALUE!</v>
      </c>
    </row>
    <row r="742" ht="15.75" customHeight="1">
      <c r="E742" s="4" t="str">
        <f>IFERROR(__xludf.DUMMYFUNCTION("GOOGLETRANSLATE(D742, ""he"", ""en"")"),"#VALUE!")</f>
        <v>#VALUE!</v>
      </c>
    </row>
    <row r="743" ht="15.75" customHeight="1">
      <c r="E743" s="4" t="str">
        <f>IFERROR(__xludf.DUMMYFUNCTION("GOOGLETRANSLATE(D743, ""he"", ""en"")"),"#VALUE!")</f>
        <v>#VALUE!</v>
      </c>
    </row>
    <row r="744" ht="15.75" customHeight="1">
      <c r="E744" s="4" t="str">
        <f>IFERROR(__xludf.DUMMYFUNCTION("GOOGLETRANSLATE(D744, ""he"", ""en"")"),"#VALUE!")</f>
        <v>#VALUE!</v>
      </c>
    </row>
    <row r="745" ht="15.75" customHeight="1">
      <c r="E745" s="4" t="str">
        <f>IFERROR(__xludf.DUMMYFUNCTION("GOOGLETRANSLATE(D745, ""he"", ""en"")"),"#VALUE!")</f>
        <v>#VALUE!</v>
      </c>
    </row>
    <row r="746" ht="15.75" customHeight="1">
      <c r="E746" s="4" t="str">
        <f>IFERROR(__xludf.DUMMYFUNCTION("GOOGLETRANSLATE(D746, ""he"", ""en"")"),"#VALUE!")</f>
        <v>#VALUE!</v>
      </c>
    </row>
    <row r="747" ht="15.75" customHeight="1">
      <c r="E747" s="4" t="str">
        <f>IFERROR(__xludf.DUMMYFUNCTION("GOOGLETRANSLATE(D747, ""he"", ""en"")"),"#VALUE!")</f>
        <v>#VALUE!</v>
      </c>
    </row>
    <row r="748" ht="15.75" customHeight="1">
      <c r="E748" s="4" t="str">
        <f>IFERROR(__xludf.DUMMYFUNCTION("GOOGLETRANSLATE(D748, ""he"", ""en"")"),"#VALUE!")</f>
        <v>#VALUE!</v>
      </c>
    </row>
    <row r="749" ht="15.75" customHeight="1">
      <c r="E749" s="4" t="str">
        <f>IFERROR(__xludf.DUMMYFUNCTION("GOOGLETRANSLATE(D749, ""he"", ""en"")"),"#VALUE!")</f>
        <v>#VALUE!</v>
      </c>
    </row>
    <row r="750" ht="15.75" customHeight="1">
      <c r="E750" s="4" t="str">
        <f>IFERROR(__xludf.DUMMYFUNCTION("GOOGLETRANSLATE(D750, ""he"", ""en"")"),"#VALUE!")</f>
        <v>#VALUE!</v>
      </c>
    </row>
    <row r="751" ht="15.75" customHeight="1">
      <c r="E751" s="4" t="str">
        <f>IFERROR(__xludf.DUMMYFUNCTION("GOOGLETRANSLATE(D751, ""he"", ""en"")"),"#VALUE!")</f>
        <v>#VALUE!</v>
      </c>
    </row>
    <row r="752" ht="15.75" customHeight="1">
      <c r="E752" s="4" t="str">
        <f>IFERROR(__xludf.DUMMYFUNCTION("GOOGLETRANSLATE(D752, ""he"", ""en"")"),"#VALUE!")</f>
        <v>#VALUE!</v>
      </c>
    </row>
    <row r="753" ht="15.75" customHeight="1">
      <c r="E753" s="4" t="str">
        <f>IFERROR(__xludf.DUMMYFUNCTION("GOOGLETRANSLATE(D753, ""he"", ""en"")"),"#VALUE!")</f>
        <v>#VALUE!</v>
      </c>
    </row>
    <row r="754" ht="15.75" customHeight="1">
      <c r="E754" s="4" t="str">
        <f>IFERROR(__xludf.DUMMYFUNCTION("GOOGLETRANSLATE(D754, ""he"", ""en"")"),"#VALUE!")</f>
        <v>#VALUE!</v>
      </c>
    </row>
    <row r="755" ht="15.75" customHeight="1">
      <c r="E755" s="4" t="str">
        <f>IFERROR(__xludf.DUMMYFUNCTION("GOOGLETRANSLATE(D755, ""he"", ""en"")"),"#VALUE!")</f>
        <v>#VALUE!</v>
      </c>
    </row>
    <row r="756" ht="15.75" customHeight="1">
      <c r="E756" s="4" t="str">
        <f>IFERROR(__xludf.DUMMYFUNCTION("GOOGLETRANSLATE(D756, ""he"", ""en"")"),"#VALUE!")</f>
        <v>#VALUE!</v>
      </c>
    </row>
    <row r="757" ht="15.75" customHeight="1">
      <c r="E757" s="4" t="str">
        <f>IFERROR(__xludf.DUMMYFUNCTION("GOOGLETRANSLATE(D757, ""he"", ""en"")"),"#VALUE!")</f>
        <v>#VALUE!</v>
      </c>
    </row>
    <row r="758" ht="15.75" customHeight="1">
      <c r="E758" s="4" t="str">
        <f>IFERROR(__xludf.DUMMYFUNCTION("GOOGLETRANSLATE(D758, ""he"", ""en"")"),"#VALUE!")</f>
        <v>#VALUE!</v>
      </c>
    </row>
    <row r="759" ht="15.75" customHeight="1">
      <c r="E759" s="4" t="str">
        <f>IFERROR(__xludf.DUMMYFUNCTION("GOOGLETRANSLATE(D759, ""he"", ""en"")"),"#VALUE!")</f>
        <v>#VALUE!</v>
      </c>
    </row>
    <row r="760" ht="15.75" customHeight="1">
      <c r="E760" s="4" t="str">
        <f>IFERROR(__xludf.DUMMYFUNCTION("GOOGLETRANSLATE(D760, ""he"", ""en"")"),"#VALUE!")</f>
        <v>#VALUE!</v>
      </c>
    </row>
    <row r="761" ht="15.75" customHeight="1">
      <c r="E761" s="4" t="str">
        <f>IFERROR(__xludf.DUMMYFUNCTION("GOOGLETRANSLATE(D761, ""he"", ""en"")"),"#VALUE!")</f>
        <v>#VALUE!</v>
      </c>
    </row>
    <row r="762" ht="15.75" customHeight="1">
      <c r="E762" s="4" t="str">
        <f>IFERROR(__xludf.DUMMYFUNCTION("GOOGLETRANSLATE(D762, ""he"", ""en"")"),"#VALUE!")</f>
        <v>#VALUE!</v>
      </c>
    </row>
    <row r="763" ht="15.75" customHeight="1">
      <c r="E763" s="4" t="str">
        <f>IFERROR(__xludf.DUMMYFUNCTION("GOOGLETRANSLATE(D763, ""he"", ""en"")"),"#VALUE!")</f>
        <v>#VALUE!</v>
      </c>
    </row>
    <row r="764" ht="15.75" customHeight="1">
      <c r="E764" s="4" t="str">
        <f>IFERROR(__xludf.DUMMYFUNCTION("GOOGLETRANSLATE(D764, ""he"", ""en"")"),"#VALUE!")</f>
        <v>#VALUE!</v>
      </c>
    </row>
    <row r="765" ht="15.75" customHeight="1">
      <c r="E765" s="4" t="str">
        <f>IFERROR(__xludf.DUMMYFUNCTION("GOOGLETRANSLATE(D765, ""he"", ""en"")"),"#VALUE!")</f>
        <v>#VALUE!</v>
      </c>
    </row>
    <row r="766" ht="15.75" customHeight="1">
      <c r="E766" s="4" t="str">
        <f>IFERROR(__xludf.DUMMYFUNCTION("GOOGLETRANSLATE(D766, ""he"", ""en"")"),"#VALUE!")</f>
        <v>#VALUE!</v>
      </c>
    </row>
    <row r="767" ht="15.75" customHeight="1">
      <c r="E767" s="4" t="str">
        <f>IFERROR(__xludf.DUMMYFUNCTION("GOOGLETRANSLATE(D767, ""he"", ""en"")"),"#VALUE!")</f>
        <v>#VALUE!</v>
      </c>
    </row>
    <row r="768" ht="15.75" customHeight="1">
      <c r="E768" s="4" t="str">
        <f>IFERROR(__xludf.DUMMYFUNCTION("GOOGLETRANSLATE(D768, ""he"", ""en"")"),"#VALUE!")</f>
        <v>#VALUE!</v>
      </c>
    </row>
    <row r="769" ht="15.75" customHeight="1">
      <c r="E769" s="4" t="str">
        <f>IFERROR(__xludf.DUMMYFUNCTION("GOOGLETRANSLATE(D769, ""he"", ""en"")"),"#VALUE!")</f>
        <v>#VALUE!</v>
      </c>
    </row>
    <row r="770" ht="15.75" customHeight="1">
      <c r="E770" s="4" t="str">
        <f>IFERROR(__xludf.DUMMYFUNCTION("GOOGLETRANSLATE(D770, ""he"", ""en"")"),"#VALUE!")</f>
        <v>#VALUE!</v>
      </c>
    </row>
    <row r="771" ht="15.75" customHeight="1">
      <c r="E771" s="4" t="str">
        <f>IFERROR(__xludf.DUMMYFUNCTION("GOOGLETRANSLATE(D771, ""he"", ""en"")"),"#VALUE!")</f>
        <v>#VALUE!</v>
      </c>
    </row>
    <row r="772" ht="15.75" customHeight="1">
      <c r="E772" s="4" t="str">
        <f>IFERROR(__xludf.DUMMYFUNCTION("GOOGLETRANSLATE(D772, ""he"", ""en"")"),"#VALUE!")</f>
        <v>#VALUE!</v>
      </c>
    </row>
    <row r="773" ht="15.75" customHeight="1">
      <c r="E773" s="4" t="str">
        <f>IFERROR(__xludf.DUMMYFUNCTION("GOOGLETRANSLATE(D773, ""he"", ""en"")"),"#VALUE!")</f>
        <v>#VALUE!</v>
      </c>
    </row>
    <row r="774" ht="15.75" customHeight="1">
      <c r="E774" s="4" t="str">
        <f>IFERROR(__xludf.DUMMYFUNCTION("GOOGLETRANSLATE(D774, ""he"", ""en"")"),"#VALUE!")</f>
        <v>#VALUE!</v>
      </c>
    </row>
    <row r="775" ht="15.75" customHeight="1">
      <c r="E775" s="4" t="str">
        <f>IFERROR(__xludf.DUMMYFUNCTION("GOOGLETRANSLATE(D775, ""he"", ""en"")"),"#VALUE!")</f>
        <v>#VALUE!</v>
      </c>
    </row>
    <row r="776" ht="15.75" customHeight="1">
      <c r="E776" s="4" t="str">
        <f>IFERROR(__xludf.DUMMYFUNCTION("GOOGLETRANSLATE(D776, ""he"", ""en"")"),"#VALUE!")</f>
        <v>#VALUE!</v>
      </c>
    </row>
    <row r="777" ht="15.75" customHeight="1">
      <c r="E777" s="4" t="str">
        <f>IFERROR(__xludf.DUMMYFUNCTION("GOOGLETRANSLATE(D777, ""he"", ""en"")"),"#VALUE!")</f>
        <v>#VALUE!</v>
      </c>
    </row>
    <row r="778" ht="15.75" customHeight="1">
      <c r="E778" s="4" t="str">
        <f>IFERROR(__xludf.DUMMYFUNCTION("GOOGLETRANSLATE(D778, ""he"", ""en"")"),"#VALUE!")</f>
        <v>#VALUE!</v>
      </c>
    </row>
    <row r="779" ht="15.75" customHeight="1">
      <c r="E779" s="4" t="str">
        <f>IFERROR(__xludf.DUMMYFUNCTION("GOOGLETRANSLATE(D779, ""he"", ""en"")"),"#VALUE!")</f>
        <v>#VALUE!</v>
      </c>
    </row>
    <row r="780" ht="15.75" customHeight="1">
      <c r="E780" s="4" t="str">
        <f>IFERROR(__xludf.DUMMYFUNCTION("GOOGLETRANSLATE(D780, ""he"", ""en"")"),"#VALUE!")</f>
        <v>#VALUE!</v>
      </c>
    </row>
    <row r="781" ht="15.75" customHeight="1">
      <c r="E781" s="4" t="str">
        <f>IFERROR(__xludf.DUMMYFUNCTION("GOOGLETRANSLATE(D781, ""he"", ""en"")"),"#VALUE!")</f>
        <v>#VALUE!</v>
      </c>
    </row>
    <row r="782" ht="15.75" customHeight="1">
      <c r="E782" s="4" t="str">
        <f>IFERROR(__xludf.DUMMYFUNCTION("GOOGLETRANSLATE(D782, ""he"", ""en"")"),"#VALUE!")</f>
        <v>#VALUE!</v>
      </c>
    </row>
    <row r="783" ht="15.75" customHeight="1">
      <c r="E783" s="4" t="str">
        <f>IFERROR(__xludf.DUMMYFUNCTION("GOOGLETRANSLATE(D783, ""he"", ""en"")"),"#VALUE!")</f>
        <v>#VALUE!</v>
      </c>
    </row>
    <row r="784" ht="15.75" customHeight="1">
      <c r="E784" s="4" t="str">
        <f>IFERROR(__xludf.DUMMYFUNCTION("GOOGLETRANSLATE(D784, ""he"", ""en"")"),"#VALUE!")</f>
        <v>#VALUE!</v>
      </c>
    </row>
    <row r="785" ht="15.75" customHeight="1">
      <c r="E785" s="4" t="str">
        <f>IFERROR(__xludf.DUMMYFUNCTION("GOOGLETRANSLATE(D785, ""he"", ""en"")"),"#VALUE!")</f>
        <v>#VALUE!</v>
      </c>
    </row>
    <row r="786" ht="15.75" customHeight="1">
      <c r="E786" s="4" t="str">
        <f>IFERROR(__xludf.DUMMYFUNCTION("GOOGLETRANSLATE(D786, ""he"", ""en"")"),"#VALUE!")</f>
        <v>#VALUE!</v>
      </c>
    </row>
    <row r="787" ht="15.75" customHeight="1">
      <c r="E787" s="4" t="str">
        <f>IFERROR(__xludf.DUMMYFUNCTION("GOOGLETRANSLATE(D787, ""he"", ""en"")"),"#VALUE!")</f>
        <v>#VALUE!</v>
      </c>
    </row>
    <row r="788" ht="15.75" customHeight="1">
      <c r="E788" s="4" t="str">
        <f>IFERROR(__xludf.DUMMYFUNCTION("GOOGLETRANSLATE(D788, ""he"", ""en"")"),"#VALUE!")</f>
        <v>#VALUE!</v>
      </c>
    </row>
    <row r="789" ht="15.75" customHeight="1">
      <c r="E789" s="4" t="str">
        <f>IFERROR(__xludf.DUMMYFUNCTION("GOOGLETRANSLATE(D789, ""he"", ""en"")"),"#VALUE!")</f>
        <v>#VALUE!</v>
      </c>
    </row>
    <row r="790" ht="15.75" customHeight="1">
      <c r="E790" s="4" t="str">
        <f>IFERROR(__xludf.DUMMYFUNCTION("GOOGLETRANSLATE(D790, ""he"", ""en"")"),"#VALUE!")</f>
        <v>#VALUE!</v>
      </c>
    </row>
    <row r="791" ht="15.75" customHeight="1">
      <c r="E791" s="4" t="str">
        <f>IFERROR(__xludf.DUMMYFUNCTION("GOOGLETRANSLATE(D791, ""he"", ""en"")"),"#VALUE!")</f>
        <v>#VALUE!</v>
      </c>
    </row>
    <row r="792" ht="15.75" customHeight="1">
      <c r="E792" s="4" t="str">
        <f>IFERROR(__xludf.DUMMYFUNCTION("GOOGLETRANSLATE(D792, ""he"", ""en"")"),"#VALUE!")</f>
        <v>#VALUE!</v>
      </c>
    </row>
    <row r="793" ht="15.75" customHeight="1">
      <c r="E793" s="4" t="str">
        <f>IFERROR(__xludf.DUMMYFUNCTION("GOOGLETRANSLATE(D793, ""he"", ""en"")"),"#VALUE!")</f>
        <v>#VALUE!</v>
      </c>
    </row>
    <row r="794" ht="15.75" customHeight="1">
      <c r="E794" s="4" t="str">
        <f>IFERROR(__xludf.DUMMYFUNCTION("GOOGLETRANSLATE(D794, ""he"", ""en"")"),"#VALUE!")</f>
        <v>#VALUE!</v>
      </c>
    </row>
    <row r="795" ht="15.75" customHeight="1">
      <c r="E795" s="4" t="str">
        <f>IFERROR(__xludf.DUMMYFUNCTION("GOOGLETRANSLATE(D795, ""he"", ""en"")"),"#VALUE!")</f>
        <v>#VALUE!</v>
      </c>
    </row>
    <row r="796" ht="15.75" customHeight="1">
      <c r="E796" s="4" t="str">
        <f>IFERROR(__xludf.DUMMYFUNCTION("GOOGLETRANSLATE(D796, ""he"", ""en"")"),"#VALUE!")</f>
        <v>#VALUE!</v>
      </c>
    </row>
    <row r="797" ht="15.75" customHeight="1">
      <c r="E797" s="4" t="str">
        <f>IFERROR(__xludf.DUMMYFUNCTION("GOOGLETRANSLATE(D797, ""he"", ""en"")"),"#VALUE!")</f>
        <v>#VALUE!</v>
      </c>
    </row>
    <row r="798" ht="15.75" customHeight="1">
      <c r="E798" s="4" t="str">
        <f>IFERROR(__xludf.DUMMYFUNCTION("GOOGLETRANSLATE(D798, ""he"", ""en"")"),"#VALUE!")</f>
        <v>#VALUE!</v>
      </c>
    </row>
    <row r="799" ht="15.75" customHeight="1">
      <c r="E799" s="4" t="str">
        <f>IFERROR(__xludf.DUMMYFUNCTION("GOOGLETRANSLATE(D799, ""he"", ""en"")"),"#VALUE!")</f>
        <v>#VALUE!</v>
      </c>
    </row>
    <row r="800" ht="15.75" customHeight="1">
      <c r="E800" s="4" t="str">
        <f>IFERROR(__xludf.DUMMYFUNCTION("GOOGLETRANSLATE(D800, ""he"", ""en"")"),"#VALUE!")</f>
        <v>#VALUE!</v>
      </c>
    </row>
    <row r="801" ht="15.75" customHeight="1">
      <c r="E801" s="4" t="str">
        <f>IFERROR(__xludf.DUMMYFUNCTION("GOOGLETRANSLATE(D801, ""he"", ""en"")"),"#VALUE!")</f>
        <v>#VALUE!</v>
      </c>
    </row>
    <row r="802" ht="15.75" customHeight="1">
      <c r="E802" s="4" t="str">
        <f>IFERROR(__xludf.DUMMYFUNCTION("GOOGLETRANSLATE(D802, ""he"", ""en"")"),"#VALUE!")</f>
        <v>#VALUE!</v>
      </c>
    </row>
    <row r="803" ht="15.75" customHeight="1">
      <c r="E803" s="4" t="str">
        <f>IFERROR(__xludf.DUMMYFUNCTION("GOOGLETRANSLATE(D803, ""he"", ""en"")"),"#VALUE!")</f>
        <v>#VALUE!</v>
      </c>
    </row>
    <row r="804" ht="15.75" customHeight="1">
      <c r="E804" s="4" t="str">
        <f>IFERROR(__xludf.DUMMYFUNCTION("GOOGLETRANSLATE(D804, ""he"", ""en"")"),"#VALUE!")</f>
        <v>#VALUE!</v>
      </c>
    </row>
    <row r="805" ht="15.75" customHeight="1">
      <c r="E805" s="4" t="str">
        <f>IFERROR(__xludf.DUMMYFUNCTION("GOOGLETRANSLATE(D805, ""he"", ""en"")"),"#VALUE!")</f>
        <v>#VALUE!</v>
      </c>
    </row>
    <row r="806" ht="15.75" customHeight="1">
      <c r="E806" s="4" t="str">
        <f>IFERROR(__xludf.DUMMYFUNCTION("GOOGLETRANSLATE(D806, ""he"", ""en"")"),"#VALUE!")</f>
        <v>#VALUE!</v>
      </c>
    </row>
    <row r="807" ht="15.75" customHeight="1">
      <c r="E807" s="4" t="str">
        <f>IFERROR(__xludf.DUMMYFUNCTION("GOOGLETRANSLATE(D807, ""he"", ""en"")"),"#VALUE!")</f>
        <v>#VALUE!</v>
      </c>
    </row>
    <row r="808" ht="15.75" customHeight="1">
      <c r="E808" s="4" t="str">
        <f>IFERROR(__xludf.DUMMYFUNCTION("GOOGLETRANSLATE(D808, ""he"", ""en"")"),"#VALUE!")</f>
        <v>#VALUE!</v>
      </c>
    </row>
    <row r="809" ht="15.75" customHeight="1">
      <c r="E809" s="4" t="str">
        <f>IFERROR(__xludf.DUMMYFUNCTION("GOOGLETRANSLATE(D809, ""he"", ""en"")"),"#VALUE!")</f>
        <v>#VALUE!</v>
      </c>
    </row>
    <row r="810" ht="15.75" customHeight="1">
      <c r="E810" s="4" t="str">
        <f>IFERROR(__xludf.DUMMYFUNCTION("GOOGLETRANSLATE(D810, ""he"", ""en"")"),"#VALUE!")</f>
        <v>#VALUE!</v>
      </c>
    </row>
    <row r="811" ht="15.75" customHeight="1">
      <c r="E811" s="4" t="str">
        <f>IFERROR(__xludf.DUMMYFUNCTION("GOOGLETRANSLATE(D811, ""he"", ""en"")"),"#VALUE!")</f>
        <v>#VALUE!</v>
      </c>
    </row>
    <row r="812" ht="15.75" customHeight="1">
      <c r="E812" s="4" t="str">
        <f>IFERROR(__xludf.DUMMYFUNCTION("GOOGLETRANSLATE(D812, ""he"", ""en"")"),"#VALUE!")</f>
        <v>#VALUE!</v>
      </c>
    </row>
    <row r="813" ht="15.75" customHeight="1">
      <c r="E813" s="4" t="str">
        <f>IFERROR(__xludf.DUMMYFUNCTION("GOOGLETRANSLATE(D813, ""he"", ""en"")"),"#VALUE!")</f>
        <v>#VALUE!</v>
      </c>
    </row>
    <row r="814" ht="15.75" customHeight="1">
      <c r="E814" s="4" t="str">
        <f>IFERROR(__xludf.DUMMYFUNCTION("GOOGLETRANSLATE(D814, ""he"", ""en"")"),"#VALUE!")</f>
        <v>#VALUE!</v>
      </c>
    </row>
    <row r="815" ht="15.75" customHeight="1">
      <c r="E815" s="4" t="str">
        <f>IFERROR(__xludf.DUMMYFUNCTION("GOOGLETRANSLATE(D815, ""he"", ""en"")"),"#VALUE!")</f>
        <v>#VALUE!</v>
      </c>
    </row>
    <row r="816" ht="15.75" customHeight="1">
      <c r="E816" s="4" t="str">
        <f>IFERROR(__xludf.DUMMYFUNCTION("GOOGLETRANSLATE(D816, ""he"", ""en"")"),"#VALUE!")</f>
        <v>#VALUE!</v>
      </c>
    </row>
    <row r="817" ht="15.75" customHeight="1">
      <c r="E817" s="4" t="str">
        <f>IFERROR(__xludf.DUMMYFUNCTION("GOOGLETRANSLATE(D817, ""he"", ""en"")"),"#VALUE!")</f>
        <v>#VALUE!</v>
      </c>
    </row>
    <row r="818" ht="15.75" customHeight="1">
      <c r="E818" s="4" t="str">
        <f>IFERROR(__xludf.DUMMYFUNCTION("GOOGLETRANSLATE(D818, ""he"", ""en"")"),"#VALUE!")</f>
        <v>#VALUE!</v>
      </c>
    </row>
    <row r="819" ht="15.75" customHeight="1">
      <c r="E819" s="4" t="str">
        <f>IFERROR(__xludf.DUMMYFUNCTION("GOOGLETRANSLATE(D819, ""he"", ""en"")"),"#VALUE!")</f>
        <v>#VALUE!</v>
      </c>
    </row>
    <row r="820" ht="15.75" customHeight="1">
      <c r="E820" s="4" t="str">
        <f>IFERROR(__xludf.DUMMYFUNCTION("GOOGLETRANSLATE(D820, ""he"", ""en"")"),"#VALUE!")</f>
        <v>#VALUE!</v>
      </c>
    </row>
    <row r="821" ht="15.75" customHeight="1">
      <c r="E821" s="4" t="str">
        <f>IFERROR(__xludf.DUMMYFUNCTION("GOOGLETRANSLATE(D821, ""he"", ""en"")"),"#VALUE!")</f>
        <v>#VALUE!</v>
      </c>
    </row>
    <row r="822" ht="15.75" customHeight="1">
      <c r="E822" s="4" t="str">
        <f>IFERROR(__xludf.DUMMYFUNCTION("GOOGLETRANSLATE(D822, ""he"", ""en"")"),"#VALUE!")</f>
        <v>#VALUE!</v>
      </c>
    </row>
    <row r="823" ht="15.75" customHeight="1">
      <c r="E823" s="4" t="str">
        <f>IFERROR(__xludf.DUMMYFUNCTION("GOOGLETRANSLATE(D823, ""he"", ""en"")"),"#VALUE!")</f>
        <v>#VALUE!</v>
      </c>
    </row>
    <row r="824" ht="15.75" customHeight="1">
      <c r="E824" s="4" t="str">
        <f>IFERROR(__xludf.DUMMYFUNCTION("GOOGLETRANSLATE(D824, ""he"", ""en"")"),"#VALUE!")</f>
        <v>#VALUE!</v>
      </c>
    </row>
    <row r="825" ht="15.75" customHeight="1">
      <c r="E825" s="4" t="str">
        <f>IFERROR(__xludf.DUMMYFUNCTION("GOOGLETRANSLATE(D825, ""he"", ""en"")"),"#VALUE!")</f>
        <v>#VALUE!</v>
      </c>
    </row>
    <row r="826" ht="15.75" customHeight="1">
      <c r="E826" s="4" t="str">
        <f>IFERROR(__xludf.DUMMYFUNCTION("GOOGLETRANSLATE(D826, ""he"", ""en"")"),"#VALUE!")</f>
        <v>#VALUE!</v>
      </c>
    </row>
    <row r="827" ht="15.75" customHeight="1">
      <c r="E827" s="4" t="str">
        <f>IFERROR(__xludf.DUMMYFUNCTION("GOOGLETRANSLATE(D827, ""he"", ""en"")"),"#VALUE!")</f>
        <v>#VALUE!</v>
      </c>
    </row>
    <row r="828" ht="15.75" customHeight="1">
      <c r="E828" s="4" t="str">
        <f>IFERROR(__xludf.DUMMYFUNCTION("GOOGLETRANSLATE(D828, ""he"", ""en"")"),"#VALUE!")</f>
        <v>#VALUE!</v>
      </c>
    </row>
    <row r="829" ht="15.75" customHeight="1">
      <c r="E829" s="4" t="str">
        <f>IFERROR(__xludf.DUMMYFUNCTION("GOOGLETRANSLATE(D829, ""he"", ""en"")"),"#VALUE!")</f>
        <v>#VALUE!</v>
      </c>
    </row>
    <row r="830" ht="15.75" customHeight="1">
      <c r="E830" s="4" t="str">
        <f>IFERROR(__xludf.DUMMYFUNCTION("GOOGLETRANSLATE(D830, ""he"", ""en"")"),"#VALUE!")</f>
        <v>#VALUE!</v>
      </c>
    </row>
    <row r="831" ht="15.75" customHeight="1">
      <c r="E831" s="4" t="str">
        <f>IFERROR(__xludf.DUMMYFUNCTION("GOOGLETRANSLATE(D831, ""he"", ""en"")"),"#VALUE!")</f>
        <v>#VALUE!</v>
      </c>
    </row>
    <row r="832" ht="15.75" customHeight="1">
      <c r="E832" s="4" t="str">
        <f>IFERROR(__xludf.DUMMYFUNCTION("GOOGLETRANSLATE(D832, ""he"", ""en"")"),"#VALUE!")</f>
        <v>#VALUE!</v>
      </c>
    </row>
    <row r="833" ht="15.75" customHeight="1">
      <c r="E833" s="4" t="str">
        <f>IFERROR(__xludf.DUMMYFUNCTION("GOOGLETRANSLATE(D833, ""he"", ""en"")"),"#VALUE!")</f>
        <v>#VALUE!</v>
      </c>
    </row>
    <row r="834" ht="15.75" customHeight="1">
      <c r="E834" s="4" t="str">
        <f>IFERROR(__xludf.DUMMYFUNCTION("GOOGLETRANSLATE(D834, ""he"", ""en"")"),"#VALUE!")</f>
        <v>#VALUE!</v>
      </c>
    </row>
    <row r="835" ht="15.75" customHeight="1">
      <c r="E835" s="4" t="str">
        <f>IFERROR(__xludf.DUMMYFUNCTION("GOOGLETRANSLATE(D835, ""he"", ""en"")"),"#VALUE!")</f>
        <v>#VALUE!</v>
      </c>
    </row>
    <row r="836" ht="15.75" customHeight="1">
      <c r="E836" s="4" t="str">
        <f>IFERROR(__xludf.DUMMYFUNCTION("GOOGLETRANSLATE(D836, ""he"", ""en"")"),"#VALUE!")</f>
        <v>#VALUE!</v>
      </c>
    </row>
    <row r="837" ht="15.75" customHeight="1">
      <c r="E837" s="4" t="str">
        <f>IFERROR(__xludf.DUMMYFUNCTION("GOOGLETRANSLATE(D837, ""he"", ""en"")"),"#VALUE!")</f>
        <v>#VALUE!</v>
      </c>
    </row>
    <row r="838" ht="15.75" customHeight="1">
      <c r="E838" s="4" t="str">
        <f>IFERROR(__xludf.DUMMYFUNCTION("GOOGLETRANSLATE(D838, ""he"", ""en"")"),"#VALUE!")</f>
        <v>#VALUE!</v>
      </c>
    </row>
    <row r="839" ht="15.75" customHeight="1">
      <c r="E839" s="4" t="str">
        <f>IFERROR(__xludf.DUMMYFUNCTION("GOOGLETRANSLATE(D839, ""he"", ""en"")"),"#VALUE!")</f>
        <v>#VALUE!</v>
      </c>
    </row>
    <row r="840" ht="15.75" customHeight="1">
      <c r="E840" s="4" t="str">
        <f>IFERROR(__xludf.DUMMYFUNCTION("GOOGLETRANSLATE(D840, ""he"", ""en"")"),"#VALUE!")</f>
        <v>#VALUE!</v>
      </c>
    </row>
    <row r="841" ht="15.75" customHeight="1">
      <c r="E841" s="4" t="str">
        <f>IFERROR(__xludf.DUMMYFUNCTION("GOOGLETRANSLATE(D841, ""he"", ""en"")"),"#VALUE!")</f>
        <v>#VALUE!</v>
      </c>
    </row>
    <row r="842" ht="15.75" customHeight="1">
      <c r="E842" s="4" t="str">
        <f>IFERROR(__xludf.DUMMYFUNCTION("GOOGLETRANSLATE(D842, ""he"", ""en"")"),"#VALUE!")</f>
        <v>#VALUE!</v>
      </c>
    </row>
    <row r="843" ht="15.75" customHeight="1">
      <c r="E843" s="4" t="str">
        <f>IFERROR(__xludf.DUMMYFUNCTION("GOOGLETRANSLATE(D843, ""he"", ""en"")"),"#VALUE!")</f>
        <v>#VALUE!</v>
      </c>
    </row>
    <row r="844" ht="15.75" customHeight="1">
      <c r="E844" s="4" t="str">
        <f>IFERROR(__xludf.DUMMYFUNCTION("GOOGLETRANSLATE(D844, ""he"", ""en"")"),"#VALUE!")</f>
        <v>#VALUE!</v>
      </c>
    </row>
    <row r="845" ht="15.75" customHeight="1">
      <c r="E845" s="4" t="str">
        <f>IFERROR(__xludf.DUMMYFUNCTION("GOOGLETRANSLATE(D845, ""he"", ""en"")"),"#VALUE!")</f>
        <v>#VALUE!</v>
      </c>
    </row>
    <row r="846" ht="15.75" customHeight="1">
      <c r="E846" s="4" t="str">
        <f>IFERROR(__xludf.DUMMYFUNCTION("GOOGLETRANSLATE(D846, ""he"", ""en"")"),"#VALUE!")</f>
        <v>#VALUE!</v>
      </c>
    </row>
    <row r="847" ht="15.75" customHeight="1">
      <c r="E847" s="4" t="str">
        <f>IFERROR(__xludf.DUMMYFUNCTION("GOOGLETRANSLATE(D847, ""he"", ""en"")"),"#VALUE!")</f>
        <v>#VALUE!</v>
      </c>
    </row>
    <row r="848" ht="15.75" customHeight="1">
      <c r="E848" s="4" t="str">
        <f>IFERROR(__xludf.DUMMYFUNCTION("GOOGLETRANSLATE(D848, ""he"", ""en"")"),"#VALUE!")</f>
        <v>#VALUE!</v>
      </c>
    </row>
    <row r="849" ht="15.75" customHeight="1">
      <c r="E849" s="4" t="str">
        <f>IFERROR(__xludf.DUMMYFUNCTION("GOOGLETRANSLATE(D849, ""he"", ""en"")"),"#VALUE!")</f>
        <v>#VALUE!</v>
      </c>
    </row>
    <row r="850" ht="15.75" customHeight="1">
      <c r="E850" s="4" t="str">
        <f>IFERROR(__xludf.DUMMYFUNCTION("GOOGLETRANSLATE(D850, ""he"", ""en"")"),"#VALUE!")</f>
        <v>#VALUE!</v>
      </c>
    </row>
    <row r="851" ht="15.75" customHeight="1">
      <c r="E851" s="4" t="str">
        <f>IFERROR(__xludf.DUMMYFUNCTION("GOOGLETRANSLATE(D851, ""he"", ""en"")"),"#VALUE!")</f>
        <v>#VALUE!</v>
      </c>
    </row>
    <row r="852" ht="15.75" customHeight="1">
      <c r="E852" s="4" t="str">
        <f>IFERROR(__xludf.DUMMYFUNCTION("GOOGLETRANSLATE(D852, ""he"", ""en"")"),"#VALUE!")</f>
        <v>#VALUE!</v>
      </c>
    </row>
    <row r="853" ht="15.75" customHeight="1">
      <c r="E853" s="4" t="str">
        <f>IFERROR(__xludf.DUMMYFUNCTION("GOOGLETRANSLATE(D853, ""he"", ""en"")"),"#VALUE!")</f>
        <v>#VALUE!</v>
      </c>
    </row>
    <row r="854" ht="15.75" customHeight="1">
      <c r="E854" s="4" t="str">
        <f>IFERROR(__xludf.DUMMYFUNCTION("GOOGLETRANSLATE(D854, ""he"", ""en"")"),"#VALUE!")</f>
        <v>#VALUE!</v>
      </c>
    </row>
    <row r="855" ht="15.75" customHeight="1">
      <c r="E855" s="4" t="str">
        <f>IFERROR(__xludf.DUMMYFUNCTION("GOOGLETRANSLATE(D855, ""he"", ""en"")"),"#VALUE!")</f>
        <v>#VALUE!</v>
      </c>
    </row>
    <row r="856" ht="15.75" customHeight="1">
      <c r="E856" s="4" t="str">
        <f>IFERROR(__xludf.DUMMYFUNCTION("GOOGLETRANSLATE(D856, ""he"", ""en"")"),"#VALUE!")</f>
        <v>#VALUE!</v>
      </c>
    </row>
    <row r="857" ht="15.75" customHeight="1">
      <c r="E857" s="4" t="str">
        <f>IFERROR(__xludf.DUMMYFUNCTION("GOOGLETRANSLATE(D857, ""he"", ""en"")"),"#VALUE!")</f>
        <v>#VALUE!</v>
      </c>
    </row>
    <row r="858" ht="15.75" customHeight="1">
      <c r="E858" s="4" t="str">
        <f>IFERROR(__xludf.DUMMYFUNCTION("GOOGLETRANSLATE(D858, ""he"", ""en"")"),"#VALUE!")</f>
        <v>#VALUE!</v>
      </c>
    </row>
    <row r="859" ht="15.75" customHeight="1">
      <c r="E859" s="4" t="str">
        <f>IFERROR(__xludf.DUMMYFUNCTION("GOOGLETRANSLATE(D859, ""he"", ""en"")"),"#VALUE!")</f>
        <v>#VALUE!</v>
      </c>
    </row>
    <row r="860" ht="15.75" customHeight="1">
      <c r="E860" s="4" t="str">
        <f>IFERROR(__xludf.DUMMYFUNCTION("GOOGLETRANSLATE(D860, ""he"", ""en"")"),"#VALUE!")</f>
        <v>#VALUE!</v>
      </c>
    </row>
    <row r="861" ht="15.75" customHeight="1">
      <c r="E861" s="4" t="str">
        <f>IFERROR(__xludf.DUMMYFUNCTION("GOOGLETRANSLATE(D861, ""he"", ""en"")"),"#VALUE!")</f>
        <v>#VALUE!</v>
      </c>
    </row>
    <row r="862" ht="15.75" customHeight="1">
      <c r="E862" s="4" t="str">
        <f>IFERROR(__xludf.DUMMYFUNCTION("GOOGLETRANSLATE(D862, ""he"", ""en"")"),"#VALUE!")</f>
        <v>#VALUE!</v>
      </c>
    </row>
    <row r="863" ht="15.75" customHeight="1">
      <c r="E863" s="4" t="str">
        <f>IFERROR(__xludf.DUMMYFUNCTION("GOOGLETRANSLATE(D863, ""he"", ""en"")"),"#VALUE!")</f>
        <v>#VALUE!</v>
      </c>
    </row>
    <row r="864" ht="15.75" customHeight="1">
      <c r="E864" s="4" t="str">
        <f>IFERROR(__xludf.DUMMYFUNCTION("GOOGLETRANSLATE(D864, ""he"", ""en"")"),"#VALUE!")</f>
        <v>#VALUE!</v>
      </c>
    </row>
    <row r="865" ht="15.75" customHeight="1">
      <c r="E865" s="4" t="str">
        <f>IFERROR(__xludf.DUMMYFUNCTION("GOOGLETRANSLATE(D865, ""he"", ""en"")"),"#VALUE!")</f>
        <v>#VALUE!</v>
      </c>
    </row>
    <row r="866" ht="15.75" customHeight="1">
      <c r="E866" s="4" t="str">
        <f>IFERROR(__xludf.DUMMYFUNCTION("GOOGLETRANSLATE(D866, ""he"", ""en"")"),"#VALUE!")</f>
        <v>#VALUE!</v>
      </c>
    </row>
    <row r="867" ht="15.75" customHeight="1">
      <c r="E867" s="4" t="str">
        <f>IFERROR(__xludf.DUMMYFUNCTION("GOOGLETRANSLATE(D867, ""he"", ""en"")"),"#VALUE!")</f>
        <v>#VALUE!</v>
      </c>
    </row>
    <row r="868" ht="15.75" customHeight="1">
      <c r="E868" s="4" t="str">
        <f>IFERROR(__xludf.DUMMYFUNCTION("GOOGLETRANSLATE(D868, ""he"", ""en"")"),"#VALUE!")</f>
        <v>#VALUE!</v>
      </c>
    </row>
    <row r="869" ht="15.75" customHeight="1">
      <c r="E869" s="4" t="str">
        <f>IFERROR(__xludf.DUMMYFUNCTION("GOOGLETRANSLATE(D869, ""he"", ""en"")"),"#VALUE!")</f>
        <v>#VALUE!</v>
      </c>
    </row>
    <row r="870" ht="15.75" customHeight="1">
      <c r="E870" s="4" t="str">
        <f>IFERROR(__xludf.DUMMYFUNCTION("GOOGLETRANSLATE(D870, ""he"", ""en"")"),"#VALUE!")</f>
        <v>#VALUE!</v>
      </c>
    </row>
    <row r="871" ht="15.75" customHeight="1">
      <c r="E871" s="4" t="str">
        <f>IFERROR(__xludf.DUMMYFUNCTION("GOOGLETRANSLATE(D871, ""he"", ""en"")"),"#VALUE!")</f>
        <v>#VALUE!</v>
      </c>
    </row>
    <row r="872" ht="15.75" customHeight="1">
      <c r="E872" s="4" t="str">
        <f>IFERROR(__xludf.DUMMYFUNCTION("GOOGLETRANSLATE(D872, ""he"", ""en"")"),"#VALUE!")</f>
        <v>#VALUE!</v>
      </c>
    </row>
    <row r="873" ht="15.75" customHeight="1">
      <c r="E873" s="4" t="str">
        <f>IFERROR(__xludf.DUMMYFUNCTION("GOOGLETRANSLATE(D873, ""he"", ""en"")"),"#VALUE!")</f>
        <v>#VALUE!</v>
      </c>
    </row>
    <row r="874" ht="15.75" customHeight="1">
      <c r="E874" s="4" t="str">
        <f>IFERROR(__xludf.DUMMYFUNCTION("GOOGLETRANSLATE(D874, ""he"", ""en"")"),"#VALUE!")</f>
        <v>#VALUE!</v>
      </c>
    </row>
    <row r="875" ht="15.75" customHeight="1">
      <c r="E875" s="4" t="str">
        <f>IFERROR(__xludf.DUMMYFUNCTION("GOOGLETRANSLATE(D875, ""he"", ""en"")"),"#VALUE!")</f>
        <v>#VALUE!</v>
      </c>
    </row>
    <row r="876" ht="15.75" customHeight="1">
      <c r="E876" s="4" t="str">
        <f>IFERROR(__xludf.DUMMYFUNCTION("GOOGLETRANSLATE(D876, ""he"", ""en"")"),"#VALUE!")</f>
        <v>#VALUE!</v>
      </c>
    </row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1.0" footer="0.0" header="0.0" left="0.75" right="0.75" top="1.0"/>
  <pageSetup orientation="landscape"/>
  <drawing r:id="rId1"/>
</worksheet>
</file>

<file path=xl/worksheets/sheet4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5" width="12.63"/>
    <col customWidth="1" min="6" max="26" width="8.63"/>
  </cols>
  <sheetData>
    <row r="1" ht="15.75" customHeight="1">
      <c r="A1" s="1" t="s">
        <v>0</v>
      </c>
      <c r="B1" s="1" t="s">
        <v>1</v>
      </c>
      <c r="C1" s="2" t="s">
        <v>2</v>
      </c>
      <c r="D1" s="2" t="s">
        <v>3</v>
      </c>
      <c r="E1" s="18" t="s">
        <v>4</v>
      </c>
      <c r="F1" s="2" t="s">
        <v>5</v>
      </c>
      <c r="G1" s="2" t="s">
        <v>6</v>
      </c>
      <c r="H1" s="2" t="s">
        <v>7</v>
      </c>
    </row>
    <row r="2" ht="15.75" customHeight="1">
      <c r="A2" s="24" t="s">
        <v>8</v>
      </c>
      <c r="B2" s="25">
        <v>1.0</v>
      </c>
      <c r="C2" s="4">
        <v>1.0</v>
      </c>
      <c r="D2" s="5" t="s">
        <v>9</v>
      </c>
      <c r="E2" s="4" t="str">
        <f>IFERROR(__xludf.DUMMYFUNCTION("GOOGLETRANSLATE(D2, ""he"", ""en"")"),"{A}")</f>
        <v>{A}</v>
      </c>
      <c r="F2" s="4"/>
      <c r="G2" s="4"/>
      <c r="H2" s="4"/>
    </row>
    <row r="3" ht="15.75" customHeight="1">
      <c r="A3" s="3" t="s">
        <v>8502</v>
      </c>
      <c r="B3" s="1" t="s">
        <v>10459</v>
      </c>
      <c r="C3" s="4">
        <v>2.0</v>
      </c>
      <c r="D3" s="5" t="s">
        <v>8502</v>
      </c>
      <c r="E3" s="4" t="str">
        <f>IFERROR(__xludf.DUMMYFUNCTION("GOOGLETRANSLATE(D3, ""he"", ""en"")"),"hallelujah")</f>
        <v>hallelujah</v>
      </c>
      <c r="F3" s="4"/>
      <c r="G3" s="4"/>
      <c r="H3" s="4"/>
    </row>
    <row r="4" ht="15.75" customHeight="1">
      <c r="A4" s="3" t="s">
        <v>8957</v>
      </c>
      <c r="B4" s="1" t="s">
        <v>10563</v>
      </c>
      <c r="C4" s="4">
        <v>3.0</v>
      </c>
      <c r="D4" s="5" t="s">
        <v>53</v>
      </c>
      <c r="E4" s="4" t="str">
        <f>IFERROR(__xludf.DUMMYFUNCTION("GOOGLETRANSLATE(D4, ""he"", ""en"")"),"that")</f>
        <v>that</v>
      </c>
      <c r="F4" s="4"/>
      <c r="G4" s="4"/>
      <c r="H4" s="4"/>
    </row>
    <row r="5" ht="15.75" customHeight="1">
      <c r="A5" s="3" t="s">
        <v>10564</v>
      </c>
      <c r="B5" s="1" t="s">
        <v>9120</v>
      </c>
      <c r="C5" s="4">
        <v>4.0</v>
      </c>
      <c r="D5" s="5" t="s">
        <v>3713</v>
      </c>
      <c r="E5" s="4" t="str">
        <f>IFERROR(__xludf.DUMMYFUNCTION("GOOGLETRANSLATE(D5, ""he"", ""en"")"),"good")</f>
        <v>good</v>
      </c>
      <c r="F5" s="4"/>
      <c r="G5" s="4"/>
      <c r="H5" s="4"/>
    </row>
    <row r="6" ht="15.75" customHeight="1">
      <c r="A6" s="3" t="s">
        <v>5457</v>
      </c>
      <c r="B6" s="1" t="s">
        <v>7864</v>
      </c>
      <c r="C6" s="4">
        <v>5.0</v>
      </c>
      <c r="D6" s="5" t="s">
        <v>10565</v>
      </c>
      <c r="E6" s="4" t="str">
        <f>IFERROR(__xludf.DUMMYFUNCTION("GOOGLETRANSLATE(D6, ""he"", ""en"")"),"singing")</f>
        <v>singing</v>
      </c>
      <c r="F6" s="4"/>
      <c r="G6" s="4"/>
      <c r="H6" s="4"/>
    </row>
    <row r="7" ht="15.75" customHeight="1">
      <c r="A7" s="3" t="s">
        <v>10566</v>
      </c>
      <c r="B7" s="1" t="s">
        <v>10567</v>
      </c>
      <c r="C7" s="4">
        <v>6.0</v>
      </c>
      <c r="D7" s="5" t="s">
        <v>5457</v>
      </c>
      <c r="E7" s="4" t="str">
        <f>IFERROR(__xludf.DUMMYFUNCTION("GOOGLETRANSLATE(D7, ""he"", ""en"")"),"our god")</f>
        <v>our god</v>
      </c>
      <c r="F7" s="4"/>
      <c r="G7" s="4"/>
      <c r="H7" s="4"/>
    </row>
    <row r="8" ht="15.75" customHeight="1">
      <c r="A8" s="3" t="s">
        <v>10568</v>
      </c>
      <c r="B8" s="1" t="s">
        <v>10569</v>
      </c>
      <c r="C8" s="4">
        <v>7.0</v>
      </c>
      <c r="D8" s="5" t="s">
        <v>53</v>
      </c>
      <c r="E8" s="4" t="str">
        <f>IFERROR(__xludf.DUMMYFUNCTION("GOOGLETRANSLATE(D8, ""he"", ""en"")"),"that")</f>
        <v>that</v>
      </c>
      <c r="F8" s="4"/>
      <c r="G8" s="4"/>
      <c r="H8" s="4"/>
    </row>
    <row r="9" ht="15.75" customHeight="1">
      <c r="A9" s="3" t="s">
        <v>10570</v>
      </c>
      <c r="B9" s="1" t="s">
        <v>10571</v>
      </c>
      <c r="C9" s="4">
        <v>8.0</v>
      </c>
      <c r="D9" s="5" t="s">
        <v>2922</v>
      </c>
      <c r="E9" s="4" t="str">
        <f>IFERROR(__xludf.DUMMYFUNCTION("GOOGLETRANSLATE(D9, ""he"", ""en"")"),"pleasant")</f>
        <v>pleasant</v>
      </c>
      <c r="F9" s="4"/>
      <c r="G9" s="4"/>
      <c r="H9" s="4"/>
    </row>
    <row r="10" ht="15.75" customHeight="1">
      <c r="A10" s="24" t="s">
        <v>25</v>
      </c>
      <c r="B10" s="25">
        <v>2.0</v>
      </c>
      <c r="C10" s="4">
        <v>9.0</v>
      </c>
      <c r="D10" s="5" t="s">
        <v>10568</v>
      </c>
      <c r="E10" s="4" t="str">
        <f>IFERROR(__xludf.DUMMYFUNCTION("GOOGLETRANSLATE(D10, ""he"", ""en"")"),"Nawa")</f>
        <v>Nawa</v>
      </c>
      <c r="F10" s="4"/>
      <c r="G10" s="4"/>
      <c r="H10" s="4"/>
    </row>
    <row r="11" ht="15.75" customHeight="1">
      <c r="A11" s="3" t="s">
        <v>10572</v>
      </c>
      <c r="B11" s="1" t="s">
        <v>10573</v>
      </c>
      <c r="C11" s="4">
        <v>10.0</v>
      </c>
      <c r="D11" s="5" t="s">
        <v>10574</v>
      </c>
      <c r="E11" s="4" t="str">
        <f>IFERROR(__xludf.DUMMYFUNCTION("GOOGLETRANSLATE(D11, ""he"", ""en"")"),"kudos:")</f>
        <v>kudos:</v>
      </c>
      <c r="F11" s="4"/>
      <c r="G11" s="4"/>
      <c r="H11" s="4"/>
    </row>
    <row r="12" ht="15.75" customHeight="1">
      <c r="A12" s="3" t="s">
        <v>7766</v>
      </c>
      <c r="B12" s="1" t="s">
        <v>2370</v>
      </c>
      <c r="C12" s="4">
        <v>11.0</v>
      </c>
      <c r="D12" s="5" t="s">
        <v>26</v>
      </c>
      <c r="E12" s="4" t="str">
        <f>IFERROR(__xludf.DUMMYFUNCTION("GOOGLETRANSLATE(D12, ""he"", ""en"")"),"{on}")</f>
        <v>{on}</v>
      </c>
      <c r="F12" s="4"/>
      <c r="G12" s="4"/>
      <c r="H12" s="4"/>
    </row>
    <row r="13" ht="15.75" customHeight="1">
      <c r="A13" s="3" t="s">
        <v>180</v>
      </c>
      <c r="B13" s="1" t="s">
        <v>1380</v>
      </c>
      <c r="C13" s="4">
        <v>12.0</v>
      </c>
      <c r="D13" s="5" t="s">
        <v>10572</v>
      </c>
      <c r="E13" s="4" t="str">
        <f>IFERROR(__xludf.DUMMYFUNCTION("GOOGLETRANSLATE(D13, ""he"", ""en"")"),"builder")</f>
        <v>builder</v>
      </c>
      <c r="F13" s="4"/>
      <c r="G13" s="4"/>
      <c r="H13" s="4"/>
    </row>
    <row r="14" ht="15.75" customHeight="1">
      <c r="A14" s="3" t="s">
        <v>10575</v>
      </c>
      <c r="B14" s="1" t="s">
        <v>10576</v>
      </c>
      <c r="C14" s="4">
        <v>13.0</v>
      </c>
      <c r="D14" s="5" t="s">
        <v>2371</v>
      </c>
      <c r="E14" s="4" t="str">
        <f>IFERROR(__xludf.DUMMYFUNCTION("GOOGLETRANSLATE(D14, ""he"", ""en"")"),"Jerusalem")</f>
        <v>Jerusalem</v>
      </c>
      <c r="F14" s="4"/>
      <c r="G14" s="4"/>
      <c r="H14" s="4"/>
    </row>
    <row r="15" ht="15.75" customHeight="1">
      <c r="A15" s="3" t="s">
        <v>2131</v>
      </c>
      <c r="B15" s="1" t="s">
        <v>1593</v>
      </c>
      <c r="C15" s="4">
        <v>14.0</v>
      </c>
      <c r="D15" s="5" t="s">
        <v>180</v>
      </c>
      <c r="E15" s="4" t="str">
        <f>IFERROR(__xludf.DUMMYFUNCTION("GOOGLETRANSLATE(D15, ""he"", ""en"")"),"Jehovah")</f>
        <v>Jehovah</v>
      </c>
      <c r="F15" s="4"/>
      <c r="G15" s="4"/>
      <c r="H15" s="4"/>
    </row>
    <row r="16" ht="15.75" customHeight="1">
      <c r="A16" s="3" t="s">
        <v>10577</v>
      </c>
      <c r="B16" s="1" t="s">
        <v>10578</v>
      </c>
      <c r="C16" s="4">
        <v>15.0</v>
      </c>
      <c r="D16" s="5" t="s">
        <v>10575</v>
      </c>
      <c r="E16" s="4" t="str">
        <f>IFERROR(__xludf.DUMMYFUNCTION("GOOGLETRANSLATE(D16, ""he"", ""en"")"),"Rejected")</f>
        <v>Rejected</v>
      </c>
      <c r="F16" s="4"/>
      <c r="G16" s="4"/>
      <c r="H16" s="4"/>
    </row>
    <row r="17" ht="15.75" customHeight="1">
      <c r="A17" s="24" t="s">
        <v>49</v>
      </c>
      <c r="B17" s="25">
        <v>3.0</v>
      </c>
      <c r="C17" s="4">
        <v>16.0</v>
      </c>
      <c r="D17" s="5" t="s">
        <v>1624</v>
      </c>
      <c r="E17" s="4" t="str">
        <f>IFERROR(__xludf.DUMMYFUNCTION("GOOGLETRANSLATE(D17, ""he"", ""en"")"),"Israel")</f>
        <v>Israel</v>
      </c>
      <c r="F17" s="4"/>
      <c r="G17" s="4"/>
      <c r="H17" s="4"/>
    </row>
    <row r="18" ht="15.75" customHeight="1">
      <c r="A18" s="3" t="s">
        <v>10579</v>
      </c>
      <c r="B18" s="1" t="s">
        <v>10580</v>
      </c>
      <c r="C18" s="4">
        <v>17.0</v>
      </c>
      <c r="D18" s="5" t="s">
        <v>10581</v>
      </c>
      <c r="E18" s="4" t="str">
        <f>IFERROR(__xludf.DUMMYFUNCTION("GOOGLETRANSLATE(D18, ""he"", ""en"")"),"enter:")</f>
        <v>enter:</v>
      </c>
      <c r="F18" s="4"/>
      <c r="G18" s="4"/>
      <c r="H18" s="4"/>
    </row>
    <row r="19" ht="15.75" customHeight="1">
      <c r="A19" s="3" t="s">
        <v>10582</v>
      </c>
      <c r="B19" s="1" t="s">
        <v>10583</v>
      </c>
      <c r="C19" s="4">
        <v>18.0</v>
      </c>
      <c r="D19" s="5" t="s">
        <v>50</v>
      </c>
      <c r="E19" s="4" t="str">
        <f>IFERROR(__xludf.DUMMYFUNCTION("GOOGLETRANSLATE(D19, ""he"", ""en"")"),"{third}")</f>
        <v>{third}</v>
      </c>
      <c r="F19" s="4"/>
      <c r="G19" s="4"/>
      <c r="H19" s="4"/>
    </row>
    <row r="20" ht="15.75" customHeight="1">
      <c r="A20" s="3" t="s">
        <v>10584</v>
      </c>
      <c r="B20" s="1" t="s">
        <v>10585</v>
      </c>
      <c r="C20" s="4">
        <v>19.0</v>
      </c>
      <c r="D20" s="5" t="s">
        <v>10586</v>
      </c>
      <c r="E20" s="4" t="str">
        <f>IFERROR(__xludf.DUMMYFUNCTION("GOOGLETRANSLATE(D20, ""he"", ""en"")"),"the doctor")</f>
        <v>the doctor</v>
      </c>
      <c r="F20" s="4"/>
      <c r="G20" s="4"/>
      <c r="H20" s="4"/>
    </row>
    <row r="21" ht="15.75" customHeight="1">
      <c r="A21" s="3" t="s">
        <v>10587</v>
      </c>
      <c r="B21" s="1" t="s">
        <v>10588</v>
      </c>
      <c r="C21" s="4">
        <v>20.0</v>
      </c>
      <c r="D21" s="5" t="s">
        <v>10589</v>
      </c>
      <c r="E21" s="4" t="str">
        <f>IFERROR(__xludf.DUMMYFUNCTION("GOOGLETRANSLATE(D21, ""he"", ""en"")"),"to my brokenness")</f>
        <v>to my brokenness</v>
      </c>
      <c r="F21" s="4"/>
      <c r="G21" s="4"/>
      <c r="H21" s="4"/>
    </row>
    <row r="22" ht="15.75" customHeight="1">
      <c r="A22" s="8" t="s">
        <v>69</v>
      </c>
      <c r="B22" s="17">
        <v>4.0</v>
      </c>
      <c r="C22" s="4">
        <v>21.0</v>
      </c>
      <c r="D22" s="5" t="s">
        <v>344</v>
      </c>
      <c r="E22" s="4" t="str">
        <f>IFERROR(__xludf.DUMMYFUNCTION("GOOGLETRANSLATE(D22, ""he"", ""en"")"),"heart")</f>
        <v>heart</v>
      </c>
      <c r="F22" s="4"/>
      <c r="G22" s="4"/>
      <c r="H22" s="4"/>
    </row>
    <row r="23" ht="15.75" customHeight="1">
      <c r="A23" s="3" t="s">
        <v>10590</v>
      </c>
      <c r="B23" s="1" t="s">
        <v>10591</v>
      </c>
      <c r="C23" s="4">
        <v>22.0</v>
      </c>
      <c r="D23" s="5" t="s">
        <v>10592</v>
      </c>
      <c r="E23" s="4" t="str">
        <f>IFERROR(__xludf.DUMMYFUNCTION("GOOGLETRANSLATE(D23, ""he"", ""en"")"),"and a prisoner")</f>
        <v>and a prisoner</v>
      </c>
      <c r="F23" s="4"/>
      <c r="G23" s="4"/>
      <c r="H23" s="4"/>
    </row>
    <row r="24" ht="15.75" customHeight="1">
      <c r="A24" s="3" t="s">
        <v>10593</v>
      </c>
      <c r="B24" s="1" t="s">
        <v>10594</v>
      </c>
      <c r="C24" s="4">
        <v>23.0</v>
      </c>
      <c r="D24" s="5" t="s">
        <v>10595</v>
      </c>
      <c r="E24" s="4" t="str">
        <f>IFERROR(__xludf.DUMMYFUNCTION("GOOGLETRANSLATE(D24, ""he"", ""en"")"),"to their sadness:")</f>
        <v>to their sadness:</v>
      </c>
      <c r="F24" s="4"/>
      <c r="G24" s="4"/>
      <c r="H24" s="4"/>
    </row>
    <row r="25" ht="15.75" customHeight="1">
      <c r="A25" s="3" t="s">
        <v>10596</v>
      </c>
      <c r="B25" s="1" t="s">
        <v>10597</v>
      </c>
      <c r="C25" s="4">
        <v>24.0</v>
      </c>
      <c r="D25" s="5" t="s">
        <v>70</v>
      </c>
      <c r="E25" s="4" t="str">
        <f>IFERROR(__xludf.DUMMYFUNCTION("GOOGLETRANSLATE(D25, ""he"", ""en"")"),"{d}")</f>
        <v>{d}</v>
      </c>
      <c r="F25" s="4"/>
      <c r="G25" s="4"/>
      <c r="H25" s="4"/>
    </row>
    <row r="26" ht="15.75" customHeight="1">
      <c r="A26" s="3" t="s">
        <v>10598</v>
      </c>
      <c r="B26" s="1" t="s">
        <v>447</v>
      </c>
      <c r="C26" s="4">
        <v>25.0</v>
      </c>
      <c r="D26" s="5" t="s">
        <v>10590</v>
      </c>
      <c r="E26" s="4" t="str">
        <f>IFERROR(__xludf.DUMMYFUNCTION("GOOGLETRANSLATE(D26, ""he"", ""en"")"),"counter")</f>
        <v>counter</v>
      </c>
      <c r="F26" s="4"/>
      <c r="G26" s="4"/>
      <c r="H26" s="4"/>
    </row>
    <row r="27" ht="15.75" customHeight="1">
      <c r="A27" s="3" t="s">
        <v>10599</v>
      </c>
      <c r="B27" s="1" t="s">
        <v>10600</v>
      </c>
      <c r="C27" s="4">
        <v>26.0</v>
      </c>
      <c r="D27" s="5" t="s">
        <v>10601</v>
      </c>
      <c r="E27" s="4" t="str">
        <f>IFERROR(__xludf.DUMMYFUNCTION("GOOGLETRANSLATE(D27, ""he"", ""en"")"),"number")</f>
        <v>number</v>
      </c>
      <c r="F27" s="4"/>
      <c r="G27" s="4"/>
      <c r="H27" s="4"/>
    </row>
    <row r="28" ht="15.75" customHeight="1">
      <c r="A28" s="3" t="s">
        <v>10602</v>
      </c>
      <c r="B28" s="1" t="s">
        <v>8158</v>
      </c>
      <c r="C28" s="4">
        <v>27.0</v>
      </c>
      <c r="D28" s="5" t="s">
        <v>10596</v>
      </c>
      <c r="E28" s="4" t="str">
        <f>IFERROR(__xludf.DUMMYFUNCTION("GOOGLETRANSLATE(D28, ""he"", ""en"")"),"to the stars")</f>
        <v>to the stars</v>
      </c>
      <c r="F28" s="4"/>
      <c r="G28" s="4"/>
      <c r="H28" s="4"/>
    </row>
    <row r="29" ht="15.75" customHeight="1">
      <c r="A29" s="8" t="s">
        <v>94</v>
      </c>
      <c r="B29" s="17">
        <v>5.0</v>
      </c>
      <c r="C29" s="4">
        <v>28.0</v>
      </c>
      <c r="D29" s="5" t="s">
        <v>10603</v>
      </c>
      <c r="E29" s="4" t="str">
        <f>IFERROR(__xludf.DUMMYFUNCTION("GOOGLETRANSLATE(D29, ""he"", ""en"")"),"to all")</f>
        <v>to all</v>
      </c>
      <c r="F29" s="4"/>
      <c r="G29" s="4"/>
      <c r="H29" s="4"/>
    </row>
    <row r="30" ht="15.75" customHeight="1">
      <c r="A30" s="3" t="s">
        <v>260</v>
      </c>
      <c r="B30" s="1" t="s">
        <v>803</v>
      </c>
      <c r="C30" s="4">
        <v>29.0</v>
      </c>
      <c r="D30" s="5" t="s">
        <v>10604</v>
      </c>
      <c r="E30" s="4" t="str">
        <f>IFERROR(__xludf.DUMMYFUNCTION("GOOGLETRANSLATE(D30, ""he"", ""en"")"),"Names")</f>
        <v>Names</v>
      </c>
      <c r="F30" s="4"/>
      <c r="G30" s="4"/>
      <c r="H30" s="4"/>
    </row>
    <row r="31" ht="15.75" customHeight="1">
      <c r="A31" s="3" t="s">
        <v>10605</v>
      </c>
      <c r="B31" s="1" t="s">
        <v>10606</v>
      </c>
      <c r="C31" s="4">
        <v>30.0</v>
      </c>
      <c r="D31" s="5" t="s">
        <v>10607</v>
      </c>
      <c r="E31" s="4" t="str">
        <f>IFERROR(__xludf.DUMMYFUNCTION("GOOGLETRANSLATE(D31, ""he"", ""en"")"),"will read:")</f>
        <v>will read:</v>
      </c>
      <c r="F31" s="4"/>
      <c r="G31" s="4"/>
      <c r="H31" s="4"/>
    </row>
    <row r="32" ht="15.75" customHeight="1">
      <c r="A32" s="3" t="s">
        <v>10608</v>
      </c>
      <c r="B32" s="1" t="s">
        <v>10609</v>
      </c>
      <c r="C32" s="4">
        <v>31.0</v>
      </c>
      <c r="D32" s="5" t="s">
        <v>95</v>
      </c>
      <c r="E32" s="4" t="str">
        <f>IFERROR(__xludf.DUMMYFUNCTION("GOOGLETRANSLATE(D32, ""he"", ""en"")"),"{the}")</f>
        <v>{the}</v>
      </c>
      <c r="F32" s="4"/>
      <c r="G32" s="4"/>
      <c r="H32" s="4"/>
    </row>
    <row r="33" ht="15.75" customHeight="1">
      <c r="A33" s="3" t="s">
        <v>10610</v>
      </c>
      <c r="B33" s="1" t="s">
        <v>10611</v>
      </c>
      <c r="C33" s="4">
        <v>32.0</v>
      </c>
      <c r="D33" s="5" t="s">
        <v>262</v>
      </c>
      <c r="E33" s="4" t="str">
        <f>IFERROR(__xludf.DUMMYFUNCTION("GOOGLETRANSLATE(D33, ""he"", ""en"")"),"large")</f>
        <v>large</v>
      </c>
      <c r="F33" s="4"/>
      <c r="G33" s="4"/>
      <c r="H33" s="4"/>
    </row>
    <row r="34" ht="15.75" customHeight="1">
      <c r="A34" s="3" t="s">
        <v>4038</v>
      </c>
      <c r="B34" s="1" t="s">
        <v>10612</v>
      </c>
      <c r="C34" s="4">
        <v>33.0</v>
      </c>
      <c r="D34" s="5" t="s">
        <v>10605</v>
      </c>
      <c r="E34" s="4" t="str">
        <f>IFERROR(__xludf.DUMMYFUNCTION("GOOGLETRANSLATE(D34, ""he"", ""en"")"),"our lord")</f>
        <v>our lord</v>
      </c>
      <c r="F34" s="4"/>
      <c r="G34" s="4"/>
      <c r="H34" s="4"/>
    </row>
    <row r="35" ht="15.75" customHeight="1">
      <c r="A35" s="3" t="s">
        <v>10593</v>
      </c>
      <c r="B35" s="1" t="s">
        <v>4039</v>
      </c>
      <c r="C35" s="4">
        <v>34.0</v>
      </c>
      <c r="D35" s="5" t="s">
        <v>4012</v>
      </c>
      <c r="E35" s="4" t="str">
        <f>IFERROR(__xludf.DUMMYFUNCTION("GOOGLETRANSLATE(D35, ""he"", ""en"")"),"and many")</f>
        <v>and many</v>
      </c>
      <c r="F35" s="4"/>
      <c r="G35" s="4"/>
      <c r="H35" s="4"/>
    </row>
    <row r="36" ht="15.75" customHeight="1">
      <c r="A36" s="8" t="s">
        <v>112</v>
      </c>
      <c r="B36" s="17">
        <v>6.0</v>
      </c>
      <c r="C36" s="4">
        <v>35.0</v>
      </c>
      <c r="D36" s="5" t="s">
        <v>10613</v>
      </c>
      <c r="E36" s="4" t="str">
        <f>IFERROR(__xludf.DUMMYFUNCTION("GOOGLETRANSLATE(D36, ""he"", ""en"")"),"power")</f>
        <v>power</v>
      </c>
      <c r="F36" s="4"/>
      <c r="G36" s="4"/>
      <c r="H36" s="4"/>
    </row>
    <row r="37" ht="15.75" customHeight="1">
      <c r="A37" s="3" t="s">
        <v>10614</v>
      </c>
      <c r="B37" s="1" t="s">
        <v>10368</v>
      </c>
      <c r="C37" s="4">
        <v>36.0</v>
      </c>
      <c r="D37" s="5" t="s">
        <v>10610</v>
      </c>
      <c r="E37" s="4" t="str">
        <f>IFERROR(__xludf.DUMMYFUNCTION("GOOGLETRANSLATE(D37, ""he"", ""en"")"),"for his reason")</f>
        <v>for his reason</v>
      </c>
      <c r="F37" s="4"/>
      <c r="G37" s="4"/>
      <c r="H37" s="4"/>
    </row>
    <row r="38" ht="15.75" customHeight="1">
      <c r="A38" s="3" t="s">
        <v>10615</v>
      </c>
      <c r="B38" s="1" t="s">
        <v>10616</v>
      </c>
      <c r="C38" s="4">
        <v>37.0</v>
      </c>
      <c r="D38" s="5" t="s">
        <v>4038</v>
      </c>
      <c r="E38" s="4" t="str">
        <f>IFERROR(__xludf.DUMMYFUNCTION("GOOGLETRANSLATE(D38, ""he"", ""en"")"),"nothing")</f>
        <v>nothing</v>
      </c>
      <c r="F38" s="4"/>
      <c r="G38" s="4"/>
      <c r="H38" s="4"/>
    </row>
    <row r="39" ht="15.75" customHeight="1">
      <c r="A39" s="3" t="s">
        <v>180</v>
      </c>
      <c r="B39" s="1" t="s">
        <v>1380</v>
      </c>
      <c r="C39" s="4">
        <v>38.0</v>
      </c>
      <c r="D39" s="5" t="s">
        <v>10617</v>
      </c>
      <c r="E39" s="4" t="str">
        <f>IFERROR(__xludf.DUMMYFUNCTION("GOOGLETRANSLATE(D39, ""he"", ""en"")"),"number:")</f>
        <v>number:</v>
      </c>
      <c r="F39" s="4"/>
      <c r="G39" s="4"/>
      <c r="H39" s="4"/>
    </row>
    <row r="40" ht="15.75" customHeight="1">
      <c r="A40" s="3" t="s">
        <v>10618</v>
      </c>
      <c r="B40" s="1" t="s">
        <v>6247</v>
      </c>
      <c r="C40" s="4">
        <v>39.0</v>
      </c>
      <c r="D40" s="5" t="s">
        <v>114</v>
      </c>
      <c r="E40" s="4" t="str">
        <f>IFERROR(__xludf.DUMMYFUNCTION("GOOGLETRANSLATE(D40, ""he"", ""en"")"),"{and}")</f>
        <v>{and}</v>
      </c>
      <c r="F40" s="4"/>
      <c r="G40" s="4"/>
      <c r="H40" s="4"/>
    </row>
    <row r="41" ht="15.75" customHeight="1">
      <c r="A41" s="3" t="s">
        <v>220</v>
      </c>
      <c r="B41" s="1" t="s">
        <v>10619</v>
      </c>
      <c r="C41" s="4">
        <v>40.0</v>
      </c>
      <c r="D41" s="5" t="s">
        <v>10614</v>
      </c>
      <c r="E41" s="4" t="str">
        <f>IFERROR(__xludf.DUMMYFUNCTION("GOOGLETRANSLATE(D41, ""he"", ""en"")"),"encouraging")</f>
        <v>encouraging</v>
      </c>
      <c r="F41" s="4"/>
      <c r="G41" s="4"/>
      <c r="H41" s="4"/>
    </row>
    <row r="42" ht="15.75" customHeight="1">
      <c r="A42" s="3" t="s">
        <v>10620</v>
      </c>
      <c r="B42" s="1"/>
      <c r="C42" s="4">
        <v>41.0</v>
      </c>
      <c r="D42" s="5" t="s">
        <v>10615</v>
      </c>
      <c r="E42" s="4" t="str">
        <f>IFERROR(__xludf.DUMMYFUNCTION("GOOGLETRANSLATE(D42, ""he"", ""en"")"),"Humble")</f>
        <v>Humble</v>
      </c>
      <c r="F42" s="4"/>
      <c r="G42" s="4"/>
      <c r="H42" s="4"/>
    </row>
    <row r="43" ht="15.75" customHeight="1">
      <c r="A43" s="8" t="s">
        <v>127</v>
      </c>
      <c r="B43" s="17">
        <v>7.0</v>
      </c>
      <c r="C43" s="4">
        <v>42.0</v>
      </c>
      <c r="D43" s="5" t="s">
        <v>180</v>
      </c>
      <c r="E43" s="4" t="str">
        <f>IFERROR(__xludf.DUMMYFUNCTION("GOOGLETRANSLATE(D43, ""he"", ""en"")"),"Jehovah")</f>
        <v>Jehovah</v>
      </c>
      <c r="F43" s="4"/>
      <c r="G43" s="4"/>
      <c r="H43" s="4"/>
    </row>
    <row r="44" ht="15.75" customHeight="1">
      <c r="A44" s="3" t="s">
        <v>10621</v>
      </c>
      <c r="B44" s="1" t="s">
        <v>8783</v>
      </c>
      <c r="C44" s="4">
        <v>43.0</v>
      </c>
      <c r="D44" s="5" t="s">
        <v>10622</v>
      </c>
      <c r="E44" s="4" t="str">
        <f>IFERROR(__xludf.DUMMYFUNCTION("GOOGLETRANSLATE(D44, ""he"", ""en"")"),"degrading")</f>
        <v>degrading</v>
      </c>
      <c r="F44" s="4"/>
      <c r="G44" s="4"/>
      <c r="H44" s="4"/>
    </row>
    <row r="45" ht="15.75" customHeight="1">
      <c r="A45" s="3" t="s">
        <v>489</v>
      </c>
      <c r="B45" s="1" t="s">
        <v>484</v>
      </c>
      <c r="C45" s="4">
        <v>44.0</v>
      </c>
      <c r="D45" s="5" t="s">
        <v>234</v>
      </c>
      <c r="E45" s="4" t="str">
        <f>IFERROR(__xludf.DUMMYFUNCTION("GOOGLETRANSLATE(D45, ""he"", ""en"")"),"wicked")</f>
        <v>wicked</v>
      </c>
      <c r="F45" s="4"/>
      <c r="G45" s="4"/>
      <c r="H45" s="4"/>
    </row>
    <row r="46" ht="15.75" customHeight="1">
      <c r="A46" s="3" t="s">
        <v>10623</v>
      </c>
      <c r="B46" s="1" t="s">
        <v>10624</v>
      </c>
      <c r="C46" s="4">
        <v>45.0</v>
      </c>
      <c r="D46" s="5" t="s">
        <v>3518</v>
      </c>
      <c r="E46" s="4" t="str">
        <f>IFERROR(__xludf.DUMMYFUNCTION("GOOGLETRANSLATE(D46, ""he"", ""en"")"),"jewel")</f>
        <v>jewel</v>
      </c>
      <c r="F46" s="4"/>
      <c r="G46" s="4"/>
      <c r="H46" s="4"/>
    </row>
    <row r="47" ht="15.75" customHeight="1">
      <c r="A47" s="3" t="s">
        <v>8782</v>
      </c>
      <c r="B47" s="1" t="s">
        <v>8783</v>
      </c>
      <c r="C47" s="4">
        <v>46.0</v>
      </c>
      <c r="D47" s="5" t="s">
        <v>214</v>
      </c>
      <c r="E47" s="4" t="str">
        <f>IFERROR(__xludf.DUMMYFUNCTION("GOOGLETRANSLATE(D47, ""he"", ""en"")"),"country:")</f>
        <v>country:</v>
      </c>
      <c r="F47" s="4"/>
      <c r="G47" s="4"/>
      <c r="H47" s="4"/>
    </row>
    <row r="48" ht="15.75" customHeight="1">
      <c r="A48" s="3" t="s">
        <v>10625</v>
      </c>
      <c r="B48" s="1" t="s">
        <v>7864</v>
      </c>
      <c r="C48" s="4">
        <v>47.0</v>
      </c>
      <c r="D48" s="5" t="s">
        <v>133</v>
      </c>
      <c r="E48" s="4" t="str">
        <f>IFERROR(__xludf.DUMMYFUNCTION("GOOGLETRANSLATE(D48, ""he"", ""en"")"),"{g}")</f>
        <v>{g}</v>
      </c>
      <c r="F48" s="4"/>
      <c r="G48" s="4"/>
      <c r="H48" s="4"/>
    </row>
    <row r="49" ht="15.75" customHeight="1">
      <c r="A49" s="3" t="s">
        <v>5500</v>
      </c>
      <c r="B49" s="1" t="s">
        <v>10626</v>
      </c>
      <c r="C49" s="4">
        <v>48.0</v>
      </c>
      <c r="D49" s="5" t="s">
        <v>10621</v>
      </c>
      <c r="E49" s="4" t="str">
        <f>IFERROR(__xludf.DUMMYFUNCTION("GOOGLETRANSLATE(D49, ""he"", ""en"")"),"answer")</f>
        <v>answer</v>
      </c>
      <c r="F49" s="4"/>
      <c r="G49" s="4"/>
      <c r="H49" s="4"/>
    </row>
    <row r="50" ht="15.75" customHeight="1">
      <c r="A50" s="8" t="s">
        <v>143</v>
      </c>
      <c r="B50" s="17">
        <v>8.0</v>
      </c>
      <c r="C50" s="4">
        <v>49.0</v>
      </c>
      <c r="D50" s="5" t="s">
        <v>489</v>
      </c>
      <c r="E50" s="4" t="str">
        <f>IFERROR(__xludf.DUMMYFUNCTION("GOOGLETRANSLATE(D50, ""he"", ""en"")"),"to Jehovah")</f>
        <v>to Jehovah</v>
      </c>
      <c r="F50" s="4"/>
      <c r="G50" s="4"/>
      <c r="H50" s="4"/>
    </row>
    <row r="51" ht="15.75" customHeight="1">
      <c r="A51" s="3" t="s">
        <v>10627</v>
      </c>
      <c r="B51" s="1" t="s">
        <v>10628</v>
      </c>
      <c r="C51" s="4">
        <v>50.0</v>
      </c>
      <c r="D51" s="5" t="s">
        <v>10629</v>
      </c>
      <c r="E51" s="4" t="str">
        <f>IFERROR(__xludf.DUMMYFUNCTION("GOOGLETRANSLATE(D51, ""he"", ""en"")"),"in thanks")</f>
        <v>in thanks</v>
      </c>
      <c r="F51" s="4"/>
      <c r="G51" s="4"/>
      <c r="H51" s="4"/>
    </row>
    <row r="52" ht="15.75" customHeight="1">
      <c r="A52" s="3" t="s">
        <v>4602</v>
      </c>
      <c r="B52" s="1" t="s">
        <v>7967</v>
      </c>
      <c r="C52" s="4">
        <v>51.0</v>
      </c>
      <c r="D52" s="5" t="s">
        <v>8786</v>
      </c>
      <c r="E52" s="4" t="str">
        <f>IFERROR(__xludf.DUMMYFUNCTION("GOOGLETRANSLATE(D52, ""he"", ""en"")"),"Sing")</f>
        <v>Sing</v>
      </c>
      <c r="F52" s="4"/>
      <c r="G52" s="4"/>
      <c r="H52" s="4"/>
    </row>
    <row r="53" ht="15.75" customHeight="1">
      <c r="A53" s="3" t="s">
        <v>10630</v>
      </c>
      <c r="B53" s="1" t="s">
        <v>10631</v>
      </c>
      <c r="C53" s="4">
        <v>52.0</v>
      </c>
      <c r="D53" s="5" t="s">
        <v>10625</v>
      </c>
      <c r="E53" s="4" t="str">
        <f>IFERROR(__xludf.DUMMYFUNCTION("GOOGLETRANSLATE(D53, ""he"", ""en"")"),"To our God")</f>
        <v>To our God</v>
      </c>
      <c r="F53" s="4"/>
      <c r="G53" s="4"/>
      <c r="H53" s="4"/>
    </row>
    <row r="54" ht="15.75" customHeight="1">
      <c r="A54" s="3" t="s">
        <v>10632</v>
      </c>
      <c r="B54" s="1" t="s">
        <v>10633</v>
      </c>
      <c r="C54" s="4">
        <v>53.0</v>
      </c>
      <c r="D54" s="5" t="s">
        <v>10634</v>
      </c>
      <c r="E54" s="4" t="str">
        <f>IFERROR(__xludf.DUMMYFUNCTION("GOOGLETRANSLATE(D54, ""he"", ""en"")"),"on the violin:")</f>
        <v>on the violin:</v>
      </c>
      <c r="F54" s="4"/>
      <c r="G54" s="4"/>
      <c r="H54" s="4"/>
    </row>
    <row r="55" ht="15.75" customHeight="1">
      <c r="A55" s="3" t="s">
        <v>5057</v>
      </c>
      <c r="B55" s="1" t="s">
        <v>3405</v>
      </c>
      <c r="C55" s="4">
        <v>54.0</v>
      </c>
      <c r="D55" s="5" t="s">
        <v>152</v>
      </c>
      <c r="E55" s="4" t="str">
        <f>IFERROR(__xludf.DUMMYFUNCTION("GOOGLETRANSLATE(D55, ""he"", ""en"")"),"{h}")</f>
        <v>{h}</v>
      </c>
      <c r="F55" s="4"/>
      <c r="G55" s="4"/>
      <c r="H55" s="4"/>
    </row>
    <row r="56" ht="15.75" customHeight="1">
      <c r="A56" s="3" t="s">
        <v>10635</v>
      </c>
      <c r="B56" s="1" t="s">
        <v>3669</v>
      </c>
      <c r="C56" s="4">
        <v>55.0</v>
      </c>
      <c r="D56" s="5" t="s">
        <v>10636</v>
      </c>
      <c r="E56" s="4" t="str">
        <f>IFERROR(__xludf.DUMMYFUNCTION("GOOGLETRANSLATE(D56, ""he"", ""en"")"),"the lid")</f>
        <v>the lid</v>
      </c>
      <c r="F56" s="4"/>
      <c r="G56" s="4"/>
      <c r="H56" s="4"/>
    </row>
    <row r="57" ht="15.75" customHeight="1">
      <c r="A57" s="3" t="s">
        <v>10637</v>
      </c>
      <c r="B57" s="1" t="s">
        <v>10638</v>
      </c>
      <c r="C57" s="4">
        <v>56.0</v>
      </c>
      <c r="D57" s="5" t="s">
        <v>1462</v>
      </c>
      <c r="E57" s="4" t="str">
        <f>IFERROR(__xludf.DUMMYFUNCTION("GOOGLETRANSLATE(D57, ""he"", ""en"")"),"sky")</f>
        <v>sky</v>
      </c>
      <c r="F57" s="4"/>
      <c r="G57" s="4"/>
      <c r="H57" s="4"/>
    </row>
    <row r="58" ht="15.75" customHeight="1">
      <c r="A58" s="3" t="s">
        <v>140</v>
      </c>
      <c r="B58" s="1" t="s">
        <v>4192</v>
      </c>
      <c r="C58" s="4">
        <v>57.0</v>
      </c>
      <c r="D58" s="5" t="s">
        <v>10639</v>
      </c>
      <c r="E58" s="4" t="str">
        <f>IFERROR(__xludf.DUMMYFUNCTION("GOOGLETRANSLATE(D58, ""he"", ""en"")"),"in thick")</f>
        <v>in thick</v>
      </c>
      <c r="F58" s="4"/>
      <c r="G58" s="4"/>
      <c r="H58" s="4"/>
    </row>
    <row r="59" ht="15.75" customHeight="1">
      <c r="A59" s="3" t="s">
        <v>10640</v>
      </c>
      <c r="B59" s="1" t="s">
        <v>10641</v>
      </c>
      <c r="C59" s="4">
        <v>58.0</v>
      </c>
      <c r="D59" s="5" t="s">
        <v>10642</v>
      </c>
      <c r="E59" s="4" t="str">
        <f>IFERROR(__xludf.DUMMYFUNCTION("GOOGLETRANSLATE(D59, ""he"", ""en"")"),"the preparer")</f>
        <v>the preparer</v>
      </c>
      <c r="F59" s="4"/>
      <c r="G59" s="4"/>
      <c r="H59" s="4"/>
    </row>
    <row r="60" ht="15.75" customHeight="1">
      <c r="A60" s="8" t="s">
        <v>162</v>
      </c>
      <c r="B60" s="17">
        <v>9.0</v>
      </c>
      <c r="C60" s="4">
        <v>59.0</v>
      </c>
      <c r="D60" s="5" t="s">
        <v>5057</v>
      </c>
      <c r="E60" s="4" t="str">
        <f>IFERROR(__xludf.DUMMYFUNCTION("GOOGLETRANSLATE(D60, ""he"", ""en"")"),"to the country")</f>
        <v>to the country</v>
      </c>
      <c r="F60" s="4"/>
      <c r="G60" s="4"/>
      <c r="H60" s="4"/>
    </row>
    <row r="61" ht="15.75" customHeight="1">
      <c r="A61" s="3" t="s">
        <v>10383</v>
      </c>
      <c r="B61" s="1" t="s">
        <v>10643</v>
      </c>
      <c r="C61" s="4">
        <v>60.0</v>
      </c>
      <c r="D61" s="5" t="s">
        <v>10635</v>
      </c>
      <c r="E61" s="4" t="str">
        <f>IFERROR(__xludf.DUMMYFUNCTION("GOOGLETRANSLATE(D61, ""he"", ""en"")"),"meter")</f>
        <v>meter</v>
      </c>
      <c r="F61" s="4"/>
      <c r="G61" s="4"/>
      <c r="H61" s="4"/>
    </row>
    <row r="62" ht="15.75" customHeight="1">
      <c r="A62" s="3" t="s">
        <v>10644</v>
      </c>
      <c r="B62" s="1" t="s">
        <v>10645</v>
      </c>
      <c r="C62" s="4">
        <v>61.0</v>
      </c>
      <c r="D62" s="5" t="s">
        <v>10646</v>
      </c>
      <c r="E62" s="4" t="str">
        <f>IFERROR(__xludf.DUMMYFUNCTION("GOOGLETRANSLATE(D62, ""he"", ""en"")"),"the grower")</f>
        <v>the grower</v>
      </c>
      <c r="F62" s="4"/>
      <c r="G62" s="4"/>
      <c r="H62" s="4"/>
    </row>
    <row r="63" ht="15.75" customHeight="1">
      <c r="A63" s="3" t="s">
        <v>10647</v>
      </c>
      <c r="B63" s="1" t="s">
        <v>8651</v>
      </c>
      <c r="C63" s="4">
        <v>62.0</v>
      </c>
      <c r="D63" s="5" t="s">
        <v>140</v>
      </c>
      <c r="E63" s="4" t="str">
        <f>IFERROR(__xludf.DUMMYFUNCTION("GOOGLETRANSLATE(D63, ""he"", ""en"")"),"the mountains")</f>
        <v>the mountains</v>
      </c>
      <c r="F63" s="4"/>
      <c r="G63" s="4"/>
      <c r="H63" s="4"/>
    </row>
    <row r="64" ht="15.75" customHeight="1">
      <c r="A64" s="3" t="s">
        <v>3371</v>
      </c>
      <c r="B64" s="1" t="s">
        <v>10648</v>
      </c>
      <c r="C64" s="4">
        <v>63.0</v>
      </c>
      <c r="D64" s="5" t="s">
        <v>10649</v>
      </c>
      <c r="E64" s="4" t="str">
        <f>IFERROR(__xludf.DUMMYFUNCTION("GOOGLETRANSLATE(D64, ""he"", ""en"")"),"hay:")</f>
        <v>hay:</v>
      </c>
      <c r="F64" s="4"/>
      <c r="G64" s="4"/>
      <c r="H64" s="4"/>
    </row>
    <row r="65" ht="15.75" customHeight="1">
      <c r="A65" s="3" t="s">
        <v>10650</v>
      </c>
      <c r="B65" s="1" t="s">
        <v>10651</v>
      </c>
      <c r="C65" s="4">
        <v>64.0</v>
      </c>
      <c r="D65" s="5" t="s">
        <v>170</v>
      </c>
      <c r="E65" s="4" t="str">
        <f>IFERROR(__xludf.DUMMYFUNCTION("GOOGLETRANSLATE(D65, ""he"", ""en"")"),"{ninth}")</f>
        <v>{ninth}</v>
      </c>
      <c r="F65" s="4"/>
      <c r="G65" s="4"/>
      <c r="H65" s="4"/>
    </row>
    <row r="66" ht="15.75" customHeight="1">
      <c r="A66" s="3" t="s">
        <v>1035</v>
      </c>
      <c r="B66" s="1" t="s">
        <v>1036</v>
      </c>
      <c r="C66" s="4">
        <v>65.0</v>
      </c>
      <c r="D66" s="5" t="s">
        <v>10383</v>
      </c>
      <c r="E66" s="4" t="str">
        <f>IFERROR(__xludf.DUMMYFUNCTION("GOOGLETRANSLATE(D66, ""he"", ""en"")"),"giving")</f>
        <v>giving</v>
      </c>
      <c r="F66" s="4"/>
      <c r="G66" s="4"/>
      <c r="H66" s="4"/>
    </row>
    <row r="67" ht="15.75" customHeight="1">
      <c r="A67" s="3" t="s">
        <v>10652</v>
      </c>
      <c r="B67" s="1" t="s">
        <v>10653</v>
      </c>
      <c r="C67" s="4">
        <v>66.0</v>
      </c>
      <c r="D67" s="5" t="s">
        <v>10644</v>
      </c>
      <c r="E67" s="4" t="str">
        <f>IFERROR(__xludf.DUMMYFUNCTION("GOOGLETRANSLATE(D67, ""he"", ""en"")"),"to a beast")</f>
        <v>to a beast</v>
      </c>
      <c r="F67" s="4"/>
      <c r="G67" s="4"/>
      <c r="H67" s="4"/>
    </row>
    <row r="68" ht="15.75" customHeight="1">
      <c r="A68" s="8" t="s">
        <v>197</v>
      </c>
      <c r="B68" s="17">
        <v>10.0</v>
      </c>
      <c r="C68" s="4">
        <v>67.0</v>
      </c>
      <c r="D68" s="5" t="s">
        <v>10647</v>
      </c>
      <c r="E68" s="4" t="str">
        <f>IFERROR(__xludf.DUMMYFUNCTION("GOOGLETRANSLATE(D68, ""he"", ""en"")"),"bread")</f>
        <v>bread</v>
      </c>
      <c r="F68" s="4"/>
      <c r="G68" s="4"/>
      <c r="H68" s="4"/>
    </row>
    <row r="69" ht="15.75" customHeight="1">
      <c r="A69" s="3" t="s">
        <v>132</v>
      </c>
      <c r="B69" s="1" t="s">
        <v>14</v>
      </c>
      <c r="C69" s="4">
        <v>68.0</v>
      </c>
      <c r="D69" s="5" t="s">
        <v>3371</v>
      </c>
      <c r="E69" s="4" t="str">
        <f>IFERROR(__xludf.DUMMYFUNCTION("GOOGLETRANSLATE(D69, ""he"", ""en"")"),"My heart")</f>
        <v>My heart</v>
      </c>
      <c r="F69" s="4"/>
      <c r="G69" s="4"/>
      <c r="H69" s="4"/>
    </row>
    <row r="70" ht="15.75" customHeight="1">
      <c r="A70" s="3" t="s">
        <v>10654</v>
      </c>
      <c r="B70" s="1" t="s">
        <v>10655</v>
      </c>
      <c r="C70" s="4">
        <v>69.0</v>
      </c>
      <c r="D70" s="5" t="s">
        <v>10656</v>
      </c>
      <c r="E70" s="4" t="str">
        <f>IFERROR(__xludf.DUMMYFUNCTION("GOOGLETRANSLATE(D70, ""he"", ""en"")"),"evening")</f>
        <v>evening</v>
      </c>
      <c r="F70" s="4"/>
      <c r="G70" s="4"/>
      <c r="H70" s="4"/>
    </row>
    <row r="71" ht="15.75" customHeight="1">
      <c r="A71" s="3" t="s">
        <v>10657</v>
      </c>
      <c r="B71" s="1" t="s">
        <v>10658</v>
      </c>
      <c r="C71" s="4">
        <v>70.0</v>
      </c>
      <c r="D71" s="5" t="s">
        <v>1039</v>
      </c>
      <c r="E71" s="4" t="str">
        <f>IFERROR(__xludf.DUMMYFUNCTION("GOOGLETRANSLATE(D71, ""he"", ""en"")"),"which")</f>
        <v>which</v>
      </c>
      <c r="F71" s="4"/>
      <c r="G71" s="4"/>
      <c r="H71" s="4"/>
    </row>
    <row r="72" ht="15.75" customHeight="1">
      <c r="A72" s="3" t="s">
        <v>10659</v>
      </c>
      <c r="B72" s="1" t="s">
        <v>10660</v>
      </c>
      <c r="C72" s="4">
        <v>71.0</v>
      </c>
      <c r="D72" s="5" t="s">
        <v>10661</v>
      </c>
      <c r="E72" s="4" t="str">
        <f>IFERROR(__xludf.DUMMYFUNCTION("GOOGLETRANSLATE(D72, ""he"", ""en"")"),"will read:")</f>
        <v>will read:</v>
      </c>
      <c r="F72" s="4"/>
      <c r="G72" s="4"/>
      <c r="H72" s="4"/>
    </row>
    <row r="73" ht="15.75" customHeight="1">
      <c r="A73" s="3" t="s">
        <v>132</v>
      </c>
      <c r="B73" s="1" t="s">
        <v>14</v>
      </c>
      <c r="C73" s="4">
        <v>72.0</v>
      </c>
      <c r="D73" s="5" t="s">
        <v>216</v>
      </c>
      <c r="E73" s="4" t="str">
        <f>IFERROR(__xludf.DUMMYFUNCTION("GOOGLETRANSLATE(D73, ""he"", ""en"")"),"{y}")</f>
        <v>{y}</v>
      </c>
      <c r="F73" s="4"/>
      <c r="G73" s="4"/>
      <c r="H73" s="4"/>
    </row>
    <row r="74" ht="15.75" customHeight="1">
      <c r="A74" s="3" t="s">
        <v>10662</v>
      </c>
      <c r="B74" s="1" t="s">
        <v>10663</v>
      </c>
      <c r="C74" s="4">
        <v>73.0</v>
      </c>
      <c r="D74" s="5" t="s">
        <v>132</v>
      </c>
      <c r="E74" s="4" t="str">
        <f>IFERROR(__xludf.DUMMYFUNCTION("GOOGLETRANSLATE(D74, ""he"", ""en"")"),"not")</f>
        <v>not</v>
      </c>
      <c r="F74" s="4"/>
      <c r="G74" s="4"/>
      <c r="H74" s="4"/>
    </row>
    <row r="75" ht="15.75" customHeight="1">
      <c r="A75" s="3" t="s">
        <v>10664</v>
      </c>
      <c r="B75" s="1" t="s">
        <v>10665</v>
      </c>
      <c r="C75" s="4">
        <v>74.0</v>
      </c>
      <c r="D75" s="5" t="s">
        <v>10654</v>
      </c>
      <c r="E75" s="4" t="str">
        <f>IFERROR(__xludf.DUMMYFUNCTION("GOOGLETRANSLATE(D75, ""he"", ""en"")"),"heroism")</f>
        <v>heroism</v>
      </c>
      <c r="F75" s="4"/>
      <c r="G75" s="4"/>
      <c r="H75" s="4"/>
    </row>
    <row r="76" ht="15.75" customHeight="1">
      <c r="A76" s="3" t="s">
        <v>10666</v>
      </c>
      <c r="B76" s="1" t="s">
        <v>456</v>
      </c>
      <c r="C76" s="4">
        <v>75.0</v>
      </c>
      <c r="D76" s="5" t="s">
        <v>10657</v>
      </c>
      <c r="E76" s="4" t="str">
        <f>IFERROR(__xludf.DUMMYFUNCTION("GOOGLETRANSLATE(D76, ""he"", ""en"")"),"the horse")</f>
        <v>the horse</v>
      </c>
      <c r="F76" s="4"/>
      <c r="G76" s="4"/>
      <c r="H76" s="4"/>
    </row>
    <row r="77" ht="15.75" customHeight="1">
      <c r="A77" s="8" t="s">
        <v>215</v>
      </c>
      <c r="B77" s="17">
        <v>11.0</v>
      </c>
      <c r="C77" s="4">
        <v>76.0</v>
      </c>
      <c r="D77" s="5" t="s">
        <v>10667</v>
      </c>
      <c r="E77" s="4" t="str">
        <f>IFERROR(__xludf.DUMMYFUNCTION("GOOGLETRANSLATE(D77, ""he"", ""en"")"),"would like")</f>
        <v>would like</v>
      </c>
      <c r="F77" s="4"/>
      <c r="G77" s="4"/>
      <c r="H77" s="4"/>
    </row>
    <row r="78" ht="15.75" customHeight="1">
      <c r="A78" s="3" t="s">
        <v>10668</v>
      </c>
      <c r="B78" s="1" t="s">
        <v>10669</v>
      </c>
      <c r="C78" s="4">
        <v>77.0</v>
      </c>
      <c r="D78" s="5" t="s">
        <v>132</v>
      </c>
      <c r="E78" s="4" t="str">
        <f>IFERROR(__xludf.DUMMYFUNCTION("GOOGLETRANSLATE(D78, ""he"", ""en"")"),"not")</f>
        <v>not</v>
      </c>
      <c r="F78" s="4"/>
      <c r="G78" s="4"/>
      <c r="H78" s="4"/>
    </row>
    <row r="79" ht="15.75" customHeight="1">
      <c r="A79" s="3" t="s">
        <v>180</v>
      </c>
      <c r="B79" s="1" t="s">
        <v>1380</v>
      </c>
      <c r="C79" s="4">
        <v>78.0</v>
      </c>
      <c r="D79" s="5" t="s">
        <v>10662</v>
      </c>
      <c r="E79" s="4" t="str">
        <f>IFERROR(__xludf.DUMMYFUNCTION("GOOGLETRANSLATE(D79, ""he"", ""en"")"),"in the market")</f>
        <v>in the market</v>
      </c>
      <c r="F79" s="4"/>
      <c r="G79" s="4"/>
      <c r="H79" s="4"/>
    </row>
    <row r="80" ht="15.75" customHeight="1">
      <c r="A80" s="3" t="s">
        <v>10670</v>
      </c>
      <c r="B80" s="1" t="s">
        <v>10671</v>
      </c>
      <c r="C80" s="4">
        <v>79.0</v>
      </c>
      <c r="D80" s="5" t="s">
        <v>10664</v>
      </c>
      <c r="E80" s="4" t="str">
        <f>IFERROR(__xludf.DUMMYFUNCTION("GOOGLETRANSLATE(D80, ""he"", ""en"")"),"the man")</f>
        <v>the man</v>
      </c>
      <c r="F80" s="4"/>
      <c r="G80" s="4"/>
      <c r="H80" s="4"/>
    </row>
    <row r="81" ht="15.75" customHeight="1">
      <c r="A81" s="3" t="s">
        <v>10672</v>
      </c>
      <c r="B81" s="1" t="s">
        <v>10673</v>
      </c>
      <c r="C81" s="4">
        <v>80.0</v>
      </c>
      <c r="D81" s="5" t="s">
        <v>10674</v>
      </c>
      <c r="E81" s="4" t="str">
        <f>IFERROR(__xludf.DUMMYFUNCTION("GOOGLETRANSLATE(D81, ""he"", ""en"")"),"will want:")</f>
        <v>will want:</v>
      </c>
      <c r="F81" s="4"/>
      <c r="G81" s="4"/>
      <c r="H81" s="4"/>
    </row>
    <row r="82" ht="15.75" customHeight="1">
      <c r="A82" s="3" t="s">
        <v>10675</v>
      </c>
      <c r="B82" s="1" t="s">
        <v>10676</v>
      </c>
      <c r="C82" s="4">
        <v>81.0</v>
      </c>
      <c r="D82" s="5" t="s">
        <v>233</v>
      </c>
      <c r="E82" s="4" t="str">
        <f>IFERROR(__xludf.DUMMYFUNCTION("GOOGLETRANSLATE(D82, ""he"", ""en"")"),"{y}")</f>
        <v>{y}</v>
      </c>
      <c r="F82" s="4"/>
      <c r="G82" s="4"/>
      <c r="H82" s="4"/>
    </row>
    <row r="83" ht="15.75" customHeight="1">
      <c r="A83" s="8" t="s">
        <v>472</v>
      </c>
      <c r="B83" s="17">
        <v>12.0</v>
      </c>
      <c r="C83" s="4">
        <v>82.0</v>
      </c>
      <c r="D83" s="5" t="s">
        <v>10668</v>
      </c>
      <c r="E83" s="4" t="str">
        <f>IFERROR(__xludf.DUMMYFUNCTION("GOOGLETRANSLATE(D83, ""he"", ""en"")"),"want")</f>
        <v>want</v>
      </c>
      <c r="F83" s="4"/>
      <c r="G83" s="4"/>
      <c r="H83" s="4"/>
    </row>
    <row r="84" ht="15.75" customHeight="1">
      <c r="A84" s="3" t="s">
        <v>10677</v>
      </c>
      <c r="B84" s="1" t="s">
        <v>10461</v>
      </c>
      <c r="C84" s="4">
        <v>83.0</v>
      </c>
      <c r="D84" s="5" t="s">
        <v>180</v>
      </c>
      <c r="E84" s="4" t="str">
        <f>IFERROR(__xludf.DUMMYFUNCTION("GOOGLETRANSLATE(D84, ""he"", ""en"")"),"Jehovah")</f>
        <v>Jehovah</v>
      </c>
      <c r="F84" s="4"/>
      <c r="G84" s="4"/>
      <c r="H84" s="4"/>
    </row>
    <row r="85" ht="15.75" customHeight="1">
      <c r="A85" s="3" t="s">
        <v>7766</v>
      </c>
      <c r="B85" s="1" t="s">
        <v>2370</v>
      </c>
      <c r="C85" s="4">
        <v>84.0</v>
      </c>
      <c r="D85" s="5" t="s">
        <v>1099</v>
      </c>
      <c r="E85" s="4" t="str">
        <f>IFERROR(__xludf.DUMMYFUNCTION("GOOGLETRANSLATE(D85, ""he"", ""en"")"),"you")</f>
        <v>you</v>
      </c>
      <c r="F85" s="4"/>
      <c r="G85" s="4"/>
      <c r="H85" s="4"/>
    </row>
    <row r="86" ht="15.75" customHeight="1">
      <c r="A86" s="3" t="s">
        <v>8753</v>
      </c>
      <c r="B86" s="1" t="s">
        <v>1066</v>
      </c>
      <c r="C86" s="4">
        <v>85.0</v>
      </c>
      <c r="D86" s="5" t="s">
        <v>10421</v>
      </c>
      <c r="E86" s="4" t="str">
        <f>IFERROR(__xludf.DUMMYFUNCTION("GOOGLETRANSLATE(D86, ""he"", ""en"")"),"his visions")</f>
        <v>his visions</v>
      </c>
      <c r="F86" s="4"/>
      <c r="G86" s="4"/>
      <c r="H86" s="4"/>
    </row>
    <row r="87" ht="15.75" customHeight="1">
      <c r="A87" s="3" t="s">
        <v>10460</v>
      </c>
      <c r="B87" s="1" t="s">
        <v>10678</v>
      </c>
      <c r="C87" s="4">
        <v>86.0</v>
      </c>
      <c r="D87" s="5" t="s">
        <v>1099</v>
      </c>
      <c r="E87" s="4" t="str">
        <f>IFERROR(__xludf.DUMMYFUNCTION("GOOGLETRANSLATE(D87, ""he"", ""en"")"),"you")</f>
        <v>you</v>
      </c>
      <c r="F87" s="4"/>
      <c r="G87" s="4"/>
      <c r="H87" s="4"/>
    </row>
    <row r="88" ht="15.75" customHeight="1">
      <c r="A88" s="3" t="s">
        <v>10560</v>
      </c>
      <c r="B88" s="1" t="s">
        <v>10679</v>
      </c>
      <c r="C88" s="4">
        <v>87.0</v>
      </c>
      <c r="D88" s="5" t="s">
        <v>10680</v>
      </c>
      <c r="E88" s="4" t="str">
        <f>IFERROR(__xludf.DUMMYFUNCTION("GOOGLETRANSLATE(D88, ""he"", ""en"")"),"those who wish")</f>
        <v>those who wish</v>
      </c>
      <c r="F88" s="4"/>
      <c r="G88" s="4"/>
      <c r="H88" s="4"/>
    </row>
    <row r="89" ht="15.75" customHeight="1">
      <c r="A89" s="3" t="s">
        <v>2311</v>
      </c>
      <c r="B89" s="1" t="s">
        <v>8314</v>
      </c>
      <c r="C89" s="4">
        <v>88.0</v>
      </c>
      <c r="D89" s="5" t="s">
        <v>10681</v>
      </c>
      <c r="E89" s="4" t="str">
        <f>IFERROR(__xludf.DUMMYFUNCTION("GOOGLETRANSLATE(D89, ""he"", ""en"")"),"to his mercy:")</f>
        <v>to his mercy:</v>
      </c>
      <c r="F89" s="4"/>
      <c r="G89" s="4"/>
      <c r="H89" s="4"/>
    </row>
    <row r="90" ht="15.75" customHeight="1">
      <c r="A90" s="8" t="s">
        <v>508</v>
      </c>
      <c r="B90" s="17">
        <v>13.0</v>
      </c>
      <c r="C90" s="4">
        <v>89.0</v>
      </c>
      <c r="D90" s="5" t="s">
        <v>477</v>
      </c>
      <c r="E90" s="4" t="str">
        <f>IFERROR(__xludf.DUMMYFUNCTION("GOOGLETRANSLATE(D90, ""he"", ""en"")"),"{12}")</f>
        <v>{12}</v>
      </c>
      <c r="F90" s="4"/>
      <c r="G90" s="4"/>
      <c r="H90" s="4"/>
    </row>
    <row r="91" ht="15.75" customHeight="1">
      <c r="A91" s="3" t="s">
        <v>10682</v>
      </c>
      <c r="B91" s="1" t="s">
        <v>10683</v>
      </c>
      <c r="C91" s="4">
        <v>90.0</v>
      </c>
      <c r="D91" s="5" t="s">
        <v>10684</v>
      </c>
      <c r="E91" s="4" t="str">
        <f>IFERROR(__xludf.DUMMYFUNCTION("GOOGLETRANSLATE(D91, ""he"", ""en"")"),"my praise")</f>
        <v>my praise</v>
      </c>
      <c r="F91" s="4"/>
      <c r="G91" s="4"/>
      <c r="H91" s="4"/>
    </row>
    <row r="92" ht="15.75" customHeight="1">
      <c r="A92" s="3" t="s">
        <v>10685</v>
      </c>
      <c r="B92" s="1" t="s">
        <v>10686</v>
      </c>
      <c r="C92" s="4">
        <v>91.0</v>
      </c>
      <c r="D92" s="5" t="s">
        <v>2371</v>
      </c>
      <c r="E92" s="4" t="str">
        <f>IFERROR(__xludf.DUMMYFUNCTION("GOOGLETRANSLATE(D92, ""he"", ""en"")"),"Jerusalem")</f>
        <v>Jerusalem</v>
      </c>
      <c r="F92" s="4"/>
      <c r="G92" s="4"/>
      <c r="H92" s="4"/>
    </row>
    <row r="93" ht="15.75" customHeight="1">
      <c r="A93" s="3" t="s">
        <v>10687</v>
      </c>
      <c r="B93" s="1" t="s">
        <v>10688</v>
      </c>
      <c r="C93" s="4">
        <v>92.0</v>
      </c>
      <c r="D93" s="5" t="s">
        <v>1099</v>
      </c>
      <c r="E93" s="4" t="str">
        <f>IFERROR(__xludf.DUMMYFUNCTION("GOOGLETRANSLATE(D93, ""he"", ""en"")"),"you")</f>
        <v>you</v>
      </c>
      <c r="F93" s="4"/>
      <c r="G93" s="4"/>
      <c r="H93" s="4"/>
    </row>
    <row r="94" ht="15.75" customHeight="1">
      <c r="A94" s="3" t="s">
        <v>10689</v>
      </c>
      <c r="B94" s="1" t="s">
        <v>10690</v>
      </c>
      <c r="C94" s="4">
        <v>93.0</v>
      </c>
      <c r="D94" s="5" t="s">
        <v>180</v>
      </c>
      <c r="E94" s="4" t="str">
        <f>IFERROR(__xludf.DUMMYFUNCTION("GOOGLETRANSLATE(D94, ""he"", ""en"")"),"Jehovah")</f>
        <v>Jehovah</v>
      </c>
      <c r="F94" s="4"/>
      <c r="G94" s="4"/>
      <c r="H94" s="4"/>
    </row>
    <row r="95" ht="15.75" customHeight="1">
      <c r="A95" s="3" t="s">
        <v>10691</v>
      </c>
      <c r="B95" s="1" t="s">
        <v>10692</v>
      </c>
      <c r="C95" s="4">
        <v>94.0</v>
      </c>
      <c r="D95" s="5" t="s">
        <v>10460</v>
      </c>
      <c r="E95" s="4" t="str">
        <f>IFERROR(__xludf.DUMMYFUNCTION("GOOGLETRANSLATE(D95, ""he"", ""en"")"),"Hallely")</f>
        <v>Hallely</v>
      </c>
      <c r="F95" s="4"/>
      <c r="G95" s="4"/>
      <c r="H95" s="4"/>
    </row>
    <row r="96" ht="15.75" customHeight="1">
      <c r="A96" s="3" t="s">
        <v>10693</v>
      </c>
      <c r="B96" s="1" t="s">
        <v>3008</v>
      </c>
      <c r="C96" s="4">
        <v>95.0</v>
      </c>
      <c r="D96" s="5" t="s">
        <v>10560</v>
      </c>
      <c r="E96" s="4" t="str">
        <f>IFERROR(__xludf.DUMMYFUNCTION("GOOGLETRANSLATE(D96, ""he"", ""en"")"),"your god")</f>
        <v>your god</v>
      </c>
      <c r="F96" s="4"/>
      <c r="G96" s="4"/>
      <c r="H96" s="4"/>
    </row>
    <row r="97" ht="15.75" customHeight="1">
      <c r="A97" s="8" t="s">
        <v>784</v>
      </c>
      <c r="B97" s="17">
        <v>14.0</v>
      </c>
      <c r="C97" s="4">
        <v>96.0</v>
      </c>
      <c r="D97" s="5" t="s">
        <v>8317</v>
      </c>
      <c r="E97" s="4" t="str">
        <f>IFERROR(__xludf.DUMMYFUNCTION("GOOGLETRANSLATE(D97, ""he"", ""en"")"),"score:")</f>
        <v>score:</v>
      </c>
      <c r="F97" s="4"/>
      <c r="G97" s="4"/>
      <c r="H97" s="4"/>
    </row>
    <row r="98" ht="15.75" customHeight="1">
      <c r="A98" s="3" t="s">
        <v>10694</v>
      </c>
      <c r="B98" s="1" t="s">
        <v>2953</v>
      </c>
      <c r="C98" s="4">
        <v>97.0</v>
      </c>
      <c r="D98" s="5" t="s">
        <v>513</v>
      </c>
      <c r="E98" s="4" t="str">
        <f>IFERROR(__xludf.DUMMYFUNCTION("GOOGLETRANSLATE(D98, ""he"", ""en"")"),"{13}")</f>
        <v>{13}</v>
      </c>
      <c r="F98" s="4"/>
      <c r="G98" s="4"/>
      <c r="H98" s="4"/>
    </row>
    <row r="99" ht="15.75" customHeight="1">
      <c r="A99" s="3" t="s">
        <v>10695</v>
      </c>
      <c r="B99" s="1" t="s">
        <v>10696</v>
      </c>
      <c r="C99" s="4">
        <v>98.0</v>
      </c>
      <c r="D99" s="5" t="s">
        <v>53</v>
      </c>
      <c r="E99" s="4" t="str">
        <f>IFERROR(__xludf.DUMMYFUNCTION("GOOGLETRANSLATE(D99, ""he"", ""en"")"),"that")</f>
        <v>that</v>
      </c>
      <c r="F99" s="4"/>
      <c r="G99" s="4"/>
      <c r="H99" s="4"/>
    </row>
    <row r="100" ht="15.75" customHeight="1">
      <c r="A100" s="3" t="s">
        <v>3867</v>
      </c>
      <c r="B100" s="1" t="s">
        <v>10697</v>
      </c>
      <c r="C100" s="4">
        <v>99.0</v>
      </c>
      <c r="D100" s="5" t="s">
        <v>10698</v>
      </c>
      <c r="E100" s="4" t="str">
        <f>IFERROR(__xludf.DUMMYFUNCTION("GOOGLETRANSLATE(D100, ""he"", ""en"")"),"strong")</f>
        <v>strong</v>
      </c>
      <c r="F100" s="4"/>
      <c r="G100" s="4"/>
      <c r="H100" s="4"/>
    </row>
    <row r="101" ht="15.75" customHeight="1">
      <c r="A101" s="3" t="s">
        <v>10699</v>
      </c>
      <c r="B101" s="1" t="s">
        <v>10700</v>
      </c>
      <c r="C101" s="4">
        <v>100.0</v>
      </c>
      <c r="D101" s="5" t="s">
        <v>10701</v>
      </c>
      <c r="E101" s="4" t="str">
        <f>IFERROR(__xludf.DUMMYFUNCTION("GOOGLETRANSLATE(D101, ""he"", ""en"")"),"My escape")</f>
        <v>My escape</v>
      </c>
      <c r="F101" s="4"/>
      <c r="G101" s="4"/>
      <c r="H101" s="4"/>
    </row>
    <row r="102" ht="15.75" customHeight="1">
      <c r="A102" s="3" t="s">
        <v>10702</v>
      </c>
      <c r="B102" s="1" t="s">
        <v>10703</v>
      </c>
      <c r="C102" s="4">
        <v>101.0</v>
      </c>
      <c r="D102" s="5" t="s">
        <v>10704</v>
      </c>
      <c r="E102" s="4" t="str">
        <f>IFERROR(__xludf.DUMMYFUNCTION("GOOGLETRANSLATE(D102, ""he"", ""en"")"),"your door")</f>
        <v>your door</v>
      </c>
      <c r="F102" s="4"/>
      <c r="G102" s="4"/>
      <c r="H102" s="4"/>
    </row>
    <row r="103" ht="15.75" customHeight="1">
      <c r="A103" s="3" t="s">
        <v>10705</v>
      </c>
      <c r="B103" s="1" t="s">
        <v>10706</v>
      </c>
      <c r="C103" s="4">
        <v>102.0</v>
      </c>
      <c r="D103" s="5" t="s">
        <v>10707</v>
      </c>
      <c r="E103" s="4" t="str">
        <f>IFERROR(__xludf.DUMMYFUNCTION("GOOGLETRANSLATE(D103, ""he"", ""en"")"),"knee")</f>
        <v>knee</v>
      </c>
      <c r="F103" s="4"/>
      <c r="G103" s="4"/>
      <c r="H103" s="4"/>
    </row>
    <row r="104" ht="15.75" customHeight="1">
      <c r="A104" s="8" t="s">
        <v>808</v>
      </c>
      <c r="B104" s="17">
        <v>15.0</v>
      </c>
      <c r="C104" s="4">
        <v>103.0</v>
      </c>
      <c r="D104" s="5" t="s">
        <v>10708</v>
      </c>
      <c r="E104" s="4" t="str">
        <f>IFERROR(__xludf.DUMMYFUNCTION("GOOGLETRANSLATE(D104, ""he"", ""en"")"),"your builder")</f>
        <v>your builder</v>
      </c>
      <c r="F104" s="4"/>
      <c r="G104" s="4"/>
      <c r="H104" s="4"/>
    </row>
    <row r="105" ht="15.75" customHeight="1">
      <c r="A105" s="3" t="s">
        <v>10709</v>
      </c>
      <c r="B105" s="1" t="s">
        <v>10710</v>
      </c>
      <c r="C105" s="4">
        <v>104.0</v>
      </c>
      <c r="D105" s="5" t="s">
        <v>10711</v>
      </c>
      <c r="E105" s="4" t="str">
        <f>IFERROR(__xludf.DUMMYFUNCTION("GOOGLETRANSLATE(D105, ""he"", ""en"")"),"near you:")</f>
        <v>near you:</v>
      </c>
      <c r="F105" s="4"/>
      <c r="G105" s="4"/>
      <c r="H105" s="4"/>
    </row>
    <row r="106" ht="15.75" customHeight="1">
      <c r="A106" s="3" t="s">
        <v>10712</v>
      </c>
      <c r="B106" s="1" t="s">
        <v>10713</v>
      </c>
      <c r="C106" s="4">
        <v>105.0</v>
      </c>
      <c r="D106" s="5" t="s">
        <v>801</v>
      </c>
      <c r="E106" s="4" t="str">
        <f>IFERROR(__xludf.DUMMYFUNCTION("GOOGLETRANSLATE(D106, ""he"", ""en"")"),"{hand}")</f>
        <v>{hand}</v>
      </c>
      <c r="F106" s="4"/>
      <c r="G106" s="4"/>
      <c r="H106" s="4"/>
    </row>
    <row r="107" ht="15.75" customHeight="1">
      <c r="A107" s="3" t="s">
        <v>194</v>
      </c>
      <c r="B107" s="1" t="s">
        <v>5058</v>
      </c>
      <c r="C107" s="4">
        <v>106.0</v>
      </c>
      <c r="D107" s="5" t="s">
        <v>10714</v>
      </c>
      <c r="E107" s="4" t="str">
        <f>IFERROR(__xludf.DUMMYFUNCTION("GOOGLETRANSLATE(D107, ""he"", ""en"")"),"the name")</f>
        <v>the name</v>
      </c>
      <c r="F107" s="4"/>
      <c r="G107" s="4"/>
      <c r="H107" s="4"/>
    </row>
    <row r="108" ht="15.75" customHeight="1">
      <c r="A108" s="3" t="s">
        <v>10715</v>
      </c>
      <c r="B108" s="1" t="s">
        <v>2488</v>
      </c>
      <c r="C108" s="4">
        <v>107.0</v>
      </c>
      <c r="D108" s="5" t="s">
        <v>10716</v>
      </c>
      <c r="E108" s="4" t="str">
        <f>IFERROR(__xludf.DUMMYFUNCTION("GOOGLETRANSLATE(D108, ""he"", ""en"")"),"your border")</f>
        <v>your border</v>
      </c>
      <c r="F108" s="4"/>
      <c r="G108" s="4"/>
      <c r="H108" s="4"/>
    </row>
    <row r="109" ht="15.75" customHeight="1">
      <c r="A109" s="3" t="s">
        <v>10717</v>
      </c>
      <c r="B109" s="1" t="s">
        <v>10718</v>
      </c>
      <c r="C109" s="4">
        <v>108.0</v>
      </c>
      <c r="D109" s="5" t="s">
        <v>3869</v>
      </c>
      <c r="E109" s="4" t="str">
        <f>IFERROR(__xludf.DUMMYFUNCTION("GOOGLETRANSLATE(D109, ""he"", ""en"")"),"peace")</f>
        <v>peace</v>
      </c>
      <c r="F109" s="4"/>
      <c r="G109" s="4"/>
      <c r="H109" s="4"/>
    </row>
    <row r="110" ht="15.75" customHeight="1">
      <c r="A110" s="3" t="s">
        <v>10719</v>
      </c>
      <c r="B110" s="1" t="s">
        <v>10720</v>
      </c>
      <c r="C110" s="4">
        <v>109.0</v>
      </c>
      <c r="D110" s="5" t="s">
        <v>10699</v>
      </c>
      <c r="E110" s="4" t="str">
        <f>IFERROR(__xludf.DUMMYFUNCTION("GOOGLETRANSLATE(D110, ""he"", ""en"")"),"milk")</f>
        <v>milk</v>
      </c>
      <c r="F110" s="4"/>
      <c r="G110" s="4"/>
      <c r="H110" s="4"/>
    </row>
    <row r="111" ht="15.75" customHeight="1">
      <c r="A111" s="8" t="s">
        <v>828</v>
      </c>
      <c r="B111" s="17">
        <v>16.0</v>
      </c>
      <c r="C111" s="4">
        <v>110.0</v>
      </c>
      <c r="D111" s="5" t="s">
        <v>10721</v>
      </c>
      <c r="E111" s="4" t="str">
        <f>IFERROR(__xludf.DUMMYFUNCTION("GOOGLETRANSLATE(D111, ""he"", ""en"")"),"stitches")</f>
        <v>stitches</v>
      </c>
      <c r="F111" s="4"/>
      <c r="G111" s="4"/>
      <c r="H111" s="4"/>
    </row>
    <row r="112" ht="15.75" customHeight="1">
      <c r="A112" s="3" t="s">
        <v>10722</v>
      </c>
      <c r="B112" s="1" t="s">
        <v>8158</v>
      </c>
      <c r="C112" s="4">
        <v>111.0</v>
      </c>
      <c r="D112" s="5" t="s">
        <v>10723</v>
      </c>
      <c r="E112" s="4" t="str">
        <f>IFERROR(__xludf.DUMMYFUNCTION("GOOGLETRANSLATE(D112, ""he"", ""en"")"),"He will swear:")</f>
        <v>He will swear:</v>
      </c>
      <c r="F112" s="4"/>
      <c r="G112" s="4"/>
      <c r="H112" s="4"/>
    </row>
    <row r="113" ht="15.75" customHeight="1">
      <c r="A113" s="3" t="s">
        <v>10724</v>
      </c>
      <c r="B113" s="1" t="s">
        <v>10725</v>
      </c>
      <c r="C113" s="4">
        <v>112.0</v>
      </c>
      <c r="D113" s="5" t="s">
        <v>821</v>
      </c>
      <c r="E113" s="4" t="str">
        <f>IFERROR(__xludf.DUMMYFUNCTION("GOOGLETRANSLATE(D113, ""he"", ""en"")"),"{to}")</f>
        <v>{to}</v>
      </c>
      <c r="F113" s="4"/>
      <c r="G113" s="4"/>
      <c r="H113" s="4"/>
    </row>
    <row r="114" ht="15.75" customHeight="1">
      <c r="A114" s="3" t="s">
        <v>10726</v>
      </c>
      <c r="B114" s="1" t="s">
        <v>10727</v>
      </c>
      <c r="C114" s="4">
        <v>113.0</v>
      </c>
      <c r="D114" s="5" t="s">
        <v>10728</v>
      </c>
      <c r="E114" s="4" t="str">
        <f>IFERROR(__xludf.DUMMYFUNCTION("GOOGLETRANSLATE(D114, ""he"", ""en"")"),"the messenger")</f>
        <v>the messenger</v>
      </c>
      <c r="F114" s="4"/>
      <c r="G114" s="4"/>
      <c r="H114" s="4"/>
    </row>
    <row r="115" ht="15.75" customHeight="1">
      <c r="A115" s="3" t="s">
        <v>10729</v>
      </c>
      <c r="B115" s="1" t="s">
        <v>1891</v>
      </c>
      <c r="C115" s="4">
        <v>114.0</v>
      </c>
      <c r="D115" s="5" t="s">
        <v>10712</v>
      </c>
      <c r="E115" s="4" t="str">
        <f>IFERROR(__xludf.DUMMYFUNCTION("GOOGLETRANSLATE(D115, ""he"", ""en"")"),"she said")</f>
        <v>she said</v>
      </c>
      <c r="F115" s="4"/>
      <c r="G115" s="4"/>
      <c r="H115" s="4"/>
    </row>
    <row r="116" ht="15.75" customHeight="1">
      <c r="A116" s="3" t="s">
        <v>10730</v>
      </c>
      <c r="B116" s="1" t="s">
        <v>10731</v>
      </c>
      <c r="C116" s="4">
        <v>115.0</v>
      </c>
      <c r="D116" s="5" t="s">
        <v>194</v>
      </c>
      <c r="E116" s="4" t="str">
        <f>IFERROR(__xludf.DUMMYFUNCTION("GOOGLETRANSLATE(D116, ""he"", ""en"")"),"country")</f>
        <v>country</v>
      </c>
      <c r="F116" s="4"/>
      <c r="G116" s="4"/>
      <c r="H116" s="4"/>
    </row>
    <row r="117" ht="15.75" customHeight="1">
      <c r="A117" s="3" t="s">
        <v>10732</v>
      </c>
      <c r="B117" s="1" t="s">
        <v>10733</v>
      </c>
      <c r="C117" s="4">
        <v>116.0</v>
      </c>
      <c r="D117" s="5" t="s">
        <v>2434</v>
      </c>
      <c r="E117" s="4" t="str">
        <f>IFERROR(__xludf.DUMMYFUNCTION("GOOGLETRANSLATE(D117, ""he"", ""en"")"),"to")</f>
        <v>to</v>
      </c>
      <c r="F117" s="4"/>
      <c r="G117" s="4"/>
      <c r="H117" s="4"/>
    </row>
    <row r="118" ht="15.75" customHeight="1">
      <c r="A118" s="8" t="s">
        <v>856</v>
      </c>
      <c r="B118" s="17">
        <v>17.0</v>
      </c>
      <c r="C118" s="4">
        <v>117.0</v>
      </c>
      <c r="D118" s="5" t="s">
        <v>10734</v>
      </c>
      <c r="E118" s="4" t="str">
        <f>IFERROR(__xludf.DUMMYFUNCTION("GOOGLETRANSLATE(D118, ""he"", ""en"")"),"in a hurry")</f>
        <v>in a hurry</v>
      </c>
      <c r="F118" s="4"/>
      <c r="G118" s="4"/>
      <c r="H118" s="4"/>
    </row>
    <row r="119" ht="15.75" customHeight="1">
      <c r="A119" s="3" t="s">
        <v>10735</v>
      </c>
      <c r="B119" s="1" t="s">
        <v>10736</v>
      </c>
      <c r="C119" s="4">
        <v>118.0</v>
      </c>
      <c r="D119" s="5" t="s">
        <v>10717</v>
      </c>
      <c r="E119" s="4" t="str">
        <f>IFERROR(__xludf.DUMMYFUNCTION("GOOGLETRANSLATE(D119, ""he"", ""en"")"),"will run")</f>
        <v>will run</v>
      </c>
      <c r="F119" s="4"/>
      <c r="G119" s="4"/>
      <c r="H119" s="4"/>
    </row>
    <row r="120" ht="15.75" customHeight="1">
      <c r="A120" s="3" t="s">
        <v>10737</v>
      </c>
      <c r="B120" s="1" t="s">
        <v>10738</v>
      </c>
      <c r="C120" s="4">
        <v>119.0</v>
      </c>
      <c r="D120" s="5" t="s">
        <v>10739</v>
      </c>
      <c r="E120" s="4" t="str">
        <f>IFERROR(__xludf.DUMMYFUNCTION("GOOGLETRANSLATE(D120, ""he"", ""en"")"),"speak:")</f>
        <v>speak:</v>
      </c>
      <c r="F120" s="4"/>
      <c r="G120" s="4"/>
      <c r="H120" s="4"/>
    </row>
    <row r="121" ht="15.75" customHeight="1">
      <c r="A121" s="3" t="s">
        <v>10740</v>
      </c>
      <c r="B121" s="1" t="s">
        <v>10741</v>
      </c>
      <c r="C121" s="4">
        <v>120.0</v>
      </c>
      <c r="D121" s="5" t="s">
        <v>848</v>
      </c>
      <c r="E121" s="4" t="str">
        <f>IFERROR(__xludf.DUMMYFUNCTION("GOOGLETRANSLATE(D121, ""he"", ""en"")"),"{16}")</f>
        <v>{16}</v>
      </c>
      <c r="F121" s="4"/>
      <c r="G121" s="4"/>
      <c r="H121" s="4"/>
    </row>
    <row r="122" ht="15.75" customHeight="1">
      <c r="A122" s="3" t="s">
        <v>2636</v>
      </c>
      <c r="B122" s="1" t="s">
        <v>1196</v>
      </c>
      <c r="C122" s="4">
        <v>121.0</v>
      </c>
      <c r="D122" s="5" t="s">
        <v>10742</v>
      </c>
      <c r="E122" s="4" t="str">
        <f>IFERROR(__xludf.DUMMYFUNCTION("GOOGLETRANSLATE(D122, ""he"", ""en"")"),"the giver")</f>
        <v>the giver</v>
      </c>
      <c r="F122" s="4"/>
      <c r="G122" s="4"/>
      <c r="H122" s="4"/>
    </row>
    <row r="123" ht="15.75" customHeight="1">
      <c r="A123" s="3" t="s">
        <v>10743</v>
      </c>
      <c r="B123" s="1" t="s">
        <v>10744</v>
      </c>
      <c r="C123" s="4">
        <v>122.0</v>
      </c>
      <c r="D123" s="5" t="s">
        <v>10745</v>
      </c>
      <c r="E123" s="4" t="str">
        <f>IFERROR(__xludf.DUMMYFUNCTION("GOOGLETRANSLATE(D123, ""he"", ""en"")"),"snow")</f>
        <v>snow</v>
      </c>
      <c r="F123" s="4"/>
      <c r="G123" s="4"/>
      <c r="H123" s="4"/>
    </row>
    <row r="124" ht="15.75" customHeight="1">
      <c r="A124" s="3" t="s">
        <v>797</v>
      </c>
      <c r="B124" s="1" t="s">
        <v>4649</v>
      </c>
      <c r="C124" s="4">
        <v>123.0</v>
      </c>
      <c r="D124" s="5" t="s">
        <v>10746</v>
      </c>
      <c r="E124" s="4" t="str">
        <f>IFERROR(__xludf.DUMMYFUNCTION("GOOGLETRANSLATE(D124, ""he"", ""en"")"),"as wool")</f>
        <v>as wool</v>
      </c>
      <c r="F124" s="4"/>
      <c r="G124" s="4"/>
      <c r="H124" s="4"/>
    </row>
    <row r="125" ht="15.75" customHeight="1">
      <c r="A125" s="3" t="s">
        <v>399</v>
      </c>
      <c r="B125" s="1" t="s">
        <v>400</v>
      </c>
      <c r="C125" s="4">
        <v>124.0</v>
      </c>
      <c r="D125" s="5" t="s">
        <v>10747</v>
      </c>
      <c r="E125" s="4" t="str">
        <f>IFERROR(__xludf.DUMMYFUNCTION("GOOGLETRANSLATE(D125, ""he"", ""en"")"),"frost")</f>
        <v>frost</v>
      </c>
      <c r="F125" s="4"/>
      <c r="G125" s="4"/>
      <c r="H125" s="4"/>
    </row>
    <row r="126" ht="15.75" customHeight="1">
      <c r="A126" s="8" t="s">
        <v>880</v>
      </c>
      <c r="B126" s="17">
        <v>18.0</v>
      </c>
      <c r="C126" s="4">
        <v>125.0</v>
      </c>
      <c r="D126" s="5" t="s">
        <v>10748</v>
      </c>
      <c r="E126" s="4" t="str">
        <f>IFERROR(__xludf.DUMMYFUNCTION("GOOGLETRANSLATE(D126, ""he"", ""en"")"),"as ash")</f>
        <v>as ash</v>
      </c>
      <c r="F126" s="4"/>
      <c r="G126" s="4"/>
      <c r="H126" s="4"/>
    </row>
    <row r="127" ht="15.75" customHeight="1">
      <c r="A127" s="3" t="s">
        <v>10749</v>
      </c>
      <c r="B127" s="1" t="s">
        <v>10750</v>
      </c>
      <c r="C127" s="4">
        <v>126.0</v>
      </c>
      <c r="D127" s="5" t="s">
        <v>10751</v>
      </c>
      <c r="E127" s="4" t="str">
        <f>IFERROR(__xludf.DUMMYFUNCTION("GOOGLETRANSLATE(D127, ""he"", ""en"")"),"scatter:")</f>
        <v>scatter:</v>
      </c>
      <c r="F127" s="4"/>
      <c r="G127" s="4"/>
      <c r="H127" s="4"/>
    </row>
    <row r="128" ht="15.75" customHeight="1">
      <c r="A128" s="3" t="s">
        <v>10719</v>
      </c>
      <c r="B128" s="1" t="s">
        <v>10713</v>
      </c>
      <c r="C128" s="4">
        <v>127.0</v>
      </c>
      <c r="D128" s="5" t="s">
        <v>867</v>
      </c>
      <c r="E128" s="4" t="str">
        <f>IFERROR(__xludf.DUMMYFUNCTION("GOOGLETRANSLATE(D128, ""he"", ""en"")"),"{17}")</f>
        <v>{17}</v>
      </c>
      <c r="F128" s="4"/>
      <c r="G128" s="4"/>
      <c r="H128" s="4"/>
    </row>
    <row r="129" ht="15.75" customHeight="1">
      <c r="A129" s="3" t="s">
        <v>10752</v>
      </c>
      <c r="B129" s="1" t="s">
        <v>10753</v>
      </c>
      <c r="C129" s="4">
        <v>128.0</v>
      </c>
      <c r="D129" s="5" t="s">
        <v>10754</v>
      </c>
      <c r="E129" s="4" t="str">
        <f>IFERROR(__xludf.DUMMYFUNCTION("GOOGLETRANSLATE(D129, ""he"", ""en"")"),"throwing")</f>
        <v>throwing</v>
      </c>
      <c r="F129" s="4"/>
      <c r="G129" s="4"/>
      <c r="H129" s="4"/>
    </row>
    <row r="130" ht="15.75" customHeight="1">
      <c r="A130" s="3" t="s">
        <v>10755</v>
      </c>
      <c r="B130" s="1" t="s">
        <v>10756</v>
      </c>
      <c r="C130" s="4">
        <v>129.0</v>
      </c>
      <c r="D130" s="5" t="s">
        <v>10737</v>
      </c>
      <c r="E130" s="4" t="str">
        <f>IFERROR(__xludf.DUMMYFUNCTION("GOOGLETRANSLATE(D130, ""he"", ""en"")"),"Bald")</f>
        <v>Bald</v>
      </c>
      <c r="F130" s="4"/>
      <c r="G130" s="4"/>
      <c r="H130" s="4"/>
    </row>
    <row r="131" ht="15.75" customHeight="1">
      <c r="A131" s="3" t="s">
        <v>10487</v>
      </c>
      <c r="B131" s="1" t="s">
        <v>10757</v>
      </c>
      <c r="C131" s="4">
        <v>130.0</v>
      </c>
      <c r="D131" s="5" t="s">
        <v>10758</v>
      </c>
      <c r="E131" s="4" t="str">
        <f>IFERROR(__xludf.DUMMYFUNCTION("GOOGLETRANSLATE(D131, ""he"", ""en"")"),"spoons")</f>
        <v>spoons</v>
      </c>
      <c r="F131" s="4"/>
      <c r="G131" s="4"/>
      <c r="H131" s="4"/>
    </row>
    <row r="132" ht="15.75" customHeight="1">
      <c r="A132" s="3" t="s">
        <v>10759</v>
      </c>
      <c r="B132" s="1" t="s">
        <v>10760</v>
      </c>
      <c r="C132" s="4">
        <v>131.0</v>
      </c>
      <c r="D132" s="5" t="s">
        <v>2636</v>
      </c>
      <c r="E132" s="4" t="str">
        <f>IFERROR(__xludf.DUMMYFUNCTION("GOOGLETRANSLATE(D132, ""he"", ""en"")"),"before")</f>
        <v>before</v>
      </c>
      <c r="F132" s="4"/>
      <c r="G132" s="4"/>
      <c r="H132" s="4"/>
    </row>
    <row r="133" ht="15.75" customHeight="1">
      <c r="A133" s="8" t="s">
        <v>909</v>
      </c>
      <c r="B133" s="17">
        <v>19.0</v>
      </c>
      <c r="C133" s="4">
        <v>132.0</v>
      </c>
      <c r="D133" s="5" t="s">
        <v>10743</v>
      </c>
      <c r="E133" s="4" t="str">
        <f>IFERROR(__xludf.DUMMYFUNCTION("GOOGLETRANSLATE(D133, ""he"", ""en"")"),"it happened")</f>
        <v>it happened</v>
      </c>
      <c r="F133" s="4"/>
      <c r="G133" s="4"/>
      <c r="H133" s="4"/>
    </row>
    <row r="134" ht="15.75" customHeight="1">
      <c r="A134" s="3" t="s">
        <v>10761</v>
      </c>
      <c r="B134" s="1" t="s">
        <v>10762</v>
      </c>
      <c r="C134" s="4">
        <v>133.0</v>
      </c>
      <c r="D134" s="5" t="s">
        <v>797</v>
      </c>
      <c r="E134" s="4" t="str">
        <f>IFERROR(__xludf.DUMMYFUNCTION("GOOGLETRANSLATE(D134, ""he"", ""en"")"),"who")</f>
        <v>who</v>
      </c>
      <c r="F134" s="4"/>
      <c r="G134" s="4"/>
      <c r="H134" s="4"/>
    </row>
    <row r="135" ht="15.75" customHeight="1">
      <c r="A135" s="3" t="s">
        <v>10719</v>
      </c>
      <c r="B135" s="1" t="s">
        <v>10713</v>
      </c>
      <c r="C135" s="4">
        <v>134.0</v>
      </c>
      <c r="D135" s="5" t="s">
        <v>8376</v>
      </c>
      <c r="E135" s="4" t="str">
        <f>IFERROR(__xludf.DUMMYFUNCTION("GOOGLETRANSLATE(D135, ""he"", ""en"")"),"will stand:")</f>
        <v>will stand:</v>
      </c>
      <c r="F135" s="4"/>
      <c r="G135" s="4"/>
      <c r="H135" s="4"/>
    </row>
    <row r="136" ht="15.75" customHeight="1">
      <c r="A136" s="3" t="s">
        <v>10763</v>
      </c>
      <c r="B136" s="1" t="s">
        <v>10764</v>
      </c>
      <c r="C136" s="4">
        <v>135.0</v>
      </c>
      <c r="D136" s="5" t="s">
        <v>897</v>
      </c>
      <c r="E136" s="4" t="str">
        <f>IFERROR(__xludf.DUMMYFUNCTION("GOOGLETRANSLATE(D136, ""he"", ""en"")"),"{noun}")</f>
        <v>{noun}</v>
      </c>
      <c r="F136" s="4"/>
      <c r="G136" s="4"/>
      <c r="H136" s="4"/>
    </row>
    <row r="137" ht="15.75" customHeight="1">
      <c r="A137" s="3" t="s">
        <v>10765</v>
      </c>
      <c r="B137" s="1" t="s">
        <v>10766</v>
      </c>
      <c r="C137" s="4">
        <v>136.0</v>
      </c>
      <c r="D137" s="5" t="s">
        <v>10767</v>
      </c>
      <c r="E137" s="4" t="str">
        <f>IFERROR(__xludf.DUMMYFUNCTION("GOOGLETRANSLATE(D137, ""he"", ""en"")"),"will send")</f>
        <v>will send</v>
      </c>
      <c r="F137" s="4"/>
      <c r="G137" s="4"/>
      <c r="H137" s="4"/>
    </row>
    <row r="138" ht="15.75" customHeight="1">
      <c r="A138" s="3" t="s">
        <v>10768</v>
      </c>
      <c r="B138" s="1" t="s">
        <v>10769</v>
      </c>
      <c r="C138" s="4">
        <v>137.0</v>
      </c>
      <c r="D138" s="5" t="s">
        <v>10770</v>
      </c>
      <c r="E138" s="4" t="str">
        <f>IFERROR(__xludf.DUMMYFUNCTION("GOOGLETRANSLATE(D138, ""he"", ""en"")"),"speak")</f>
        <v>speak</v>
      </c>
      <c r="F138" s="4"/>
      <c r="G138" s="4"/>
      <c r="H138" s="4"/>
    </row>
    <row r="139" ht="15.75" customHeight="1">
      <c r="A139" s="3" t="s">
        <v>2941</v>
      </c>
      <c r="B139" s="1" t="s">
        <v>8884</v>
      </c>
      <c r="C139" s="4">
        <v>138.0</v>
      </c>
      <c r="D139" s="5" t="s">
        <v>10771</v>
      </c>
      <c r="E139" s="4" t="str">
        <f>IFERROR(__xludf.DUMMYFUNCTION("GOOGLETRANSLATE(D139, ""he"", ""en"")"),"And Yamsem")</f>
        <v>And Yamsem</v>
      </c>
      <c r="F139" s="4"/>
      <c r="G139" s="4"/>
      <c r="H139" s="4"/>
    </row>
    <row r="140" ht="15.75" customHeight="1">
      <c r="A140" s="8" t="s">
        <v>938</v>
      </c>
      <c r="B140" s="17">
        <v>20.0</v>
      </c>
      <c r="C140" s="4">
        <v>139.0</v>
      </c>
      <c r="D140" s="5" t="s">
        <v>10772</v>
      </c>
      <c r="E140" s="4" t="str">
        <f>IFERROR(__xludf.DUMMYFUNCTION("GOOGLETRANSLATE(D140, ""he"", ""en"")"),"sat down")</f>
        <v>sat down</v>
      </c>
      <c r="F140" s="4"/>
      <c r="G140" s="4"/>
      <c r="H140" s="4"/>
    </row>
    <row r="141" ht="15.75" customHeight="1">
      <c r="A141" s="3" t="s">
        <v>132</v>
      </c>
      <c r="B141" s="1" t="s">
        <v>14</v>
      </c>
      <c r="C141" s="4">
        <v>140.0</v>
      </c>
      <c r="D141" s="5" t="s">
        <v>10487</v>
      </c>
      <c r="E141" s="4" t="str">
        <f>IFERROR(__xludf.DUMMYFUNCTION("GOOGLETRANSLATE(D141, ""he"", ""en"")"),"his spirit")</f>
        <v>his spirit</v>
      </c>
      <c r="F141" s="4"/>
      <c r="G141" s="4"/>
      <c r="H141" s="4"/>
    </row>
    <row r="142" ht="15.75" customHeight="1">
      <c r="A142" s="3" t="s">
        <v>1199</v>
      </c>
      <c r="B142" s="1" t="s">
        <v>1200</v>
      </c>
      <c r="C142" s="4">
        <v>141.0</v>
      </c>
      <c r="D142" s="5" t="s">
        <v>10773</v>
      </c>
      <c r="E142" s="4" t="str">
        <f>IFERROR(__xludf.DUMMYFUNCTION("GOOGLETRANSLATE(D142, ""he"", ""en"")"),"will flow")</f>
        <v>will flow</v>
      </c>
      <c r="F142" s="4"/>
      <c r="G142" s="4"/>
      <c r="H142" s="4"/>
    </row>
    <row r="143" ht="15.75" customHeight="1">
      <c r="A143" s="3" t="s">
        <v>8257</v>
      </c>
      <c r="B143" s="1" t="s">
        <v>5394</v>
      </c>
      <c r="C143" s="4">
        <v>142.0</v>
      </c>
      <c r="D143" s="5" t="s">
        <v>1306</v>
      </c>
      <c r="E143" s="4" t="str">
        <f>IFERROR(__xludf.DUMMYFUNCTION("GOOGLETRANSLATE(D143, ""he"", ""en"")"),"water:")</f>
        <v>water:</v>
      </c>
      <c r="F143" s="4"/>
      <c r="G143" s="4"/>
      <c r="H143" s="4"/>
    </row>
    <row r="144" ht="15.75" customHeight="1">
      <c r="A144" s="3" t="s">
        <v>4017</v>
      </c>
      <c r="B144" s="1" t="s">
        <v>10774</v>
      </c>
      <c r="C144" s="4">
        <v>143.0</v>
      </c>
      <c r="D144" s="5" t="s">
        <v>925</v>
      </c>
      <c r="E144" s="4" t="str">
        <f>IFERROR(__xludf.DUMMYFUNCTION("GOOGLETRANSLATE(D144, ""he"", ""en"")"),"{19}")</f>
        <v>{19}</v>
      </c>
      <c r="F144" s="4"/>
      <c r="G144" s="4"/>
      <c r="H144" s="4"/>
    </row>
    <row r="145" ht="15.75" customHeight="1">
      <c r="A145" s="3" t="s">
        <v>10775</v>
      </c>
      <c r="B145" s="1" t="s">
        <v>10776</v>
      </c>
      <c r="C145" s="4">
        <v>144.0</v>
      </c>
      <c r="D145" s="5" t="s">
        <v>10777</v>
      </c>
      <c r="E145" s="4" t="str">
        <f>IFERROR(__xludf.DUMMYFUNCTION("GOOGLETRANSLATE(D145, ""he"", ""en"")"),"narrator")</f>
        <v>narrator</v>
      </c>
      <c r="F145" s="4"/>
      <c r="G145" s="4"/>
      <c r="H145" s="4"/>
    </row>
    <row r="146" ht="15.75" customHeight="1">
      <c r="A146" s="3" t="s">
        <v>10778</v>
      </c>
      <c r="B146" s="1" t="s">
        <v>10779</v>
      </c>
      <c r="C146" s="4">
        <v>145.0</v>
      </c>
      <c r="D146" s="5" t="s">
        <v>10780</v>
      </c>
      <c r="E146" s="4" t="str">
        <f>IFERROR(__xludf.DUMMYFUNCTION("GOOGLETRANSLATE(D146, ""he"", ""en"")"),"(speak)")</f>
        <v>(speak)</v>
      </c>
      <c r="F146" s="4"/>
      <c r="G146" s="4"/>
      <c r="H146" s="4"/>
    </row>
    <row r="147" ht="15.75" customHeight="1">
      <c r="A147" s="3" t="s">
        <v>10781</v>
      </c>
      <c r="B147" s="1" t="s">
        <v>3171</v>
      </c>
      <c r="C147" s="4">
        <v>146.0</v>
      </c>
      <c r="D147" s="5" t="s">
        <v>10782</v>
      </c>
      <c r="E147" s="4" t="str">
        <f>IFERROR(__xludf.DUMMYFUNCTION("GOOGLETRANSLATE(D147, ""he"", ""en"")"),"His words")</f>
        <v>His words</v>
      </c>
      <c r="F147" s="4"/>
      <c r="G147" s="4"/>
      <c r="H147" s="4"/>
    </row>
    <row r="148" ht="15.75" customHeight="1">
      <c r="A148" s="3" t="s">
        <v>8502</v>
      </c>
      <c r="B148" s="1" t="s">
        <v>10459</v>
      </c>
      <c r="C148" s="4">
        <v>147.0</v>
      </c>
      <c r="D148" s="5" t="s">
        <v>10763</v>
      </c>
      <c r="E148" s="4" t="str">
        <f>IFERROR(__xludf.DUMMYFUNCTION("GOOGLETRANSLATE(D148, ""he"", ""en"")"),"to Jacob")</f>
        <v>to Jacob</v>
      </c>
      <c r="F148" s="4"/>
      <c r="G148" s="4"/>
      <c r="H148" s="4"/>
    </row>
    <row r="149" ht="15.75" customHeight="1">
      <c r="C149" s="4">
        <v>148.0</v>
      </c>
      <c r="D149" s="5" t="s">
        <v>10783</v>
      </c>
      <c r="E149" s="4" t="str">
        <f>IFERROR(__xludf.DUMMYFUNCTION("GOOGLETRANSLATE(D149, ""he"", ""en"")"),"His laws")</f>
        <v>His laws</v>
      </c>
      <c r="F149" s="4"/>
      <c r="G149" s="4"/>
      <c r="H149" s="4"/>
    </row>
    <row r="150" ht="15.75" customHeight="1">
      <c r="C150" s="4">
        <v>149.0</v>
      </c>
      <c r="D150" s="5" t="s">
        <v>10784</v>
      </c>
      <c r="E150" s="4" t="str">
        <f>IFERROR(__xludf.DUMMYFUNCTION("GOOGLETRANSLATE(D150, ""he"", ""en"")"),"and his judgments")</f>
        <v>and his judgments</v>
      </c>
      <c r="F150" s="4"/>
      <c r="G150" s="4"/>
      <c r="H150" s="4"/>
    </row>
    <row r="151" ht="15.75" customHeight="1">
      <c r="C151" s="4">
        <v>150.0</v>
      </c>
      <c r="D151" s="5" t="s">
        <v>10785</v>
      </c>
      <c r="E151" s="4" t="str">
        <f>IFERROR(__xludf.DUMMYFUNCTION("GOOGLETRANSLATE(D151, ""he"", ""en"")"),"to Israel:")</f>
        <v>to Israel:</v>
      </c>
      <c r="F151" s="4"/>
      <c r="G151" s="4"/>
      <c r="H151" s="4"/>
    </row>
    <row r="152" ht="15.75" customHeight="1">
      <c r="C152" s="4">
        <v>151.0</v>
      </c>
      <c r="D152" s="5" t="s">
        <v>956</v>
      </c>
      <c r="E152" s="4" t="str">
        <f>IFERROR(__xludf.DUMMYFUNCTION("GOOGLETRANSLATE(D152, ""he"", ""en"")"),"{about}")</f>
        <v>{about}</v>
      </c>
      <c r="F152" s="4"/>
      <c r="G152" s="4"/>
      <c r="H152" s="4"/>
    </row>
    <row r="153" ht="15.75" customHeight="1">
      <c r="C153" s="4">
        <v>152.0</v>
      </c>
      <c r="D153" s="5" t="s">
        <v>132</v>
      </c>
      <c r="E153" s="4" t="str">
        <f>IFERROR(__xludf.DUMMYFUNCTION("GOOGLETRANSLATE(D153, ""he"", ""en"")"),"not")</f>
        <v>not</v>
      </c>
      <c r="F153" s="4"/>
      <c r="G153" s="4"/>
      <c r="H153" s="4"/>
    </row>
    <row r="154" ht="15.75" customHeight="1">
      <c r="C154" s="4">
        <v>153.0</v>
      </c>
      <c r="D154" s="5" t="s">
        <v>1223</v>
      </c>
      <c r="E154" s="4" t="str">
        <f>IFERROR(__xludf.DUMMYFUNCTION("GOOGLETRANSLATE(D154, ""he"", ""en"")"),"did")</f>
        <v>did</v>
      </c>
      <c r="F154" s="4"/>
      <c r="G154" s="4"/>
      <c r="H154" s="4"/>
    </row>
    <row r="155" ht="15.75" customHeight="1">
      <c r="C155" s="4">
        <v>154.0</v>
      </c>
      <c r="D155" s="5" t="s">
        <v>8257</v>
      </c>
      <c r="E155" s="4" t="str">
        <f>IFERROR(__xludf.DUMMYFUNCTION("GOOGLETRANSLATE(D155, ""he"", ""en"")"),"yes")</f>
        <v>yes</v>
      </c>
      <c r="F155" s="4"/>
      <c r="G155" s="4"/>
      <c r="H155" s="4"/>
    </row>
    <row r="156" ht="15.75" customHeight="1">
      <c r="C156" s="4">
        <v>155.0</v>
      </c>
      <c r="D156" s="5" t="s">
        <v>4017</v>
      </c>
      <c r="E156" s="4" t="str">
        <f>IFERROR(__xludf.DUMMYFUNCTION("GOOGLETRANSLATE(D156, ""he"", ""en"")"),"per")</f>
        <v>per</v>
      </c>
      <c r="F156" s="4"/>
      <c r="G156" s="4"/>
      <c r="H156" s="4"/>
    </row>
    <row r="157" ht="15.75" customHeight="1">
      <c r="C157" s="4">
        <v>156.0</v>
      </c>
      <c r="D157" s="5" t="s">
        <v>10775</v>
      </c>
      <c r="E157" s="4" t="str">
        <f>IFERROR(__xludf.DUMMYFUNCTION("GOOGLETRANSLATE(D157, ""he"", ""en"")"),"gentile")</f>
        <v>gentile</v>
      </c>
      <c r="F157" s="4"/>
      <c r="G157" s="4"/>
      <c r="H157" s="4"/>
    </row>
    <row r="158" ht="15.75" customHeight="1">
      <c r="C158" s="4">
        <v>157.0</v>
      </c>
      <c r="D158" s="5" t="s">
        <v>10786</v>
      </c>
      <c r="E158" s="4" t="str">
        <f>IFERROR(__xludf.DUMMYFUNCTION("GOOGLETRANSLATE(D158, ""he"", ""en"")"),"and sentences")</f>
        <v>and sentences</v>
      </c>
      <c r="F158" s="4"/>
      <c r="G158" s="4"/>
      <c r="H158" s="4"/>
    </row>
    <row r="159" ht="15.75" customHeight="1">
      <c r="C159" s="4">
        <v>158.0</v>
      </c>
      <c r="D159" s="5" t="s">
        <v>1872</v>
      </c>
      <c r="E159" s="4" t="str">
        <f>IFERROR(__xludf.DUMMYFUNCTION("GOOGLETRANSLATE(D159, ""he"", ""en"")"),"Bal")</f>
        <v>Bal</v>
      </c>
      <c r="F159" s="4"/>
      <c r="G159" s="4"/>
      <c r="H159" s="4"/>
    </row>
    <row r="160" ht="15.75" customHeight="1">
      <c r="C160" s="4">
        <v>159.0</v>
      </c>
      <c r="D160" s="5" t="s">
        <v>10787</v>
      </c>
      <c r="E160" s="4" t="str">
        <f>IFERROR(__xludf.DUMMYFUNCTION("GOOGLETRANSLATE(D160, ""he"", ""en"")"),"will be known")</f>
        <v>will be known</v>
      </c>
      <c r="F160" s="4"/>
      <c r="G160" s="4"/>
      <c r="H160" s="4"/>
    </row>
    <row r="161" ht="15.75" customHeight="1">
      <c r="C161" s="4">
        <v>160.0</v>
      </c>
      <c r="D161" s="5" t="s">
        <v>8954</v>
      </c>
      <c r="E161" s="4" t="str">
        <f>IFERROR(__xludf.DUMMYFUNCTION("GOOGLETRANSLATE(D161, ""he"", ""en"")"),"hallelujah:")</f>
        <v>hallelujah:</v>
      </c>
      <c r="F161" s="4"/>
      <c r="G161" s="4"/>
      <c r="H161" s="4"/>
    </row>
    <row r="162" ht="15.75" customHeight="1">
      <c r="E162" s="4" t="str">
        <f>IFERROR(__xludf.DUMMYFUNCTION("GOOGLETRANSLATE(D162, ""he"", ""en"")"),"#VALUE!")</f>
        <v>#VALUE!</v>
      </c>
    </row>
    <row r="163" ht="15.75" customHeight="1">
      <c r="E163" s="4" t="str">
        <f>IFERROR(__xludf.DUMMYFUNCTION("GOOGLETRANSLATE(D163, ""he"", ""en"")"),"#VALUE!")</f>
        <v>#VALUE!</v>
      </c>
    </row>
    <row r="164" ht="15.75" customHeight="1">
      <c r="E164" s="4" t="str">
        <f>IFERROR(__xludf.DUMMYFUNCTION("GOOGLETRANSLATE(D164, ""he"", ""en"")"),"#VALUE!")</f>
        <v>#VALUE!</v>
      </c>
    </row>
    <row r="165" ht="15.75" customHeight="1">
      <c r="E165" s="4" t="str">
        <f>IFERROR(__xludf.DUMMYFUNCTION("GOOGLETRANSLATE(D165, ""he"", ""en"")"),"#VALUE!")</f>
        <v>#VALUE!</v>
      </c>
    </row>
    <row r="166" ht="15.75" customHeight="1">
      <c r="E166" s="4" t="str">
        <f>IFERROR(__xludf.DUMMYFUNCTION("GOOGLETRANSLATE(D166, ""he"", ""en"")"),"#VALUE!")</f>
        <v>#VALUE!</v>
      </c>
    </row>
    <row r="167" ht="15.75" customHeight="1">
      <c r="E167" s="4" t="str">
        <f>IFERROR(__xludf.DUMMYFUNCTION("GOOGLETRANSLATE(D167, ""he"", ""en"")"),"#VALUE!")</f>
        <v>#VALUE!</v>
      </c>
    </row>
    <row r="168" ht="15.75" customHeight="1">
      <c r="E168" s="4" t="str">
        <f>IFERROR(__xludf.DUMMYFUNCTION("GOOGLETRANSLATE(D168, ""he"", ""en"")"),"#VALUE!")</f>
        <v>#VALUE!</v>
      </c>
    </row>
    <row r="169" ht="15.75" customHeight="1">
      <c r="E169" s="4" t="str">
        <f>IFERROR(__xludf.DUMMYFUNCTION("GOOGLETRANSLATE(D169, ""he"", ""en"")"),"#VALUE!")</f>
        <v>#VALUE!</v>
      </c>
    </row>
    <row r="170" ht="15.75" customHeight="1">
      <c r="E170" s="4" t="str">
        <f>IFERROR(__xludf.DUMMYFUNCTION("GOOGLETRANSLATE(D170, ""he"", ""en"")"),"#VALUE!")</f>
        <v>#VALUE!</v>
      </c>
    </row>
    <row r="171" ht="15.75" customHeight="1">
      <c r="E171" s="4" t="str">
        <f>IFERROR(__xludf.DUMMYFUNCTION("GOOGLETRANSLATE(D171, ""he"", ""en"")"),"#VALUE!")</f>
        <v>#VALUE!</v>
      </c>
    </row>
    <row r="172" ht="15.75" customHeight="1">
      <c r="E172" s="4" t="str">
        <f>IFERROR(__xludf.DUMMYFUNCTION("GOOGLETRANSLATE(D172, ""he"", ""en"")"),"#VALUE!")</f>
        <v>#VALUE!</v>
      </c>
    </row>
    <row r="173" ht="15.75" customHeight="1">
      <c r="E173" s="4" t="str">
        <f>IFERROR(__xludf.DUMMYFUNCTION("GOOGLETRANSLATE(D173, ""he"", ""en"")"),"#VALUE!")</f>
        <v>#VALUE!</v>
      </c>
    </row>
    <row r="174" ht="15.75" customHeight="1">
      <c r="E174" s="4" t="str">
        <f>IFERROR(__xludf.DUMMYFUNCTION("GOOGLETRANSLATE(D174, ""he"", ""en"")"),"#VALUE!")</f>
        <v>#VALUE!</v>
      </c>
    </row>
    <row r="175" ht="15.75" customHeight="1">
      <c r="E175" s="4" t="str">
        <f>IFERROR(__xludf.DUMMYFUNCTION("GOOGLETRANSLATE(D175, ""he"", ""en"")"),"#VALUE!")</f>
        <v>#VALUE!</v>
      </c>
    </row>
    <row r="176" ht="15.75" customHeight="1">
      <c r="E176" s="4" t="str">
        <f>IFERROR(__xludf.DUMMYFUNCTION("GOOGLETRANSLATE(D176, ""he"", ""en"")"),"#VALUE!")</f>
        <v>#VALUE!</v>
      </c>
    </row>
    <row r="177" ht="15.75" customHeight="1">
      <c r="E177" s="4" t="str">
        <f>IFERROR(__xludf.DUMMYFUNCTION("GOOGLETRANSLATE(D177, ""he"", ""en"")"),"#VALUE!")</f>
        <v>#VALUE!</v>
      </c>
    </row>
    <row r="178" ht="15.75" customHeight="1">
      <c r="E178" s="4" t="str">
        <f>IFERROR(__xludf.DUMMYFUNCTION("GOOGLETRANSLATE(D178, ""he"", ""en"")"),"#VALUE!")</f>
        <v>#VALUE!</v>
      </c>
    </row>
    <row r="179" ht="15.75" customHeight="1">
      <c r="E179" s="4" t="str">
        <f>IFERROR(__xludf.DUMMYFUNCTION("GOOGLETRANSLATE(D179, ""he"", ""en"")"),"#VALUE!")</f>
        <v>#VALUE!</v>
      </c>
    </row>
    <row r="180" ht="15.75" customHeight="1">
      <c r="E180" s="4" t="str">
        <f>IFERROR(__xludf.DUMMYFUNCTION("GOOGLETRANSLATE(D180, ""he"", ""en"")"),"#VALUE!")</f>
        <v>#VALUE!</v>
      </c>
    </row>
    <row r="181" ht="15.75" customHeight="1">
      <c r="E181" s="4" t="str">
        <f>IFERROR(__xludf.DUMMYFUNCTION("GOOGLETRANSLATE(D181, ""he"", ""en"")"),"#VALUE!")</f>
        <v>#VALUE!</v>
      </c>
    </row>
    <row r="182" ht="15.75" customHeight="1">
      <c r="E182" s="4" t="str">
        <f>IFERROR(__xludf.DUMMYFUNCTION("GOOGLETRANSLATE(D182, ""he"", ""en"")"),"#VALUE!")</f>
        <v>#VALUE!</v>
      </c>
    </row>
    <row r="183" ht="15.75" customHeight="1">
      <c r="E183" s="4" t="str">
        <f>IFERROR(__xludf.DUMMYFUNCTION("GOOGLETRANSLATE(D183, ""he"", ""en"")"),"#VALUE!")</f>
        <v>#VALUE!</v>
      </c>
    </row>
    <row r="184" ht="15.75" customHeight="1">
      <c r="E184" s="4" t="str">
        <f>IFERROR(__xludf.DUMMYFUNCTION("GOOGLETRANSLATE(D184, ""he"", ""en"")"),"#VALUE!")</f>
        <v>#VALUE!</v>
      </c>
    </row>
    <row r="185" ht="15.75" customHeight="1">
      <c r="E185" s="4" t="str">
        <f>IFERROR(__xludf.DUMMYFUNCTION("GOOGLETRANSLATE(D185, ""he"", ""en"")"),"#VALUE!")</f>
        <v>#VALUE!</v>
      </c>
    </row>
    <row r="186" ht="15.75" customHeight="1">
      <c r="E186" s="4" t="str">
        <f>IFERROR(__xludf.DUMMYFUNCTION("GOOGLETRANSLATE(D186, ""he"", ""en"")"),"#VALUE!")</f>
        <v>#VALUE!</v>
      </c>
    </row>
    <row r="187" ht="15.75" customHeight="1">
      <c r="E187" s="4" t="str">
        <f>IFERROR(__xludf.DUMMYFUNCTION("GOOGLETRANSLATE(D187, ""he"", ""en"")"),"#VALUE!")</f>
        <v>#VALUE!</v>
      </c>
    </row>
    <row r="188" ht="15.75" customHeight="1">
      <c r="E188" s="4" t="str">
        <f>IFERROR(__xludf.DUMMYFUNCTION("GOOGLETRANSLATE(D188, ""he"", ""en"")"),"#VALUE!")</f>
        <v>#VALUE!</v>
      </c>
    </row>
    <row r="189" ht="15.75" customHeight="1">
      <c r="E189" s="4" t="str">
        <f>IFERROR(__xludf.DUMMYFUNCTION("GOOGLETRANSLATE(D189, ""he"", ""en"")"),"#VALUE!")</f>
        <v>#VALUE!</v>
      </c>
    </row>
    <row r="190" ht="15.75" customHeight="1">
      <c r="E190" s="4" t="str">
        <f>IFERROR(__xludf.DUMMYFUNCTION("GOOGLETRANSLATE(D190, ""he"", ""en"")"),"#VALUE!")</f>
        <v>#VALUE!</v>
      </c>
    </row>
    <row r="191" ht="15.75" customHeight="1">
      <c r="E191" s="4" t="str">
        <f>IFERROR(__xludf.DUMMYFUNCTION("GOOGLETRANSLATE(D191, ""he"", ""en"")"),"#VALUE!")</f>
        <v>#VALUE!</v>
      </c>
    </row>
    <row r="192" ht="15.75" customHeight="1">
      <c r="E192" s="4" t="str">
        <f>IFERROR(__xludf.DUMMYFUNCTION("GOOGLETRANSLATE(D192, ""he"", ""en"")"),"#VALUE!")</f>
        <v>#VALUE!</v>
      </c>
    </row>
    <row r="193" ht="15.75" customHeight="1">
      <c r="E193" s="4" t="str">
        <f>IFERROR(__xludf.DUMMYFUNCTION("GOOGLETRANSLATE(D193, ""he"", ""en"")"),"#VALUE!")</f>
        <v>#VALUE!</v>
      </c>
    </row>
    <row r="194" ht="15.75" customHeight="1">
      <c r="E194" s="4" t="str">
        <f>IFERROR(__xludf.DUMMYFUNCTION("GOOGLETRANSLATE(D194, ""he"", ""en"")"),"#VALUE!")</f>
        <v>#VALUE!</v>
      </c>
    </row>
    <row r="195" ht="15.75" customHeight="1">
      <c r="E195" s="4" t="str">
        <f>IFERROR(__xludf.DUMMYFUNCTION("GOOGLETRANSLATE(D195, ""he"", ""en"")"),"#VALUE!")</f>
        <v>#VALUE!</v>
      </c>
    </row>
    <row r="196" ht="15.75" customHeight="1">
      <c r="E196" s="4" t="str">
        <f>IFERROR(__xludf.DUMMYFUNCTION("GOOGLETRANSLATE(D196, ""he"", ""en"")"),"#VALUE!")</f>
        <v>#VALUE!</v>
      </c>
    </row>
    <row r="197" ht="15.75" customHeight="1">
      <c r="E197" s="4" t="str">
        <f>IFERROR(__xludf.DUMMYFUNCTION("GOOGLETRANSLATE(D197, ""he"", ""en"")"),"#VALUE!")</f>
        <v>#VALUE!</v>
      </c>
    </row>
    <row r="198" ht="15.75" customHeight="1">
      <c r="E198" s="4" t="str">
        <f>IFERROR(__xludf.DUMMYFUNCTION("GOOGLETRANSLATE(D198, ""he"", ""en"")"),"#VALUE!")</f>
        <v>#VALUE!</v>
      </c>
    </row>
    <row r="199" ht="15.75" customHeight="1">
      <c r="E199" s="4" t="str">
        <f>IFERROR(__xludf.DUMMYFUNCTION("GOOGLETRANSLATE(D199, ""he"", ""en"")"),"#VALUE!")</f>
        <v>#VALUE!</v>
      </c>
    </row>
    <row r="200" ht="15.75" customHeight="1">
      <c r="E200" s="4" t="str">
        <f>IFERROR(__xludf.DUMMYFUNCTION("GOOGLETRANSLATE(D200, ""he"", ""en"")"),"#VALUE!")</f>
        <v>#VALUE!</v>
      </c>
    </row>
    <row r="201" ht="15.75" customHeight="1">
      <c r="E201" s="4" t="str">
        <f>IFERROR(__xludf.DUMMYFUNCTION("GOOGLETRANSLATE(D201, ""he"", ""en"")"),"#VALUE!")</f>
        <v>#VALUE!</v>
      </c>
    </row>
    <row r="202" ht="15.75" customHeight="1">
      <c r="E202" s="4" t="str">
        <f>IFERROR(__xludf.DUMMYFUNCTION("GOOGLETRANSLATE(D202, ""he"", ""en"")"),"#VALUE!")</f>
        <v>#VALUE!</v>
      </c>
    </row>
    <row r="203" ht="15.75" customHeight="1">
      <c r="E203" s="4" t="str">
        <f>IFERROR(__xludf.DUMMYFUNCTION("GOOGLETRANSLATE(D203, ""he"", ""en"")"),"#VALUE!")</f>
        <v>#VALUE!</v>
      </c>
    </row>
    <row r="204" ht="15.75" customHeight="1">
      <c r="E204" s="4" t="str">
        <f>IFERROR(__xludf.DUMMYFUNCTION("GOOGLETRANSLATE(D204, ""he"", ""en"")"),"#VALUE!")</f>
        <v>#VALUE!</v>
      </c>
    </row>
    <row r="205" ht="15.75" customHeight="1">
      <c r="E205" s="4" t="str">
        <f>IFERROR(__xludf.DUMMYFUNCTION("GOOGLETRANSLATE(D205, ""he"", ""en"")"),"#VALUE!")</f>
        <v>#VALUE!</v>
      </c>
    </row>
    <row r="206" ht="15.75" customHeight="1">
      <c r="E206" s="4" t="str">
        <f>IFERROR(__xludf.DUMMYFUNCTION("GOOGLETRANSLATE(D206, ""he"", ""en"")"),"#VALUE!")</f>
        <v>#VALUE!</v>
      </c>
    </row>
    <row r="207" ht="15.75" customHeight="1">
      <c r="E207" s="4" t="str">
        <f>IFERROR(__xludf.DUMMYFUNCTION("GOOGLETRANSLATE(D207, ""he"", ""en"")"),"#VALUE!")</f>
        <v>#VALUE!</v>
      </c>
    </row>
    <row r="208" ht="15.75" customHeight="1">
      <c r="E208" s="4" t="str">
        <f>IFERROR(__xludf.DUMMYFUNCTION("GOOGLETRANSLATE(D208, ""he"", ""en"")"),"#VALUE!")</f>
        <v>#VALUE!</v>
      </c>
    </row>
    <row r="209" ht="15.75" customHeight="1">
      <c r="E209" s="4" t="str">
        <f>IFERROR(__xludf.DUMMYFUNCTION("GOOGLETRANSLATE(D209, ""he"", ""en"")"),"#VALUE!")</f>
        <v>#VALUE!</v>
      </c>
    </row>
    <row r="210" ht="15.75" customHeight="1">
      <c r="E210" s="4" t="str">
        <f>IFERROR(__xludf.DUMMYFUNCTION("GOOGLETRANSLATE(D210, ""he"", ""en"")"),"#VALUE!")</f>
        <v>#VALUE!</v>
      </c>
    </row>
    <row r="211" ht="15.75" customHeight="1">
      <c r="E211" s="4" t="str">
        <f>IFERROR(__xludf.DUMMYFUNCTION("GOOGLETRANSLATE(D211, ""he"", ""en"")"),"#VALUE!")</f>
        <v>#VALUE!</v>
      </c>
    </row>
    <row r="212" ht="15.75" customHeight="1">
      <c r="E212" s="4" t="str">
        <f>IFERROR(__xludf.DUMMYFUNCTION("GOOGLETRANSLATE(D212, ""he"", ""en"")"),"#VALUE!")</f>
        <v>#VALUE!</v>
      </c>
    </row>
    <row r="213" ht="15.75" customHeight="1">
      <c r="E213" s="4" t="str">
        <f>IFERROR(__xludf.DUMMYFUNCTION("GOOGLETRANSLATE(D213, ""he"", ""en"")"),"#VALUE!")</f>
        <v>#VALUE!</v>
      </c>
    </row>
    <row r="214" ht="15.75" customHeight="1">
      <c r="E214" s="4" t="str">
        <f>IFERROR(__xludf.DUMMYFUNCTION("GOOGLETRANSLATE(D214, ""he"", ""en"")"),"#VALUE!")</f>
        <v>#VALUE!</v>
      </c>
    </row>
    <row r="215" ht="15.75" customHeight="1">
      <c r="E215" s="4" t="str">
        <f>IFERROR(__xludf.DUMMYFUNCTION("GOOGLETRANSLATE(D215, ""he"", ""en"")"),"#VALUE!")</f>
        <v>#VALUE!</v>
      </c>
    </row>
    <row r="216" ht="15.75" customHeight="1">
      <c r="E216" s="4" t="str">
        <f>IFERROR(__xludf.DUMMYFUNCTION("GOOGLETRANSLATE(D216, ""he"", ""en"")"),"#VALUE!")</f>
        <v>#VALUE!</v>
      </c>
    </row>
    <row r="217" ht="15.75" customHeight="1">
      <c r="E217" s="4" t="str">
        <f>IFERROR(__xludf.DUMMYFUNCTION("GOOGLETRANSLATE(D217, ""he"", ""en"")"),"#VALUE!")</f>
        <v>#VALUE!</v>
      </c>
    </row>
    <row r="218" ht="15.75" customHeight="1">
      <c r="E218" s="4" t="str">
        <f>IFERROR(__xludf.DUMMYFUNCTION("GOOGLETRANSLATE(D218, ""he"", ""en"")"),"#VALUE!")</f>
        <v>#VALUE!</v>
      </c>
    </row>
    <row r="219" ht="15.75" customHeight="1">
      <c r="E219" s="4" t="str">
        <f>IFERROR(__xludf.DUMMYFUNCTION("GOOGLETRANSLATE(D219, ""he"", ""en"")"),"#VALUE!")</f>
        <v>#VALUE!</v>
      </c>
    </row>
    <row r="220" ht="15.75" customHeight="1">
      <c r="E220" s="4" t="str">
        <f>IFERROR(__xludf.DUMMYFUNCTION("GOOGLETRANSLATE(D220, ""he"", ""en"")"),"#VALUE!")</f>
        <v>#VALUE!</v>
      </c>
    </row>
    <row r="221" ht="15.75" customHeight="1">
      <c r="E221" s="4" t="str">
        <f>IFERROR(__xludf.DUMMYFUNCTION("GOOGLETRANSLATE(D221, ""he"", ""en"")"),"#VALUE!")</f>
        <v>#VALUE!</v>
      </c>
    </row>
    <row r="222" ht="15.75" customHeight="1">
      <c r="E222" s="4" t="str">
        <f>IFERROR(__xludf.DUMMYFUNCTION("GOOGLETRANSLATE(D222, ""he"", ""en"")"),"#VALUE!")</f>
        <v>#VALUE!</v>
      </c>
    </row>
    <row r="223" ht="15.75" customHeight="1">
      <c r="E223" s="4" t="str">
        <f>IFERROR(__xludf.DUMMYFUNCTION("GOOGLETRANSLATE(D223, ""he"", ""en"")"),"#VALUE!")</f>
        <v>#VALUE!</v>
      </c>
    </row>
    <row r="224" ht="15.75" customHeight="1">
      <c r="E224" s="4" t="str">
        <f>IFERROR(__xludf.DUMMYFUNCTION("GOOGLETRANSLATE(D224, ""he"", ""en"")"),"#VALUE!")</f>
        <v>#VALUE!</v>
      </c>
    </row>
    <row r="225" ht="15.75" customHeight="1">
      <c r="E225" s="4" t="str">
        <f>IFERROR(__xludf.DUMMYFUNCTION("GOOGLETRANSLATE(D225, ""he"", ""en"")"),"#VALUE!")</f>
        <v>#VALUE!</v>
      </c>
    </row>
    <row r="226" ht="15.75" customHeight="1">
      <c r="E226" s="4" t="str">
        <f>IFERROR(__xludf.DUMMYFUNCTION("GOOGLETRANSLATE(D226, ""he"", ""en"")"),"#VALUE!")</f>
        <v>#VALUE!</v>
      </c>
    </row>
    <row r="227" ht="15.75" customHeight="1">
      <c r="E227" s="4" t="str">
        <f>IFERROR(__xludf.DUMMYFUNCTION("GOOGLETRANSLATE(D227, ""he"", ""en"")"),"#VALUE!")</f>
        <v>#VALUE!</v>
      </c>
    </row>
    <row r="228" ht="15.75" customHeight="1">
      <c r="E228" s="4" t="str">
        <f>IFERROR(__xludf.DUMMYFUNCTION("GOOGLETRANSLATE(D228, ""he"", ""en"")"),"#VALUE!")</f>
        <v>#VALUE!</v>
      </c>
    </row>
    <row r="229" ht="15.75" customHeight="1">
      <c r="E229" s="4" t="str">
        <f>IFERROR(__xludf.DUMMYFUNCTION("GOOGLETRANSLATE(D229, ""he"", ""en"")"),"#VALUE!")</f>
        <v>#VALUE!</v>
      </c>
    </row>
    <row r="230" ht="15.75" customHeight="1">
      <c r="E230" s="4" t="str">
        <f>IFERROR(__xludf.DUMMYFUNCTION("GOOGLETRANSLATE(D230, ""he"", ""en"")"),"#VALUE!")</f>
        <v>#VALUE!</v>
      </c>
    </row>
    <row r="231" ht="15.75" customHeight="1">
      <c r="E231" s="4" t="str">
        <f>IFERROR(__xludf.DUMMYFUNCTION("GOOGLETRANSLATE(D231, ""he"", ""en"")"),"#VALUE!")</f>
        <v>#VALUE!</v>
      </c>
    </row>
    <row r="232" ht="15.75" customHeight="1">
      <c r="E232" s="4" t="str">
        <f>IFERROR(__xludf.DUMMYFUNCTION("GOOGLETRANSLATE(D232, ""he"", ""en"")"),"#VALUE!")</f>
        <v>#VALUE!</v>
      </c>
    </row>
    <row r="233" ht="15.75" customHeight="1">
      <c r="E233" s="4" t="str">
        <f>IFERROR(__xludf.DUMMYFUNCTION("GOOGLETRANSLATE(D233, ""he"", ""en"")"),"#VALUE!")</f>
        <v>#VALUE!</v>
      </c>
    </row>
    <row r="234" ht="15.75" customHeight="1">
      <c r="E234" s="4" t="str">
        <f>IFERROR(__xludf.DUMMYFUNCTION("GOOGLETRANSLATE(D234, ""he"", ""en"")"),"#VALUE!")</f>
        <v>#VALUE!</v>
      </c>
    </row>
    <row r="235" ht="15.75" customHeight="1">
      <c r="E235" s="4" t="str">
        <f>IFERROR(__xludf.DUMMYFUNCTION("GOOGLETRANSLATE(D235, ""he"", ""en"")"),"#VALUE!")</f>
        <v>#VALUE!</v>
      </c>
    </row>
    <row r="236" ht="15.75" customHeight="1">
      <c r="E236" s="4" t="str">
        <f>IFERROR(__xludf.DUMMYFUNCTION("GOOGLETRANSLATE(D236, ""he"", ""en"")"),"#VALUE!")</f>
        <v>#VALUE!</v>
      </c>
    </row>
    <row r="237" ht="15.75" customHeight="1">
      <c r="E237" s="4" t="str">
        <f>IFERROR(__xludf.DUMMYFUNCTION("GOOGLETRANSLATE(D237, ""he"", ""en"")"),"#VALUE!")</f>
        <v>#VALUE!</v>
      </c>
    </row>
    <row r="238" ht="15.75" customHeight="1">
      <c r="E238" s="4" t="str">
        <f>IFERROR(__xludf.DUMMYFUNCTION("GOOGLETRANSLATE(D238, ""he"", ""en"")"),"#VALUE!")</f>
        <v>#VALUE!</v>
      </c>
    </row>
    <row r="239" ht="15.75" customHeight="1">
      <c r="E239" s="4" t="str">
        <f>IFERROR(__xludf.DUMMYFUNCTION("GOOGLETRANSLATE(D239, ""he"", ""en"")"),"#VALUE!")</f>
        <v>#VALUE!</v>
      </c>
    </row>
    <row r="240" ht="15.75" customHeight="1">
      <c r="E240" s="4" t="str">
        <f>IFERROR(__xludf.DUMMYFUNCTION("GOOGLETRANSLATE(D240, ""he"", ""en"")"),"#VALUE!")</f>
        <v>#VALUE!</v>
      </c>
    </row>
    <row r="241" ht="15.75" customHeight="1">
      <c r="E241" s="4" t="str">
        <f>IFERROR(__xludf.DUMMYFUNCTION("GOOGLETRANSLATE(D241, ""he"", ""en"")"),"#VALUE!")</f>
        <v>#VALUE!</v>
      </c>
    </row>
    <row r="242" ht="15.75" customHeight="1">
      <c r="E242" s="4" t="str">
        <f>IFERROR(__xludf.DUMMYFUNCTION("GOOGLETRANSLATE(D242, ""he"", ""en"")"),"#VALUE!")</f>
        <v>#VALUE!</v>
      </c>
    </row>
    <row r="243" ht="15.75" customHeight="1">
      <c r="E243" s="4" t="str">
        <f>IFERROR(__xludf.DUMMYFUNCTION("GOOGLETRANSLATE(D243, ""he"", ""en"")"),"#VALUE!")</f>
        <v>#VALUE!</v>
      </c>
    </row>
    <row r="244" ht="15.75" customHeight="1">
      <c r="E244" s="4" t="str">
        <f>IFERROR(__xludf.DUMMYFUNCTION("GOOGLETRANSLATE(D244, ""he"", ""en"")"),"#VALUE!")</f>
        <v>#VALUE!</v>
      </c>
    </row>
    <row r="245" ht="15.75" customHeight="1">
      <c r="E245" s="4" t="str">
        <f>IFERROR(__xludf.DUMMYFUNCTION("GOOGLETRANSLATE(D245, ""he"", ""en"")"),"#VALUE!")</f>
        <v>#VALUE!</v>
      </c>
    </row>
    <row r="246" ht="15.75" customHeight="1">
      <c r="E246" s="4" t="str">
        <f>IFERROR(__xludf.DUMMYFUNCTION("GOOGLETRANSLATE(D246, ""he"", ""en"")"),"#VALUE!")</f>
        <v>#VALUE!</v>
      </c>
    </row>
    <row r="247" ht="15.75" customHeight="1">
      <c r="E247" s="4" t="str">
        <f>IFERROR(__xludf.DUMMYFUNCTION("GOOGLETRANSLATE(D247, ""he"", ""en"")"),"#VALUE!")</f>
        <v>#VALUE!</v>
      </c>
    </row>
    <row r="248" ht="15.75" customHeight="1">
      <c r="E248" s="4" t="str">
        <f>IFERROR(__xludf.DUMMYFUNCTION("GOOGLETRANSLATE(D248, ""he"", ""en"")"),"#VALUE!")</f>
        <v>#VALUE!</v>
      </c>
    </row>
    <row r="249" ht="15.75" customHeight="1">
      <c r="E249" s="4" t="str">
        <f>IFERROR(__xludf.DUMMYFUNCTION("GOOGLETRANSLATE(D249, ""he"", ""en"")"),"#VALUE!")</f>
        <v>#VALUE!</v>
      </c>
    </row>
    <row r="250" ht="15.75" customHeight="1">
      <c r="E250" s="4" t="str">
        <f>IFERROR(__xludf.DUMMYFUNCTION("GOOGLETRANSLATE(D250, ""he"", ""en"")"),"#VALUE!")</f>
        <v>#VALUE!</v>
      </c>
    </row>
    <row r="251" ht="15.75" customHeight="1">
      <c r="E251" s="4" t="str">
        <f>IFERROR(__xludf.DUMMYFUNCTION("GOOGLETRANSLATE(D251, ""he"", ""en"")"),"#VALUE!")</f>
        <v>#VALUE!</v>
      </c>
    </row>
    <row r="252" ht="15.75" customHeight="1">
      <c r="E252" s="4" t="str">
        <f>IFERROR(__xludf.DUMMYFUNCTION("GOOGLETRANSLATE(D252, ""he"", ""en"")"),"#VALUE!")</f>
        <v>#VALUE!</v>
      </c>
    </row>
    <row r="253" ht="15.75" customHeight="1">
      <c r="E253" s="4" t="str">
        <f>IFERROR(__xludf.DUMMYFUNCTION("GOOGLETRANSLATE(D253, ""he"", ""en"")"),"#VALUE!")</f>
        <v>#VALUE!</v>
      </c>
    </row>
    <row r="254" ht="15.75" customHeight="1">
      <c r="E254" s="4" t="str">
        <f>IFERROR(__xludf.DUMMYFUNCTION("GOOGLETRANSLATE(D254, ""he"", ""en"")"),"#VALUE!")</f>
        <v>#VALUE!</v>
      </c>
    </row>
    <row r="255" ht="15.75" customHeight="1">
      <c r="E255" s="4" t="str">
        <f>IFERROR(__xludf.DUMMYFUNCTION("GOOGLETRANSLATE(D255, ""he"", ""en"")"),"#VALUE!")</f>
        <v>#VALUE!</v>
      </c>
    </row>
    <row r="256" ht="15.75" customHeight="1">
      <c r="E256" s="4" t="str">
        <f>IFERROR(__xludf.DUMMYFUNCTION("GOOGLETRANSLATE(D256, ""he"", ""en"")"),"#VALUE!")</f>
        <v>#VALUE!</v>
      </c>
    </row>
    <row r="257" ht="15.75" customHeight="1">
      <c r="E257" s="4" t="str">
        <f>IFERROR(__xludf.DUMMYFUNCTION("GOOGLETRANSLATE(D257, ""he"", ""en"")"),"#VALUE!")</f>
        <v>#VALUE!</v>
      </c>
    </row>
    <row r="258" ht="15.75" customHeight="1">
      <c r="E258" s="4" t="str">
        <f>IFERROR(__xludf.DUMMYFUNCTION("GOOGLETRANSLATE(D258, ""he"", ""en"")"),"#VALUE!")</f>
        <v>#VALUE!</v>
      </c>
    </row>
    <row r="259" ht="15.75" customHeight="1">
      <c r="E259" s="4" t="str">
        <f>IFERROR(__xludf.DUMMYFUNCTION("GOOGLETRANSLATE(D259, ""he"", ""en"")"),"#VALUE!")</f>
        <v>#VALUE!</v>
      </c>
    </row>
    <row r="260" ht="15.75" customHeight="1">
      <c r="E260" s="4" t="str">
        <f>IFERROR(__xludf.DUMMYFUNCTION("GOOGLETRANSLATE(D260, ""he"", ""en"")"),"#VALUE!")</f>
        <v>#VALUE!</v>
      </c>
    </row>
    <row r="261" ht="15.75" customHeight="1">
      <c r="E261" s="4" t="str">
        <f>IFERROR(__xludf.DUMMYFUNCTION("GOOGLETRANSLATE(D261, ""he"", ""en"")"),"#VALUE!")</f>
        <v>#VALUE!</v>
      </c>
    </row>
    <row r="262" ht="15.75" customHeight="1">
      <c r="E262" s="4" t="str">
        <f>IFERROR(__xludf.DUMMYFUNCTION("GOOGLETRANSLATE(D262, ""he"", ""en"")"),"#VALUE!")</f>
        <v>#VALUE!</v>
      </c>
    </row>
    <row r="263" ht="15.75" customHeight="1">
      <c r="E263" s="4" t="str">
        <f>IFERROR(__xludf.DUMMYFUNCTION("GOOGLETRANSLATE(D263, ""he"", ""en"")"),"#VALUE!")</f>
        <v>#VALUE!</v>
      </c>
    </row>
    <row r="264" ht="15.75" customHeight="1">
      <c r="E264" s="4" t="str">
        <f>IFERROR(__xludf.DUMMYFUNCTION("GOOGLETRANSLATE(D264, ""he"", ""en"")"),"#VALUE!")</f>
        <v>#VALUE!</v>
      </c>
    </row>
    <row r="265" ht="15.75" customHeight="1">
      <c r="E265" s="4" t="str">
        <f>IFERROR(__xludf.DUMMYFUNCTION("GOOGLETRANSLATE(D265, ""he"", ""en"")"),"#VALUE!")</f>
        <v>#VALUE!</v>
      </c>
    </row>
    <row r="266" ht="15.75" customHeight="1">
      <c r="E266" s="4" t="str">
        <f>IFERROR(__xludf.DUMMYFUNCTION("GOOGLETRANSLATE(D266, ""he"", ""en"")"),"#VALUE!")</f>
        <v>#VALUE!</v>
      </c>
    </row>
    <row r="267" ht="15.75" customHeight="1">
      <c r="E267" s="4" t="str">
        <f>IFERROR(__xludf.DUMMYFUNCTION("GOOGLETRANSLATE(D267, ""he"", ""en"")"),"#VALUE!")</f>
        <v>#VALUE!</v>
      </c>
    </row>
    <row r="268" ht="15.75" customHeight="1">
      <c r="E268" s="4" t="str">
        <f>IFERROR(__xludf.DUMMYFUNCTION("GOOGLETRANSLATE(D268, ""he"", ""en"")"),"#VALUE!")</f>
        <v>#VALUE!</v>
      </c>
    </row>
    <row r="269" ht="15.75" customHeight="1">
      <c r="E269" s="4" t="str">
        <f>IFERROR(__xludf.DUMMYFUNCTION("GOOGLETRANSLATE(D269, ""he"", ""en"")"),"#VALUE!")</f>
        <v>#VALUE!</v>
      </c>
    </row>
    <row r="270" ht="15.75" customHeight="1">
      <c r="E270" s="4" t="str">
        <f>IFERROR(__xludf.DUMMYFUNCTION("GOOGLETRANSLATE(D270, ""he"", ""en"")"),"#VALUE!")</f>
        <v>#VALUE!</v>
      </c>
    </row>
    <row r="271" ht="15.75" customHeight="1">
      <c r="E271" s="4" t="str">
        <f>IFERROR(__xludf.DUMMYFUNCTION("GOOGLETRANSLATE(D271, ""he"", ""en"")"),"#VALUE!")</f>
        <v>#VALUE!</v>
      </c>
    </row>
    <row r="272" ht="15.75" customHeight="1">
      <c r="E272" s="4" t="str">
        <f>IFERROR(__xludf.DUMMYFUNCTION("GOOGLETRANSLATE(D272, ""he"", ""en"")"),"#VALUE!")</f>
        <v>#VALUE!</v>
      </c>
    </row>
    <row r="273" ht="15.75" customHeight="1">
      <c r="E273" s="4" t="str">
        <f>IFERROR(__xludf.DUMMYFUNCTION("GOOGLETRANSLATE(D273, ""he"", ""en"")"),"#VALUE!")</f>
        <v>#VALUE!</v>
      </c>
    </row>
    <row r="274" ht="15.75" customHeight="1">
      <c r="E274" s="4" t="str">
        <f>IFERROR(__xludf.DUMMYFUNCTION("GOOGLETRANSLATE(D274, ""he"", ""en"")"),"#VALUE!")</f>
        <v>#VALUE!</v>
      </c>
    </row>
    <row r="275" ht="15.75" customHeight="1">
      <c r="E275" s="4" t="str">
        <f>IFERROR(__xludf.DUMMYFUNCTION("GOOGLETRANSLATE(D275, ""he"", ""en"")"),"#VALUE!")</f>
        <v>#VALUE!</v>
      </c>
    </row>
    <row r="276" ht="15.75" customHeight="1">
      <c r="E276" s="4" t="str">
        <f>IFERROR(__xludf.DUMMYFUNCTION("GOOGLETRANSLATE(D276, ""he"", ""en"")"),"#VALUE!")</f>
        <v>#VALUE!</v>
      </c>
    </row>
    <row r="277" ht="15.75" customHeight="1">
      <c r="E277" s="4" t="str">
        <f>IFERROR(__xludf.DUMMYFUNCTION("GOOGLETRANSLATE(D277, ""he"", ""en"")"),"#VALUE!")</f>
        <v>#VALUE!</v>
      </c>
    </row>
    <row r="278" ht="15.75" customHeight="1">
      <c r="E278" s="4" t="str">
        <f>IFERROR(__xludf.DUMMYFUNCTION("GOOGLETRANSLATE(D278, ""he"", ""en"")"),"#VALUE!")</f>
        <v>#VALUE!</v>
      </c>
    </row>
    <row r="279" ht="15.75" customHeight="1">
      <c r="E279" s="4" t="str">
        <f>IFERROR(__xludf.DUMMYFUNCTION("GOOGLETRANSLATE(D279, ""he"", ""en"")"),"#VALUE!")</f>
        <v>#VALUE!</v>
      </c>
    </row>
    <row r="280" ht="15.75" customHeight="1">
      <c r="E280" s="4" t="str">
        <f>IFERROR(__xludf.DUMMYFUNCTION("GOOGLETRANSLATE(D280, ""he"", ""en"")"),"#VALUE!")</f>
        <v>#VALUE!</v>
      </c>
    </row>
    <row r="281" ht="15.75" customHeight="1">
      <c r="E281" s="4" t="str">
        <f>IFERROR(__xludf.DUMMYFUNCTION("GOOGLETRANSLATE(D281, ""he"", ""en"")"),"#VALUE!")</f>
        <v>#VALUE!</v>
      </c>
    </row>
    <row r="282" ht="15.75" customHeight="1">
      <c r="E282" s="4" t="str">
        <f>IFERROR(__xludf.DUMMYFUNCTION("GOOGLETRANSLATE(D282, ""he"", ""en"")"),"#VALUE!")</f>
        <v>#VALUE!</v>
      </c>
    </row>
    <row r="283" ht="15.75" customHeight="1">
      <c r="E283" s="4" t="str">
        <f>IFERROR(__xludf.DUMMYFUNCTION("GOOGLETRANSLATE(D283, ""he"", ""en"")"),"#VALUE!")</f>
        <v>#VALUE!</v>
      </c>
    </row>
    <row r="284" ht="15.75" customHeight="1">
      <c r="E284" s="4" t="str">
        <f>IFERROR(__xludf.DUMMYFUNCTION("GOOGLETRANSLATE(D284, ""he"", ""en"")"),"#VALUE!")</f>
        <v>#VALUE!</v>
      </c>
    </row>
    <row r="285" ht="15.75" customHeight="1">
      <c r="E285" s="4" t="str">
        <f>IFERROR(__xludf.DUMMYFUNCTION("GOOGLETRANSLATE(D285, ""he"", ""en"")"),"#VALUE!")</f>
        <v>#VALUE!</v>
      </c>
    </row>
    <row r="286" ht="15.75" customHeight="1">
      <c r="E286" s="4" t="str">
        <f>IFERROR(__xludf.DUMMYFUNCTION("GOOGLETRANSLATE(D286, ""he"", ""en"")"),"#VALUE!")</f>
        <v>#VALUE!</v>
      </c>
    </row>
    <row r="287" ht="15.75" customHeight="1">
      <c r="E287" s="4" t="str">
        <f>IFERROR(__xludf.DUMMYFUNCTION("GOOGLETRANSLATE(D287, ""he"", ""en"")"),"#VALUE!")</f>
        <v>#VALUE!</v>
      </c>
    </row>
    <row r="288" ht="15.75" customHeight="1">
      <c r="E288" s="4" t="str">
        <f>IFERROR(__xludf.DUMMYFUNCTION("GOOGLETRANSLATE(D288, ""he"", ""en"")"),"#VALUE!")</f>
        <v>#VALUE!</v>
      </c>
    </row>
    <row r="289" ht="15.75" customHeight="1">
      <c r="E289" s="4" t="str">
        <f>IFERROR(__xludf.DUMMYFUNCTION("GOOGLETRANSLATE(D289, ""he"", ""en"")"),"#VALUE!")</f>
        <v>#VALUE!</v>
      </c>
    </row>
    <row r="290" ht="15.75" customHeight="1">
      <c r="E290" s="4" t="str">
        <f>IFERROR(__xludf.DUMMYFUNCTION("GOOGLETRANSLATE(D290, ""he"", ""en"")"),"#VALUE!")</f>
        <v>#VALUE!</v>
      </c>
    </row>
    <row r="291" ht="15.75" customHeight="1">
      <c r="E291" s="4" t="str">
        <f>IFERROR(__xludf.DUMMYFUNCTION("GOOGLETRANSLATE(D291, ""he"", ""en"")"),"#VALUE!")</f>
        <v>#VALUE!</v>
      </c>
    </row>
    <row r="292" ht="15.75" customHeight="1">
      <c r="E292" s="4" t="str">
        <f>IFERROR(__xludf.DUMMYFUNCTION("GOOGLETRANSLATE(D292, ""he"", ""en"")"),"#VALUE!")</f>
        <v>#VALUE!</v>
      </c>
    </row>
    <row r="293" ht="15.75" customHeight="1">
      <c r="E293" s="4" t="str">
        <f>IFERROR(__xludf.DUMMYFUNCTION("GOOGLETRANSLATE(D293, ""he"", ""en"")"),"#VALUE!")</f>
        <v>#VALUE!</v>
      </c>
    </row>
    <row r="294" ht="15.75" customHeight="1">
      <c r="E294" s="4" t="str">
        <f>IFERROR(__xludf.DUMMYFUNCTION("GOOGLETRANSLATE(D294, ""he"", ""en"")"),"#VALUE!")</f>
        <v>#VALUE!</v>
      </c>
    </row>
    <row r="295" ht="15.75" customHeight="1">
      <c r="E295" s="4" t="str">
        <f>IFERROR(__xludf.DUMMYFUNCTION("GOOGLETRANSLATE(D295, ""he"", ""en"")"),"#VALUE!")</f>
        <v>#VALUE!</v>
      </c>
    </row>
    <row r="296" ht="15.75" customHeight="1">
      <c r="E296" s="4" t="str">
        <f>IFERROR(__xludf.DUMMYFUNCTION("GOOGLETRANSLATE(D296, ""he"", ""en"")"),"#VALUE!")</f>
        <v>#VALUE!</v>
      </c>
    </row>
    <row r="297" ht="15.75" customHeight="1">
      <c r="E297" s="4" t="str">
        <f>IFERROR(__xludf.DUMMYFUNCTION("GOOGLETRANSLATE(D297, ""he"", ""en"")"),"#VALUE!")</f>
        <v>#VALUE!</v>
      </c>
    </row>
    <row r="298" ht="15.75" customHeight="1">
      <c r="E298" s="4" t="str">
        <f>IFERROR(__xludf.DUMMYFUNCTION("GOOGLETRANSLATE(D298, ""he"", ""en"")"),"#VALUE!")</f>
        <v>#VALUE!</v>
      </c>
    </row>
    <row r="299" ht="15.75" customHeight="1">
      <c r="E299" s="4" t="str">
        <f>IFERROR(__xludf.DUMMYFUNCTION("GOOGLETRANSLATE(D299, ""he"", ""en"")"),"#VALUE!")</f>
        <v>#VALUE!</v>
      </c>
    </row>
    <row r="300" ht="15.75" customHeight="1">
      <c r="E300" s="4" t="str">
        <f>IFERROR(__xludf.DUMMYFUNCTION("GOOGLETRANSLATE(D300, ""he"", ""en"")"),"#VALUE!")</f>
        <v>#VALUE!</v>
      </c>
    </row>
    <row r="301" ht="15.75" customHeight="1">
      <c r="E301" s="4" t="str">
        <f>IFERROR(__xludf.DUMMYFUNCTION("GOOGLETRANSLATE(D301, ""he"", ""en"")"),"#VALUE!")</f>
        <v>#VALUE!</v>
      </c>
    </row>
    <row r="302" ht="15.75" customHeight="1">
      <c r="E302" s="4" t="str">
        <f>IFERROR(__xludf.DUMMYFUNCTION("GOOGLETRANSLATE(D302, ""he"", ""en"")"),"#VALUE!")</f>
        <v>#VALUE!</v>
      </c>
    </row>
    <row r="303" ht="15.75" customHeight="1">
      <c r="E303" s="4" t="str">
        <f>IFERROR(__xludf.DUMMYFUNCTION("GOOGLETRANSLATE(D303, ""he"", ""en"")"),"#VALUE!")</f>
        <v>#VALUE!</v>
      </c>
    </row>
    <row r="304" ht="15.75" customHeight="1">
      <c r="E304" s="4" t="str">
        <f>IFERROR(__xludf.DUMMYFUNCTION("GOOGLETRANSLATE(D304, ""he"", ""en"")"),"#VALUE!")</f>
        <v>#VALUE!</v>
      </c>
    </row>
    <row r="305" ht="15.75" customHeight="1">
      <c r="E305" s="4" t="str">
        <f>IFERROR(__xludf.DUMMYFUNCTION("GOOGLETRANSLATE(D305, ""he"", ""en"")"),"#VALUE!")</f>
        <v>#VALUE!</v>
      </c>
    </row>
    <row r="306" ht="15.75" customHeight="1">
      <c r="E306" s="4" t="str">
        <f>IFERROR(__xludf.DUMMYFUNCTION("GOOGLETRANSLATE(D306, ""he"", ""en"")"),"#VALUE!")</f>
        <v>#VALUE!</v>
      </c>
    </row>
    <row r="307" ht="15.75" customHeight="1">
      <c r="E307" s="4" t="str">
        <f>IFERROR(__xludf.DUMMYFUNCTION("GOOGLETRANSLATE(D307, ""he"", ""en"")"),"#VALUE!")</f>
        <v>#VALUE!</v>
      </c>
    </row>
    <row r="308" ht="15.75" customHeight="1">
      <c r="E308" s="4" t="str">
        <f>IFERROR(__xludf.DUMMYFUNCTION("GOOGLETRANSLATE(D308, ""he"", ""en"")"),"#VALUE!")</f>
        <v>#VALUE!</v>
      </c>
    </row>
    <row r="309" ht="15.75" customHeight="1">
      <c r="E309" s="4" t="str">
        <f>IFERROR(__xludf.DUMMYFUNCTION("GOOGLETRANSLATE(D309, ""he"", ""en"")"),"#VALUE!")</f>
        <v>#VALUE!</v>
      </c>
    </row>
    <row r="310" ht="15.75" customHeight="1">
      <c r="E310" s="4" t="str">
        <f>IFERROR(__xludf.DUMMYFUNCTION("GOOGLETRANSLATE(D310, ""he"", ""en"")"),"#VALUE!")</f>
        <v>#VALUE!</v>
      </c>
    </row>
    <row r="311" ht="15.75" customHeight="1">
      <c r="E311" s="4" t="str">
        <f>IFERROR(__xludf.DUMMYFUNCTION("GOOGLETRANSLATE(D311, ""he"", ""en"")"),"#VALUE!")</f>
        <v>#VALUE!</v>
      </c>
    </row>
    <row r="312" ht="15.75" customHeight="1">
      <c r="E312" s="4" t="str">
        <f>IFERROR(__xludf.DUMMYFUNCTION("GOOGLETRANSLATE(D312, ""he"", ""en"")"),"#VALUE!")</f>
        <v>#VALUE!</v>
      </c>
    </row>
    <row r="313" ht="15.75" customHeight="1">
      <c r="E313" s="4" t="str">
        <f>IFERROR(__xludf.DUMMYFUNCTION("GOOGLETRANSLATE(D313, ""he"", ""en"")"),"#VALUE!")</f>
        <v>#VALUE!</v>
      </c>
    </row>
    <row r="314" ht="15.75" customHeight="1">
      <c r="E314" s="4" t="str">
        <f>IFERROR(__xludf.DUMMYFUNCTION("GOOGLETRANSLATE(D314, ""he"", ""en"")"),"#VALUE!")</f>
        <v>#VALUE!</v>
      </c>
    </row>
    <row r="315" ht="15.75" customHeight="1">
      <c r="E315" s="4" t="str">
        <f>IFERROR(__xludf.DUMMYFUNCTION("GOOGLETRANSLATE(D315, ""he"", ""en"")"),"#VALUE!")</f>
        <v>#VALUE!</v>
      </c>
    </row>
    <row r="316" ht="15.75" customHeight="1">
      <c r="E316" s="4" t="str">
        <f>IFERROR(__xludf.DUMMYFUNCTION("GOOGLETRANSLATE(D316, ""he"", ""en"")"),"#VALUE!")</f>
        <v>#VALUE!</v>
      </c>
    </row>
    <row r="317" ht="15.75" customHeight="1">
      <c r="E317" s="4" t="str">
        <f>IFERROR(__xludf.DUMMYFUNCTION("GOOGLETRANSLATE(D317, ""he"", ""en"")"),"#VALUE!")</f>
        <v>#VALUE!</v>
      </c>
    </row>
    <row r="318" ht="15.75" customHeight="1">
      <c r="E318" s="4" t="str">
        <f>IFERROR(__xludf.DUMMYFUNCTION("GOOGLETRANSLATE(D318, ""he"", ""en"")"),"#VALUE!")</f>
        <v>#VALUE!</v>
      </c>
    </row>
    <row r="319" ht="15.75" customHeight="1">
      <c r="E319" s="4" t="str">
        <f>IFERROR(__xludf.DUMMYFUNCTION("GOOGLETRANSLATE(D319, ""he"", ""en"")"),"#VALUE!")</f>
        <v>#VALUE!</v>
      </c>
    </row>
    <row r="320" ht="15.75" customHeight="1">
      <c r="E320" s="4" t="str">
        <f>IFERROR(__xludf.DUMMYFUNCTION("GOOGLETRANSLATE(D320, ""he"", ""en"")"),"#VALUE!")</f>
        <v>#VALUE!</v>
      </c>
    </row>
    <row r="321" ht="15.75" customHeight="1">
      <c r="E321" s="4" t="str">
        <f>IFERROR(__xludf.DUMMYFUNCTION("GOOGLETRANSLATE(D321, ""he"", ""en"")"),"#VALUE!")</f>
        <v>#VALUE!</v>
      </c>
    </row>
    <row r="322" ht="15.75" customHeight="1">
      <c r="E322" s="4" t="str">
        <f>IFERROR(__xludf.DUMMYFUNCTION("GOOGLETRANSLATE(D322, ""he"", ""en"")"),"#VALUE!")</f>
        <v>#VALUE!</v>
      </c>
    </row>
    <row r="323" ht="15.75" customHeight="1">
      <c r="E323" s="4" t="str">
        <f>IFERROR(__xludf.DUMMYFUNCTION("GOOGLETRANSLATE(D323, ""he"", ""en"")"),"#VALUE!")</f>
        <v>#VALUE!</v>
      </c>
    </row>
    <row r="324" ht="15.75" customHeight="1">
      <c r="E324" s="4" t="str">
        <f>IFERROR(__xludf.DUMMYFUNCTION("GOOGLETRANSLATE(D324, ""he"", ""en"")"),"#VALUE!")</f>
        <v>#VALUE!</v>
      </c>
    </row>
    <row r="325" ht="15.75" customHeight="1">
      <c r="E325" s="4" t="str">
        <f>IFERROR(__xludf.DUMMYFUNCTION("GOOGLETRANSLATE(D325, ""he"", ""en"")"),"#VALUE!")</f>
        <v>#VALUE!</v>
      </c>
    </row>
    <row r="326" ht="15.75" customHeight="1">
      <c r="E326" s="4" t="str">
        <f>IFERROR(__xludf.DUMMYFUNCTION("GOOGLETRANSLATE(D326, ""he"", ""en"")"),"#VALUE!")</f>
        <v>#VALUE!</v>
      </c>
    </row>
    <row r="327" ht="15.75" customHeight="1">
      <c r="E327" s="4" t="str">
        <f>IFERROR(__xludf.DUMMYFUNCTION("GOOGLETRANSLATE(D327, ""he"", ""en"")"),"#VALUE!")</f>
        <v>#VALUE!</v>
      </c>
    </row>
    <row r="328" ht="15.75" customHeight="1">
      <c r="E328" s="4" t="str">
        <f>IFERROR(__xludf.DUMMYFUNCTION("GOOGLETRANSLATE(D328, ""he"", ""en"")"),"#VALUE!")</f>
        <v>#VALUE!</v>
      </c>
    </row>
    <row r="329" ht="15.75" customHeight="1">
      <c r="E329" s="4" t="str">
        <f>IFERROR(__xludf.DUMMYFUNCTION("GOOGLETRANSLATE(D329, ""he"", ""en"")"),"#VALUE!")</f>
        <v>#VALUE!</v>
      </c>
    </row>
    <row r="330" ht="15.75" customHeight="1">
      <c r="E330" s="4" t="str">
        <f>IFERROR(__xludf.DUMMYFUNCTION("GOOGLETRANSLATE(D330, ""he"", ""en"")"),"#VALUE!")</f>
        <v>#VALUE!</v>
      </c>
    </row>
    <row r="331" ht="15.75" customHeight="1">
      <c r="E331" s="4" t="str">
        <f>IFERROR(__xludf.DUMMYFUNCTION("GOOGLETRANSLATE(D331, ""he"", ""en"")"),"#VALUE!")</f>
        <v>#VALUE!</v>
      </c>
    </row>
    <row r="332" ht="15.75" customHeight="1">
      <c r="E332" s="4" t="str">
        <f>IFERROR(__xludf.DUMMYFUNCTION("GOOGLETRANSLATE(D332, ""he"", ""en"")"),"#VALUE!")</f>
        <v>#VALUE!</v>
      </c>
    </row>
    <row r="333" ht="15.75" customHeight="1">
      <c r="E333" s="4" t="str">
        <f>IFERROR(__xludf.DUMMYFUNCTION("GOOGLETRANSLATE(D333, ""he"", ""en"")"),"#VALUE!")</f>
        <v>#VALUE!</v>
      </c>
    </row>
    <row r="334" ht="15.75" customHeight="1">
      <c r="E334" s="4" t="str">
        <f>IFERROR(__xludf.DUMMYFUNCTION("GOOGLETRANSLATE(D334, ""he"", ""en"")"),"#VALUE!")</f>
        <v>#VALUE!</v>
      </c>
    </row>
    <row r="335" ht="15.75" customHeight="1">
      <c r="E335" s="4" t="str">
        <f>IFERROR(__xludf.DUMMYFUNCTION("GOOGLETRANSLATE(D335, ""he"", ""en"")"),"#VALUE!")</f>
        <v>#VALUE!</v>
      </c>
    </row>
    <row r="336" ht="15.75" customHeight="1">
      <c r="E336" s="4" t="str">
        <f>IFERROR(__xludf.DUMMYFUNCTION("GOOGLETRANSLATE(D336, ""he"", ""en"")"),"#VALUE!")</f>
        <v>#VALUE!</v>
      </c>
    </row>
    <row r="337" ht="15.75" customHeight="1">
      <c r="E337" s="4" t="str">
        <f>IFERROR(__xludf.DUMMYFUNCTION("GOOGLETRANSLATE(D337, ""he"", ""en"")"),"#VALUE!")</f>
        <v>#VALUE!</v>
      </c>
    </row>
    <row r="338" ht="15.75" customHeight="1">
      <c r="E338" s="4" t="str">
        <f>IFERROR(__xludf.DUMMYFUNCTION("GOOGLETRANSLATE(D338, ""he"", ""en"")"),"#VALUE!")</f>
        <v>#VALUE!</v>
      </c>
    </row>
    <row r="339" ht="15.75" customHeight="1">
      <c r="E339" s="4" t="str">
        <f>IFERROR(__xludf.DUMMYFUNCTION("GOOGLETRANSLATE(D339, ""he"", ""en"")"),"#VALUE!")</f>
        <v>#VALUE!</v>
      </c>
    </row>
    <row r="340" ht="15.75" customHeight="1">
      <c r="E340" s="4" t="str">
        <f>IFERROR(__xludf.DUMMYFUNCTION("GOOGLETRANSLATE(D340, ""he"", ""en"")"),"#VALUE!")</f>
        <v>#VALUE!</v>
      </c>
    </row>
    <row r="341" ht="15.75" customHeight="1">
      <c r="E341" s="4" t="str">
        <f>IFERROR(__xludf.DUMMYFUNCTION("GOOGLETRANSLATE(D341, ""he"", ""en"")"),"#VALUE!")</f>
        <v>#VALUE!</v>
      </c>
    </row>
    <row r="342" ht="15.75" customHeight="1">
      <c r="E342" s="4" t="str">
        <f>IFERROR(__xludf.DUMMYFUNCTION("GOOGLETRANSLATE(D342, ""he"", ""en"")"),"#VALUE!")</f>
        <v>#VALUE!</v>
      </c>
    </row>
    <row r="343" ht="15.75" customHeight="1">
      <c r="E343" s="4" t="str">
        <f>IFERROR(__xludf.DUMMYFUNCTION("GOOGLETRANSLATE(D343, ""he"", ""en"")"),"#VALUE!")</f>
        <v>#VALUE!</v>
      </c>
    </row>
    <row r="344" ht="15.75" customHeight="1">
      <c r="E344" s="4" t="str">
        <f>IFERROR(__xludf.DUMMYFUNCTION("GOOGLETRANSLATE(D344, ""he"", ""en"")"),"#VALUE!")</f>
        <v>#VALUE!</v>
      </c>
    </row>
    <row r="345" ht="15.75" customHeight="1">
      <c r="E345" s="4" t="str">
        <f>IFERROR(__xludf.DUMMYFUNCTION("GOOGLETRANSLATE(D345, ""he"", ""en"")"),"#VALUE!")</f>
        <v>#VALUE!</v>
      </c>
    </row>
    <row r="346" ht="15.75" customHeight="1">
      <c r="E346" s="4" t="str">
        <f>IFERROR(__xludf.DUMMYFUNCTION("GOOGLETRANSLATE(D346, ""he"", ""en"")"),"#VALUE!")</f>
        <v>#VALUE!</v>
      </c>
    </row>
    <row r="347" ht="15.75" customHeight="1">
      <c r="E347" s="4" t="str">
        <f>IFERROR(__xludf.DUMMYFUNCTION("GOOGLETRANSLATE(D347, ""he"", ""en"")"),"#VALUE!")</f>
        <v>#VALUE!</v>
      </c>
    </row>
    <row r="348" ht="15.75" customHeight="1">
      <c r="E348" s="4" t="str">
        <f>IFERROR(__xludf.DUMMYFUNCTION("GOOGLETRANSLATE(D348, ""he"", ""en"")"),"#VALUE!")</f>
        <v>#VALUE!</v>
      </c>
    </row>
    <row r="349" ht="15.75" customHeight="1">
      <c r="E349" s="4" t="str">
        <f>IFERROR(__xludf.DUMMYFUNCTION("GOOGLETRANSLATE(D349, ""he"", ""en"")"),"#VALUE!")</f>
        <v>#VALUE!</v>
      </c>
    </row>
    <row r="350" ht="15.75" customHeight="1">
      <c r="E350" s="4" t="str">
        <f>IFERROR(__xludf.DUMMYFUNCTION("GOOGLETRANSLATE(D350, ""he"", ""en"")"),"#VALUE!")</f>
        <v>#VALUE!</v>
      </c>
    </row>
    <row r="351" ht="15.75" customHeight="1">
      <c r="E351" s="4" t="str">
        <f>IFERROR(__xludf.DUMMYFUNCTION("GOOGLETRANSLATE(D351, ""he"", ""en"")"),"#VALUE!")</f>
        <v>#VALUE!</v>
      </c>
    </row>
    <row r="352" ht="15.75" customHeight="1">
      <c r="E352" s="4" t="str">
        <f>IFERROR(__xludf.DUMMYFUNCTION("GOOGLETRANSLATE(D352, ""he"", ""en"")"),"#VALUE!")</f>
        <v>#VALUE!</v>
      </c>
    </row>
    <row r="353" ht="15.75" customHeight="1">
      <c r="E353" s="4" t="str">
        <f>IFERROR(__xludf.DUMMYFUNCTION("GOOGLETRANSLATE(D353, ""he"", ""en"")"),"#VALUE!")</f>
        <v>#VALUE!</v>
      </c>
    </row>
    <row r="354" ht="15.75" customHeight="1">
      <c r="E354" s="4" t="str">
        <f>IFERROR(__xludf.DUMMYFUNCTION("GOOGLETRANSLATE(D354, ""he"", ""en"")"),"#VALUE!")</f>
        <v>#VALUE!</v>
      </c>
    </row>
    <row r="355" ht="15.75" customHeight="1">
      <c r="E355" s="4" t="str">
        <f>IFERROR(__xludf.DUMMYFUNCTION("GOOGLETRANSLATE(D355, ""he"", ""en"")"),"#VALUE!")</f>
        <v>#VALUE!</v>
      </c>
    </row>
    <row r="356" ht="15.75" customHeight="1">
      <c r="E356" s="4" t="str">
        <f>IFERROR(__xludf.DUMMYFUNCTION("GOOGLETRANSLATE(D356, ""he"", ""en"")"),"#VALUE!")</f>
        <v>#VALUE!</v>
      </c>
    </row>
    <row r="357" ht="15.75" customHeight="1">
      <c r="E357" s="4" t="str">
        <f>IFERROR(__xludf.DUMMYFUNCTION("GOOGLETRANSLATE(D357, ""he"", ""en"")"),"#VALUE!")</f>
        <v>#VALUE!</v>
      </c>
    </row>
    <row r="358" ht="15.75" customHeight="1">
      <c r="E358" s="4" t="str">
        <f>IFERROR(__xludf.DUMMYFUNCTION("GOOGLETRANSLATE(D358, ""he"", ""en"")"),"#VALUE!")</f>
        <v>#VALUE!</v>
      </c>
    </row>
    <row r="359" ht="15.75" customHeight="1">
      <c r="E359" s="4" t="str">
        <f>IFERROR(__xludf.DUMMYFUNCTION("GOOGLETRANSLATE(D359, ""he"", ""en"")"),"#VALUE!")</f>
        <v>#VALUE!</v>
      </c>
    </row>
    <row r="360" ht="15.75" customHeight="1">
      <c r="E360" s="4" t="str">
        <f>IFERROR(__xludf.DUMMYFUNCTION("GOOGLETRANSLATE(D360, ""he"", ""en"")"),"#VALUE!")</f>
        <v>#VALUE!</v>
      </c>
    </row>
    <row r="361" ht="15.75" customHeight="1">
      <c r="E361" s="4" t="str">
        <f>IFERROR(__xludf.DUMMYFUNCTION("GOOGLETRANSLATE(D361, ""he"", ""en"")"),"#VALUE!")</f>
        <v>#VALUE!</v>
      </c>
    </row>
    <row r="362" ht="15.75" customHeight="1">
      <c r="E362" s="4" t="str">
        <f>IFERROR(__xludf.DUMMYFUNCTION("GOOGLETRANSLATE(D362, ""he"", ""en"")"),"#VALUE!")</f>
        <v>#VALUE!</v>
      </c>
    </row>
    <row r="363" ht="15.75" customHeight="1">
      <c r="E363" s="4" t="str">
        <f>IFERROR(__xludf.DUMMYFUNCTION("GOOGLETRANSLATE(D363, ""he"", ""en"")"),"#VALUE!")</f>
        <v>#VALUE!</v>
      </c>
    </row>
    <row r="364" ht="15.75" customHeight="1">
      <c r="E364" s="4" t="str">
        <f>IFERROR(__xludf.DUMMYFUNCTION("GOOGLETRANSLATE(D364, ""he"", ""en"")"),"#VALUE!")</f>
        <v>#VALUE!</v>
      </c>
    </row>
    <row r="365" ht="15.75" customHeight="1">
      <c r="E365" s="4" t="str">
        <f>IFERROR(__xludf.DUMMYFUNCTION("GOOGLETRANSLATE(D365, ""he"", ""en"")"),"#VALUE!")</f>
        <v>#VALUE!</v>
      </c>
    </row>
    <row r="366" ht="15.75" customHeight="1">
      <c r="E366" s="4" t="str">
        <f>IFERROR(__xludf.DUMMYFUNCTION("GOOGLETRANSLATE(D366, ""he"", ""en"")"),"#VALUE!")</f>
        <v>#VALUE!</v>
      </c>
    </row>
    <row r="367" ht="15.75" customHeight="1">
      <c r="E367" s="4" t="str">
        <f>IFERROR(__xludf.DUMMYFUNCTION("GOOGLETRANSLATE(D367, ""he"", ""en"")"),"#VALUE!")</f>
        <v>#VALUE!</v>
      </c>
    </row>
    <row r="368" ht="15.75" customHeight="1">
      <c r="E368" s="4" t="str">
        <f>IFERROR(__xludf.DUMMYFUNCTION("GOOGLETRANSLATE(D368, ""he"", ""en"")"),"#VALUE!")</f>
        <v>#VALUE!</v>
      </c>
    </row>
    <row r="369" ht="15.75" customHeight="1">
      <c r="E369" s="4" t="str">
        <f>IFERROR(__xludf.DUMMYFUNCTION("GOOGLETRANSLATE(D369, ""he"", ""en"")"),"#VALUE!")</f>
        <v>#VALUE!</v>
      </c>
    </row>
    <row r="370" ht="15.75" customHeight="1">
      <c r="E370" s="4" t="str">
        <f>IFERROR(__xludf.DUMMYFUNCTION("GOOGLETRANSLATE(D370, ""he"", ""en"")"),"#VALUE!")</f>
        <v>#VALUE!</v>
      </c>
    </row>
    <row r="371" ht="15.75" customHeight="1">
      <c r="E371" s="4" t="str">
        <f>IFERROR(__xludf.DUMMYFUNCTION("GOOGLETRANSLATE(D371, ""he"", ""en"")"),"#VALUE!")</f>
        <v>#VALUE!</v>
      </c>
    </row>
    <row r="372" ht="15.75" customHeight="1">
      <c r="E372" s="4" t="str">
        <f>IFERROR(__xludf.DUMMYFUNCTION("GOOGLETRANSLATE(D372, ""he"", ""en"")"),"#VALUE!")</f>
        <v>#VALUE!</v>
      </c>
    </row>
    <row r="373" ht="15.75" customHeight="1">
      <c r="E373" s="4" t="str">
        <f>IFERROR(__xludf.DUMMYFUNCTION("GOOGLETRANSLATE(D373, ""he"", ""en"")"),"#VALUE!")</f>
        <v>#VALUE!</v>
      </c>
    </row>
    <row r="374" ht="15.75" customHeight="1">
      <c r="E374" s="4" t="str">
        <f>IFERROR(__xludf.DUMMYFUNCTION("GOOGLETRANSLATE(D374, ""he"", ""en"")"),"#VALUE!")</f>
        <v>#VALUE!</v>
      </c>
    </row>
    <row r="375" ht="15.75" customHeight="1">
      <c r="E375" s="4" t="str">
        <f>IFERROR(__xludf.DUMMYFUNCTION("GOOGLETRANSLATE(D375, ""he"", ""en"")"),"#VALUE!")</f>
        <v>#VALUE!</v>
      </c>
    </row>
    <row r="376" ht="15.75" customHeight="1">
      <c r="E376" s="4" t="str">
        <f>IFERROR(__xludf.DUMMYFUNCTION("GOOGLETRANSLATE(D376, ""he"", ""en"")"),"#VALUE!")</f>
        <v>#VALUE!</v>
      </c>
    </row>
    <row r="377" ht="15.75" customHeight="1">
      <c r="E377" s="4" t="str">
        <f>IFERROR(__xludf.DUMMYFUNCTION("GOOGLETRANSLATE(D377, ""he"", ""en"")"),"#VALUE!")</f>
        <v>#VALUE!</v>
      </c>
    </row>
    <row r="378" ht="15.75" customHeight="1">
      <c r="E378" s="4" t="str">
        <f>IFERROR(__xludf.DUMMYFUNCTION("GOOGLETRANSLATE(D378, ""he"", ""en"")"),"#VALUE!")</f>
        <v>#VALUE!</v>
      </c>
    </row>
    <row r="379" ht="15.75" customHeight="1">
      <c r="E379" s="4" t="str">
        <f>IFERROR(__xludf.DUMMYFUNCTION("GOOGLETRANSLATE(D379, ""he"", ""en"")"),"#VALUE!")</f>
        <v>#VALUE!</v>
      </c>
    </row>
    <row r="380" ht="15.75" customHeight="1">
      <c r="E380" s="4" t="str">
        <f>IFERROR(__xludf.DUMMYFUNCTION("GOOGLETRANSLATE(D380, ""he"", ""en"")"),"#VALUE!")</f>
        <v>#VALUE!</v>
      </c>
    </row>
    <row r="381" ht="15.75" customHeight="1">
      <c r="E381" s="4" t="str">
        <f>IFERROR(__xludf.DUMMYFUNCTION("GOOGLETRANSLATE(D381, ""he"", ""en"")"),"#VALUE!")</f>
        <v>#VALUE!</v>
      </c>
    </row>
    <row r="382" ht="15.75" customHeight="1">
      <c r="E382" s="4" t="str">
        <f>IFERROR(__xludf.DUMMYFUNCTION("GOOGLETRANSLATE(D382, ""he"", ""en"")"),"#VALUE!")</f>
        <v>#VALUE!</v>
      </c>
    </row>
    <row r="383" ht="15.75" customHeight="1">
      <c r="E383" s="4" t="str">
        <f>IFERROR(__xludf.DUMMYFUNCTION("GOOGLETRANSLATE(D383, ""he"", ""en"")"),"#VALUE!")</f>
        <v>#VALUE!</v>
      </c>
    </row>
    <row r="384" ht="15.75" customHeight="1">
      <c r="E384" s="4" t="str">
        <f>IFERROR(__xludf.DUMMYFUNCTION("GOOGLETRANSLATE(D384, ""he"", ""en"")"),"#VALUE!")</f>
        <v>#VALUE!</v>
      </c>
    </row>
    <row r="385" ht="15.75" customHeight="1">
      <c r="E385" s="4" t="str">
        <f>IFERROR(__xludf.DUMMYFUNCTION("GOOGLETRANSLATE(D385, ""he"", ""en"")"),"#VALUE!")</f>
        <v>#VALUE!</v>
      </c>
    </row>
    <row r="386" ht="15.75" customHeight="1">
      <c r="E386" s="4" t="str">
        <f>IFERROR(__xludf.DUMMYFUNCTION("GOOGLETRANSLATE(D386, ""he"", ""en"")"),"#VALUE!")</f>
        <v>#VALUE!</v>
      </c>
    </row>
    <row r="387" ht="15.75" customHeight="1">
      <c r="E387" s="4" t="str">
        <f>IFERROR(__xludf.DUMMYFUNCTION("GOOGLETRANSLATE(D387, ""he"", ""en"")"),"#VALUE!")</f>
        <v>#VALUE!</v>
      </c>
    </row>
    <row r="388" ht="15.75" customHeight="1">
      <c r="E388" s="4" t="str">
        <f>IFERROR(__xludf.DUMMYFUNCTION("GOOGLETRANSLATE(D388, ""he"", ""en"")"),"#VALUE!")</f>
        <v>#VALUE!</v>
      </c>
    </row>
    <row r="389" ht="15.75" customHeight="1">
      <c r="E389" s="4" t="str">
        <f>IFERROR(__xludf.DUMMYFUNCTION("GOOGLETRANSLATE(D389, ""he"", ""en"")"),"#VALUE!")</f>
        <v>#VALUE!</v>
      </c>
    </row>
    <row r="390" ht="15.75" customHeight="1">
      <c r="E390" s="4" t="str">
        <f>IFERROR(__xludf.DUMMYFUNCTION("GOOGLETRANSLATE(D390, ""he"", ""en"")"),"#VALUE!")</f>
        <v>#VALUE!</v>
      </c>
    </row>
    <row r="391" ht="15.75" customHeight="1">
      <c r="E391" s="4" t="str">
        <f>IFERROR(__xludf.DUMMYFUNCTION("GOOGLETRANSLATE(D391, ""he"", ""en"")"),"#VALUE!")</f>
        <v>#VALUE!</v>
      </c>
    </row>
    <row r="392" ht="15.75" customHeight="1">
      <c r="E392" s="4" t="str">
        <f>IFERROR(__xludf.DUMMYFUNCTION("GOOGLETRANSLATE(D392, ""he"", ""en"")"),"#VALUE!")</f>
        <v>#VALUE!</v>
      </c>
    </row>
    <row r="393" ht="15.75" customHeight="1">
      <c r="E393" s="4" t="str">
        <f>IFERROR(__xludf.DUMMYFUNCTION("GOOGLETRANSLATE(D393, ""he"", ""en"")"),"#VALUE!")</f>
        <v>#VALUE!</v>
      </c>
    </row>
    <row r="394" ht="15.75" customHeight="1">
      <c r="E394" s="4" t="str">
        <f>IFERROR(__xludf.DUMMYFUNCTION("GOOGLETRANSLATE(D394, ""he"", ""en"")"),"#VALUE!")</f>
        <v>#VALUE!</v>
      </c>
    </row>
    <row r="395" ht="15.75" customHeight="1">
      <c r="E395" s="4" t="str">
        <f>IFERROR(__xludf.DUMMYFUNCTION("GOOGLETRANSLATE(D395, ""he"", ""en"")"),"#VALUE!")</f>
        <v>#VALUE!</v>
      </c>
    </row>
    <row r="396" ht="15.75" customHeight="1">
      <c r="E396" s="4" t="str">
        <f>IFERROR(__xludf.DUMMYFUNCTION("GOOGLETRANSLATE(D396, ""he"", ""en"")"),"#VALUE!")</f>
        <v>#VALUE!</v>
      </c>
    </row>
    <row r="397" ht="15.75" customHeight="1">
      <c r="E397" s="4" t="str">
        <f>IFERROR(__xludf.DUMMYFUNCTION("GOOGLETRANSLATE(D397, ""he"", ""en"")"),"#VALUE!")</f>
        <v>#VALUE!</v>
      </c>
    </row>
    <row r="398" ht="15.75" customHeight="1">
      <c r="E398" s="4" t="str">
        <f>IFERROR(__xludf.DUMMYFUNCTION("GOOGLETRANSLATE(D398, ""he"", ""en"")"),"#VALUE!")</f>
        <v>#VALUE!</v>
      </c>
    </row>
    <row r="399" ht="15.75" customHeight="1">
      <c r="E399" s="4" t="str">
        <f>IFERROR(__xludf.DUMMYFUNCTION("GOOGLETRANSLATE(D399, ""he"", ""en"")"),"#VALUE!")</f>
        <v>#VALUE!</v>
      </c>
    </row>
    <row r="400" ht="15.75" customHeight="1">
      <c r="E400" s="4" t="str">
        <f>IFERROR(__xludf.DUMMYFUNCTION("GOOGLETRANSLATE(D400, ""he"", ""en"")"),"#VALUE!")</f>
        <v>#VALUE!</v>
      </c>
    </row>
    <row r="401" ht="15.75" customHeight="1">
      <c r="E401" s="4" t="str">
        <f>IFERROR(__xludf.DUMMYFUNCTION("GOOGLETRANSLATE(D401, ""he"", ""en"")"),"#VALUE!")</f>
        <v>#VALUE!</v>
      </c>
    </row>
    <row r="402" ht="15.75" customHeight="1">
      <c r="E402" s="4" t="str">
        <f>IFERROR(__xludf.DUMMYFUNCTION("GOOGLETRANSLATE(D402, ""he"", ""en"")"),"#VALUE!")</f>
        <v>#VALUE!</v>
      </c>
    </row>
    <row r="403" ht="15.75" customHeight="1">
      <c r="E403" s="4" t="str">
        <f>IFERROR(__xludf.DUMMYFUNCTION("GOOGLETRANSLATE(D403, ""he"", ""en"")"),"#VALUE!")</f>
        <v>#VALUE!</v>
      </c>
    </row>
    <row r="404" ht="15.75" customHeight="1">
      <c r="E404" s="4" t="str">
        <f>IFERROR(__xludf.DUMMYFUNCTION("GOOGLETRANSLATE(D404, ""he"", ""en"")"),"#VALUE!")</f>
        <v>#VALUE!</v>
      </c>
    </row>
    <row r="405" ht="15.75" customHeight="1">
      <c r="E405" s="4" t="str">
        <f>IFERROR(__xludf.DUMMYFUNCTION("GOOGLETRANSLATE(D405, ""he"", ""en"")"),"#VALUE!")</f>
        <v>#VALUE!</v>
      </c>
    </row>
    <row r="406" ht="15.75" customHeight="1">
      <c r="E406" s="4" t="str">
        <f>IFERROR(__xludf.DUMMYFUNCTION("GOOGLETRANSLATE(D406, ""he"", ""en"")"),"#VALUE!")</f>
        <v>#VALUE!</v>
      </c>
    </row>
    <row r="407" ht="15.75" customHeight="1">
      <c r="E407" s="4" t="str">
        <f>IFERROR(__xludf.DUMMYFUNCTION("GOOGLETRANSLATE(D407, ""he"", ""en"")"),"#VALUE!")</f>
        <v>#VALUE!</v>
      </c>
    </row>
    <row r="408" ht="15.75" customHeight="1">
      <c r="E408" s="4" t="str">
        <f>IFERROR(__xludf.DUMMYFUNCTION("GOOGLETRANSLATE(D408, ""he"", ""en"")"),"#VALUE!")</f>
        <v>#VALUE!</v>
      </c>
    </row>
    <row r="409" ht="15.75" customHeight="1">
      <c r="E409" s="4" t="str">
        <f>IFERROR(__xludf.DUMMYFUNCTION("GOOGLETRANSLATE(D409, ""he"", ""en"")"),"#VALUE!")</f>
        <v>#VALUE!</v>
      </c>
    </row>
    <row r="410" ht="15.75" customHeight="1">
      <c r="E410" s="4" t="str">
        <f>IFERROR(__xludf.DUMMYFUNCTION("GOOGLETRANSLATE(D410, ""he"", ""en"")"),"#VALUE!")</f>
        <v>#VALUE!</v>
      </c>
    </row>
    <row r="411" ht="15.75" customHeight="1">
      <c r="E411" s="4" t="str">
        <f>IFERROR(__xludf.DUMMYFUNCTION("GOOGLETRANSLATE(D411, ""he"", ""en"")"),"#VALUE!")</f>
        <v>#VALUE!</v>
      </c>
    </row>
    <row r="412" ht="15.75" customHeight="1">
      <c r="E412" s="4" t="str">
        <f>IFERROR(__xludf.DUMMYFUNCTION("GOOGLETRANSLATE(D412, ""he"", ""en"")"),"#VALUE!")</f>
        <v>#VALUE!</v>
      </c>
    </row>
    <row r="413" ht="15.75" customHeight="1">
      <c r="E413" s="4" t="str">
        <f>IFERROR(__xludf.DUMMYFUNCTION("GOOGLETRANSLATE(D413, ""he"", ""en"")"),"#VALUE!")</f>
        <v>#VALUE!</v>
      </c>
    </row>
    <row r="414" ht="15.75" customHeight="1">
      <c r="E414" s="4" t="str">
        <f>IFERROR(__xludf.DUMMYFUNCTION("GOOGLETRANSLATE(D414, ""he"", ""en"")"),"#VALUE!")</f>
        <v>#VALUE!</v>
      </c>
    </row>
    <row r="415" ht="15.75" customHeight="1">
      <c r="E415" s="4" t="str">
        <f>IFERROR(__xludf.DUMMYFUNCTION("GOOGLETRANSLATE(D415, ""he"", ""en"")"),"#VALUE!")</f>
        <v>#VALUE!</v>
      </c>
    </row>
    <row r="416" ht="15.75" customHeight="1">
      <c r="E416" s="4" t="str">
        <f>IFERROR(__xludf.DUMMYFUNCTION("GOOGLETRANSLATE(D416, ""he"", ""en"")"),"#VALUE!")</f>
        <v>#VALUE!</v>
      </c>
    </row>
    <row r="417" ht="15.75" customHeight="1">
      <c r="E417" s="4" t="str">
        <f>IFERROR(__xludf.DUMMYFUNCTION("GOOGLETRANSLATE(D417, ""he"", ""en"")"),"#VALUE!")</f>
        <v>#VALUE!</v>
      </c>
    </row>
    <row r="418" ht="15.75" customHeight="1">
      <c r="E418" s="4" t="str">
        <f>IFERROR(__xludf.DUMMYFUNCTION("GOOGLETRANSLATE(D418, ""he"", ""en"")"),"#VALUE!")</f>
        <v>#VALUE!</v>
      </c>
    </row>
    <row r="419" ht="15.75" customHeight="1">
      <c r="E419" s="4" t="str">
        <f>IFERROR(__xludf.DUMMYFUNCTION("GOOGLETRANSLATE(D419, ""he"", ""en"")"),"#VALUE!")</f>
        <v>#VALUE!</v>
      </c>
    </row>
    <row r="420" ht="15.75" customHeight="1">
      <c r="E420" s="4" t="str">
        <f>IFERROR(__xludf.DUMMYFUNCTION("GOOGLETRANSLATE(D420, ""he"", ""en"")"),"#VALUE!")</f>
        <v>#VALUE!</v>
      </c>
    </row>
    <row r="421" ht="15.75" customHeight="1">
      <c r="E421" s="4" t="str">
        <f>IFERROR(__xludf.DUMMYFUNCTION("GOOGLETRANSLATE(D421, ""he"", ""en"")"),"#VALUE!")</f>
        <v>#VALUE!</v>
      </c>
    </row>
    <row r="422" ht="15.75" customHeight="1">
      <c r="E422" s="4" t="str">
        <f>IFERROR(__xludf.DUMMYFUNCTION("GOOGLETRANSLATE(D422, ""he"", ""en"")"),"#VALUE!")</f>
        <v>#VALUE!</v>
      </c>
    </row>
    <row r="423" ht="15.75" customHeight="1">
      <c r="E423" s="4" t="str">
        <f>IFERROR(__xludf.DUMMYFUNCTION("GOOGLETRANSLATE(D423, ""he"", ""en"")"),"#VALUE!")</f>
        <v>#VALUE!</v>
      </c>
    </row>
    <row r="424" ht="15.75" customHeight="1">
      <c r="E424" s="4" t="str">
        <f>IFERROR(__xludf.DUMMYFUNCTION("GOOGLETRANSLATE(D424, ""he"", ""en"")"),"#VALUE!")</f>
        <v>#VALUE!</v>
      </c>
    </row>
    <row r="425" ht="15.75" customHeight="1">
      <c r="E425" s="4" t="str">
        <f>IFERROR(__xludf.DUMMYFUNCTION("GOOGLETRANSLATE(D425, ""he"", ""en"")"),"#VALUE!")</f>
        <v>#VALUE!</v>
      </c>
    </row>
    <row r="426" ht="15.75" customHeight="1">
      <c r="E426" s="4" t="str">
        <f>IFERROR(__xludf.DUMMYFUNCTION("GOOGLETRANSLATE(D426, ""he"", ""en"")"),"#VALUE!")</f>
        <v>#VALUE!</v>
      </c>
    </row>
    <row r="427" ht="15.75" customHeight="1">
      <c r="E427" s="4" t="str">
        <f>IFERROR(__xludf.DUMMYFUNCTION("GOOGLETRANSLATE(D427, ""he"", ""en"")"),"#VALUE!")</f>
        <v>#VALUE!</v>
      </c>
    </row>
    <row r="428" ht="15.75" customHeight="1">
      <c r="E428" s="4" t="str">
        <f>IFERROR(__xludf.DUMMYFUNCTION("GOOGLETRANSLATE(D428, ""he"", ""en"")"),"#VALUE!")</f>
        <v>#VALUE!</v>
      </c>
    </row>
    <row r="429" ht="15.75" customHeight="1">
      <c r="E429" s="4" t="str">
        <f>IFERROR(__xludf.DUMMYFUNCTION("GOOGLETRANSLATE(D429, ""he"", ""en"")"),"#VALUE!")</f>
        <v>#VALUE!</v>
      </c>
    </row>
    <row r="430" ht="15.75" customHeight="1">
      <c r="E430" s="4" t="str">
        <f>IFERROR(__xludf.DUMMYFUNCTION("GOOGLETRANSLATE(D430, ""he"", ""en"")"),"#VALUE!")</f>
        <v>#VALUE!</v>
      </c>
    </row>
    <row r="431" ht="15.75" customHeight="1">
      <c r="E431" s="4" t="str">
        <f>IFERROR(__xludf.DUMMYFUNCTION("GOOGLETRANSLATE(D431, ""he"", ""en"")"),"#VALUE!")</f>
        <v>#VALUE!</v>
      </c>
    </row>
    <row r="432" ht="15.75" customHeight="1">
      <c r="E432" s="4" t="str">
        <f>IFERROR(__xludf.DUMMYFUNCTION("GOOGLETRANSLATE(D432, ""he"", ""en"")"),"#VALUE!")</f>
        <v>#VALUE!</v>
      </c>
    </row>
    <row r="433" ht="15.75" customHeight="1">
      <c r="E433" s="4" t="str">
        <f>IFERROR(__xludf.DUMMYFUNCTION("GOOGLETRANSLATE(D433, ""he"", ""en"")"),"#VALUE!")</f>
        <v>#VALUE!</v>
      </c>
    </row>
    <row r="434" ht="15.75" customHeight="1">
      <c r="E434" s="4" t="str">
        <f>IFERROR(__xludf.DUMMYFUNCTION("GOOGLETRANSLATE(D434, ""he"", ""en"")"),"#VALUE!")</f>
        <v>#VALUE!</v>
      </c>
    </row>
    <row r="435" ht="15.75" customHeight="1">
      <c r="E435" s="4" t="str">
        <f>IFERROR(__xludf.DUMMYFUNCTION("GOOGLETRANSLATE(D435, ""he"", ""en"")"),"#VALUE!")</f>
        <v>#VALUE!</v>
      </c>
    </row>
    <row r="436" ht="15.75" customHeight="1">
      <c r="E436" s="4" t="str">
        <f>IFERROR(__xludf.DUMMYFUNCTION("GOOGLETRANSLATE(D436, ""he"", ""en"")"),"#VALUE!")</f>
        <v>#VALUE!</v>
      </c>
    </row>
    <row r="437" ht="15.75" customHeight="1">
      <c r="E437" s="4" t="str">
        <f>IFERROR(__xludf.DUMMYFUNCTION("GOOGLETRANSLATE(D437, ""he"", ""en"")"),"#VALUE!")</f>
        <v>#VALUE!</v>
      </c>
    </row>
    <row r="438" ht="15.75" customHeight="1">
      <c r="E438" s="4" t="str">
        <f>IFERROR(__xludf.DUMMYFUNCTION("GOOGLETRANSLATE(D438, ""he"", ""en"")"),"#VALUE!")</f>
        <v>#VALUE!</v>
      </c>
    </row>
    <row r="439" ht="15.75" customHeight="1">
      <c r="E439" s="4" t="str">
        <f>IFERROR(__xludf.DUMMYFUNCTION("GOOGLETRANSLATE(D439, ""he"", ""en"")"),"#VALUE!")</f>
        <v>#VALUE!</v>
      </c>
    </row>
    <row r="440" ht="15.75" customHeight="1">
      <c r="E440" s="4" t="str">
        <f>IFERROR(__xludf.DUMMYFUNCTION("GOOGLETRANSLATE(D440, ""he"", ""en"")"),"#VALUE!")</f>
        <v>#VALUE!</v>
      </c>
    </row>
    <row r="441" ht="15.75" customHeight="1">
      <c r="E441" s="4" t="str">
        <f>IFERROR(__xludf.DUMMYFUNCTION("GOOGLETRANSLATE(D441, ""he"", ""en"")"),"#VALUE!")</f>
        <v>#VALUE!</v>
      </c>
    </row>
    <row r="442" ht="15.75" customHeight="1">
      <c r="E442" s="4" t="str">
        <f>IFERROR(__xludf.DUMMYFUNCTION("GOOGLETRANSLATE(D442, ""he"", ""en"")"),"#VALUE!")</f>
        <v>#VALUE!</v>
      </c>
    </row>
    <row r="443" ht="15.75" customHeight="1">
      <c r="E443" s="4" t="str">
        <f>IFERROR(__xludf.DUMMYFUNCTION("GOOGLETRANSLATE(D443, ""he"", ""en"")"),"#VALUE!")</f>
        <v>#VALUE!</v>
      </c>
    </row>
    <row r="444" ht="15.75" customHeight="1">
      <c r="E444" s="4" t="str">
        <f>IFERROR(__xludf.DUMMYFUNCTION("GOOGLETRANSLATE(D444, ""he"", ""en"")"),"#VALUE!")</f>
        <v>#VALUE!</v>
      </c>
    </row>
    <row r="445" ht="15.75" customHeight="1">
      <c r="E445" s="4" t="str">
        <f>IFERROR(__xludf.DUMMYFUNCTION("GOOGLETRANSLATE(D445, ""he"", ""en"")"),"#VALUE!")</f>
        <v>#VALUE!</v>
      </c>
    </row>
    <row r="446" ht="15.75" customHeight="1">
      <c r="E446" s="4" t="str">
        <f>IFERROR(__xludf.DUMMYFUNCTION("GOOGLETRANSLATE(D446, ""he"", ""en"")"),"#VALUE!")</f>
        <v>#VALUE!</v>
      </c>
    </row>
    <row r="447" ht="15.75" customHeight="1">
      <c r="E447" s="4" t="str">
        <f>IFERROR(__xludf.DUMMYFUNCTION("GOOGLETRANSLATE(D447, ""he"", ""en"")"),"#VALUE!")</f>
        <v>#VALUE!</v>
      </c>
    </row>
    <row r="448" ht="15.75" customHeight="1">
      <c r="E448" s="4" t="str">
        <f>IFERROR(__xludf.DUMMYFUNCTION("GOOGLETRANSLATE(D448, ""he"", ""en"")"),"#VALUE!")</f>
        <v>#VALUE!</v>
      </c>
    </row>
    <row r="449" ht="15.75" customHeight="1">
      <c r="E449" s="4" t="str">
        <f>IFERROR(__xludf.DUMMYFUNCTION("GOOGLETRANSLATE(D449, ""he"", ""en"")"),"#VALUE!")</f>
        <v>#VALUE!</v>
      </c>
    </row>
    <row r="450" ht="15.75" customHeight="1">
      <c r="E450" s="4" t="str">
        <f>IFERROR(__xludf.DUMMYFUNCTION("GOOGLETRANSLATE(D450, ""he"", ""en"")"),"#VALUE!")</f>
        <v>#VALUE!</v>
      </c>
    </row>
    <row r="451" ht="15.75" customHeight="1">
      <c r="E451" s="4" t="str">
        <f>IFERROR(__xludf.DUMMYFUNCTION("GOOGLETRANSLATE(D451, ""he"", ""en"")"),"#VALUE!")</f>
        <v>#VALUE!</v>
      </c>
    </row>
    <row r="452" ht="15.75" customHeight="1">
      <c r="E452" s="4" t="str">
        <f>IFERROR(__xludf.DUMMYFUNCTION("GOOGLETRANSLATE(D452, ""he"", ""en"")"),"#VALUE!")</f>
        <v>#VALUE!</v>
      </c>
    </row>
    <row r="453" ht="15.75" customHeight="1">
      <c r="E453" s="4" t="str">
        <f>IFERROR(__xludf.DUMMYFUNCTION("GOOGLETRANSLATE(D453, ""he"", ""en"")"),"#VALUE!")</f>
        <v>#VALUE!</v>
      </c>
    </row>
    <row r="454" ht="15.75" customHeight="1">
      <c r="E454" s="4" t="str">
        <f>IFERROR(__xludf.DUMMYFUNCTION("GOOGLETRANSLATE(D454, ""he"", ""en"")"),"#VALUE!")</f>
        <v>#VALUE!</v>
      </c>
    </row>
    <row r="455" ht="15.75" customHeight="1">
      <c r="E455" s="4" t="str">
        <f>IFERROR(__xludf.DUMMYFUNCTION("GOOGLETRANSLATE(D455, ""he"", ""en"")"),"#VALUE!")</f>
        <v>#VALUE!</v>
      </c>
    </row>
    <row r="456" ht="15.75" customHeight="1">
      <c r="E456" s="4" t="str">
        <f>IFERROR(__xludf.DUMMYFUNCTION("GOOGLETRANSLATE(D456, ""he"", ""en"")"),"#VALUE!")</f>
        <v>#VALUE!</v>
      </c>
    </row>
    <row r="457" ht="15.75" customHeight="1">
      <c r="E457" s="4" t="str">
        <f>IFERROR(__xludf.DUMMYFUNCTION("GOOGLETRANSLATE(D457, ""he"", ""en"")"),"#VALUE!")</f>
        <v>#VALUE!</v>
      </c>
    </row>
    <row r="458" ht="15.75" customHeight="1">
      <c r="E458" s="4" t="str">
        <f>IFERROR(__xludf.DUMMYFUNCTION("GOOGLETRANSLATE(D458, ""he"", ""en"")"),"#VALUE!")</f>
        <v>#VALUE!</v>
      </c>
    </row>
    <row r="459" ht="15.75" customHeight="1">
      <c r="E459" s="4" t="str">
        <f>IFERROR(__xludf.DUMMYFUNCTION("GOOGLETRANSLATE(D459, ""he"", ""en"")"),"#VALUE!")</f>
        <v>#VALUE!</v>
      </c>
    </row>
    <row r="460" ht="15.75" customHeight="1">
      <c r="E460" s="4" t="str">
        <f>IFERROR(__xludf.DUMMYFUNCTION("GOOGLETRANSLATE(D460, ""he"", ""en"")"),"#VALUE!")</f>
        <v>#VALUE!</v>
      </c>
    </row>
    <row r="461" ht="15.75" customHeight="1">
      <c r="E461" s="4" t="str">
        <f>IFERROR(__xludf.DUMMYFUNCTION("GOOGLETRANSLATE(D461, ""he"", ""en"")"),"#VALUE!")</f>
        <v>#VALUE!</v>
      </c>
    </row>
    <row r="462" ht="15.75" customHeight="1">
      <c r="E462" s="4" t="str">
        <f>IFERROR(__xludf.DUMMYFUNCTION("GOOGLETRANSLATE(D462, ""he"", ""en"")"),"#VALUE!")</f>
        <v>#VALUE!</v>
      </c>
    </row>
    <row r="463" ht="15.75" customHeight="1">
      <c r="E463" s="4" t="str">
        <f>IFERROR(__xludf.DUMMYFUNCTION("GOOGLETRANSLATE(D463, ""he"", ""en"")"),"#VALUE!")</f>
        <v>#VALUE!</v>
      </c>
    </row>
    <row r="464" ht="15.75" customHeight="1">
      <c r="E464" s="4" t="str">
        <f>IFERROR(__xludf.DUMMYFUNCTION("GOOGLETRANSLATE(D464, ""he"", ""en"")"),"#VALUE!")</f>
        <v>#VALUE!</v>
      </c>
    </row>
    <row r="465" ht="15.75" customHeight="1">
      <c r="E465" s="4" t="str">
        <f>IFERROR(__xludf.DUMMYFUNCTION("GOOGLETRANSLATE(D465, ""he"", ""en"")"),"#VALUE!")</f>
        <v>#VALUE!</v>
      </c>
    </row>
    <row r="466" ht="15.75" customHeight="1">
      <c r="E466" s="4" t="str">
        <f>IFERROR(__xludf.DUMMYFUNCTION("GOOGLETRANSLATE(D466, ""he"", ""en"")"),"#VALUE!")</f>
        <v>#VALUE!</v>
      </c>
    </row>
    <row r="467" ht="15.75" customHeight="1">
      <c r="E467" s="4" t="str">
        <f>IFERROR(__xludf.DUMMYFUNCTION("GOOGLETRANSLATE(D467, ""he"", ""en"")"),"#VALUE!")</f>
        <v>#VALUE!</v>
      </c>
    </row>
    <row r="468" ht="15.75" customHeight="1">
      <c r="E468" s="4" t="str">
        <f>IFERROR(__xludf.DUMMYFUNCTION("GOOGLETRANSLATE(D468, ""he"", ""en"")"),"#VALUE!")</f>
        <v>#VALUE!</v>
      </c>
    </row>
    <row r="469" ht="15.75" customHeight="1">
      <c r="E469" s="4" t="str">
        <f>IFERROR(__xludf.DUMMYFUNCTION("GOOGLETRANSLATE(D469, ""he"", ""en"")"),"#VALUE!")</f>
        <v>#VALUE!</v>
      </c>
    </row>
    <row r="470" ht="15.75" customHeight="1">
      <c r="E470" s="4" t="str">
        <f>IFERROR(__xludf.DUMMYFUNCTION("GOOGLETRANSLATE(D470, ""he"", ""en"")"),"#VALUE!")</f>
        <v>#VALUE!</v>
      </c>
    </row>
    <row r="471" ht="15.75" customHeight="1">
      <c r="E471" s="4" t="str">
        <f>IFERROR(__xludf.DUMMYFUNCTION("GOOGLETRANSLATE(D471, ""he"", ""en"")"),"#VALUE!")</f>
        <v>#VALUE!</v>
      </c>
    </row>
    <row r="472" ht="15.75" customHeight="1">
      <c r="E472" s="4" t="str">
        <f>IFERROR(__xludf.DUMMYFUNCTION("GOOGLETRANSLATE(D472, ""he"", ""en"")"),"#VALUE!")</f>
        <v>#VALUE!</v>
      </c>
    </row>
    <row r="473" ht="15.75" customHeight="1">
      <c r="E473" s="4" t="str">
        <f>IFERROR(__xludf.DUMMYFUNCTION("GOOGLETRANSLATE(D473, ""he"", ""en"")"),"#VALUE!")</f>
        <v>#VALUE!</v>
      </c>
    </row>
    <row r="474" ht="15.75" customHeight="1">
      <c r="E474" s="4" t="str">
        <f>IFERROR(__xludf.DUMMYFUNCTION("GOOGLETRANSLATE(D474, ""he"", ""en"")"),"#VALUE!")</f>
        <v>#VALUE!</v>
      </c>
    </row>
    <row r="475" ht="15.75" customHeight="1">
      <c r="E475" s="4" t="str">
        <f>IFERROR(__xludf.DUMMYFUNCTION("GOOGLETRANSLATE(D475, ""he"", ""en"")"),"#VALUE!")</f>
        <v>#VALUE!</v>
      </c>
    </row>
    <row r="476" ht="15.75" customHeight="1">
      <c r="E476" s="4" t="str">
        <f>IFERROR(__xludf.DUMMYFUNCTION("GOOGLETRANSLATE(D476, ""he"", ""en"")"),"#VALUE!")</f>
        <v>#VALUE!</v>
      </c>
    </row>
    <row r="477" ht="15.75" customHeight="1">
      <c r="E477" s="4" t="str">
        <f>IFERROR(__xludf.DUMMYFUNCTION("GOOGLETRANSLATE(D477, ""he"", ""en"")"),"#VALUE!")</f>
        <v>#VALUE!</v>
      </c>
    </row>
    <row r="478" ht="15.75" customHeight="1">
      <c r="E478" s="4" t="str">
        <f>IFERROR(__xludf.DUMMYFUNCTION("GOOGLETRANSLATE(D478, ""he"", ""en"")"),"#VALUE!")</f>
        <v>#VALUE!</v>
      </c>
    </row>
    <row r="479" ht="15.75" customHeight="1">
      <c r="E479" s="4" t="str">
        <f>IFERROR(__xludf.DUMMYFUNCTION("GOOGLETRANSLATE(D479, ""he"", ""en"")"),"#VALUE!")</f>
        <v>#VALUE!</v>
      </c>
    </row>
    <row r="480" ht="15.75" customHeight="1">
      <c r="E480" s="4" t="str">
        <f>IFERROR(__xludf.DUMMYFUNCTION("GOOGLETRANSLATE(D480, ""he"", ""en"")"),"#VALUE!")</f>
        <v>#VALUE!</v>
      </c>
    </row>
    <row r="481" ht="15.75" customHeight="1">
      <c r="E481" s="4" t="str">
        <f>IFERROR(__xludf.DUMMYFUNCTION("GOOGLETRANSLATE(D481, ""he"", ""en"")"),"#VALUE!")</f>
        <v>#VALUE!</v>
      </c>
    </row>
    <row r="482" ht="15.75" customHeight="1">
      <c r="E482" s="4" t="str">
        <f>IFERROR(__xludf.DUMMYFUNCTION("GOOGLETRANSLATE(D482, ""he"", ""en"")"),"#VALUE!")</f>
        <v>#VALUE!</v>
      </c>
    </row>
    <row r="483" ht="15.75" customHeight="1">
      <c r="E483" s="4" t="str">
        <f>IFERROR(__xludf.DUMMYFUNCTION("GOOGLETRANSLATE(D483, ""he"", ""en"")"),"#VALUE!")</f>
        <v>#VALUE!</v>
      </c>
    </row>
    <row r="484" ht="15.75" customHeight="1">
      <c r="E484" s="4" t="str">
        <f>IFERROR(__xludf.DUMMYFUNCTION("GOOGLETRANSLATE(D484, ""he"", ""en"")"),"#VALUE!")</f>
        <v>#VALUE!</v>
      </c>
    </row>
    <row r="485" ht="15.75" customHeight="1">
      <c r="E485" s="4" t="str">
        <f>IFERROR(__xludf.DUMMYFUNCTION("GOOGLETRANSLATE(D485, ""he"", ""en"")"),"#VALUE!")</f>
        <v>#VALUE!</v>
      </c>
    </row>
    <row r="486" ht="15.75" customHeight="1">
      <c r="E486" s="4" t="str">
        <f>IFERROR(__xludf.DUMMYFUNCTION("GOOGLETRANSLATE(D486, ""he"", ""en"")"),"#VALUE!")</f>
        <v>#VALUE!</v>
      </c>
    </row>
    <row r="487" ht="15.75" customHeight="1">
      <c r="E487" s="4" t="str">
        <f>IFERROR(__xludf.DUMMYFUNCTION("GOOGLETRANSLATE(D487, ""he"", ""en"")"),"#VALUE!")</f>
        <v>#VALUE!</v>
      </c>
    </row>
    <row r="488" ht="15.75" customHeight="1">
      <c r="E488" s="4" t="str">
        <f>IFERROR(__xludf.DUMMYFUNCTION("GOOGLETRANSLATE(D488, ""he"", ""en"")"),"#VALUE!")</f>
        <v>#VALUE!</v>
      </c>
    </row>
    <row r="489" ht="15.75" customHeight="1">
      <c r="E489" s="4" t="str">
        <f>IFERROR(__xludf.DUMMYFUNCTION("GOOGLETRANSLATE(D489, ""he"", ""en"")"),"#VALUE!")</f>
        <v>#VALUE!</v>
      </c>
    </row>
    <row r="490" ht="15.75" customHeight="1">
      <c r="E490" s="4" t="str">
        <f>IFERROR(__xludf.DUMMYFUNCTION("GOOGLETRANSLATE(D490, ""he"", ""en"")"),"#VALUE!")</f>
        <v>#VALUE!</v>
      </c>
    </row>
    <row r="491" ht="15.75" customHeight="1">
      <c r="E491" s="4" t="str">
        <f>IFERROR(__xludf.DUMMYFUNCTION("GOOGLETRANSLATE(D491, ""he"", ""en"")"),"#VALUE!")</f>
        <v>#VALUE!</v>
      </c>
    </row>
    <row r="492" ht="15.75" customHeight="1">
      <c r="E492" s="4" t="str">
        <f>IFERROR(__xludf.DUMMYFUNCTION("GOOGLETRANSLATE(D492, ""he"", ""en"")"),"#VALUE!")</f>
        <v>#VALUE!</v>
      </c>
    </row>
    <row r="493" ht="15.75" customHeight="1">
      <c r="E493" s="4" t="str">
        <f>IFERROR(__xludf.DUMMYFUNCTION("GOOGLETRANSLATE(D493, ""he"", ""en"")"),"#VALUE!")</f>
        <v>#VALUE!</v>
      </c>
    </row>
    <row r="494" ht="15.75" customHeight="1">
      <c r="E494" s="4" t="str">
        <f>IFERROR(__xludf.DUMMYFUNCTION("GOOGLETRANSLATE(D494, ""he"", ""en"")"),"#VALUE!")</f>
        <v>#VALUE!</v>
      </c>
    </row>
    <row r="495" ht="15.75" customHeight="1">
      <c r="E495" s="4" t="str">
        <f>IFERROR(__xludf.DUMMYFUNCTION("GOOGLETRANSLATE(D495, ""he"", ""en"")"),"#VALUE!")</f>
        <v>#VALUE!</v>
      </c>
    </row>
    <row r="496" ht="15.75" customHeight="1">
      <c r="E496" s="4" t="str">
        <f>IFERROR(__xludf.DUMMYFUNCTION("GOOGLETRANSLATE(D496, ""he"", ""en"")"),"#VALUE!")</f>
        <v>#VALUE!</v>
      </c>
    </row>
    <row r="497" ht="15.75" customHeight="1">
      <c r="E497" s="4" t="str">
        <f>IFERROR(__xludf.DUMMYFUNCTION("GOOGLETRANSLATE(D497, ""he"", ""en"")"),"#VALUE!")</f>
        <v>#VALUE!</v>
      </c>
    </row>
    <row r="498" ht="15.75" customHeight="1">
      <c r="E498" s="4" t="str">
        <f>IFERROR(__xludf.DUMMYFUNCTION("GOOGLETRANSLATE(D498, ""he"", ""en"")"),"#VALUE!")</f>
        <v>#VALUE!</v>
      </c>
    </row>
    <row r="499" ht="15.75" customHeight="1">
      <c r="E499" s="4" t="str">
        <f>IFERROR(__xludf.DUMMYFUNCTION("GOOGLETRANSLATE(D499, ""he"", ""en"")"),"#VALUE!")</f>
        <v>#VALUE!</v>
      </c>
    </row>
    <row r="500" ht="15.75" customHeight="1">
      <c r="E500" s="4" t="str">
        <f>IFERROR(__xludf.DUMMYFUNCTION("GOOGLETRANSLATE(D500, ""he"", ""en"")"),"#VALUE!")</f>
        <v>#VALUE!</v>
      </c>
    </row>
    <row r="501" ht="15.75" customHeight="1">
      <c r="E501" s="4" t="str">
        <f>IFERROR(__xludf.DUMMYFUNCTION("GOOGLETRANSLATE(D501, ""he"", ""en"")"),"#VALUE!")</f>
        <v>#VALUE!</v>
      </c>
    </row>
    <row r="502" ht="15.75" customHeight="1">
      <c r="E502" s="4" t="str">
        <f>IFERROR(__xludf.DUMMYFUNCTION("GOOGLETRANSLATE(D502, ""he"", ""en"")"),"#VALUE!")</f>
        <v>#VALUE!</v>
      </c>
    </row>
    <row r="503" ht="15.75" customHeight="1">
      <c r="E503" s="4" t="str">
        <f>IFERROR(__xludf.DUMMYFUNCTION("GOOGLETRANSLATE(D503, ""he"", ""en"")"),"#VALUE!")</f>
        <v>#VALUE!</v>
      </c>
    </row>
    <row r="504" ht="15.75" customHeight="1">
      <c r="E504" s="4" t="str">
        <f>IFERROR(__xludf.DUMMYFUNCTION("GOOGLETRANSLATE(D504, ""he"", ""en"")"),"#VALUE!")</f>
        <v>#VALUE!</v>
      </c>
    </row>
    <row r="505" ht="15.75" customHeight="1">
      <c r="E505" s="4" t="str">
        <f>IFERROR(__xludf.DUMMYFUNCTION("GOOGLETRANSLATE(D505, ""he"", ""en"")"),"#VALUE!")</f>
        <v>#VALUE!</v>
      </c>
    </row>
    <row r="506" ht="15.75" customHeight="1">
      <c r="E506" s="4" t="str">
        <f>IFERROR(__xludf.DUMMYFUNCTION("GOOGLETRANSLATE(D506, ""he"", ""en"")"),"#VALUE!")</f>
        <v>#VALUE!</v>
      </c>
    </row>
    <row r="507" ht="15.75" customHeight="1">
      <c r="E507" s="4" t="str">
        <f>IFERROR(__xludf.DUMMYFUNCTION("GOOGLETRANSLATE(D507, ""he"", ""en"")"),"#VALUE!")</f>
        <v>#VALUE!</v>
      </c>
    </row>
    <row r="508" ht="15.75" customHeight="1">
      <c r="E508" s="4" t="str">
        <f>IFERROR(__xludf.DUMMYFUNCTION("GOOGLETRANSLATE(D508, ""he"", ""en"")"),"#VALUE!")</f>
        <v>#VALUE!</v>
      </c>
    </row>
    <row r="509" ht="15.75" customHeight="1">
      <c r="E509" s="4" t="str">
        <f>IFERROR(__xludf.DUMMYFUNCTION("GOOGLETRANSLATE(D509, ""he"", ""en"")"),"#VALUE!")</f>
        <v>#VALUE!</v>
      </c>
    </row>
    <row r="510" ht="15.75" customHeight="1">
      <c r="E510" s="4" t="str">
        <f>IFERROR(__xludf.DUMMYFUNCTION("GOOGLETRANSLATE(D510, ""he"", ""en"")"),"#VALUE!")</f>
        <v>#VALUE!</v>
      </c>
    </row>
    <row r="511" ht="15.75" customHeight="1">
      <c r="E511" s="4" t="str">
        <f>IFERROR(__xludf.DUMMYFUNCTION("GOOGLETRANSLATE(D511, ""he"", ""en"")"),"#VALUE!")</f>
        <v>#VALUE!</v>
      </c>
    </row>
    <row r="512" ht="15.75" customHeight="1">
      <c r="E512" s="4" t="str">
        <f>IFERROR(__xludf.DUMMYFUNCTION("GOOGLETRANSLATE(D512, ""he"", ""en"")"),"#VALUE!")</f>
        <v>#VALUE!</v>
      </c>
    </row>
    <row r="513" ht="15.75" customHeight="1">
      <c r="E513" s="4" t="str">
        <f>IFERROR(__xludf.DUMMYFUNCTION("GOOGLETRANSLATE(D513, ""he"", ""en"")"),"#VALUE!")</f>
        <v>#VALUE!</v>
      </c>
    </row>
    <row r="514" ht="15.75" customHeight="1">
      <c r="E514" s="4" t="str">
        <f>IFERROR(__xludf.DUMMYFUNCTION("GOOGLETRANSLATE(D514, ""he"", ""en"")"),"#VALUE!")</f>
        <v>#VALUE!</v>
      </c>
    </row>
    <row r="515" ht="15.75" customHeight="1">
      <c r="E515" s="4" t="str">
        <f>IFERROR(__xludf.DUMMYFUNCTION("GOOGLETRANSLATE(D515, ""he"", ""en"")"),"#VALUE!")</f>
        <v>#VALUE!</v>
      </c>
    </row>
    <row r="516" ht="15.75" customHeight="1">
      <c r="E516" s="4" t="str">
        <f>IFERROR(__xludf.DUMMYFUNCTION("GOOGLETRANSLATE(D516, ""he"", ""en"")"),"#VALUE!")</f>
        <v>#VALUE!</v>
      </c>
    </row>
    <row r="517" ht="15.75" customHeight="1">
      <c r="E517" s="4" t="str">
        <f>IFERROR(__xludf.DUMMYFUNCTION("GOOGLETRANSLATE(D517, ""he"", ""en"")"),"#VALUE!")</f>
        <v>#VALUE!</v>
      </c>
    </row>
    <row r="518" ht="15.75" customHeight="1">
      <c r="E518" s="4" t="str">
        <f>IFERROR(__xludf.DUMMYFUNCTION("GOOGLETRANSLATE(D518, ""he"", ""en"")"),"#VALUE!")</f>
        <v>#VALUE!</v>
      </c>
    </row>
    <row r="519" ht="15.75" customHeight="1">
      <c r="E519" s="4" t="str">
        <f>IFERROR(__xludf.DUMMYFUNCTION("GOOGLETRANSLATE(D519, ""he"", ""en"")"),"#VALUE!")</f>
        <v>#VALUE!</v>
      </c>
    </row>
    <row r="520" ht="15.75" customHeight="1">
      <c r="E520" s="4" t="str">
        <f>IFERROR(__xludf.DUMMYFUNCTION("GOOGLETRANSLATE(D520, ""he"", ""en"")"),"#VALUE!")</f>
        <v>#VALUE!</v>
      </c>
    </row>
    <row r="521" ht="15.75" customHeight="1">
      <c r="E521" s="4" t="str">
        <f>IFERROR(__xludf.DUMMYFUNCTION("GOOGLETRANSLATE(D521, ""he"", ""en"")"),"#VALUE!")</f>
        <v>#VALUE!</v>
      </c>
    </row>
    <row r="522" ht="15.75" customHeight="1">
      <c r="E522" s="4" t="str">
        <f>IFERROR(__xludf.DUMMYFUNCTION("GOOGLETRANSLATE(D522, ""he"", ""en"")"),"#VALUE!")</f>
        <v>#VALUE!</v>
      </c>
    </row>
    <row r="523" ht="15.75" customHeight="1">
      <c r="E523" s="4" t="str">
        <f>IFERROR(__xludf.DUMMYFUNCTION("GOOGLETRANSLATE(D523, ""he"", ""en"")"),"#VALUE!")</f>
        <v>#VALUE!</v>
      </c>
    </row>
    <row r="524" ht="15.75" customHeight="1">
      <c r="E524" s="4" t="str">
        <f>IFERROR(__xludf.DUMMYFUNCTION("GOOGLETRANSLATE(D524, ""he"", ""en"")"),"#VALUE!")</f>
        <v>#VALUE!</v>
      </c>
    </row>
    <row r="525" ht="15.75" customHeight="1">
      <c r="E525" s="4" t="str">
        <f>IFERROR(__xludf.DUMMYFUNCTION("GOOGLETRANSLATE(D525, ""he"", ""en"")"),"#VALUE!")</f>
        <v>#VALUE!</v>
      </c>
    </row>
    <row r="526" ht="15.75" customHeight="1">
      <c r="E526" s="4" t="str">
        <f>IFERROR(__xludf.DUMMYFUNCTION("GOOGLETRANSLATE(D526, ""he"", ""en"")"),"#VALUE!")</f>
        <v>#VALUE!</v>
      </c>
    </row>
    <row r="527" ht="15.75" customHeight="1">
      <c r="E527" s="4" t="str">
        <f>IFERROR(__xludf.DUMMYFUNCTION("GOOGLETRANSLATE(D527, ""he"", ""en"")"),"#VALUE!")</f>
        <v>#VALUE!</v>
      </c>
    </row>
    <row r="528" ht="15.75" customHeight="1">
      <c r="E528" s="4" t="str">
        <f>IFERROR(__xludf.DUMMYFUNCTION("GOOGLETRANSLATE(D528, ""he"", ""en"")"),"#VALUE!")</f>
        <v>#VALUE!</v>
      </c>
    </row>
    <row r="529" ht="15.75" customHeight="1">
      <c r="E529" s="4" t="str">
        <f>IFERROR(__xludf.DUMMYFUNCTION("GOOGLETRANSLATE(D529, ""he"", ""en"")"),"#VALUE!")</f>
        <v>#VALUE!</v>
      </c>
    </row>
    <row r="530" ht="15.75" customHeight="1">
      <c r="E530" s="4" t="str">
        <f>IFERROR(__xludf.DUMMYFUNCTION("GOOGLETRANSLATE(D530, ""he"", ""en"")"),"#VALUE!")</f>
        <v>#VALUE!</v>
      </c>
    </row>
    <row r="531" ht="15.75" customHeight="1">
      <c r="E531" s="4" t="str">
        <f>IFERROR(__xludf.DUMMYFUNCTION("GOOGLETRANSLATE(D531, ""he"", ""en"")"),"#VALUE!")</f>
        <v>#VALUE!</v>
      </c>
    </row>
    <row r="532" ht="15.75" customHeight="1">
      <c r="E532" s="4" t="str">
        <f>IFERROR(__xludf.DUMMYFUNCTION("GOOGLETRANSLATE(D532, ""he"", ""en"")"),"#VALUE!")</f>
        <v>#VALUE!</v>
      </c>
    </row>
    <row r="533" ht="15.75" customHeight="1">
      <c r="E533" s="4" t="str">
        <f>IFERROR(__xludf.DUMMYFUNCTION("GOOGLETRANSLATE(D533, ""he"", ""en"")"),"#VALUE!")</f>
        <v>#VALUE!</v>
      </c>
    </row>
    <row r="534" ht="15.75" customHeight="1">
      <c r="E534" s="4" t="str">
        <f>IFERROR(__xludf.DUMMYFUNCTION("GOOGLETRANSLATE(D534, ""he"", ""en"")"),"#VALUE!")</f>
        <v>#VALUE!</v>
      </c>
    </row>
    <row r="535" ht="15.75" customHeight="1">
      <c r="E535" s="4" t="str">
        <f>IFERROR(__xludf.DUMMYFUNCTION("GOOGLETRANSLATE(D535, ""he"", ""en"")"),"#VALUE!")</f>
        <v>#VALUE!</v>
      </c>
    </row>
    <row r="536" ht="15.75" customHeight="1">
      <c r="E536" s="4" t="str">
        <f>IFERROR(__xludf.DUMMYFUNCTION("GOOGLETRANSLATE(D536, ""he"", ""en"")"),"#VALUE!")</f>
        <v>#VALUE!</v>
      </c>
    </row>
    <row r="537" ht="15.75" customHeight="1">
      <c r="E537" s="4" t="str">
        <f>IFERROR(__xludf.DUMMYFUNCTION("GOOGLETRANSLATE(D537, ""he"", ""en"")"),"#VALUE!")</f>
        <v>#VALUE!</v>
      </c>
    </row>
    <row r="538" ht="15.75" customHeight="1">
      <c r="E538" s="4" t="str">
        <f>IFERROR(__xludf.DUMMYFUNCTION("GOOGLETRANSLATE(D538, ""he"", ""en"")"),"#VALUE!")</f>
        <v>#VALUE!</v>
      </c>
    </row>
    <row r="539" ht="15.75" customHeight="1">
      <c r="E539" s="4" t="str">
        <f>IFERROR(__xludf.DUMMYFUNCTION("GOOGLETRANSLATE(D539, ""he"", ""en"")"),"#VALUE!")</f>
        <v>#VALUE!</v>
      </c>
    </row>
    <row r="540" ht="15.75" customHeight="1">
      <c r="E540" s="4" t="str">
        <f>IFERROR(__xludf.DUMMYFUNCTION("GOOGLETRANSLATE(D540, ""he"", ""en"")"),"#VALUE!")</f>
        <v>#VALUE!</v>
      </c>
    </row>
    <row r="541" ht="15.75" customHeight="1">
      <c r="E541" s="4" t="str">
        <f>IFERROR(__xludf.DUMMYFUNCTION("GOOGLETRANSLATE(D541, ""he"", ""en"")"),"#VALUE!")</f>
        <v>#VALUE!</v>
      </c>
    </row>
    <row r="542" ht="15.75" customHeight="1">
      <c r="E542" s="4" t="str">
        <f>IFERROR(__xludf.DUMMYFUNCTION("GOOGLETRANSLATE(D542, ""he"", ""en"")"),"#VALUE!")</f>
        <v>#VALUE!</v>
      </c>
    </row>
    <row r="543" ht="15.75" customHeight="1">
      <c r="E543" s="4" t="str">
        <f>IFERROR(__xludf.DUMMYFUNCTION("GOOGLETRANSLATE(D543, ""he"", ""en"")"),"#VALUE!")</f>
        <v>#VALUE!</v>
      </c>
    </row>
    <row r="544" ht="15.75" customHeight="1">
      <c r="E544" s="4" t="str">
        <f>IFERROR(__xludf.DUMMYFUNCTION("GOOGLETRANSLATE(D544, ""he"", ""en"")"),"#VALUE!")</f>
        <v>#VALUE!</v>
      </c>
    </row>
    <row r="545" ht="15.75" customHeight="1">
      <c r="E545" s="4" t="str">
        <f>IFERROR(__xludf.DUMMYFUNCTION("GOOGLETRANSLATE(D545, ""he"", ""en"")"),"#VALUE!")</f>
        <v>#VALUE!</v>
      </c>
    </row>
    <row r="546" ht="15.75" customHeight="1">
      <c r="E546" s="4" t="str">
        <f>IFERROR(__xludf.DUMMYFUNCTION("GOOGLETRANSLATE(D546, ""he"", ""en"")"),"#VALUE!")</f>
        <v>#VALUE!</v>
      </c>
    </row>
    <row r="547" ht="15.75" customHeight="1">
      <c r="E547" s="4" t="str">
        <f>IFERROR(__xludf.DUMMYFUNCTION("GOOGLETRANSLATE(D547, ""he"", ""en"")"),"#VALUE!")</f>
        <v>#VALUE!</v>
      </c>
    </row>
    <row r="548" ht="15.75" customHeight="1">
      <c r="E548" s="4" t="str">
        <f>IFERROR(__xludf.DUMMYFUNCTION("GOOGLETRANSLATE(D548, ""he"", ""en"")"),"#VALUE!")</f>
        <v>#VALUE!</v>
      </c>
    </row>
    <row r="549" ht="15.75" customHeight="1">
      <c r="E549" s="4" t="str">
        <f>IFERROR(__xludf.DUMMYFUNCTION("GOOGLETRANSLATE(D549, ""he"", ""en"")"),"#VALUE!")</f>
        <v>#VALUE!</v>
      </c>
    </row>
    <row r="550" ht="15.75" customHeight="1">
      <c r="E550" s="4" t="str">
        <f>IFERROR(__xludf.DUMMYFUNCTION("GOOGLETRANSLATE(D550, ""he"", ""en"")"),"#VALUE!")</f>
        <v>#VALUE!</v>
      </c>
    </row>
    <row r="551" ht="15.75" customHeight="1">
      <c r="E551" s="4" t="str">
        <f>IFERROR(__xludf.DUMMYFUNCTION("GOOGLETRANSLATE(D551, ""he"", ""en"")"),"#VALUE!")</f>
        <v>#VALUE!</v>
      </c>
    </row>
    <row r="552" ht="15.75" customHeight="1">
      <c r="E552" s="4" t="str">
        <f>IFERROR(__xludf.DUMMYFUNCTION("GOOGLETRANSLATE(D552, ""he"", ""en"")"),"#VALUE!")</f>
        <v>#VALUE!</v>
      </c>
    </row>
    <row r="553" ht="15.75" customHeight="1">
      <c r="E553" s="4" t="str">
        <f>IFERROR(__xludf.DUMMYFUNCTION("GOOGLETRANSLATE(D553, ""he"", ""en"")"),"#VALUE!")</f>
        <v>#VALUE!</v>
      </c>
    </row>
    <row r="554" ht="15.75" customHeight="1">
      <c r="E554" s="4" t="str">
        <f>IFERROR(__xludf.DUMMYFUNCTION("GOOGLETRANSLATE(D554, ""he"", ""en"")"),"#VALUE!")</f>
        <v>#VALUE!</v>
      </c>
    </row>
    <row r="555" ht="15.75" customHeight="1">
      <c r="E555" s="4" t="str">
        <f>IFERROR(__xludf.DUMMYFUNCTION("GOOGLETRANSLATE(D555, ""he"", ""en"")"),"#VALUE!")</f>
        <v>#VALUE!</v>
      </c>
    </row>
    <row r="556" ht="15.75" customHeight="1">
      <c r="E556" s="4" t="str">
        <f>IFERROR(__xludf.DUMMYFUNCTION("GOOGLETRANSLATE(D556, ""he"", ""en"")"),"#VALUE!")</f>
        <v>#VALUE!</v>
      </c>
    </row>
    <row r="557" ht="15.75" customHeight="1">
      <c r="E557" s="4" t="str">
        <f>IFERROR(__xludf.DUMMYFUNCTION("GOOGLETRANSLATE(D557, ""he"", ""en"")"),"#VALUE!")</f>
        <v>#VALUE!</v>
      </c>
    </row>
    <row r="558" ht="15.75" customHeight="1">
      <c r="E558" s="4" t="str">
        <f>IFERROR(__xludf.DUMMYFUNCTION("GOOGLETRANSLATE(D558, ""he"", ""en"")"),"#VALUE!")</f>
        <v>#VALUE!</v>
      </c>
    </row>
    <row r="559" ht="15.75" customHeight="1">
      <c r="E559" s="4" t="str">
        <f>IFERROR(__xludf.DUMMYFUNCTION("GOOGLETRANSLATE(D559, ""he"", ""en"")"),"#VALUE!")</f>
        <v>#VALUE!</v>
      </c>
    </row>
    <row r="560" ht="15.75" customHeight="1">
      <c r="E560" s="4" t="str">
        <f>IFERROR(__xludf.DUMMYFUNCTION("GOOGLETRANSLATE(D560, ""he"", ""en"")"),"#VALUE!")</f>
        <v>#VALUE!</v>
      </c>
    </row>
    <row r="561" ht="15.75" customHeight="1">
      <c r="E561" s="4" t="str">
        <f>IFERROR(__xludf.DUMMYFUNCTION("GOOGLETRANSLATE(D561, ""he"", ""en"")"),"#VALUE!")</f>
        <v>#VALUE!</v>
      </c>
    </row>
    <row r="562" ht="15.75" customHeight="1">
      <c r="E562" s="4" t="str">
        <f>IFERROR(__xludf.DUMMYFUNCTION("GOOGLETRANSLATE(D562, ""he"", ""en"")"),"#VALUE!")</f>
        <v>#VALUE!</v>
      </c>
    </row>
    <row r="563" ht="15.75" customHeight="1">
      <c r="E563" s="4" t="str">
        <f>IFERROR(__xludf.DUMMYFUNCTION("GOOGLETRANSLATE(D563, ""he"", ""en"")"),"#VALUE!")</f>
        <v>#VALUE!</v>
      </c>
    </row>
    <row r="564" ht="15.75" customHeight="1">
      <c r="E564" s="4" t="str">
        <f>IFERROR(__xludf.DUMMYFUNCTION("GOOGLETRANSLATE(D564, ""he"", ""en"")"),"#VALUE!")</f>
        <v>#VALUE!</v>
      </c>
    </row>
    <row r="565" ht="15.75" customHeight="1">
      <c r="E565" s="4" t="str">
        <f>IFERROR(__xludf.DUMMYFUNCTION("GOOGLETRANSLATE(D565, ""he"", ""en"")"),"#VALUE!")</f>
        <v>#VALUE!</v>
      </c>
    </row>
    <row r="566" ht="15.75" customHeight="1">
      <c r="E566" s="4" t="str">
        <f>IFERROR(__xludf.DUMMYFUNCTION("GOOGLETRANSLATE(D566, ""he"", ""en"")"),"#VALUE!")</f>
        <v>#VALUE!</v>
      </c>
    </row>
    <row r="567" ht="15.75" customHeight="1">
      <c r="E567" s="4" t="str">
        <f>IFERROR(__xludf.DUMMYFUNCTION("GOOGLETRANSLATE(D567, ""he"", ""en"")"),"#VALUE!")</f>
        <v>#VALUE!</v>
      </c>
    </row>
    <row r="568" ht="15.75" customHeight="1">
      <c r="E568" s="4" t="str">
        <f>IFERROR(__xludf.DUMMYFUNCTION("GOOGLETRANSLATE(D568, ""he"", ""en"")"),"#VALUE!")</f>
        <v>#VALUE!</v>
      </c>
    </row>
    <row r="569" ht="15.75" customHeight="1">
      <c r="E569" s="4" t="str">
        <f>IFERROR(__xludf.DUMMYFUNCTION("GOOGLETRANSLATE(D569, ""he"", ""en"")"),"#VALUE!")</f>
        <v>#VALUE!</v>
      </c>
    </row>
    <row r="570" ht="15.75" customHeight="1">
      <c r="E570" s="4" t="str">
        <f>IFERROR(__xludf.DUMMYFUNCTION("GOOGLETRANSLATE(D570, ""he"", ""en"")"),"#VALUE!")</f>
        <v>#VALUE!</v>
      </c>
    </row>
    <row r="571" ht="15.75" customHeight="1">
      <c r="E571" s="4" t="str">
        <f>IFERROR(__xludf.DUMMYFUNCTION("GOOGLETRANSLATE(D571, ""he"", ""en"")"),"#VALUE!")</f>
        <v>#VALUE!</v>
      </c>
    </row>
    <row r="572" ht="15.75" customHeight="1">
      <c r="E572" s="4" t="str">
        <f>IFERROR(__xludf.DUMMYFUNCTION("GOOGLETRANSLATE(D572, ""he"", ""en"")"),"#VALUE!")</f>
        <v>#VALUE!</v>
      </c>
    </row>
    <row r="573" ht="15.75" customHeight="1">
      <c r="E573" s="4" t="str">
        <f>IFERROR(__xludf.DUMMYFUNCTION("GOOGLETRANSLATE(D573, ""he"", ""en"")"),"#VALUE!")</f>
        <v>#VALUE!</v>
      </c>
    </row>
    <row r="574" ht="15.75" customHeight="1">
      <c r="E574" s="4" t="str">
        <f>IFERROR(__xludf.DUMMYFUNCTION("GOOGLETRANSLATE(D574, ""he"", ""en"")"),"#VALUE!")</f>
        <v>#VALUE!</v>
      </c>
    </row>
    <row r="575" ht="15.75" customHeight="1">
      <c r="E575" s="4" t="str">
        <f>IFERROR(__xludf.DUMMYFUNCTION("GOOGLETRANSLATE(D575, ""he"", ""en"")"),"#VALUE!")</f>
        <v>#VALUE!</v>
      </c>
    </row>
    <row r="576" ht="15.75" customHeight="1">
      <c r="E576" s="4" t="str">
        <f>IFERROR(__xludf.DUMMYFUNCTION("GOOGLETRANSLATE(D576, ""he"", ""en"")"),"#VALUE!")</f>
        <v>#VALUE!</v>
      </c>
    </row>
    <row r="577" ht="15.75" customHeight="1">
      <c r="E577" s="4" t="str">
        <f>IFERROR(__xludf.DUMMYFUNCTION("GOOGLETRANSLATE(D577, ""he"", ""en"")"),"#VALUE!")</f>
        <v>#VALUE!</v>
      </c>
    </row>
    <row r="578" ht="15.75" customHeight="1">
      <c r="E578" s="4" t="str">
        <f>IFERROR(__xludf.DUMMYFUNCTION("GOOGLETRANSLATE(D578, ""he"", ""en"")"),"#VALUE!")</f>
        <v>#VALUE!</v>
      </c>
    </row>
    <row r="579" ht="15.75" customHeight="1">
      <c r="E579" s="4" t="str">
        <f>IFERROR(__xludf.DUMMYFUNCTION("GOOGLETRANSLATE(D579, ""he"", ""en"")"),"#VALUE!")</f>
        <v>#VALUE!</v>
      </c>
    </row>
    <row r="580" ht="15.75" customHeight="1">
      <c r="E580" s="4" t="str">
        <f>IFERROR(__xludf.DUMMYFUNCTION("GOOGLETRANSLATE(D580, ""he"", ""en"")"),"#VALUE!")</f>
        <v>#VALUE!</v>
      </c>
    </row>
    <row r="581" ht="15.75" customHeight="1">
      <c r="E581" s="4" t="str">
        <f>IFERROR(__xludf.DUMMYFUNCTION("GOOGLETRANSLATE(D581, ""he"", ""en"")"),"#VALUE!")</f>
        <v>#VALUE!</v>
      </c>
    </row>
    <row r="582" ht="15.75" customHeight="1">
      <c r="E582" s="4" t="str">
        <f>IFERROR(__xludf.DUMMYFUNCTION("GOOGLETRANSLATE(D582, ""he"", ""en"")"),"#VALUE!")</f>
        <v>#VALUE!</v>
      </c>
    </row>
    <row r="583" ht="15.75" customHeight="1">
      <c r="E583" s="4" t="str">
        <f>IFERROR(__xludf.DUMMYFUNCTION("GOOGLETRANSLATE(D583, ""he"", ""en"")"),"#VALUE!")</f>
        <v>#VALUE!</v>
      </c>
    </row>
    <row r="584" ht="15.75" customHeight="1">
      <c r="E584" s="4" t="str">
        <f>IFERROR(__xludf.DUMMYFUNCTION("GOOGLETRANSLATE(D584, ""he"", ""en"")"),"#VALUE!")</f>
        <v>#VALUE!</v>
      </c>
    </row>
    <row r="585" ht="15.75" customHeight="1">
      <c r="E585" s="4" t="str">
        <f>IFERROR(__xludf.DUMMYFUNCTION("GOOGLETRANSLATE(D585, ""he"", ""en"")"),"#VALUE!")</f>
        <v>#VALUE!</v>
      </c>
    </row>
    <row r="586" ht="15.75" customHeight="1">
      <c r="E586" s="4" t="str">
        <f>IFERROR(__xludf.DUMMYFUNCTION("GOOGLETRANSLATE(D586, ""he"", ""en"")"),"#VALUE!")</f>
        <v>#VALUE!</v>
      </c>
    </row>
    <row r="587" ht="15.75" customHeight="1">
      <c r="E587" s="4" t="str">
        <f>IFERROR(__xludf.DUMMYFUNCTION("GOOGLETRANSLATE(D587, ""he"", ""en"")"),"#VALUE!")</f>
        <v>#VALUE!</v>
      </c>
    </row>
    <row r="588" ht="15.75" customHeight="1">
      <c r="E588" s="4" t="str">
        <f>IFERROR(__xludf.DUMMYFUNCTION("GOOGLETRANSLATE(D588, ""he"", ""en"")"),"#VALUE!")</f>
        <v>#VALUE!</v>
      </c>
    </row>
    <row r="589" ht="15.75" customHeight="1">
      <c r="E589" s="4" t="str">
        <f>IFERROR(__xludf.DUMMYFUNCTION("GOOGLETRANSLATE(D589, ""he"", ""en"")"),"#VALUE!")</f>
        <v>#VALUE!</v>
      </c>
    </row>
    <row r="590" ht="15.75" customHeight="1">
      <c r="E590" s="4" t="str">
        <f>IFERROR(__xludf.DUMMYFUNCTION("GOOGLETRANSLATE(D590, ""he"", ""en"")"),"#VALUE!")</f>
        <v>#VALUE!</v>
      </c>
    </row>
    <row r="591" ht="15.75" customHeight="1">
      <c r="E591" s="4" t="str">
        <f>IFERROR(__xludf.DUMMYFUNCTION("GOOGLETRANSLATE(D591, ""he"", ""en"")"),"#VALUE!")</f>
        <v>#VALUE!</v>
      </c>
    </row>
    <row r="592" ht="15.75" customHeight="1">
      <c r="E592" s="4" t="str">
        <f>IFERROR(__xludf.DUMMYFUNCTION("GOOGLETRANSLATE(D592, ""he"", ""en"")"),"#VALUE!")</f>
        <v>#VALUE!</v>
      </c>
    </row>
    <row r="593" ht="15.75" customHeight="1">
      <c r="E593" s="4" t="str">
        <f>IFERROR(__xludf.DUMMYFUNCTION("GOOGLETRANSLATE(D593, ""he"", ""en"")"),"#VALUE!")</f>
        <v>#VALUE!</v>
      </c>
    </row>
    <row r="594" ht="15.75" customHeight="1">
      <c r="E594" s="4" t="str">
        <f>IFERROR(__xludf.DUMMYFUNCTION("GOOGLETRANSLATE(D594, ""he"", ""en"")"),"#VALUE!")</f>
        <v>#VALUE!</v>
      </c>
    </row>
    <row r="595" ht="15.75" customHeight="1">
      <c r="E595" s="4" t="str">
        <f>IFERROR(__xludf.DUMMYFUNCTION("GOOGLETRANSLATE(D595, ""he"", ""en"")"),"#VALUE!")</f>
        <v>#VALUE!</v>
      </c>
    </row>
    <row r="596" ht="15.75" customHeight="1">
      <c r="E596" s="4" t="str">
        <f>IFERROR(__xludf.DUMMYFUNCTION("GOOGLETRANSLATE(D596, ""he"", ""en"")"),"#VALUE!")</f>
        <v>#VALUE!</v>
      </c>
    </row>
    <row r="597" ht="15.75" customHeight="1">
      <c r="E597" s="4" t="str">
        <f>IFERROR(__xludf.DUMMYFUNCTION("GOOGLETRANSLATE(D597, ""he"", ""en"")"),"#VALUE!")</f>
        <v>#VALUE!</v>
      </c>
    </row>
    <row r="598" ht="15.75" customHeight="1">
      <c r="E598" s="4" t="str">
        <f>IFERROR(__xludf.DUMMYFUNCTION("GOOGLETRANSLATE(D598, ""he"", ""en"")"),"#VALUE!")</f>
        <v>#VALUE!</v>
      </c>
    </row>
    <row r="599" ht="15.75" customHeight="1">
      <c r="E599" s="4" t="str">
        <f>IFERROR(__xludf.DUMMYFUNCTION("GOOGLETRANSLATE(D599, ""he"", ""en"")"),"#VALUE!")</f>
        <v>#VALUE!</v>
      </c>
    </row>
    <row r="600" ht="15.75" customHeight="1">
      <c r="E600" s="4" t="str">
        <f>IFERROR(__xludf.DUMMYFUNCTION("GOOGLETRANSLATE(D600, ""he"", ""en"")"),"#VALUE!")</f>
        <v>#VALUE!</v>
      </c>
    </row>
    <row r="601" ht="15.75" customHeight="1">
      <c r="E601" s="4" t="str">
        <f>IFERROR(__xludf.DUMMYFUNCTION("GOOGLETRANSLATE(D601, ""he"", ""en"")"),"#VALUE!")</f>
        <v>#VALUE!</v>
      </c>
    </row>
    <row r="602" ht="15.75" customHeight="1">
      <c r="E602" s="4" t="str">
        <f>IFERROR(__xludf.DUMMYFUNCTION("GOOGLETRANSLATE(D602, ""he"", ""en"")"),"#VALUE!")</f>
        <v>#VALUE!</v>
      </c>
    </row>
    <row r="603" ht="15.75" customHeight="1">
      <c r="E603" s="4" t="str">
        <f>IFERROR(__xludf.DUMMYFUNCTION("GOOGLETRANSLATE(D603, ""he"", ""en"")"),"#VALUE!")</f>
        <v>#VALUE!</v>
      </c>
    </row>
    <row r="604" ht="15.75" customHeight="1">
      <c r="E604" s="4" t="str">
        <f>IFERROR(__xludf.DUMMYFUNCTION("GOOGLETRANSLATE(D604, ""he"", ""en"")"),"#VALUE!")</f>
        <v>#VALUE!</v>
      </c>
    </row>
    <row r="605" ht="15.75" customHeight="1">
      <c r="E605" s="4" t="str">
        <f>IFERROR(__xludf.DUMMYFUNCTION("GOOGLETRANSLATE(D605, ""he"", ""en"")"),"#VALUE!")</f>
        <v>#VALUE!</v>
      </c>
    </row>
    <row r="606" ht="15.75" customHeight="1">
      <c r="E606" s="4" t="str">
        <f>IFERROR(__xludf.DUMMYFUNCTION("GOOGLETRANSLATE(D606, ""he"", ""en"")"),"#VALUE!")</f>
        <v>#VALUE!</v>
      </c>
    </row>
    <row r="607" ht="15.75" customHeight="1">
      <c r="E607" s="4" t="str">
        <f>IFERROR(__xludf.DUMMYFUNCTION("GOOGLETRANSLATE(D607, ""he"", ""en"")"),"#VALUE!")</f>
        <v>#VALUE!</v>
      </c>
    </row>
    <row r="608" ht="15.75" customHeight="1">
      <c r="E608" s="4" t="str">
        <f>IFERROR(__xludf.DUMMYFUNCTION("GOOGLETRANSLATE(D608, ""he"", ""en"")"),"#VALUE!")</f>
        <v>#VALUE!</v>
      </c>
    </row>
    <row r="609" ht="15.75" customHeight="1">
      <c r="E609" s="4" t="str">
        <f>IFERROR(__xludf.DUMMYFUNCTION("GOOGLETRANSLATE(D609, ""he"", ""en"")"),"#VALUE!")</f>
        <v>#VALUE!</v>
      </c>
    </row>
    <row r="610" ht="15.75" customHeight="1">
      <c r="E610" s="4" t="str">
        <f>IFERROR(__xludf.DUMMYFUNCTION("GOOGLETRANSLATE(D610, ""he"", ""en"")"),"#VALUE!")</f>
        <v>#VALUE!</v>
      </c>
    </row>
    <row r="611" ht="15.75" customHeight="1">
      <c r="E611" s="4" t="str">
        <f>IFERROR(__xludf.DUMMYFUNCTION("GOOGLETRANSLATE(D611, ""he"", ""en"")"),"#VALUE!")</f>
        <v>#VALUE!</v>
      </c>
    </row>
    <row r="612" ht="15.75" customHeight="1">
      <c r="E612" s="4" t="str">
        <f>IFERROR(__xludf.DUMMYFUNCTION("GOOGLETRANSLATE(D612, ""he"", ""en"")"),"#VALUE!")</f>
        <v>#VALUE!</v>
      </c>
    </row>
    <row r="613" ht="15.75" customHeight="1">
      <c r="E613" s="4" t="str">
        <f>IFERROR(__xludf.DUMMYFUNCTION("GOOGLETRANSLATE(D613, ""he"", ""en"")"),"#VALUE!")</f>
        <v>#VALUE!</v>
      </c>
    </row>
    <row r="614" ht="15.75" customHeight="1">
      <c r="E614" s="4" t="str">
        <f>IFERROR(__xludf.DUMMYFUNCTION("GOOGLETRANSLATE(D614, ""he"", ""en"")"),"#VALUE!")</f>
        <v>#VALUE!</v>
      </c>
    </row>
    <row r="615" ht="15.75" customHeight="1">
      <c r="E615" s="4" t="str">
        <f>IFERROR(__xludf.DUMMYFUNCTION("GOOGLETRANSLATE(D615, ""he"", ""en"")"),"#VALUE!")</f>
        <v>#VALUE!</v>
      </c>
    </row>
    <row r="616" ht="15.75" customHeight="1">
      <c r="E616" s="4" t="str">
        <f>IFERROR(__xludf.DUMMYFUNCTION("GOOGLETRANSLATE(D616, ""he"", ""en"")"),"#VALUE!")</f>
        <v>#VALUE!</v>
      </c>
    </row>
    <row r="617" ht="15.75" customHeight="1">
      <c r="E617" s="4" t="str">
        <f>IFERROR(__xludf.DUMMYFUNCTION("GOOGLETRANSLATE(D617, ""he"", ""en"")"),"#VALUE!")</f>
        <v>#VALUE!</v>
      </c>
    </row>
    <row r="618" ht="15.75" customHeight="1">
      <c r="E618" s="4" t="str">
        <f>IFERROR(__xludf.DUMMYFUNCTION("GOOGLETRANSLATE(D618, ""he"", ""en"")"),"#VALUE!")</f>
        <v>#VALUE!</v>
      </c>
    </row>
    <row r="619" ht="15.75" customHeight="1">
      <c r="E619" s="4" t="str">
        <f>IFERROR(__xludf.DUMMYFUNCTION("GOOGLETRANSLATE(D619, ""he"", ""en"")"),"#VALUE!")</f>
        <v>#VALUE!</v>
      </c>
    </row>
    <row r="620" ht="15.75" customHeight="1">
      <c r="E620" s="4" t="str">
        <f>IFERROR(__xludf.DUMMYFUNCTION("GOOGLETRANSLATE(D620, ""he"", ""en"")"),"#VALUE!")</f>
        <v>#VALUE!</v>
      </c>
    </row>
    <row r="621" ht="15.75" customHeight="1">
      <c r="E621" s="4" t="str">
        <f>IFERROR(__xludf.DUMMYFUNCTION("GOOGLETRANSLATE(D621, ""he"", ""en"")"),"#VALUE!")</f>
        <v>#VALUE!</v>
      </c>
    </row>
    <row r="622" ht="15.75" customHeight="1">
      <c r="E622" s="4" t="str">
        <f>IFERROR(__xludf.DUMMYFUNCTION("GOOGLETRANSLATE(D622, ""he"", ""en"")"),"#VALUE!")</f>
        <v>#VALUE!</v>
      </c>
    </row>
    <row r="623" ht="15.75" customHeight="1">
      <c r="E623" s="4" t="str">
        <f>IFERROR(__xludf.DUMMYFUNCTION("GOOGLETRANSLATE(D623, ""he"", ""en"")"),"#VALUE!")</f>
        <v>#VALUE!</v>
      </c>
    </row>
    <row r="624" ht="15.75" customHeight="1">
      <c r="E624" s="4" t="str">
        <f>IFERROR(__xludf.DUMMYFUNCTION("GOOGLETRANSLATE(D624, ""he"", ""en"")"),"#VALUE!")</f>
        <v>#VALUE!</v>
      </c>
    </row>
    <row r="625" ht="15.75" customHeight="1">
      <c r="E625" s="4" t="str">
        <f>IFERROR(__xludf.DUMMYFUNCTION("GOOGLETRANSLATE(D625, ""he"", ""en"")"),"#VALUE!")</f>
        <v>#VALUE!</v>
      </c>
    </row>
    <row r="626" ht="15.75" customHeight="1">
      <c r="E626" s="4" t="str">
        <f>IFERROR(__xludf.DUMMYFUNCTION("GOOGLETRANSLATE(D626, ""he"", ""en"")"),"#VALUE!")</f>
        <v>#VALUE!</v>
      </c>
    </row>
    <row r="627" ht="15.75" customHeight="1">
      <c r="E627" s="4" t="str">
        <f>IFERROR(__xludf.DUMMYFUNCTION("GOOGLETRANSLATE(D627, ""he"", ""en"")"),"#VALUE!")</f>
        <v>#VALUE!</v>
      </c>
    </row>
    <row r="628" ht="15.75" customHeight="1">
      <c r="E628" s="4" t="str">
        <f>IFERROR(__xludf.DUMMYFUNCTION("GOOGLETRANSLATE(D628, ""he"", ""en"")"),"#VALUE!")</f>
        <v>#VALUE!</v>
      </c>
    </row>
    <row r="629" ht="15.75" customHeight="1">
      <c r="E629" s="4" t="str">
        <f>IFERROR(__xludf.DUMMYFUNCTION("GOOGLETRANSLATE(D629, ""he"", ""en"")"),"#VALUE!")</f>
        <v>#VALUE!</v>
      </c>
    </row>
    <row r="630" ht="15.75" customHeight="1">
      <c r="E630" s="4" t="str">
        <f>IFERROR(__xludf.DUMMYFUNCTION("GOOGLETRANSLATE(D630, ""he"", ""en"")"),"#VALUE!")</f>
        <v>#VALUE!</v>
      </c>
    </row>
    <row r="631" ht="15.75" customHeight="1">
      <c r="E631" s="4" t="str">
        <f>IFERROR(__xludf.DUMMYFUNCTION("GOOGLETRANSLATE(D631, ""he"", ""en"")"),"#VALUE!")</f>
        <v>#VALUE!</v>
      </c>
    </row>
    <row r="632" ht="15.75" customHeight="1">
      <c r="E632" s="4" t="str">
        <f>IFERROR(__xludf.DUMMYFUNCTION("GOOGLETRANSLATE(D632, ""he"", ""en"")"),"#VALUE!")</f>
        <v>#VALUE!</v>
      </c>
    </row>
    <row r="633" ht="15.75" customHeight="1">
      <c r="E633" s="4" t="str">
        <f>IFERROR(__xludf.DUMMYFUNCTION("GOOGLETRANSLATE(D633, ""he"", ""en"")"),"#VALUE!")</f>
        <v>#VALUE!</v>
      </c>
    </row>
    <row r="634" ht="15.75" customHeight="1">
      <c r="E634" s="4" t="str">
        <f>IFERROR(__xludf.DUMMYFUNCTION("GOOGLETRANSLATE(D634, ""he"", ""en"")"),"#VALUE!")</f>
        <v>#VALUE!</v>
      </c>
    </row>
    <row r="635" ht="15.75" customHeight="1">
      <c r="E635" s="4" t="str">
        <f>IFERROR(__xludf.DUMMYFUNCTION("GOOGLETRANSLATE(D635, ""he"", ""en"")"),"#VALUE!")</f>
        <v>#VALUE!</v>
      </c>
    </row>
    <row r="636" ht="15.75" customHeight="1">
      <c r="E636" s="4" t="str">
        <f>IFERROR(__xludf.DUMMYFUNCTION("GOOGLETRANSLATE(D636, ""he"", ""en"")"),"#VALUE!")</f>
        <v>#VALUE!</v>
      </c>
    </row>
    <row r="637" ht="15.75" customHeight="1">
      <c r="E637" s="4" t="str">
        <f>IFERROR(__xludf.DUMMYFUNCTION("GOOGLETRANSLATE(D637, ""he"", ""en"")"),"#VALUE!")</f>
        <v>#VALUE!</v>
      </c>
    </row>
    <row r="638" ht="15.75" customHeight="1">
      <c r="E638" s="4" t="str">
        <f>IFERROR(__xludf.DUMMYFUNCTION("GOOGLETRANSLATE(D638, ""he"", ""en"")"),"#VALUE!")</f>
        <v>#VALUE!</v>
      </c>
    </row>
    <row r="639" ht="15.75" customHeight="1">
      <c r="E639" s="4" t="str">
        <f>IFERROR(__xludf.DUMMYFUNCTION("GOOGLETRANSLATE(D639, ""he"", ""en"")"),"#VALUE!")</f>
        <v>#VALUE!</v>
      </c>
    </row>
    <row r="640" ht="15.75" customHeight="1">
      <c r="E640" s="4" t="str">
        <f>IFERROR(__xludf.DUMMYFUNCTION("GOOGLETRANSLATE(D640, ""he"", ""en"")"),"#VALUE!")</f>
        <v>#VALUE!</v>
      </c>
    </row>
    <row r="641" ht="15.75" customHeight="1">
      <c r="E641" s="4" t="str">
        <f>IFERROR(__xludf.DUMMYFUNCTION("GOOGLETRANSLATE(D641, ""he"", ""en"")"),"#VALUE!")</f>
        <v>#VALUE!</v>
      </c>
    </row>
    <row r="642" ht="15.75" customHeight="1">
      <c r="E642" s="4" t="str">
        <f>IFERROR(__xludf.DUMMYFUNCTION("GOOGLETRANSLATE(D642, ""he"", ""en"")"),"#VALUE!")</f>
        <v>#VALUE!</v>
      </c>
    </row>
    <row r="643" ht="15.75" customHeight="1">
      <c r="E643" s="4" t="str">
        <f>IFERROR(__xludf.DUMMYFUNCTION("GOOGLETRANSLATE(D643, ""he"", ""en"")"),"#VALUE!")</f>
        <v>#VALUE!</v>
      </c>
    </row>
    <row r="644" ht="15.75" customHeight="1">
      <c r="E644" s="4" t="str">
        <f>IFERROR(__xludf.DUMMYFUNCTION("GOOGLETRANSLATE(D644, ""he"", ""en"")"),"#VALUE!")</f>
        <v>#VALUE!</v>
      </c>
    </row>
    <row r="645" ht="15.75" customHeight="1">
      <c r="E645" s="4" t="str">
        <f>IFERROR(__xludf.DUMMYFUNCTION("GOOGLETRANSLATE(D645, ""he"", ""en"")"),"#VALUE!")</f>
        <v>#VALUE!</v>
      </c>
    </row>
    <row r="646" ht="15.75" customHeight="1">
      <c r="E646" s="4" t="str">
        <f>IFERROR(__xludf.DUMMYFUNCTION("GOOGLETRANSLATE(D646, ""he"", ""en"")"),"#VALUE!")</f>
        <v>#VALUE!</v>
      </c>
    </row>
    <row r="647" ht="15.75" customHeight="1">
      <c r="E647" s="4" t="str">
        <f>IFERROR(__xludf.DUMMYFUNCTION("GOOGLETRANSLATE(D647, ""he"", ""en"")"),"#VALUE!")</f>
        <v>#VALUE!</v>
      </c>
    </row>
    <row r="648" ht="15.75" customHeight="1">
      <c r="E648" s="4" t="str">
        <f>IFERROR(__xludf.DUMMYFUNCTION("GOOGLETRANSLATE(D648, ""he"", ""en"")"),"#VALUE!")</f>
        <v>#VALUE!</v>
      </c>
    </row>
    <row r="649" ht="15.75" customHeight="1">
      <c r="E649" s="4" t="str">
        <f>IFERROR(__xludf.DUMMYFUNCTION("GOOGLETRANSLATE(D649, ""he"", ""en"")"),"#VALUE!")</f>
        <v>#VALUE!</v>
      </c>
    </row>
    <row r="650" ht="15.75" customHeight="1">
      <c r="E650" s="4" t="str">
        <f>IFERROR(__xludf.DUMMYFUNCTION("GOOGLETRANSLATE(D650, ""he"", ""en"")"),"#VALUE!")</f>
        <v>#VALUE!</v>
      </c>
    </row>
    <row r="651" ht="15.75" customHeight="1">
      <c r="E651" s="4" t="str">
        <f>IFERROR(__xludf.DUMMYFUNCTION("GOOGLETRANSLATE(D651, ""he"", ""en"")"),"#VALUE!")</f>
        <v>#VALUE!</v>
      </c>
    </row>
    <row r="652" ht="15.75" customHeight="1">
      <c r="E652" s="4" t="str">
        <f>IFERROR(__xludf.DUMMYFUNCTION("GOOGLETRANSLATE(D652, ""he"", ""en"")"),"#VALUE!")</f>
        <v>#VALUE!</v>
      </c>
    </row>
    <row r="653" ht="15.75" customHeight="1">
      <c r="E653" s="4" t="str">
        <f>IFERROR(__xludf.DUMMYFUNCTION("GOOGLETRANSLATE(D653, ""he"", ""en"")"),"#VALUE!")</f>
        <v>#VALUE!</v>
      </c>
    </row>
    <row r="654" ht="15.75" customHeight="1">
      <c r="E654" s="4" t="str">
        <f>IFERROR(__xludf.DUMMYFUNCTION("GOOGLETRANSLATE(D654, ""he"", ""en"")"),"#VALUE!")</f>
        <v>#VALUE!</v>
      </c>
    </row>
    <row r="655" ht="15.75" customHeight="1">
      <c r="E655" s="4" t="str">
        <f>IFERROR(__xludf.DUMMYFUNCTION("GOOGLETRANSLATE(D655, ""he"", ""en"")"),"#VALUE!")</f>
        <v>#VALUE!</v>
      </c>
    </row>
    <row r="656" ht="15.75" customHeight="1">
      <c r="E656" s="4" t="str">
        <f>IFERROR(__xludf.DUMMYFUNCTION("GOOGLETRANSLATE(D656, ""he"", ""en"")"),"#VALUE!")</f>
        <v>#VALUE!</v>
      </c>
    </row>
    <row r="657" ht="15.75" customHeight="1">
      <c r="E657" s="4" t="str">
        <f>IFERROR(__xludf.DUMMYFUNCTION("GOOGLETRANSLATE(D657, ""he"", ""en"")"),"#VALUE!")</f>
        <v>#VALUE!</v>
      </c>
    </row>
    <row r="658" ht="15.75" customHeight="1">
      <c r="E658" s="4" t="str">
        <f>IFERROR(__xludf.DUMMYFUNCTION("GOOGLETRANSLATE(D658, ""he"", ""en"")"),"#VALUE!")</f>
        <v>#VALUE!</v>
      </c>
    </row>
    <row r="659" ht="15.75" customHeight="1">
      <c r="E659" s="4" t="str">
        <f>IFERROR(__xludf.DUMMYFUNCTION("GOOGLETRANSLATE(D659, ""he"", ""en"")"),"#VALUE!")</f>
        <v>#VALUE!</v>
      </c>
    </row>
    <row r="660" ht="15.75" customHeight="1">
      <c r="E660" s="4" t="str">
        <f>IFERROR(__xludf.DUMMYFUNCTION("GOOGLETRANSLATE(D660, ""he"", ""en"")"),"#VALUE!")</f>
        <v>#VALUE!</v>
      </c>
    </row>
    <row r="661" ht="15.75" customHeight="1">
      <c r="E661" s="4" t="str">
        <f>IFERROR(__xludf.DUMMYFUNCTION("GOOGLETRANSLATE(D661, ""he"", ""en"")"),"#VALUE!")</f>
        <v>#VALUE!</v>
      </c>
    </row>
    <row r="662" ht="15.75" customHeight="1">
      <c r="E662" s="4" t="str">
        <f>IFERROR(__xludf.DUMMYFUNCTION("GOOGLETRANSLATE(D662, ""he"", ""en"")"),"#VALUE!")</f>
        <v>#VALUE!</v>
      </c>
    </row>
    <row r="663" ht="15.75" customHeight="1">
      <c r="E663" s="4" t="str">
        <f>IFERROR(__xludf.DUMMYFUNCTION("GOOGLETRANSLATE(D663, ""he"", ""en"")"),"#VALUE!")</f>
        <v>#VALUE!</v>
      </c>
    </row>
    <row r="664" ht="15.75" customHeight="1">
      <c r="E664" s="4" t="str">
        <f>IFERROR(__xludf.DUMMYFUNCTION("GOOGLETRANSLATE(D664, ""he"", ""en"")"),"#VALUE!")</f>
        <v>#VALUE!</v>
      </c>
    </row>
    <row r="665" ht="15.75" customHeight="1">
      <c r="E665" s="4" t="str">
        <f>IFERROR(__xludf.DUMMYFUNCTION("GOOGLETRANSLATE(D665, ""he"", ""en"")"),"#VALUE!")</f>
        <v>#VALUE!</v>
      </c>
    </row>
    <row r="666" ht="15.75" customHeight="1">
      <c r="E666" s="4" t="str">
        <f>IFERROR(__xludf.DUMMYFUNCTION("GOOGLETRANSLATE(D666, ""he"", ""en"")"),"#VALUE!")</f>
        <v>#VALUE!</v>
      </c>
    </row>
    <row r="667" ht="15.75" customHeight="1">
      <c r="E667" s="4" t="str">
        <f>IFERROR(__xludf.DUMMYFUNCTION("GOOGLETRANSLATE(D667, ""he"", ""en"")"),"#VALUE!")</f>
        <v>#VALUE!</v>
      </c>
    </row>
    <row r="668" ht="15.75" customHeight="1">
      <c r="E668" s="4" t="str">
        <f>IFERROR(__xludf.DUMMYFUNCTION("GOOGLETRANSLATE(D668, ""he"", ""en"")"),"#VALUE!")</f>
        <v>#VALUE!</v>
      </c>
    </row>
    <row r="669" ht="15.75" customHeight="1">
      <c r="E669" s="4" t="str">
        <f>IFERROR(__xludf.DUMMYFUNCTION("GOOGLETRANSLATE(D669, ""he"", ""en"")"),"#VALUE!")</f>
        <v>#VALUE!</v>
      </c>
    </row>
    <row r="670" ht="15.75" customHeight="1">
      <c r="E670" s="4" t="str">
        <f>IFERROR(__xludf.DUMMYFUNCTION("GOOGLETRANSLATE(D670, ""he"", ""en"")"),"#VALUE!")</f>
        <v>#VALUE!</v>
      </c>
    </row>
    <row r="671" ht="15.75" customHeight="1">
      <c r="E671" s="4" t="str">
        <f>IFERROR(__xludf.DUMMYFUNCTION("GOOGLETRANSLATE(D671, ""he"", ""en"")"),"#VALUE!")</f>
        <v>#VALUE!</v>
      </c>
    </row>
    <row r="672" ht="15.75" customHeight="1">
      <c r="E672" s="4" t="str">
        <f>IFERROR(__xludf.DUMMYFUNCTION("GOOGLETRANSLATE(D672, ""he"", ""en"")"),"#VALUE!")</f>
        <v>#VALUE!</v>
      </c>
    </row>
    <row r="673" ht="15.75" customHeight="1">
      <c r="E673" s="4" t="str">
        <f>IFERROR(__xludf.DUMMYFUNCTION("GOOGLETRANSLATE(D673, ""he"", ""en"")"),"#VALUE!")</f>
        <v>#VALUE!</v>
      </c>
    </row>
    <row r="674" ht="15.75" customHeight="1">
      <c r="E674" s="4" t="str">
        <f>IFERROR(__xludf.DUMMYFUNCTION("GOOGLETRANSLATE(D674, ""he"", ""en"")"),"#VALUE!")</f>
        <v>#VALUE!</v>
      </c>
    </row>
    <row r="675" ht="15.75" customHeight="1">
      <c r="E675" s="4" t="str">
        <f>IFERROR(__xludf.DUMMYFUNCTION("GOOGLETRANSLATE(D675, ""he"", ""en"")"),"#VALUE!")</f>
        <v>#VALUE!</v>
      </c>
    </row>
    <row r="676" ht="15.75" customHeight="1">
      <c r="E676" s="4" t="str">
        <f>IFERROR(__xludf.DUMMYFUNCTION("GOOGLETRANSLATE(D676, ""he"", ""en"")"),"#VALUE!")</f>
        <v>#VALUE!</v>
      </c>
    </row>
    <row r="677" ht="15.75" customHeight="1">
      <c r="E677" s="4" t="str">
        <f>IFERROR(__xludf.DUMMYFUNCTION("GOOGLETRANSLATE(D677, ""he"", ""en"")"),"#VALUE!")</f>
        <v>#VALUE!</v>
      </c>
    </row>
    <row r="678" ht="15.75" customHeight="1">
      <c r="E678" s="4" t="str">
        <f>IFERROR(__xludf.DUMMYFUNCTION("GOOGLETRANSLATE(D678, ""he"", ""en"")"),"#VALUE!")</f>
        <v>#VALUE!</v>
      </c>
    </row>
    <row r="679" ht="15.75" customHeight="1">
      <c r="E679" s="4" t="str">
        <f>IFERROR(__xludf.DUMMYFUNCTION("GOOGLETRANSLATE(D679, ""he"", ""en"")"),"#VALUE!")</f>
        <v>#VALUE!</v>
      </c>
    </row>
    <row r="680" ht="15.75" customHeight="1">
      <c r="E680" s="4" t="str">
        <f>IFERROR(__xludf.DUMMYFUNCTION("GOOGLETRANSLATE(D680, ""he"", ""en"")"),"#VALUE!")</f>
        <v>#VALUE!</v>
      </c>
    </row>
    <row r="681" ht="15.75" customHeight="1">
      <c r="E681" s="4" t="str">
        <f>IFERROR(__xludf.DUMMYFUNCTION("GOOGLETRANSLATE(D681, ""he"", ""en"")"),"#VALUE!")</f>
        <v>#VALUE!</v>
      </c>
    </row>
    <row r="682" ht="15.75" customHeight="1">
      <c r="E682" s="4" t="str">
        <f>IFERROR(__xludf.DUMMYFUNCTION("GOOGLETRANSLATE(D682, ""he"", ""en"")"),"#VALUE!")</f>
        <v>#VALUE!</v>
      </c>
    </row>
    <row r="683" ht="15.75" customHeight="1">
      <c r="E683" s="4" t="str">
        <f>IFERROR(__xludf.DUMMYFUNCTION("GOOGLETRANSLATE(D683, ""he"", ""en"")"),"#VALUE!")</f>
        <v>#VALUE!</v>
      </c>
    </row>
    <row r="684" ht="15.75" customHeight="1">
      <c r="E684" s="4" t="str">
        <f>IFERROR(__xludf.DUMMYFUNCTION("GOOGLETRANSLATE(D684, ""he"", ""en"")"),"#VALUE!")</f>
        <v>#VALUE!</v>
      </c>
    </row>
    <row r="685" ht="15.75" customHeight="1">
      <c r="E685" s="4" t="str">
        <f>IFERROR(__xludf.DUMMYFUNCTION("GOOGLETRANSLATE(D685, ""he"", ""en"")"),"#VALUE!")</f>
        <v>#VALUE!</v>
      </c>
    </row>
    <row r="686" ht="15.75" customHeight="1">
      <c r="E686" s="4" t="str">
        <f>IFERROR(__xludf.DUMMYFUNCTION("GOOGLETRANSLATE(D686, ""he"", ""en"")"),"#VALUE!")</f>
        <v>#VALUE!</v>
      </c>
    </row>
    <row r="687" ht="15.75" customHeight="1">
      <c r="E687" s="4" t="str">
        <f>IFERROR(__xludf.DUMMYFUNCTION("GOOGLETRANSLATE(D687, ""he"", ""en"")"),"#VALUE!")</f>
        <v>#VALUE!</v>
      </c>
    </row>
    <row r="688" ht="15.75" customHeight="1">
      <c r="E688" s="4" t="str">
        <f>IFERROR(__xludf.DUMMYFUNCTION("GOOGLETRANSLATE(D688, ""he"", ""en"")"),"#VALUE!")</f>
        <v>#VALUE!</v>
      </c>
    </row>
    <row r="689" ht="15.75" customHeight="1">
      <c r="E689" s="4" t="str">
        <f>IFERROR(__xludf.DUMMYFUNCTION("GOOGLETRANSLATE(D689, ""he"", ""en"")"),"#VALUE!")</f>
        <v>#VALUE!</v>
      </c>
    </row>
    <row r="690" ht="15.75" customHeight="1">
      <c r="E690" s="4" t="str">
        <f>IFERROR(__xludf.DUMMYFUNCTION("GOOGLETRANSLATE(D690, ""he"", ""en"")"),"#VALUE!")</f>
        <v>#VALUE!</v>
      </c>
    </row>
    <row r="691" ht="15.75" customHeight="1">
      <c r="E691" s="4" t="str">
        <f>IFERROR(__xludf.DUMMYFUNCTION("GOOGLETRANSLATE(D691, ""he"", ""en"")"),"#VALUE!")</f>
        <v>#VALUE!</v>
      </c>
    </row>
    <row r="692" ht="15.75" customHeight="1">
      <c r="E692" s="4" t="str">
        <f>IFERROR(__xludf.DUMMYFUNCTION("GOOGLETRANSLATE(D692, ""he"", ""en"")"),"#VALUE!")</f>
        <v>#VALUE!</v>
      </c>
    </row>
    <row r="693" ht="15.75" customHeight="1">
      <c r="E693" s="4" t="str">
        <f>IFERROR(__xludf.DUMMYFUNCTION("GOOGLETRANSLATE(D693, ""he"", ""en"")"),"#VALUE!")</f>
        <v>#VALUE!</v>
      </c>
    </row>
    <row r="694" ht="15.75" customHeight="1">
      <c r="E694" s="4" t="str">
        <f>IFERROR(__xludf.DUMMYFUNCTION("GOOGLETRANSLATE(D694, ""he"", ""en"")"),"#VALUE!")</f>
        <v>#VALUE!</v>
      </c>
    </row>
    <row r="695" ht="15.75" customHeight="1">
      <c r="E695" s="4" t="str">
        <f>IFERROR(__xludf.DUMMYFUNCTION("GOOGLETRANSLATE(D695, ""he"", ""en"")"),"#VALUE!")</f>
        <v>#VALUE!</v>
      </c>
    </row>
    <row r="696" ht="15.75" customHeight="1">
      <c r="E696" s="4" t="str">
        <f>IFERROR(__xludf.DUMMYFUNCTION("GOOGLETRANSLATE(D696, ""he"", ""en"")"),"#VALUE!")</f>
        <v>#VALUE!</v>
      </c>
    </row>
    <row r="697" ht="15.75" customHeight="1">
      <c r="E697" s="4" t="str">
        <f>IFERROR(__xludf.DUMMYFUNCTION("GOOGLETRANSLATE(D697, ""he"", ""en"")"),"#VALUE!")</f>
        <v>#VALUE!</v>
      </c>
    </row>
    <row r="698" ht="15.75" customHeight="1">
      <c r="E698" s="4" t="str">
        <f>IFERROR(__xludf.DUMMYFUNCTION("GOOGLETRANSLATE(D698, ""he"", ""en"")"),"#VALUE!")</f>
        <v>#VALUE!</v>
      </c>
    </row>
    <row r="699" ht="15.75" customHeight="1">
      <c r="E699" s="4" t="str">
        <f>IFERROR(__xludf.DUMMYFUNCTION("GOOGLETRANSLATE(D699, ""he"", ""en"")"),"#VALUE!")</f>
        <v>#VALUE!</v>
      </c>
    </row>
    <row r="700" ht="15.75" customHeight="1">
      <c r="E700" s="4" t="str">
        <f>IFERROR(__xludf.DUMMYFUNCTION("GOOGLETRANSLATE(D700, ""he"", ""en"")"),"#VALUE!")</f>
        <v>#VALUE!</v>
      </c>
    </row>
    <row r="701" ht="15.75" customHeight="1">
      <c r="E701" s="4" t="str">
        <f>IFERROR(__xludf.DUMMYFUNCTION("GOOGLETRANSLATE(D701, ""he"", ""en"")"),"#VALUE!")</f>
        <v>#VALUE!</v>
      </c>
    </row>
    <row r="702" ht="15.75" customHeight="1">
      <c r="E702" s="4" t="str">
        <f>IFERROR(__xludf.DUMMYFUNCTION("GOOGLETRANSLATE(D702, ""he"", ""en"")"),"#VALUE!")</f>
        <v>#VALUE!</v>
      </c>
    </row>
    <row r="703" ht="15.75" customHeight="1">
      <c r="E703" s="4" t="str">
        <f>IFERROR(__xludf.DUMMYFUNCTION("GOOGLETRANSLATE(D703, ""he"", ""en"")"),"#VALUE!")</f>
        <v>#VALUE!</v>
      </c>
    </row>
    <row r="704" ht="15.75" customHeight="1">
      <c r="E704" s="4" t="str">
        <f>IFERROR(__xludf.DUMMYFUNCTION("GOOGLETRANSLATE(D704, ""he"", ""en"")"),"#VALUE!")</f>
        <v>#VALUE!</v>
      </c>
    </row>
    <row r="705" ht="15.75" customHeight="1">
      <c r="E705" s="4" t="str">
        <f>IFERROR(__xludf.DUMMYFUNCTION("GOOGLETRANSLATE(D705, ""he"", ""en"")"),"#VALUE!")</f>
        <v>#VALUE!</v>
      </c>
    </row>
    <row r="706" ht="15.75" customHeight="1">
      <c r="E706" s="4" t="str">
        <f>IFERROR(__xludf.DUMMYFUNCTION("GOOGLETRANSLATE(D706, ""he"", ""en"")"),"#VALUE!")</f>
        <v>#VALUE!</v>
      </c>
    </row>
    <row r="707" ht="15.75" customHeight="1">
      <c r="E707" s="4" t="str">
        <f>IFERROR(__xludf.DUMMYFUNCTION("GOOGLETRANSLATE(D707, ""he"", ""en"")"),"#VALUE!")</f>
        <v>#VALUE!</v>
      </c>
    </row>
    <row r="708" ht="15.75" customHeight="1">
      <c r="E708" s="4" t="str">
        <f>IFERROR(__xludf.DUMMYFUNCTION("GOOGLETRANSLATE(D708, ""he"", ""en"")"),"#VALUE!")</f>
        <v>#VALUE!</v>
      </c>
    </row>
    <row r="709" ht="15.75" customHeight="1">
      <c r="E709" s="4" t="str">
        <f>IFERROR(__xludf.DUMMYFUNCTION("GOOGLETRANSLATE(D709, ""he"", ""en"")"),"#VALUE!")</f>
        <v>#VALUE!</v>
      </c>
    </row>
    <row r="710" ht="15.75" customHeight="1">
      <c r="E710" s="4" t="str">
        <f>IFERROR(__xludf.DUMMYFUNCTION("GOOGLETRANSLATE(D710, ""he"", ""en"")"),"#VALUE!")</f>
        <v>#VALUE!</v>
      </c>
    </row>
    <row r="711" ht="15.75" customHeight="1">
      <c r="E711" s="4" t="str">
        <f>IFERROR(__xludf.DUMMYFUNCTION("GOOGLETRANSLATE(D711, ""he"", ""en"")"),"#VALUE!")</f>
        <v>#VALUE!</v>
      </c>
    </row>
    <row r="712" ht="15.75" customHeight="1">
      <c r="E712" s="4" t="str">
        <f>IFERROR(__xludf.DUMMYFUNCTION("GOOGLETRANSLATE(D712, ""he"", ""en"")"),"#VALUE!")</f>
        <v>#VALUE!</v>
      </c>
    </row>
    <row r="713" ht="15.75" customHeight="1">
      <c r="E713" s="4" t="str">
        <f>IFERROR(__xludf.DUMMYFUNCTION("GOOGLETRANSLATE(D713, ""he"", ""en"")"),"#VALUE!")</f>
        <v>#VALUE!</v>
      </c>
    </row>
    <row r="714" ht="15.75" customHeight="1">
      <c r="E714" s="4" t="str">
        <f>IFERROR(__xludf.DUMMYFUNCTION("GOOGLETRANSLATE(D714, ""he"", ""en"")"),"#VALUE!")</f>
        <v>#VALUE!</v>
      </c>
    </row>
    <row r="715" ht="15.75" customHeight="1">
      <c r="E715" s="4" t="str">
        <f>IFERROR(__xludf.DUMMYFUNCTION("GOOGLETRANSLATE(D715, ""he"", ""en"")"),"#VALUE!")</f>
        <v>#VALUE!</v>
      </c>
    </row>
    <row r="716" ht="15.75" customHeight="1">
      <c r="E716" s="4" t="str">
        <f>IFERROR(__xludf.DUMMYFUNCTION("GOOGLETRANSLATE(D716, ""he"", ""en"")"),"#VALUE!")</f>
        <v>#VALUE!</v>
      </c>
    </row>
    <row r="717" ht="15.75" customHeight="1">
      <c r="E717" s="4" t="str">
        <f>IFERROR(__xludf.DUMMYFUNCTION("GOOGLETRANSLATE(D717, ""he"", ""en"")"),"#VALUE!")</f>
        <v>#VALUE!</v>
      </c>
    </row>
    <row r="718" ht="15.75" customHeight="1">
      <c r="E718" s="4" t="str">
        <f>IFERROR(__xludf.DUMMYFUNCTION("GOOGLETRANSLATE(D718, ""he"", ""en"")"),"#VALUE!")</f>
        <v>#VALUE!</v>
      </c>
    </row>
    <row r="719" ht="15.75" customHeight="1">
      <c r="E719" s="4" t="str">
        <f>IFERROR(__xludf.DUMMYFUNCTION("GOOGLETRANSLATE(D719, ""he"", ""en"")"),"#VALUE!")</f>
        <v>#VALUE!</v>
      </c>
    </row>
    <row r="720" ht="15.75" customHeight="1">
      <c r="E720" s="4" t="str">
        <f>IFERROR(__xludf.DUMMYFUNCTION("GOOGLETRANSLATE(D720, ""he"", ""en"")"),"#VALUE!")</f>
        <v>#VALUE!</v>
      </c>
    </row>
    <row r="721" ht="15.75" customHeight="1">
      <c r="E721" s="4" t="str">
        <f>IFERROR(__xludf.DUMMYFUNCTION("GOOGLETRANSLATE(D721, ""he"", ""en"")"),"#VALUE!")</f>
        <v>#VALUE!</v>
      </c>
    </row>
    <row r="722" ht="15.75" customHeight="1">
      <c r="E722" s="4" t="str">
        <f>IFERROR(__xludf.DUMMYFUNCTION("GOOGLETRANSLATE(D722, ""he"", ""en"")"),"#VALUE!")</f>
        <v>#VALUE!</v>
      </c>
    </row>
    <row r="723" ht="15.75" customHeight="1">
      <c r="E723" s="4" t="str">
        <f>IFERROR(__xludf.DUMMYFUNCTION("GOOGLETRANSLATE(D723, ""he"", ""en"")"),"#VALUE!")</f>
        <v>#VALUE!</v>
      </c>
    </row>
    <row r="724" ht="15.75" customHeight="1">
      <c r="E724" s="4" t="str">
        <f>IFERROR(__xludf.DUMMYFUNCTION("GOOGLETRANSLATE(D724, ""he"", ""en"")"),"#VALUE!")</f>
        <v>#VALUE!</v>
      </c>
    </row>
    <row r="725" ht="15.75" customHeight="1">
      <c r="E725" s="4" t="str">
        <f>IFERROR(__xludf.DUMMYFUNCTION("GOOGLETRANSLATE(D725, ""he"", ""en"")"),"#VALUE!")</f>
        <v>#VALUE!</v>
      </c>
    </row>
    <row r="726" ht="15.75" customHeight="1">
      <c r="E726" s="4" t="str">
        <f>IFERROR(__xludf.DUMMYFUNCTION("GOOGLETRANSLATE(D726, ""he"", ""en"")"),"#VALUE!")</f>
        <v>#VALUE!</v>
      </c>
    </row>
    <row r="727" ht="15.75" customHeight="1">
      <c r="E727" s="4" t="str">
        <f>IFERROR(__xludf.DUMMYFUNCTION("GOOGLETRANSLATE(D727, ""he"", ""en"")"),"#VALUE!")</f>
        <v>#VALUE!</v>
      </c>
    </row>
    <row r="728" ht="15.75" customHeight="1">
      <c r="E728" s="4" t="str">
        <f>IFERROR(__xludf.DUMMYFUNCTION("GOOGLETRANSLATE(D728, ""he"", ""en"")"),"#VALUE!")</f>
        <v>#VALUE!</v>
      </c>
    </row>
    <row r="729" ht="15.75" customHeight="1">
      <c r="E729" s="4" t="str">
        <f>IFERROR(__xludf.DUMMYFUNCTION("GOOGLETRANSLATE(D729, ""he"", ""en"")"),"#VALUE!")</f>
        <v>#VALUE!</v>
      </c>
    </row>
    <row r="730" ht="15.75" customHeight="1">
      <c r="E730" s="4" t="str">
        <f>IFERROR(__xludf.DUMMYFUNCTION("GOOGLETRANSLATE(D730, ""he"", ""en"")"),"#VALUE!")</f>
        <v>#VALUE!</v>
      </c>
    </row>
    <row r="731" ht="15.75" customHeight="1">
      <c r="E731" s="4" t="str">
        <f>IFERROR(__xludf.DUMMYFUNCTION("GOOGLETRANSLATE(D731, ""he"", ""en"")"),"#VALUE!")</f>
        <v>#VALUE!</v>
      </c>
    </row>
    <row r="732" ht="15.75" customHeight="1">
      <c r="E732" s="4" t="str">
        <f>IFERROR(__xludf.DUMMYFUNCTION("GOOGLETRANSLATE(D732, ""he"", ""en"")"),"#VALUE!")</f>
        <v>#VALUE!</v>
      </c>
    </row>
    <row r="733" ht="15.75" customHeight="1">
      <c r="E733" s="4" t="str">
        <f>IFERROR(__xludf.DUMMYFUNCTION("GOOGLETRANSLATE(D733, ""he"", ""en"")"),"#VALUE!")</f>
        <v>#VALUE!</v>
      </c>
    </row>
    <row r="734" ht="15.75" customHeight="1">
      <c r="E734" s="4" t="str">
        <f>IFERROR(__xludf.DUMMYFUNCTION("GOOGLETRANSLATE(D734, ""he"", ""en"")"),"#VALUE!")</f>
        <v>#VALUE!</v>
      </c>
    </row>
    <row r="735" ht="15.75" customHeight="1">
      <c r="E735" s="4" t="str">
        <f>IFERROR(__xludf.DUMMYFUNCTION("GOOGLETRANSLATE(D735, ""he"", ""en"")"),"#VALUE!")</f>
        <v>#VALUE!</v>
      </c>
    </row>
    <row r="736" ht="15.75" customHeight="1">
      <c r="E736" s="4" t="str">
        <f>IFERROR(__xludf.DUMMYFUNCTION("GOOGLETRANSLATE(D736, ""he"", ""en"")"),"#VALUE!")</f>
        <v>#VALUE!</v>
      </c>
    </row>
    <row r="737" ht="15.75" customHeight="1">
      <c r="E737" s="4" t="str">
        <f>IFERROR(__xludf.DUMMYFUNCTION("GOOGLETRANSLATE(D737, ""he"", ""en"")"),"#VALUE!")</f>
        <v>#VALUE!</v>
      </c>
    </row>
    <row r="738" ht="15.75" customHeight="1">
      <c r="E738" s="4" t="str">
        <f>IFERROR(__xludf.DUMMYFUNCTION("GOOGLETRANSLATE(D738, ""he"", ""en"")"),"#VALUE!")</f>
        <v>#VALUE!</v>
      </c>
    </row>
    <row r="739" ht="15.75" customHeight="1">
      <c r="E739" s="4" t="str">
        <f>IFERROR(__xludf.DUMMYFUNCTION("GOOGLETRANSLATE(D739, ""he"", ""en"")"),"#VALUE!")</f>
        <v>#VALUE!</v>
      </c>
    </row>
    <row r="740" ht="15.75" customHeight="1">
      <c r="E740" s="4" t="str">
        <f>IFERROR(__xludf.DUMMYFUNCTION("GOOGLETRANSLATE(D740, ""he"", ""en"")"),"#VALUE!")</f>
        <v>#VALUE!</v>
      </c>
    </row>
    <row r="741" ht="15.75" customHeight="1">
      <c r="E741" s="4" t="str">
        <f>IFERROR(__xludf.DUMMYFUNCTION("GOOGLETRANSLATE(D741, ""he"", ""en"")"),"#VALUE!")</f>
        <v>#VALUE!</v>
      </c>
    </row>
    <row r="742" ht="15.75" customHeight="1">
      <c r="E742" s="4" t="str">
        <f>IFERROR(__xludf.DUMMYFUNCTION("GOOGLETRANSLATE(D742, ""he"", ""en"")"),"#VALUE!")</f>
        <v>#VALUE!</v>
      </c>
    </row>
    <row r="743" ht="15.75" customHeight="1">
      <c r="E743" s="4" t="str">
        <f>IFERROR(__xludf.DUMMYFUNCTION("GOOGLETRANSLATE(D743, ""he"", ""en"")"),"#VALUE!")</f>
        <v>#VALUE!</v>
      </c>
    </row>
    <row r="744" ht="15.75" customHeight="1">
      <c r="E744" s="4" t="str">
        <f>IFERROR(__xludf.DUMMYFUNCTION("GOOGLETRANSLATE(D744, ""he"", ""en"")"),"#VALUE!")</f>
        <v>#VALUE!</v>
      </c>
    </row>
    <row r="745" ht="15.75" customHeight="1">
      <c r="E745" s="4" t="str">
        <f>IFERROR(__xludf.DUMMYFUNCTION("GOOGLETRANSLATE(D745, ""he"", ""en"")"),"#VALUE!")</f>
        <v>#VALUE!</v>
      </c>
    </row>
    <row r="746" ht="15.75" customHeight="1">
      <c r="E746" s="4" t="str">
        <f>IFERROR(__xludf.DUMMYFUNCTION("GOOGLETRANSLATE(D746, ""he"", ""en"")"),"#VALUE!")</f>
        <v>#VALUE!</v>
      </c>
    </row>
    <row r="747" ht="15.75" customHeight="1">
      <c r="E747" s="4" t="str">
        <f>IFERROR(__xludf.DUMMYFUNCTION("GOOGLETRANSLATE(D747, ""he"", ""en"")"),"#VALUE!")</f>
        <v>#VALUE!</v>
      </c>
    </row>
    <row r="748" ht="15.75" customHeight="1">
      <c r="E748" s="4" t="str">
        <f>IFERROR(__xludf.DUMMYFUNCTION("GOOGLETRANSLATE(D748, ""he"", ""en"")"),"#VALUE!")</f>
        <v>#VALUE!</v>
      </c>
    </row>
    <row r="749" ht="15.75" customHeight="1">
      <c r="E749" s="4" t="str">
        <f>IFERROR(__xludf.DUMMYFUNCTION("GOOGLETRANSLATE(D749, ""he"", ""en"")"),"#VALUE!")</f>
        <v>#VALUE!</v>
      </c>
    </row>
    <row r="750" ht="15.75" customHeight="1">
      <c r="E750" s="4" t="str">
        <f>IFERROR(__xludf.DUMMYFUNCTION("GOOGLETRANSLATE(D750, ""he"", ""en"")"),"#VALUE!")</f>
        <v>#VALUE!</v>
      </c>
    </row>
    <row r="751" ht="15.75" customHeight="1">
      <c r="E751" s="4" t="str">
        <f>IFERROR(__xludf.DUMMYFUNCTION("GOOGLETRANSLATE(D751, ""he"", ""en"")"),"#VALUE!")</f>
        <v>#VALUE!</v>
      </c>
    </row>
    <row r="752" ht="15.75" customHeight="1">
      <c r="E752" s="4" t="str">
        <f>IFERROR(__xludf.DUMMYFUNCTION("GOOGLETRANSLATE(D752, ""he"", ""en"")"),"#VALUE!")</f>
        <v>#VALUE!</v>
      </c>
    </row>
    <row r="753" ht="15.75" customHeight="1">
      <c r="E753" s="4" t="str">
        <f>IFERROR(__xludf.DUMMYFUNCTION("GOOGLETRANSLATE(D753, ""he"", ""en"")"),"#VALUE!")</f>
        <v>#VALUE!</v>
      </c>
    </row>
    <row r="754" ht="15.75" customHeight="1">
      <c r="E754" s="4" t="str">
        <f>IFERROR(__xludf.DUMMYFUNCTION("GOOGLETRANSLATE(D754, ""he"", ""en"")"),"#VALUE!")</f>
        <v>#VALUE!</v>
      </c>
    </row>
    <row r="755" ht="15.75" customHeight="1">
      <c r="E755" s="4" t="str">
        <f>IFERROR(__xludf.DUMMYFUNCTION("GOOGLETRANSLATE(D755, ""he"", ""en"")"),"#VALUE!")</f>
        <v>#VALUE!</v>
      </c>
    </row>
    <row r="756" ht="15.75" customHeight="1">
      <c r="E756" s="4" t="str">
        <f>IFERROR(__xludf.DUMMYFUNCTION("GOOGLETRANSLATE(D756, ""he"", ""en"")"),"#VALUE!")</f>
        <v>#VALUE!</v>
      </c>
    </row>
    <row r="757" ht="15.75" customHeight="1">
      <c r="E757" s="4" t="str">
        <f>IFERROR(__xludf.DUMMYFUNCTION("GOOGLETRANSLATE(D757, ""he"", ""en"")"),"#VALUE!")</f>
        <v>#VALUE!</v>
      </c>
    </row>
    <row r="758" ht="15.75" customHeight="1">
      <c r="E758" s="4" t="str">
        <f>IFERROR(__xludf.DUMMYFUNCTION("GOOGLETRANSLATE(D758, ""he"", ""en"")"),"#VALUE!")</f>
        <v>#VALUE!</v>
      </c>
    </row>
    <row r="759" ht="15.75" customHeight="1">
      <c r="E759" s="4" t="str">
        <f>IFERROR(__xludf.DUMMYFUNCTION("GOOGLETRANSLATE(D759, ""he"", ""en"")"),"#VALUE!")</f>
        <v>#VALUE!</v>
      </c>
    </row>
    <row r="760" ht="15.75" customHeight="1">
      <c r="E760" s="4" t="str">
        <f>IFERROR(__xludf.DUMMYFUNCTION("GOOGLETRANSLATE(D760, ""he"", ""en"")"),"#VALUE!")</f>
        <v>#VALUE!</v>
      </c>
    </row>
    <row r="761" ht="15.75" customHeight="1">
      <c r="E761" s="4" t="str">
        <f>IFERROR(__xludf.DUMMYFUNCTION("GOOGLETRANSLATE(D761, ""he"", ""en"")"),"#VALUE!")</f>
        <v>#VALUE!</v>
      </c>
    </row>
    <row r="762" ht="15.75" customHeight="1">
      <c r="E762" s="4" t="str">
        <f>IFERROR(__xludf.DUMMYFUNCTION("GOOGLETRANSLATE(D762, ""he"", ""en"")"),"#VALUE!")</f>
        <v>#VALUE!</v>
      </c>
    </row>
    <row r="763" ht="15.75" customHeight="1">
      <c r="E763" s="4" t="str">
        <f>IFERROR(__xludf.DUMMYFUNCTION("GOOGLETRANSLATE(D763, ""he"", ""en"")"),"#VALUE!")</f>
        <v>#VALUE!</v>
      </c>
    </row>
    <row r="764" ht="15.75" customHeight="1">
      <c r="E764" s="4" t="str">
        <f>IFERROR(__xludf.DUMMYFUNCTION("GOOGLETRANSLATE(D764, ""he"", ""en"")"),"#VALUE!")</f>
        <v>#VALUE!</v>
      </c>
    </row>
    <row r="765" ht="15.75" customHeight="1">
      <c r="E765" s="4" t="str">
        <f>IFERROR(__xludf.DUMMYFUNCTION("GOOGLETRANSLATE(D765, ""he"", ""en"")"),"#VALUE!")</f>
        <v>#VALUE!</v>
      </c>
    </row>
    <row r="766" ht="15.75" customHeight="1">
      <c r="E766" s="4" t="str">
        <f>IFERROR(__xludf.DUMMYFUNCTION("GOOGLETRANSLATE(D766, ""he"", ""en"")"),"#VALUE!")</f>
        <v>#VALUE!</v>
      </c>
    </row>
    <row r="767" ht="15.75" customHeight="1">
      <c r="E767" s="4" t="str">
        <f>IFERROR(__xludf.DUMMYFUNCTION("GOOGLETRANSLATE(D767, ""he"", ""en"")"),"#VALUE!")</f>
        <v>#VALUE!</v>
      </c>
    </row>
    <row r="768" ht="15.75" customHeight="1">
      <c r="E768" s="4" t="str">
        <f>IFERROR(__xludf.DUMMYFUNCTION("GOOGLETRANSLATE(D768, ""he"", ""en"")"),"#VALUE!")</f>
        <v>#VALUE!</v>
      </c>
    </row>
    <row r="769" ht="15.75" customHeight="1">
      <c r="E769" s="4" t="str">
        <f>IFERROR(__xludf.DUMMYFUNCTION("GOOGLETRANSLATE(D769, ""he"", ""en"")"),"#VALUE!")</f>
        <v>#VALUE!</v>
      </c>
    </row>
    <row r="770" ht="15.75" customHeight="1">
      <c r="E770" s="4" t="str">
        <f>IFERROR(__xludf.DUMMYFUNCTION("GOOGLETRANSLATE(D770, ""he"", ""en"")"),"#VALUE!")</f>
        <v>#VALUE!</v>
      </c>
    </row>
    <row r="771" ht="15.75" customHeight="1">
      <c r="E771" s="4" t="str">
        <f>IFERROR(__xludf.DUMMYFUNCTION("GOOGLETRANSLATE(D771, ""he"", ""en"")"),"#VALUE!")</f>
        <v>#VALUE!</v>
      </c>
    </row>
    <row r="772" ht="15.75" customHeight="1">
      <c r="E772" s="4" t="str">
        <f>IFERROR(__xludf.DUMMYFUNCTION("GOOGLETRANSLATE(D772, ""he"", ""en"")"),"#VALUE!")</f>
        <v>#VALUE!</v>
      </c>
    </row>
    <row r="773" ht="15.75" customHeight="1">
      <c r="E773" s="4" t="str">
        <f>IFERROR(__xludf.DUMMYFUNCTION("GOOGLETRANSLATE(D773, ""he"", ""en"")"),"#VALUE!")</f>
        <v>#VALUE!</v>
      </c>
    </row>
    <row r="774" ht="15.75" customHeight="1">
      <c r="E774" s="4" t="str">
        <f>IFERROR(__xludf.DUMMYFUNCTION("GOOGLETRANSLATE(D774, ""he"", ""en"")"),"#VALUE!")</f>
        <v>#VALUE!</v>
      </c>
    </row>
    <row r="775" ht="15.75" customHeight="1">
      <c r="E775" s="4" t="str">
        <f>IFERROR(__xludf.DUMMYFUNCTION("GOOGLETRANSLATE(D775, ""he"", ""en"")"),"#VALUE!")</f>
        <v>#VALUE!</v>
      </c>
    </row>
    <row r="776" ht="15.75" customHeight="1">
      <c r="E776" s="4" t="str">
        <f>IFERROR(__xludf.DUMMYFUNCTION("GOOGLETRANSLATE(D776, ""he"", ""en"")"),"#VALUE!")</f>
        <v>#VALUE!</v>
      </c>
    </row>
    <row r="777" ht="15.75" customHeight="1">
      <c r="E777" s="4" t="str">
        <f>IFERROR(__xludf.DUMMYFUNCTION("GOOGLETRANSLATE(D777, ""he"", ""en"")"),"#VALUE!")</f>
        <v>#VALUE!</v>
      </c>
    </row>
    <row r="778" ht="15.75" customHeight="1">
      <c r="E778" s="4" t="str">
        <f>IFERROR(__xludf.DUMMYFUNCTION("GOOGLETRANSLATE(D778, ""he"", ""en"")"),"#VALUE!")</f>
        <v>#VALUE!</v>
      </c>
    </row>
    <row r="779" ht="15.75" customHeight="1">
      <c r="E779" s="4" t="str">
        <f>IFERROR(__xludf.DUMMYFUNCTION("GOOGLETRANSLATE(D779, ""he"", ""en"")"),"#VALUE!")</f>
        <v>#VALUE!</v>
      </c>
    </row>
    <row r="780" ht="15.75" customHeight="1">
      <c r="E780" s="4" t="str">
        <f>IFERROR(__xludf.DUMMYFUNCTION("GOOGLETRANSLATE(D780, ""he"", ""en"")"),"#VALUE!")</f>
        <v>#VALUE!</v>
      </c>
    </row>
    <row r="781" ht="15.75" customHeight="1">
      <c r="E781" s="4" t="str">
        <f>IFERROR(__xludf.DUMMYFUNCTION("GOOGLETRANSLATE(D781, ""he"", ""en"")"),"#VALUE!")</f>
        <v>#VALUE!</v>
      </c>
    </row>
    <row r="782" ht="15.75" customHeight="1">
      <c r="E782" s="4" t="str">
        <f>IFERROR(__xludf.DUMMYFUNCTION("GOOGLETRANSLATE(D782, ""he"", ""en"")"),"#VALUE!")</f>
        <v>#VALUE!</v>
      </c>
    </row>
    <row r="783" ht="15.75" customHeight="1">
      <c r="E783" s="4" t="str">
        <f>IFERROR(__xludf.DUMMYFUNCTION("GOOGLETRANSLATE(D783, ""he"", ""en"")"),"#VALUE!")</f>
        <v>#VALUE!</v>
      </c>
    </row>
    <row r="784" ht="15.75" customHeight="1">
      <c r="E784" s="4" t="str">
        <f>IFERROR(__xludf.DUMMYFUNCTION("GOOGLETRANSLATE(D784, ""he"", ""en"")"),"#VALUE!")</f>
        <v>#VALUE!</v>
      </c>
    </row>
    <row r="785" ht="15.75" customHeight="1">
      <c r="E785" s="4" t="str">
        <f>IFERROR(__xludf.DUMMYFUNCTION("GOOGLETRANSLATE(D785, ""he"", ""en"")"),"#VALUE!")</f>
        <v>#VALUE!</v>
      </c>
    </row>
    <row r="786" ht="15.75" customHeight="1">
      <c r="E786" s="4" t="str">
        <f>IFERROR(__xludf.DUMMYFUNCTION("GOOGLETRANSLATE(D786, ""he"", ""en"")"),"#VALUE!")</f>
        <v>#VALUE!</v>
      </c>
    </row>
    <row r="787" ht="15.75" customHeight="1">
      <c r="E787" s="4" t="str">
        <f>IFERROR(__xludf.DUMMYFUNCTION("GOOGLETRANSLATE(D787, ""he"", ""en"")"),"#VALUE!")</f>
        <v>#VALUE!</v>
      </c>
    </row>
    <row r="788" ht="15.75" customHeight="1">
      <c r="E788" s="4" t="str">
        <f>IFERROR(__xludf.DUMMYFUNCTION("GOOGLETRANSLATE(D788, ""he"", ""en"")"),"#VALUE!")</f>
        <v>#VALUE!</v>
      </c>
    </row>
    <row r="789" ht="15.75" customHeight="1">
      <c r="E789" s="4" t="str">
        <f>IFERROR(__xludf.DUMMYFUNCTION("GOOGLETRANSLATE(D789, ""he"", ""en"")"),"#VALUE!")</f>
        <v>#VALUE!</v>
      </c>
    </row>
    <row r="790" ht="15.75" customHeight="1">
      <c r="E790" s="4" t="str">
        <f>IFERROR(__xludf.DUMMYFUNCTION("GOOGLETRANSLATE(D790, ""he"", ""en"")"),"#VALUE!")</f>
        <v>#VALUE!</v>
      </c>
    </row>
    <row r="791" ht="15.75" customHeight="1">
      <c r="E791" s="4" t="str">
        <f>IFERROR(__xludf.DUMMYFUNCTION("GOOGLETRANSLATE(D791, ""he"", ""en"")"),"#VALUE!")</f>
        <v>#VALUE!</v>
      </c>
    </row>
    <row r="792" ht="15.75" customHeight="1">
      <c r="E792" s="4" t="str">
        <f>IFERROR(__xludf.DUMMYFUNCTION("GOOGLETRANSLATE(D792, ""he"", ""en"")"),"#VALUE!")</f>
        <v>#VALUE!</v>
      </c>
    </row>
    <row r="793" ht="15.75" customHeight="1">
      <c r="E793" s="4" t="str">
        <f>IFERROR(__xludf.DUMMYFUNCTION("GOOGLETRANSLATE(D793, ""he"", ""en"")"),"#VALUE!")</f>
        <v>#VALUE!</v>
      </c>
    </row>
    <row r="794" ht="15.75" customHeight="1">
      <c r="E794" s="4" t="str">
        <f>IFERROR(__xludf.DUMMYFUNCTION("GOOGLETRANSLATE(D794, ""he"", ""en"")"),"#VALUE!")</f>
        <v>#VALUE!</v>
      </c>
    </row>
    <row r="795" ht="15.75" customHeight="1">
      <c r="E795" s="4" t="str">
        <f>IFERROR(__xludf.DUMMYFUNCTION("GOOGLETRANSLATE(D795, ""he"", ""en"")"),"#VALUE!")</f>
        <v>#VALUE!</v>
      </c>
    </row>
    <row r="796" ht="15.75" customHeight="1">
      <c r="E796" s="4" t="str">
        <f>IFERROR(__xludf.DUMMYFUNCTION("GOOGLETRANSLATE(D796, ""he"", ""en"")"),"#VALUE!")</f>
        <v>#VALUE!</v>
      </c>
    </row>
    <row r="797" ht="15.75" customHeight="1">
      <c r="E797" s="4" t="str">
        <f>IFERROR(__xludf.DUMMYFUNCTION("GOOGLETRANSLATE(D797, ""he"", ""en"")"),"#VALUE!")</f>
        <v>#VALUE!</v>
      </c>
    </row>
    <row r="798" ht="15.75" customHeight="1">
      <c r="E798" s="4" t="str">
        <f>IFERROR(__xludf.DUMMYFUNCTION("GOOGLETRANSLATE(D798, ""he"", ""en"")"),"#VALUE!")</f>
        <v>#VALUE!</v>
      </c>
    </row>
    <row r="799" ht="15.75" customHeight="1">
      <c r="E799" s="4" t="str">
        <f>IFERROR(__xludf.DUMMYFUNCTION("GOOGLETRANSLATE(D799, ""he"", ""en"")"),"#VALUE!")</f>
        <v>#VALUE!</v>
      </c>
    </row>
    <row r="800" ht="15.75" customHeight="1">
      <c r="E800" s="4" t="str">
        <f>IFERROR(__xludf.DUMMYFUNCTION("GOOGLETRANSLATE(D800, ""he"", ""en"")"),"#VALUE!")</f>
        <v>#VALUE!</v>
      </c>
    </row>
    <row r="801" ht="15.75" customHeight="1">
      <c r="E801" s="4" t="str">
        <f>IFERROR(__xludf.DUMMYFUNCTION("GOOGLETRANSLATE(D801, ""he"", ""en"")"),"#VALUE!")</f>
        <v>#VALUE!</v>
      </c>
    </row>
    <row r="802" ht="15.75" customHeight="1">
      <c r="E802" s="4" t="str">
        <f>IFERROR(__xludf.DUMMYFUNCTION("GOOGLETRANSLATE(D802, ""he"", ""en"")"),"#VALUE!")</f>
        <v>#VALUE!</v>
      </c>
    </row>
    <row r="803" ht="15.75" customHeight="1">
      <c r="E803" s="4" t="str">
        <f>IFERROR(__xludf.DUMMYFUNCTION("GOOGLETRANSLATE(D803, ""he"", ""en"")"),"#VALUE!")</f>
        <v>#VALUE!</v>
      </c>
    </row>
    <row r="804" ht="15.75" customHeight="1">
      <c r="E804" s="4" t="str">
        <f>IFERROR(__xludf.DUMMYFUNCTION("GOOGLETRANSLATE(D804, ""he"", ""en"")"),"#VALUE!")</f>
        <v>#VALUE!</v>
      </c>
    </row>
    <row r="805" ht="15.75" customHeight="1">
      <c r="E805" s="4" t="str">
        <f>IFERROR(__xludf.DUMMYFUNCTION("GOOGLETRANSLATE(D805, ""he"", ""en"")"),"#VALUE!")</f>
        <v>#VALUE!</v>
      </c>
    </row>
    <row r="806" ht="15.75" customHeight="1">
      <c r="E806" s="4" t="str">
        <f>IFERROR(__xludf.DUMMYFUNCTION("GOOGLETRANSLATE(D806, ""he"", ""en"")"),"#VALUE!")</f>
        <v>#VALUE!</v>
      </c>
    </row>
    <row r="807" ht="15.75" customHeight="1">
      <c r="E807" s="4" t="str">
        <f>IFERROR(__xludf.DUMMYFUNCTION("GOOGLETRANSLATE(D807, ""he"", ""en"")"),"#VALUE!")</f>
        <v>#VALUE!</v>
      </c>
    </row>
    <row r="808" ht="15.75" customHeight="1">
      <c r="E808" s="4" t="str">
        <f>IFERROR(__xludf.DUMMYFUNCTION("GOOGLETRANSLATE(D808, ""he"", ""en"")"),"#VALUE!")</f>
        <v>#VALUE!</v>
      </c>
    </row>
    <row r="809" ht="15.75" customHeight="1">
      <c r="E809" s="4" t="str">
        <f>IFERROR(__xludf.DUMMYFUNCTION("GOOGLETRANSLATE(D809, ""he"", ""en"")"),"#VALUE!")</f>
        <v>#VALUE!</v>
      </c>
    </row>
    <row r="810" ht="15.75" customHeight="1">
      <c r="E810" s="4" t="str">
        <f>IFERROR(__xludf.DUMMYFUNCTION("GOOGLETRANSLATE(D810, ""he"", ""en"")"),"#VALUE!")</f>
        <v>#VALUE!</v>
      </c>
    </row>
    <row r="811" ht="15.75" customHeight="1">
      <c r="E811" s="4" t="str">
        <f>IFERROR(__xludf.DUMMYFUNCTION("GOOGLETRANSLATE(D811, ""he"", ""en"")"),"#VALUE!")</f>
        <v>#VALUE!</v>
      </c>
    </row>
    <row r="812" ht="15.75" customHeight="1">
      <c r="E812" s="4" t="str">
        <f>IFERROR(__xludf.DUMMYFUNCTION("GOOGLETRANSLATE(D812, ""he"", ""en"")"),"#VALUE!")</f>
        <v>#VALUE!</v>
      </c>
    </row>
    <row r="813" ht="15.75" customHeight="1">
      <c r="E813" s="4" t="str">
        <f>IFERROR(__xludf.DUMMYFUNCTION("GOOGLETRANSLATE(D813, ""he"", ""en"")"),"#VALUE!")</f>
        <v>#VALUE!</v>
      </c>
    </row>
    <row r="814" ht="15.75" customHeight="1">
      <c r="E814" s="4" t="str">
        <f>IFERROR(__xludf.DUMMYFUNCTION("GOOGLETRANSLATE(D814, ""he"", ""en"")"),"#VALUE!")</f>
        <v>#VALUE!</v>
      </c>
    </row>
    <row r="815" ht="15.75" customHeight="1">
      <c r="E815" s="4" t="str">
        <f>IFERROR(__xludf.DUMMYFUNCTION("GOOGLETRANSLATE(D815, ""he"", ""en"")"),"#VALUE!")</f>
        <v>#VALUE!</v>
      </c>
    </row>
    <row r="816" ht="15.75" customHeight="1">
      <c r="E816" s="4" t="str">
        <f>IFERROR(__xludf.DUMMYFUNCTION("GOOGLETRANSLATE(D816, ""he"", ""en"")"),"#VALUE!")</f>
        <v>#VALUE!</v>
      </c>
    </row>
    <row r="817" ht="15.75" customHeight="1">
      <c r="E817" s="4" t="str">
        <f>IFERROR(__xludf.DUMMYFUNCTION("GOOGLETRANSLATE(D817, ""he"", ""en"")"),"#VALUE!")</f>
        <v>#VALUE!</v>
      </c>
    </row>
    <row r="818" ht="15.75" customHeight="1">
      <c r="E818" s="4" t="str">
        <f>IFERROR(__xludf.DUMMYFUNCTION("GOOGLETRANSLATE(D818, ""he"", ""en"")"),"#VALUE!")</f>
        <v>#VALUE!</v>
      </c>
    </row>
    <row r="819" ht="15.75" customHeight="1">
      <c r="E819" s="4" t="str">
        <f>IFERROR(__xludf.DUMMYFUNCTION("GOOGLETRANSLATE(D819, ""he"", ""en"")"),"#VALUE!")</f>
        <v>#VALUE!</v>
      </c>
    </row>
    <row r="820" ht="15.75" customHeight="1">
      <c r="E820" s="4" t="str">
        <f>IFERROR(__xludf.DUMMYFUNCTION("GOOGLETRANSLATE(D820, ""he"", ""en"")"),"#VALUE!")</f>
        <v>#VALUE!</v>
      </c>
    </row>
    <row r="821" ht="15.75" customHeight="1">
      <c r="E821" s="4" t="str">
        <f>IFERROR(__xludf.DUMMYFUNCTION("GOOGLETRANSLATE(D821, ""he"", ""en"")"),"#VALUE!")</f>
        <v>#VALUE!</v>
      </c>
    </row>
    <row r="822" ht="15.75" customHeight="1">
      <c r="E822" s="4" t="str">
        <f>IFERROR(__xludf.DUMMYFUNCTION("GOOGLETRANSLATE(D822, ""he"", ""en"")"),"#VALUE!")</f>
        <v>#VALUE!</v>
      </c>
    </row>
    <row r="823" ht="15.75" customHeight="1">
      <c r="E823" s="4" t="str">
        <f>IFERROR(__xludf.DUMMYFUNCTION("GOOGLETRANSLATE(D823, ""he"", ""en"")"),"#VALUE!")</f>
        <v>#VALUE!</v>
      </c>
    </row>
    <row r="824" ht="15.75" customHeight="1">
      <c r="E824" s="4" t="str">
        <f>IFERROR(__xludf.DUMMYFUNCTION("GOOGLETRANSLATE(D824, ""he"", ""en"")"),"#VALUE!")</f>
        <v>#VALUE!</v>
      </c>
    </row>
    <row r="825" ht="15.75" customHeight="1">
      <c r="E825" s="4" t="str">
        <f>IFERROR(__xludf.DUMMYFUNCTION("GOOGLETRANSLATE(D825, ""he"", ""en"")"),"#VALUE!")</f>
        <v>#VALUE!</v>
      </c>
    </row>
    <row r="826" ht="15.75" customHeight="1">
      <c r="E826" s="4" t="str">
        <f>IFERROR(__xludf.DUMMYFUNCTION("GOOGLETRANSLATE(D826, ""he"", ""en"")"),"#VALUE!")</f>
        <v>#VALUE!</v>
      </c>
    </row>
    <row r="827" ht="15.75" customHeight="1">
      <c r="E827" s="4" t="str">
        <f>IFERROR(__xludf.DUMMYFUNCTION("GOOGLETRANSLATE(D827, ""he"", ""en"")"),"#VALUE!")</f>
        <v>#VALUE!</v>
      </c>
    </row>
    <row r="828" ht="15.75" customHeight="1">
      <c r="E828" s="4" t="str">
        <f>IFERROR(__xludf.DUMMYFUNCTION("GOOGLETRANSLATE(D828, ""he"", ""en"")"),"#VALUE!")</f>
        <v>#VALUE!</v>
      </c>
    </row>
    <row r="829" ht="15.75" customHeight="1">
      <c r="E829" s="4" t="str">
        <f>IFERROR(__xludf.DUMMYFUNCTION("GOOGLETRANSLATE(D829, ""he"", ""en"")"),"#VALUE!")</f>
        <v>#VALUE!</v>
      </c>
    </row>
    <row r="830" ht="15.75" customHeight="1">
      <c r="E830" s="4" t="str">
        <f>IFERROR(__xludf.DUMMYFUNCTION("GOOGLETRANSLATE(D830, ""he"", ""en"")"),"#VALUE!")</f>
        <v>#VALUE!</v>
      </c>
    </row>
    <row r="831" ht="15.75" customHeight="1">
      <c r="E831" s="4" t="str">
        <f>IFERROR(__xludf.DUMMYFUNCTION("GOOGLETRANSLATE(D831, ""he"", ""en"")"),"#VALUE!")</f>
        <v>#VALUE!</v>
      </c>
    </row>
    <row r="832" ht="15.75" customHeight="1">
      <c r="E832" s="4" t="str">
        <f>IFERROR(__xludf.DUMMYFUNCTION("GOOGLETRANSLATE(D832, ""he"", ""en"")"),"#VALUE!")</f>
        <v>#VALUE!</v>
      </c>
    </row>
    <row r="833" ht="15.75" customHeight="1">
      <c r="E833" s="4" t="str">
        <f>IFERROR(__xludf.DUMMYFUNCTION("GOOGLETRANSLATE(D833, ""he"", ""en"")"),"#VALUE!")</f>
        <v>#VALUE!</v>
      </c>
    </row>
    <row r="834" ht="15.75" customHeight="1">
      <c r="E834" s="4" t="str">
        <f>IFERROR(__xludf.DUMMYFUNCTION("GOOGLETRANSLATE(D834, ""he"", ""en"")"),"#VALUE!")</f>
        <v>#VALUE!</v>
      </c>
    </row>
    <row r="835" ht="15.75" customHeight="1">
      <c r="E835" s="4" t="str">
        <f>IFERROR(__xludf.DUMMYFUNCTION("GOOGLETRANSLATE(D835, ""he"", ""en"")"),"#VALUE!")</f>
        <v>#VALUE!</v>
      </c>
    </row>
    <row r="836" ht="15.75" customHeight="1">
      <c r="E836" s="4" t="str">
        <f>IFERROR(__xludf.DUMMYFUNCTION("GOOGLETRANSLATE(D836, ""he"", ""en"")"),"#VALUE!")</f>
        <v>#VALUE!</v>
      </c>
    </row>
    <row r="837" ht="15.75" customHeight="1">
      <c r="E837" s="4" t="str">
        <f>IFERROR(__xludf.DUMMYFUNCTION("GOOGLETRANSLATE(D837, ""he"", ""en"")"),"#VALUE!")</f>
        <v>#VALUE!</v>
      </c>
    </row>
    <row r="838" ht="15.75" customHeight="1">
      <c r="E838" s="4" t="str">
        <f>IFERROR(__xludf.DUMMYFUNCTION("GOOGLETRANSLATE(D838, ""he"", ""en"")"),"#VALUE!")</f>
        <v>#VALUE!</v>
      </c>
    </row>
    <row r="839" ht="15.75" customHeight="1">
      <c r="E839" s="4" t="str">
        <f>IFERROR(__xludf.DUMMYFUNCTION("GOOGLETRANSLATE(D839, ""he"", ""en"")"),"#VALUE!")</f>
        <v>#VALUE!</v>
      </c>
    </row>
    <row r="840" ht="15.75" customHeight="1">
      <c r="E840" s="4" t="str">
        <f>IFERROR(__xludf.DUMMYFUNCTION("GOOGLETRANSLATE(D840, ""he"", ""en"")"),"#VALUE!")</f>
        <v>#VALUE!</v>
      </c>
    </row>
    <row r="841" ht="15.75" customHeight="1">
      <c r="E841" s="4" t="str">
        <f>IFERROR(__xludf.DUMMYFUNCTION("GOOGLETRANSLATE(D841, ""he"", ""en"")"),"#VALUE!")</f>
        <v>#VALUE!</v>
      </c>
    </row>
    <row r="842" ht="15.75" customHeight="1">
      <c r="E842" s="4" t="str">
        <f>IFERROR(__xludf.DUMMYFUNCTION("GOOGLETRANSLATE(D842, ""he"", ""en"")"),"#VALUE!")</f>
        <v>#VALUE!</v>
      </c>
    </row>
    <row r="843" ht="15.75" customHeight="1">
      <c r="E843" s="4" t="str">
        <f>IFERROR(__xludf.DUMMYFUNCTION("GOOGLETRANSLATE(D843, ""he"", ""en"")"),"#VALUE!")</f>
        <v>#VALUE!</v>
      </c>
    </row>
    <row r="844" ht="15.75" customHeight="1">
      <c r="E844" s="4" t="str">
        <f>IFERROR(__xludf.DUMMYFUNCTION("GOOGLETRANSLATE(D844, ""he"", ""en"")"),"#VALUE!")</f>
        <v>#VALUE!</v>
      </c>
    </row>
    <row r="845" ht="15.75" customHeight="1">
      <c r="E845" s="4" t="str">
        <f>IFERROR(__xludf.DUMMYFUNCTION("GOOGLETRANSLATE(D845, ""he"", ""en"")"),"#VALUE!")</f>
        <v>#VALUE!</v>
      </c>
    </row>
    <row r="846" ht="15.75" customHeight="1">
      <c r="E846" s="4" t="str">
        <f>IFERROR(__xludf.DUMMYFUNCTION("GOOGLETRANSLATE(D846, ""he"", ""en"")"),"#VALUE!")</f>
        <v>#VALUE!</v>
      </c>
    </row>
    <row r="847" ht="15.75" customHeight="1">
      <c r="E847" s="4" t="str">
        <f>IFERROR(__xludf.DUMMYFUNCTION("GOOGLETRANSLATE(D847, ""he"", ""en"")"),"#VALUE!")</f>
        <v>#VALUE!</v>
      </c>
    </row>
    <row r="848" ht="15.75" customHeight="1">
      <c r="E848" s="4" t="str">
        <f>IFERROR(__xludf.DUMMYFUNCTION("GOOGLETRANSLATE(D848, ""he"", ""en"")"),"#VALUE!")</f>
        <v>#VALUE!</v>
      </c>
    </row>
    <row r="849" ht="15.75" customHeight="1">
      <c r="E849" s="4" t="str">
        <f>IFERROR(__xludf.DUMMYFUNCTION("GOOGLETRANSLATE(D849, ""he"", ""en"")"),"#VALUE!")</f>
        <v>#VALUE!</v>
      </c>
    </row>
    <row r="850" ht="15.75" customHeight="1">
      <c r="E850" s="4" t="str">
        <f>IFERROR(__xludf.DUMMYFUNCTION("GOOGLETRANSLATE(D850, ""he"", ""en"")"),"#VALUE!")</f>
        <v>#VALUE!</v>
      </c>
    </row>
    <row r="851" ht="15.75" customHeight="1">
      <c r="E851" s="4" t="str">
        <f>IFERROR(__xludf.DUMMYFUNCTION("GOOGLETRANSLATE(D851, ""he"", ""en"")"),"#VALUE!")</f>
        <v>#VALUE!</v>
      </c>
    </row>
    <row r="852" ht="15.75" customHeight="1">
      <c r="E852" s="4" t="str">
        <f>IFERROR(__xludf.DUMMYFUNCTION("GOOGLETRANSLATE(D852, ""he"", ""en"")"),"#VALUE!")</f>
        <v>#VALUE!</v>
      </c>
    </row>
    <row r="853" ht="15.75" customHeight="1">
      <c r="E853" s="4" t="str">
        <f>IFERROR(__xludf.DUMMYFUNCTION("GOOGLETRANSLATE(D853, ""he"", ""en"")"),"#VALUE!")</f>
        <v>#VALUE!</v>
      </c>
    </row>
    <row r="854" ht="15.75" customHeight="1">
      <c r="E854" s="4" t="str">
        <f>IFERROR(__xludf.DUMMYFUNCTION("GOOGLETRANSLATE(D854, ""he"", ""en"")"),"#VALUE!")</f>
        <v>#VALUE!</v>
      </c>
    </row>
    <row r="855" ht="15.75" customHeight="1">
      <c r="E855" s="4" t="str">
        <f>IFERROR(__xludf.DUMMYFUNCTION("GOOGLETRANSLATE(D855, ""he"", ""en"")"),"#VALUE!")</f>
        <v>#VALUE!</v>
      </c>
    </row>
    <row r="856" ht="15.75" customHeight="1">
      <c r="E856" s="4" t="str">
        <f>IFERROR(__xludf.DUMMYFUNCTION("GOOGLETRANSLATE(D856, ""he"", ""en"")"),"#VALUE!")</f>
        <v>#VALUE!</v>
      </c>
    </row>
    <row r="857" ht="15.75" customHeight="1">
      <c r="E857" s="4" t="str">
        <f>IFERROR(__xludf.DUMMYFUNCTION("GOOGLETRANSLATE(D857, ""he"", ""en"")"),"#VALUE!")</f>
        <v>#VALUE!</v>
      </c>
    </row>
    <row r="858" ht="15.75" customHeight="1">
      <c r="E858" s="4" t="str">
        <f>IFERROR(__xludf.DUMMYFUNCTION("GOOGLETRANSLATE(D858, ""he"", ""en"")"),"#VALUE!")</f>
        <v>#VALUE!</v>
      </c>
    </row>
    <row r="859" ht="15.75" customHeight="1">
      <c r="E859" s="4" t="str">
        <f>IFERROR(__xludf.DUMMYFUNCTION("GOOGLETRANSLATE(D859, ""he"", ""en"")"),"#VALUE!")</f>
        <v>#VALUE!</v>
      </c>
    </row>
    <row r="860" ht="15.75" customHeight="1">
      <c r="E860" s="4" t="str">
        <f>IFERROR(__xludf.DUMMYFUNCTION("GOOGLETRANSLATE(D860, ""he"", ""en"")"),"#VALUE!")</f>
        <v>#VALUE!</v>
      </c>
    </row>
    <row r="861" ht="15.75" customHeight="1">
      <c r="E861" s="4" t="str">
        <f>IFERROR(__xludf.DUMMYFUNCTION("GOOGLETRANSLATE(D861, ""he"", ""en"")"),"#VALUE!")</f>
        <v>#VALUE!</v>
      </c>
    </row>
    <row r="862" ht="15.75" customHeight="1">
      <c r="E862" s="4" t="str">
        <f>IFERROR(__xludf.DUMMYFUNCTION("GOOGLETRANSLATE(D862, ""he"", ""en"")"),"#VALUE!")</f>
        <v>#VALUE!</v>
      </c>
    </row>
    <row r="863" ht="15.75" customHeight="1">
      <c r="E863" s="4" t="str">
        <f>IFERROR(__xludf.DUMMYFUNCTION("GOOGLETRANSLATE(D863, ""he"", ""en"")"),"#VALUE!")</f>
        <v>#VALUE!</v>
      </c>
    </row>
    <row r="864" ht="15.75" customHeight="1">
      <c r="E864" s="4" t="str">
        <f>IFERROR(__xludf.DUMMYFUNCTION("GOOGLETRANSLATE(D864, ""he"", ""en"")"),"#VALUE!")</f>
        <v>#VALUE!</v>
      </c>
    </row>
    <row r="865" ht="15.75" customHeight="1">
      <c r="E865" s="4" t="str">
        <f>IFERROR(__xludf.DUMMYFUNCTION("GOOGLETRANSLATE(D865, ""he"", ""en"")"),"#VALUE!")</f>
        <v>#VALUE!</v>
      </c>
    </row>
    <row r="866" ht="15.75" customHeight="1">
      <c r="E866" s="4" t="str">
        <f>IFERROR(__xludf.DUMMYFUNCTION("GOOGLETRANSLATE(D866, ""he"", ""en"")"),"#VALUE!")</f>
        <v>#VALUE!</v>
      </c>
    </row>
    <row r="867" ht="15.75" customHeight="1">
      <c r="E867" s="4" t="str">
        <f>IFERROR(__xludf.DUMMYFUNCTION("GOOGLETRANSLATE(D867, ""he"", ""en"")"),"#VALUE!")</f>
        <v>#VALUE!</v>
      </c>
    </row>
    <row r="868" ht="15.75" customHeight="1">
      <c r="E868" s="4" t="str">
        <f>IFERROR(__xludf.DUMMYFUNCTION("GOOGLETRANSLATE(D868, ""he"", ""en"")"),"#VALUE!")</f>
        <v>#VALUE!</v>
      </c>
    </row>
    <row r="869" ht="15.75" customHeight="1">
      <c r="E869" s="4" t="str">
        <f>IFERROR(__xludf.DUMMYFUNCTION("GOOGLETRANSLATE(D869, ""he"", ""en"")"),"#VALUE!")</f>
        <v>#VALUE!</v>
      </c>
    </row>
    <row r="870" ht="15.75" customHeight="1">
      <c r="E870" s="4" t="str">
        <f>IFERROR(__xludf.DUMMYFUNCTION("GOOGLETRANSLATE(D870, ""he"", ""en"")"),"#VALUE!")</f>
        <v>#VALUE!</v>
      </c>
    </row>
    <row r="871" ht="15.75" customHeight="1">
      <c r="E871" s="4" t="str">
        <f>IFERROR(__xludf.DUMMYFUNCTION("GOOGLETRANSLATE(D871, ""he"", ""en"")"),"#VALUE!")</f>
        <v>#VALUE!</v>
      </c>
    </row>
    <row r="872" ht="15.75" customHeight="1">
      <c r="E872" s="4" t="str">
        <f>IFERROR(__xludf.DUMMYFUNCTION("GOOGLETRANSLATE(D872, ""he"", ""en"")"),"#VALUE!")</f>
        <v>#VALUE!</v>
      </c>
    </row>
    <row r="873" ht="15.75" customHeight="1">
      <c r="E873" s="4" t="str">
        <f>IFERROR(__xludf.DUMMYFUNCTION("GOOGLETRANSLATE(D873, ""he"", ""en"")"),"#VALUE!")</f>
        <v>#VALUE!</v>
      </c>
    </row>
    <row r="874" ht="15.75" customHeight="1">
      <c r="E874" s="4" t="str">
        <f>IFERROR(__xludf.DUMMYFUNCTION("GOOGLETRANSLATE(D874, ""he"", ""en"")"),"#VALUE!")</f>
        <v>#VALUE!</v>
      </c>
    </row>
    <row r="875" ht="15.75" customHeight="1">
      <c r="E875" s="4" t="str">
        <f>IFERROR(__xludf.DUMMYFUNCTION("GOOGLETRANSLATE(D875, ""he"", ""en"")"),"#VALUE!")</f>
        <v>#VALUE!</v>
      </c>
    </row>
    <row r="876" ht="15.75" customHeight="1">
      <c r="E876" s="4" t="str">
        <f>IFERROR(__xludf.DUMMYFUNCTION("GOOGLETRANSLATE(D876, ""he"", ""en"")"),"#VALUE!")</f>
        <v>#VALUE!</v>
      </c>
    </row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1.0" footer="0.0" header="0.0" left="0.75" right="0.75" top="1.0"/>
  <pageSetup orientation="landscape"/>
  <drawing r:id="rId1"/>
</worksheet>
</file>

<file path=xl/worksheets/sheet4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5" width="12.63"/>
    <col customWidth="1" min="6" max="26" width="8.63"/>
  </cols>
  <sheetData>
    <row r="1" ht="15.75" customHeight="1">
      <c r="A1" s="1" t="s">
        <v>0</v>
      </c>
      <c r="B1" s="1" t="s">
        <v>1</v>
      </c>
      <c r="C1" s="2" t="s">
        <v>2</v>
      </c>
      <c r="D1" s="2" t="s">
        <v>3</v>
      </c>
      <c r="E1" s="18" t="s">
        <v>4</v>
      </c>
      <c r="F1" s="2" t="s">
        <v>5</v>
      </c>
      <c r="G1" s="2" t="s">
        <v>6</v>
      </c>
      <c r="H1" s="2" t="s">
        <v>7</v>
      </c>
    </row>
    <row r="2" ht="15.75" customHeight="1">
      <c r="A2" s="24" t="s">
        <v>8</v>
      </c>
      <c r="B2" s="25">
        <v>1.0</v>
      </c>
      <c r="C2" s="4">
        <v>1.0</v>
      </c>
      <c r="D2" s="5" t="s">
        <v>9</v>
      </c>
      <c r="E2" s="4" t="str">
        <f>IFERROR(__xludf.DUMMYFUNCTION("GOOGLETRANSLATE(D2, ""he"", ""en"")"),"{A}")</f>
        <v>{A}</v>
      </c>
      <c r="F2" s="4"/>
      <c r="G2" s="4"/>
      <c r="H2" s="4"/>
    </row>
    <row r="3" ht="15.75" customHeight="1">
      <c r="A3" s="3" t="s">
        <v>8502</v>
      </c>
      <c r="B3" s="1" t="s">
        <v>10459</v>
      </c>
      <c r="C3" s="4">
        <v>2.0</v>
      </c>
      <c r="D3" s="5" t="s">
        <v>8502</v>
      </c>
      <c r="E3" s="4" t="str">
        <f>IFERROR(__xludf.DUMMYFUNCTION("GOOGLETRANSLATE(D3, ""he"", ""en"")"),"hallelujah")</f>
        <v>hallelujah</v>
      </c>
      <c r="F3" s="4"/>
      <c r="G3" s="4"/>
      <c r="H3" s="4"/>
    </row>
    <row r="4" ht="15.75" customHeight="1">
      <c r="A4" s="3" t="s">
        <v>8773</v>
      </c>
      <c r="B4" s="1" t="s">
        <v>8774</v>
      </c>
      <c r="C4" s="4">
        <v>3.0</v>
      </c>
      <c r="D4" s="5" t="s">
        <v>8773</v>
      </c>
      <c r="E4" s="4" t="str">
        <f>IFERROR(__xludf.DUMMYFUNCTION("GOOGLETRANSLATE(D4, ""he"", ""en"")"),"these")</f>
        <v>these</v>
      </c>
      <c r="F4" s="4"/>
      <c r="G4" s="4"/>
      <c r="H4" s="4"/>
    </row>
    <row r="5" ht="15.75" customHeight="1">
      <c r="A5" s="3" t="s">
        <v>8753</v>
      </c>
      <c r="B5" s="1" t="s">
        <v>1066</v>
      </c>
      <c r="C5" s="4">
        <v>4.0</v>
      </c>
      <c r="D5" s="5" t="s">
        <v>1099</v>
      </c>
      <c r="E5" s="4" t="str">
        <f>IFERROR(__xludf.DUMMYFUNCTION("GOOGLETRANSLATE(D5, ""he"", ""en"")"),"you")</f>
        <v>you</v>
      </c>
      <c r="F5" s="4"/>
      <c r="G5" s="4"/>
      <c r="H5" s="4"/>
    </row>
    <row r="6" ht="15.75" customHeight="1">
      <c r="A6" s="3" t="s">
        <v>10788</v>
      </c>
      <c r="B6" s="1" t="s">
        <v>414</v>
      </c>
      <c r="C6" s="4">
        <v>5.0</v>
      </c>
      <c r="D6" s="5" t="s">
        <v>180</v>
      </c>
      <c r="E6" s="4" t="str">
        <f>IFERROR(__xludf.DUMMYFUNCTION("GOOGLETRANSLATE(D6, ""he"", ""en"")"),"Jehovah")</f>
        <v>Jehovah</v>
      </c>
      <c r="F6" s="4"/>
      <c r="G6" s="4"/>
      <c r="H6" s="4"/>
    </row>
    <row r="7" ht="15.75" customHeight="1">
      <c r="A7" s="3" t="s">
        <v>10789</v>
      </c>
      <c r="B7" s="1" t="s">
        <v>10790</v>
      </c>
      <c r="C7" s="4">
        <v>6.0</v>
      </c>
      <c r="D7" s="5" t="s">
        <v>10791</v>
      </c>
      <c r="E7" s="4" t="str">
        <f>IFERROR(__xludf.DUMMYFUNCTION("GOOGLETRANSLATE(D7, ""he"", ""en"")"),"from")</f>
        <v>from</v>
      </c>
      <c r="F7" s="4"/>
      <c r="G7" s="4"/>
      <c r="H7" s="4"/>
    </row>
    <row r="8" ht="15.75" customHeight="1">
      <c r="A8" s="3" t="s">
        <v>10792</v>
      </c>
      <c r="B8" s="1" t="s">
        <v>10793</v>
      </c>
      <c r="C8" s="4">
        <v>7.0</v>
      </c>
      <c r="D8" s="5" t="s">
        <v>8975</v>
      </c>
      <c r="E8" s="4" t="str">
        <f>IFERROR(__xludf.DUMMYFUNCTION("GOOGLETRANSLATE(D8, ""he"", ""en"")"),"the sky")</f>
        <v>the sky</v>
      </c>
      <c r="F8" s="4"/>
      <c r="G8" s="4"/>
      <c r="H8" s="4"/>
    </row>
    <row r="9" ht="15.75" customHeight="1">
      <c r="A9" s="24" t="s">
        <v>25</v>
      </c>
      <c r="B9" s="25">
        <v>2.0</v>
      </c>
      <c r="C9" s="4">
        <v>8.0</v>
      </c>
      <c r="D9" s="5" t="s">
        <v>10789</v>
      </c>
      <c r="E9" s="4" t="str">
        <f>IFERROR(__xludf.DUMMYFUNCTION("GOOGLETRANSLATE(D9, ""he"", ""en"")"),"Hallelujah")</f>
        <v>Hallelujah</v>
      </c>
      <c r="F9" s="4"/>
      <c r="G9" s="4"/>
      <c r="H9" s="4"/>
    </row>
    <row r="10" ht="15.75" customHeight="1">
      <c r="A10" s="3" t="s">
        <v>10789</v>
      </c>
      <c r="B10" s="1" t="s">
        <v>10790</v>
      </c>
      <c r="C10" s="4">
        <v>9.0</v>
      </c>
      <c r="D10" s="5" t="s">
        <v>10794</v>
      </c>
      <c r="E10" s="4" t="str">
        <f>IFERROR(__xludf.DUMMYFUNCTION("GOOGLETRANSLATE(D10, ""he"", ""en"")"),"in the heights:")</f>
        <v>in the heights:</v>
      </c>
      <c r="F10" s="4"/>
      <c r="G10" s="4"/>
      <c r="H10" s="4"/>
    </row>
    <row r="11" ht="15.75" customHeight="1">
      <c r="A11" s="3" t="s">
        <v>10795</v>
      </c>
      <c r="B11" s="1" t="s">
        <v>10796</v>
      </c>
      <c r="C11" s="4">
        <v>10.0</v>
      </c>
      <c r="D11" s="5" t="s">
        <v>26</v>
      </c>
      <c r="E11" s="4" t="str">
        <f>IFERROR(__xludf.DUMMYFUNCTION("GOOGLETRANSLATE(D11, ""he"", ""en"")"),"{on}")</f>
        <v>{on}</v>
      </c>
      <c r="F11" s="4"/>
      <c r="G11" s="4"/>
      <c r="H11" s="4"/>
    </row>
    <row r="12" ht="15.75" customHeight="1">
      <c r="A12" s="3" t="s">
        <v>10789</v>
      </c>
      <c r="B12" s="1" t="s">
        <v>10790</v>
      </c>
      <c r="C12" s="4">
        <v>11.0</v>
      </c>
      <c r="D12" s="5" t="s">
        <v>10789</v>
      </c>
      <c r="E12" s="4" t="str">
        <f>IFERROR(__xludf.DUMMYFUNCTION("GOOGLETRANSLATE(D12, ""he"", ""en"")"),"Hallelujah")</f>
        <v>Hallelujah</v>
      </c>
      <c r="F12" s="4"/>
      <c r="G12" s="4"/>
      <c r="H12" s="4"/>
    </row>
    <row r="13" ht="15.75" customHeight="1">
      <c r="A13" s="3" t="s">
        <v>10797</v>
      </c>
      <c r="B13" s="1" t="s">
        <v>10798</v>
      </c>
      <c r="C13" s="4">
        <v>12.0</v>
      </c>
      <c r="D13" s="5" t="s">
        <v>360</v>
      </c>
      <c r="E13" s="4" t="str">
        <f>IFERROR(__xludf.DUMMYFUNCTION("GOOGLETRANSLATE(D13, ""he"", ""en"")"),"all")</f>
        <v>all</v>
      </c>
      <c r="F13" s="4"/>
      <c r="G13" s="4"/>
      <c r="H13" s="4"/>
    </row>
    <row r="14" ht="15.75" customHeight="1">
      <c r="A14" s="24" t="s">
        <v>49</v>
      </c>
      <c r="B14" s="25">
        <v>3.0</v>
      </c>
      <c r="C14" s="4">
        <v>13.0</v>
      </c>
      <c r="D14" s="5" t="s">
        <v>10799</v>
      </c>
      <c r="E14" s="4" t="str">
        <f>IFERROR(__xludf.DUMMYFUNCTION("GOOGLETRANSLATE(D14, ""he"", ""en"")"),"His angels")</f>
        <v>His angels</v>
      </c>
      <c r="F14" s="4"/>
      <c r="G14" s="4"/>
      <c r="H14" s="4"/>
    </row>
    <row r="15" ht="15.75" customHeight="1">
      <c r="A15" s="3" t="s">
        <v>10789</v>
      </c>
      <c r="B15" s="1" t="s">
        <v>10790</v>
      </c>
      <c r="C15" s="4">
        <v>14.0</v>
      </c>
      <c r="D15" s="5" t="s">
        <v>10789</v>
      </c>
      <c r="E15" s="4" t="str">
        <f>IFERROR(__xludf.DUMMYFUNCTION("GOOGLETRANSLATE(D15, ""he"", ""en"")"),"Hallelujah")</f>
        <v>Hallelujah</v>
      </c>
      <c r="F15" s="4"/>
      <c r="G15" s="4"/>
      <c r="H15" s="4"/>
    </row>
    <row r="16" ht="15.75" customHeight="1">
      <c r="A16" s="3" t="s">
        <v>10800</v>
      </c>
      <c r="B16" s="1" t="s">
        <v>3744</v>
      </c>
      <c r="C16" s="4">
        <v>15.0</v>
      </c>
      <c r="D16" s="5" t="s">
        <v>448</v>
      </c>
      <c r="E16" s="4" t="str">
        <f>IFERROR(__xludf.DUMMYFUNCTION("GOOGLETRANSLATE(D16, ""he"", ""en"")"),"all")</f>
        <v>all</v>
      </c>
      <c r="F16" s="4"/>
      <c r="G16" s="4"/>
      <c r="H16" s="4"/>
    </row>
    <row r="17" ht="15.75" customHeight="1">
      <c r="A17" s="3" t="s">
        <v>10801</v>
      </c>
      <c r="B17" s="1" t="s">
        <v>10802</v>
      </c>
      <c r="C17" s="4">
        <v>16.0</v>
      </c>
      <c r="D17" s="5" t="s">
        <v>10803</v>
      </c>
      <c r="E17" s="4" t="str">
        <f>IFERROR(__xludf.DUMMYFUNCTION("GOOGLETRANSLATE(D17, ""he"", ""en"")"),"(his army)")</f>
        <v>(his army)</v>
      </c>
      <c r="F17" s="4"/>
      <c r="G17" s="4"/>
      <c r="H17" s="4"/>
    </row>
    <row r="18" ht="15.75" customHeight="1">
      <c r="A18" s="3" t="s">
        <v>10789</v>
      </c>
      <c r="B18" s="1" t="s">
        <v>10790</v>
      </c>
      <c r="C18" s="4">
        <v>17.0</v>
      </c>
      <c r="D18" s="5" t="s">
        <v>10804</v>
      </c>
      <c r="E18" s="4" t="str">
        <f>IFERROR(__xludf.DUMMYFUNCTION("GOOGLETRANSLATE(D18, ""he"", ""en"")"),"His troops:")</f>
        <v>His troops:</v>
      </c>
      <c r="F18" s="4"/>
      <c r="G18" s="4"/>
      <c r="H18" s="4"/>
    </row>
    <row r="19" ht="15.75" customHeight="1">
      <c r="A19" s="3" t="s">
        <v>10805</v>
      </c>
      <c r="B19" s="1" t="s">
        <v>10806</v>
      </c>
      <c r="C19" s="4">
        <v>18.0</v>
      </c>
      <c r="D19" s="5" t="s">
        <v>50</v>
      </c>
      <c r="E19" s="4" t="str">
        <f>IFERROR(__xludf.DUMMYFUNCTION("GOOGLETRANSLATE(D19, ""he"", ""en"")"),"{third}")</f>
        <v>{third}</v>
      </c>
      <c r="F19" s="4"/>
      <c r="G19" s="4"/>
      <c r="H19" s="4"/>
    </row>
    <row r="20" ht="15.75" customHeight="1">
      <c r="A20" s="3" t="s">
        <v>9409</v>
      </c>
      <c r="B20" s="1" t="s">
        <v>10807</v>
      </c>
      <c r="C20" s="4">
        <v>19.0</v>
      </c>
      <c r="D20" s="5" t="s">
        <v>10789</v>
      </c>
      <c r="E20" s="4" t="str">
        <f>IFERROR(__xludf.DUMMYFUNCTION("GOOGLETRANSLATE(D20, ""he"", ""en"")"),"Hallelujah")</f>
        <v>Hallelujah</v>
      </c>
      <c r="F20" s="4"/>
      <c r="G20" s="4"/>
      <c r="H20" s="4"/>
    </row>
    <row r="21" ht="15.75" customHeight="1">
      <c r="A21" s="8" t="s">
        <v>69</v>
      </c>
      <c r="B21" s="17">
        <v>4.0</v>
      </c>
      <c r="C21" s="4">
        <v>20.0</v>
      </c>
      <c r="D21" s="5" t="s">
        <v>3742</v>
      </c>
      <c r="E21" s="4" t="str">
        <f>IFERROR(__xludf.DUMMYFUNCTION("GOOGLETRANSLATE(D21, ""he"", ""en"")"),"sun")</f>
        <v>sun</v>
      </c>
      <c r="F21" s="4"/>
      <c r="G21" s="4"/>
      <c r="H21" s="4"/>
    </row>
    <row r="22" ht="15.75" customHeight="1">
      <c r="A22" s="3" t="s">
        <v>10789</v>
      </c>
      <c r="B22" s="1" t="s">
        <v>10790</v>
      </c>
      <c r="C22" s="4">
        <v>21.0</v>
      </c>
      <c r="D22" s="5" t="s">
        <v>10801</v>
      </c>
      <c r="E22" s="4" t="str">
        <f>IFERROR(__xludf.DUMMYFUNCTION("GOOGLETRANSLATE(D22, ""he"", ""en"")"),"and moon")</f>
        <v>and moon</v>
      </c>
      <c r="F22" s="4"/>
      <c r="G22" s="4"/>
      <c r="H22" s="4"/>
    </row>
    <row r="23" ht="15.75" customHeight="1">
      <c r="A23" s="3" t="s">
        <v>10808</v>
      </c>
      <c r="B23" s="1" t="s">
        <v>900</v>
      </c>
      <c r="C23" s="4">
        <v>22.0</v>
      </c>
      <c r="D23" s="5" t="s">
        <v>10789</v>
      </c>
      <c r="E23" s="4" t="str">
        <f>IFERROR(__xludf.DUMMYFUNCTION("GOOGLETRANSLATE(D23, ""he"", ""en"")"),"Hallelujah")</f>
        <v>Hallelujah</v>
      </c>
      <c r="F23" s="4"/>
      <c r="G23" s="4"/>
      <c r="H23" s="4"/>
    </row>
    <row r="24" ht="15.75" customHeight="1">
      <c r="A24" s="3" t="s">
        <v>2388</v>
      </c>
      <c r="B24" s="1" t="s">
        <v>1434</v>
      </c>
      <c r="C24" s="4">
        <v>23.0</v>
      </c>
      <c r="D24" s="5" t="s">
        <v>448</v>
      </c>
      <c r="E24" s="4" t="str">
        <f>IFERROR(__xludf.DUMMYFUNCTION("GOOGLETRANSLATE(D24, ""he"", ""en"")"),"all")</f>
        <v>all</v>
      </c>
      <c r="F24" s="4"/>
      <c r="G24" s="4"/>
      <c r="H24" s="4"/>
    </row>
    <row r="25" ht="15.75" customHeight="1">
      <c r="A25" s="3" t="s">
        <v>10809</v>
      </c>
      <c r="B25" s="1" t="s">
        <v>10810</v>
      </c>
      <c r="C25" s="4">
        <v>24.0</v>
      </c>
      <c r="D25" s="5" t="s">
        <v>10811</v>
      </c>
      <c r="E25" s="4" t="str">
        <f>IFERROR(__xludf.DUMMYFUNCTION("GOOGLETRANSLATE(D25, ""he"", ""en"")"),"stellar")</f>
        <v>stellar</v>
      </c>
      <c r="F25" s="4"/>
      <c r="G25" s="4"/>
      <c r="H25" s="4"/>
    </row>
    <row r="26" ht="15.75" customHeight="1">
      <c r="A26" s="3" t="s">
        <v>1035</v>
      </c>
      <c r="B26" s="1" t="s">
        <v>1036</v>
      </c>
      <c r="C26" s="4">
        <v>25.0</v>
      </c>
      <c r="D26" s="5" t="s">
        <v>10812</v>
      </c>
      <c r="E26" s="4" t="str">
        <f>IFERROR(__xludf.DUMMYFUNCTION("GOOGLETRANSLATE(D26, ""he"", ""en"")"),"light:")</f>
        <v>light:</v>
      </c>
      <c r="F26" s="4"/>
      <c r="G26" s="4"/>
      <c r="H26" s="4"/>
    </row>
    <row r="27" ht="15.75" customHeight="1">
      <c r="A27" s="3" t="s">
        <v>10813</v>
      </c>
      <c r="B27" s="1" t="s">
        <v>10814</v>
      </c>
      <c r="C27" s="4">
        <v>26.0</v>
      </c>
      <c r="D27" s="5" t="s">
        <v>70</v>
      </c>
      <c r="E27" s="4" t="str">
        <f>IFERROR(__xludf.DUMMYFUNCTION("GOOGLETRANSLATE(D27, ""he"", ""en"")"),"{d}")</f>
        <v>{d}</v>
      </c>
      <c r="F27" s="4"/>
      <c r="G27" s="4"/>
      <c r="H27" s="4"/>
    </row>
    <row r="28" ht="15.75" customHeight="1">
      <c r="A28" s="3" t="s">
        <v>2388</v>
      </c>
      <c r="B28" s="1" t="s">
        <v>1434</v>
      </c>
      <c r="C28" s="4">
        <v>27.0</v>
      </c>
      <c r="D28" s="5" t="s">
        <v>10789</v>
      </c>
      <c r="E28" s="4" t="str">
        <f>IFERROR(__xludf.DUMMYFUNCTION("GOOGLETRANSLATE(D28, ""he"", ""en"")"),"Hallelujah")</f>
        <v>Hallelujah</v>
      </c>
      <c r="F28" s="4"/>
      <c r="G28" s="4"/>
      <c r="H28" s="4"/>
    </row>
    <row r="29" ht="15.75" customHeight="1">
      <c r="A29" s="8" t="s">
        <v>94</v>
      </c>
      <c r="B29" s="17">
        <v>5.0</v>
      </c>
      <c r="C29" s="4">
        <v>28.0</v>
      </c>
      <c r="D29" s="5" t="s">
        <v>10815</v>
      </c>
      <c r="E29" s="4" t="str">
        <f>IFERROR(__xludf.DUMMYFUNCTION("GOOGLETRANSLATE(D29, ""he"", ""en"")"),"Semitic")</f>
        <v>Semitic</v>
      </c>
      <c r="F29" s="4"/>
      <c r="G29" s="4"/>
      <c r="H29" s="4"/>
    </row>
    <row r="30" ht="15.75" customHeight="1">
      <c r="A30" s="3" t="s">
        <v>8494</v>
      </c>
      <c r="B30" s="1" t="s">
        <v>10816</v>
      </c>
      <c r="C30" s="4">
        <v>29.0</v>
      </c>
      <c r="D30" s="5" t="s">
        <v>2390</v>
      </c>
      <c r="E30" s="4" t="str">
        <f>IFERROR(__xludf.DUMMYFUNCTION("GOOGLETRANSLATE(D30, ""he"", ""en"")"),"the sky")</f>
        <v>the sky</v>
      </c>
      <c r="F30" s="4"/>
      <c r="G30" s="4"/>
      <c r="H30" s="4"/>
    </row>
    <row r="31" ht="15.75" customHeight="1">
      <c r="A31" s="3" t="s">
        <v>8775</v>
      </c>
      <c r="B31" s="1" t="s">
        <v>3299</v>
      </c>
      <c r="C31" s="4">
        <v>30.0</v>
      </c>
      <c r="D31" s="5" t="s">
        <v>10817</v>
      </c>
      <c r="E31" s="4" t="str">
        <f>IFERROR(__xludf.DUMMYFUNCTION("GOOGLETRANSLATE(D31, ""he"", ""en"")"),"and the water")</f>
        <v>and the water</v>
      </c>
      <c r="F31" s="4"/>
      <c r="G31" s="4"/>
      <c r="H31" s="4"/>
    </row>
    <row r="32" ht="15.75" customHeight="1">
      <c r="A32" s="3" t="s">
        <v>180</v>
      </c>
      <c r="B32" s="1" t="s">
        <v>1066</v>
      </c>
      <c r="C32" s="4">
        <v>31.0</v>
      </c>
      <c r="D32" s="5" t="s">
        <v>1039</v>
      </c>
      <c r="E32" s="4" t="str">
        <f>IFERROR(__xludf.DUMMYFUNCTION("GOOGLETRANSLATE(D32, ""he"", ""en"")"),"which")</f>
        <v>which</v>
      </c>
      <c r="F32" s="4"/>
      <c r="G32" s="4"/>
      <c r="H32" s="4"/>
    </row>
    <row r="33" ht="15.75" customHeight="1">
      <c r="A33" s="3" t="s">
        <v>129</v>
      </c>
      <c r="B33" s="1" t="s">
        <v>130</v>
      </c>
      <c r="C33" s="4">
        <v>32.0</v>
      </c>
      <c r="D33" s="5" t="s">
        <v>10813</v>
      </c>
      <c r="E33" s="4" t="str">
        <f>IFERROR(__xludf.DUMMYFUNCTION("GOOGLETRANSLATE(D33, ""he"", ""en"")"),"above")</f>
        <v>above</v>
      </c>
      <c r="F33" s="4"/>
      <c r="G33" s="4"/>
      <c r="H33" s="4"/>
    </row>
    <row r="34" ht="15.75" customHeight="1">
      <c r="A34" s="3" t="s">
        <v>2943</v>
      </c>
      <c r="B34" s="1" t="s">
        <v>10818</v>
      </c>
      <c r="C34" s="4">
        <v>33.0</v>
      </c>
      <c r="D34" s="5" t="s">
        <v>10819</v>
      </c>
      <c r="E34" s="4" t="str">
        <f>IFERROR(__xludf.DUMMYFUNCTION("GOOGLETRANSLATE(D34, ""he"", ""en"")"),"the sky:")</f>
        <v>the sky:</v>
      </c>
      <c r="F34" s="4"/>
      <c r="G34" s="4"/>
      <c r="H34" s="4"/>
    </row>
    <row r="35" ht="15.75" customHeight="1">
      <c r="A35" s="3" t="s">
        <v>1092</v>
      </c>
      <c r="B35" s="1" t="s">
        <v>5677</v>
      </c>
      <c r="C35" s="4">
        <v>34.0</v>
      </c>
      <c r="D35" s="5" t="s">
        <v>95</v>
      </c>
      <c r="E35" s="4" t="str">
        <f>IFERROR(__xludf.DUMMYFUNCTION("GOOGLETRANSLATE(D35, ""he"", ""en"")"),"{the}")</f>
        <v>{the}</v>
      </c>
      <c r="F35" s="4"/>
      <c r="G35" s="4"/>
      <c r="H35" s="4"/>
    </row>
    <row r="36" ht="15.75" customHeight="1">
      <c r="A36" s="3" t="s">
        <v>10820</v>
      </c>
      <c r="B36" s="1" t="s">
        <v>10821</v>
      </c>
      <c r="C36" s="4">
        <v>35.0</v>
      </c>
      <c r="D36" s="5" t="s">
        <v>8494</v>
      </c>
      <c r="E36" s="4" t="str">
        <f>IFERROR(__xludf.DUMMYFUNCTION("GOOGLETRANSLATE(D36, ""he"", ""en"")"),"will praise")</f>
        <v>will praise</v>
      </c>
      <c r="F36" s="4"/>
      <c r="G36" s="4"/>
      <c r="H36" s="4"/>
    </row>
    <row r="37" ht="15.75" customHeight="1">
      <c r="A37" s="8" t="s">
        <v>112</v>
      </c>
      <c r="B37" s="17">
        <v>6.0</v>
      </c>
      <c r="C37" s="4">
        <v>36.0</v>
      </c>
      <c r="D37" s="5" t="s">
        <v>1099</v>
      </c>
      <c r="E37" s="4" t="str">
        <f>IFERROR(__xludf.DUMMYFUNCTION("GOOGLETRANSLATE(D37, ""he"", ""en"")"),"you")</f>
        <v>you</v>
      </c>
      <c r="F37" s="4"/>
      <c r="G37" s="4"/>
      <c r="H37" s="4"/>
    </row>
    <row r="38" ht="15.75" customHeight="1">
      <c r="A38" s="3" t="s">
        <v>10822</v>
      </c>
      <c r="B38" s="1" t="s">
        <v>10823</v>
      </c>
      <c r="C38" s="4">
        <v>37.0</v>
      </c>
      <c r="D38" s="5" t="s">
        <v>3300</v>
      </c>
      <c r="E38" s="4" t="str">
        <f>IFERROR(__xludf.DUMMYFUNCTION("GOOGLETRANSLATE(D38, ""he"", ""en"")"),"name")</f>
        <v>name</v>
      </c>
      <c r="F38" s="4"/>
      <c r="G38" s="4"/>
      <c r="H38" s="4"/>
    </row>
    <row r="39" ht="15.75" customHeight="1">
      <c r="A39" s="3" t="s">
        <v>4943</v>
      </c>
      <c r="B39" s="1" t="s">
        <v>3513</v>
      </c>
      <c r="C39" s="4">
        <v>38.0</v>
      </c>
      <c r="D39" s="5" t="s">
        <v>180</v>
      </c>
      <c r="E39" s="4" t="str">
        <f>IFERROR(__xludf.DUMMYFUNCTION("GOOGLETRANSLATE(D39, ""he"", ""en"")"),"Jehovah")</f>
        <v>Jehovah</v>
      </c>
      <c r="F39" s="4"/>
      <c r="G39" s="4"/>
      <c r="H39" s="4"/>
    </row>
    <row r="40" ht="15.75" customHeight="1">
      <c r="A40" s="3" t="s">
        <v>203</v>
      </c>
      <c r="B40" s="1" t="s">
        <v>677</v>
      </c>
      <c r="C40" s="4">
        <v>39.0</v>
      </c>
      <c r="D40" s="5" t="s">
        <v>53</v>
      </c>
      <c r="E40" s="4" t="str">
        <f>IFERROR(__xludf.DUMMYFUNCTION("GOOGLETRANSLATE(D40, ""he"", ""en"")"),"that")</f>
        <v>that</v>
      </c>
      <c r="F40" s="4"/>
      <c r="G40" s="4"/>
      <c r="H40" s="4"/>
    </row>
    <row r="41" ht="15.75" customHeight="1">
      <c r="A41" s="3" t="s">
        <v>10824</v>
      </c>
      <c r="B41" s="1" t="s">
        <v>2940</v>
      </c>
      <c r="C41" s="4">
        <v>40.0</v>
      </c>
      <c r="D41" s="5" t="s">
        <v>2943</v>
      </c>
      <c r="E41" s="4" t="str">
        <f>IFERROR(__xludf.DUMMYFUNCTION("GOOGLETRANSLATE(D41, ""he"", ""en"")"),"he")</f>
        <v>he</v>
      </c>
      <c r="F41" s="4"/>
      <c r="G41" s="4"/>
      <c r="H41" s="4"/>
    </row>
    <row r="42" ht="15.75" customHeight="1">
      <c r="A42" s="3" t="s">
        <v>1486</v>
      </c>
      <c r="B42" s="1" t="s">
        <v>1455</v>
      </c>
      <c r="C42" s="4">
        <v>41.0</v>
      </c>
      <c r="D42" s="5" t="s">
        <v>1096</v>
      </c>
      <c r="E42" s="4" t="str">
        <f>IFERROR(__xludf.DUMMYFUNCTION("GOOGLETRANSLATE(D42, ""he"", ""en"")"),"commandment")</f>
        <v>commandment</v>
      </c>
      <c r="F42" s="4"/>
      <c r="G42" s="4"/>
      <c r="H42" s="4"/>
    </row>
    <row r="43" ht="15.75" customHeight="1">
      <c r="A43" s="3" t="s">
        <v>144</v>
      </c>
      <c r="B43" s="1" t="s">
        <v>137</v>
      </c>
      <c r="C43" s="4">
        <v>42.0</v>
      </c>
      <c r="D43" s="5" t="s">
        <v>10825</v>
      </c>
      <c r="E43" s="4" t="str">
        <f>IFERROR(__xludf.DUMMYFUNCTION("GOOGLETRANSLATE(D43, ""he"", ""en"")"),"and were created:")</f>
        <v>and were created:</v>
      </c>
      <c r="F43" s="4"/>
      <c r="G43" s="4"/>
      <c r="H43" s="4"/>
    </row>
    <row r="44" ht="15.75" customHeight="1">
      <c r="A44" s="3" t="s">
        <v>10826</v>
      </c>
      <c r="B44" s="1" t="s">
        <v>10827</v>
      </c>
      <c r="C44" s="4">
        <v>43.0</v>
      </c>
      <c r="D44" s="5" t="s">
        <v>114</v>
      </c>
      <c r="E44" s="4" t="str">
        <f>IFERROR(__xludf.DUMMYFUNCTION("GOOGLETRANSLATE(D44, ""he"", ""en"")"),"{and}")</f>
        <v>{and}</v>
      </c>
      <c r="F44" s="4"/>
      <c r="G44" s="4"/>
      <c r="H44" s="4"/>
    </row>
    <row r="45" ht="15.75" customHeight="1">
      <c r="A45" s="8" t="s">
        <v>127</v>
      </c>
      <c r="B45" s="17">
        <v>7.0</v>
      </c>
      <c r="C45" s="4">
        <v>44.0</v>
      </c>
      <c r="D45" s="5" t="s">
        <v>10828</v>
      </c>
      <c r="E45" s="4" t="str">
        <f>IFERROR(__xludf.DUMMYFUNCTION("GOOGLETRANSLATE(D45, ""he"", ""en"")"),"And they stood")</f>
        <v>And they stood</v>
      </c>
      <c r="F45" s="4"/>
      <c r="G45" s="4"/>
      <c r="H45" s="4"/>
    </row>
    <row r="46" ht="15.75" customHeight="1">
      <c r="A46" s="3" t="s">
        <v>8773</v>
      </c>
      <c r="B46" s="1" t="s">
        <v>8774</v>
      </c>
      <c r="C46" s="4">
        <v>45.0</v>
      </c>
      <c r="D46" s="5" t="s">
        <v>4943</v>
      </c>
      <c r="E46" s="4" t="str">
        <f>IFERROR(__xludf.DUMMYFUNCTION("GOOGLETRANSLATE(D46, ""he"", ""en"")"),"forever")</f>
        <v>forever</v>
      </c>
      <c r="F46" s="4"/>
      <c r="G46" s="4"/>
      <c r="H46" s="4"/>
    </row>
    <row r="47" ht="15.75" customHeight="1">
      <c r="A47" s="3" t="s">
        <v>8753</v>
      </c>
      <c r="B47" s="1" t="s">
        <v>1066</v>
      </c>
      <c r="C47" s="4">
        <v>46.0</v>
      </c>
      <c r="D47" s="5" t="s">
        <v>203</v>
      </c>
      <c r="E47" s="4" t="str">
        <f>IFERROR(__xludf.DUMMYFUNCTION("GOOGLETRANSLATE(D47, ""he"", ""en"")"),"forever")</f>
        <v>forever</v>
      </c>
      <c r="F47" s="4"/>
      <c r="G47" s="4"/>
      <c r="H47" s="4"/>
    </row>
    <row r="48" ht="15.75" customHeight="1">
      <c r="A48" s="3" t="s">
        <v>10829</v>
      </c>
      <c r="B48" s="1" t="s">
        <v>10830</v>
      </c>
      <c r="C48" s="4">
        <v>47.0</v>
      </c>
      <c r="D48" s="5" t="s">
        <v>10824</v>
      </c>
      <c r="E48" s="4" t="str">
        <f>IFERROR(__xludf.DUMMYFUNCTION("GOOGLETRANSLATE(D48, ""he"", ""en"")"),"Act")</f>
        <v>Act</v>
      </c>
      <c r="F48" s="4"/>
      <c r="G48" s="4"/>
      <c r="H48" s="4"/>
    </row>
    <row r="49" ht="15.75" customHeight="1">
      <c r="A49" s="3" t="s">
        <v>10831</v>
      </c>
      <c r="B49" s="1" t="s">
        <v>10832</v>
      </c>
      <c r="C49" s="4">
        <v>48.0</v>
      </c>
      <c r="D49" s="5" t="s">
        <v>1486</v>
      </c>
      <c r="E49" s="4" t="str">
        <f>IFERROR(__xludf.DUMMYFUNCTION("GOOGLETRANSLATE(D49, ""he"", ""en"")"),"given")</f>
        <v>given</v>
      </c>
      <c r="F49" s="4"/>
      <c r="G49" s="4"/>
      <c r="H49" s="4"/>
    </row>
    <row r="50" ht="15.75" customHeight="1">
      <c r="A50" s="3" t="s">
        <v>10833</v>
      </c>
      <c r="B50" s="1" t="s">
        <v>10834</v>
      </c>
      <c r="C50" s="4">
        <v>49.0</v>
      </c>
      <c r="D50" s="5" t="s">
        <v>144</v>
      </c>
      <c r="E50" s="4" t="str">
        <f>IFERROR(__xludf.DUMMYFUNCTION("GOOGLETRANSLATE(D50, ""he"", ""en"")"),"and not")</f>
        <v>and not</v>
      </c>
      <c r="F50" s="4"/>
      <c r="G50" s="4"/>
      <c r="H50" s="4"/>
    </row>
    <row r="51" ht="15.75" customHeight="1">
      <c r="A51" s="8" t="s">
        <v>143</v>
      </c>
      <c r="B51" s="17">
        <v>8.0</v>
      </c>
      <c r="C51" s="4">
        <v>50.0</v>
      </c>
      <c r="D51" s="5" t="s">
        <v>10835</v>
      </c>
      <c r="E51" s="4" t="str">
        <f>IFERROR(__xludf.DUMMYFUNCTION("GOOGLETRANSLATE(D51, ""he"", ""en"")"),"will pass:")</f>
        <v>will pass:</v>
      </c>
      <c r="F51" s="4"/>
      <c r="G51" s="4"/>
      <c r="H51" s="4"/>
    </row>
    <row r="52" ht="15.75" customHeight="1">
      <c r="A52" s="3" t="s">
        <v>2225</v>
      </c>
      <c r="B52" s="1" t="s">
        <v>2185</v>
      </c>
      <c r="C52" s="4">
        <v>51.0</v>
      </c>
      <c r="D52" s="5" t="s">
        <v>133</v>
      </c>
      <c r="E52" s="4" t="str">
        <f>IFERROR(__xludf.DUMMYFUNCTION("GOOGLETRANSLATE(D52, ""he"", ""en"")"),"{g}")</f>
        <v>{g}</v>
      </c>
      <c r="F52" s="4"/>
      <c r="G52" s="4"/>
      <c r="H52" s="4"/>
    </row>
    <row r="53" ht="15.75" customHeight="1">
      <c r="A53" s="3" t="s">
        <v>10836</v>
      </c>
      <c r="B53" s="1" t="s">
        <v>10837</v>
      </c>
      <c r="C53" s="4">
        <v>52.0</v>
      </c>
      <c r="D53" s="5" t="s">
        <v>8773</v>
      </c>
      <c r="E53" s="4" t="str">
        <f>IFERROR(__xludf.DUMMYFUNCTION("GOOGLETRANSLATE(D53, ""he"", ""en"")"),"these")</f>
        <v>these</v>
      </c>
      <c r="F53" s="4"/>
      <c r="G53" s="4"/>
      <c r="H53" s="4"/>
    </row>
    <row r="54" ht="15.75" customHeight="1">
      <c r="A54" s="3" t="s">
        <v>10724</v>
      </c>
      <c r="B54" s="1" t="s">
        <v>10725</v>
      </c>
      <c r="C54" s="4">
        <v>53.0</v>
      </c>
      <c r="D54" s="5" t="s">
        <v>1099</v>
      </c>
      <c r="E54" s="4" t="str">
        <f>IFERROR(__xludf.DUMMYFUNCTION("GOOGLETRANSLATE(D54, ""he"", ""en"")"),"you")</f>
        <v>you</v>
      </c>
      <c r="F54" s="4"/>
      <c r="G54" s="4"/>
      <c r="H54" s="4"/>
    </row>
    <row r="55" ht="15.75" customHeight="1">
      <c r="A55" s="3" t="s">
        <v>10838</v>
      </c>
      <c r="B55" s="1" t="s">
        <v>10839</v>
      </c>
      <c r="C55" s="4">
        <v>54.0</v>
      </c>
      <c r="D55" s="5" t="s">
        <v>180</v>
      </c>
      <c r="E55" s="4" t="str">
        <f>IFERROR(__xludf.DUMMYFUNCTION("GOOGLETRANSLATE(D55, ""he"", ""en"")"),"Jehovah")</f>
        <v>Jehovah</v>
      </c>
      <c r="F55" s="4"/>
      <c r="G55" s="4"/>
      <c r="H55" s="4"/>
    </row>
    <row r="56" ht="15.75" customHeight="1">
      <c r="A56" s="3" t="s">
        <v>521</v>
      </c>
      <c r="B56" s="1" t="s">
        <v>10840</v>
      </c>
      <c r="C56" s="4">
        <v>55.0</v>
      </c>
      <c r="D56" s="5" t="s">
        <v>10791</v>
      </c>
      <c r="E56" s="4" t="str">
        <f>IFERROR(__xludf.DUMMYFUNCTION("GOOGLETRANSLATE(D56, ""he"", ""en"")"),"from")</f>
        <v>from</v>
      </c>
      <c r="F56" s="4"/>
      <c r="G56" s="4"/>
      <c r="H56" s="4"/>
    </row>
    <row r="57" ht="15.75" customHeight="1">
      <c r="A57" s="3" t="s">
        <v>10841</v>
      </c>
      <c r="B57" s="1" t="s">
        <v>10842</v>
      </c>
      <c r="C57" s="4">
        <v>56.0</v>
      </c>
      <c r="D57" s="5" t="s">
        <v>935</v>
      </c>
      <c r="E57" s="4" t="str">
        <f>IFERROR(__xludf.DUMMYFUNCTION("GOOGLETRANSLATE(D57, ""he"", ""en"")"),"the country")</f>
        <v>the country</v>
      </c>
      <c r="F57" s="4"/>
      <c r="G57" s="4"/>
      <c r="H57" s="4"/>
    </row>
    <row r="58" ht="15.75" customHeight="1">
      <c r="A58" s="3" t="s">
        <v>10843</v>
      </c>
      <c r="B58" s="1" t="s">
        <v>10844</v>
      </c>
      <c r="C58" s="4">
        <v>57.0</v>
      </c>
      <c r="D58" s="5" t="s">
        <v>10845</v>
      </c>
      <c r="E58" s="4" t="str">
        <f>IFERROR(__xludf.DUMMYFUNCTION("GOOGLETRANSLATE(D58, ""he"", ""en"")"),"Crocodiles")</f>
        <v>Crocodiles</v>
      </c>
      <c r="F58" s="4"/>
      <c r="G58" s="4"/>
      <c r="H58" s="4"/>
    </row>
    <row r="59" ht="15.75" customHeight="1">
      <c r="A59" s="3" t="s">
        <v>10846</v>
      </c>
      <c r="B59" s="1" t="s">
        <v>10847</v>
      </c>
      <c r="C59" s="4">
        <v>58.0</v>
      </c>
      <c r="D59" s="5" t="s">
        <v>79</v>
      </c>
      <c r="E59" s="4" t="str">
        <f>IFERROR(__xludf.DUMMYFUNCTION("GOOGLETRANSLATE(D59, ""he"", ""en"")"),"and all")</f>
        <v>and all</v>
      </c>
      <c r="F59" s="4"/>
      <c r="G59" s="4"/>
      <c r="H59" s="4"/>
    </row>
    <row r="60" ht="15.75" customHeight="1">
      <c r="A60" s="8" t="s">
        <v>162</v>
      </c>
      <c r="B60" s="17">
        <v>9.0</v>
      </c>
      <c r="C60" s="4">
        <v>59.0</v>
      </c>
      <c r="D60" s="5" t="s">
        <v>10848</v>
      </c>
      <c r="E60" s="4" t="str">
        <f>IFERROR(__xludf.DUMMYFUNCTION("GOOGLETRANSLATE(D60, ""he"", ""en"")"),"questions:")</f>
        <v>questions:</v>
      </c>
      <c r="F60" s="4"/>
      <c r="G60" s="4"/>
      <c r="H60" s="4"/>
    </row>
    <row r="61" ht="15.75" customHeight="1">
      <c r="A61" s="3" t="s">
        <v>10849</v>
      </c>
      <c r="B61" s="1" t="s">
        <v>2748</v>
      </c>
      <c r="C61" s="4">
        <v>60.0</v>
      </c>
      <c r="D61" s="5" t="s">
        <v>152</v>
      </c>
      <c r="E61" s="4" t="str">
        <f>IFERROR(__xludf.DUMMYFUNCTION("GOOGLETRANSLATE(D61, ""he"", ""en"")"),"{h}")</f>
        <v>{h}</v>
      </c>
      <c r="F61" s="4"/>
      <c r="G61" s="4"/>
      <c r="H61" s="4"/>
    </row>
    <row r="62" ht="15.75" customHeight="1">
      <c r="A62" s="3" t="s">
        <v>10850</v>
      </c>
      <c r="B62" s="1" t="s">
        <v>10851</v>
      </c>
      <c r="C62" s="4">
        <v>61.0</v>
      </c>
      <c r="D62" s="5" t="s">
        <v>2225</v>
      </c>
      <c r="E62" s="4" t="str">
        <f>IFERROR(__xludf.DUMMYFUNCTION("GOOGLETRANSLATE(D62, ""he"", ""en"")"),"fire")</f>
        <v>fire</v>
      </c>
      <c r="F62" s="4"/>
      <c r="G62" s="4"/>
      <c r="H62" s="4"/>
    </row>
    <row r="63" ht="15.75" customHeight="1">
      <c r="A63" s="3" t="s">
        <v>10852</v>
      </c>
      <c r="B63" s="1" t="s">
        <v>10853</v>
      </c>
      <c r="C63" s="4">
        <v>62.0</v>
      </c>
      <c r="D63" s="5" t="s">
        <v>10836</v>
      </c>
      <c r="E63" s="4" t="str">
        <f>IFERROR(__xludf.DUMMYFUNCTION("GOOGLETRANSLATE(D63, ""he"", ""en"")"),"and hail")</f>
        <v>and hail</v>
      </c>
      <c r="F63" s="4"/>
      <c r="G63" s="4"/>
      <c r="H63" s="4"/>
    </row>
    <row r="64" ht="15.75" customHeight="1">
      <c r="A64" s="3" t="s">
        <v>8172</v>
      </c>
      <c r="B64" s="1" t="s">
        <v>10854</v>
      </c>
      <c r="C64" s="4">
        <v>63.0</v>
      </c>
      <c r="D64" s="5" t="s">
        <v>10745</v>
      </c>
      <c r="E64" s="4" t="str">
        <f>IFERROR(__xludf.DUMMYFUNCTION("GOOGLETRANSLATE(D64, ""he"", ""en"")"),"snow")</f>
        <v>snow</v>
      </c>
      <c r="F64" s="4"/>
      <c r="G64" s="4"/>
      <c r="H64" s="4"/>
    </row>
    <row r="65" ht="15.75" customHeight="1">
      <c r="A65" s="3" t="s">
        <v>10855</v>
      </c>
      <c r="B65" s="1" t="s">
        <v>10856</v>
      </c>
      <c r="C65" s="4">
        <v>64.0</v>
      </c>
      <c r="D65" s="5" t="s">
        <v>10838</v>
      </c>
      <c r="E65" s="4" t="str">
        <f>IFERROR(__xludf.DUMMYFUNCTION("GOOGLETRANSLATE(D65, ""he"", ""en"")"),"and steam")</f>
        <v>and steam</v>
      </c>
      <c r="F65" s="4"/>
      <c r="G65" s="4"/>
      <c r="H65" s="4"/>
    </row>
    <row r="66" ht="15.75" customHeight="1">
      <c r="A66" s="8" t="s">
        <v>197</v>
      </c>
      <c r="B66" s="17">
        <v>10.0</v>
      </c>
      <c r="C66" s="4">
        <v>65.0</v>
      </c>
      <c r="D66" s="5" t="s">
        <v>521</v>
      </c>
      <c r="E66" s="4" t="str">
        <f>IFERROR(__xludf.DUMMYFUNCTION("GOOGLETRANSLATE(D66, ""he"", ""en"")"),"wind")</f>
        <v>wind</v>
      </c>
      <c r="F66" s="4"/>
      <c r="G66" s="4"/>
      <c r="H66" s="4"/>
    </row>
    <row r="67" ht="15.75" customHeight="1">
      <c r="A67" s="3" t="s">
        <v>10857</v>
      </c>
      <c r="B67" s="1" t="s">
        <v>10858</v>
      </c>
      <c r="C67" s="4">
        <v>66.0</v>
      </c>
      <c r="D67" s="5" t="s">
        <v>10841</v>
      </c>
      <c r="E67" s="4" t="str">
        <f>IFERROR(__xludf.DUMMYFUNCTION("GOOGLETRANSLATE(D67, ""he"", ""en"")"),"storm")</f>
        <v>storm</v>
      </c>
      <c r="F67" s="4"/>
      <c r="G67" s="4"/>
      <c r="H67" s="4"/>
    </row>
    <row r="68" ht="15.75" customHeight="1">
      <c r="A68" s="3" t="s">
        <v>10859</v>
      </c>
      <c r="B68" s="1" t="s">
        <v>10860</v>
      </c>
      <c r="C68" s="4">
        <v>67.0</v>
      </c>
      <c r="D68" s="5" t="s">
        <v>10861</v>
      </c>
      <c r="E68" s="4" t="str">
        <f>IFERROR(__xludf.DUMMYFUNCTION("GOOGLETRANSLATE(D68, ""he"", ""en"")"),"do")</f>
        <v>do</v>
      </c>
      <c r="F68" s="4"/>
      <c r="G68" s="4"/>
      <c r="H68" s="4"/>
    </row>
    <row r="69" ht="15.75" customHeight="1">
      <c r="A69" s="3" t="s">
        <v>10862</v>
      </c>
      <c r="B69" s="1" t="s">
        <v>10863</v>
      </c>
      <c r="C69" s="4">
        <v>68.0</v>
      </c>
      <c r="D69" s="5" t="s">
        <v>10864</v>
      </c>
      <c r="E69" s="4" t="str">
        <f>IFERROR(__xludf.DUMMYFUNCTION("GOOGLETRANSLATE(D69, ""he"", ""en"")"),"His word:")</f>
        <v>His word:</v>
      </c>
      <c r="F69" s="4"/>
      <c r="G69" s="4"/>
      <c r="H69" s="4"/>
    </row>
    <row r="70" ht="15.75" customHeight="1">
      <c r="A70" s="3" t="s">
        <v>10865</v>
      </c>
      <c r="B70" s="1" t="s">
        <v>10866</v>
      </c>
      <c r="C70" s="4">
        <v>69.0</v>
      </c>
      <c r="D70" s="5" t="s">
        <v>170</v>
      </c>
      <c r="E70" s="4" t="str">
        <f>IFERROR(__xludf.DUMMYFUNCTION("GOOGLETRANSLATE(D70, ""he"", ""en"")"),"{ninth}")</f>
        <v>{ninth}</v>
      </c>
      <c r="F70" s="4"/>
      <c r="G70" s="4"/>
      <c r="H70" s="4"/>
    </row>
    <row r="71" ht="15.75" customHeight="1">
      <c r="A71" s="3" t="s">
        <v>10867</v>
      </c>
      <c r="B71" s="1" t="s">
        <v>10868</v>
      </c>
      <c r="C71" s="4">
        <v>70.0</v>
      </c>
      <c r="D71" s="5" t="s">
        <v>10849</v>
      </c>
      <c r="E71" s="4" t="str">
        <f>IFERROR(__xludf.DUMMYFUNCTION("GOOGLETRANSLATE(D71, ""he"", ""en"")"),"the mountains")</f>
        <v>the mountains</v>
      </c>
      <c r="F71" s="4"/>
      <c r="G71" s="4"/>
      <c r="H71" s="4"/>
    </row>
    <row r="72" ht="15.75" customHeight="1">
      <c r="A72" s="8" t="s">
        <v>215</v>
      </c>
      <c r="B72" s="17">
        <v>11.0</v>
      </c>
      <c r="C72" s="4">
        <v>71.0</v>
      </c>
      <c r="D72" s="5" t="s">
        <v>79</v>
      </c>
      <c r="E72" s="4" t="str">
        <f>IFERROR(__xludf.DUMMYFUNCTION("GOOGLETRANSLATE(D72, ""he"", ""en"")"),"and all")</f>
        <v>and all</v>
      </c>
      <c r="F72" s="4"/>
      <c r="G72" s="4"/>
      <c r="H72" s="4"/>
    </row>
    <row r="73" ht="15.75" customHeight="1">
      <c r="A73" s="3" t="s">
        <v>10869</v>
      </c>
      <c r="B73" s="1" t="s">
        <v>10870</v>
      </c>
      <c r="C73" s="4">
        <v>72.0</v>
      </c>
      <c r="D73" s="5" t="s">
        <v>10871</v>
      </c>
      <c r="E73" s="4" t="str">
        <f>IFERROR(__xludf.DUMMYFUNCTION("GOOGLETRANSLATE(D73, ""he"", ""en"")"),"hills")</f>
        <v>hills</v>
      </c>
      <c r="F73" s="4"/>
      <c r="G73" s="4"/>
      <c r="H73" s="4"/>
    </row>
    <row r="74" ht="15.75" customHeight="1">
      <c r="A74" s="3" t="s">
        <v>10872</v>
      </c>
      <c r="B74" s="1" t="s">
        <v>10873</v>
      </c>
      <c r="C74" s="4">
        <v>73.0</v>
      </c>
      <c r="D74" s="5" t="s">
        <v>10852</v>
      </c>
      <c r="E74" s="4" t="str">
        <f>IFERROR(__xludf.DUMMYFUNCTION("GOOGLETRANSLATE(D74, ""he"", ""en"")"),"tree")</f>
        <v>tree</v>
      </c>
      <c r="F74" s="4"/>
      <c r="G74" s="4"/>
      <c r="H74" s="4"/>
    </row>
    <row r="75" ht="15.75" customHeight="1">
      <c r="A75" s="3" t="s">
        <v>5881</v>
      </c>
      <c r="B75" s="1" t="s">
        <v>5882</v>
      </c>
      <c r="C75" s="4">
        <v>74.0</v>
      </c>
      <c r="D75" s="5" t="s">
        <v>8181</v>
      </c>
      <c r="E75" s="4" t="str">
        <f>IFERROR(__xludf.DUMMYFUNCTION("GOOGLETRANSLATE(D75, ""he"", ""en"")"),"fruit")</f>
        <v>fruit</v>
      </c>
      <c r="F75" s="4"/>
      <c r="G75" s="4"/>
      <c r="H75" s="4"/>
    </row>
    <row r="76" ht="15.75" customHeight="1">
      <c r="A76" s="3" t="s">
        <v>10874</v>
      </c>
      <c r="B76" s="1" t="s">
        <v>10875</v>
      </c>
      <c r="C76" s="4">
        <v>75.0</v>
      </c>
      <c r="D76" s="5" t="s">
        <v>79</v>
      </c>
      <c r="E76" s="4" t="str">
        <f>IFERROR(__xludf.DUMMYFUNCTION("GOOGLETRANSLATE(D76, ""he"", ""en"")"),"and all")</f>
        <v>and all</v>
      </c>
      <c r="F76" s="4"/>
      <c r="G76" s="4"/>
      <c r="H76" s="4"/>
    </row>
    <row r="77" ht="15.75" customHeight="1">
      <c r="A77" s="3" t="s">
        <v>529</v>
      </c>
      <c r="B77" s="1" t="s">
        <v>195</v>
      </c>
      <c r="C77" s="4">
        <v>76.0</v>
      </c>
      <c r="D77" s="5" t="s">
        <v>10876</v>
      </c>
      <c r="E77" s="4" t="str">
        <f>IFERROR(__xludf.DUMMYFUNCTION("GOOGLETRANSLATE(D77, ""he"", ""en"")"),"packages:")</f>
        <v>packages:</v>
      </c>
      <c r="F77" s="4"/>
      <c r="G77" s="4"/>
      <c r="H77" s="4"/>
    </row>
    <row r="78" ht="15.75" customHeight="1">
      <c r="A78" s="8" t="s">
        <v>472</v>
      </c>
      <c r="B78" s="17">
        <v>12.0</v>
      </c>
      <c r="C78" s="4">
        <v>77.0</v>
      </c>
      <c r="D78" s="5" t="s">
        <v>216</v>
      </c>
      <c r="E78" s="4" t="str">
        <f>IFERROR(__xludf.DUMMYFUNCTION("GOOGLETRANSLATE(D78, ""he"", ""en"")"),"{y}")</f>
        <v>{y}</v>
      </c>
      <c r="F78" s="4"/>
      <c r="G78" s="4"/>
      <c r="H78" s="4"/>
    </row>
    <row r="79" ht="15.75" customHeight="1">
      <c r="A79" s="3" t="s">
        <v>10877</v>
      </c>
      <c r="B79" s="1" t="s">
        <v>10878</v>
      </c>
      <c r="C79" s="4">
        <v>78.0</v>
      </c>
      <c r="D79" s="5" t="s">
        <v>10879</v>
      </c>
      <c r="E79" s="4" t="str">
        <f>IFERROR(__xludf.DUMMYFUNCTION("GOOGLETRANSLATE(D79, ""he"", ""en"")"),"the animal")</f>
        <v>the animal</v>
      </c>
      <c r="F79" s="4"/>
      <c r="G79" s="4"/>
      <c r="H79" s="4"/>
    </row>
    <row r="80" ht="15.75" customHeight="1">
      <c r="A80" s="3" t="s">
        <v>10880</v>
      </c>
      <c r="B80" s="1" t="s">
        <v>10881</v>
      </c>
      <c r="C80" s="4">
        <v>79.0</v>
      </c>
      <c r="D80" s="5" t="s">
        <v>79</v>
      </c>
      <c r="E80" s="4" t="str">
        <f>IFERROR(__xludf.DUMMYFUNCTION("GOOGLETRANSLATE(D80, ""he"", ""en"")"),"and all")</f>
        <v>and all</v>
      </c>
      <c r="F80" s="4"/>
      <c r="G80" s="4"/>
      <c r="H80" s="4"/>
    </row>
    <row r="81" ht="15.75" customHeight="1">
      <c r="A81" s="3" t="s">
        <v>10882</v>
      </c>
      <c r="B81" s="1" t="s">
        <v>10883</v>
      </c>
      <c r="C81" s="4">
        <v>80.0</v>
      </c>
      <c r="D81" s="5" t="s">
        <v>10884</v>
      </c>
      <c r="E81" s="4" t="str">
        <f>IFERROR(__xludf.DUMMYFUNCTION("GOOGLETRANSLATE(D81, ""he"", ""en"")"),"animal")</f>
        <v>animal</v>
      </c>
      <c r="F81" s="4"/>
      <c r="G81" s="4"/>
      <c r="H81" s="4"/>
    </row>
    <row r="82" ht="15.75" customHeight="1">
      <c r="A82" s="3" t="s">
        <v>10885</v>
      </c>
      <c r="B82" s="1" t="s">
        <v>10886</v>
      </c>
      <c r="C82" s="4">
        <v>81.0</v>
      </c>
      <c r="D82" s="5" t="s">
        <v>10862</v>
      </c>
      <c r="E82" s="4" t="str">
        <f>IFERROR(__xludf.DUMMYFUNCTION("GOOGLETRANSLATE(D82, ""he"", ""en"")"),"insect")</f>
        <v>insect</v>
      </c>
      <c r="F82" s="4"/>
      <c r="G82" s="4"/>
      <c r="H82" s="4"/>
    </row>
    <row r="83" ht="15.75" customHeight="1">
      <c r="A83" s="8" t="s">
        <v>508</v>
      </c>
      <c r="B83" s="17">
        <v>13.0</v>
      </c>
      <c r="C83" s="4">
        <v>82.0</v>
      </c>
      <c r="D83" s="5" t="s">
        <v>10865</v>
      </c>
      <c r="E83" s="4" t="str">
        <f>IFERROR(__xludf.DUMMYFUNCTION("GOOGLETRANSLATE(D83, ""he"", ""en"")"),"and a bird")</f>
        <v>and a bird</v>
      </c>
      <c r="F83" s="4"/>
      <c r="G83" s="4"/>
      <c r="H83" s="4"/>
    </row>
    <row r="84" ht="15.75" customHeight="1">
      <c r="A84" s="3" t="s">
        <v>8494</v>
      </c>
      <c r="B84" s="1" t="s">
        <v>10816</v>
      </c>
      <c r="C84" s="4">
        <v>83.0</v>
      </c>
      <c r="D84" s="5" t="s">
        <v>1553</v>
      </c>
      <c r="E84" s="4" t="str">
        <f>IFERROR(__xludf.DUMMYFUNCTION("GOOGLETRANSLATE(D84, ""he"", ""en"")"),"wing:")</f>
        <v>wing:</v>
      </c>
      <c r="F84" s="4"/>
      <c r="G84" s="4"/>
      <c r="H84" s="4"/>
    </row>
    <row r="85" ht="15.75" customHeight="1">
      <c r="A85" s="3" t="s">
        <v>8775</v>
      </c>
      <c r="B85" s="1" t="s">
        <v>3299</v>
      </c>
      <c r="C85" s="4">
        <v>84.0</v>
      </c>
      <c r="D85" s="5" t="s">
        <v>233</v>
      </c>
      <c r="E85" s="4" t="str">
        <f>IFERROR(__xludf.DUMMYFUNCTION("GOOGLETRANSLATE(D85, ""he"", ""en"")"),"{y}")</f>
        <v>{y}</v>
      </c>
      <c r="F85" s="4"/>
      <c r="G85" s="4"/>
      <c r="H85" s="4"/>
    </row>
    <row r="86" ht="15.75" customHeight="1">
      <c r="A86" s="3" t="s">
        <v>180</v>
      </c>
      <c r="B86" s="1" t="s">
        <v>1066</v>
      </c>
      <c r="C86" s="4">
        <v>85.0</v>
      </c>
      <c r="D86" s="5" t="s">
        <v>9239</v>
      </c>
      <c r="E86" s="4" t="str">
        <f>IFERROR(__xludf.DUMMYFUNCTION("GOOGLETRANSLATE(D86, ""he"", ""en"")"),"my kings")</f>
        <v>my kings</v>
      </c>
      <c r="F86" s="4"/>
      <c r="G86" s="4"/>
      <c r="H86" s="4"/>
    </row>
    <row r="87" ht="15.75" customHeight="1">
      <c r="A87" s="3" t="s">
        <v>10887</v>
      </c>
      <c r="B87" s="1" t="s">
        <v>10888</v>
      </c>
      <c r="C87" s="4">
        <v>86.0</v>
      </c>
      <c r="D87" s="5" t="s">
        <v>76</v>
      </c>
      <c r="E87" s="4" t="str">
        <f>IFERROR(__xludf.DUMMYFUNCTION("GOOGLETRANSLATE(D87, ""he"", ""en"")"),"country")</f>
        <v>country</v>
      </c>
      <c r="F87" s="4"/>
      <c r="G87" s="4"/>
      <c r="H87" s="4"/>
    </row>
    <row r="88" ht="15.75" customHeight="1">
      <c r="A88" s="3" t="s">
        <v>264</v>
      </c>
      <c r="B88" s="1" t="s">
        <v>10889</v>
      </c>
      <c r="C88" s="4">
        <v>87.0</v>
      </c>
      <c r="D88" s="5" t="s">
        <v>79</v>
      </c>
      <c r="E88" s="4" t="str">
        <f>IFERROR(__xludf.DUMMYFUNCTION("GOOGLETRANSLATE(D88, ""he"", ""en"")"),"and all")</f>
        <v>and all</v>
      </c>
      <c r="F88" s="4"/>
      <c r="G88" s="4"/>
      <c r="H88" s="4"/>
    </row>
    <row r="89" ht="15.75" customHeight="1">
      <c r="A89" s="3" t="s">
        <v>8969</v>
      </c>
      <c r="B89" s="1" t="s">
        <v>10890</v>
      </c>
      <c r="C89" s="4">
        <v>88.0</v>
      </c>
      <c r="D89" s="5" t="s">
        <v>10891</v>
      </c>
      <c r="E89" s="4" t="str">
        <f>IFERROR(__xludf.DUMMYFUNCTION("GOOGLETRANSLATE(D89, ""he"", ""en"")"),"to the nations")</f>
        <v>to the nations</v>
      </c>
      <c r="F89" s="4"/>
      <c r="G89" s="4"/>
      <c r="H89" s="4"/>
    </row>
    <row r="90" ht="15.75" customHeight="1">
      <c r="A90" s="3" t="s">
        <v>10892</v>
      </c>
      <c r="B90" s="1" t="s">
        <v>10893</v>
      </c>
      <c r="C90" s="4">
        <v>89.0</v>
      </c>
      <c r="D90" s="5" t="s">
        <v>5913</v>
      </c>
      <c r="E90" s="4" t="str">
        <f>IFERROR(__xludf.DUMMYFUNCTION("GOOGLETRANSLATE(D90, ""he"", ""en"")"),"Ministers")</f>
        <v>Ministers</v>
      </c>
      <c r="F90" s="4"/>
      <c r="G90" s="4"/>
      <c r="H90" s="4"/>
    </row>
    <row r="91" ht="15.75" customHeight="1">
      <c r="A91" s="3" t="s">
        <v>10894</v>
      </c>
      <c r="B91" s="1" t="s">
        <v>5837</v>
      </c>
      <c r="C91" s="4">
        <v>90.0</v>
      </c>
      <c r="D91" s="5" t="s">
        <v>79</v>
      </c>
      <c r="E91" s="4" t="str">
        <f>IFERROR(__xludf.DUMMYFUNCTION("GOOGLETRANSLATE(D91, ""he"", ""en"")"),"and all")</f>
        <v>and all</v>
      </c>
      <c r="F91" s="4"/>
      <c r="G91" s="4"/>
      <c r="H91" s="4"/>
    </row>
    <row r="92" ht="15.75" customHeight="1">
      <c r="A92" s="3" t="s">
        <v>10895</v>
      </c>
      <c r="B92" s="1" t="s">
        <v>10896</v>
      </c>
      <c r="C92" s="4">
        <v>91.0</v>
      </c>
      <c r="D92" s="5" t="s">
        <v>10897</v>
      </c>
      <c r="E92" s="4" t="str">
        <f>IFERROR(__xludf.DUMMYFUNCTION("GOOGLETRANSLATE(D92, ""he"", ""en"")"),"Judges")</f>
        <v>Judges</v>
      </c>
      <c r="F92" s="4"/>
      <c r="G92" s="4"/>
      <c r="H92" s="4"/>
    </row>
    <row r="93" ht="15.75" customHeight="1">
      <c r="A93" s="8" t="s">
        <v>784</v>
      </c>
      <c r="B93" s="17">
        <v>14.0</v>
      </c>
      <c r="C93" s="4">
        <v>92.0</v>
      </c>
      <c r="D93" s="5" t="s">
        <v>214</v>
      </c>
      <c r="E93" s="4" t="str">
        <f>IFERROR(__xludf.DUMMYFUNCTION("GOOGLETRANSLATE(D93, ""he"", ""en"")"),"country:")</f>
        <v>country:</v>
      </c>
      <c r="F93" s="4"/>
      <c r="G93" s="4"/>
      <c r="H93" s="4"/>
    </row>
    <row r="94" ht="15.75" customHeight="1">
      <c r="A94" s="3" t="s">
        <v>10898</v>
      </c>
      <c r="B94" s="1" t="s">
        <v>10899</v>
      </c>
      <c r="C94" s="4">
        <v>93.0</v>
      </c>
      <c r="D94" s="5" t="s">
        <v>477</v>
      </c>
      <c r="E94" s="4" t="str">
        <f>IFERROR(__xludf.DUMMYFUNCTION("GOOGLETRANSLATE(D94, ""he"", ""en"")"),"{12}")</f>
        <v>{12}</v>
      </c>
      <c r="F94" s="4"/>
      <c r="G94" s="4"/>
      <c r="H94" s="4"/>
    </row>
    <row r="95" ht="15.75" customHeight="1">
      <c r="A95" s="3" t="s">
        <v>8679</v>
      </c>
      <c r="B95" s="1" t="s">
        <v>8680</v>
      </c>
      <c r="C95" s="4">
        <v>94.0</v>
      </c>
      <c r="D95" s="5" t="s">
        <v>10900</v>
      </c>
      <c r="E95" s="4" t="str">
        <f>IFERROR(__xludf.DUMMYFUNCTION("GOOGLETRANSLATE(D95, ""he"", ""en"")"),"guys")</f>
        <v>guys</v>
      </c>
      <c r="F95" s="4"/>
      <c r="G95" s="4"/>
      <c r="H95" s="4"/>
    </row>
    <row r="96" ht="15.75" customHeight="1">
      <c r="A96" s="3" t="s">
        <v>7988</v>
      </c>
      <c r="B96" s="1" t="s">
        <v>3870</v>
      </c>
      <c r="C96" s="4">
        <v>95.0</v>
      </c>
      <c r="D96" s="5" t="s">
        <v>1421</v>
      </c>
      <c r="E96" s="4" t="str">
        <f>IFERROR(__xludf.DUMMYFUNCTION("GOOGLETRANSLATE(D96, ""he"", ""en"")"),"also")</f>
        <v>also</v>
      </c>
      <c r="F96" s="4"/>
      <c r="G96" s="4"/>
      <c r="H96" s="4"/>
    </row>
    <row r="97" ht="15.75" customHeight="1">
      <c r="A97" s="3" t="s">
        <v>10243</v>
      </c>
      <c r="B97" s="1" t="s">
        <v>10571</v>
      </c>
      <c r="C97" s="4">
        <v>96.0</v>
      </c>
      <c r="D97" s="5" t="s">
        <v>10901</v>
      </c>
      <c r="E97" s="4" t="str">
        <f>IFERROR(__xludf.DUMMYFUNCTION("GOOGLETRANSLATE(D97, ""he"", ""en"")"),"virginity")</f>
        <v>virginity</v>
      </c>
      <c r="F97" s="4"/>
      <c r="G97" s="4"/>
      <c r="H97" s="4"/>
    </row>
    <row r="98" ht="15.75" customHeight="1">
      <c r="A98" s="3" t="s">
        <v>10902</v>
      </c>
      <c r="B98" s="1" t="s">
        <v>10903</v>
      </c>
      <c r="C98" s="4">
        <v>97.0</v>
      </c>
      <c r="D98" s="5" t="s">
        <v>10882</v>
      </c>
      <c r="E98" s="4" t="str">
        <f>IFERROR(__xludf.DUMMYFUNCTION("GOOGLETRANSLATE(D98, ""he"", ""en"")"),"old men")</f>
        <v>old men</v>
      </c>
      <c r="F98" s="4"/>
      <c r="G98" s="4"/>
      <c r="H98" s="4"/>
    </row>
    <row r="99" ht="15.75" customHeight="1">
      <c r="A99" s="3" t="s">
        <v>3371</v>
      </c>
      <c r="B99" s="1" t="s">
        <v>9153</v>
      </c>
      <c r="C99" s="4">
        <v>98.0</v>
      </c>
      <c r="D99" s="5" t="s">
        <v>672</v>
      </c>
      <c r="E99" s="4" t="str">
        <f>IFERROR(__xludf.DUMMYFUNCTION("GOOGLETRANSLATE(D99, ""he"", ""en"")"),"with")</f>
        <v>with</v>
      </c>
      <c r="F99" s="4"/>
      <c r="G99" s="4"/>
      <c r="H99" s="4"/>
    </row>
    <row r="100" ht="15.75" customHeight="1">
      <c r="A100" s="3" t="s">
        <v>2131</v>
      </c>
      <c r="B100" s="1" t="s">
        <v>1593</v>
      </c>
      <c r="C100" s="4">
        <v>99.0</v>
      </c>
      <c r="D100" s="5" t="s">
        <v>10904</v>
      </c>
      <c r="E100" s="4" t="str">
        <f>IFERROR(__xludf.DUMMYFUNCTION("GOOGLETRANSLATE(D100, ""he"", ""en"")"),"Boys:")</f>
        <v>Boys:</v>
      </c>
      <c r="F100" s="4"/>
      <c r="G100" s="4"/>
      <c r="H100" s="4"/>
    </row>
    <row r="101" ht="15.75" customHeight="1">
      <c r="A101" s="3" t="s">
        <v>10905</v>
      </c>
      <c r="B101" s="1" t="s">
        <v>10906</v>
      </c>
      <c r="C101" s="4">
        <v>100.0</v>
      </c>
      <c r="D101" s="5" t="s">
        <v>513</v>
      </c>
      <c r="E101" s="4" t="str">
        <f>IFERROR(__xludf.DUMMYFUNCTION("GOOGLETRANSLATE(D101, ""he"", ""en"")"),"{13}")</f>
        <v>{13}</v>
      </c>
      <c r="F101" s="4"/>
      <c r="G101" s="4"/>
      <c r="H101" s="4"/>
    </row>
    <row r="102" ht="15.75" customHeight="1">
      <c r="A102" s="3" t="s">
        <v>10907</v>
      </c>
      <c r="B102" s="1" t="s">
        <v>10908</v>
      </c>
      <c r="C102" s="4">
        <v>101.0</v>
      </c>
      <c r="D102" s="5" t="s">
        <v>8494</v>
      </c>
      <c r="E102" s="4" t="str">
        <f>IFERROR(__xludf.DUMMYFUNCTION("GOOGLETRANSLATE(D102, ""he"", ""en"")"),"will praise")</f>
        <v>will praise</v>
      </c>
      <c r="F102" s="4"/>
      <c r="G102" s="4"/>
      <c r="H102" s="4"/>
    </row>
    <row r="103" ht="15.75" customHeight="1">
      <c r="A103" s="3" t="s">
        <v>8502</v>
      </c>
      <c r="B103" s="1" t="s">
        <v>10459</v>
      </c>
      <c r="C103" s="4">
        <v>102.0</v>
      </c>
      <c r="D103" s="5" t="s">
        <v>1099</v>
      </c>
      <c r="E103" s="4" t="str">
        <f>IFERROR(__xludf.DUMMYFUNCTION("GOOGLETRANSLATE(D103, ""he"", ""en"")"),"you")</f>
        <v>you</v>
      </c>
      <c r="F103" s="4"/>
      <c r="G103" s="4"/>
      <c r="H103" s="4"/>
    </row>
    <row r="104" ht="15.75" customHeight="1">
      <c r="C104" s="4">
        <v>103.0</v>
      </c>
      <c r="D104" s="5" t="s">
        <v>3300</v>
      </c>
      <c r="E104" s="4" t="str">
        <f>IFERROR(__xludf.DUMMYFUNCTION("GOOGLETRANSLATE(D104, ""he"", ""en"")"),"name")</f>
        <v>name</v>
      </c>
      <c r="F104" s="4"/>
      <c r="G104" s="4"/>
      <c r="H104" s="4"/>
    </row>
    <row r="105" ht="15.75" customHeight="1">
      <c r="C105" s="4">
        <v>104.0</v>
      </c>
      <c r="D105" s="5" t="s">
        <v>180</v>
      </c>
      <c r="E105" s="4" t="str">
        <f>IFERROR(__xludf.DUMMYFUNCTION("GOOGLETRANSLATE(D105, ""he"", ""en"")"),"Jehovah")</f>
        <v>Jehovah</v>
      </c>
      <c r="F105" s="4"/>
      <c r="G105" s="4"/>
      <c r="H105" s="4"/>
    </row>
    <row r="106" ht="15.75" customHeight="1">
      <c r="C106" s="4">
        <v>105.0</v>
      </c>
      <c r="D106" s="5" t="s">
        <v>53</v>
      </c>
      <c r="E106" s="4" t="str">
        <f>IFERROR(__xludf.DUMMYFUNCTION("GOOGLETRANSLATE(D106, ""he"", ""en"")"),"that")</f>
        <v>that</v>
      </c>
      <c r="F106" s="4"/>
      <c r="G106" s="4"/>
      <c r="H106" s="4"/>
    </row>
    <row r="107" ht="15.75" customHeight="1">
      <c r="C107" s="4">
        <v>106.0</v>
      </c>
      <c r="D107" s="5" t="s">
        <v>10909</v>
      </c>
      <c r="E107" s="4" t="str">
        <f>IFERROR(__xludf.DUMMYFUNCTION("GOOGLETRANSLATE(D107, ""he"", ""en"")"),"exalted")</f>
        <v>exalted</v>
      </c>
      <c r="F107" s="4"/>
      <c r="G107" s="4"/>
      <c r="H107" s="4"/>
    </row>
    <row r="108" ht="15.75" customHeight="1">
      <c r="C108" s="4">
        <v>107.0</v>
      </c>
      <c r="D108" s="5" t="s">
        <v>10910</v>
      </c>
      <c r="E108" s="4" t="str">
        <f>IFERROR(__xludf.DUMMYFUNCTION("GOOGLETRANSLATE(D108, ""he"", ""en"")"),"his name")</f>
        <v>his name</v>
      </c>
      <c r="F108" s="4"/>
      <c r="G108" s="4"/>
      <c r="H108" s="4"/>
    </row>
    <row r="109" ht="15.75" customHeight="1">
      <c r="C109" s="4">
        <v>108.0</v>
      </c>
      <c r="D109" s="5" t="s">
        <v>8969</v>
      </c>
      <c r="E109" s="4" t="str">
        <f>IFERROR(__xludf.DUMMYFUNCTION("GOOGLETRANSLATE(D109, ""he"", ""en"")"),"himself")</f>
        <v>himself</v>
      </c>
      <c r="F109" s="4"/>
      <c r="G109" s="4"/>
      <c r="H109" s="4"/>
    </row>
    <row r="110" ht="15.75" customHeight="1">
      <c r="C110" s="4">
        <v>109.0</v>
      </c>
      <c r="D110" s="5" t="s">
        <v>10892</v>
      </c>
      <c r="E110" s="4" t="str">
        <f>IFERROR(__xludf.DUMMYFUNCTION("GOOGLETRANSLATE(D110, ""he"", ""en"")"),"India")</f>
        <v>India</v>
      </c>
      <c r="F110" s="4"/>
      <c r="G110" s="4"/>
      <c r="H110" s="4"/>
    </row>
    <row r="111" ht="15.75" customHeight="1">
      <c r="C111" s="4">
        <v>110.0</v>
      </c>
      <c r="D111" s="5" t="s">
        <v>533</v>
      </c>
      <c r="E111" s="4" t="str">
        <f>IFERROR(__xludf.DUMMYFUNCTION("GOOGLETRANSLATE(D111, ""he"", ""en"")"),"on")</f>
        <v>on</v>
      </c>
      <c r="F111" s="4"/>
      <c r="G111" s="4"/>
      <c r="H111" s="4"/>
    </row>
    <row r="112" ht="15.75" customHeight="1">
      <c r="C112" s="4">
        <v>111.0</v>
      </c>
      <c r="D112" s="5" t="s">
        <v>76</v>
      </c>
      <c r="E112" s="4" t="str">
        <f>IFERROR(__xludf.DUMMYFUNCTION("GOOGLETRANSLATE(D112, ""he"", ""en"")"),"country")</f>
        <v>country</v>
      </c>
      <c r="F112" s="4"/>
      <c r="G112" s="4"/>
      <c r="H112" s="4"/>
    </row>
    <row r="113" ht="15.75" customHeight="1">
      <c r="C113" s="4">
        <v>112.0</v>
      </c>
      <c r="D113" s="5" t="s">
        <v>10911</v>
      </c>
      <c r="E113" s="4" t="str">
        <f>IFERROR(__xludf.DUMMYFUNCTION("GOOGLETRANSLATE(D113, ""he"", ""en"")"),"and heaven:")</f>
        <v>and heaven:</v>
      </c>
      <c r="F113" s="4"/>
      <c r="G113" s="4"/>
      <c r="H113" s="4"/>
    </row>
    <row r="114" ht="15.75" customHeight="1">
      <c r="C114" s="4">
        <v>113.0</v>
      </c>
      <c r="D114" s="5" t="s">
        <v>801</v>
      </c>
      <c r="E114" s="4" t="str">
        <f>IFERROR(__xludf.DUMMYFUNCTION("GOOGLETRANSLATE(D114, ""he"", ""en"")"),"{hand}")</f>
        <v>{hand}</v>
      </c>
      <c r="F114" s="4"/>
      <c r="G114" s="4"/>
      <c r="H114" s="4"/>
    </row>
    <row r="115" ht="15.75" customHeight="1">
      <c r="C115" s="4">
        <v>114.0</v>
      </c>
      <c r="D115" s="5" t="s">
        <v>10912</v>
      </c>
      <c r="E115" s="4" t="str">
        <f>IFERROR(__xludf.DUMMYFUNCTION("GOOGLETRANSLATE(D115, ""he"", ""en"")"),"And he lifted up")</f>
        <v>And he lifted up</v>
      </c>
      <c r="F115" s="4"/>
      <c r="G115" s="4"/>
      <c r="H115" s="4"/>
    </row>
    <row r="116" ht="15.75" customHeight="1">
      <c r="C116" s="4">
        <v>115.0</v>
      </c>
      <c r="D116" s="5" t="s">
        <v>8679</v>
      </c>
      <c r="E116" s="4" t="str">
        <f>IFERROR(__xludf.DUMMYFUNCTION("GOOGLETRANSLATE(D116, ""he"", ""en"")"),"fund")</f>
        <v>fund</v>
      </c>
      <c r="F116" s="4"/>
      <c r="G116" s="4"/>
      <c r="H116" s="4"/>
    </row>
    <row r="117" ht="15.75" customHeight="1">
      <c r="C117" s="4">
        <v>116.0</v>
      </c>
      <c r="D117" s="5" t="s">
        <v>7988</v>
      </c>
      <c r="E117" s="4" t="str">
        <f>IFERROR(__xludf.DUMMYFUNCTION("GOOGLETRANSLATE(D117, ""he"", ""en"")"),"for his people")</f>
        <v>for his people</v>
      </c>
      <c r="F117" s="4"/>
      <c r="G117" s="4"/>
      <c r="H117" s="4"/>
    </row>
    <row r="118" ht="15.75" customHeight="1">
      <c r="C118" s="4">
        <v>117.0</v>
      </c>
      <c r="D118" s="5" t="s">
        <v>7642</v>
      </c>
      <c r="E118" s="4" t="str">
        <f>IFERROR(__xludf.DUMMYFUNCTION("GOOGLETRANSLATE(D118, ""he"", ""en"")"),"kudos")</f>
        <v>kudos</v>
      </c>
      <c r="F118" s="4"/>
      <c r="G118" s="4"/>
      <c r="H118" s="4"/>
    </row>
    <row r="119" ht="15.75" customHeight="1">
      <c r="C119" s="4">
        <v>118.0</v>
      </c>
      <c r="D119" s="5" t="s">
        <v>4017</v>
      </c>
      <c r="E119" s="4" t="str">
        <f>IFERROR(__xludf.DUMMYFUNCTION("GOOGLETRANSLATE(D119, ""he"", ""en"")"),"per")</f>
        <v>per</v>
      </c>
      <c r="F119" s="4"/>
      <c r="G119" s="4"/>
      <c r="H119" s="4"/>
    </row>
    <row r="120" ht="15.75" customHeight="1">
      <c r="C120" s="4">
        <v>119.0</v>
      </c>
      <c r="D120" s="5" t="s">
        <v>3872</v>
      </c>
      <c r="E120" s="4" t="str">
        <f>IFERROR(__xludf.DUMMYFUNCTION("GOOGLETRANSLATE(D120, ""he"", ""en"")"),"his followers")</f>
        <v>his followers</v>
      </c>
      <c r="F120" s="4"/>
      <c r="G120" s="4"/>
      <c r="H120" s="4"/>
    </row>
    <row r="121" ht="15.75" customHeight="1">
      <c r="C121" s="4">
        <v>120.0</v>
      </c>
      <c r="D121" s="5" t="s">
        <v>3371</v>
      </c>
      <c r="E121" s="4" t="str">
        <f>IFERROR(__xludf.DUMMYFUNCTION("GOOGLETRANSLATE(D121, ""he"", ""en"")"),"My heart")</f>
        <v>My heart</v>
      </c>
      <c r="F121" s="4"/>
      <c r="G121" s="4"/>
      <c r="H121" s="4"/>
    </row>
    <row r="122" ht="15.75" customHeight="1">
      <c r="C122" s="4">
        <v>121.0</v>
      </c>
      <c r="D122" s="5" t="s">
        <v>1624</v>
      </c>
      <c r="E122" s="4" t="str">
        <f>IFERROR(__xludf.DUMMYFUNCTION("GOOGLETRANSLATE(D122, ""he"", ""en"")"),"Israel")</f>
        <v>Israel</v>
      </c>
      <c r="F122" s="4"/>
      <c r="G122" s="4"/>
      <c r="H122" s="4"/>
    </row>
    <row r="123" ht="15.75" customHeight="1">
      <c r="C123" s="4">
        <v>122.0</v>
      </c>
      <c r="D123" s="5" t="s">
        <v>10905</v>
      </c>
      <c r="E123" s="4" t="str">
        <f>IFERROR(__xludf.DUMMYFUNCTION("GOOGLETRANSLATE(D123, ""he"", ""en"")"),"with")</f>
        <v>with</v>
      </c>
      <c r="F123" s="4"/>
      <c r="G123" s="4"/>
      <c r="H123" s="4"/>
    </row>
    <row r="124" ht="15.75" customHeight="1">
      <c r="C124" s="4">
        <v>123.0</v>
      </c>
      <c r="D124" s="5" t="s">
        <v>10907</v>
      </c>
      <c r="E124" s="4" t="str">
        <f>IFERROR(__xludf.DUMMYFUNCTION("GOOGLETRANSLATE(D124, ""he"", ""en"")"),"close")</f>
        <v>close</v>
      </c>
      <c r="F124" s="4"/>
      <c r="G124" s="4"/>
      <c r="H124" s="4"/>
    </row>
    <row r="125" ht="15.75" customHeight="1">
      <c r="C125" s="4">
        <v>124.0</v>
      </c>
      <c r="D125" s="5" t="s">
        <v>8954</v>
      </c>
      <c r="E125" s="4" t="str">
        <f>IFERROR(__xludf.DUMMYFUNCTION("GOOGLETRANSLATE(D125, ""he"", ""en"")"),"hallelujah:")</f>
        <v>hallelujah:</v>
      </c>
      <c r="F125" s="4"/>
      <c r="G125" s="4"/>
      <c r="H125" s="4"/>
    </row>
    <row r="126" ht="15.75" customHeight="1">
      <c r="E126" s="4" t="str">
        <f>IFERROR(__xludf.DUMMYFUNCTION("GOOGLETRANSLATE(D126, ""he"", ""en"")"),"#VALUE!")</f>
        <v>#VALUE!</v>
      </c>
    </row>
    <row r="127" ht="15.75" customHeight="1">
      <c r="E127" s="4" t="str">
        <f>IFERROR(__xludf.DUMMYFUNCTION("GOOGLETRANSLATE(D127, ""he"", ""en"")"),"#VALUE!")</f>
        <v>#VALUE!</v>
      </c>
    </row>
    <row r="128" ht="15.75" customHeight="1">
      <c r="E128" s="4" t="str">
        <f>IFERROR(__xludf.DUMMYFUNCTION("GOOGLETRANSLATE(D128, ""he"", ""en"")"),"#VALUE!")</f>
        <v>#VALUE!</v>
      </c>
    </row>
    <row r="129" ht="15.75" customHeight="1">
      <c r="E129" s="4" t="str">
        <f>IFERROR(__xludf.DUMMYFUNCTION("GOOGLETRANSLATE(D129, ""he"", ""en"")"),"#VALUE!")</f>
        <v>#VALUE!</v>
      </c>
    </row>
    <row r="130" ht="15.75" customHeight="1">
      <c r="E130" s="4" t="str">
        <f>IFERROR(__xludf.DUMMYFUNCTION("GOOGLETRANSLATE(D130, ""he"", ""en"")"),"#VALUE!")</f>
        <v>#VALUE!</v>
      </c>
    </row>
    <row r="131" ht="15.75" customHeight="1">
      <c r="E131" s="4" t="str">
        <f>IFERROR(__xludf.DUMMYFUNCTION("GOOGLETRANSLATE(D131, ""he"", ""en"")"),"#VALUE!")</f>
        <v>#VALUE!</v>
      </c>
    </row>
    <row r="132" ht="15.75" customHeight="1">
      <c r="E132" s="4" t="str">
        <f>IFERROR(__xludf.DUMMYFUNCTION("GOOGLETRANSLATE(D132, ""he"", ""en"")"),"#VALUE!")</f>
        <v>#VALUE!</v>
      </c>
    </row>
    <row r="133" ht="15.75" customHeight="1">
      <c r="E133" s="4" t="str">
        <f>IFERROR(__xludf.DUMMYFUNCTION("GOOGLETRANSLATE(D133, ""he"", ""en"")"),"#VALUE!")</f>
        <v>#VALUE!</v>
      </c>
    </row>
    <row r="134" ht="15.75" customHeight="1">
      <c r="E134" s="4" t="str">
        <f>IFERROR(__xludf.DUMMYFUNCTION("GOOGLETRANSLATE(D134, ""he"", ""en"")"),"#VALUE!")</f>
        <v>#VALUE!</v>
      </c>
    </row>
    <row r="135" ht="15.75" customHeight="1">
      <c r="E135" s="4" t="str">
        <f>IFERROR(__xludf.DUMMYFUNCTION("GOOGLETRANSLATE(D135, ""he"", ""en"")"),"#VALUE!")</f>
        <v>#VALUE!</v>
      </c>
    </row>
    <row r="136" ht="15.75" customHeight="1">
      <c r="E136" s="4" t="str">
        <f>IFERROR(__xludf.DUMMYFUNCTION("GOOGLETRANSLATE(D136, ""he"", ""en"")"),"#VALUE!")</f>
        <v>#VALUE!</v>
      </c>
    </row>
    <row r="137" ht="15.75" customHeight="1">
      <c r="E137" s="4" t="str">
        <f>IFERROR(__xludf.DUMMYFUNCTION("GOOGLETRANSLATE(D137, ""he"", ""en"")"),"#VALUE!")</f>
        <v>#VALUE!</v>
      </c>
    </row>
    <row r="138" ht="15.75" customHeight="1">
      <c r="E138" s="4" t="str">
        <f>IFERROR(__xludf.DUMMYFUNCTION("GOOGLETRANSLATE(D138, ""he"", ""en"")"),"#VALUE!")</f>
        <v>#VALUE!</v>
      </c>
    </row>
    <row r="139" ht="15.75" customHeight="1">
      <c r="E139" s="4" t="str">
        <f>IFERROR(__xludf.DUMMYFUNCTION("GOOGLETRANSLATE(D139, ""he"", ""en"")"),"#VALUE!")</f>
        <v>#VALUE!</v>
      </c>
    </row>
    <row r="140" ht="15.75" customHeight="1">
      <c r="E140" s="4" t="str">
        <f>IFERROR(__xludf.DUMMYFUNCTION("GOOGLETRANSLATE(D140, ""he"", ""en"")"),"#VALUE!")</f>
        <v>#VALUE!</v>
      </c>
    </row>
    <row r="141" ht="15.75" customHeight="1">
      <c r="E141" s="4" t="str">
        <f>IFERROR(__xludf.DUMMYFUNCTION("GOOGLETRANSLATE(D141, ""he"", ""en"")"),"#VALUE!")</f>
        <v>#VALUE!</v>
      </c>
    </row>
    <row r="142" ht="15.75" customHeight="1">
      <c r="E142" s="4" t="str">
        <f>IFERROR(__xludf.DUMMYFUNCTION("GOOGLETRANSLATE(D142, ""he"", ""en"")"),"#VALUE!")</f>
        <v>#VALUE!</v>
      </c>
    </row>
    <row r="143" ht="15.75" customHeight="1">
      <c r="E143" s="4" t="str">
        <f>IFERROR(__xludf.DUMMYFUNCTION("GOOGLETRANSLATE(D143, ""he"", ""en"")"),"#VALUE!")</f>
        <v>#VALUE!</v>
      </c>
    </row>
    <row r="144" ht="15.75" customHeight="1">
      <c r="E144" s="4" t="str">
        <f>IFERROR(__xludf.DUMMYFUNCTION("GOOGLETRANSLATE(D144, ""he"", ""en"")"),"#VALUE!")</f>
        <v>#VALUE!</v>
      </c>
    </row>
    <row r="145" ht="15.75" customHeight="1">
      <c r="E145" s="4" t="str">
        <f>IFERROR(__xludf.DUMMYFUNCTION("GOOGLETRANSLATE(D145, ""he"", ""en"")"),"#VALUE!")</f>
        <v>#VALUE!</v>
      </c>
    </row>
    <row r="146" ht="15.75" customHeight="1">
      <c r="E146" s="4" t="str">
        <f>IFERROR(__xludf.DUMMYFUNCTION("GOOGLETRANSLATE(D146, ""he"", ""en"")"),"#VALUE!")</f>
        <v>#VALUE!</v>
      </c>
    </row>
    <row r="147" ht="15.75" customHeight="1">
      <c r="E147" s="4" t="str">
        <f>IFERROR(__xludf.DUMMYFUNCTION("GOOGLETRANSLATE(D147, ""he"", ""en"")"),"#VALUE!")</f>
        <v>#VALUE!</v>
      </c>
    </row>
    <row r="148" ht="15.75" customHeight="1">
      <c r="E148" s="4" t="str">
        <f>IFERROR(__xludf.DUMMYFUNCTION("GOOGLETRANSLATE(D148, ""he"", ""en"")"),"#VALUE!")</f>
        <v>#VALUE!</v>
      </c>
    </row>
    <row r="149" ht="15.75" customHeight="1">
      <c r="E149" s="4" t="str">
        <f>IFERROR(__xludf.DUMMYFUNCTION("GOOGLETRANSLATE(D149, ""he"", ""en"")"),"#VALUE!")</f>
        <v>#VALUE!</v>
      </c>
    </row>
    <row r="150" ht="15.75" customHeight="1">
      <c r="E150" s="4" t="str">
        <f>IFERROR(__xludf.DUMMYFUNCTION("GOOGLETRANSLATE(D150, ""he"", ""en"")"),"#VALUE!")</f>
        <v>#VALUE!</v>
      </c>
    </row>
    <row r="151" ht="15.75" customHeight="1">
      <c r="E151" s="4" t="str">
        <f>IFERROR(__xludf.DUMMYFUNCTION("GOOGLETRANSLATE(D151, ""he"", ""en"")"),"#VALUE!")</f>
        <v>#VALUE!</v>
      </c>
    </row>
    <row r="152" ht="15.75" customHeight="1">
      <c r="E152" s="4" t="str">
        <f>IFERROR(__xludf.DUMMYFUNCTION("GOOGLETRANSLATE(D152, ""he"", ""en"")"),"#VALUE!")</f>
        <v>#VALUE!</v>
      </c>
    </row>
    <row r="153" ht="15.75" customHeight="1">
      <c r="E153" s="4" t="str">
        <f>IFERROR(__xludf.DUMMYFUNCTION("GOOGLETRANSLATE(D153, ""he"", ""en"")"),"#VALUE!")</f>
        <v>#VALUE!</v>
      </c>
    </row>
    <row r="154" ht="15.75" customHeight="1">
      <c r="E154" s="4" t="str">
        <f>IFERROR(__xludf.DUMMYFUNCTION("GOOGLETRANSLATE(D154, ""he"", ""en"")"),"#VALUE!")</f>
        <v>#VALUE!</v>
      </c>
    </row>
    <row r="155" ht="15.75" customHeight="1">
      <c r="E155" s="4" t="str">
        <f>IFERROR(__xludf.DUMMYFUNCTION("GOOGLETRANSLATE(D155, ""he"", ""en"")"),"#VALUE!")</f>
        <v>#VALUE!</v>
      </c>
    </row>
    <row r="156" ht="15.75" customHeight="1">
      <c r="E156" s="4" t="str">
        <f>IFERROR(__xludf.DUMMYFUNCTION("GOOGLETRANSLATE(D156, ""he"", ""en"")"),"#VALUE!")</f>
        <v>#VALUE!</v>
      </c>
    </row>
    <row r="157" ht="15.75" customHeight="1">
      <c r="E157" s="4" t="str">
        <f>IFERROR(__xludf.DUMMYFUNCTION("GOOGLETRANSLATE(D157, ""he"", ""en"")"),"#VALUE!")</f>
        <v>#VALUE!</v>
      </c>
    </row>
    <row r="158" ht="15.75" customHeight="1">
      <c r="E158" s="4" t="str">
        <f>IFERROR(__xludf.DUMMYFUNCTION("GOOGLETRANSLATE(D158, ""he"", ""en"")"),"#VALUE!")</f>
        <v>#VALUE!</v>
      </c>
    </row>
    <row r="159" ht="15.75" customHeight="1">
      <c r="E159" s="4" t="str">
        <f>IFERROR(__xludf.DUMMYFUNCTION("GOOGLETRANSLATE(D159, ""he"", ""en"")"),"#VALUE!")</f>
        <v>#VALUE!</v>
      </c>
    </row>
    <row r="160" ht="15.75" customHeight="1">
      <c r="E160" s="4" t="str">
        <f>IFERROR(__xludf.DUMMYFUNCTION("GOOGLETRANSLATE(D160, ""he"", ""en"")"),"#VALUE!")</f>
        <v>#VALUE!</v>
      </c>
    </row>
    <row r="161" ht="15.75" customHeight="1">
      <c r="E161" s="4" t="str">
        <f>IFERROR(__xludf.DUMMYFUNCTION("GOOGLETRANSLATE(D161, ""he"", ""en"")"),"#VALUE!")</f>
        <v>#VALUE!</v>
      </c>
    </row>
    <row r="162" ht="15.75" customHeight="1">
      <c r="E162" s="4" t="str">
        <f>IFERROR(__xludf.DUMMYFUNCTION("GOOGLETRANSLATE(D162, ""he"", ""en"")"),"#VALUE!")</f>
        <v>#VALUE!</v>
      </c>
    </row>
    <row r="163" ht="15.75" customHeight="1">
      <c r="E163" s="4" t="str">
        <f>IFERROR(__xludf.DUMMYFUNCTION("GOOGLETRANSLATE(D163, ""he"", ""en"")"),"#VALUE!")</f>
        <v>#VALUE!</v>
      </c>
    </row>
    <row r="164" ht="15.75" customHeight="1">
      <c r="E164" s="4" t="str">
        <f>IFERROR(__xludf.DUMMYFUNCTION("GOOGLETRANSLATE(D164, ""he"", ""en"")"),"#VALUE!")</f>
        <v>#VALUE!</v>
      </c>
    </row>
    <row r="165" ht="15.75" customHeight="1">
      <c r="E165" s="4" t="str">
        <f>IFERROR(__xludf.DUMMYFUNCTION("GOOGLETRANSLATE(D165, ""he"", ""en"")"),"#VALUE!")</f>
        <v>#VALUE!</v>
      </c>
    </row>
    <row r="166" ht="15.75" customHeight="1">
      <c r="E166" s="4" t="str">
        <f>IFERROR(__xludf.DUMMYFUNCTION("GOOGLETRANSLATE(D166, ""he"", ""en"")"),"#VALUE!")</f>
        <v>#VALUE!</v>
      </c>
    </row>
    <row r="167" ht="15.75" customHeight="1">
      <c r="E167" s="4" t="str">
        <f>IFERROR(__xludf.DUMMYFUNCTION("GOOGLETRANSLATE(D167, ""he"", ""en"")"),"#VALUE!")</f>
        <v>#VALUE!</v>
      </c>
    </row>
    <row r="168" ht="15.75" customHeight="1">
      <c r="E168" s="4" t="str">
        <f>IFERROR(__xludf.DUMMYFUNCTION("GOOGLETRANSLATE(D168, ""he"", ""en"")"),"#VALUE!")</f>
        <v>#VALUE!</v>
      </c>
    </row>
    <row r="169" ht="15.75" customHeight="1">
      <c r="E169" s="4" t="str">
        <f>IFERROR(__xludf.DUMMYFUNCTION("GOOGLETRANSLATE(D169, ""he"", ""en"")"),"#VALUE!")</f>
        <v>#VALUE!</v>
      </c>
    </row>
    <row r="170" ht="15.75" customHeight="1">
      <c r="E170" s="4" t="str">
        <f>IFERROR(__xludf.DUMMYFUNCTION("GOOGLETRANSLATE(D170, ""he"", ""en"")"),"#VALUE!")</f>
        <v>#VALUE!</v>
      </c>
    </row>
    <row r="171" ht="15.75" customHeight="1">
      <c r="E171" s="4" t="str">
        <f>IFERROR(__xludf.DUMMYFUNCTION("GOOGLETRANSLATE(D171, ""he"", ""en"")"),"#VALUE!")</f>
        <v>#VALUE!</v>
      </c>
    </row>
    <row r="172" ht="15.75" customHeight="1">
      <c r="E172" s="4" t="str">
        <f>IFERROR(__xludf.DUMMYFUNCTION("GOOGLETRANSLATE(D172, ""he"", ""en"")"),"#VALUE!")</f>
        <v>#VALUE!</v>
      </c>
    </row>
    <row r="173" ht="15.75" customHeight="1">
      <c r="E173" s="4" t="str">
        <f>IFERROR(__xludf.DUMMYFUNCTION("GOOGLETRANSLATE(D173, ""he"", ""en"")"),"#VALUE!")</f>
        <v>#VALUE!</v>
      </c>
    </row>
    <row r="174" ht="15.75" customHeight="1">
      <c r="E174" s="4" t="str">
        <f>IFERROR(__xludf.DUMMYFUNCTION("GOOGLETRANSLATE(D174, ""he"", ""en"")"),"#VALUE!")</f>
        <v>#VALUE!</v>
      </c>
    </row>
    <row r="175" ht="15.75" customHeight="1">
      <c r="E175" s="4" t="str">
        <f>IFERROR(__xludf.DUMMYFUNCTION("GOOGLETRANSLATE(D175, ""he"", ""en"")"),"#VALUE!")</f>
        <v>#VALUE!</v>
      </c>
    </row>
    <row r="176" ht="15.75" customHeight="1">
      <c r="E176" s="4" t="str">
        <f>IFERROR(__xludf.DUMMYFUNCTION("GOOGLETRANSLATE(D176, ""he"", ""en"")"),"#VALUE!")</f>
        <v>#VALUE!</v>
      </c>
    </row>
    <row r="177" ht="15.75" customHeight="1">
      <c r="E177" s="4" t="str">
        <f>IFERROR(__xludf.DUMMYFUNCTION("GOOGLETRANSLATE(D177, ""he"", ""en"")"),"#VALUE!")</f>
        <v>#VALUE!</v>
      </c>
    </row>
    <row r="178" ht="15.75" customHeight="1">
      <c r="E178" s="4" t="str">
        <f>IFERROR(__xludf.DUMMYFUNCTION("GOOGLETRANSLATE(D178, ""he"", ""en"")"),"#VALUE!")</f>
        <v>#VALUE!</v>
      </c>
    </row>
    <row r="179" ht="15.75" customHeight="1">
      <c r="E179" s="4" t="str">
        <f>IFERROR(__xludf.DUMMYFUNCTION("GOOGLETRANSLATE(D179, ""he"", ""en"")"),"#VALUE!")</f>
        <v>#VALUE!</v>
      </c>
    </row>
    <row r="180" ht="15.75" customHeight="1">
      <c r="E180" s="4" t="str">
        <f>IFERROR(__xludf.DUMMYFUNCTION("GOOGLETRANSLATE(D180, ""he"", ""en"")"),"#VALUE!")</f>
        <v>#VALUE!</v>
      </c>
    </row>
    <row r="181" ht="15.75" customHeight="1">
      <c r="E181" s="4" t="str">
        <f>IFERROR(__xludf.DUMMYFUNCTION("GOOGLETRANSLATE(D181, ""he"", ""en"")"),"#VALUE!")</f>
        <v>#VALUE!</v>
      </c>
    </row>
    <row r="182" ht="15.75" customHeight="1">
      <c r="E182" s="4" t="str">
        <f>IFERROR(__xludf.DUMMYFUNCTION("GOOGLETRANSLATE(D182, ""he"", ""en"")"),"#VALUE!")</f>
        <v>#VALUE!</v>
      </c>
    </row>
    <row r="183" ht="15.75" customHeight="1">
      <c r="E183" s="4" t="str">
        <f>IFERROR(__xludf.DUMMYFUNCTION("GOOGLETRANSLATE(D183, ""he"", ""en"")"),"#VALUE!")</f>
        <v>#VALUE!</v>
      </c>
    </row>
    <row r="184" ht="15.75" customHeight="1">
      <c r="E184" s="4" t="str">
        <f>IFERROR(__xludf.DUMMYFUNCTION("GOOGLETRANSLATE(D184, ""he"", ""en"")"),"#VALUE!")</f>
        <v>#VALUE!</v>
      </c>
    </row>
    <row r="185" ht="15.75" customHeight="1">
      <c r="E185" s="4" t="str">
        <f>IFERROR(__xludf.DUMMYFUNCTION("GOOGLETRANSLATE(D185, ""he"", ""en"")"),"#VALUE!")</f>
        <v>#VALUE!</v>
      </c>
    </row>
    <row r="186" ht="15.75" customHeight="1">
      <c r="E186" s="4" t="str">
        <f>IFERROR(__xludf.DUMMYFUNCTION("GOOGLETRANSLATE(D186, ""he"", ""en"")"),"#VALUE!")</f>
        <v>#VALUE!</v>
      </c>
    </row>
    <row r="187" ht="15.75" customHeight="1">
      <c r="E187" s="4" t="str">
        <f>IFERROR(__xludf.DUMMYFUNCTION("GOOGLETRANSLATE(D187, ""he"", ""en"")"),"#VALUE!")</f>
        <v>#VALUE!</v>
      </c>
    </row>
    <row r="188" ht="15.75" customHeight="1">
      <c r="E188" s="4" t="str">
        <f>IFERROR(__xludf.DUMMYFUNCTION("GOOGLETRANSLATE(D188, ""he"", ""en"")"),"#VALUE!")</f>
        <v>#VALUE!</v>
      </c>
    </row>
    <row r="189" ht="15.75" customHeight="1">
      <c r="E189" s="4" t="str">
        <f>IFERROR(__xludf.DUMMYFUNCTION("GOOGLETRANSLATE(D189, ""he"", ""en"")"),"#VALUE!")</f>
        <v>#VALUE!</v>
      </c>
    </row>
    <row r="190" ht="15.75" customHeight="1">
      <c r="E190" s="4" t="str">
        <f>IFERROR(__xludf.DUMMYFUNCTION("GOOGLETRANSLATE(D190, ""he"", ""en"")"),"#VALUE!")</f>
        <v>#VALUE!</v>
      </c>
    </row>
    <row r="191" ht="15.75" customHeight="1">
      <c r="E191" s="4" t="str">
        <f>IFERROR(__xludf.DUMMYFUNCTION("GOOGLETRANSLATE(D191, ""he"", ""en"")"),"#VALUE!")</f>
        <v>#VALUE!</v>
      </c>
    </row>
    <row r="192" ht="15.75" customHeight="1">
      <c r="E192" s="4" t="str">
        <f>IFERROR(__xludf.DUMMYFUNCTION("GOOGLETRANSLATE(D192, ""he"", ""en"")"),"#VALUE!")</f>
        <v>#VALUE!</v>
      </c>
    </row>
    <row r="193" ht="15.75" customHeight="1">
      <c r="E193" s="4" t="str">
        <f>IFERROR(__xludf.DUMMYFUNCTION("GOOGLETRANSLATE(D193, ""he"", ""en"")"),"#VALUE!")</f>
        <v>#VALUE!</v>
      </c>
    </row>
    <row r="194" ht="15.75" customHeight="1">
      <c r="E194" s="4" t="str">
        <f>IFERROR(__xludf.DUMMYFUNCTION("GOOGLETRANSLATE(D194, ""he"", ""en"")"),"#VALUE!")</f>
        <v>#VALUE!</v>
      </c>
    </row>
    <row r="195" ht="15.75" customHeight="1">
      <c r="E195" s="4" t="str">
        <f>IFERROR(__xludf.DUMMYFUNCTION("GOOGLETRANSLATE(D195, ""he"", ""en"")"),"#VALUE!")</f>
        <v>#VALUE!</v>
      </c>
    </row>
    <row r="196" ht="15.75" customHeight="1">
      <c r="E196" s="4" t="str">
        <f>IFERROR(__xludf.DUMMYFUNCTION("GOOGLETRANSLATE(D196, ""he"", ""en"")"),"#VALUE!")</f>
        <v>#VALUE!</v>
      </c>
    </row>
    <row r="197" ht="15.75" customHeight="1">
      <c r="E197" s="4" t="str">
        <f>IFERROR(__xludf.DUMMYFUNCTION("GOOGLETRANSLATE(D197, ""he"", ""en"")"),"#VALUE!")</f>
        <v>#VALUE!</v>
      </c>
    </row>
    <row r="198" ht="15.75" customHeight="1">
      <c r="E198" s="4" t="str">
        <f>IFERROR(__xludf.DUMMYFUNCTION("GOOGLETRANSLATE(D198, ""he"", ""en"")"),"#VALUE!")</f>
        <v>#VALUE!</v>
      </c>
    </row>
    <row r="199" ht="15.75" customHeight="1">
      <c r="E199" s="4" t="str">
        <f>IFERROR(__xludf.DUMMYFUNCTION("GOOGLETRANSLATE(D199, ""he"", ""en"")"),"#VALUE!")</f>
        <v>#VALUE!</v>
      </c>
    </row>
    <row r="200" ht="15.75" customHeight="1">
      <c r="E200" s="4" t="str">
        <f>IFERROR(__xludf.DUMMYFUNCTION("GOOGLETRANSLATE(D200, ""he"", ""en"")"),"#VALUE!")</f>
        <v>#VALUE!</v>
      </c>
    </row>
    <row r="201" ht="15.75" customHeight="1">
      <c r="E201" s="4" t="str">
        <f>IFERROR(__xludf.DUMMYFUNCTION("GOOGLETRANSLATE(D201, ""he"", ""en"")"),"#VALUE!")</f>
        <v>#VALUE!</v>
      </c>
    </row>
    <row r="202" ht="15.75" customHeight="1">
      <c r="E202" s="4" t="str">
        <f>IFERROR(__xludf.DUMMYFUNCTION("GOOGLETRANSLATE(D202, ""he"", ""en"")"),"#VALUE!")</f>
        <v>#VALUE!</v>
      </c>
    </row>
    <row r="203" ht="15.75" customHeight="1">
      <c r="E203" s="4" t="str">
        <f>IFERROR(__xludf.DUMMYFUNCTION("GOOGLETRANSLATE(D203, ""he"", ""en"")"),"#VALUE!")</f>
        <v>#VALUE!</v>
      </c>
    </row>
    <row r="204" ht="15.75" customHeight="1">
      <c r="E204" s="4" t="str">
        <f>IFERROR(__xludf.DUMMYFUNCTION("GOOGLETRANSLATE(D204, ""he"", ""en"")"),"#VALUE!")</f>
        <v>#VALUE!</v>
      </c>
    </row>
    <row r="205" ht="15.75" customHeight="1">
      <c r="E205" s="4" t="str">
        <f>IFERROR(__xludf.DUMMYFUNCTION("GOOGLETRANSLATE(D205, ""he"", ""en"")"),"#VALUE!")</f>
        <v>#VALUE!</v>
      </c>
    </row>
    <row r="206" ht="15.75" customHeight="1">
      <c r="E206" s="4" t="str">
        <f>IFERROR(__xludf.DUMMYFUNCTION("GOOGLETRANSLATE(D206, ""he"", ""en"")"),"#VALUE!")</f>
        <v>#VALUE!</v>
      </c>
    </row>
    <row r="207" ht="15.75" customHeight="1">
      <c r="E207" s="4" t="str">
        <f>IFERROR(__xludf.DUMMYFUNCTION("GOOGLETRANSLATE(D207, ""he"", ""en"")"),"#VALUE!")</f>
        <v>#VALUE!</v>
      </c>
    </row>
    <row r="208" ht="15.75" customHeight="1">
      <c r="E208" s="4" t="str">
        <f>IFERROR(__xludf.DUMMYFUNCTION("GOOGLETRANSLATE(D208, ""he"", ""en"")"),"#VALUE!")</f>
        <v>#VALUE!</v>
      </c>
    </row>
    <row r="209" ht="15.75" customHeight="1">
      <c r="E209" s="4" t="str">
        <f>IFERROR(__xludf.DUMMYFUNCTION("GOOGLETRANSLATE(D209, ""he"", ""en"")"),"#VALUE!")</f>
        <v>#VALUE!</v>
      </c>
    </row>
    <row r="210" ht="15.75" customHeight="1">
      <c r="E210" s="4" t="str">
        <f>IFERROR(__xludf.DUMMYFUNCTION("GOOGLETRANSLATE(D210, ""he"", ""en"")"),"#VALUE!")</f>
        <v>#VALUE!</v>
      </c>
    </row>
    <row r="211" ht="15.75" customHeight="1">
      <c r="E211" s="4" t="str">
        <f>IFERROR(__xludf.DUMMYFUNCTION("GOOGLETRANSLATE(D211, ""he"", ""en"")"),"#VALUE!")</f>
        <v>#VALUE!</v>
      </c>
    </row>
    <row r="212" ht="15.75" customHeight="1">
      <c r="E212" s="4" t="str">
        <f>IFERROR(__xludf.DUMMYFUNCTION("GOOGLETRANSLATE(D212, ""he"", ""en"")"),"#VALUE!")</f>
        <v>#VALUE!</v>
      </c>
    </row>
    <row r="213" ht="15.75" customHeight="1">
      <c r="E213" s="4" t="str">
        <f>IFERROR(__xludf.DUMMYFUNCTION("GOOGLETRANSLATE(D213, ""he"", ""en"")"),"#VALUE!")</f>
        <v>#VALUE!</v>
      </c>
    </row>
    <row r="214" ht="15.75" customHeight="1">
      <c r="E214" s="4" t="str">
        <f>IFERROR(__xludf.DUMMYFUNCTION("GOOGLETRANSLATE(D214, ""he"", ""en"")"),"#VALUE!")</f>
        <v>#VALUE!</v>
      </c>
    </row>
    <row r="215" ht="15.75" customHeight="1">
      <c r="E215" s="4" t="str">
        <f>IFERROR(__xludf.DUMMYFUNCTION("GOOGLETRANSLATE(D215, ""he"", ""en"")"),"#VALUE!")</f>
        <v>#VALUE!</v>
      </c>
    </row>
    <row r="216" ht="15.75" customHeight="1">
      <c r="E216" s="4" t="str">
        <f>IFERROR(__xludf.DUMMYFUNCTION("GOOGLETRANSLATE(D216, ""he"", ""en"")"),"#VALUE!")</f>
        <v>#VALUE!</v>
      </c>
    </row>
    <row r="217" ht="15.75" customHeight="1">
      <c r="E217" s="4" t="str">
        <f>IFERROR(__xludf.DUMMYFUNCTION("GOOGLETRANSLATE(D217, ""he"", ""en"")"),"#VALUE!")</f>
        <v>#VALUE!</v>
      </c>
    </row>
    <row r="218" ht="15.75" customHeight="1">
      <c r="E218" s="4" t="str">
        <f>IFERROR(__xludf.DUMMYFUNCTION("GOOGLETRANSLATE(D218, ""he"", ""en"")"),"#VALUE!")</f>
        <v>#VALUE!</v>
      </c>
    </row>
    <row r="219" ht="15.75" customHeight="1">
      <c r="E219" s="4" t="str">
        <f>IFERROR(__xludf.DUMMYFUNCTION("GOOGLETRANSLATE(D219, ""he"", ""en"")"),"#VALUE!")</f>
        <v>#VALUE!</v>
      </c>
    </row>
    <row r="220" ht="15.75" customHeight="1">
      <c r="E220" s="4" t="str">
        <f>IFERROR(__xludf.DUMMYFUNCTION("GOOGLETRANSLATE(D220, ""he"", ""en"")"),"#VALUE!")</f>
        <v>#VALUE!</v>
      </c>
    </row>
    <row r="221" ht="15.75" customHeight="1">
      <c r="E221" s="4" t="str">
        <f>IFERROR(__xludf.DUMMYFUNCTION("GOOGLETRANSLATE(D221, ""he"", ""en"")"),"#VALUE!")</f>
        <v>#VALUE!</v>
      </c>
    </row>
    <row r="222" ht="15.75" customHeight="1">
      <c r="E222" s="4" t="str">
        <f>IFERROR(__xludf.DUMMYFUNCTION("GOOGLETRANSLATE(D222, ""he"", ""en"")"),"#VALUE!")</f>
        <v>#VALUE!</v>
      </c>
    </row>
    <row r="223" ht="15.75" customHeight="1">
      <c r="E223" s="4" t="str">
        <f>IFERROR(__xludf.DUMMYFUNCTION("GOOGLETRANSLATE(D223, ""he"", ""en"")"),"#VALUE!")</f>
        <v>#VALUE!</v>
      </c>
    </row>
    <row r="224" ht="15.75" customHeight="1">
      <c r="E224" s="4" t="str">
        <f>IFERROR(__xludf.DUMMYFUNCTION("GOOGLETRANSLATE(D224, ""he"", ""en"")"),"#VALUE!")</f>
        <v>#VALUE!</v>
      </c>
    </row>
    <row r="225" ht="15.75" customHeight="1">
      <c r="E225" s="4" t="str">
        <f>IFERROR(__xludf.DUMMYFUNCTION("GOOGLETRANSLATE(D225, ""he"", ""en"")"),"#VALUE!")</f>
        <v>#VALUE!</v>
      </c>
    </row>
    <row r="226" ht="15.75" customHeight="1">
      <c r="E226" s="4" t="str">
        <f>IFERROR(__xludf.DUMMYFUNCTION("GOOGLETRANSLATE(D226, ""he"", ""en"")"),"#VALUE!")</f>
        <v>#VALUE!</v>
      </c>
    </row>
    <row r="227" ht="15.75" customHeight="1">
      <c r="E227" s="4" t="str">
        <f>IFERROR(__xludf.DUMMYFUNCTION("GOOGLETRANSLATE(D227, ""he"", ""en"")"),"#VALUE!")</f>
        <v>#VALUE!</v>
      </c>
    </row>
    <row r="228" ht="15.75" customHeight="1">
      <c r="E228" s="4" t="str">
        <f>IFERROR(__xludf.DUMMYFUNCTION("GOOGLETRANSLATE(D228, ""he"", ""en"")"),"#VALUE!")</f>
        <v>#VALUE!</v>
      </c>
    </row>
    <row r="229" ht="15.75" customHeight="1">
      <c r="E229" s="4" t="str">
        <f>IFERROR(__xludf.DUMMYFUNCTION("GOOGLETRANSLATE(D229, ""he"", ""en"")"),"#VALUE!")</f>
        <v>#VALUE!</v>
      </c>
    </row>
    <row r="230" ht="15.75" customHeight="1">
      <c r="E230" s="4" t="str">
        <f>IFERROR(__xludf.DUMMYFUNCTION("GOOGLETRANSLATE(D230, ""he"", ""en"")"),"#VALUE!")</f>
        <v>#VALUE!</v>
      </c>
    </row>
    <row r="231" ht="15.75" customHeight="1">
      <c r="E231" s="4" t="str">
        <f>IFERROR(__xludf.DUMMYFUNCTION("GOOGLETRANSLATE(D231, ""he"", ""en"")"),"#VALUE!")</f>
        <v>#VALUE!</v>
      </c>
    </row>
    <row r="232" ht="15.75" customHeight="1">
      <c r="E232" s="4" t="str">
        <f>IFERROR(__xludf.DUMMYFUNCTION("GOOGLETRANSLATE(D232, ""he"", ""en"")"),"#VALUE!")</f>
        <v>#VALUE!</v>
      </c>
    </row>
    <row r="233" ht="15.75" customHeight="1">
      <c r="E233" s="4" t="str">
        <f>IFERROR(__xludf.DUMMYFUNCTION("GOOGLETRANSLATE(D233, ""he"", ""en"")"),"#VALUE!")</f>
        <v>#VALUE!</v>
      </c>
    </row>
    <row r="234" ht="15.75" customHeight="1">
      <c r="E234" s="4" t="str">
        <f>IFERROR(__xludf.DUMMYFUNCTION("GOOGLETRANSLATE(D234, ""he"", ""en"")"),"#VALUE!")</f>
        <v>#VALUE!</v>
      </c>
    </row>
    <row r="235" ht="15.75" customHeight="1">
      <c r="E235" s="4" t="str">
        <f>IFERROR(__xludf.DUMMYFUNCTION("GOOGLETRANSLATE(D235, ""he"", ""en"")"),"#VALUE!")</f>
        <v>#VALUE!</v>
      </c>
    </row>
    <row r="236" ht="15.75" customHeight="1">
      <c r="E236" s="4" t="str">
        <f>IFERROR(__xludf.DUMMYFUNCTION("GOOGLETRANSLATE(D236, ""he"", ""en"")"),"#VALUE!")</f>
        <v>#VALUE!</v>
      </c>
    </row>
    <row r="237" ht="15.75" customHeight="1">
      <c r="E237" s="4" t="str">
        <f>IFERROR(__xludf.DUMMYFUNCTION("GOOGLETRANSLATE(D237, ""he"", ""en"")"),"#VALUE!")</f>
        <v>#VALUE!</v>
      </c>
    </row>
    <row r="238" ht="15.75" customHeight="1">
      <c r="E238" s="4" t="str">
        <f>IFERROR(__xludf.DUMMYFUNCTION("GOOGLETRANSLATE(D238, ""he"", ""en"")"),"#VALUE!")</f>
        <v>#VALUE!</v>
      </c>
    </row>
    <row r="239" ht="15.75" customHeight="1">
      <c r="E239" s="4" t="str">
        <f>IFERROR(__xludf.DUMMYFUNCTION("GOOGLETRANSLATE(D239, ""he"", ""en"")"),"#VALUE!")</f>
        <v>#VALUE!</v>
      </c>
    </row>
    <row r="240" ht="15.75" customHeight="1">
      <c r="E240" s="4" t="str">
        <f>IFERROR(__xludf.DUMMYFUNCTION("GOOGLETRANSLATE(D240, ""he"", ""en"")"),"#VALUE!")</f>
        <v>#VALUE!</v>
      </c>
    </row>
    <row r="241" ht="15.75" customHeight="1">
      <c r="E241" s="4" t="str">
        <f>IFERROR(__xludf.DUMMYFUNCTION("GOOGLETRANSLATE(D241, ""he"", ""en"")"),"#VALUE!")</f>
        <v>#VALUE!</v>
      </c>
    </row>
    <row r="242" ht="15.75" customHeight="1">
      <c r="E242" s="4" t="str">
        <f>IFERROR(__xludf.DUMMYFUNCTION("GOOGLETRANSLATE(D242, ""he"", ""en"")"),"#VALUE!")</f>
        <v>#VALUE!</v>
      </c>
    </row>
    <row r="243" ht="15.75" customHeight="1">
      <c r="E243" s="4" t="str">
        <f>IFERROR(__xludf.DUMMYFUNCTION("GOOGLETRANSLATE(D243, ""he"", ""en"")"),"#VALUE!")</f>
        <v>#VALUE!</v>
      </c>
    </row>
    <row r="244" ht="15.75" customHeight="1">
      <c r="E244" s="4" t="str">
        <f>IFERROR(__xludf.DUMMYFUNCTION("GOOGLETRANSLATE(D244, ""he"", ""en"")"),"#VALUE!")</f>
        <v>#VALUE!</v>
      </c>
    </row>
    <row r="245" ht="15.75" customHeight="1">
      <c r="E245" s="4" t="str">
        <f>IFERROR(__xludf.DUMMYFUNCTION("GOOGLETRANSLATE(D245, ""he"", ""en"")"),"#VALUE!")</f>
        <v>#VALUE!</v>
      </c>
    </row>
    <row r="246" ht="15.75" customHeight="1">
      <c r="E246" s="4" t="str">
        <f>IFERROR(__xludf.DUMMYFUNCTION("GOOGLETRANSLATE(D246, ""he"", ""en"")"),"#VALUE!")</f>
        <v>#VALUE!</v>
      </c>
    </row>
    <row r="247" ht="15.75" customHeight="1">
      <c r="E247" s="4" t="str">
        <f>IFERROR(__xludf.DUMMYFUNCTION("GOOGLETRANSLATE(D247, ""he"", ""en"")"),"#VALUE!")</f>
        <v>#VALUE!</v>
      </c>
    </row>
    <row r="248" ht="15.75" customHeight="1">
      <c r="E248" s="4" t="str">
        <f>IFERROR(__xludf.DUMMYFUNCTION("GOOGLETRANSLATE(D248, ""he"", ""en"")"),"#VALUE!")</f>
        <v>#VALUE!</v>
      </c>
    </row>
    <row r="249" ht="15.75" customHeight="1">
      <c r="E249" s="4" t="str">
        <f>IFERROR(__xludf.DUMMYFUNCTION("GOOGLETRANSLATE(D249, ""he"", ""en"")"),"#VALUE!")</f>
        <v>#VALUE!</v>
      </c>
    </row>
    <row r="250" ht="15.75" customHeight="1">
      <c r="E250" s="4" t="str">
        <f>IFERROR(__xludf.DUMMYFUNCTION("GOOGLETRANSLATE(D250, ""he"", ""en"")"),"#VALUE!")</f>
        <v>#VALUE!</v>
      </c>
    </row>
    <row r="251" ht="15.75" customHeight="1">
      <c r="E251" s="4" t="str">
        <f>IFERROR(__xludf.DUMMYFUNCTION("GOOGLETRANSLATE(D251, ""he"", ""en"")"),"#VALUE!")</f>
        <v>#VALUE!</v>
      </c>
    </row>
    <row r="252" ht="15.75" customHeight="1">
      <c r="E252" s="4" t="str">
        <f>IFERROR(__xludf.DUMMYFUNCTION("GOOGLETRANSLATE(D252, ""he"", ""en"")"),"#VALUE!")</f>
        <v>#VALUE!</v>
      </c>
    </row>
    <row r="253" ht="15.75" customHeight="1">
      <c r="E253" s="4" t="str">
        <f>IFERROR(__xludf.DUMMYFUNCTION("GOOGLETRANSLATE(D253, ""he"", ""en"")"),"#VALUE!")</f>
        <v>#VALUE!</v>
      </c>
    </row>
    <row r="254" ht="15.75" customHeight="1">
      <c r="E254" s="4" t="str">
        <f>IFERROR(__xludf.DUMMYFUNCTION("GOOGLETRANSLATE(D254, ""he"", ""en"")"),"#VALUE!")</f>
        <v>#VALUE!</v>
      </c>
    </row>
    <row r="255" ht="15.75" customHeight="1">
      <c r="E255" s="4" t="str">
        <f>IFERROR(__xludf.DUMMYFUNCTION("GOOGLETRANSLATE(D255, ""he"", ""en"")"),"#VALUE!")</f>
        <v>#VALUE!</v>
      </c>
    </row>
    <row r="256" ht="15.75" customHeight="1">
      <c r="E256" s="4" t="str">
        <f>IFERROR(__xludf.DUMMYFUNCTION("GOOGLETRANSLATE(D256, ""he"", ""en"")"),"#VALUE!")</f>
        <v>#VALUE!</v>
      </c>
    </row>
    <row r="257" ht="15.75" customHeight="1">
      <c r="E257" s="4" t="str">
        <f>IFERROR(__xludf.DUMMYFUNCTION("GOOGLETRANSLATE(D257, ""he"", ""en"")"),"#VALUE!")</f>
        <v>#VALUE!</v>
      </c>
    </row>
    <row r="258" ht="15.75" customHeight="1">
      <c r="E258" s="4" t="str">
        <f>IFERROR(__xludf.DUMMYFUNCTION("GOOGLETRANSLATE(D258, ""he"", ""en"")"),"#VALUE!")</f>
        <v>#VALUE!</v>
      </c>
    </row>
    <row r="259" ht="15.75" customHeight="1">
      <c r="E259" s="4" t="str">
        <f>IFERROR(__xludf.DUMMYFUNCTION("GOOGLETRANSLATE(D259, ""he"", ""en"")"),"#VALUE!")</f>
        <v>#VALUE!</v>
      </c>
    </row>
    <row r="260" ht="15.75" customHeight="1">
      <c r="E260" s="4" t="str">
        <f>IFERROR(__xludf.DUMMYFUNCTION("GOOGLETRANSLATE(D260, ""he"", ""en"")"),"#VALUE!")</f>
        <v>#VALUE!</v>
      </c>
    </row>
    <row r="261" ht="15.75" customHeight="1">
      <c r="E261" s="4" t="str">
        <f>IFERROR(__xludf.DUMMYFUNCTION("GOOGLETRANSLATE(D261, ""he"", ""en"")"),"#VALUE!")</f>
        <v>#VALUE!</v>
      </c>
    </row>
    <row r="262" ht="15.75" customHeight="1">
      <c r="E262" s="4" t="str">
        <f>IFERROR(__xludf.DUMMYFUNCTION("GOOGLETRANSLATE(D262, ""he"", ""en"")"),"#VALUE!")</f>
        <v>#VALUE!</v>
      </c>
    </row>
    <row r="263" ht="15.75" customHeight="1">
      <c r="E263" s="4" t="str">
        <f>IFERROR(__xludf.DUMMYFUNCTION("GOOGLETRANSLATE(D263, ""he"", ""en"")"),"#VALUE!")</f>
        <v>#VALUE!</v>
      </c>
    </row>
    <row r="264" ht="15.75" customHeight="1">
      <c r="E264" s="4" t="str">
        <f>IFERROR(__xludf.DUMMYFUNCTION("GOOGLETRANSLATE(D264, ""he"", ""en"")"),"#VALUE!")</f>
        <v>#VALUE!</v>
      </c>
    </row>
    <row r="265" ht="15.75" customHeight="1">
      <c r="E265" s="4" t="str">
        <f>IFERROR(__xludf.DUMMYFUNCTION("GOOGLETRANSLATE(D265, ""he"", ""en"")"),"#VALUE!")</f>
        <v>#VALUE!</v>
      </c>
    </row>
    <row r="266" ht="15.75" customHeight="1">
      <c r="E266" s="4" t="str">
        <f>IFERROR(__xludf.DUMMYFUNCTION("GOOGLETRANSLATE(D266, ""he"", ""en"")"),"#VALUE!")</f>
        <v>#VALUE!</v>
      </c>
    </row>
    <row r="267" ht="15.75" customHeight="1">
      <c r="E267" s="4" t="str">
        <f>IFERROR(__xludf.DUMMYFUNCTION("GOOGLETRANSLATE(D267, ""he"", ""en"")"),"#VALUE!")</f>
        <v>#VALUE!</v>
      </c>
    </row>
    <row r="268" ht="15.75" customHeight="1">
      <c r="E268" s="4" t="str">
        <f>IFERROR(__xludf.DUMMYFUNCTION("GOOGLETRANSLATE(D268, ""he"", ""en"")"),"#VALUE!")</f>
        <v>#VALUE!</v>
      </c>
    </row>
    <row r="269" ht="15.75" customHeight="1">
      <c r="E269" s="4" t="str">
        <f>IFERROR(__xludf.DUMMYFUNCTION("GOOGLETRANSLATE(D269, ""he"", ""en"")"),"#VALUE!")</f>
        <v>#VALUE!</v>
      </c>
    </row>
    <row r="270" ht="15.75" customHeight="1">
      <c r="E270" s="4" t="str">
        <f>IFERROR(__xludf.DUMMYFUNCTION("GOOGLETRANSLATE(D270, ""he"", ""en"")"),"#VALUE!")</f>
        <v>#VALUE!</v>
      </c>
    </row>
    <row r="271" ht="15.75" customHeight="1">
      <c r="E271" s="4" t="str">
        <f>IFERROR(__xludf.DUMMYFUNCTION("GOOGLETRANSLATE(D271, ""he"", ""en"")"),"#VALUE!")</f>
        <v>#VALUE!</v>
      </c>
    </row>
    <row r="272" ht="15.75" customHeight="1">
      <c r="E272" s="4" t="str">
        <f>IFERROR(__xludf.DUMMYFUNCTION("GOOGLETRANSLATE(D272, ""he"", ""en"")"),"#VALUE!")</f>
        <v>#VALUE!</v>
      </c>
    </row>
    <row r="273" ht="15.75" customHeight="1">
      <c r="E273" s="4" t="str">
        <f>IFERROR(__xludf.DUMMYFUNCTION("GOOGLETRANSLATE(D273, ""he"", ""en"")"),"#VALUE!")</f>
        <v>#VALUE!</v>
      </c>
    </row>
    <row r="274" ht="15.75" customHeight="1">
      <c r="E274" s="4" t="str">
        <f>IFERROR(__xludf.DUMMYFUNCTION("GOOGLETRANSLATE(D274, ""he"", ""en"")"),"#VALUE!")</f>
        <v>#VALUE!</v>
      </c>
    </row>
    <row r="275" ht="15.75" customHeight="1">
      <c r="E275" s="4" t="str">
        <f>IFERROR(__xludf.DUMMYFUNCTION("GOOGLETRANSLATE(D275, ""he"", ""en"")"),"#VALUE!")</f>
        <v>#VALUE!</v>
      </c>
    </row>
    <row r="276" ht="15.75" customHeight="1">
      <c r="E276" s="4" t="str">
        <f>IFERROR(__xludf.DUMMYFUNCTION("GOOGLETRANSLATE(D276, ""he"", ""en"")"),"#VALUE!")</f>
        <v>#VALUE!</v>
      </c>
    </row>
    <row r="277" ht="15.75" customHeight="1">
      <c r="E277" s="4" t="str">
        <f>IFERROR(__xludf.DUMMYFUNCTION("GOOGLETRANSLATE(D277, ""he"", ""en"")"),"#VALUE!")</f>
        <v>#VALUE!</v>
      </c>
    </row>
    <row r="278" ht="15.75" customHeight="1">
      <c r="E278" s="4" t="str">
        <f>IFERROR(__xludf.DUMMYFUNCTION("GOOGLETRANSLATE(D278, ""he"", ""en"")"),"#VALUE!")</f>
        <v>#VALUE!</v>
      </c>
    </row>
    <row r="279" ht="15.75" customHeight="1">
      <c r="E279" s="4" t="str">
        <f>IFERROR(__xludf.DUMMYFUNCTION("GOOGLETRANSLATE(D279, ""he"", ""en"")"),"#VALUE!")</f>
        <v>#VALUE!</v>
      </c>
    </row>
    <row r="280" ht="15.75" customHeight="1">
      <c r="E280" s="4" t="str">
        <f>IFERROR(__xludf.DUMMYFUNCTION("GOOGLETRANSLATE(D280, ""he"", ""en"")"),"#VALUE!")</f>
        <v>#VALUE!</v>
      </c>
    </row>
    <row r="281" ht="15.75" customHeight="1">
      <c r="E281" s="4" t="str">
        <f>IFERROR(__xludf.DUMMYFUNCTION("GOOGLETRANSLATE(D281, ""he"", ""en"")"),"#VALUE!")</f>
        <v>#VALUE!</v>
      </c>
    </row>
    <row r="282" ht="15.75" customHeight="1">
      <c r="E282" s="4" t="str">
        <f>IFERROR(__xludf.DUMMYFUNCTION("GOOGLETRANSLATE(D282, ""he"", ""en"")"),"#VALUE!")</f>
        <v>#VALUE!</v>
      </c>
    </row>
    <row r="283" ht="15.75" customHeight="1">
      <c r="E283" s="4" t="str">
        <f>IFERROR(__xludf.DUMMYFUNCTION("GOOGLETRANSLATE(D283, ""he"", ""en"")"),"#VALUE!")</f>
        <v>#VALUE!</v>
      </c>
    </row>
    <row r="284" ht="15.75" customHeight="1">
      <c r="E284" s="4" t="str">
        <f>IFERROR(__xludf.DUMMYFUNCTION("GOOGLETRANSLATE(D284, ""he"", ""en"")"),"#VALUE!")</f>
        <v>#VALUE!</v>
      </c>
    </row>
    <row r="285" ht="15.75" customHeight="1">
      <c r="E285" s="4" t="str">
        <f>IFERROR(__xludf.DUMMYFUNCTION("GOOGLETRANSLATE(D285, ""he"", ""en"")"),"#VALUE!")</f>
        <v>#VALUE!</v>
      </c>
    </row>
    <row r="286" ht="15.75" customHeight="1">
      <c r="E286" s="4" t="str">
        <f>IFERROR(__xludf.DUMMYFUNCTION("GOOGLETRANSLATE(D286, ""he"", ""en"")"),"#VALUE!")</f>
        <v>#VALUE!</v>
      </c>
    </row>
    <row r="287" ht="15.75" customHeight="1">
      <c r="E287" s="4" t="str">
        <f>IFERROR(__xludf.DUMMYFUNCTION("GOOGLETRANSLATE(D287, ""he"", ""en"")"),"#VALUE!")</f>
        <v>#VALUE!</v>
      </c>
    </row>
    <row r="288" ht="15.75" customHeight="1">
      <c r="E288" s="4" t="str">
        <f>IFERROR(__xludf.DUMMYFUNCTION("GOOGLETRANSLATE(D288, ""he"", ""en"")"),"#VALUE!")</f>
        <v>#VALUE!</v>
      </c>
    </row>
    <row r="289" ht="15.75" customHeight="1">
      <c r="E289" s="4" t="str">
        <f>IFERROR(__xludf.DUMMYFUNCTION("GOOGLETRANSLATE(D289, ""he"", ""en"")"),"#VALUE!")</f>
        <v>#VALUE!</v>
      </c>
    </row>
    <row r="290" ht="15.75" customHeight="1">
      <c r="E290" s="4" t="str">
        <f>IFERROR(__xludf.DUMMYFUNCTION("GOOGLETRANSLATE(D290, ""he"", ""en"")"),"#VALUE!")</f>
        <v>#VALUE!</v>
      </c>
    </row>
    <row r="291" ht="15.75" customHeight="1">
      <c r="E291" s="4" t="str">
        <f>IFERROR(__xludf.DUMMYFUNCTION("GOOGLETRANSLATE(D291, ""he"", ""en"")"),"#VALUE!")</f>
        <v>#VALUE!</v>
      </c>
    </row>
    <row r="292" ht="15.75" customHeight="1">
      <c r="E292" s="4" t="str">
        <f>IFERROR(__xludf.DUMMYFUNCTION("GOOGLETRANSLATE(D292, ""he"", ""en"")"),"#VALUE!")</f>
        <v>#VALUE!</v>
      </c>
    </row>
    <row r="293" ht="15.75" customHeight="1">
      <c r="E293" s="4" t="str">
        <f>IFERROR(__xludf.DUMMYFUNCTION("GOOGLETRANSLATE(D293, ""he"", ""en"")"),"#VALUE!")</f>
        <v>#VALUE!</v>
      </c>
    </row>
    <row r="294" ht="15.75" customHeight="1">
      <c r="E294" s="4" t="str">
        <f>IFERROR(__xludf.DUMMYFUNCTION("GOOGLETRANSLATE(D294, ""he"", ""en"")"),"#VALUE!")</f>
        <v>#VALUE!</v>
      </c>
    </row>
    <row r="295" ht="15.75" customHeight="1">
      <c r="E295" s="4" t="str">
        <f>IFERROR(__xludf.DUMMYFUNCTION("GOOGLETRANSLATE(D295, ""he"", ""en"")"),"#VALUE!")</f>
        <v>#VALUE!</v>
      </c>
    </row>
    <row r="296" ht="15.75" customHeight="1">
      <c r="E296" s="4" t="str">
        <f>IFERROR(__xludf.DUMMYFUNCTION("GOOGLETRANSLATE(D296, ""he"", ""en"")"),"#VALUE!")</f>
        <v>#VALUE!</v>
      </c>
    </row>
    <row r="297" ht="15.75" customHeight="1">
      <c r="E297" s="4" t="str">
        <f>IFERROR(__xludf.DUMMYFUNCTION("GOOGLETRANSLATE(D297, ""he"", ""en"")"),"#VALUE!")</f>
        <v>#VALUE!</v>
      </c>
    </row>
    <row r="298" ht="15.75" customHeight="1">
      <c r="E298" s="4" t="str">
        <f>IFERROR(__xludf.DUMMYFUNCTION("GOOGLETRANSLATE(D298, ""he"", ""en"")"),"#VALUE!")</f>
        <v>#VALUE!</v>
      </c>
    </row>
    <row r="299" ht="15.75" customHeight="1">
      <c r="E299" s="4" t="str">
        <f>IFERROR(__xludf.DUMMYFUNCTION("GOOGLETRANSLATE(D299, ""he"", ""en"")"),"#VALUE!")</f>
        <v>#VALUE!</v>
      </c>
    </row>
    <row r="300" ht="15.75" customHeight="1">
      <c r="E300" s="4" t="str">
        <f>IFERROR(__xludf.DUMMYFUNCTION("GOOGLETRANSLATE(D300, ""he"", ""en"")"),"#VALUE!")</f>
        <v>#VALUE!</v>
      </c>
    </row>
    <row r="301" ht="15.75" customHeight="1">
      <c r="E301" s="4" t="str">
        <f>IFERROR(__xludf.DUMMYFUNCTION("GOOGLETRANSLATE(D301, ""he"", ""en"")"),"#VALUE!")</f>
        <v>#VALUE!</v>
      </c>
    </row>
    <row r="302" ht="15.75" customHeight="1">
      <c r="E302" s="4" t="str">
        <f>IFERROR(__xludf.DUMMYFUNCTION("GOOGLETRANSLATE(D302, ""he"", ""en"")"),"#VALUE!")</f>
        <v>#VALUE!</v>
      </c>
    </row>
    <row r="303" ht="15.75" customHeight="1">
      <c r="E303" s="4" t="str">
        <f>IFERROR(__xludf.DUMMYFUNCTION("GOOGLETRANSLATE(D303, ""he"", ""en"")"),"#VALUE!")</f>
        <v>#VALUE!</v>
      </c>
    </row>
    <row r="304" ht="15.75" customHeight="1">
      <c r="E304" s="4" t="str">
        <f>IFERROR(__xludf.DUMMYFUNCTION("GOOGLETRANSLATE(D304, ""he"", ""en"")"),"#VALUE!")</f>
        <v>#VALUE!</v>
      </c>
    </row>
    <row r="305" ht="15.75" customHeight="1">
      <c r="E305" s="4" t="str">
        <f>IFERROR(__xludf.DUMMYFUNCTION("GOOGLETRANSLATE(D305, ""he"", ""en"")"),"#VALUE!")</f>
        <v>#VALUE!</v>
      </c>
    </row>
    <row r="306" ht="15.75" customHeight="1">
      <c r="E306" s="4" t="str">
        <f>IFERROR(__xludf.DUMMYFUNCTION("GOOGLETRANSLATE(D306, ""he"", ""en"")"),"#VALUE!")</f>
        <v>#VALUE!</v>
      </c>
    </row>
    <row r="307" ht="15.75" customHeight="1">
      <c r="E307" s="4" t="str">
        <f>IFERROR(__xludf.DUMMYFUNCTION("GOOGLETRANSLATE(D307, ""he"", ""en"")"),"#VALUE!")</f>
        <v>#VALUE!</v>
      </c>
    </row>
    <row r="308" ht="15.75" customHeight="1">
      <c r="E308" s="4" t="str">
        <f>IFERROR(__xludf.DUMMYFUNCTION("GOOGLETRANSLATE(D308, ""he"", ""en"")"),"#VALUE!")</f>
        <v>#VALUE!</v>
      </c>
    </row>
    <row r="309" ht="15.75" customHeight="1">
      <c r="E309" s="4" t="str">
        <f>IFERROR(__xludf.DUMMYFUNCTION("GOOGLETRANSLATE(D309, ""he"", ""en"")"),"#VALUE!")</f>
        <v>#VALUE!</v>
      </c>
    </row>
    <row r="310" ht="15.75" customHeight="1">
      <c r="E310" s="4" t="str">
        <f>IFERROR(__xludf.DUMMYFUNCTION("GOOGLETRANSLATE(D310, ""he"", ""en"")"),"#VALUE!")</f>
        <v>#VALUE!</v>
      </c>
    </row>
    <row r="311" ht="15.75" customHeight="1">
      <c r="E311" s="4" t="str">
        <f>IFERROR(__xludf.DUMMYFUNCTION("GOOGLETRANSLATE(D311, ""he"", ""en"")"),"#VALUE!")</f>
        <v>#VALUE!</v>
      </c>
    </row>
    <row r="312" ht="15.75" customHeight="1">
      <c r="E312" s="4" t="str">
        <f>IFERROR(__xludf.DUMMYFUNCTION("GOOGLETRANSLATE(D312, ""he"", ""en"")"),"#VALUE!")</f>
        <v>#VALUE!</v>
      </c>
    </row>
    <row r="313" ht="15.75" customHeight="1">
      <c r="E313" s="4" t="str">
        <f>IFERROR(__xludf.DUMMYFUNCTION("GOOGLETRANSLATE(D313, ""he"", ""en"")"),"#VALUE!")</f>
        <v>#VALUE!</v>
      </c>
    </row>
    <row r="314" ht="15.75" customHeight="1">
      <c r="E314" s="4" t="str">
        <f>IFERROR(__xludf.DUMMYFUNCTION("GOOGLETRANSLATE(D314, ""he"", ""en"")"),"#VALUE!")</f>
        <v>#VALUE!</v>
      </c>
    </row>
    <row r="315" ht="15.75" customHeight="1">
      <c r="E315" s="4" t="str">
        <f>IFERROR(__xludf.DUMMYFUNCTION("GOOGLETRANSLATE(D315, ""he"", ""en"")"),"#VALUE!")</f>
        <v>#VALUE!</v>
      </c>
    </row>
    <row r="316" ht="15.75" customHeight="1">
      <c r="E316" s="4" t="str">
        <f>IFERROR(__xludf.DUMMYFUNCTION("GOOGLETRANSLATE(D316, ""he"", ""en"")"),"#VALUE!")</f>
        <v>#VALUE!</v>
      </c>
    </row>
    <row r="317" ht="15.75" customHeight="1">
      <c r="E317" s="4" t="str">
        <f>IFERROR(__xludf.DUMMYFUNCTION("GOOGLETRANSLATE(D317, ""he"", ""en"")"),"#VALUE!")</f>
        <v>#VALUE!</v>
      </c>
    </row>
    <row r="318" ht="15.75" customHeight="1">
      <c r="E318" s="4" t="str">
        <f>IFERROR(__xludf.DUMMYFUNCTION("GOOGLETRANSLATE(D318, ""he"", ""en"")"),"#VALUE!")</f>
        <v>#VALUE!</v>
      </c>
    </row>
    <row r="319" ht="15.75" customHeight="1">
      <c r="E319" s="4" t="str">
        <f>IFERROR(__xludf.DUMMYFUNCTION("GOOGLETRANSLATE(D319, ""he"", ""en"")"),"#VALUE!")</f>
        <v>#VALUE!</v>
      </c>
    </row>
    <row r="320" ht="15.75" customHeight="1">
      <c r="E320" s="4" t="str">
        <f>IFERROR(__xludf.DUMMYFUNCTION("GOOGLETRANSLATE(D320, ""he"", ""en"")"),"#VALUE!")</f>
        <v>#VALUE!</v>
      </c>
    </row>
    <row r="321" ht="15.75" customHeight="1">
      <c r="E321" s="4" t="str">
        <f>IFERROR(__xludf.DUMMYFUNCTION("GOOGLETRANSLATE(D321, ""he"", ""en"")"),"#VALUE!")</f>
        <v>#VALUE!</v>
      </c>
    </row>
    <row r="322" ht="15.75" customHeight="1">
      <c r="E322" s="4" t="str">
        <f>IFERROR(__xludf.DUMMYFUNCTION("GOOGLETRANSLATE(D322, ""he"", ""en"")"),"#VALUE!")</f>
        <v>#VALUE!</v>
      </c>
    </row>
    <row r="323" ht="15.75" customHeight="1">
      <c r="E323" s="4" t="str">
        <f>IFERROR(__xludf.DUMMYFUNCTION("GOOGLETRANSLATE(D323, ""he"", ""en"")"),"#VALUE!")</f>
        <v>#VALUE!</v>
      </c>
    </row>
    <row r="324" ht="15.75" customHeight="1">
      <c r="E324" s="4" t="str">
        <f>IFERROR(__xludf.DUMMYFUNCTION("GOOGLETRANSLATE(D324, ""he"", ""en"")"),"#VALUE!")</f>
        <v>#VALUE!</v>
      </c>
    </row>
    <row r="325" ht="15.75" customHeight="1">
      <c r="E325" s="4" t="str">
        <f>IFERROR(__xludf.DUMMYFUNCTION("GOOGLETRANSLATE(D325, ""he"", ""en"")"),"#VALUE!")</f>
        <v>#VALUE!</v>
      </c>
    </row>
    <row r="326" ht="15.75" customHeight="1">
      <c r="E326" s="4" t="str">
        <f>IFERROR(__xludf.DUMMYFUNCTION("GOOGLETRANSLATE(D326, ""he"", ""en"")"),"#VALUE!")</f>
        <v>#VALUE!</v>
      </c>
    </row>
    <row r="327" ht="15.75" customHeight="1">
      <c r="E327" s="4" t="str">
        <f>IFERROR(__xludf.DUMMYFUNCTION("GOOGLETRANSLATE(D327, ""he"", ""en"")"),"#VALUE!")</f>
        <v>#VALUE!</v>
      </c>
    </row>
    <row r="328" ht="15.75" customHeight="1">
      <c r="E328" s="4" t="str">
        <f>IFERROR(__xludf.DUMMYFUNCTION("GOOGLETRANSLATE(D328, ""he"", ""en"")"),"#VALUE!")</f>
        <v>#VALUE!</v>
      </c>
    </row>
    <row r="329" ht="15.75" customHeight="1">
      <c r="E329" s="4" t="str">
        <f>IFERROR(__xludf.DUMMYFUNCTION("GOOGLETRANSLATE(D329, ""he"", ""en"")"),"#VALUE!")</f>
        <v>#VALUE!</v>
      </c>
    </row>
    <row r="330" ht="15.75" customHeight="1">
      <c r="E330" s="4" t="str">
        <f>IFERROR(__xludf.DUMMYFUNCTION("GOOGLETRANSLATE(D330, ""he"", ""en"")"),"#VALUE!")</f>
        <v>#VALUE!</v>
      </c>
    </row>
    <row r="331" ht="15.75" customHeight="1">
      <c r="E331" s="4" t="str">
        <f>IFERROR(__xludf.DUMMYFUNCTION("GOOGLETRANSLATE(D331, ""he"", ""en"")"),"#VALUE!")</f>
        <v>#VALUE!</v>
      </c>
    </row>
    <row r="332" ht="15.75" customHeight="1">
      <c r="E332" s="4" t="str">
        <f>IFERROR(__xludf.DUMMYFUNCTION("GOOGLETRANSLATE(D332, ""he"", ""en"")"),"#VALUE!")</f>
        <v>#VALUE!</v>
      </c>
    </row>
    <row r="333" ht="15.75" customHeight="1">
      <c r="E333" s="4" t="str">
        <f>IFERROR(__xludf.DUMMYFUNCTION("GOOGLETRANSLATE(D333, ""he"", ""en"")"),"#VALUE!")</f>
        <v>#VALUE!</v>
      </c>
    </row>
    <row r="334" ht="15.75" customHeight="1">
      <c r="E334" s="4" t="str">
        <f>IFERROR(__xludf.DUMMYFUNCTION("GOOGLETRANSLATE(D334, ""he"", ""en"")"),"#VALUE!")</f>
        <v>#VALUE!</v>
      </c>
    </row>
    <row r="335" ht="15.75" customHeight="1">
      <c r="E335" s="4" t="str">
        <f>IFERROR(__xludf.DUMMYFUNCTION("GOOGLETRANSLATE(D335, ""he"", ""en"")"),"#VALUE!")</f>
        <v>#VALUE!</v>
      </c>
    </row>
    <row r="336" ht="15.75" customHeight="1">
      <c r="E336" s="4" t="str">
        <f>IFERROR(__xludf.DUMMYFUNCTION("GOOGLETRANSLATE(D336, ""he"", ""en"")"),"#VALUE!")</f>
        <v>#VALUE!</v>
      </c>
    </row>
    <row r="337" ht="15.75" customHeight="1">
      <c r="E337" s="4" t="str">
        <f>IFERROR(__xludf.DUMMYFUNCTION("GOOGLETRANSLATE(D337, ""he"", ""en"")"),"#VALUE!")</f>
        <v>#VALUE!</v>
      </c>
    </row>
    <row r="338" ht="15.75" customHeight="1">
      <c r="E338" s="4" t="str">
        <f>IFERROR(__xludf.DUMMYFUNCTION("GOOGLETRANSLATE(D338, ""he"", ""en"")"),"#VALUE!")</f>
        <v>#VALUE!</v>
      </c>
    </row>
    <row r="339" ht="15.75" customHeight="1">
      <c r="E339" s="4" t="str">
        <f>IFERROR(__xludf.DUMMYFUNCTION("GOOGLETRANSLATE(D339, ""he"", ""en"")"),"#VALUE!")</f>
        <v>#VALUE!</v>
      </c>
    </row>
    <row r="340" ht="15.75" customHeight="1">
      <c r="E340" s="4" t="str">
        <f>IFERROR(__xludf.DUMMYFUNCTION("GOOGLETRANSLATE(D340, ""he"", ""en"")"),"#VALUE!")</f>
        <v>#VALUE!</v>
      </c>
    </row>
    <row r="341" ht="15.75" customHeight="1">
      <c r="E341" s="4" t="str">
        <f>IFERROR(__xludf.DUMMYFUNCTION("GOOGLETRANSLATE(D341, ""he"", ""en"")"),"#VALUE!")</f>
        <v>#VALUE!</v>
      </c>
    </row>
    <row r="342" ht="15.75" customHeight="1">
      <c r="E342" s="4" t="str">
        <f>IFERROR(__xludf.DUMMYFUNCTION("GOOGLETRANSLATE(D342, ""he"", ""en"")"),"#VALUE!")</f>
        <v>#VALUE!</v>
      </c>
    </row>
    <row r="343" ht="15.75" customHeight="1">
      <c r="E343" s="4" t="str">
        <f>IFERROR(__xludf.DUMMYFUNCTION("GOOGLETRANSLATE(D343, ""he"", ""en"")"),"#VALUE!")</f>
        <v>#VALUE!</v>
      </c>
    </row>
    <row r="344" ht="15.75" customHeight="1">
      <c r="E344" s="4" t="str">
        <f>IFERROR(__xludf.DUMMYFUNCTION("GOOGLETRANSLATE(D344, ""he"", ""en"")"),"#VALUE!")</f>
        <v>#VALUE!</v>
      </c>
    </row>
    <row r="345" ht="15.75" customHeight="1">
      <c r="E345" s="4" t="str">
        <f>IFERROR(__xludf.DUMMYFUNCTION("GOOGLETRANSLATE(D345, ""he"", ""en"")"),"#VALUE!")</f>
        <v>#VALUE!</v>
      </c>
    </row>
    <row r="346" ht="15.75" customHeight="1">
      <c r="E346" s="4" t="str">
        <f>IFERROR(__xludf.DUMMYFUNCTION("GOOGLETRANSLATE(D346, ""he"", ""en"")"),"#VALUE!")</f>
        <v>#VALUE!</v>
      </c>
    </row>
    <row r="347" ht="15.75" customHeight="1">
      <c r="E347" s="4" t="str">
        <f>IFERROR(__xludf.DUMMYFUNCTION("GOOGLETRANSLATE(D347, ""he"", ""en"")"),"#VALUE!")</f>
        <v>#VALUE!</v>
      </c>
    </row>
    <row r="348" ht="15.75" customHeight="1">
      <c r="E348" s="4" t="str">
        <f>IFERROR(__xludf.DUMMYFUNCTION("GOOGLETRANSLATE(D348, ""he"", ""en"")"),"#VALUE!")</f>
        <v>#VALUE!</v>
      </c>
    </row>
    <row r="349" ht="15.75" customHeight="1">
      <c r="E349" s="4" t="str">
        <f>IFERROR(__xludf.DUMMYFUNCTION("GOOGLETRANSLATE(D349, ""he"", ""en"")"),"#VALUE!")</f>
        <v>#VALUE!</v>
      </c>
    </row>
    <row r="350" ht="15.75" customHeight="1">
      <c r="E350" s="4" t="str">
        <f>IFERROR(__xludf.DUMMYFUNCTION("GOOGLETRANSLATE(D350, ""he"", ""en"")"),"#VALUE!")</f>
        <v>#VALUE!</v>
      </c>
    </row>
    <row r="351" ht="15.75" customHeight="1">
      <c r="E351" s="4" t="str">
        <f>IFERROR(__xludf.DUMMYFUNCTION("GOOGLETRANSLATE(D351, ""he"", ""en"")"),"#VALUE!")</f>
        <v>#VALUE!</v>
      </c>
    </row>
    <row r="352" ht="15.75" customHeight="1">
      <c r="E352" s="4" t="str">
        <f>IFERROR(__xludf.DUMMYFUNCTION("GOOGLETRANSLATE(D352, ""he"", ""en"")"),"#VALUE!")</f>
        <v>#VALUE!</v>
      </c>
    </row>
    <row r="353" ht="15.75" customHeight="1">
      <c r="E353" s="4" t="str">
        <f>IFERROR(__xludf.DUMMYFUNCTION("GOOGLETRANSLATE(D353, ""he"", ""en"")"),"#VALUE!")</f>
        <v>#VALUE!</v>
      </c>
    </row>
    <row r="354" ht="15.75" customHeight="1">
      <c r="E354" s="4" t="str">
        <f>IFERROR(__xludf.DUMMYFUNCTION("GOOGLETRANSLATE(D354, ""he"", ""en"")"),"#VALUE!")</f>
        <v>#VALUE!</v>
      </c>
    </row>
    <row r="355" ht="15.75" customHeight="1">
      <c r="E355" s="4" t="str">
        <f>IFERROR(__xludf.DUMMYFUNCTION("GOOGLETRANSLATE(D355, ""he"", ""en"")"),"#VALUE!")</f>
        <v>#VALUE!</v>
      </c>
    </row>
    <row r="356" ht="15.75" customHeight="1">
      <c r="E356" s="4" t="str">
        <f>IFERROR(__xludf.DUMMYFUNCTION("GOOGLETRANSLATE(D356, ""he"", ""en"")"),"#VALUE!")</f>
        <v>#VALUE!</v>
      </c>
    </row>
    <row r="357" ht="15.75" customHeight="1">
      <c r="E357" s="4" t="str">
        <f>IFERROR(__xludf.DUMMYFUNCTION("GOOGLETRANSLATE(D357, ""he"", ""en"")"),"#VALUE!")</f>
        <v>#VALUE!</v>
      </c>
    </row>
    <row r="358" ht="15.75" customHeight="1">
      <c r="E358" s="4" t="str">
        <f>IFERROR(__xludf.DUMMYFUNCTION("GOOGLETRANSLATE(D358, ""he"", ""en"")"),"#VALUE!")</f>
        <v>#VALUE!</v>
      </c>
    </row>
    <row r="359" ht="15.75" customHeight="1">
      <c r="E359" s="4" t="str">
        <f>IFERROR(__xludf.DUMMYFUNCTION("GOOGLETRANSLATE(D359, ""he"", ""en"")"),"#VALUE!")</f>
        <v>#VALUE!</v>
      </c>
    </row>
    <row r="360" ht="15.75" customHeight="1">
      <c r="E360" s="4" t="str">
        <f>IFERROR(__xludf.DUMMYFUNCTION("GOOGLETRANSLATE(D360, ""he"", ""en"")"),"#VALUE!")</f>
        <v>#VALUE!</v>
      </c>
    </row>
    <row r="361" ht="15.75" customHeight="1">
      <c r="E361" s="4" t="str">
        <f>IFERROR(__xludf.DUMMYFUNCTION("GOOGLETRANSLATE(D361, ""he"", ""en"")"),"#VALUE!")</f>
        <v>#VALUE!</v>
      </c>
    </row>
    <row r="362" ht="15.75" customHeight="1">
      <c r="E362" s="4" t="str">
        <f>IFERROR(__xludf.DUMMYFUNCTION("GOOGLETRANSLATE(D362, ""he"", ""en"")"),"#VALUE!")</f>
        <v>#VALUE!</v>
      </c>
    </row>
    <row r="363" ht="15.75" customHeight="1">
      <c r="E363" s="4" t="str">
        <f>IFERROR(__xludf.DUMMYFUNCTION("GOOGLETRANSLATE(D363, ""he"", ""en"")"),"#VALUE!")</f>
        <v>#VALUE!</v>
      </c>
    </row>
    <row r="364" ht="15.75" customHeight="1">
      <c r="E364" s="4" t="str">
        <f>IFERROR(__xludf.DUMMYFUNCTION("GOOGLETRANSLATE(D364, ""he"", ""en"")"),"#VALUE!")</f>
        <v>#VALUE!</v>
      </c>
    </row>
    <row r="365" ht="15.75" customHeight="1">
      <c r="E365" s="4" t="str">
        <f>IFERROR(__xludf.DUMMYFUNCTION("GOOGLETRANSLATE(D365, ""he"", ""en"")"),"#VALUE!")</f>
        <v>#VALUE!</v>
      </c>
    </row>
    <row r="366" ht="15.75" customHeight="1">
      <c r="E366" s="4" t="str">
        <f>IFERROR(__xludf.DUMMYFUNCTION("GOOGLETRANSLATE(D366, ""he"", ""en"")"),"#VALUE!")</f>
        <v>#VALUE!</v>
      </c>
    </row>
    <row r="367" ht="15.75" customHeight="1">
      <c r="E367" s="4" t="str">
        <f>IFERROR(__xludf.DUMMYFUNCTION("GOOGLETRANSLATE(D367, ""he"", ""en"")"),"#VALUE!")</f>
        <v>#VALUE!</v>
      </c>
    </row>
    <row r="368" ht="15.75" customHeight="1">
      <c r="E368" s="4" t="str">
        <f>IFERROR(__xludf.DUMMYFUNCTION("GOOGLETRANSLATE(D368, ""he"", ""en"")"),"#VALUE!")</f>
        <v>#VALUE!</v>
      </c>
    </row>
    <row r="369" ht="15.75" customHeight="1">
      <c r="E369" s="4" t="str">
        <f>IFERROR(__xludf.DUMMYFUNCTION("GOOGLETRANSLATE(D369, ""he"", ""en"")"),"#VALUE!")</f>
        <v>#VALUE!</v>
      </c>
    </row>
    <row r="370" ht="15.75" customHeight="1">
      <c r="E370" s="4" t="str">
        <f>IFERROR(__xludf.DUMMYFUNCTION("GOOGLETRANSLATE(D370, ""he"", ""en"")"),"#VALUE!")</f>
        <v>#VALUE!</v>
      </c>
    </row>
    <row r="371" ht="15.75" customHeight="1">
      <c r="E371" s="4" t="str">
        <f>IFERROR(__xludf.DUMMYFUNCTION("GOOGLETRANSLATE(D371, ""he"", ""en"")"),"#VALUE!")</f>
        <v>#VALUE!</v>
      </c>
    </row>
    <row r="372" ht="15.75" customHeight="1">
      <c r="E372" s="4" t="str">
        <f>IFERROR(__xludf.DUMMYFUNCTION("GOOGLETRANSLATE(D372, ""he"", ""en"")"),"#VALUE!")</f>
        <v>#VALUE!</v>
      </c>
    </row>
    <row r="373" ht="15.75" customHeight="1">
      <c r="E373" s="4" t="str">
        <f>IFERROR(__xludf.DUMMYFUNCTION("GOOGLETRANSLATE(D373, ""he"", ""en"")"),"#VALUE!")</f>
        <v>#VALUE!</v>
      </c>
    </row>
    <row r="374" ht="15.75" customHeight="1">
      <c r="E374" s="4" t="str">
        <f>IFERROR(__xludf.DUMMYFUNCTION("GOOGLETRANSLATE(D374, ""he"", ""en"")"),"#VALUE!")</f>
        <v>#VALUE!</v>
      </c>
    </row>
    <row r="375" ht="15.75" customHeight="1">
      <c r="E375" s="4" t="str">
        <f>IFERROR(__xludf.DUMMYFUNCTION("GOOGLETRANSLATE(D375, ""he"", ""en"")"),"#VALUE!")</f>
        <v>#VALUE!</v>
      </c>
    </row>
    <row r="376" ht="15.75" customHeight="1">
      <c r="E376" s="4" t="str">
        <f>IFERROR(__xludf.DUMMYFUNCTION("GOOGLETRANSLATE(D376, ""he"", ""en"")"),"#VALUE!")</f>
        <v>#VALUE!</v>
      </c>
    </row>
    <row r="377" ht="15.75" customHeight="1">
      <c r="E377" s="4" t="str">
        <f>IFERROR(__xludf.DUMMYFUNCTION("GOOGLETRANSLATE(D377, ""he"", ""en"")"),"#VALUE!")</f>
        <v>#VALUE!</v>
      </c>
    </row>
    <row r="378" ht="15.75" customHeight="1">
      <c r="E378" s="4" t="str">
        <f>IFERROR(__xludf.DUMMYFUNCTION("GOOGLETRANSLATE(D378, ""he"", ""en"")"),"#VALUE!")</f>
        <v>#VALUE!</v>
      </c>
    </row>
    <row r="379" ht="15.75" customHeight="1">
      <c r="E379" s="4" t="str">
        <f>IFERROR(__xludf.DUMMYFUNCTION("GOOGLETRANSLATE(D379, ""he"", ""en"")"),"#VALUE!")</f>
        <v>#VALUE!</v>
      </c>
    </row>
    <row r="380" ht="15.75" customHeight="1">
      <c r="E380" s="4" t="str">
        <f>IFERROR(__xludf.DUMMYFUNCTION("GOOGLETRANSLATE(D380, ""he"", ""en"")"),"#VALUE!")</f>
        <v>#VALUE!</v>
      </c>
    </row>
    <row r="381" ht="15.75" customHeight="1">
      <c r="E381" s="4" t="str">
        <f>IFERROR(__xludf.DUMMYFUNCTION("GOOGLETRANSLATE(D381, ""he"", ""en"")"),"#VALUE!")</f>
        <v>#VALUE!</v>
      </c>
    </row>
    <row r="382" ht="15.75" customHeight="1">
      <c r="E382" s="4" t="str">
        <f>IFERROR(__xludf.DUMMYFUNCTION("GOOGLETRANSLATE(D382, ""he"", ""en"")"),"#VALUE!")</f>
        <v>#VALUE!</v>
      </c>
    </row>
    <row r="383" ht="15.75" customHeight="1">
      <c r="E383" s="4" t="str">
        <f>IFERROR(__xludf.DUMMYFUNCTION("GOOGLETRANSLATE(D383, ""he"", ""en"")"),"#VALUE!")</f>
        <v>#VALUE!</v>
      </c>
    </row>
    <row r="384" ht="15.75" customHeight="1">
      <c r="E384" s="4" t="str">
        <f>IFERROR(__xludf.DUMMYFUNCTION("GOOGLETRANSLATE(D384, ""he"", ""en"")"),"#VALUE!")</f>
        <v>#VALUE!</v>
      </c>
    </row>
    <row r="385" ht="15.75" customHeight="1">
      <c r="E385" s="4" t="str">
        <f>IFERROR(__xludf.DUMMYFUNCTION("GOOGLETRANSLATE(D385, ""he"", ""en"")"),"#VALUE!")</f>
        <v>#VALUE!</v>
      </c>
    </row>
    <row r="386" ht="15.75" customHeight="1">
      <c r="E386" s="4" t="str">
        <f>IFERROR(__xludf.DUMMYFUNCTION("GOOGLETRANSLATE(D386, ""he"", ""en"")"),"#VALUE!")</f>
        <v>#VALUE!</v>
      </c>
    </row>
    <row r="387" ht="15.75" customHeight="1">
      <c r="E387" s="4" t="str">
        <f>IFERROR(__xludf.DUMMYFUNCTION("GOOGLETRANSLATE(D387, ""he"", ""en"")"),"#VALUE!")</f>
        <v>#VALUE!</v>
      </c>
    </row>
    <row r="388" ht="15.75" customHeight="1">
      <c r="E388" s="4" t="str">
        <f>IFERROR(__xludf.DUMMYFUNCTION("GOOGLETRANSLATE(D388, ""he"", ""en"")"),"#VALUE!")</f>
        <v>#VALUE!</v>
      </c>
    </row>
    <row r="389" ht="15.75" customHeight="1">
      <c r="E389" s="4" t="str">
        <f>IFERROR(__xludf.DUMMYFUNCTION("GOOGLETRANSLATE(D389, ""he"", ""en"")"),"#VALUE!")</f>
        <v>#VALUE!</v>
      </c>
    </row>
    <row r="390" ht="15.75" customHeight="1">
      <c r="E390" s="4" t="str">
        <f>IFERROR(__xludf.DUMMYFUNCTION("GOOGLETRANSLATE(D390, ""he"", ""en"")"),"#VALUE!")</f>
        <v>#VALUE!</v>
      </c>
    </row>
    <row r="391" ht="15.75" customHeight="1">
      <c r="E391" s="4" t="str">
        <f>IFERROR(__xludf.DUMMYFUNCTION("GOOGLETRANSLATE(D391, ""he"", ""en"")"),"#VALUE!")</f>
        <v>#VALUE!</v>
      </c>
    </row>
    <row r="392" ht="15.75" customHeight="1">
      <c r="E392" s="4" t="str">
        <f>IFERROR(__xludf.DUMMYFUNCTION("GOOGLETRANSLATE(D392, ""he"", ""en"")"),"#VALUE!")</f>
        <v>#VALUE!</v>
      </c>
    </row>
    <row r="393" ht="15.75" customHeight="1">
      <c r="E393" s="4" t="str">
        <f>IFERROR(__xludf.DUMMYFUNCTION("GOOGLETRANSLATE(D393, ""he"", ""en"")"),"#VALUE!")</f>
        <v>#VALUE!</v>
      </c>
    </row>
    <row r="394" ht="15.75" customHeight="1">
      <c r="E394" s="4" t="str">
        <f>IFERROR(__xludf.DUMMYFUNCTION("GOOGLETRANSLATE(D394, ""he"", ""en"")"),"#VALUE!")</f>
        <v>#VALUE!</v>
      </c>
    </row>
    <row r="395" ht="15.75" customHeight="1">
      <c r="E395" s="4" t="str">
        <f>IFERROR(__xludf.DUMMYFUNCTION("GOOGLETRANSLATE(D395, ""he"", ""en"")"),"#VALUE!")</f>
        <v>#VALUE!</v>
      </c>
    </row>
    <row r="396" ht="15.75" customHeight="1">
      <c r="E396" s="4" t="str">
        <f>IFERROR(__xludf.DUMMYFUNCTION("GOOGLETRANSLATE(D396, ""he"", ""en"")"),"#VALUE!")</f>
        <v>#VALUE!</v>
      </c>
    </row>
    <row r="397" ht="15.75" customHeight="1">
      <c r="E397" s="4" t="str">
        <f>IFERROR(__xludf.DUMMYFUNCTION("GOOGLETRANSLATE(D397, ""he"", ""en"")"),"#VALUE!")</f>
        <v>#VALUE!</v>
      </c>
    </row>
    <row r="398" ht="15.75" customHeight="1">
      <c r="E398" s="4" t="str">
        <f>IFERROR(__xludf.DUMMYFUNCTION("GOOGLETRANSLATE(D398, ""he"", ""en"")"),"#VALUE!")</f>
        <v>#VALUE!</v>
      </c>
    </row>
    <row r="399" ht="15.75" customHeight="1">
      <c r="E399" s="4" t="str">
        <f>IFERROR(__xludf.DUMMYFUNCTION("GOOGLETRANSLATE(D399, ""he"", ""en"")"),"#VALUE!")</f>
        <v>#VALUE!</v>
      </c>
    </row>
    <row r="400" ht="15.75" customHeight="1">
      <c r="E400" s="4" t="str">
        <f>IFERROR(__xludf.DUMMYFUNCTION("GOOGLETRANSLATE(D400, ""he"", ""en"")"),"#VALUE!")</f>
        <v>#VALUE!</v>
      </c>
    </row>
    <row r="401" ht="15.75" customHeight="1">
      <c r="E401" s="4" t="str">
        <f>IFERROR(__xludf.DUMMYFUNCTION("GOOGLETRANSLATE(D401, ""he"", ""en"")"),"#VALUE!")</f>
        <v>#VALUE!</v>
      </c>
    </row>
    <row r="402" ht="15.75" customHeight="1">
      <c r="E402" s="4" t="str">
        <f>IFERROR(__xludf.DUMMYFUNCTION("GOOGLETRANSLATE(D402, ""he"", ""en"")"),"#VALUE!")</f>
        <v>#VALUE!</v>
      </c>
    </row>
    <row r="403" ht="15.75" customHeight="1">
      <c r="E403" s="4" t="str">
        <f>IFERROR(__xludf.DUMMYFUNCTION("GOOGLETRANSLATE(D403, ""he"", ""en"")"),"#VALUE!")</f>
        <v>#VALUE!</v>
      </c>
    </row>
    <row r="404" ht="15.75" customHeight="1">
      <c r="E404" s="4" t="str">
        <f>IFERROR(__xludf.DUMMYFUNCTION("GOOGLETRANSLATE(D404, ""he"", ""en"")"),"#VALUE!")</f>
        <v>#VALUE!</v>
      </c>
    </row>
    <row r="405" ht="15.75" customHeight="1">
      <c r="E405" s="4" t="str">
        <f>IFERROR(__xludf.DUMMYFUNCTION("GOOGLETRANSLATE(D405, ""he"", ""en"")"),"#VALUE!")</f>
        <v>#VALUE!</v>
      </c>
    </row>
    <row r="406" ht="15.75" customHeight="1">
      <c r="E406" s="4" t="str">
        <f>IFERROR(__xludf.DUMMYFUNCTION("GOOGLETRANSLATE(D406, ""he"", ""en"")"),"#VALUE!")</f>
        <v>#VALUE!</v>
      </c>
    </row>
    <row r="407" ht="15.75" customHeight="1">
      <c r="E407" s="4" t="str">
        <f>IFERROR(__xludf.DUMMYFUNCTION("GOOGLETRANSLATE(D407, ""he"", ""en"")"),"#VALUE!")</f>
        <v>#VALUE!</v>
      </c>
    </row>
    <row r="408" ht="15.75" customHeight="1">
      <c r="E408" s="4" t="str">
        <f>IFERROR(__xludf.DUMMYFUNCTION("GOOGLETRANSLATE(D408, ""he"", ""en"")"),"#VALUE!")</f>
        <v>#VALUE!</v>
      </c>
    </row>
    <row r="409" ht="15.75" customHeight="1">
      <c r="E409" s="4" t="str">
        <f>IFERROR(__xludf.DUMMYFUNCTION("GOOGLETRANSLATE(D409, ""he"", ""en"")"),"#VALUE!")</f>
        <v>#VALUE!</v>
      </c>
    </row>
    <row r="410" ht="15.75" customHeight="1">
      <c r="E410" s="4" t="str">
        <f>IFERROR(__xludf.DUMMYFUNCTION("GOOGLETRANSLATE(D410, ""he"", ""en"")"),"#VALUE!")</f>
        <v>#VALUE!</v>
      </c>
    </row>
    <row r="411" ht="15.75" customHeight="1">
      <c r="E411" s="4" t="str">
        <f>IFERROR(__xludf.DUMMYFUNCTION("GOOGLETRANSLATE(D411, ""he"", ""en"")"),"#VALUE!")</f>
        <v>#VALUE!</v>
      </c>
    </row>
    <row r="412" ht="15.75" customHeight="1">
      <c r="E412" s="4" t="str">
        <f>IFERROR(__xludf.DUMMYFUNCTION("GOOGLETRANSLATE(D412, ""he"", ""en"")"),"#VALUE!")</f>
        <v>#VALUE!</v>
      </c>
    </row>
    <row r="413" ht="15.75" customHeight="1">
      <c r="E413" s="4" t="str">
        <f>IFERROR(__xludf.DUMMYFUNCTION("GOOGLETRANSLATE(D413, ""he"", ""en"")"),"#VALUE!")</f>
        <v>#VALUE!</v>
      </c>
    </row>
    <row r="414" ht="15.75" customHeight="1">
      <c r="E414" s="4" t="str">
        <f>IFERROR(__xludf.DUMMYFUNCTION("GOOGLETRANSLATE(D414, ""he"", ""en"")"),"#VALUE!")</f>
        <v>#VALUE!</v>
      </c>
    </row>
    <row r="415" ht="15.75" customHeight="1">
      <c r="E415" s="4" t="str">
        <f>IFERROR(__xludf.DUMMYFUNCTION("GOOGLETRANSLATE(D415, ""he"", ""en"")"),"#VALUE!")</f>
        <v>#VALUE!</v>
      </c>
    </row>
    <row r="416" ht="15.75" customHeight="1">
      <c r="E416" s="4" t="str">
        <f>IFERROR(__xludf.DUMMYFUNCTION("GOOGLETRANSLATE(D416, ""he"", ""en"")"),"#VALUE!")</f>
        <v>#VALUE!</v>
      </c>
    </row>
    <row r="417" ht="15.75" customHeight="1">
      <c r="E417" s="4" t="str">
        <f>IFERROR(__xludf.DUMMYFUNCTION("GOOGLETRANSLATE(D417, ""he"", ""en"")"),"#VALUE!")</f>
        <v>#VALUE!</v>
      </c>
    </row>
    <row r="418" ht="15.75" customHeight="1">
      <c r="E418" s="4" t="str">
        <f>IFERROR(__xludf.DUMMYFUNCTION("GOOGLETRANSLATE(D418, ""he"", ""en"")"),"#VALUE!")</f>
        <v>#VALUE!</v>
      </c>
    </row>
    <row r="419" ht="15.75" customHeight="1">
      <c r="E419" s="4" t="str">
        <f>IFERROR(__xludf.DUMMYFUNCTION("GOOGLETRANSLATE(D419, ""he"", ""en"")"),"#VALUE!")</f>
        <v>#VALUE!</v>
      </c>
    </row>
    <row r="420" ht="15.75" customHeight="1">
      <c r="E420" s="4" t="str">
        <f>IFERROR(__xludf.DUMMYFUNCTION("GOOGLETRANSLATE(D420, ""he"", ""en"")"),"#VALUE!")</f>
        <v>#VALUE!</v>
      </c>
    </row>
    <row r="421" ht="15.75" customHeight="1">
      <c r="E421" s="4" t="str">
        <f>IFERROR(__xludf.DUMMYFUNCTION("GOOGLETRANSLATE(D421, ""he"", ""en"")"),"#VALUE!")</f>
        <v>#VALUE!</v>
      </c>
    </row>
    <row r="422" ht="15.75" customHeight="1">
      <c r="E422" s="4" t="str">
        <f>IFERROR(__xludf.DUMMYFUNCTION("GOOGLETRANSLATE(D422, ""he"", ""en"")"),"#VALUE!")</f>
        <v>#VALUE!</v>
      </c>
    </row>
    <row r="423" ht="15.75" customHeight="1">
      <c r="E423" s="4" t="str">
        <f>IFERROR(__xludf.DUMMYFUNCTION("GOOGLETRANSLATE(D423, ""he"", ""en"")"),"#VALUE!")</f>
        <v>#VALUE!</v>
      </c>
    </row>
    <row r="424" ht="15.75" customHeight="1">
      <c r="E424" s="4" t="str">
        <f>IFERROR(__xludf.DUMMYFUNCTION("GOOGLETRANSLATE(D424, ""he"", ""en"")"),"#VALUE!")</f>
        <v>#VALUE!</v>
      </c>
    </row>
    <row r="425" ht="15.75" customHeight="1">
      <c r="E425" s="4" t="str">
        <f>IFERROR(__xludf.DUMMYFUNCTION("GOOGLETRANSLATE(D425, ""he"", ""en"")"),"#VALUE!")</f>
        <v>#VALUE!</v>
      </c>
    </row>
    <row r="426" ht="15.75" customHeight="1">
      <c r="E426" s="4" t="str">
        <f>IFERROR(__xludf.DUMMYFUNCTION("GOOGLETRANSLATE(D426, ""he"", ""en"")"),"#VALUE!")</f>
        <v>#VALUE!</v>
      </c>
    </row>
    <row r="427" ht="15.75" customHeight="1">
      <c r="E427" s="4" t="str">
        <f>IFERROR(__xludf.DUMMYFUNCTION("GOOGLETRANSLATE(D427, ""he"", ""en"")"),"#VALUE!")</f>
        <v>#VALUE!</v>
      </c>
    </row>
    <row r="428" ht="15.75" customHeight="1">
      <c r="E428" s="4" t="str">
        <f>IFERROR(__xludf.DUMMYFUNCTION("GOOGLETRANSLATE(D428, ""he"", ""en"")"),"#VALUE!")</f>
        <v>#VALUE!</v>
      </c>
    </row>
    <row r="429" ht="15.75" customHeight="1">
      <c r="E429" s="4" t="str">
        <f>IFERROR(__xludf.DUMMYFUNCTION("GOOGLETRANSLATE(D429, ""he"", ""en"")"),"#VALUE!")</f>
        <v>#VALUE!</v>
      </c>
    </row>
    <row r="430" ht="15.75" customHeight="1">
      <c r="E430" s="4" t="str">
        <f>IFERROR(__xludf.DUMMYFUNCTION("GOOGLETRANSLATE(D430, ""he"", ""en"")"),"#VALUE!")</f>
        <v>#VALUE!</v>
      </c>
    </row>
    <row r="431" ht="15.75" customHeight="1">
      <c r="E431" s="4" t="str">
        <f>IFERROR(__xludf.DUMMYFUNCTION("GOOGLETRANSLATE(D431, ""he"", ""en"")"),"#VALUE!")</f>
        <v>#VALUE!</v>
      </c>
    </row>
    <row r="432" ht="15.75" customHeight="1">
      <c r="E432" s="4" t="str">
        <f>IFERROR(__xludf.DUMMYFUNCTION("GOOGLETRANSLATE(D432, ""he"", ""en"")"),"#VALUE!")</f>
        <v>#VALUE!</v>
      </c>
    </row>
    <row r="433" ht="15.75" customHeight="1">
      <c r="E433" s="4" t="str">
        <f>IFERROR(__xludf.DUMMYFUNCTION("GOOGLETRANSLATE(D433, ""he"", ""en"")"),"#VALUE!")</f>
        <v>#VALUE!</v>
      </c>
    </row>
    <row r="434" ht="15.75" customHeight="1">
      <c r="E434" s="4" t="str">
        <f>IFERROR(__xludf.DUMMYFUNCTION("GOOGLETRANSLATE(D434, ""he"", ""en"")"),"#VALUE!")</f>
        <v>#VALUE!</v>
      </c>
    </row>
    <row r="435" ht="15.75" customHeight="1">
      <c r="E435" s="4" t="str">
        <f>IFERROR(__xludf.DUMMYFUNCTION("GOOGLETRANSLATE(D435, ""he"", ""en"")"),"#VALUE!")</f>
        <v>#VALUE!</v>
      </c>
    </row>
    <row r="436" ht="15.75" customHeight="1">
      <c r="E436" s="4" t="str">
        <f>IFERROR(__xludf.DUMMYFUNCTION("GOOGLETRANSLATE(D436, ""he"", ""en"")"),"#VALUE!")</f>
        <v>#VALUE!</v>
      </c>
    </row>
    <row r="437" ht="15.75" customHeight="1">
      <c r="E437" s="4" t="str">
        <f>IFERROR(__xludf.DUMMYFUNCTION("GOOGLETRANSLATE(D437, ""he"", ""en"")"),"#VALUE!")</f>
        <v>#VALUE!</v>
      </c>
    </row>
    <row r="438" ht="15.75" customHeight="1">
      <c r="E438" s="4" t="str">
        <f>IFERROR(__xludf.DUMMYFUNCTION("GOOGLETRANSLATE(D438, ""he"", ""en"")"),"#VALUE!")</f>
        <v>#VALUE!</v>
      </c>
    </row>
    <row r="439" ht="15.75" customHeight="1">
      <c r="E439" s="4" t="str">
        <f>IFERROR(__xludf.DUMMYFUNCTION("GOOGLETRANSLATE(D439, ""he"", ""en"")"),"#VALUE!")</f>
        <v>#VALUE!</v>
      </c>
    </row>
    <row r="440" ht="15.75" customHeight="1">
      <c r="E440" s="4" t="str">
        <f>IFERROR(__xludf.DUMMYFUNCTION("GOOGLETRANSLATE(D440, ""he"", ""en"")"),"#VALUE!")</f>
        <v>#VALUE!</v>
      </c>
    </row>
    <row r="441" ht="15.75" customHeight="1">
      <c r="E441" s="4" t="str">
        <f>IFERROR(__xludf.DUMMYFUNCTION("GOOGLETRANSLATE(D441, ""he"", ""en"")"),"#VALUE!")</f>
        <v>#VALUE!</v>
      </c>
    </row>
    <row r="442" ht="15.75" customHeight="1">
      <c r="E442" s="4" t="str">
        <f>IFERROR(__xludf.DUMMYFUNCTION("GOOGLETRANSLATE(D442, ""he"", ""en"")"),"#VALUE!")</f>
        <v>#VALUE!</v>
      </c>
    </row>
    <row r="443" ht="15.75" customHeight="1">
      <c r="E443" s="4" t="str">
        <f>IFERROR(__xludf.DUMMYFUNCTION("GOOGLETRANSLATE(D443, ""he"", ""en"")"),"#VALUE!")</f>
        <v>#VALUE!</v>
      </c>
    </row>
    <row r="444" ht="15.75" customHeight="1">
      <c r="E444" s="4" t="str">
        <f>IFERROR(__xludf.DUMMYFUNCTION("GOOGLETRANSLATE(D444, ""he"", ""en"")"),"#VALUE!")</f>
        <v>#VALUE!</v>
      </c>
    </row>
    <row r="445" ht="15.75" customHeight="1">
      <c r="E445" s="4" t="str">
        <f>IFERROR(__xludf.DUMMYFUNCTION("GOOGLETRANSLATE(D445, ""he"", ""en"")"),"#VALUE!")</f>
        <v>#VALUE!</v>
      </c>
    </row>
    <row r="446" ht="15.75" customHeight="1">
      <c r="E446" s="4" t="str">
        <f>IFERROR(__xludf.DUMMYFUNCTION("GOOGLETRANSLATE(D446, ""he"", ""en"")"),"#VALUE!")</f>
        <v>#VALUE!</v>
      </c>
    </row>
    <row r="447" ht="15.75" customHeight="1">
      <c r="E447" s="4" t="str">
        <f>IFERROR(__xludf.DUMMYFUNCTION("GOOGLETRANSLATE(D447, ""he"", ""en"")"),"#VALUE!")</f>
        <v>#VALUE!</v>
      </c>
    </row>
    <row r="448" ht="15.75" customHeight="1">
      <c r="E448" s="4" t="str">
        <f>IFERROR(__xludf.DUMMYFUNCTION("GOOGLETRANSLATE(D448, ""he"", ""en"")"),"#VALUE!")</f>
        <v>#VALUE!</v>
      </c>
    </row>
    <row r="449" ht="15.75" customHeight="1">
      <c r="E449" s="4" t="str">
        <f>IFERROR(__xludf.DUMMYFUNCTION("GOOGLETRANSLATE(D449, ""he"", ""en"")"),"#VALUE!")</f>
        <v>#VALUE!</v>
      </c>
    </row>
    <row r="450" ht="15.75" customHeight="1">
      <c r="E450" s="4" t="str">
        <f>IFERROR(__xludf.DUMMYFUNCTION("GOOGLETRANSLATE(D450, ""he"", ""en"")"),"#VALUE!")</f>
        <v>#VALUE!</v>
      </c>
    </row>
    <row r="451" ht="15.75" customHeight="1">
      <c r="E451" s="4" t="str">
        <f>IFERROR(__xludf.DUMMYFUNCTION("GOOGLETRANSLATE(D451, ""he"", ""en"")"),"#VALUE!")</f>
        <v>#VALUE!</v>
      </c>
    </row>
    <row r="452" ht="15.75" customHeight="1">
      <c r="E452" s="4" t="str">
        <f>IFERROR(__xludf.DUMMYFUNCTION("GOOGLETRANSLATE(D452, ""he"", ""en"")"),"#VALUE!")</f>
        <v>#VALUE!</v>
      </c>
    </row>
    <row r="453" ht="15.75" customHeight="1">
      <c r="E453" s="4" t="str">
        <f>IFERROR(__xludf.DUMMYFUNCTION("GOOGLETRANSLATE(D453, ""he"", ""en"")"),"#VALUE!")</f>
        <v>#VALUE!</v>
      </c>
    </row>
    <row r="454" ht="15.75" customHeight="1">
      <c r="E454" s="4" t="str">
        <f>IFERROR(__xludf.DUMMYFUNCTION("GOOGLETRANSLATE(D454, ""he"", ""en"")"),"#VALUE!")</f>
        <v>#VALUE!</v>
      </c>
    </row>
    <row r="455" ht="15.75" customHeight="1">
      <c r="E455" s="4" t="str">
        <f>IFERROR(__xludf.DUMMYFUNCTION("GOOGLETRANSLATE(D455, ""he"", ""en"")"),"#VALUE!")</f>
        <v>#VALUE!</v>
      </c>
    </row>
    <row r="456" ht="15.75" customHeight="1">
      <c r="E456" s="4" t="str">
        <f>IFERROR(__xludf.DUMMYFUNCTION("GOOGLETRANSLATE(D456, ""he"", ""en"")"),"#VALUE!")</f>
        <v>#VALUE!</v>
      </c>
    </row>
    <row r="457" ht="15.75" customHeight="1">
      <c r="E457" s="4" t="str">
        <f>IFERROR(__xludf.DUMMYFUNCTION("GOOGLETRANSLATE(D457, ""he"", ""en"")"),"#VALUE!")</f>
        <v>#VALUE!</v>
      </c>
    </row>
    <row r="458" ht="15.75" customHeight="1">
      <c r="E458" s="4" t="str">
        <f>IFERROR(__xludf.DUMMYFUNCTION("GOOGLETRANSLATE(D458, ""he"", ""en"")"),"#VALUE!")</f>
        <v>#VALUE!</v>
      </c>
    </row>
    <row r="459" ht="15.75" customHeight="1">
      <c r="E459" s="4" t="str">
        <f>IFERROR(__xludf.DUMMYFUNCTION("GOOGLETRANSLATE(D459, ""he"", ""en"")"),"#VALUE!")</f>
        <v>#VALUE!</v>
      </c>
    </row>
    <row r="460" ht="15.75" customHeight="1">
      <c r="E460" s="4" t="str">
        <f>IFERROR(__xludf.DUMMYFUNCTION("GOOGLETRANSLATE(D460, ""he"", ""en"")"),"#VALUE!")</f>
        <v>#VALUE!</v>
      </c>
    </row>
    <row r="461" ht="15.75" customHeight="1">
      <c r="E461" s="4" t="str">
        <f>IFERROR(__xludf.DUMMYFUNCTION("GOOGLETRANSLATE(D461, ""he"", ""en"")"),"#VALUE!")</f>
        <v>#VALUE!</v>
      </c>
    </row>
    <row r="462" ht="15.75" customHeight="1">
      <c r="E462" s="4" t="str">
        <f>IFERROR(__xludf.DUMMYFUNCTION("GOOGLETRANSLATE(D462, ""he"", ""en"")"),"#VALUE!")</f>
        <v>#VALUE!</v>
      </c>
    </row>
    <row r="463" ht="15.75" customHeight="1">
      <c r="E463" s="4" t="str">
        <f>IFERROR(__xludf.DUMMYFUNCTION("GOOGLETRANSLATE(D463, ""he"", ""en"")"),"#VALUE!")</f>
        <v>#VALUE!</v>
      </c>
    </row>
    <row r="464" ht="15.75" customHeight="1">
      <c r="E464" s="4" t="str">
        <f>IFERROR(__xludf.DUMMYFUNCTION("GOOGLETRANSLATE(D464, ""he"", ""en"")"),"#VALUE!")</f>
        <v>#VALUE!</v>
      </c>
    </row>
    <row r="465" ht="15.75" customHeight="1">
      <c r="E465" s="4" t="str">
        <f>IFERROR(__xludf.DUMMYFUNCTION("GOOGLETRANSLATE(D465, ""he"", ""en"")"),"#VALUE!")</f>
        <v>#VALUE!</v>
      </c>
    </row>
    <row r="466" ht="15.75" customHeight="1">
      <c r="E466" s="4" t="str">
        <f>IFERROR(__xludf.DUMMYFUNCTION("GOOGLETRANSLATE(D466, ""he"", ""en"")"),"#VALUE!")</f>
        <v>#VALUE!</v>
      </c>
    </row>
    <row r="467" ht="15.75" customHeight="1">
      <c r="E467" s="4" t="str">
        <f>IFERROR(__xludf.DUMMYFUNCTION("GOOGLETRANSLATE(D467, ""he"", ""en"")"),"#VALUE!")</f>
        <v>#VALUE!</v>
      </c>
    </row>
    <row r="468" ht="15.75" customHeight="1">
      <c r="E468" s="4" t="str">
        <f>IFERROR(__xludf.DUMMYFUNCTION("GOOGLETRANSLATE(D468, ""he"", ""en"")"),"#VALUE!")</f>
        <v>#VALUE!</v>
      </c>
    </row>
    <row r="469" ht="15.75" customHeight="1">
      <c r="E469" s="4" t="str">
        <f>IFERROR(__xludf.DUMMYFUNCTION("GOOGLETRANSLATE(D469, ""he"", ""en"")"),"#VALUE!")</f>
        <v>#VALUE!</v>
      </c>
    </row>
    <row r="470" ht="15.75" customHeight="1">
      <c r="E470" s="4" t="str">
        <f>IFERROR(__xludf.DUMMYFUNCTION("GOOGLETRANSLATE(D470, ""he"", ""en"")"),"#VALUE!")</f>
        <v>#VALUE!</v>
      </c>
    </row>
    <row r="471" ht="15.75" customHeight="1">
      <c r="E471" s="4" t="str">
        <f>IFERROR(__xludf.DUMMYFUNCTION("GOOGLETRANSLATE(D471, ""he"", ""en"")"),"#VALUE!")</f>
        <v>#VALUE!</v>
      </c>
    </row>
    <row r="472" ht="15.75" customHeight="1">
      <c r="E472" s="4" t="str">
        <f>IFERROR(__xludf.DUMMYFUNCTION("GOOGLETRANSLATE(D472, ""he"", ""en"")"),"#VALUE!")</f>
        <v>#VALUE!</v>
      </c>
    </row>
    <row r="473" ht="15.75" customHeight="1">
      <c r="E473" s="4" t="str">
        <f>IFERROR(__xludf.DUMMYFUNCTION("GOOGLETRANSLATE(D473, ""he"", ""en"")"),"#VALUE!")</f>
        <v>#VALUE!</v>
      </c>
    </row>
    <row r="474" ht="15.75" customHeight="1">
      <c r="E474" s="4" t="str">
        <f>IFERROR(__xludf.DUMMYFUNCTION("GOOGLETRANSLATE(D474, ""he"", ""en"")"),"#VALUE!")</f>
        <v>#VALUE!</v>
      </c>
    </row>
    <row r="475" ht="15.75" customHeight="1">
      <c r="E475" s="4" t="str">
        <f>IFERROR(__xludf.DUMMYFUNCTION("GOOGLETRANSLATE(D475, ""he"", ""en"")"),"#VALUE!")</f>
        <v>#VALUE!</v>
      </c>
    </row>
    <row r="476" ht="15.75" customHeight="1">
      <c r="E476" s="4" t="str">
        <f>IFERROR(__xludf.DUMMYFUNCTION("GOOGLETRANSLATE(D476, ""he"", ""en"")"),"#VALUE!")</f>
        <v>#VALUE!</v>
      </c>
    </row>
    <row r="477" ht="15.75" customHeight="1">
      <c r="E477" s="4" t="str">
        <f>IFERROR(__xludf.DUMMYFUNCTION("GOOGLETRANSLATE(D477, ""he"", ""en"")"),"#VALUE!")</f>
        <v>#VALUE!</v>
      </c>
    </row>
    <row r="478" ht="15.75" customHeight="1">
      <c r="E478" s="4" t="str">
        <f>IFERROR(__xludf.DUMMYFUNCTION("GOOGLETRANSLATE(D478, ""he"", ""en"")"),"#VALUE!")</f>
        <v>#VALUE!</v>
      </c>
    </row>
    <row r="479" ht="15.75" customHeight="1">
      <c r="E479" s="4" t="str">
        <f>IFERROR(__xludf.DUMMYFUNCTION("GOOGLETRANSLATE(D479, ""he"", ""en"")"),"#VALUE!")</f>
        <v>#VALUE!</v>
      </c>
    </row>
    <row r="480" ht="15.75" customHeight="1">
      <c r="E480" s="4" t="str">
        <f>IFERROR(__xludf.DUMMYFUNCTION("GOOGLETRANSLATE(D480, ""he"", ""en"")"),"#VALUE!")</f>
        <v>#VALUE!</v>
      </c>
    </row>
    <row r="481" ht="15.75" customHeight="1">
      <c r="E481" s="4" t="str">
        <f>IFERROR(__xludf.DUMMYFUNCTION("GOOGLETRANSLATE(D481, ""he"", ""en"")"),"#VALUE!")</f>
        <v>#VALUE!</v>
      </c>
    </row>
    <row r="482" ht="15.75" customHeight="1">
      <c r="E482" s="4" t="str">
        <f>IFERROR(__xludf.DUMMYFUNCTION("GOOGLETRANSLATE(D482, ""he"", ""en"")"),"#VALUE!")</f>
        <v>#VALUE!</v>
      </c>
    </row>
    <row r="483" ht="15.75" customHeight="1">
      <c r="E483" s="4" t="str">
        <f>IFERROR(__xludf.DUMMYFUNCTION("GOOGLETRANSLATE(D483, ""he"", ""en"")"),"#VALUE!")</f>
        <v>#VALUE!</v>
      </c>
    </row>
    <row r="484" ht="15.75" customHeight="1">
      <c r="E484" s="4" t="str">
        <f>IFERROR(__xludf.DUMMYFUNCTION("GOOGLETRANSLATE(D484, ""he"", ""en"")"),"#VALUE!")</f>
        <v>#VALUE!</v>
      </c>
    </row>
    <row r="485" ht="15.75" customHeight="1">
      <c r="E485" s="4" t="str">
        <f>IFERROR(__xludf.DUMMYFUNCTION("GOOGLETRANSLATE(D485, ""he"", ""en"")"),"#VALUE!")</f>
        <v>#VALUE!</v>
      </c>
    </row>
    <row r="486" ht="15.75" customHeight="1">
      <c r="E486" s="4" t="str">
        <f>IFERROR(__xludf.DUMMYFUNCTION("GOOGLETRANSLATE(D486, ""he"", ""en"")"),"#VALUE!")</f>
        <v>#VALUE!</v>
      </c>
    </row>
    <row r="487" ht="15.75" customHeight="1">
      <c r="E487" s="4" t="str">
        <f>IFERROR(__xludf.DUMMYFUNCTION("GOOGLETRANSLATE(D487, ""he"", ""en"")"),"#VALUE!")</f>
        <v>#VALUE!</v>
      </c>
    </row>
    <row r="488" ht="15.75" customHeight="1">
      <c r="E488" s="4" t="str">
        <f>IFERROR(__xludf.DUMMYFUNCTION("GOOGLETRANSLATE(D488, ""he"", ""en"")"),"#VALUE!")</f>
        <v>#VALUE!</v>
      </c>
    </row>
    <row r="489" ht="15.75" customHeight="1">
      <c r="E489" s="4" t="str">
        <f>IFERROR(__xludf.DUMMYFUNCTION("GOOGLETRANSLATE(D489, ""he"", ""en"")"),"#VALUE!")</f>
        <v>#VALUE!</v>
      </c>
    </row>
    <row r="490" ht="15.75" customHeight="1">
      <c r="E490" s="4" t="str">
        <f>IFERROR(__xludf.DUMMYFUNCTION("GOOGLETRANSLATE(D490, ""he"", ""en"")"),"#VALUE!")</f>
        <v>#VALUE!</v>
      </c>
    </row>
    <row r="491" ht="15.75" customHeight="1">
      <c r="E491" s="4" t="str">
        <f>IFERROR(__xludf.DUMMYFUNCTION("GOOGLETRANSLATE(D491, ""he"", ""en"")"),"#VALUE!")</f>
        <v>#VALUE!</v>
      </c>
    </row>
    <row r="492" ht="15.75" customHeight="1">
      <c r="E492" s="4" t="str">
        <f>IFERROR(__xludf.DUMMYFUNCTION("GOOGLETRANSLATE(D492, ""he"", ""en"")"),"#VALUE!")</f>
        <v>#VALUE!</v>
      </c>
    </row>
    <row r="493" ht="15.75" customHeight="1">
      <c r="E493" s="4" t="str">
        <f>IFERROR(__xludf.DUMMYFUNCTION("GOOGLETRANSLATE(D493, ""he"", ""en"")"),"#VALUE!")</f>
        <v>#VALUE!</v>
      </c>
    </row>
    <row r="494" ht="15.75" customHeight="1">
      <c r="E494" s="4" t="str">
        <f>IFERROR(__xludf.DUMMYFUNCTION("GOOGLETRANSLATE(D494, ""he"", ""en"")"),"#VALUE!")</f>
        <v>#VALUE!</v>
      </c>
    </row>
    <row r="495" ht="15.75" customHeight="1">
      <c r="E495" s="4" t="str">
        <f>IFERROR(__xludf.DUMMYFUNCTION("GOOGLETRANSLATE(D495, ""he"", ""en"")"),"#VALUE!")</f>
        <v>#VALUE!</v>
      </c>
    </row>
    <row r="496" ht="15.75" customHeight="1">
      <c r="E496" s="4" t="str">
        <f>IFERROR(__xludf.DUMMYFUNCTION("GOOGLETRANSLATE(D496, ""he"", ""en"")"),"#VALUE!")</f>
        <v>#VALUE!</v>
      </c>
    </row>
    <row r="497" ht="15.75" customHeight="1">
      <c r="E497" s="4" t="str">
        <f>IFERROR(__xludf.DUMMYFUNCTION("GOOGLETRANSLATE(D497, ""he"", ""en"")"),"#VALUE!")</f>
        <v>#VALUE!</v>
      </c>
    </row>
    <row r="498" ht="15.75" customHeight="1">
      <c r="E498" s="4" t="str">
        <f>IFERROR(__xludf.DUMMYFUNCTION("GOOGLETRANSLATE(D498, ""he"", ""en"")"),"#VALUE!")</f>
        <v>#VALUE!</v>
      </c>
    </row>
    <row r="499" ht="15.75" customHeight="1">
      <c r="E499" s="4" t="str">
        <f>IFERROR(__xludf.DUMMYFUNCTION("GOOGLETRANSLATE(D499, ""he"", ""en"")"),"#VALUE!")</f>
        <v>#VALUE!</v>
      </c>
    </row>
    <row r="500" ht="15.75" customHeight="1">
      <c r="E500" s="4" t="str">
        <f>IFERROR(__xludf.DUMMYFUNCTION("GOOGLETRANSLATE(D500, ""he"", ""en"")"),"#VALUE!")</f>
        <v>#VALUE!</v>
      </c>
    </row>
    <row r="501" ht="15.75" customHeight="1">
      <c r="E501" s="4" t="str">
        <f>IFERROR(__xludf.DUMMYFUNCTION("GOOGLETRANSLATE(D501, ""he"", ""en"")"),"#VALUE!")</f>
        <v>#VALUE!</v>
      </c>
    </row>
    <row r="502" ht="15.75" customHeight="1">
      <c r="E502" s="4" t="str">
        <f>IFERROR(__xludf.DUMMYFUNCTION("GOOGLETRANSLATE(D502, ""he"", ""en"")"),"#VALUE!")</f>
        <v>#VALUE!</v>
      </c>
    </row>
    <row r="503" ht="15.75" customHeight="1">
      <c r="E503" s="4" t="str">
        <f>IFERROR(__xludf.DUMMYFUNCTION("GOOGLETRANSLATE(D503, ""he"", ""en"")"),"#VALUE!")</f>
        <v>#VALUE!</v>
      </c>
    </row>
    <row r="504" ht="15.75" customHeight="1">
      <c r="E504" s="4" t="str">
        <f>IFERROR(__xludf.DUMMYFUNCTION("GOOGLETRANSLATE(D504, ""he"", ""en"")"),"#VALUE!")</f>
        <v>#VALUE!</v>
      </c>
    </row>
    <row r="505" ht="15.75" customHeight="1">
      <c r="E505" s="4" t="str">
        <f>IFERROR(__xludf.DUMMYFUNCTION("GOOGLETRANSLATE(D505, ""he"", ""en"")"),"#VALUE!")</f>
        <v>#VALUE!</v>
      </c>
    </row>
    <row r="506" ht="15.75" customHeight="1">
      <c r="E506" s="4" t="str">
        <f>IFERROR(__xludf.DUMMYFUNCTION("GOOGLETRANSLATE(D506, ""he"", ""en"")"),"#VALUE!")</f>
        <v>#VALUE!</v>
      </c>
    </row>
    <row r="507" ht="15.75" customHeight="1">
      <c r="E507" s="4" t="str">
        <f>IFERROR(__xludf.DUMMYFUNCTION("GOOGLETRANSLATE(D507, ""he"", ""en"")"),"#VALUE!")</f>
        <v>#VALUE!</v>
      </c>
    </row>
    <row r="508" ht="15.75" customHeight="1">
      <c r="E508" s="4" t="str">
        <f>IFERROR(__xludf.DUMMYFUNCTION("GOOGLETRANSLATE(D508, ""he"", ""en"")"),"#VALUE!")</f>
        <v>#VALUE!</v>
      </c>
    </row>
    <row r="509" ht="15.75" customHeight="1">
      <c r="E509" s="4" t="str">
        <f>IFERROR(__xludf.DUMMYFUNCTION("GOOGLETRANSLATE(D509, ""he"", ""en"")"),"#VALUE!")</f>
        <v>#VALUE!</v>
      </c>
    </row>
    <row r="510" ht="15.75" customHeight="1">
      <c r="E510" s="4" t="str">
        <f>IFERROR(__xludf.DUMMYFUNCTION("GOOGLETRANSLATE(D510, ""he"", ""en"")"),"#VALUE!")</f>
        <v>#VALUE!</v>
      </c>
    </row>
    <row r="511" ht="15.75" customHeight="1">
      <c r="E511" s="4" t="str">
        <f>IFERROR(__xludf.DUMMYFUNCTION("GOOGLETRANSLATE(D511, ""he"", ""en"")"),"#VALUE!")</f>
        <v>#VALUE!</v>
      </c>
    </row>
    <row r="512" ht="15.75" customHeight="1">
      <c r="E512" s="4" t="str">
        <f>IFERROR(__xludf.DUMMYFUNCTION("GOOGLETRANSLATE(D512, ""he"", ""en"")"),"#VALUE!")</f>
        <v>#VALUE!</v>
      </c>
    </row>
    <row r="513" ht="15.75" customHeight="1">
      <c r="E513" s="4" t="str">
        <f>IFERROR(__xludf.DUMMYFUNCTION("GOOGLETRANSLATE(D513, ""he"", ""en"")"),"#VALUE!")</f>
        <v>#VALUE!</v>
      </c>
    </row>
    <row r="514" ht="15.75" customHeight="1">
      <c r="E514" s="4" t="str">
        <f>IFERROR(__xludf.DUMMYFUNCTION("GOOGLETRANSLATE(D514, ""he"", ""en"")"),"#VALUE!")</f>
        <v>#VALUE!</v>
      </c>
    </row>
    <row r="515" ht="15.75" customHeight="1">
      <c r="E515" s="4" t="str">
        <f>IFERROR(__xludf.DUMMYFUNCTION("GOOGLETRANSLATE(D515, ""he"", ""en"")"),"#VALUE!")</f>
        <v>#VALUE!</v>
      </c>
    </row>
    <row r="516" ht="15.75" customHeight="1">
      <c r="E516" s="4" t="str">
        <f>IFERROR(__xludf.DUMMYFUNCTION("GOOGLETRANSLATE(D516, ""he"", ""en"")"),"#VALUE!")</f>
        <v>#VALUE!</v>
      </c>
    </row>
    <row r="517" ht="15.75" customHeight="1">
      <c r="E517" s="4" t="str">
        <f>IFERROR(__xludf.DUMMYFUNCTION("GOOGLETRANSLATE(D517, ""he"", ""en"")"),"#VALUE!")</f>
        <v>#VALUE!</v>
      </c>
    </row>
    <row r="518" ht="15.75" customHeight="1">
      <c r="E518" s="4" t="str">
        <f>IFERROR(__xludf.DUMMYFUNCTION("GOOGLETRANSLATE(D518, ""he"", ""en"")"),"#VALUE!")</f>
        <v>#VALUE!</v>
      </c>
    </row>
    <row r="519" ht="15.75" customHeight="1">
      <c r="E519" s="4" t="str">
        <f>IFERROR(__xludf.DUMMYFUNCTION("GOOGLETRANSLATE(D519, ""he"", ""en"")"),"#VALUE!")</f>
        <v>#VALUE!</v>
      </c>
    </row>
    <row r="520" ht="15.75" customHeight="1">
      <c r="E520" s="4" t="str">
        <f>IFERROR(__xludf.DUMMYFUNCTION("GOOGLETRANSLATE(D520, ""he"", ""en"")"),"#VALUE!")</f>
        <v>#VALUE!</v>
      </c>
    </row>
    <row r="521" ht="15.75" customHeight="1">
      <c r="E521" s="4" t="str">
        <f>IFERROR(__xludf.DUMMYFUNCTION("GOOGLETRANSLATE(D521, ""he"", ""en"")"),"#VALUE!")</f>
        <v>#VALUE!</v>
      </c>
    </row>
    <row r="522" ht="15.75" customHeight="1">
      <c r="E522" s="4" t="str">
        <f>IFERROR(__xludf.DUMMYFUNCTION("GOOGLETRANSLATE(D522, ""he"", ""en"")"),"#VALUE!")</f>
        <v>#VALUE!</v>
      </c>
    </row>
    <row r="523" ht="15.75" customHeight="1">
      <c r="E523" s="4" t="str">
        <f>IFERROR(__xludf.DUMMYFUNCTION("GOOGLETRANSLATE(D523, ""he"", ""en"")"),"#VALUE!")</f>
        <v>#VALUE!</v>
      </c>
    </row>
    <row r="524" ht="15.75" customHeight="1">
      <c r="E524" s="4" t="str">
        <f>IFERROR(__xludf.DUMMYFUNCTION("GOOGLETRANSLATE(D524, ""he"", ""en"")"),"#VALUE!")</f>
        <v>#VALUE!</v>
      </c>
    </row>
    <row r="525" ht="15.75" customHeight="1">
      <c r="E525" s="4" t="str">
        <f>IFERROR(__xludf.DUMMYFUNCTION("GOOGLETRANSLATE(D525, ""he"", ""en"")"),"#VALUE!")</f>
        <v>#VALUE!</v>
      </c>
    </row>
    <row r="526" ht="15.75" customHeight="1">
      <c r="E526" s="4" t="str">
        <f>IFERROR(__xludf.DUMMYFUNCTION("GOOGLETRANSLATE(D526, ""he"", ""en"")"),"#VALUE!")</f>
        <v>#VALUE!</v>
      </c>
    </row>
    <row r="527" ht="15.75" customHeight="1">
      <c r="E527" s="4" t="str">
        <f>IFERROR(__xludf.DUMMYFUNCTION("GOOGLETRANSLATE(D527, ""he"", ""en"")"),"#VALUE!")</f>
        <v>#VALUE!</v>
      </c>
    </row>
    <row r="528" ht="15.75" customHeight="1">
      <c r="E528" s="4" t="str">
        <f>IFERROR(__xludf.DUMMYFUNCTION("GOOGLETRANSLATE(D528, ""he"", ""en"")"),"#VALUE!")</f>
        <v>#VALUE!</v>
      </c>
    </row>
    <row r="529" ht="15.75" customHeight="1">
      <c r="E529" s="4" t="str">
        <f>IFERROR(__xludf.DUMMYFUNCTION("GOOGLETRANSLATE(D529, ""he"", ""en"")"),"#VALUE!")</f>
        <v>#VALUE!</v>
      </c>
    </row>
    <row r="530" ht="15.75" customHeight="1">
      <c r="E530" s="4" t="str">
        <f>IFERROR(__xludf.DUMMYFUNCTION("GOOGLETRANSLATE(D530, ""he"", ""en"")"),"#VALUE!")</f>
        <v>#VALUE!</v>
      </c>
    </row>
    <row r="531" ht="15.75" customHeight="1">
      <c r="E531" s="4" t="str">
        <f>IFERROR(__xludf.DUMMYFUNCTION("GOOGLETRANSLATE(D531, ""he"", ""en"")"),"#VALUE!")</f>
        <v>#VALUE!</v>
      </c>
    </row>
    <row r="532" ht="15.75" customHeight="1">
      <c r="E532" s="4" t="str">
        <f>IFERROR(__xludf.DUMMYFUNCTION("GOOGLETRANSLATE(D532, ""he"", ""en"")"),"#VALUE!")</f>
        <v>#VALUE!</v>
      </c>
    </row>
    <row r="533" ht="15.75" customHeight="1">
      <c r="E533" s="4" t="str">
        <f>IFERROR(__xludf.DUMMYFUNCTION("GOOGLETRANSLATE(D533, ""he"", ""en"")"),"#VALUE!")</f>
        <v>#VALUE!</v>
      </c>
    </row>
    <row r="534" ht="15.75" customHeight="1">
      <c r="E534" s="4" t="str">
        <f>IFERROR(__xludf.DUMMYFUNCTION("GOOGLETRANSLATE(D534, ""he"", ""en"")"),"#VALUE!")</f>
        <v>#VALUE!</v>
      </c>
    </row>
    <row r="535" ht="15.75" customHeight="1">
      <c r="E535" s="4" t="str">
        <f>IFERROR(__xludf.DUMMYFUNCTION("GOOGLETRANSLATE(D535, ""he"", ""en"")"),"#VALUE!")</f>
        <v>#VALUE!</v>
      </c>
    </row>
    <row r="536" ht="15.75" customHeight="1">
      <c r="E536" s="4" t="str">
        <f>IFERROR(__xludf.DUMMYFUNCTION("GOOGLETRANSLATE(D536, ""he"", ""en"")"),"#VALUE!")</f>
        <v>#VALUE!</v>
      </c>
    </row>
    <row r="537" ht="15.75" customHeight="1">
      <c r="E537" s="4" t="str">
        <f>IFERROR(__xludf.DUMMYFUNCTION("GOOGLETRANSLATE(D537, ""he"", ""en"")"),"#VALUE!")</f>
        <v>#VALUE!</v>
      </c>
    </row>
    <row r="538" ht="15.75" customHeight="1">
      <c r="E538" s="4" t="str">
        <f>IFERROR(__xludf.DUMMYFUNCTION("GOOGLETRANSLATE(D538, ""he"", ""en"")"),"#VALUE!")</f>
        <v>#VALUE!</v>
      </c>
    </row>
    <row r="539" ht="15.75" customHeight="1">
      <c r="E539" s="4" t="str">
        <f>IFERROR(__xludf.DUMMYFUNCTION("GOOGLETRANSLATE(D539, ""he"", ""en"")"),"#VALUE!")</f>
        <v>#VALUE!</v>
      </c>
    </row>
    <row r="540" ht="15.75" customHeight="1">
      <c r="E540" s="4" t="str">
        <f>IFERROR(__xludf.DUMMYFUNCTION("GOOGLETRANSLATE(D540, ""he"", ""en"")"),"#VALUE!")</f>
        <v>#VALUE!</v>
      </c>
    </row>
    <row r="541" ht="15.75" customHeight="1">
      <c r="E541" s="4" t="str">
        <f>IFERROR(__xludf.DUMMYFUNCTION("GOOGLETRANSLATE(D541, ""he"", ""en"")"),"#VALUE!")</f>
        <v>#VALUE!</v>
      </c>
    </row>
    <row r="542" ht="15.75" customHeight="1">
      <c r="E542" s="4" t="str">
        <f>IFERROR(__xludf.DUMMYFUNCTION("GOOGLETRANSLATE(D542, ""he"", ""en"")"),"#VALUE!")</f>
        <v>#VALUE!</v>
      </c>
    </row>
    <row r="543" ht="15.75" customHeight="1">
      <c r="E543" s="4" t="str">
        <f>IFERROR(__xludf.DUMMYFUNCTION("GOOGLETRANSLATE(D543, ""he"", ""en"")"),"#VALUE!")</f>
        <v>#VALUE!</v>
      </c>
    </row>
    <row r="544" ht="15.75" customHeight="1">
      <c r="E544" s="4" t="str">
        <f>IFERROR(__xludf.DUMMYFUNCTION("GOOGLETRANSLATE(D544, ""he"", ""en"")"),"#VALUE!")</f>
        <v>#VALUE!</v>
      </c>
    </row>
    <row r="545" ht="15.75" customHeight="1">
      <c r="E545" s="4" t="str">
        <f>IFERROR(__xludf.DUMMYFUNCTION("GOOGLETRANSLATE(D545, ""he"", ""en"")"),"#VALUE!")</f>
        <v>#VALUE!</v>
      </c>
    </row>
    <row r="546" ht="15.75" customHeight="1">
      <c r="E546" s="4" t="str">
        <f>IFERROR(__xludf.DUMMYFUNCTION("GOOGLETRANSLATE(D546, ""he"", ""en"")"),"#VALUE!")</f>
        <v>#VALUE!</v>
      </c>
    </row>
    <row r="547" ht="15.75" customHeight="1">
      <c r="E547" s="4" t="str">
        <f>IFERROR(__xludf.DUMMYFUNCTION("GOOGLETRANSLATE(D547, ""he"", ""en"")"),"#VALUE!")</f>
        <v>#VALUE!</v>
      </c>
    </row>
    <row r="548" ht="15.75" customHeight="1">
      <c r="E548" s="4" t="str">
        <f>IFERROR(__xludf.DUMMYFUNCTION("GOOGLETRANSLATE(D548, ""he"", ""en"")"),"#VALUE!")</f>
        <v>#VALUE!</v>
      </c>
    </row>
    <row r="549" ht="15.75" customHeight="1">
      <c r="E549" s="4" t="str">
        <f>IFERROR(__xludf.DUMMYFUNCTION("GOOGLETRANSLATE(D549, ""he"", ""en"")"),"#VALUE!")</f>
        <v>#VALUE!</v>
      </c>
    </row>
    <row r="550" ht="15.75" customHeight="1">
      <c r="E550" s="4" t="str">
        <f>IFERROR(__xludf.DUMMYFUNCTION("GOOGLETRANSLATE(D550, ""he"", ""en"")"),"#VALUE!")</f>
        <v>#VALUE!</v>
      </c>
    </row>
    <row r="551" ht="15.75" customHeight="1">
      <c r="E551" s="4" t="str">
        <f>IFERROR(__xludf.DUMMYFUNCTION("GOOGLETRANSLATE(D551, ""he"", ""en"")"),"#VALUE!")</f>
        <v>#VALUE!</v>
      </c>
    </row>
    <row r="552" ht="15.75" customHeight="1">
      <c r="E552" s="4" t="str">
        <f>IFERROR(__xludf.DUMMYFUNCTION("GOOGLETRANSLATE(D552, ""he"", ""en"")"),"#VALUE!")</f>
        <v>#VALUE!</v>
      </c>
    </row>
    <row r="553" ht="15.75" customHeight="1">
      <c r="E553" s="4" t="str">
        <f>IFERROR(__xludf.DUMMYFUNCTION("GOOGLETRANSLATE(D553, ""he"", ""en"")"),"#VALUE!")</f>
        <v>#VALUE!</v>
      </c>
    </row>
    <row r="554" ht="15.75" customHeight="1">
      <c r="E554" s="4" t="str">
        <f>IFERROR(__xludf.DUMMYFUNCTION("GOOGLETRANSLATE(D554, ""he"", ""en"")"),"#VALUE!")</f>
        <v>#VALUE!</v>
      </c>
    </row>
    <row r="555" ht="15.75" customHeight="1">
      <c r="E555" s="4" t="str">
        <f>IFERROR(__xludf.DUMMYFUNCTION("GOOGLETRANSLATE(D555, ""he"", ""en"")"),"#VALUE!")</f>
        <v>#VALUE!</v>
      </c>
    </row>
    <row r="556" ht="15.75" customHeight="1">
      <c r="E556" s="4" t="str">
        <f>IFERROR(__xludf.DUMMYFUNCTION("GOOGLETRANSLATE(D556, ""he"", ""en"")"),"#VALUE!")</f>
        <v>#VALUE!</v>
      </c>
    </row>
    <row r="557" ht="15.75" customHeight="1">
      <c r="E557" s="4" t="str">
        <f>IFERROR(__xludf.DUMMYFUNCTION("GOOGLETRANSLATE(D557, ""he"", ""en"")"),"#VALUE!")</f>
        <v>#VALUE!</v>
      </c>
    </row>
    <row r="558" ht="15.75" customHeight="1">
      <c r="E558" s="4" t="str">
        <f>IFERROR(__xludf.DUMMYFUNCTION("GOOGLETRANSLATE(D558, ""he"", ""en"")"),"#VALUE!")</f>
        <v>#VALUE!</v>
      </c>
    </row>
    <row r="559" ht="15.75" customHeight="1">
      <c r="E559" s="4" t="str">
        <f>IFERROR(__xludf.DUMMYFUNCTION("GOOGLETRANSLATE(D559, ""he"", ""en"")"),"#VALUE!")</f>
        <v>#VALUE!</v>
      </c>
    </row>
    <row r="560" ht="15.75" customHeight="1">
      <c r="E560" s="4" t="str">
        <f>IFERROR(__xludf.DUMMYFUNCTION("GOOGLETRANSLATE(D560, ""he"", ""en"")"),"#VALUE!")</f>
        <v>#VALUE!</v>
      </c>
    </row>
    <row r="561" ht="15.75" customHeight="1">
      <c r="E561" s="4" t="str">
        <f>IFERROR(__xludf.DUMMYFUNCTION("GOOGLETRANSLATE(D561, ""he"", ""en"")"),"#VALUE!")</f>
        <v>#VALUE!</v>
      </c>
    </row>
    <row r="562" ht="15.75" customHeight="1">
      <c r="E562" s="4" t="str">
        <f>IFERROR(__xludf.DUMMYFUNCTION("GOOGLETRANSLATE(D562, ""he"", ""en"")"),"#VALUE!")</f>
        <v>#VALUE!</v>
      </c>
    </row>
    <row r="563" ht="15.75" customHeight="1">
      <c r="E563" s="4" t="str">
        <f>IFERROR(__xludf.DUMMYFUNCTION("GOOGLETRANSLATE(D563, ""he"", ""en"")"),"#VALUE!")</f>
        <v>#VALUE!</v>
      </c>
    </row>
    <row r="564" ht="15.75" customHeight="1">
      <c r="E564" s="4" t="str">
        <f>IFERROR(__xludf.DUMMYFUNCTION("GOOGLETRANSLATE(D564, ""he"", ""en"")"),"#VALUE!")</f>
        <v>#VALUE!</v>
      </c>
    </row>
    <row r="565" ht="15.75" customHeight="1">
      <c r="E565" s="4" t="str">
        <f>IFERROR(__xludf.DUMMYFUNCTION("GOOGLETRANSLATE(D565, ""he"", ""en"")"),"#VALUE!")</f>
        <v>#VALUE!</v>
      </c>
    </row>
    <row r="566" ht="15.75" customHeight="1">
      <c r="E566" s="4" t="str">
        <f>IFERROR(__xludf.DUMMYFUNCTION("GOOGLETRANSLATE(D566, ""he"", ""en"")"),"#VALUE!")</f>
        <v>#VALUE!</v>
      </c>
    </row>
    <row r="567" ht="15.75" customHeight="1">
      <c r="E567" s="4" t="str">
        <f>IFERROR(__xludf.DUMMYFUNCTION("GOOGLETRANSLATE(D567, ""he"", ""en"")"),"#VALUE!")</f>
        <v>#VALUE!</v>
      </c>
    </row>
    <row r="568" ht="15.75" customHeight="1">
      <c r="E568" s="4" t="str">
        <f>IFERROR(__xludf.DUMMYFUNCTION("GOOGLETRANSLATE(D568, ""he"", ""en"")"),"#VALUE!")</f>
        <v>#VALUE!</v>
      </c>
    </row>
    <row r="569" ht="15.75" customHeight="1">
      <c r="E569" s="4" t="str">
        <f>IFERROR(__xludf.DUMMYFUNCTION("GOOGLETRANSLATE(D569, ""he"", ""en"")"),"#VALUE!")</f>
        <v>#VALUE!</v>
      </c>
    </row>
    <row r="570" ht="15.75" customHeight="1">
      <c r="E570" s="4" t="str">
        <f>IFERROR(__xludf.DUMMYFUNCTION("GOOGLETRANSLATE(D570, ""he"", ""en"")"),"#VALUE!")</f>
        <v>#VALUE!</v>
      </c>
    </row>
    <row r="571" ht="15.75" customHeight="1">
      <c r="E571" s="4" t="str">
        <f>IFERROR(__xludf.DUMMYFUNCTION("GOOGLETRANSLATE(D571, ""he"", ""en"")"),"#VALUE!")</f>
        <v>#VALUE!</v>
      </c>
    </row>
    <row r="572" ht="15.75" customHeight="1">
      <c r="E572" s="4" t="str">
        <f>IFERROR(__xludf.DUMMYFUNCTION("GOOGLETRANSLATE(D572, ""he"", ""en"")"),"#VALUE!")</f>
        <v>#VALUE!</v>
      </c>
    </row>
    <row r="573" ht="15.75" customHeight="1">
      <c r="E573" s="4" t="str">
        <f>IFERROR(__xludf.DUMMYFUNCTION("GOOGLETRANSLATE(D573, ""he"", ""en"")"),"#VALUE!")</f>
        <v>#VALUE!</v>
      </c>
    </row>
    <row r="574" ht="15.75" customHeight="1">
      <c r="E574" s="4" t="str">
        <f>IFERROR(__xludf.DUMMYFUNCTION("GOOGLETRANSLATE(D574, ""he"", ""en"")"),"#VALUE!")</f>
        <v>#VALUE!</v>
      </c>
    </row>
    <row r="575" ht="15.75" customHeight="1">
      <c r="E575" s="4" t="str">
        <f>IFERROR(__xludf.DUMMYFUNCTION("GOOGLETRANSLATE(D575, ""he"", ""en"")"),"#VALUE!")</f>
        <v>#VALUE!</v>
      </c>
    </row>
    <row r="576" ht="15.75" customHeight="1">
      <c r="E576" s="4" t="str">
        <f>IFERROR(__xludf.DUMMYFUNCTION("GOOGLETRANSLATE(D576, ""he"", ""en"")"),"#VALUE!")</f>
        <v>#VALUE!</v>
      </c>
    </row>
    <row r="577" ht="15.75" customHeight="1">
      <c r="E577" s="4" t="str">
        <f>IFERROR(__xludf.DUMMYFUNCTION("GOOGLETRANSLATE(D577, ""he"", ""en"")"),"#VALUE!")</f>
        <v>#VALUE!</v>
      </c>
    </row>
    <row r="578" ht="15.75" customHeight="1">
      <c r="E578" s="4" t="str">
        <f>IFERROR(__xludf.DUMMYFUNCTION("GOOGLETRANSLATE(D578, ""he"", ""en"")"),"#VALUE!")</f>
        <v>#VALUE!</v>
      </c>
    </row>
    <row r="579" ht="15.75" customHeight="1">
      <c r="E579" s="4" t="str">
        <f>IFERROR(__xludf.DUMMYFUNCTION("GOOGLETRANSLATE(D579, ""he"", ""en"")"),"#VALUE!")</f>
        <v>#VALUE!</v>
      </c>
    </row>
    <row r="580" ht="15.75" customHeight="1">
      <c r="E580" s="4" t="str">
        <f>IFERROR(__xludf.DUMMYFUNCTION("GOOGLETRANSLATE(D580, ""he"", ""en"")"),"#VALUE!")</f>
        <v>#VALUE!</v>
      </c>
    </row>
    <row r="581" ht="15.75" customHeight="1">
      <c r="E581" s="4" t="str">
        <f>IFERROR(__xludf.DUMMYFUNCTION("GOOGLETRANSLATE(D581, ""he"", ""en"")"),"#VALUE!")</f>
        <v>#VALUE!</v>
      </c>
    </row>
    <row r="582" ht="15.75" customHeight="1">
      <c r="E582" s="4" t="str">
        <f>IFERROR(__xludf.DUMMYFUNCTION("GOOGLETRANSLATE(D582, ""he"", ""en"")"),"#VALUE!")</f>
        <v>#VALUE!</v>
      </c>
    </row>
    <row r="583" ht="15.75" customHeight="1">
      <c r="E583" s="4" t="str">
        <f>IFERROR(__xludf.DUMMYFUNCTION("GOOGLETRANSLATE(D583, ""he"", ""en"")"),"#VALUE!")</f>
        <v>#VALUE!</v>
      </c>
    </row>
    <row r="584" ht="15.75" customHeight="1">
      <c r="E584" s="4" t="str">
        <f>IFERROR(__xludf.DUMMYFUNCTION("GOOGLETRANSLATE(D584, ""he"", ""en"")"),"#VALUE!")</f>
        <v>#VALUE!</v>
      </c>
    </row>
    <row r="585" ht="15.75" customHeight="1">
      <c r="E585" s="4" t="str">
        <f>IFERROR(__xludf.DUMMYFUNCTION("GOOGLETRANSLATE(D585, ""he"", ""en"")"),"#VALUE!")</f>
        <v>#VALUE!</v>
      </c>
    </row>
    <row r="586" ht="15.75" customHeight="1">
      <c r="E586" s="4" t="str">
        <f>IFERROR(__xludf.DUMMYFUNCTION("GOOGLETRANSLATE(D586, ""he"", ""en"")"),"#VALUE!")</f>
        <v>#VALUE!</v>
      </c>
    </row>
    <row r="587" ht="15.75" customHeight="1">
      <c r="E587" s="4" t="str">
        <f>IFERROR(__xludf.DUMMYFUNCTION("GOOGLETRANSLATE(D587, ""he"", ""en"")"),"#VALUE!")</f>
        <v>#VALUE!</v>
      </c>
    </row>
    <row r="588" ht="15.75" customHeight="1">
      <c r="E588" s="4" t="str">
        <f>IFERROR(__xludf.DUMMYFUNCTION("GOOGLETRANSLATE(D588, ""he"", ""en"")"),"#VALUE!")</f>
        <v>#VALUE!</v>
      </c>
    </row>
    <row r="589" ht="15.75" customHeight="1">
      <c r="E589" s="4" t="str">
        <f>IFERROR(__xludf.DUMMYFUNCTION("GOOGLETRANSLATE(D589, ""he"", ""en"")"),"#VALUE!")</f>
        <v>#VALUE!</v>
      </c>
    </row>
    <row r="590" ht="15.75" customHeight="1">
      <c r="E590" s="4" t="str">
        <f>IFERROR(__xludf.DUMMYFUNCTION("GOOGLETRANSLATE(D590, ""he"", ""en"")"),"#VALUE!")</f>
        <v>#VALUE!</v>
      </c>
    </row>
    <row r="591" ht="15.75" customHeight="1">
      <c r="E591" s="4" t="str">
        <f>IFERROR(__xludf.DUMMYFUNCTION("GOOGLETRANSLATE(D591, ""he"", ""en"")"),"#VALUE!")</f>
        <v>#VALUE!</v>
      </c>
    </row>
    <row r="592" ht="15.75" customHeight="1">
      <c r="E592" s="4" t="str">
        <f>IFERROR(__xludf.DUMMYFUNCTION("GOOGLETRANSLATE(D592, ""he"", ""en"")"),"#VALUE!")</f>
        <v>#VALUE!</v>
      </c>
    </row>
    <row r="593" ht="15.75" customHeight="1">
      <c r="E593" s="4" t="str">
        <f>IFERROR(__xludf.DUMMYFUNCTION("GOOGLETRANSLATE(D593, ""he"", ""en"")"),"#VALUE!")</f>
        <v>#VALUE!</v>
      </c>
    </row>
    <row r="594" ht="15.75" customHeight="1">
      <c r="E594" s="4" t="str">
        <f>IFERROR(__xludf.DUMMYFUNCTION("GOOGLETRANSLATE(D594, ""he"", ""en"")"),"#VALUE!")</f>
        <v>#VALUE!</v>
      </c>
    </row>
    <row r="595" ht="15.75" customHeight="1">
      <c r="E595" s="4" t="str">
        <f>IFERROR(__xludf.DUMMYFUNCTION("GOOGLETRANSLATE(D595, ""he"", ""en"")"),"#VALUE!")</f>
        <v>#VALUE!</v>
      </c>
    </row>
    <row r="596" ht="15.75" customHeight="1">
      <c r="E596" s="4" t="str">
        <f>IFERROR(__xludf.DUMMYFUNCTION("GOOGLETRANSLATE(D596, ""he"", ""en"")"),"#VALUE!")</f>
        <v>#VALUE!</v>
      </c>
    </row>
    <row r="597" ht="15.75" customHeight="1">
      <c r="E597" s="4" t="str">
        <f>IFERROR(__xludf.DUMMYFUNCTION("GOOGLETRANSLATE(D597, ""he"", ""en"")"),"#VALUE!")</f>
        <v>#VALUE!</v>
      </c>
    </row>
    <row r="598" ht="15.75" customHeight="1">
      <c r="E598" s="4" t="str">
        <f>IFERROR(__xludf.DUMMYFUNCTION("GOOGLETRANSLATE(D598, ""he"", ""en"")"),"#VALUE!")</f>
        <v>#VALUE!</v>
      </c>
    </row>
    <row r="599" ht="15.75" customHeight="1">
      <c r="E599" s="4" t="str">
        <f>IFERROR(__xludf.DUMMYFUNCTION("GOOGLETRANSLATE(D599, ""he"", ""en"")"),"#VALUE!")</f>
        <v>#VALUE!</v>
      </c>
    </row>
    <row r="600" ht="15.75" customHeight="1">
      <c r="E600" s="4" t="str">
        <f>IFERROR(__xludf.DUMMYFUNCTION("GOOGLETRANSLATE(D600, ""he"", ""en"")"),"#VALUE!")</f>
        <v>#VALUE!</v>
      </c>
    </row>
    <row r="601" ht="15.75" customHeight="1">
      <c r="E601" s="4" t="str">
        <f>IFERROR(__xludf.DUMMYFUNCTION("GOOGLETRANSLATE(D601, ""he"", ""en"")"),"#VALUE!")</f>
        <v>#VALUE!</v>
      </c>
    </row>
    <row r="602" ht="15.75" customHeight="1">
      <c r="E602" s="4" t="str">
        <f>IFERROR(__xludf.DUMMYFUNCTION("GOOGLETRANSLATE(D602, ""he"", ""en"")"),"#VALUE!")</f>
        <v>#VALUE!</v>
      </c>
    </row>
    <row r="603" ht="15.75" customHeight="1">
      <c r="E603" s="4" t="str">
        <f>IFERROR(__xludf.DUMMYFUNCTION("GOOGLETRANSLATE(D603, ""he"", ""en"")"),"#VALUE!")</f>
        <v>#VALUE!</v>
      </c>
    </row>
    <row r="604" ht="15.75" customHeight="1">
      <c r="E604" s="4" t="str">
        <f>IFERROR(__xludf.DUMMYFUNCTION("GOOGLETRANSLATE(D604, ""he"", ""en"")"),"#VALUE!")</f>
        <v>#VALUE!</v>
      </c>
    </row>
    <row r="605" ht="15.75" customHeight="1">
      <c r="E605" s="4" t="str">
        <f>IFERROR(__xludf.DUMMYFUNCTION("GOOGLETRANSLATE(D605, ""he"", ""en"")"),"#VALUE!")</f>
        <v>#VALUE!</v>
      </c>
    </row>
    <row r="606" ht="15.75" customHeight="1">
      <c r="E606" s="4" t="str">
        <f>IFERROR(__xludf.DUMMYFUNCTION("GOOGLETRANSLATE(D606, ""he"", ""en"")"),"#VALUE!")</f>
        <v>#VALUE!</v>
      </c>
    </row>
    <row r="607" ht="15.75" customHeight="1">
      <c r="E607" s="4" t="str">
        <f>IFERROR(__xludf.DUMMYFUNCTION("GOOGLETRANSLATE(D607, ""he"", ""en"")"),"#VALUE!")</f>
        <v>#VALUE!</v>
      </c>
    </row>
    <row r="608" ht="15.75" customHeight="1">
      <c r="E608" s="4" t="str">
        <f>IFERROR(__xludf.DUMMYFUNCTION("GOOGLETRANSLATE(D608, ""he"", ""en"")"),"#VALUE!")</f>
        <v>#VALUE!</v>
      </c>
    </row>
    <row r="609" ht="15.75" customHeight="1">
      <c r="E609" s="4" t="str">
        <f>IFERROR(__xludf.DUMMYFUNCTION("GOOGLETRANSLATE(D609, ""he"", ""en"")"),"#VALUE!")</f>
        <v>#VALUE!</v>
      </c>
    </row>
    <row r="610" ht="15.75" customHeight="1">
      <c r="E610" s="4" t="str">
        <f>IFERROR(__xludf.DUMMYFUNCTION("GOOGLETRANSLATE(D610, ""he"", ""en"")"),"#VALUE!")</f>
        <v>#VALUE!</v>
      </c>
    </row>
    <row r="611" ht="15.75" customHeight="1">
      <c r="E611" s="4" t="str">
        <f>IFERROR(__xludf.DUMMYFUNCTION("GOOGLETRANSLATE(D611, ""he"", ""en"")"),"#VALUE!")</f>
        <v>#VALUE!</v>
      </c>
    </row>
    <row r="612" ht="15.75" customHeight="1">
      <c r="E612" s="4" t="str">
        <f>IFERROR(__xludf.DUMMYFUNCTION("GOOGLETRANSLATE(D612, ""he"", ""en"")"),"#VALUE!")</f>
        <v>#VALUE!</v>
      </c>
    </row>
    <row r="613" ht="15.75" customHeight="1">
      <c r="E613" s="4" t="str">
        <f>IFERROR(__xludf.DUMMYFUNCTION("GOOGLETRANSLATE(D613, ""he"", ""en"")"),"#VALUE!")</f>
        <v>#VALUE!</v>
      </c>
    </row>
    <row r="614" ht="15.75" customHeight="1">
      <c r="E614" s="4" t="str">
        <f>IFERROR(__xludf.DUMMYFUNCTION("GOOGLETRANSLATE(D614, ""he"", ""en"")"),"#VALUE!")</f>
        <v>#VALUE!</v>
      </c>
    </row>
    <row r="615" ht="15.75" customHeight="1">
      <c r="E615" s="4" t="str">
        <f>IFERROR(__xludf.DUMMYFUNCTION("GOOGLETRANSLATE(D615, ""he"", ""en"")"),"#VALUE!")</f>
        <v>#VALUE!</v>
      </c>
    </row>
    <row r="616" ht="15.75" customHeight="1">
      <c r="E616" s="4" t="str">
        <f>IFERROR(__xludf.DUMMYFUNCTION("GOOGLETRANSLATE(D616, ""he"", ""en"")"),"#VALUE!")</f>
        <v>#VALUE!</v>
      </c>
    </row>
    <row r="617" ht="15.75" customHeight="1">
      <c r="E617" s="4" t="str">
        <f>IFERROR(__xludf.DUMMYFUNCTION("GOOGLETRANSLATE(D617, ""he"", ""en"")"),"#VALUE!")</f>
        <v>#VALUE!</v>
      </c>
    </row>
    <row r="618" ht="15.75" customHeight="1">
      <c r="E618" s="4" t="str">
        <f>IFERROR(__xludf.DUMMYFUNCTION("GOOGLETRANSLATE(D618, ""he"", ""en"")"),"#VALUE!")</f>
        <v>#VALUE!</v>
      </c>
    </row>
    <row r="619" ht="15.75" customHeight="1">
      <c r="E619" s="4" t="str">
        <f>IFERROR(__xludf.DUMMYFUNCTION("GOOGLETRANSLATE(D619, ""he"", ""en"")"),"#VALUE!")</f>
        <v>#VALUE!</v>
      </c>
    </row>
    <row r="620" ht="15.75" customHeight="1">
      <c r="E620" s="4" t="str">
        <f>IFERROR(__xludf.DUMMYFUNCTION("GOOGLETRANSLATE(D620, ""he"", ""en"")"),"#VALUE!")</f>
        <v>#VALUE!</v>
      </c>
    </row>
    <row r="621" ht="15.75" customHeight="1">
      <c r="E621" s="4" t="str">
        <f>IFERROR(__xludf.DUMMYFUNCTION("GOOGLETRANSLATE(D621, ""he"", ""en"")"),"#VALUE!")</f>
        <v>#VALUE!</v>
      </c>
    </row>
    <row r="622" ht="15.75" customHeight="1">
      <c r="E622" s="4" t="str">
        <f>IFERROR(__xludf.DUMMYFUNCTION("GOOGLETRANSLATE(D622, ""he"", ""en"")"),"#VALUE!")</f>
        <v>#VALUE!</v>
      </c>
    </row>
    <row r="623" ht="15.75" customHeight="1">
      <c r="E623" s="4" t="str">
        <f>IFERROR(__xludf.DUMMYFUNCTION("GOOGLETRANSLATE(D623, ""he"", ""en"")"),"#VALUE!")</f>
        <v>#VALUE!</v>
      </c>
    </row>
    <row r="624" ht="15.75" customHeight="1">
      <c r="E624" s="4" t="str">
        <f>IFERROR(__xludf.DUMMYFUNCTION("GOOGLETRANSLATE(D624, ""he"", ""en"")"),"#VALUE!")</f>
        <v>#VALUE!</v>
      </c>
    </row>
    <row r="625" ht="15.75" customHeight="1">
      <c r="E625" s="4" t="str">
        <f>IFERROR(__xludf.DUMMYFUNCTION("GOOGLETRANSLATE(D625, ""he"", ""en"")"),"#VALUE!")</f>
        <v>#VALUE!</v>
      </c>
    </row>
    <row r="626" ht="15.75" customHeight="1">
      <c r="E626" s="4" t="str">
        <f>IFERROR(__xludf.DUMMYFUNCTION("GOOGLETRANSLATE(D626, ""he"", ""en"")"),"#VALUE!")</f>
        <v>#VALUE!</v>
      </c>
    </row>
    <row r="627" ht="15.75" customHeight="1">
      <c r="E627" s="4" t="str">
        <f>IFERROR(__xludf.DUMMYFUNCTION("GOOGLETRANSLATE(D627, ""he"", ""en"")"),"#VALUE!")</f>
        <v>#VALUE!</v>
      </c>
    </row>
    <row r="628" ht="15.75" customHeight="1">
      <c r="E628" s="4" t="str">
        <f>IFERROR(__xludf.DUMMYFUNCTION("GOOGLETRANSLATE(D628, ""he"", ""en"")"),"#VALUE!")</f>
        <v>#VALUE!</v>
      </c>
    </row>
    <row r="629" ht="15.75" customHeight="1">
      <c r="E629" s="4" t="str">
        <f>IFERROR(__xludf.DUMMYFUNCTION("GOOGLETRANSLATE(D629, ""he"", ""en"")"),"#VALUE!")</f>
        <v>#VALUE!</v>
      </c>
    </row>
    <row r="630" ht="15.75" customHeight="1">
      <c r="E630" s="4" t="str">
        <f>IFERROR(__xludf.DUMMYFUNCTION("GOOGLETRANSLATE(D630, ""he"", ""en"")"),"#VALUE!")</f>
        <v>#VALUE!</v>
      </c>
    </row>
    <row r="631" ht="15.75" customHeight="1">
      <c r="E631" s="4" t="str">
        <f>IFERROR(__xludf.DUMMYFUNCTION("GOOGLETRANSLATE(D631, ""he"", ""en"")"),"#VALUE!")</f>
        <v>#VALUE!</v>
      </c>
    </row>
    <row r="632" ht="15.75" customHeight="1">
      <c r="E632" s="4" t="str">
        <f>IFERROR(__xludf.DUMMYFUNCTION("GOOGLETRANSLATE(D632, ""he"", ""en"")"),"#VALUE!")</f>
        <v>#VALUE!</v>
      </c>
    </row>
    <row r="633" ht="15.75" customHeight="1">
      <c r="E633" s="4" t="str">
        <f>IFERROR(__xludf.DUMMYFUNCTION("GOOGLETRANSLATE(D633, ""he"", ""en"")"),"#VALUE!")</f>
        <v>#VALUE!</v>
      </c>
    </row>
    <row r="634" ht="15.75" customHeight="1">
      <c r="E634" s="4" t="str">
        <f>IFERROR(__xludf.DUMMYFUNCTION("GOOGLETRANSLATE(D634, ""he"", ""en"")"),"#VALUE!")</f>
        <v>#VALUE!</v>
      </c>
    </row>
    <row r="635" ht="15.75" customHeight="1">
      <c r="E635" s="4" t="str">
        <f>IFERROR(__xludf.DUMMYFUNCTION("GOOGLETRANSLATE(D635, ""he"", ""en"")"),"#VALUE!")</f>
        <v>#VALUE!</v>
      </c>
    </row>
    <row r="636" ht="15.75" customHeight="1">
      <c r="E636" s="4" t="str">
        <f>IFERROR(__xludf.DUMMYFUNCTION("GOOGLETRANSLATE(D636, ""he"", ""en"")"),"#VALUE!")</f>
        <v>#VALUE!</v>
      </c>
    </row>
    <row r="637" ht="15.75" customHeight="1">
      <c r="E637" s="4" t="str">
        <f>IFERROR(__xludf.DUMMYFUNCTION("GOOGLETRANSLATE(D637, ""he"", ""en"")"),"#VALUE!")</f>
        <v>#VALUE!</v>
      </c>
    </row>
    <row r="638" ht="15.75" customHeight="1">
      <c r="E638" s="4" t="str">
        <f>IFERROR(__xludf.DUMMYFUNCTION("GOOGLETRANSLATE(D638, ""he"", ""en"")"),"#VALUE!")</f>
        <v>#VALUE!</v>
      </c>
    </row>
    <row r="639" ht="15.75" customHeight="1">
      <c r="E639" s="4" t="str">
        <f>IFERROR(__xludf.DUMMYFUNCTION("GOOGLETRANSLATE(D639, ""he"", ""en"")"),"#VALUE!")</f>
        <v>#VALUE!</v>
      </c>
    </row>
    <row r="640" ht="15.75" customHeight="1">
      <c r="E640" s="4" t="str">
        <f>IFERROR(__xludf.DUMMYFUNCTION("GOOGLETRANSLATE(D640, ""he"", ""en"")"),"#VALUE!")</f>
        <v>#VALUE!</v>
      </c>
    </row>
    <row r="641" ht="15.75" customHeight="1">
      <c r="E641" s="4" t="str">
        <f>IFERROR(__xludf.DUMMYFUNCTION("GOOGLETRANSLATE(D641, ""he"", ""en"")"),"#VALUE!")</f>
        <v>#VALUE!</v>
      </c>
    </row>
    <row r="642" ht="15.75" customHeight="1">
      <c r="E642" s="4" t="str">
        <f>IFERROR(__xludf.DUMMYFUNCTION("GOOGLETRANSLATE(D642, ""he"", ""en"")"),"#VALUE!")</f>
        <v>#VALUE!</v>
      </c>
    </row>
    <row r="643" ht="15.75" customHeight="1">
      <c r="E643" s="4" t="str">
        <f>IFERROR(__xludf.DUMMYFUNCTION("GOOGLETRANSLATE(D643, ""he"", ""en"")"),"#VALUE!")</f>
        <v>#VALUE!</v>
      </c>
    </row>
    <row r="644" ht="15.75" customHeight="1">
      <c r="E644" s="4" t="str">
        <f>IFERROR(__xludf.DUMMYFUNCTION("GOOGLETRANSLATE(D644, ""he"", ""en"")"),"#VALUE!")</f>
        <v>#VALUE!</v>
      </c>
    </row>
    <row r="645" ht="15.75" customHeight="1">
      <c r="E645" s="4" t="str">
        <f>IFERROR(__xludf.DUMMYFUNCTION("GOOGLETRANSLATE(D645, ""he"", ""en"")"),"#VALUE!")</f>
        <v>#VALUE!</v>
      </c>
    </row>
    <row r="646" ht="15.75" customHeight="1">
      <c r="E646" s="4" t="str">
        <f>IFERROR(__xludf.DUMMYFUNCTION("GOOGLETRANSLATE(D646, ""he"", ""en"")"),"#VALUE!")</f>
        <v>#VALUE!</v>
      </c>
    </row>
    <row r="647" ht="15.75" customHeight="1">
      <c r="E647" s="4" t="str">
        <f>IFERROR(__xludf.DUMMYFUNCTION("GOOGLETRANSLATE(D647, ""he"", ""en"")"),"#VALUE!")</f>
        <v>#VALUE!</v>
      </c>
    </row>
    <row r="648" ht="15.75" customHeight="1">
      <c r="E648" s="4" t="str">
        <f>IFERROR(__xludf.DUMMYFUNCTION("GOOGLETRANSLATE(D648, ""he"", ""en"")"),"#VALUE!")</f>
        <v>#VALUE!</v>
      </c>
    </row>
    <row r="649" ht="15.75" customHeight="1">
      <c r="E649" s="4" t="str">
        <f>IFERROR(__xludf.DUMMYFUNCTION("GOOGLETRANSLATE(D649, ""he"", ""en"")"),"#VALUE!")</f>
        <v>#VALUE!</v>
      </c>
    </row>
    <row r="650" ht="15.75" customHeight="1">
      <c r="E650" s="4" t="str">
        <f>IFERROR(__xludf.DUMMYFUNCTION("GOOGLETRANSLATE(D650, ""he"", ""en"")"),"#VALUE!")</f>
        <v>#VALUE!</v>
      </c>
    </row>
    <row r="651" ht="15.75" customHeight="1">
      <c r="E651" s="4" t="str">
        <f>IFERROR(__xludf.DUMMYFUNCTION("GOOGLETRANSLATE(D651, ""he"", ""en"")"),"#VALUE!")</f>
        <v>#VALUE!</v>
      </c>
    </row>
    <row r="652" ht="15.75" customHeight="1">
      <c r="E652" s="4" t="str">
        <f>IFERROR(__xludf.DUMMYFUNCTION("GOOGLETRANSLATE(D652, ""he"", ""en"")"),"#VALUE!")</f>
        <v>#VALUE!</v>
      </c>
    </row>
    <row r="653" ht="15.75" customHeight="1">
      <c r="E653" s="4" t="str">
        <f>IFERROR(__xludf.DUMMYFUNCTION("GOOGLETRANSLATE(D653, ""he"", ""en"")"),"#VALUE!")</f>
        <v>#VALUE!</v>
      </c>
    </row>
    <row r="654" ht="15.75" customHeight="1">
      <c r="E654" s="4" t="str">
        <f>IFERROR(__xludf.DUMMYFUNCTION("GOOGLETRANSLATE(D654, ""he"", ""en"")"),"#VALUE!")</f>
        <v>#VALUE!</v>
      </c>
    </row>
    <row r="655" ht="15.75" customHeight="1">
      <c r="E655" s="4" t="str">
        <f>IFERROR(__xludf.DUMMYFUNCTION("GOOGLETRANSLATE(D655, ""he"", ""en"")"),"#VALUE!")</f>
        <v>#VALUE!</v>
      </c>
    </row>
    <row r="656" ht="15.75" customHeight="1">
      <c r="E656" s="4" t="str">
        <f>IFERROR(__xludf.DUMMYFUNCTION("GOOGLETRANSLATE(D656, ""he"", ""en"")"),"#VALUE!")</f>
        <v>#VALUE!</v>
      </c>
    </row>
    <row r="657" ht="15.75" customHeight="1">
      <c r="E657" s="4" t="str">
        <f>IFERROR(__xludf.DUMMYFUNCTION("GOOGLETRANSLATE(D657, ""he"", ""en"")"),"#VALUE!")</f>
        <v>#VALUE!</v>
      </c>
    </row>
    <row r="658" ht="15.75" customHeight="1">
      <c r="E658" s="4" t="str">
        <f>IFERROR(__xludf.DUMMYFUNCTION("GOOGLETRANSLATE(D658, ""he"", ""en"")"),"#VALUE!")</f>
        <v>#VALUE!</v>
      </c>
    </row>
    <row r="659" ht="15.75" customHeight="1">
      <c r="E659" s="4" t="str">
        <f>IFERROR(__xludf.DUMMYFUNCTION("GOOGLETRANSLATE(D659, ""he"", ""en"")"),"#VALUE!")</f>
        <v>#VALUE!</v>
      </c>
    </row>
    <row r="660" ht="15.75" customHeight="1">
      <c r="E660" s="4" t="str">
        <f>IFERROR(__xludf.DUMMYFUNCTION("GOOGLETRANSLATE(D660, ""he"", ""en"")"),"#VALUE!")</f>
        <v>#VALUE!</v>
      </c>
    </row>
    <row r="661" ht="15.75" customHeight="1">
      <c r="E661" s="4" t="str">
        <f>IFERROR(__xludf.DUMMYFUNCTION("GOOGLETRANSLATE(D661, ""he"", ""en"")"),"#VALUE!")</f>
        <v>#VALUE!</v>
      </c>
    </row>
    <row r="662" ht="15.75" customHeight="1">
      <c r="E662" s="4" t="str">
        <f>IFERROR(__xludf.DUMMYFUNCTION("GOOGLETRANSLATE(D662, ""he"", ""en"")"),"#VALUE!")</f>
        <v>#VALUE!</v>
      </c>
    </row>
    <row r="663" ht="15.75" customHeight="1">
      <c r="E663" s="4" t="str">
        <f>IFERROR(__xludf.DUMMYFUNCTION("GOOGLETRANSLATE(D663, ""he"", ""en"")"),"#VALUE!")</f>
        <v>#VALUE!</v>
      </c>
    </row>
    <row r="664" ht="15.75" customHeight="1">
      <c r="E664" s="4" t="str">
        <f>IFERROR(__xludf.DUMMYFUNCTION("GOOGLETRANSLATE(D664, ""he"", ""en"")"),"#VALUE!")</f>
        <v>#VALUE!</v>
      </c>
    </row>
    <row r="665" ht="15.75" customHeight="1">
      <c r="E665" s="4" t="str">
        <f>IFERROR(__xludf.DUMMYFUNCTION("GOOGLETRANSLATE(D665, ""he"", ""en"")"),"#VALUE!")</f>
        <v>#VALUE!</v>
      </c>
    </row>
    <row r="666" ht="15.75" customHeight="1">
      <c r="E666" s="4" t="str">
        <f>IFERROR(__xludf.DUMMYFUNCTION("GOOGLETRANSLATE(D666, ""he"", ""en"")"),"#VALUE!")</f>
        <v>#VALUE!</v>
      </c>
    </row>
    <row r="667" ht="15.75" customHeight="1">
      <c r="E667" s="4" t="str">
        <f>IFERROR(__xludf.DUMMYFUNCTION("GOOGLETRANSLATE(D667, ""he"", ""en"")"),"#VALUE!")</f>
        <v>#VALUE!</v>
      </c>
    </row>
    <row r="668" ht="15.75" customHeight="1">
      <c r="E668" s="4" t="str">
        <f>IFERROR(__xludf.DUMMYFUNCTION("GOOGLETRANSLATE(D668, ""he"", ""en"")"),"#VALUE!")</f>
        <v>#VALUE!</v>
      </c>
    </row>
    <row r="669" ht="15.75" customHeight="1">
      <c r="E669" s="4" t="str">
        <f>IFERROR(__xludf.DUMMYFUNCTION("GOOGLETRANSLATE(D669, ""he"", ""en"")"),"#VALUE!")</f>
        <v>#VALUE!</v>
      </c>
    </row>
    <row r="670" ht="15.75" customHeight="1">
      <c r="E670" s="4" t="str">
        <f>IFERROR(__xludf.DUMMYFUNCTION("GOOGLETRANSLATE(D670, ""he"", ""en"")"),"#VALUE!")</f>
        <v>#VALUE!</v>
      </c>
    </row>
    <row r="671" ht="15.75" customHeight="1">
      <c r="E671" s="4" t="str">
        <f>IFERROR(__xludf.DUMMYFUNCTION("GOOGLETRANSLATE(D671, ""he"", ""en"")"),"#VALUE!")</f>
        <v>#VALUE!</v>
      </c>
    </row>
    <row r="672" ht="15.75" customHeight="1">
      <c r="E672" s="4" t="str">
        <f>IFERROR(__xludf.DUMMYFUNCTION("GOOGLETRANSLATE(D672, ""he"", ""en"")"),"#VALUE!")</f>
        <v>#VALUE!</v>
      </c>
    </row>
    <row r="673" ht="15.75" customHeight="1">
      <c r="E673" s="4" t="str">
        <f>IFERROR(__xludf.DUMMYFUNCTION("GOOGLETRANSLATE(D673, ""he"", ""en"")"),"#VALUE!")</f>
        <v>#VALUE!</v>
      </c>
    </row>
    <row r="674" ht="15.75" customHeight="1">
      <c r="E674" s="4" t="str">
        <f>IFERROR(__xludf.DUMMYFUNCTION("GOOGLETRANSLATE(D674, ""he"", ""en"")"),"#VALUE!")</f>
        <v>#VALUE!</v>
      </c>
    </row>
    <row r="675" ht="15.75" customHeight="1">
      <c r="E675" s="4" t="str">
        <f>IFERROR(__xludf.DUMMYFUNCTION("GOOGLETRANSLATE(D675, ""he"", ""en"")"),"#VALUE!")</f>
        <v>#VALUE!</v>
      </c>
    </row>
    <row r="676" ht="15.75" customHeight="1">
      <c r="E676" s="4" t="str">
        <f>IFERROR(__xludf.DUMMYFUNCTION("GOOGLETRANSLATE(D676, ""he"", ""en"")"),"#VALUE!")</f>
        <v>#VALUE!</v>
      </c>
    </row>
    <row r="677" ht="15.75" customHeight="1">
      <c r="E677" s="4" t="str">
        <f>IFERROR(__xludf.DUMMYFUNCTION("GOOGLETRANSLATE(D677, ""he"", ""en"")"),"#VALUE!")</f>
        <v>#VALUE!</v>
      </c>
    </row>
    <row r="678" ht="15.75" customHeight="1">
      <c r="E678" s="4" t="str">
        <f>IFERROR(__xludf.DUMMYFUNCTION("GOOGLETRANSLATE(D678, ""he"", ""en"")"),"#VALUE!")</f>
        <v>#VALUE!</v>
      </c>
    </row>
    <row r="679" ht="15.75" customHeight="1">
      <c r="E679" s="4" t="str">
        <f>IFERROR(__xludf.DUMMYFUNCTION("GOOGLETRANSLATE(D679, ""he"", ""en"")"),"#VALUE!")</f>
        <v>#VALUE!</v>
      </c>
    </row>
    <row r="680" ht="15.75" customHeight="1">
      <c r="E680" s="4" t="str">
        <f>IFERROR(__xludf.DUMMYFUNCTION("GOOGLETRANSLATE(D680, ""he"", ""en"")"),"#VALUE!")</f>
        <v>#VALUE!</v>
      </c>
    </row>
    <row r="681" ht="15.75" customHeight="1">
      <c r="E681" s="4" t="str">
        <f>IFERROR(__xludf.DUMMYFUNCTION("GOOGLETRANSLATE(D681, ""he"", ""en"")"),"#VALUE!")</f>
        <v>#VALUE!</v>
      </c>
    </row>
    <row r="682" ht="15.75" customHeight="1">
      <c r="E682" s="4" t="str">
        <f>IFERROR(__xludf.DUMMYFUNCTION("GOOGLETRANSLATE(D682, ""he"", ""en"")"),"#VALUE!")</f>
        <v>#VALUE!</v>
      </c>
    </row>
    <row r="683" ht="15.75" customHeight="1">
      <c r="E683" s="4" t="str">
        <f>IFERROR(__xludf.DUMMYFUNCTION("GOOGLETRANSLATE(D683, ""he"", ""en"")"),"#VALUE!")</f>
        <v>#VALUE!</v>
      </c>
    </row>
    <row r="684" ht="15.75" customHeight="1">
      <c r="E684" s="4" t="str">
        <f>IFERROR(__xludf.DUMMYFUNCTION("GOOGLETRANSLATE(D684, ""he"", ""en"")"),"#VALUE!")</f>
        <v>#VALUE!</v>
      </c>
    </row>
    <row r="685" ht="15.75" customHeight="1">
      <c r="E685" s="4" t="str">
        <f>IFERROR(__xludf.DUMMYFUNCTION("GOOGLETRANSLATE(D685, ""he"", ""en"")"),"#VALUE!")</f>
        <v>#VALUE!</v>
      </c>
    </row>
    <row r="686" ht="15.75" customHeight="1">
      <c r="E686" s="4" t="str">
        <f>IFERROR(__xludf.DUMMYFUNCTION("GOOGLETRANSLATE(D686, ""he"", ""en"")"),"#VALUE!")</f>
        <v>#VALUE!</v>
      </c>
    </row>
    <row r="687" ht="15.75" customHeight="1">
      <c r="E687" s="4" t="str">
        <f>IFERROR(__xludf.DUMMYFUNCTION("GOOGLETRANSLATE(D687, ""he"", ""en"")"),"#VALUE!")</f>
        <v>#VALUE!</v>
      </c>
    </row>
    <row r="688" ht="15.75" customHeight="1">
      <c r="E688" s="4" t="str">
        <f>IFERROR(__xludf.DUMMYFUNCTION("GOOGLETRANSLATE(D688, ""he"", ""en"")"),"#VALUE!")</f>
        <v>#VALUE!</v>
      </c>
    </row>
    <row r="689" ht="15.75" customHeight="1">
      <c r="E689" s="4" t="str">
        <f>IFERROR(__xludf.DUMMYFUNCTION("GOOGLETRANSLATE(D689, ""he"", ""en"")"),"#VALUE!")</f>
        <v>#VALUE!</v>
      </c>
    </row>
    <row r="690" ht="15.75" customHeight="1">
      <c r="E690" s="4" t="str">
        <f>IFERROR(__xludf.DUMMYFUNCTION("GOOGLETRANSLATE(D690, ""he"", ""en"")"),"#VALUE!")</f>
        <v>#VALUE!</v>
      </c>
    </row>
    <row r="691" ht="15.75" customHeight="1">
      <c r="E691" s="4" t="str">
        <f>IFERROR(__xludf.DUMMYFUNCTION("GOOGLETRANSLATE(D691, ""he"", ""en"")"),"#VALUE!")</f>
        <v>#VALUE!</v>
      </c>
    </row>
    <row r="692" ht="15.75" customHeight="1">
      <c r="E692" s="4" t="str">
        <f>IFERROR(__xludf.DUMMYFUNCTION("GOOGLETRANSLATE(D692, ""he"", ""en"")"),"#VALUE!")</f>
        <v>#VALUE!</v>
      </c>
    </row>
    <row r="693" ht="15.75" customHeight="1">
      <c r="E693" s="4" t="str">
        <f>IFERROR(__xludf.DUMMYFUNCTION("GOOGLETRANSLATE(D693, ""he"", ""en"")"),"#VALUE!")</f>
        <v>#VALUE!</v>
      </c>
    </row>
    <row r="694" ht="15.75" customHeight="1">
      <c r="E694" s="4" t="str">
        <f>IFERROR(__xludf.DUMMYFUNCTION("GOOGLETRANSLATE(D694, ""he"", ""en"")"),"#VALUE!")</f>
        <v>#VALUE!</v>
      </c>
    </row>
    <row r="695" ht="15.75" customHeight="1">
      <c r="E695" s="4" t="str">
        <f>IFERROR(__xludf.DUMMYFUNCTION("GOOGLETRANSLATE(D695, ""he"", ""en"")"),"#VALUE!")</f>
        <v>#VALUE!</v>
      </c>
    </row>
    <row r="696" ht="15.75" customHeight="1">
      <c r="E696" s="4" t="str">
        <f>IFERROR(__xludf.DUMMYFUNCTION("GOOGLETRANSLATE(D696, ""he"", ""en"")"),"#VALUE!")</f>
        <v>#VALUE!</v>
      </c>
    </row>
    <row r="697" ht="15.75" customHeight="1">
      <c r="E697" s="4" t="str">
        <f>IFERROR(__xludf.DUMMYFUNCTION("GOOGLETRANSLATE(D697, ""he"", ""en"")"),"#VALUE!")</f>
        <v>#VALUE!</v>
      </c>
    </row>
    <row r="698" ht="15.75" customHeight="1">
      <c r="E698" s="4" t="str">
        <f>IFERROR(__xludf.DUMMYFUNCTION("GOOGLETRANSLATE(D698, ""he"", ""en"")"),"#VALUE!")</f>
        <v>#VALUE!</v>
      </c>
    </row>
    <row r="699" ht="15.75" customHeight="1">
      <c r="E699" s="4" t="str">
        <f>IFERROR(__xludf.DUMMYFUNCTION("GOOGLETRANSLATE(D699, ""he"", ""en"")"),"#VALUE!")</f>
        <v>#VALUE!</v>
      </c>
    </row>
    <row r="700" ht="15.75" customHeight="1">
      <c r="E700" s="4" t="str">
        <f>IFERROR(__xludf.DUMMYFUNCTION("GOOGLETRANSLATE(D700, ""he"", ""en"")"),"#VALUE!")</f>
        <v>#VALUE!</v>
      </c>
    </row>
    <row r="701" ht="15.75" customHeight="1">
      <c r="E701" s="4" t="str">
        <f>IFERROR(__xludf.DUMMYFUNCTION("GOOGLETRANSLATE(D701, ""he"", ""en"")"),"#VALUE!")</f>
        <v>#VALUE!</v>
      </c>
    </row>
    <row r="702" ht="15.75" customHeight="1">
      <c r="E702" s="4" t="str">
        <f>IFERROR(__xludf.DUMMYFUNCTION("GOOGLETRANSLATE(D702, ""he"", ""en"")"),"#VALUE!")</f>
        <v>#VALUE!</v>
      </c>
    </row>
    <row r="703" ht="15.75" customHeight="1">
      <c r="E703" s="4" t="str">
        <f>IFERROR(__xludf.DUMMYFUNCTION("GOOGLETRANSLATE(D703, ""he"", ""en"")"),"#VALUE!")</f>
        <v>#VALUE!</v>
      </c>
    </row>
    <row r="704" ht="15.75" customHeight="1">
      <c r="E704" s="4" t="str">
        <f>IFERROR(__xludf.DUMMYFUNCTION("GOOGLETRANSLATE(D704, ""he"", ""en"")"),"#VALUE!")</f>
        <v>#VALUE!</v>
      </c>
    </row>
    <row r="705" ht="15.75" customHeight="1">
      <c r="E705" s="4" t="str">
        <f>IFERROR(__xludf.DUMMYFUNCTION("GOOGLETRANSLATE(D705, ""he"", ""en"")"),"#VALUE!")</f>
        <v>#VALUE!</v>
      </c>
    </row>
    <row r="706" ht="15.75" customHeight="1">
      <c r="E706" s="4" t="str">
        <f>IFERROR(__xludf.DUMMYFUNCTION("GOOGLETRANSLATE(D706, ""he"", ""en"")"),"#VALUE!")</f>
        <v>#VALUE!</v>
      </c>
    </row>
    <row r="707" ht="15.75" customHeight="1">
      <c r="E707" s="4" t="str">
        <f>IFERROR(__xludf.DUMMYFUNCTION("GOOGLETRANSLATE(D707, ""he"", ""en"")"),"#VALUE!")</f>
        <v>#VALUE!</v>
      </c>
    </row>
    <row r="708" ht="15.75" customHeight="1">
      <c r="E708" s="4" t="str">
        <f>IFERROR(__xludf.DUMMYFUNCTION("GOOGLETRANSLATE(D708, ""he"", ""en"")"),"#VALUE!")</f>
        <v>#VALUE!</v>
      </c>
    </row>
    <row r="709" ht="15.75" customHeight="1">
      <c r="E709" s="4" t="str">
        <f>IFERROR(__xludf.DUMMYFUNCTION("GOOGLETRANSLATE(D709, ""he"", ""en"")"),"#VALUE!")</f>
        <v>#VALUE!</v>
      </c>
    </row>
    <row r="710" ht="15.75" customHeight="1">
      <c r="E710" s="4" t="str">
        <f>IFERROR(__xludf.DUMMYFUNCTION("GOOGLETRANSLATE(D710, ""he"", ""en"")"),"#VALUE!")</f>
        <v>#VALUE!</v>
      </c>
    </row>
    <row r="711" ht="15.75" customHeight="1">
      <c r="E711" s="4" t="str">
        <f>IFERROR(__xludf.DUMMYFUNCTION("GOOGLETRANSLATE(D711, ""he"", ""en"")"),"#VALUE!")</f>
        <v>#VALUE!</v>
      </c>
    </row>
    <row r="712" ht="15.75" customHeight="1">
      <c r="E712" s="4" t="str">
        <f>IFERROR(__xludf.DUMMYFUNCTION("GOOGLETRANSLATE(D712, ""he"", ""en"")"),"#VALUE!")</f>
        <v>#VALUE!</v>
      </c>
    </row>
    <row r="713" ht="15.75" customHeight="1">
      <c r="E713" s="4" t="str">
        <f>IFERROR(__xludf.DUMMYFUNCTION("GOOGLETRANSLATE(D713, ""he"", ""en"")"),"#VALUE!")</f>
        <v>#VALUE!</v>
      </c>
    </row>
    <row r="714" ht="15.75" customHeight="1">
      <c r="E714" s="4" t="str">
        <f>IFERROR(__xludf.DUMMYFUNCTION("GOOGLETRANSLATE(D714, ""he"", ""en"")"),"#VALUE!")</f>
        <v>#VALUE!</v>
      </c>
    </row>
    <row r="715" ht="15.75" customHeight="1">
      <c r="E715" s="4" t="str">
        <f>IFERROR(__xludf.DUMMYFUNCTION("GOOGLETRANSLATE(D715, ""he"", ""en"")"),"#VALUE!")</f>
        <v>#VALUE!</v>
      </c>
    </row>
    <row r="716" ht="15.75" customHeight="1">
      <c r="E716" s="4" t="str">
        <f>IFERROR(__xludf.DUMMYFUNCTION("GOOGLETRANSLATE(D716, ""he"", ""en"")"),"#VALUE!")</f>
        <v>#VALUE!</v>
      </c>
    </row>
    <row r="717" ht="15.75" customHeight="1">
      <c r="E717" s="4" t="str">
        <f>IFERROR(__xludf.DUMMYFUNCTION("GOOGLETRANSLATE(D717, ""he"", ""en"")"),"#VALUE!")</f>
        <v>#VALUE!</v>
      </c>
    </row>
    <row r="718" ht="15.75" customHeight="1">
      <c r="E718" s="4" t="str">
        <f>IFERROR(__xludf.DUMMYFUNCTION("GOOGLETRANSLATE(D718, ""he"", ""en"")"),"#VALUE!")</f>
        <v>#VALUE!</v>
      </c>
    </row>
    <row r="719" ht="15.75" customHeight="1">
      <c r="E719" s="4" t="str">
        <f>IFERROR(__xludf.DUMMYFUNCTION("GOOGLETRANSLATE(D719, ""he"", ""en"")"),"#VALUE!")</f>
        <v>#VALUE!</v>
      </c>
    </row>
    <row r="720" ht="15.75" customHeight="1">
      <c r="E720" s="4" t="str">
        <f>IFERROR(__xludf.DUMMYFUNCTION("GOOGLETRANSLATE(D720, ""he"", ""en"")"),"#VALUE!")</f>
        <v>#VALUE!</v>
      </c>
    </row>
    <row r="721" ht="15.75" customHeight="1">
      <c r="E721" s="4" t="str">
        <f>IFERROR(__xludf.DUMMYFUNCTION("GOOGLETRANSLATE(D721, ""he"", ""en"")"),"#VALUE!")</f>
        <v>#VALUE!</v>
      </c>
    </row>
    <row r="722" ht="15.75" customHeight="1">
      <c r="E722" s="4" t="str">
        <f>IFERROR(__xludf.DUMMYFUNCTION("GOOGLETRANSLATE(D722, ""he"", ""en"")"),"#VALUE!")</f>
        <v>#VALUE!</v>
      </c>
    </row>
    <row r="723" ht="15.75" customHeight="1">
      <c r="E723" s="4" t="str">
        <f>IFERROR(__xludf.DUMMYFUNCTION("GOOGLETRANSLATE(D723, ""he"", ""en"")"),"#VALUE!")</f>
        <v>#VALUE!</v>
      </c>
    </row>
    <row r="724" ht="15.75" customHeight="1">
      <c r="E724" s="4" t="str">
        <f>IFERROR(__xludf.DUMMYFUNCTION("GOOGLETRANSLATE(D724, ""he"", ""en"")"),"#VALUE!")</f>
        <v>#VALUE!</v>
      </c>
    </row>
    <row r="725" ht="15.75" customHeight="1">
      <c r="E725" s="4" t="str">
        <f>IFERROR(__xludf.DUMMYFUNCTION("GOOGLETRANSLATE(D725, ""he"", ""en"")"),"#VALUE!")</f>
        <v>#VALUE!</v>
      </c>
    </row>
    <row r="726" ht="15.75" customHeight="1">
      <c r="E726" s="4" t="str">
        <f>IFERROR(__xludf.DUMMYFUNCTION("GOOGLETRANSLATE(D726, ""he"", ""en"")"),"#VALUE!")</f>
        <v>#VALUE!</v>
      </c>
    </row>
    <row r="727" ht="15.75" customHeight="1">
      <c r="E727" s="4" t="str">
        <f>IFERROR(__xludf.DUMMYFUNCTION("GOOGLETRANSLATE(D727, ""he"", ""en"")"),"#VALUE!")</f>
        <v>#VALUE!</v>
      </c>
    </row>
    <row r="728" ht="15.75" customHeight="1">
      <c r="E728" s="4" t="str">
        <f>IFERROR(__xludf.DUMMYFUNCTION("GOOGLETRANSLATE(D728, ""he"", ""en"")"),"#VALUE!")</f>
        <v>#VALUE!</v>
      </c>
    </row>
    <row r="729" ht="15.75" customHeight="1">
      <c r="E729" s="4" t="str">
        <f>IFERROR(__xludf.DUMMYFUNCTION("GOOGLETRANSLATE(D729, ""he"", ""en"")"),"#VALUE!")</f>
        <v>#VALUE!</v>
      </c>
    </row>
    <row r="730" ht="15.75" customHeight="1">
      <c r="E730" s="4" t="str">
        <f>IFERROR(__xludf.DUMMYFUNCTION("GOOGLETRANSLATE(D730, ""he"", ""en"")"),"#VALUE!")</f>
        <v>#VALUE!</v>
      </c>
    </row>
    <row r="731" ht="15.75" customHeight="1">
      <c r="E731" s="4" t="str">
        <f>IFERROR(__xludf.DUMMYFUNCTION("GOOGLETRANSLATE(D731, ""he"", ""en"")"),"#VALUE!")</f>
        <v>#VALUE!</v>
      </c>
    </row>
    <row r="732" ht="15.75" customHeight="1">
      <c r="E732" s="4" t="str">
        <f>IFERROR(__xludf.DUMMYFUNCTION("GOOGLETRANSLATE(D732, ""he"", ""en"")"),"#VALUE!")</f>
        <v>#VALUE!</v>
      </c>
    </row>
    <row r="733" ht="15.75" customHeight="1">
      <c r="E733" s="4" t="str">
        <f>IFERROR(__xludf.DUMMYFUNCTION("GOOGLETRANSLATE(D733, ""he"", ""en"")"),"#VALUE!")</f>
        <v>#VALUE!</v>
      </c>
    </row>
    <row r="734" ht="15.75" customHeight="1">
      <c r="E734" s="4" t="str">
        <f>IFERROR(__xludf.DUMMYFUNCTION("GOOGLETRANSLATE(D734, ""he"", ""en"")"),"#VALUE!")</f>
        <v>#VALUE!</v>
      </c>
    </row>
    <row r="735" ht="15.75" customHeight="1">
      <c r="E735" s="4" t="str">
        <f>IFERROR(__xludf.DUMMYFUNCTION("GOOGLETRANSLATE(D735, ""he"", ""en"")"),"#VALUE!")</f>
        <v>#VALUE!</v>
      </c>
    </row>
    <row r="736" ht="15.75" customHeight="1">
      <c r="E736" s="4" t="str">
        <f>IFERROR(__xludf.DUMMYFUNCTION("GOOGLETRANSLATE(D736, ""he"", ""en"")"),"#VALUE!")</f>
        <v>#VALUE!</v>
      </c>
    </row>
    <row r="737" ht="15.75" customHeight="1">
      <c r="E737" s="4" t="str">
        <f>IFERROR(__xludf.DUMMYFUNCTION("GOOGLETRANSLATE(D737, ""he"", ""en"")"),"#VALUE!")</f>
        <v>#VALUE!</v>
      </c>
    </row>
    <row r="738" ht="15.75" customHeight="1">
      <c r="E738" s="4" t="str">
        <f>IFERROR(__xludf.DUMMYFUNCTION("GOOGLETRANSLATE(D738, ""he"", ""en"")"),"#VALUE!")</f>
        <v>#VALUE!</v>
      </c>
    </row>
    <row r="739" ht="15.75" customHeight="1">
      <c r="E739" s="4" t="str">
        <f>IFERROR(__xludf.DUMMYFUNCTION("GOOGLETRANSLATE(D739, ""he"", ""en"")"),"#VALUE!")</f>
        <v>#VALUE!</v>
      </c>
    </row>
    <row r="740" ht="15.75" customHeight="1">
      <c r="E740" s="4" t="str">
        <f>IFERROR(__xludf.DUMMYFUNCTION("GOOGLETRANSLATE(D740, ""he"", ""en"")"),"#VALUE!")</f>
        <v>#VALUE!</v>
      </c>
    </row>
    <row r="741" ht="15.75" customHeight="1">
      <c r="E741" s="4" t="str">
        <f>IFERROR(__xludf.DUMMYFUNCTION("GOOGLETRANSLATE(D741, ""he"", ""en"")"),"#VALUE!")</f>
        <v>#VALUE!</v>
      </c>
    </row>
    <row r="742" ht="15.75" customHeight="1">
      <c r="E742" s="4" t="str">
        <f>IFERROR(__xludf.DUMMYFUNCTION("GOOGLETRANSLATE(D742, ""he"", ""en"")"),"#VALUE!")</f>
        <v>#VALUE!</v>
      </c>
    </row>
    <row r="743" ht="15.75" customHeight="1">
      <c r="E743" s="4" t="str">
        <f>IFERROR(__xludf.DUMMYFUNCTION("GOOGLETRANSLATE(D743, ""he"", ""en"")"),"#VALUE!")</f>
        <v>#VALUE!</v>
      </c>
    </row>
    <row r="744" ht="15.75" customHeight="1">
      <c r="E744" s="4" t="str">
        <f>IFERROR(__xludf.DUMMYFUNCTION("GOOGLETRANSLATE(D744, ""he"", ""en"")"),"#VALUE!")</f>
        <v>#VALUE!</v>
      </c>
    </row>
    <row r="745" ht="15.75" customHeight="1">
      <c r="E745" s="4" t="str">
        <f>IFERROR(__xludf.DUMMYFUNCTION("GOOGLETRANSLATE(D745, ""he"", ""en"")"),"#VALUE!")</f>
        <v>#VALUE!</v>
      </c>
    </row>
    <row r="746" ht="15.75" customHeight="1">
      <c r="E746" s="4" t="str">
        <f>IFERROR(__xludf.DUMMYFUNCTION("GOOGLETRANSLATE(D746, ""he"", ""en"")"),"#VALUE!")</f>
        <v>#VALUE!</v>
      </c>
    </row>
    <row r="747" ht="15.75" customHeight="1">
      <c r="E747" s="4" t="str">
        <f>IFERROR(__xludf.DUMMYFUNCTION("GOOGLETRANSLATE(D747, ""he"", ""en"")"),"#VALUE!")</f>
        <v>#VALUE!</v>
      </c>
    </row>
    <row r="748" ht="15.75" customHeight="1">
      <c r="E748" s="4" t="str">
        <f>IFERROR(__xludf.DUMMYFUNCTION("GOOGLETRANSLATE(D748, ""he"", ""en"")"),"#VALUE!")</f>
        <v>#VALUE!</v>
      </c>
    </row>
    <row r="749" ht="15.75" customHeight="1">
      <c r="E749" s="4" t="str">
        <f>IFERROR(__xludf.DUMMYFUNCTION("GOOGLETRANSLATE(D749, ""he"", ""en"")"),"#VALUE!")</f>
        <v>#VALUE!</v>
      </c>
    </row>
    <row r="750" ht="15.75" customHeight="1">
      <c r="E750" s="4" t="str">
        <f>IFERROR(__xludf.DUMMYFUNCTION("GOOGLETRANSLATE(D750, ""he"", ""en"")"),"#VALUE!")</f>
        <v>#VALUE!</v>
      </c>
    </row>
    <row r="751" ht="15.75" customHeight="1">
      <c r="E751" s="4" t="str">
        <f>IFERROR(__xludf.DUMMYFUNCTION("GOOGLETRANSLATE(D751, ""he"", ""en"")"),"#VALUE!")</f>
        <v>#VALUE!</v>
      </c>
    </row>
    <row r="752" ht="15.75" customHeight="1">
      <c r="E752" s="4" t="str">
        <f>IFERROR(__xludf.DUMMYFUNCTION("GOOGLETRANSLATE(D752, ""he"", ""en"")"),"#VALUE!")</f>
        <v>#VALUE!</v>
      </c>
    </row>
    <row r="753" ht="15.75" customHeight="1">
      <c r="E753" s="4" t="str">
        <f>IFERROR(__xludf.DUMMYFUNCTION("GOOGLETRANSLATE(D753, ""he"", ""en"")"),"#VALUE!")</f>
        <v>#VALUE!</v>
      </c>
    </row>
    <row r="754" ht="15.75" customHeight="1">
      <c r="E754" s="4" t="str">
        <f>IFERROR(__xludf.DUMMYFUNCTION("GOOGLETRANSLATE(D754, ""he"", ""en"")"),"#VALUE!")</f>
        <v>#VALUE!</v>
      </c>
    </row>
    <row r="755" ht="15.75" customHeight="1">
      <c r="E755" s="4" t="str">
        <f>IFERROR(__xludf.DUMMYFUNCTION("GOOGLETRANSLATE(D755, ""he"", ""en"")"),"#VALUE!")</f>
        <v>#VALUE!</v>
      </c>
    </row>
    <row r="756" ht="15.75" customHeight="1">
      <c r="E756" s="4" t="str">
        <f>IFERROR(__xludf.DUMMYFUNCTION("GOOGLETRANSLATE(D756, ""he"", ""en"")"),"#VALUE!")</f>
        <v>#VALUE!</v>
      </c>
    </row>
    <row r="757" ht="15.75" customHeight="1">
      <c r="E757" s="4" t="str">
        <f>IFERROR(__xludf.DUMMYFUNCTION("GOOGLETRANSLATE(D757, ""he"", ""en"")"),"#VALUE!")</f>
        <v>#VALUE!</v>
      </c>
    </row>
    <row r="758" ht="15.75" customHeight="1">
      <c r="E758" s="4" t="str">
        <f>IFERROR(__xludf.DUMMYFUNCTION("GOOGLETRANSLATE(D758, ""he"", ""en"")"),"#VALUE!")</f>
        <v>#VALUE!</v>
      </c>
    </row>
    <row r="759" ht="15.75" customHeight="1">
      <c r="E759" s="4" t="str">
        <f>IFERROR(__xludf.DUMMYFUNCTION("GOOGLETRANSLATE(D759, ""he"", ""en"")"),"#VALUE!")</f>
        <v>#VALUE!</v>
      </c>
    </row>
    <row r="760" ht="15.75" customHeight="1">
      <c r="E760" s="4" t="str">
        <f>IFERROR(__xludf.DUMMYFUNCTION("GOOGLETRANSLATE(D760, ""he"", ""en"")"),"#VALUE!")</f>
        <v>#VALUE!</v>
      </c>
    </row>
    <row r="761" ht="15.75" customHeight="1">
      <c r="E761" s="4" t="str">
        <f>IFERROR(__xludf.DUMMYFUNCTION("GOOGLETRANSLATE(D761, ""he"", ""en"")"),"#VALUE!")</f>
        <v>#VALUE!</v>
      </c>
    </row>
    <row r="762" ht="15.75" customHeight="1">
      <c r="E762" s="4" t="str">
        <f>IFERROR(__xludf.DUMMYFUNCTION("GOOGLETRANSLATE(D762, ""he"", ""en"")"),"#VALUE!")</f>
        <v>#VALUE!</v>
      </c>
    </row>
    <row r="763" ht="15.75" customHeight="1">
      <c r="E763" s="4" t="str">
        <f>IFERROR(__xludf.DUMMYFUNCTION("GOOGLETRANSLATE(D763, ""he"", ""en"")"),"#VALUE!")</f>
        <v>#VALUE!</v>
      </c>
    </row>
    <row r="764" ht="15.75" customHeight="1">
      <c r="E764" s="4" t="str">
        <f>IFERROR(__xludf.DUMMYFUNCTION("GOOGLETRANSLATE(D764, ""he"", ""en"")"),"#VALUE!")</f>
        <v>#VALUE!</v>
      </c>
    </row>
    <row r="765" ht="15.75" customHeight="1">
      <c r="E765" s="4" t="str">
        <f>IFERROR(__xludf.DUMMYFUNCTION("GOOGLETRANSLATE(D765, ""he"", ""en"")"),"#VALUE!")</f>
        <v>#VALUE!</v>
      </c>
    </row>
    <row r="766" ht="15.75" customHeight="1">
      <c r="E766" s="4" t="str">
        <f>IFERROR(__xludf.DUMMYFUNCTION("GOOGLETRANSLATE(D766, ""he"", ""en"")"),"#VALUE!")</f>
        <v>#VALUE!</v>
      </c>
    </row>
    <row r="767" ht="15.75" customHeight="1">
      <c r="E767" s="4" t="str">
        <f>IFERROR(__xludf.DUMMYFUNCTION("GOOGLETRANSLATE(D767, ""he"", ""en"")"),"#VALUE!")</f>
        <v>#VALUE!</v>
      </c>
    </row>
    <row r="768" ht="15.75" customHeight="1">
      <c r="E768" s="4" t="str">
        <f>IFERROR(__xludf.DUMMYFUNCTION("GOOGLETRANSLATE(D768, ""he"", ""en"")"),"#VALUE!")</f>
        <v>#VALUE!</v>
      </c>
    </row>
    <row r="769" ht="15.75" customHeight="1">
      <c r="E769" s="4" t="str">
        <f>IFERROR(__xludf.DUMMYFUNCTION("GOOGLETRANSLATE(D769, ""he"", ""en"")"),"#VALUE!")</f>
        <v>#VALUE!</v>
      </c>
    </row>
    <row r="770" ht="15.75" customHeight="1">
      <c r="E770" s="4" t="str">
        <f>IFERROR(__xludf.DUMMYFUNCTION("GOOGLETRANSLATE(D770, ""he"", ""en"")"),"#VALUE!")</f>
        <v>#VALUE!</v>
      </c>
    </row>
    <row r="771" ht="15.75" customHeight="1">
      <c r="E771" s="4" t="str">
        <f>IFERROR(__xludf.DUMMYFUNCTION("GOOGLETRANSLATE(D771, ""he"", ""en"")"),"#VALUE!")</f>
        <v>#VALUE!</v>
      </c>
    </row>
    <row r="772" ht="15.75" customHeight="1">
      <c r="E772" s="4" t="str">
        <f>IFERROR(__xludf.DUMMYFUNCTION("GOOGLETRANSLATE(D772, ""he"", ""en"")"),"#VALUE!")</f>
        <v>#VALUE!</v>
      </c>
    </row>
    <row r="773" ht="15.75" customHeight="1">
      <c r="E773" s="4" t="str">
        <f>IFERROR(__xludf.DUMMYFUNCTION("GOOGLETRANSLATE(D773, ""he"", ""en"")"),"#VALUE!")</f>
        <v>#VALUE!</v>
      </c>
    </row>
    <row r="774" ht="15.75" customHeight="1">
      <c r="E774" s="4" t="str">
        <f>IFERROR(__xludf.DUMMYFUNCTION("GOOGLETRANSLATE(D774, ""he"", ""en"")"),"#VALUE!")</f>
        <v>#VALUE!</v>
      </c>
    </row>
    <row r="775" ht="15.75" customHeight="1">
      <c r="E775" s="4" t="str">
        <f>IFERROR(__xludf.DUMMYFUNCTION("GOOGLETRANSLATE(D775, ""he"", ""en"")"),"#VALUE!")</f>
        <v>#VALUE!</v>
      </c>
    </row>
    <row r="776" ht="15.75" customHeight="1">
      <c r="E776" s="4" t="str">
        <f>IFERROR(__xludf.DUMMYFUNCTION("GOOGLETRANSLATE(D776, ""he"", ""en"")"),"#VALUE!")</f>
        <v>#VALUE!</v>
      </c>
    </row>
    <row r="777" ht="15.75" customHeight="1">
      <c r="E777" s="4" t="str">
        <f>IFERROR(__xludf.DUMMYFUNCTION("GOOGLETRANSLATE(D777, ""he"", ""en"")"),"#VALUE!")</f>
        <v>#VALUE!</v>
      </c>
    </row>
    <row r="778" ht="15.75" customHeight="1">
      <c r="E778" s="4" t="str">
        <f>IFERROR(__xludf.DUMMYFUNCTION("GOOGLETRANSLATE(D778, ""he"", ""en"")"),"#VALUE!")</f>
        <v>#VALUE!</v>
      </c>
    </row>
    <row r="779" ht="15.75" customHeight="1">
      <c r="E779" s="4" t="str">
        <f>IFERROR(__xludf.DUMMYFUNCTION("GOOGLETRANSLATE(D779, ""he"", ""en"")"),"#VALUE!")</f>
        <v>#VALUE!</v>
      </c>
    </row>
    <row r="780" ht="15.75" customHeight="1">
      <c r="E780" s="4" t="str">
        <f>IFERROR(__xludf.DUMMYFUNCTION("GOOGLETRANSLATE(D780, ""he"", ""en"")"),"#VALUE!")</f>
        <v>#VALUE!</v>
      </c>
    </row>
    <row r="781" ht="15.75" customHeight="1">
      <c r="E781" s="4" t="str">
        <f>IFERROR(__xludf.DUMMYFUNCTION("GOOGLETRANSLATE(D781, ""he"", ""en"")"),"#VALUE!")</f>
        <v>#VALUE!</v>
      </c>
    </row>
    <row r="782" ht="15.75" customHeight="1">
      <c r="E782" s="4" t="str">
        <f>IFERROR(__xludf.DUMMYFUNCTION("GOOGLETRANSLATE(D782, ""he"", ""en"")"),"#VALUE!")</f>
        <v>#VALUE!</v>
      </c>
    </row>
    <row r="783" ht="15.75" customHeight="1">
      <c r="E783" s="4" t="str">
        <f>IFERROR(__xludf.DUMMYFUNCTION("GOOGLETRANSLATE(D783, ""he"", ""en"")"),"#VALUE!")</f>
        <v>#VALUE!</v>
      </c>
    </row>
    <row r="784" ht="15.75" customHeight="1">
      <c r="E784" s="4" t="str">
        <f>IFERROR(__xludf.DUMMYFUNCTION("GOOGLETRANSLATE(D784, ""he"", ""en"")"),"#VALUE!")</f>
        <v>#VALUE!</v>
      </c>
    </row>
    <row r="785" ht="15.75" customHeight="1">
      <c r="E785" s="4" t="str">
        <f>IFERROR(__xludf.DUMMYFUNCTION("GOOGLETRANSLATE(D785, ""he"", ""en"")"),"#VALUE!")</f>
        <v>#VALUE!</v>
      </c>
    </row>
    <row r="786" ht="15.75" customHeight="1">
      <c r="E786" s="4" t="str">
        <f>IFERROR(__xludf.DUMMYFUNCTION("GOOGLETRANSLATE(D786, ""he"", ""en"")"),"#VALUE!")</f>
        <v>#VALUE!</v>
      </c>
    </row>
    <row r="787" ht="15.75" customHeight="1">
      <c r="E787" s="4" t="str">
        <f>IFERROR(__xludf.DUMMYFUNCTION("GOOGLETRANSLATE(D787, ""he"", ""en"")"),"#VALUE!")</f>
        <v>#VALUE!</v>
      </c>
    </row>
    <row r="788" ht="15.75" customHeight="1">
      <c r="E788" s="4" t="str">
        <f>IFERROR(__xludf.DUMMYFUNCTION("GOOGLETRANSLATE(D788, ""he"", ""en"")"),"#VALUE!")</f>
        <v>#VALUE!</v>
      </c>
    </row>
    <row r="789" ht="15.75" customHeight="1">
      <c r="E789" s="4" t="str">
        <f>IFERROR(__xludf.DUMMYFUNCTION("GOOGLETRANSLATE(D789, ""he"", ""en"")"),"#VALUE!")</f>
        <v>#VALUE!</v>
      </c>
    </row>
    <row r="790" ht="15.75" customHeight="1">
      <c r="E790" s="4" t="str">
        <f>IFERROR(__xludf.DUMMYFUNCTION("GOOGLETRANSLATE(D790, ""he"", ""en"")"),"#VALUE!")</f>
        <v>#VALUE!</v>
      </c>
    </row>
    <row r="791" ht="15.75" customHeight="1">
      <c r="E791" s="4" t="str">
        <f>IFERROR(__xludf.DUMMYFUNCTION("GOOGLETRANSLATE(D791, ""he"", ""en"")"),"#VALUE!")</f>
        <v>#VALUE!</v>
      </c>
    </row>
    <row r="792" ht="15.75" customHeight="1">
      <c r="E792" s="4" t="str">
        <f>IFERROR(__xludf.DUMMYFUNCTION("GOOGLETRANSLATE(D792, ""he"", ""en"")"),"#VALUE!")</f>
        <v>#VALUE!</v>
      </c>
    </row>
    <row r="793" ht="15.75" customHeight="1">
      <c r="E793" s="4" t="str">
        <f>IFERROR(__xludf.DUMMYFUNCTION("GOOGLETRANSLATE(D793, ""he"", ""en"")"),"#VALUE!")</f>
        <v>#VALUE!</v>
      </c>
    </row>
    <row r="794" ht="15.75" customHeight="1">
      <c r="E794" s="4" t="str">
        <f>IFERROR(__xludf.DUMMYFUNCTION("GOOGLETRANSLATE(D794, ""he"", ""en"")"),"#VALUE!")</f>
        <v>#VALUE!</v>
      </c>
    </row>
    <row r="795" ht="15.75" customHeight="1">
      <c r="E795" s="4" t="str">
        <f>IFERROR(__xludf.DUMMYFUNCTION("GOOGLETRANSLATE(D795, ""he"", ""en"")"),"#VALUE!")</f>
        <v>#VALUE!</v>
      </c>
    </row>
    <row r="796" ht="15.75" customHeight="1">
      <c r="E796" s="4" t="str">
        <f>IFERROR(__xludf.DUMMYFUNCTION("GOOGLETRANSLATE(D796, ""he"", ""en"")"),"#VALUE!")</f>
        <v>#VALUE!</v>
      </c>
    </row>
    <row r="797" ht="15.75" customHeight="1">
      <c r="E797" s="4" t="str">
        <f>IFERROR(__xludf.DUMMYFUNCTION("GOOGLETRANSLATE(D797, ""he"", ""en"")"),"#VALUE!")</f>
        <v>#VALUE!</v>
      </c>
    </row>
    <row r="798" ht="15.75" customHeight="1">
      <c r="E798" s="4" t="str">
        <f>IFERROR(__xludf.DUMMYFUNCTION("GOOGLETRANSLATE(D798, ""he"", ""en"")"),"#VALUE!")</f>
        <v>#VALUE!</v>
      </c>
    </row>
    <row r="799" ht="15.75" customHeight="1">
      <c r="E799" s="4" t="str">
        <f>IFERROR(__xludf.DUMMYFUNCTION("GOOGLETRANSLATE(D799, ""he"", ""en"")"),"#VALUE!")</f>
        <v>#VALUE!</v>
      </c>
    </row>
    <row r="800" ht="15.75" customHeight="1">
      <c r="E800" s="4" t="str">
        <f>IFERROR(__xludf.DUMMYFUNCTION("GOOGLETRANSLATE(D800, ""he"", ""en"")"),"#VALUE!")</f>
        <v>#VALUE!</v>
      </c>
    </row>
    <row r="801" ht="15.75" customHeight="1">
      <c r="E801" s="4" t="str">
        <f>IFERROR(__xludf.DUMMYFUNCTION("GOOGLETRANSLATE(D801, ""he"", ""en"")"),"#VALUE!")</f>
        <v>#VALUE!</v>
      </c>
    </row>
    <row r="802" ht="15.75" customHeight="1">
      <c r="E802" s="4" t="str">
        <f>IFERROR(__xludf.DUMMYFUNCTION("GOOGLETRANSLATE(D802, ""he"", ""en"")"),"#VALUE!")</f>
        <v>#VALUE!</v>
      </c>
    </row>
    <row r="803" ht="15.75" customHeight="1">
      <c r="E803" s="4" t="str">
        <f>IFERROR(__xludf.DUMMYFUNCTION("GOOGLETRANSLATE(D803, ""he"", ""en"")"),"#VALUE!")</f>
        <v>#VALUE!</v>
      </c>
    </row>
    <row r="804" ht="15.75" customHeight="1">
      <c r="E804" s="4" t="str">
        <f>IFERROR(__xludf.DUMMYFUNCTION("GOOGLETRANSLATE(D804, ""he"", ""en"")"),"#VALUE!")</f>
        <v>#VALUE!</v>
      </c>
    </row>
    <row r="805" ht="15.75" customHeight="1">
      <c r="E805" s="4" t="str">
        <f>IFERROR(__xludf.DUMMYFUNCTION("GOOGLETRANSLATE(D805, ""he"", ""en"")"),"#VALUE!")</f>
        <v>#VALUE!</v>
      </c>
    </row>
    <row r="806" ht="15.75" customHeight="1">
      <c r="E806" s="4" t="str">
        <f>IFERROR(__xludf.DUMMYFUNCTION("GOOGLETRANSLATE(D806, ""he"", ""en"")"),"#VALUE!")</f>
        <v>#VALUE!</v>
      </c>
    </row>
    <row r="807" ht="15.75" customHeight="1">
      <c r="E807" s="4" t="str">
        <f>IFERROR(__xludf.DUMMYFUNCTION("GOOGLETRANSLATE(D807, ""he"", ""en"")"),"#VALUE!")</f>
        <v>#VALUE!</v>
      </c>
    </row>
    <row r="808" ht="15.75" customHeight="1">
      <c r="E808" s="4" t="str">
        <f>IFERROR(__xludf.DUMMYFUNCTION("GOOGLETRANSLATE(D808, ""he"", ""en"")"),"#VALUE!")</f>
        <v>#VALUE!</v>
      </c>
    </row>
    <row r="809" ht="15.75" customHeight="1">
      <c r="E809" s="4" t="str">
        <f>IFERROR(__xludf.DUMMYFUNCTION("GOOGLETRANSLATE(D809, ""he"", ""en"")"),"#VALUE!")</f>
        <v>#VALUE!</v>
      </c>
    </row>
    <row r="810" ht="15.75" customHeight="1">
      <c r="E810" s="4" t="str">
        <f>IFERROR(__xludf.DUMMYFUNCTION("GOOGLETRANSLATE(D810, ""he"", ""en"")"),"#VALUE!")</f>
        <v>#VALUE!</v>
      </c>
    </row>
    <row r="811" ht="15.75" customHeight="1">
      <c r="E811" s="4" t="str">
        <f>IFERROR(__xludf.DUMMYFUNCTION("GOOGLETRANSLATE(D811, ""he"", ""en"")"),"#VALUE!")</f>
        <v>#VALUE!</v>
      </c>
    </row>
    <row r="812" ht="15.75" customHeight="1">
      <c r="E812" s="4" t="str">
        <f>IFERROR(__xludf.DUMMYFUNCTION("GOOGLETRANSLATE(D812, ""he"", ""en"")"),"#VALUE!")</f>
        <v>#VALUE!</v>
      </c>
    </row>
    <row r="813" ht="15.75" customHeight="1">
      <c r="E813" s="4" t="str">
        <f>IFERROR(__xludf.DUMMYFUNCTION("GOOGLETRANSLATE(D813, ""he"", ""en"")"),"#VALUE!")</f>
        <v>#VALUE!</v>
      </c>
    </row>
    <row r="814" ht="15.75" customHeight="1">
      <c r="E814" s="4" t="str">
        <f>IFERROR(__xludf.DUMMYFUNCTION("GOOGLETRANSLATE(D814, ""he"", ""en"")"),"#VALUE!")</f>
        <v>#VALUE!</v>
      </c>
    </row>
    <row r="815" ht="15.75" customHeight="1">
      <c r="E815" s="4" t="str">
        <f>IFERROR(__xludf.DUMMYFUNCTION("GOOGLETRANSLATE(D815, ""he"", ""en"")"),"#VALUE!")</f>
        <v>#VALUE!</v>
      </c>
    </row>
    <row r="816" ht="15.75" customHeight="1">
      <c r="E816" s="4" t="str">
        <f>IFERROR(__xludf.DUMMYFUNCTION("GOOGLETRANSLATE(D816, ""he"", ""en"")"),"#VALUE!")</f>
        <v>#VALUE!</v>
      </c>
    </row>
    <row r="817" ht="15.75" customHeight="1">
      <c r="E817" s="4" t="str">
        <f>IFERROR(__xludf.DUMMYFUNCTION("GOOGLETRANSLATE(D817, ""he"", ""en"")"),"#VALUE!")</f>
        <v>#VALUE!</v>
      </c>
    </row>
    <row r="818" ht="15.75" customHeight="1">
      <c r="E818" s="4" t="str">
        <f>IFERROR(__xludf.DUMMYFUNCTION("GOOGLETRANSLATE(D818, ""he"", ""en"")"),"#VALUE!")</f>
        <v>#VALUE!</v>
      </c>
    </row>
    <row r="819" ht="15.75" customHeight="1">
      <c r="E819" s="4" t="str">
        <f>IFERROR(__xludf.DUMMYFUNCTION("GOOGLETRANSLATE(D819, ""he"", ""en"")"),"#VALUE!")</f>
        <v>#VALUE!</v>
      </c>
    </row>
    <row r="820" ht="15.75" customHeight="1">
      <c r="E820" s="4" t="str">
        <f>IFERROR(__xludf.DUMMYFUNCTION("GOOGLETRANSLATE(D820, ""he"", ""en"")"),"#VALUE!")</f>
        <v>#VALUE!</v>
      </c>
    </row>
    <row r="821" ht="15.75" customHeight="1">
      <c r="E821" s="4" t="str">
        <f>IFERROR(__xludf.DUMMYFUNCTION("GOOGLETRANSLATE(D821, ""he"", ""en"")"),"#VALUE!")</f>
        <v>#VALUE!</v>
      </c>
    </row>
    <row r="822" ht="15.75" customHeight="1">
      <c r="E822" s="4" t="str">
        <f>IFERROR(__xludf.DUMMYFUNCTION("GOOGLETRANSLATE(D822, ""he"", ""en"")"),"#VALUE!")</f>
        <v>#VALUE!</v>
      </c>
    </row>
    <row r="823" ht="15.75" customHeight="1">
      <c r="E823" s="4" t="str">
        <f>IFERROR(__xludf.DUMMYFUNCTION("GOOGLETRANSLATE(D823, ""he"", ""en"")"),"#VALUE!")</f>
        <v>#VALUE!</v>
      </c>
    </row>
    <row r="824" ht="15.75" customHeight="1">
      <c r="E824" s="4" t="str">
        <f>IFERROR(__xludf.DUMMYFUNCTION("GOOGLETRANSLATE(D824, ""he"", ""en"")"),"#VALUE!")</f>
        <v>#VALUE!</v>
      </c>
    </row>
    <row r="825" ht="15.75" customHeight="1">
      <c r="E825" s="4" t="str">
        <f>IFERROR(__xludf.DUMMYFUNCTION("GOOGLETRANSLATE(D825, ""he"", ""en"")"),"#VALUE!")</f>
        <v>#VALUE!</v>
      </c>
    </row>
    <row r="826" ht="15.75" customHeight="1">
      <c r="E826" s="4" t="str">
        <f>IFERROR(__xludf.DUMMYFUNCTION("GOOGLETRANSLATE(D826, ""he"", ""en"")"),"#VALUE!")</f>
        <v>#VALUE!</v>
      </c>
    </row>
    <row r="827" ht="15.75" customHeight="1">
      <c r="E827" s="4" t="str">
        <f>IFERROR(__xludf.DUMMYFUNCTION("GOOGLETRANSLATE(D827, ""he"", ""en"")"),"#VALUE!")</f>
        <v>#VALUE!</v>
      </c>
    </row>
    <row r="828" ht="15.75" customHeight="1">
      <c r="E828" s="4" t="str">
        <f>IFERROR(__xludf.DUMMYFUNCTION("GOOGLETRANSLATE(D828, ""he"", ""en"")"),"#VALUE!")</f>
        <v>#VALUE!</v>
      </c>
    </row>
    <row r="829" ht="15.75" customHeight="1">
      <c r="E829" s="4" t="str">
        <f>IFERROR(__xludf.DUMMYFUNCTION("GOOGLETRANSLATE(D829, ""he"", ""en"")"),"#VALUE!")</f>
        <v>#VALUE!</v>
      </c>
    </row>
    <row r="830" ht="15.75" customHeight="1">
      <c r="E830" s="4" t="str">
        <f>IFERROR(__xludf.DUMMYFUNCTION("GOOGLETRANSLATE(D830, ""he"", ""en"")"),"#VALUE!")</f>
        <v>#VALUE!</v>
      </c>
    </row>
    <row r="831" ht="15.75" customHeight="1">
      <c r="E831" s="4" t="str">
        <f>IFERROR(__xludf.DUMMYFUNCTION("GOOGLETRANSLATE(D831, ""he"", ""en"")"),"#VALUE!")</f>
        <v>#VALUE!</v>
      </c>
    </row>
    <row r="832" ht="15.75" customHeight="1">
      <c r="E832" s="4" t="str">
        <f>IFERROR(__xludf.DUMMYFUNCTION("GOOGLETRANSLATE(D832, ""he"", ""en"")"),"#VALUE!")</f>
        <v>#VALUE!</v>
      </c>
    </row>
    <row r="833" ht="15.75" customHeight="1">
      <c r="E833" s="4" t="str">
        <f>IFERROR(__xludf.DUMMYFUNCTION("GOOGLETRANSLATE(D833, ""he"", ""en"")"),"#VALUE!")</f>
        <v>#VALUE!</v>
      </c>
    </row>
    <row r="834" ht="15.75" customHeight="1">
      <c r="E834" s="4" t="str">
        <f>IFERROR(__xludf.DUMMYFUNCTION("GOOGLETRANSLATE(D834, ""he"", ""en"")"),"#VALUE!")</f>
        <v>#VALUE!</v>
      </c>
    </row>
    <row r="835" ht="15.75" customHeight="1">
      <c r="E835" s="4" t="str">
        <f>IFERROR(__xludf.DUMMYFUNCTION("GOOGLETRANSLATE(D835, ""he"", ""en"")"),"#VALUE!")</f>
        <v>#VALUE!</v>
      </c>
    </row>
    <row r="836" ht="15.75" customHeight="1">
      <c r="E836" s="4" t="str">
        <f>IFERROR(__xludf.DUMMYFUNCTION("GOOGLETRANSLATE(D836, ""he"", ""en"")"),"#VALUE!")</f>
        <v>#VALUE!</v>
      </c>
    </row>
    <row r="837" ht="15.75" customHeight="1">
      <c r="E837" s="4" t="str">
        <f>IFERROR(__xludf.DUMMYFUNCTION("GOOGLETRANSLATE(D837, ""he"", ""en"")"),"#VALUE!")</f>
        <v>#VALUE!</v>
      </c>
    </row>
    <row r="838" ht="15.75" customHeight="1">
      <c r="E838" s="4" t="str">
        <f>IFERROR(__xludf.DUMMYFUNCTION("GOOGLETRANSLATE(D838, ""he"", ""en"")"),"#VALUE!")</f>
        <v>#VALUE!</v>
      </c>
    </row>
    <row r="839" ht="15.75" customHeight="1">
      <c r="E839" s="4" t="str">
        <f>IFERROR(__xludf.DUMMYFUNCTION("GOOGLETRANSLATE(D839, ""he"", ""en"")"),"#VALUE!")</f>
        <v>#VALUE!</v>
      </c>
    </row>
    <row r="840" ht="15.75" customHeight="1">
      <c r="E840" s="4" t="str">
        <f>IFERROR(__xludf.DUMMYFUNCTION("GOOGLETRANSLATE(D840, ""he"", ""en"")"),"#VALUE!")</f>
        <v>#VALUE!</v>
      </c>
    </row>
    <row r="841" ht="15.75" customHeight="1">
      <c r="E841" s="4" t="str">
        <f>IFERROR(__xludf.DUMMYFUNCTION("GOOGLETRANSLATE(D841, ""he"", ""en"")"),"#VALUE!")</f>
        <v>#VALUE!</v>
      </c>
    </row>
    <row r="842" ht="15.75" customHeight="1">
      <c r="E842" s="4" t="str">
        <f>IFERROR(__xludf.DUMMYFUNCTION("GOOGLETRANSLATE(D842, ""he"", ""en"")"),"#VALUE!")</f>
        <v>#VALUE!</v>
      </c>
    </row>
    <row r="843" ht="15.75" customHeight="1">
      <c r="E843" s="4" t="str">
        <f>IFERROR(__xludf.DUMMYFUNCTION("GOOGLETRANSLATE(D843, ""he"", ""en"")"),"#VALUE!")</f>
        <v>#VALUE!</v>
      </c>
    </row>
    <row r="844" ht="15.75" customHeight="1">
      <c r="E844" s="4" t="str">
        <f>IFERROR(__xludf.DUMMYFUNCTION("GOOGLETRANSLATE(D844, ""he"", ""en"")"),"#VALUE!")</f>
        <v>#VALUE!</v>
      </c>
    </row>
    <row r="845" ht="15.75" customHeight="1">
      <c r="E845" s="4" t="str">
        <f>IFERROR(__xludf.DUMMYFUNCTION("GOOGLETRANSLATE(D845, ""he"", ""en"")"),"#VALUE!")</f>
        <v>#VALUE!</v>
      </c>
    </row>
    <row r="846" ht="15.75" customHeight="1">
      <c r="E846" s="4" t="str">
        <f>IFERROR(__xludf.DUMMYFUNCTION("GOOGLETRANSLATE(D846, ""he"", ""en"")"),"#VALUE!")</f>
        <v>#VALUE!</v>
      </c>
    </row>
    <row r="847" ht="15.75" customHeight="1">
      <c r="E847" s="4" t="str">
        <f>IFERROR(__xludf.DUMMYFUNCTION("GOOGLETRANSLATE(D847, ""he"", ""en"")"),"#VALUE!")</f>
        <v>#VALUE!</v>
      </c>
    </row>
    <row r="848" ht="15.75" customHeight="1">
      <c r="E848" s="4" t="str">
        <f>IFERROR(__xludf.DUMMYFUNCTION("GOOGLETRANSLATE(D848, ""he"", ""en"")"),"#VALUE!")</f>
        <v>#VALUE!</v>
      </c>
    </row>
    <row r="849" ht="15.75" customHeight="1">
      <c r="E849" s="4" t="str">
        <f>IFERROR(__xludf.DUMMYFUNCTION("GOOGLETRANSLATE(D849, ""he"", ""en"")"),"#VALUE!")</f>
        <v>#VALUE!</v>
      </c>
    </row>
    <row r="850" ht="15.75" customHeight="1">
      <c r="E850" s="4" t="str">
        <f>IFERROR(__xludf.DUMMYFUNCTION("GOOGLETRANSLATE(D850, ""he"", ""en"")"),"#VALUE!")</f>
        <v>#VALUE!</v>
      </c>
    </row>
    <row r="851" ht="15.75" customHeight="1">
      <c r="E851" s="4" t="str">
        <f>IFERROR(__xludf.DUMMYFUNCTION("GOOGLETRANSLATE(D851, ""he"", ""en"")"),"#VALUE!")</f>
        <v>#VALUE!</v>
      </c>
    </row>
    <row r="852" ht="15.75" customHeight="1">
      <c r="E852" s="4" t="str">
        <f>IFERROR(__xludf.DUMMYFUNCTION("GOOGLETRANSLATE(D852, ""he"", ""en"")"),"#VALUE!")</f>
        <v>#VALUE!</v>
      </c>
    </row>
    <row r="853" ht="15.75" customHeight="1">
      <c r="E853" s="4" t="str">
        <f>IFERROR(__xludf.DUMMYFUNCTION("GOOGLETRANSLATE(D853, ""he"", ""en"")"),"#VALUE!")</f>
        <v>#VALUE!</v>
      </c>
    </row>
    <row r="854" ht="15.75" customHeight="1">
      <c r="E854" s="4" t="str">
        <f>IFERROR(__xludf.DUMMYFUNCTION("GOOGLETRANSLATE(D854, ""he"", ""en"")"),"#VALUE!")</f>
        <v>#VALUE!</v>
      </c>
    </row>
    <row r="855" ht="15.75" customHeight="1">
      <c r="E855" s="4" t="str">
        <f>IFERROR(__xludf.DUMMYFUNCTION("GOOGLETRANSLATE(D855, ""he"", ""en"")"),"#VALUE!")</f>
        <v>#VALUE!</v>
      </c>
    </row>
    <row r="856" ht="15.75" customHeight="1">
      <c r="E856" s="4" t="str">
        <f>IFERROR(__xludf.DUMMYFUNCTION("GOOGLETRANSLATE(D856, ""he"", ""en"")"),"#VALUE!")</f>
        <v>#VALUE!</v>
      </c>
    </row>
    <row r="857" ht="15.75" customHeight="1">
      <c r="E857" s="4" t="str">
        <f>IFERROR(__xludf.DUMMYFUNCTION("GOOGLETRANSLATE(D857, ""he"", ""en"")"),"#VALUE!")</f>
        <v>#VALUE!</v>
      </c>
    </row>
    <row r="858" ht="15.75" customHeight="1">
      <c r="E858" s="4" t="str">
        <f>IFERROR(__xludf.DUMMYFUNCTION("GOOGLETRANSLATE(D858, ""he"", ""en"")"),"#VALUE!")</f>
        <v>#VALUE!</v>
      </c>
    </row>
    <row r="859" ht="15.75" customHeight="1">
      <c r="E859" s="4" t="str">
        <f>IFERROR(__xludf.DUMMYFUNCTION("GOOGLETRANSLATE(D859, ""he"", ""en"")"),"#VALUE!")</f>
        <v>#VALUE!</v>
      </c>
    </row>
    <row r="860" ht="15.75" customHeight="1">
      <c r="E860" s="4" t="str">
        <f>IFERROR(__xludf.DUMMYFUNCTION("GOOGLETRANSLATE(D860, ""he"", ""en"")"),"#VALUE!")</f>
        <v>#VALUE!</v>
      </c>
    </row>
    <row r="861" ht="15.75" customHeight="1">
      <c r="E861" s="4" t="str">
        <f>IFERROR(__xludf.DUMMYFUNCTION("GOOGLETRANSLATE(D861, ""he"", ""en"")"),"#VALUE!")</f>
        <v>#VALUE!</v>
      </c>
    </row>
    <row r="862" ht="15.75" customHeight="1">
      <c r="E862" s="4" t="str">
        <f>IFERROR(__xludf.DUMMYFUNCTION("GOOGLETRANSLATE(D862, ""he"", ""en"")"),"#VALUE!")</f>
        <v>#VALUE!</v>
      </c>
    </row>
    <row r="863" ht="15.75" customHeight="1">
      <c r="E863" s="4" t="str">
        <f>IFERROR(__xludf.DUMMYFUNCTION("GOOGLETRANSLATE(D863, ""he"", ""en"")"),"#VALUE!")</f>
        <v>#VALUE!</v>
      </c>
    </row>
    <row r="864" ht="15.75" customHeight="1">
      <c r="E864" s="4" t="str">
        <f>IFERROR(__xludf.DUMMYFUNCTION("GOOGLETRANSLATE(D864, ""he"", ""en"")"),"#VALUE!")</f>
        <v>#VALUE!</v>
      </c>
    </row>
    <row r="865" ht="15.75" customHeight="1">
      <c r="E865" s="4" t="str">
        <f>IFERROR(__xludf.DUMMYFUNCTION("GOOGLETRANSLATE(D865, ""he"", ""en"")"),"#VALUE!")</f>
        <v>#VALUE!</v>
      </c>
    </row>
    <row r="866" ht="15.75" customHeight="1">
      <c r="E866" s="4" t="str">
        <f>IFERROR(__xludf.DUMMYFUNCTION("GOOGLETRANSLATE(D866, ""he"", ""en"")"),"#VALUE!")</f>
        <v>#VALUE!</v>
      </c>
    </row>
    <row r="867" ht="15.75" customHeight="1">
      <c r="E867" s="4" t="str">
        <f>IFERROR(__xludf.DUMMYFUNCTION("GOOGLETRANSLATE(D867, ""he"", ""en"")"),"#VALUE!")</f>
        <v>#VALUE!</v>
      </c>
    </row>
    <row r="868" ht="15.75" customHeight="1">
      <c r="E868" s="4" t="str">
        <f>IFERROR(__xludf.DUMMYFUNCTION("GOOGLETRANSLATE(D868, ""he"", ""en"")"),"#VALUE!")</f>
        <v>#VALUE!</v>
      </c>
    </row>
    <row r="869" ht="15.75" customHeight="1">
      <c r="E869" s="4" t="str">
        <f>IFERROR(__xludf.DUMMYFUNCTION("GOOGLETRANSLATE(D869, ""he"", ""en"")"),"#VALUE!")</f>
        <v>#VALUE!</v>
      </c>
    </row>
    <row r="870" ht="15.75" customHeight="1">
      <c r="E870" s="4" t="str">
        <f>IFERROR(__xludf.DUMMYFUNCTION("GOOGLETRANSLATE(D870, ""he"", ""en"")"),"#VALUE!")</f>
        <v>#VALUE!</v>
      </c>
    </row>
    <row r="871" ht="15.75" customHeight="1">
      <c r="E871" s="4" t="str">
        <f>IFERROR(__xludf.DUMMYFUNCTION("GOOGLETRANSLATE(D871, ""he"", ""en"")"),"#VALUE!")</f>
        <v>#VALUE!</v>
      </c>
    </row>
    <row r="872" ht="15.75" customHeight="1">
      <c r="E872" s="4" t="str">
        <f>IFERROR(__xludf.DUMMYFUNCTION("GOOGLETRANSLATE(D872, ""he"", ""en"")"),"#VALUE!")</f>
        <v>#VALUE!</v>
      </c>
    </row>
    <row r="873" ht="15.75" customHeight="1">
      <c r="E873" s="4" t="str">
        <f>IFERROR(__xludf.DUMMYFUNCTION("GOOGLETRANSLATE(D873, ""he"", ""en"")"),"#VALUE!")</f>
        <v>#VALUE!</v>
      </c>
    </row>
    <row r="874" ht="15.75" customHeight="1">
      <c r="E874" s="4" t="str">
        <f>IFERROR(__xludf.DUMMYFUNCTION("GOOGLETRANSLATE(D874, ""he"", ""en"")"),"#VALUE!")</f>
        <v>#VALUE!</v>
      </c>
    </row>
    <row r="875" ht="15.75" customHeight="1">
      <c r="E875" s="4" t="str">
        <f>IFERROR(__xludf.DUMMYFUNCTION("GOOGLETRANSLATE(D875, ""he"", ""en"")"),"#VALUE!")</f>
        <v>#VALUE!</v>
      </c>
    </row>
    <row r="876" ht="15.75" customHeight="1">
      <c r="E876" s="4" t="str">
        <f>IFERROR(__xludf.DUMMYFUNCTION("GOOGLETRANSLATE(D876, ""he"", ""en"")"),"#VALUE!")</f>
        <v>#VALUE!</v>
      </c>
    </row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1.0" footer="0.0" header="0.0" left="0.75" right="0.75" top="1.0"/>
  <pageSetup orientation="landscape"/>
  <drawing r:id="rId1"/>
</worksheet>
</file>

<file path=xl/worksheets/sheet4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5" width="12.63"/>
    <col customWidth="1" min="6" max="26" width="8.63"/>
  </cols>
  <sheetData>
    <row r="1" ht="15.75" customHeight="1">
      <c r="A1" s="1" t="s">
        <v>0</v>
      </c>
      <c r="B1" s="1" t="s">
        <v>1</v>
      </c>
      <c r="C1" s="2" t="s">
        <v>2</v>
      </c>
      <c r="D1" s="2" t="s">
        <v>3</v>
      </c>
      <c r="E1" s="18" t="s">
        <v>4</v>
      </c>
      <c r="F1" s="2" t="s">
        <v>5</v>
      </c>
      <c r="G1" s="2" t="s">
        <v>6</v>
      </c>
      <c r="H1" s="2" t="s">
        <v>7</v>
      </c>
    </row>
    <row r="2" ht="15.75" customHeight="1">
      <c r="A2" s="24" t="s">
        <v>8</v>
      </c>
      <c r="B2" s="25">
        <v>1.0</v>
      </c>
      <c r="C2" s="4">
        <v>1.0</v>
      </c>
      <c r="D2" s="5" t="s">
        <v>9</v>
      </c>
      <c r="E2" s="4" t="str">
        <f>IFERROR(__xludf.DUMMYFUNCTION("GOOGLETRANSLATE(D2, ""he"", ""en"")"),"{A}")</f>
        <v>{A}</v>
      </c>
      <c r="F2" s="4"/>
      <c r="G2" s="4"/>
      <c r="H2" s="4"/>
    </row>
    <row r="3" ht="15.75" customHeight="1">
      <c r="A3" s="3" t="s">
        <v>8502</v>
      </c>
      <c r="B3" s="1" t="s">
        <v>10459</v>
      </c>
      <c r="C3" s="4">
        <v>2.0</v>
      </c>
      <c r="D3" s="5" t="s">
        <v>8502</v>
      </c>
      <c r="E3" s="4" t="str">
        <f>IFERROR(__xludf.DUMMYFUNCTION("GOOGLETRANSLATE(D3, ""he"", ""en"")"),"hallelujah")</f>
        <v>hallelujah</v>
      </c>
      <c r="F3" s="4"/>
      <c r="G3" s="4"/>
      <c r="H3" s="4"/>
    </row>
    <row r="4" ht="15.75" customHeight="1">
      <c r="A4" s="3" t="s">
        <v>9111</v>
      </c>
      <c r="B4" s="1" t="s">
        <v>8783</v>
      </c>
      <c r="C4" s="4">
        <v>3.0</v>
      </c>
      <c r="D4" s="5" t="s">
        <v>9118</v>
      </c>
      <c r="E4" s="4" t="str">
        <f>IFERROR(__xludf.DUMMYFUNCTION("GOOGLETRANSLATE(D4, ""he"", ""en"")"),"Sing")</f>
        <v>Sing</v>
      </c>
      <c r="F4" s="4"/>
      <c r="G4" s="4"/>
      <c r="H4" s="4"/>
    </row>
    <row r="5" ht="15.75" customHeight="1">
      <c r="A5" s="3" t="s">
        <v>489</v>
      </c>
      <c r="B5" s="1" t="s">
        <v>484</v>
      </c>
      <c r="C5" s="4">
        <v>4.0</v>
      </c>
      <c r="D5" s="5" t="s">
        <v>489</v>
      </c>
      <c r="E5" s="4" t="str">
        <f>IFERROR(__xludf.DUMMYFUNCTION("GOOGLETRANSLATE(D5, ""he"", ""en"")"),"to Jehovah")</f>
        <v>to Jehovah</v>
      </c>
      <c r="F5" s="4"/>
      <c r="G5" s="4"/>
      <c r="H5" s="4"/>
    </row>
    <row r="6" ht="15.75" customHeight="1">
      <c r="A6" s="3" t="s">
        <v>22</v>
      </c>
      <c r="B6" s="1" t="s">
        <v>23</v>
      </c>
      <c r="C6" s="4">
        <v>5.0</v>
      </c>
      <c r="D6" s="5" t="s">
        <v>3236</v>
      </c>
      <c r="E6" s="4" t="str">
        <f>IFERROR(__xludf.DUMMYFUNCTION("GOOGLETRANSLATE(D6, ""he"", ""en"")"),"song")</f>
        <v>song</v>
      </c>
      <c r="F6" s="4"/>
      <c r="G6" s="4"/>
      <c r="H6" s="4"/>
    </row>
    <row r="7" ht="15.75" customHeight="1">
      <c r="A7" s="3" t="s">
        <v>10150</v>
      </c>
      <c r="B7" s="1" t="s">
        <v>10913</v>
      </c>
      <c r="C7" s="4">
        <v>6.0</v>
      </c>
      <c r="D7" s="5" t="s">
        <v>10150</v>
      </c>
      <c r="E7" s="4" t="str">
        <f>IFERROR(__xludf.DUMMYFUNCTION("GOOGLETRANSLATE(D7, ""he"", ""en"")"),"new")</f>
        <v>new</v>
      </c>
      <c r="F7" s="4"/>
      <c r="G7" s="4"/>
      <c r="H7" s="4"/>
    </row>
    <row r="8" ht="15.75" customHeight="1">
      <c r="A8" s="3" t="s">
        <v>10914</v>
      </c>
      <c r="B8" s="1" t="s">
        <v>10915</v>
      </c>
      <c r="C8" s="4">
        <v>7.0</v>
      </c>
      <c r="D8" s="5" t="s">
        <v>10916</v>
      </c>
      <c r="E8" s="4" t="str">
        <f>IFERROR(__xludf.DUMMYFUNCTION("GOOGLETRANSLATE(D8, ""he"", ""en"")"),"his glory")</f>
        <v>his glory</v>
      </c>
      <c r="F8" s="4"/>
      <c r="G8" s="4"/>
      <c r="H8" s="4"/>
    </row>
    <row r="9" ht="15.75" customHeight="1">
      <c r="A9" s="3" t="s">
        <v>4645</v>
      </c>
      <c r="B9" s="1" t="s">
        <v>4646</v>
      </c>
      <c r="C9" s="4">
        <v>8.0</v>
      </c>
      <c r="D9" s="5" t="s">
        <v>4648</v>
      </c>
      <c r="E9" s="4" t="str">
        <f>IFERROR(__xludf.DUMMYFUNCTION("GOOGLETRANSLATE(D9, ""he"", ""en"")"),"in the crowd")</f>
        <v>in the crowd</v>
      </c>
      <c r="F9" s="4"/>
      <c r="G9" s="4"/>
      <c r="H9" s="4"/>
    </row>
    <row r="10" ht="15.75" customHeight="1">
      <c r="A10" s="3" t="s">
        <v>10917</v>
      </c>
      <c r="B10" s="1" t="s">
        <v>4194</v>
      </c>
      <c r="C10" s="4">
        <v>9.0</v>
      </c>
      <c r="D10" s="5" t="s">
        <v>10918</v>
      </c>
      <c r="E10" s="4" t="str">
        <f>IFERROR(__xludf.DUMMYFUNCTION("GOOGLETRANSLATE(D10, ""he"", ""en"")"),"followers:")</f>
        <v>followers:</v>
      </c>
      <c r="F10" s="4"/>
      <c r="G10" s="4"/>
      <c r="H10" s="4"/>
    </row>
    <row r="11" ht="15.75" customHeight="1">
      <c r="A11" s="24" t="s">
        <v>25</v>
      </c>
      <c r="B11" s="25">
        <v>2.0</v>
      </c>
      <c r="C11" s="4">
        <v>10.0</v>
      </c>
      <c r="D11" s="5" t="s">
        <v>26</v>
      </c>
      <c r="E11" s="4" t="str">
        <f>IFERROR(__xludf.DUMMYFUNCTION("GOOGLETRANSLATE(D11, ""he"", ""en"")"),"{on}")</f>
        <v>{on}</v>
      </c>
      <c r="F11" s="4"/>
      <c r="G11" s="4"/>
      <c r="H11" s="4"/>
    </row>
    <row r="12" ht="15.75" customHeight="1">
      <c r="A12" s="3" t="s">
        <v>10919</v>
      </c>
      <c r="B12" s="1" t="s">
        <v>10920</v>
      </c>
      <c r="C12" s="4">
        <v>11.0</v>
      </c>
      <c r="D12" s="5" t="s">
        <v>10921</v>
      </c>
      <c r="E12" s="4" t="str">
        <f>IFERROR(__xludf.DUMMYFUNCTION("GOOGLETRANSLATE(D12, ""he"", ""en"")"),"will be happy")</f>
        <v>will be happy</v>
      </c>
      <c r="F12" s="4"/>
      <c r="G12" s="4"/>
      <c r="H12" s="4"/>
    </row>
    <row r="13" ht="15.75" customHeight="1">
      <c r="A13" s="3" t="s">
        <v>2131</v>
      </c>
      <c r="B13" s="1" t="s">
        <v>3009</v>
      </c>
      <c r="C13" s="4">
        <v>12.0</v>
      </c>
      <c r="D13" s="5" t="s">
        <v>1624</v>
      </c>
      <c r="E13" s="4" t="str">
        <f>IFERROR(__xludf.DUMMYFUNCTION("GOOGLETRANSLATE(D13, ""he"", ""en"")"),"Israel")</f>
        <v>Israel</v>
      </c>
      <c r="F13" s="4"/>
      <c r="G13" s="4"/>
      <c r="H13" s="4"/>
    </row>
    <row r="14" ht="15.75" customHeight="1">
      <c r="A14" s="3" t="s">
        <v>10922</v>
      </c>
      <c r="B14" s="1" t="s">
        <v>10923</v>
      </c>
      <c r="C14" s="4">
        <v>13.0</v>
      </c>
      <c r="D14" s="5" t="s">
        <v>10924</v>
      </c>
      <c r="E14" s="4" t="str">
        <f>IFERROR(__xludf.DUMMYFUNCTION("GOOGLETRANSLATE(D14, ""he"", ""en"")"),"in his works")</f>
        <v>in his works</v>
      </c>
      <c r="F14" s="4"/>
      <c r="G14" s="4"/>
      <c r="H14" s="4"/>
    </row>
    <row r="15" ht="15.75" customHeight="1">
      <c r="A15" s="3" t="s">
        <v>8184</v>
      </c>
      <c r="B15" s="1" t="s">
        <v>10925</v>
      </c>
      <c r="C15" s="4">
        <v>14.0</v>
      </c>
      <c r="D15" s="5" t="s">
        <v>861</v>
      </c>
      <c r="E15" s="4" t="str">
        <f>IFERROR(__xludf.DUMMYFUNCTION("GOOGLETRANSLATE(D15, ""he"", ""en"")"),"my son")</f>
        <v>my son</v>
      </c>
      <c r="F15" s="4"/>
      <c r="G15" s="4"/>
      <c r="H15" s="4"/>
    </row>
    <row r="16" ht="15.75" customHeight="1">
      <c r="A16" s="3" t="s">
        <v>2311</v>
      </c>
      <c r="B16" s="1" t="s">
        <v>4203</v>
      </c>
      <c r="C16" s="4">
        <v>15.0</v>
      </c>
      <c r="D16" s="5" t="s">
        <v>2311</v>
      </c>
      <c r="E16" s="4" t="str">
        <f>IFERROR(__xludf.DUMMYFUNCTION("GOOGLETRANSLATE(D16, ""he"", ""en"")"),"score")</f>
        <v>score</v>
      </c>
      <c r="F16" s="4"/>
      <c r="G16" s="4"/>
      <c r="H16" s="4"/>
    </row>
    <row r="17" ht="15.75" customHeight="1">
      <c r="A17" s="3" t="s">
        <v>10926</v>
      </c>
      <c r="B17" s="1" t="s">
        <v>10927</v>
      </c>
      <c r="C17" s="4">
        <v>16.0</v>
      </c>
      <c r="D17" s="5" t="s">
        <v>10926</v>
      </c>
      <c r="E17" s="4" t="str">
        <f>IFERROR(__xludf.DUMMYFUNCTION("GOOGLETRANSLATE(D17, ""he"", ""en"")"),"will find out")</f>
        <v>will find out</v>
      </c>
      <c r="F17" s="4"/>
      <c r="G17" s="4"/>
      <c r="H17" s="4"/>
    </row>
    <row r="18" ht="15.75" customHeight="1">
      <c r="A18" s="3" t="s">
        <v>10928</v>
      </c>
      <c r="B18" s="1" t="s">
        <v>10929</v>
      </c>
      <c r="C18" s="4">
        <v>17.0</v>
      </c>
      <c r="D18" s="5" t="s">
        <v>10930</v>
      </c>
      <c r="E18" s="4" t="str">
        <f>IFERROR(__xludf.DUMMYFUNCTION("GOOGLETRANSLATE(D18, ""he"", ""en"")"),"Your Majesty:")</f>
        <v>Your Majesty:</v>
      </c>
      <c r="F18" s="4"/>
      <c r="G18" s="4"/>
      <c r="H18" s="4"/>
    </row>
    <row r="19" ht="15.75" customHeight="1">
      <c r="A19" s="24" t="s">
        <v>49</v>
      </c>
      <c r="B19" s="25">
        <v>3.0</v>
      </c>
      <c r="C19" s="4">
        <v>18.0</v>
      </c>
      <c r="D19" s="5" t="s">
        <v>50</v>
      </c>
      <c r="E19" s="4" t="str">
        <f>IFERROR(__xludf.DUMMYFUNCTION("GOOGLETRANSLATE(D19, ""he"", ""en"")"),"{third}")</f>
        <v>{third}</v>
      </c>
      <c r="F19" s="4"/>
      <c r="G19" s="4"/>
      <c r="H19" s="4"/>
    </row>
    <row r="20" ht="15.75" customHeight="1">
      <c r="A20" s="3" t="s">
        <v>8494</v>
      </c>
      <c r="B20" s="1" t="s">
        <v>10816</v>
      </c>
      <c r="C20" s="4">
        <v>19.0</v>
      </c>
      <c r="D20" s="5" t="s">
        <v>8494</v>
      </c>
      <c r="E20" s="4" t="str">
        <f>IFERROR(__xludf.DUMMYFUNCTION("GOOGLETRANSLATE(D20, ""he"", ""en"")"),"will praise")</f>
        <v>will praise</v>
      </c>
      <c r="F20" s="4"/>
      <c r="G20" s="4"/>
      <c r="H20" s="4"/>
    </row>
    <row r="21" ht="15.75" customHeight="1">
      <c r="A21" s="3" t="s">
        <v>264</v>
      </c>
      <c r="B21" s="1" t="s">
        <v>10889</v>
      </c>
      <c r="C21" s="4">
        <v>20.0</v>
      </c>
      <c r="D21" s="5" t="s">
        <v>10910</v>
      </c>
      <c r="E21" s="4" t="str">
        <f>IFERROR(__xludf.DUMMYFUNCTION("GOOGLETRANSLATE(D21, ""he"", ""en"")"),"his name")</f>
        <v>his name</v>
      </c>
      <c r="F21" s="4"/>
      <c r="G21" s="4"/>
      <c r="H21" s="4"/>
    </row>
    <row r="22" ht="15.75" customHeight="1">
      <c r="A22" s="3" t="s">
        <v>10931</v>
      </c>
      <c r="B22" s="1" t="s">
        <v>10932</v>
      </c>
      <c r="C22" s="4">
        <v>21.0</v>
      </c>
      <c r="D22" s="5" t="s">
        <v>10931</v>
      </c>
      <c r="E22" s="4" t="str">
        <f>IFERROR(__xludf.DUMMYFUNCTION("GOOGLETRANSLATE(D22, ""he"", ""en"")"),"in the dance")</f>
        <v>in the dance</v>
      </c>
      <c r="F22" s="4"/>
      <c r="G22" s="4"/>
      <c r="H22" s="4"/>
    </row>
    <row r="23" ht="15.75" customHeight="1">
      <c r="A23" s="3" t="s">
        <v>10933</v>
      </c>
      <c r="B23" s="1" t="s">
        <v>10934</v>
      </c>
      <c r="C23" s="4">
        <v>22.0</v>
      </c>
      <c r="D23" s="5" t="s">
        <v>10935</v>
      </c>
      <c r="E23" s="4" t="str">
        <f>IFERROR(__xludf.DUMMYFUNCTION("GOOGLETRANSLATE(D23, ""he"", ""en"")"),"in a drum")</f>
        <v>in a drum</v>
      </c>
      <c r="F23" s="4"/>
      <c r="G23" s="4"/>
      <c r="H23" s="4"/>
    </row>
    <row r="24" ht="15.75" customHeight="1">
      <c r="A24" s="3" t="s">
        <v>10936</v>
      </c>
      <c r="B24" s="1" t="s">
        <v>10937</v>
      </c>
      <c r="C24" s="4">
        <v>23.0</v>
      </c>
      <c r="D24" s="5" t="s">
        <v>10936</v>
      </c>
      <c r="E24" s="4" t="str">
        <f>IFERROR(__xludf.DUMMYFUNCTION("GOOGLETRANSLATE(D24, ""he"", ""en"")"),"and a violin")</f>
        <v>and a violin</v>
      </c>
      <c r="F24" s="4"/>
      <c r="G24" s="4"/>
      <c r="H24" s="4"/>
    </row>
    <row r="25" ht="15.75" customHeight="1">
      <c r="A25" s="3" t="s">
        <v>10938</v>
      </c>
      <c r="B25" s="1" t="s">
        <v>10939</v>
      </c>
      <c r="C25" s="4">
        <v>24.0</v>
      </c>
      <c r="D25" s="5" t="s">
        <v>10940</v>
      </c>
      <c r="E25" s="4" t="str">
        <f>IFERROR(__xludf.DUMMYFUNCTION("GOOGLETRANSLATE(D25, ""he"", ""en"")"),"will sing")</f>
        <v>will sing</v>
      </c>
      <c r="F25" s="4"/>
      <c r="G25" s="4"/>
      <c r="H25" s="4"/>
    </row>
    <row r="26" ht="15.75" customHeight="1">
      <c r="A26" s="3" t="s">
        <v>1317</v>
      </c>
      <c r="B26" s="1" t="s">
        <v>1678</v>
      </c>
      <c r="C26" s="4">
        <v>25.0</v>
      </c>
      <c r="D26" s="5" t="s">
        <v>1711</v>
      </c>
      <c r="E26" s="4" t="str">
        <f>IFERROR(__xludf.DUMMYFUNCTION("GOOGLETRANSLATE(D26, ""he"", ""en"")"),"him:")</f>
        <v>him:</v>
      </c>
      <c r="F26" s="4"/>
      <c r="G26" s="4"/>
      <c r="H26" s="4"/>
    </row>
    <row r="27" ht="15.75" customHeight="1">
      <c r="A27" s="8" t="s">
        <v>69</v>
      </c>
      <c r="B27" s="17">
        <v>4.0</v>
      </c>
      <c r="C27" s="4">
        <v>26.0</v>
      </c>
      <c r="D27" s="5" t="s">
        <v>70</v>
      </c>
      <c r="E27" s="4" t="str">
        <f>IFERROR(__xludf.DUMMYFUNCTION("GOOGLETRANSLATE(D27, ""he"", ""en"")"),"{d}")</f>
        <v>{d}</v>
      </c>
      <c r="F27" s="4"/>
      <c r="G27" s="4"/>
      <c r="H27" s="4"/>
    </row>
    <row r="28" ht="15.75" customHeight="1">
      <c r="A28" s="3" t="s">
        <v>129</v>
      </c>
      <c r="B28" s="1" t="s">
        <v>130</v>
      </c>
      <c r="C28" s="4">
        <v>27.0</v>
      </c>
      <c r="D28" s="5" t="s">
        <v>53</v>
      </c>
      <c r="E28" s="4" t="str">
        <f>IFERROR(__xludf.DUMMYFUNCTION("GOOGLETRANSLATE(D28, ""he"", ""en"")"),"that")</f>
        <v>that</v>
      </c>
      <c r="F28" s="4"/>
      <c r="G28" s="4"/>
      <c r="H28" s="4"/>
    </row>
    <row r="29" ht="15.75" customHeight="1">
      <c r="A29" s="3" t="s">
        <v>10668</v>
      </c>
      <c r="B29" s="1" t="s">
        <v>10941</v>
      </c>
      <c r="C29" s="4">
        <v>28.0</v>
      </c>
      <c r="D29" s="5" t="s">
        <v>10668</v>
      </c>
      <c r="E29" s="4" t="str">
        <f>IFERROR(__xludf.DUMMYFUNCTION("GOOGLETRANSLATE(D29, ""he"", ""en"")"),"want")</f>
        <v>want</v>
      </c>
      <c r="F29" s="4"/>
      <c r="G29" s="4"/>
      <c r="H29" s="4"/>
    </row>
    <row r="30" ht="15.75" customHeight="1">
      <c r="A30" s="3" t="s">
        <v>180</v>
      </c>
      <c r="B30" s="1" t="s">
        <v>1380</v>
      </c>
      <c r="C30" s="4">
        <v>29.0</v>
      </c>
      <c r="D30" s="5" t="s">
        <v>180</v>
      </c>
      <c r="E30" s="4" t="str">
        <f>IFERROR(__xludf.DUMMYFUNCTION("GOOGLETRANSLATE(D30, ""he"", ""en"")"),"Jehovah")</f>
        <v>Jehovah</v>
      </c>
      <c r="F30" s="4"/>
      <c r="G30" s="4"/>
      <c r="H30" s="4"/>
    </row>
    <row r="31" ht="15.75" customHeight="1">
      <c r="A31" s="3" t="s">
        <v>10942</v>
      </c>
      <c r="B31" s="1" t="s">
        <v>10943</v>
      </c>
      <c r="C31" s="4">
        <v>30.0</v>
      </c>
      <c r="D31" s="5" t="s">
        <v>10944</v>
      </c>
      <c r="E31" s="4" t="str">
        <f>IFERROR(__xludf.DUMMYFUNCTION("GOOGLETRANSLATE(D31, ""he"", ""en"")"),"with his people")</f>
        <v>with his people</v>
      </c>
      <c r="F31" s="4"/>
      <c r="G31" s="4"/>
      <c r="H31" s="4"/>
    </row>
    <row r="32" ht="15.75" customHeight="1">
      <c r="A32" s="3" t="s">
        <v>10945</v>
      </c>
      <c r="B32" s="1" t="s">
        <v>10946</v>
      </c>
      <c r="C32" s="4">
        <v>31.0</v>
      </c>
      <c r="D32" s="5" t="s">
        <v>10945</v>
      </c>
      <c r="E32" s="4" t="str">
        <f>IFERROR(__xludf.DUMMYFUNCTION("GOOGLETRANSLATE(D32, ""he"", ""en"")"),"will be great")</f>
        <v>will be great</v>
      </c>
      <c r="F32" s="4"/>
      <c r="G32" s="4"/>
      <c r="H32" s="4"/>
    </row>
    <row r="33" ht="15.75" customHeight="1">
      <c r="A33" s="3" t="s">
        <v>10615</v>
      </c>
      <c r="B33" s="1" t="s">
        <v>10616</v>
      </c>
      <c r="C33" s="4">
        <v>32.0</v>
      </c>
      <c r="D33" s="5" t="s">
        <v>10615</v>
      </c>
      <c r="E33" s="4" t="str">
        <f>IFERROR(__xludf.DUMMYFUNCTION("GOOGLETRANSLATE(D33, ""he"", ""en"")"),"Humble")</f>
        <v>Humble</v>
      </c>
      <c r="F33" s="4"/>
      <c r="G33" s="4"/>
      <c r="H33" s="4"/>
    </row>
    <row r="34" ht="15.75" customHeight="1">
      <c r="A34" s="3" t="s">
        <v>10947</v>
      </c>
      <c r="B34" s="1" t="s">
        <v>8669</v>
      </c>
      <c r="C34" s="4">
        <v>33.0</v>
      </c>
      <c r="D34" s="5" t="s">
        <v>10948</v>
      </c>
      <c r="E34" s="4" t="str">
        <f>IFERROR(__xludf.DUMMYFUNCTION("GOOGLETRANSLATE(D34, ""he"", ""en"")"),"in salvation:")</f>
        <v>in salvation:</v>
      </c>
      <c r="F34" s="4"/>
      <c r="G34" s="4"/>
      <c r="H34" s="4"/>
    </row>
    <row r="35" ht="15.75" customHeight="1">
      <c r="A35" s="8" t="s">
        <v>94</v>
      </c>
      <c r="B35" s="17">
        <v>5.0</v>
      </c>
      <c r="C35" s="4">
        <v>34.0</v>
      </c>
      <c r="D35" s="5" t="s">
        <v>95</v>
      </c>
      <c r="E35" s="4" t="str">
        <f>IFERROR(__xludf.DUMMYFUNCTION("GOOGLETRANSLATE(D35, ""he"", ""en"")"),"{the}")</f>
        <v>{the}</v>
      </c>
      <c r="F35" s="4"/>
      <c r="G35" s="4"/>
      <c r="H35" s="4"/>
    </row>
    <row r="36" ht="15.75" customHeight="1">
      <c r="A36" s="3" t="s">
        <v>10949</v>
      </c>
      <c r="B36" s="1" t="s">
        <v>10950</v>
      </c>
      <c r="C36" s="4">
        <v>35.0</v>
      </c>
      <c r="D36" s="5" t="s">
        <v>10951</v>
      </c>
      <c r="E36" s="4" t="str">
        <f>IFERROR(__xludf.DUMMYFUNCTION("GOOGLETRANSLATE(D36, ""he"", ""en"")"),"They will leave")</f>
        <v>They will leave</v>
      </c>
      <c r="F36" s="4"/>
      <c r="G36" s="4"/>
      <c r="H36" s="4"/>
    </row>
    <row r="37" ht="15.75" customHeight="1">
      <c r="A37" s="3" t="s">
        <v>10917</v>
      </c>
      <c r="B37" s="1" t="s">
        <v>10952</v>
      </c>
      <c r="C37" s="4">
        <v>36.0</v>
      </c>
      <c r="D37" s="5" t="s">
        <v>10917</v>
      </c>
      <c r="E37" s="4" t="str">
        <f>IFERROR(__xludf.DUMMYFUNCTION("GOOGLETRANSLATE(D37, ""he"", ""en"")"),"followers")</f>
        <v>followers</v>
      </c>
      <c r="F37" s="4"/>
      <c r="G37" s="4"/>
      <c r="H37" s="4"/>
    </row>
    <row r="38" ht="15.75" customHeight="1">
      <c r="A38" s="3" t="s">
        <v>10953</v>
      </c>
      <c r="B38" s="1" t="s">
        <v>10954</v>
      </c>
      <c r="C38" s="4">
        <v>37.0</v>
      </c>
      <c r="D38" s="5" t="s">
        <v>10955</v>
      </c>
      <c r="E38" s="4" t="str">
        <f>IFERROR(__xludf.DUMMYFUNCTION("GOOGLETRANSLATE(D38, ""he"", ""en"")"),"with respect")</f>
        <v>with respect</v>
      </c>
      <c r="F38" s="4"/>
      <c r="G38" s="4"/>
      <c r="H38" s="4"/>
    </row>
    <row r="39" ht="15.75" customHeight="1">
      <c r="A39" s="3" t="s">
        <v>10956</v>
      </c>
      <c r="B39" s="1" t="s">
        <v>10939</v>
      </c>
      <c r="C39" s="4">
        <v>38.0</v>
      </c>
      <c r="D39" s="5" t="s">
        <v>3577</v>
      </c>
      <c r="E39" s="4" t="str">
        <f>IFERROR(__xludf.DUMMYFUNCTION("GOOGLETRANSLATE(D39, ""he"", ""en"")"),"We fired")</f>
        <v>We fired</v>
      </c>
      <c r="F39" s="4"/>
      <c r="G39" s="4"/>
      <c r="H39" s="4"/>
    </row>
    <row r="40" ht="15.75" customHeight="1">
      <c r="A40" s="3" t="s">
        <v>10957</v>
      </c>
      <c r="B40" s="1" t="s">
        <v>10958</v>
      </c>
      <c r="C40" s="4">
        <v>39.0</v>
      </c>
      <c r="D40" s="5" t="s">
        <v>533</v>
      </c>
      <c r="E40" s="4" t="str">
        <f>IFERROR(__xludf.DUMMYFUNCTION("GOOGLETRANSLATE(D40, ""he"", ""en"")"),"on")</f>
        <v>on</v>
      </c>
      <c r="F40" s="4"/>
      <c r="G40" s="4"/>
      <c r="H40" s="4"/>
    </row>
    <row r="41" ht="15.75" customHeight="1">
      <c r="A41" s="8" t="s">
        <v>112</v>
      </c>
      <c r="B41" s="17">
        <v>6.0</v>
      </c>
      <c r="C41" s="4">
        <v>40.0</v>
      </c>
      <c r="D41" s="5" t="s">
        <v>10959</v>
      </c>
      <c r="E41" s="4" t="str">
        <f>IFERROR(__xludf.DUMMYFUNCTION("GOOGLETRANSLATE(D41, ""he"", ""en"")"),"Their layers:")</f>
        <v>Their layers:</v>
      </c>
      <c r="F41" s="4"/>
      <c r="G41" s="4"/>
      <c r="H41" s="4"/>
    </row>
    <row r="42" ht="15.75" customHeight="1">
      <c r="A42" s="3" t="s">
        <v>10960</v>
      </c>
      <c r="B42" s="1" t="s">
        <v>10961</v>
      </c>
      <c r="C42" s="4">
        <v>41.0</v>
      </c>
      <c r="D42" s="5" t="s">
        <v>114</v>
      </c>
      <c r="E42" s="4" t="str">
        <f>IFERROR(__xludf.DUMMYFUNCTION("GOOGLETRANSLATE(D42, ""he"", ""en"")"),"{and}")</f>
        <v>{and}</v>
      </c>
      <c r="F42" s="4"/>
      <c r="G42" s="4"/>
      <c r="H42" s="4"/>
    </row>
    <row r="43" ht="15.75" customHeight="1">
      <c r="A43" s="3" t="s">
        <v>723</v>
      </c>
      <c r="B43" s="1" t="s">
        <v>3578</v>
      </c>
      <c r="C43" s="4">
        <v>42.0</v>
      </c>
      <c r="D43" s="5" t="s">
        <v>10960</v>
      </c>
      <c r="E43" s="4" t="str">
        <f>IFERROR(__xludf.DUMMYFUNCTION("GOOGLETRANSLATE(D43, ""he"", ""en"")"),"majesty")</f>
        <v>majesty</v>
      </c>
      <c r="F43" s="4"/>
      <c r="G43" s="4"/>
      <c r="H43" s="4"/>
    </row>
    <row r="44" ht="15.75" customHeight="1">
      <c r="A44" s="3" t="s">
        <v>10962</v>
      </c>
      <c r="B44" s="1" t="s">
        <v>1571</v>
      </c>
      <c r="C44" s="4">
        <v>43.0</v>
      </c>
      <c r="D44" s="5" t="s">
        <v>723</v>
      </c>
      <c r="E44" s="4" t="str">
        <f>IFERROR(__xludf.DUMMYFUNCTION("GOOGLETRANSLATE(D44, ""he"", ""en"")"),"to")</f>
        <v>to</v>
      </c>
      <c r="F44" s="4"/>
      <c r="G44" s="4"/>
      <c r="H44" s="4"/>
    </row>
    <row r="45" ht="15.75" customHeight="1">
      <c r="A45" s="3" t="s">
        <v>307</v>
      </c>
      <c r="B45" s="1" t="s">
        <v>308</v>
      </c>
      <c r="C45" s="4">
        <v>44.0</v>
      </c>
      <c r="D45" s="5" t="s">
        <v>10963</v>
      </c>
      <c r="E45" s="4" t="str">
        <f>IFERROR(__xludf.DUMMYFUNCTION("GOOGLETRANSLATE(D45, ""he"", ""en"")"),"in their throat")</f>
        <v>in their throat</v>
      </c>
      <c r="F45" s="4"/>
      <c r="G45" s="4"/>
      <c r="H45" s="4"/>
    </row>
    <row r="46" ht="15.75" customHeight="1">
      <c r="A46" s="3" t="s">
        <v>10964</v>
      </c>
      <c r="B46" s="1" t="s">
        <v>10965</v>
      </c>
      <c r="C46" s="4">
        <v>45.0</v>
      </c>
      <c r="D46" s="5" t="s">
        <v>307</v>
      </c>
      <c r="E46" s="4" t="str">
        <f>IFERROR(__xludf.DUMMYFUNCTION("GOOGLETRANSLATE(D46, ""he"", ""en"")"),"and a sword")</f>
        <v>and a sword</v>
      </c>
      <c r="F46" s="4"/>
      <c r="G46" s="4"/>
      <c r="H46" s="4"/>
    </row>
    <row r="47" ht="15.75" customHeight="1">
      <c r="A47" s="3" t="s">
        <v>10966</v>
      </c>
      <c r="B47" s="1" t="s">
        <v>10967</v>
      </c>
      <c r="C47" s="4">
        <v>46.0</v>
      </c>
      <c r="D47" s="5" t="s">
        <v>10968</v>
      </c>
      <c r="E47" s="4" t="str">
        <f>IFERROR(__xludf.DUMMYFUNCTION("GOOGLETRANSLATE(D47, ""he"", ""en"")"),"Pipes")</f>
        <v>Pipes</v>
      </c>
      <c r="F47" s="4"/>
      <c r="G47" s="4"/>
      <c r="H47" s="4"/>
    </row>
    <row r="48" ht="15.75" customHeight="1">
      <c r="A48" s="8" t="s">
        <v>127</v>
      </c>
      <c r="B48" s="17">
        <v>7.0</v>
      </c>
      <c r="C48" s="4">
        <v>47.0</v>
      </c>
      <c r="D48" s="5" t="s">
        <v>10969</v>
      </c>
      <c r="E48" s="4" t="str">
        <f>IFERROR(__xludf.DUMMYFUNCTION("GOOGLETRANSLATE(D48, ""he"", ""en"")"),"in their hand:")</f>
        <v>in their hand:</v>
      </c>
      <c r="F48" s="4"/>
      <c r="G48" s="4"/>
      <c r="H48" s="4"/>
    </row>
    <row r="49" ht="15.75" customHeight="1">
      <c r="A49" s="3" t="s">
        <v>7015</v>
      </c>
      <c r="B49" s="1" t="s">
        <v>10970</v>
      </c>
      <c r="C49" s="4">
        <v>48.0</v>
      </c>
      <c r="D49" s="5" t="s">
        <v>133</v>
      </c>
      <c r="E49" s="4" t="str">
        <f>IFERROR(__xludf.DUMMYFUNCTION("GOOGLETRANSLATE(D49, ""he"", ""en"")"),"{g}")</f>
        <v>{g}</v>
      </c>
      <c r="F49" s="4"/>
      <c r="G49" s="4"/>
      <c r="H49" s="4"/>
    </row>
    <row r="50" ht="15.75" customHeight="1">
      <c r="A50" s="3" t="s">
        <v>10971</v>
      </c>
      <c r="B50" s="1" t="s">
        <v>10972</v>
      </c>
      <c r="C50" s="4">
        <v>49.0</v>
      </c>
      <c r="D50" s="5" t="s">
        <v>7015</v>
      </c>
      <c r="E50" s="4" t="str">
        <f>IFERROR(__xludf.DUMMYFUNCTION("GOOGLETRANSLATE(D50, ""he"", ""en"")"),"do")</f>
        <v>do</v>
      </c>
      <c r="F50" s="4"/>
      <c r="G50" s="4"/>
      <c r="H50" s="4"/>
    </row>
    <row r="51" ht="15.75" customHeight="1">
      <c r="A51" s="3" t="s">
        <v>2534</v>
      </c>
      <c r="B51" s="1" t="s">
        <v>10973</v>
      </c>
      <c r="C51" s="4">
        <v>50.0</v>
      </c>
      <c r="D51" s="5" t="s">
        <v>10971</v>
      </c>
      <c r="E51" s="4" t="str">
        <f>IFERROR(__xludf.DUMMYFUNCTION("GOOGLETRANSLATE(D51, ""he"", ""en"")"),"revenge")</f>
        <v>revenge</v>
      </c>
      <c r="F51" s="4"/>
      <c r="G51" s="4"/>
      <c r="H51" s="4"/>
    </row>
    <row r="52" ht="15.75" customHeight="1">
      <c r="A52" s="3" t="s">
        <v>10974</v>
      </c>
      <c r="B52" s="1" t="s">
        <v>10975</v>
      </c>
      <c r="C52" s="4">
        <v>51.0</v>
      </c>
      <c r="D52" s="5" t="s">
        <v>2561</v>
      </c>
      <c r="E52" s="4" t="str">
        <f>IFERROR(__xludf.DUMMYFUNCTION("GOOGLETRANSLATE(D52, ""he"", ""en"")"),"in the heathen")</f>
        <v>in the heathen</v>
      </c>
      <c r="F52" s="4"/>
      <c r="G52" s="4"/>
      <c r="H52" s="4"/>
    </row>
    <row r="53" ht="15.75" customHeight="1">
      <c r="A53" s="3" t="s">
        <v>10976</v>
      </c>
      <c r="B53" s="1" t="s">
        <v>10977</v>
      </c>
      <c r="C53" s="4">
        <v>52.0</v>
      </c>
      <c r="D53" s="5" t="s">
        <v>10978</v>
      </c>
      <c r="E53" s="4" t="str">
        <f>IFERROR(__xludf.DUMMYFUNCTION("GOOGLETRANSLATE(D53, ""he"", ""en"")"),"Arguments")</f>
        <v>Arguments</v>
      </c>
      <c r="F53" s="4"/>
      <c r="G53" s="4"/>
      <c r="H53" s="4"/>
    </row>
    <row r="54" ht="15.75" customHeight="1">
      <c r="A54" s="8" t="s">
        <v>143</v>
      </c>
      <c r="B54" s="17">
        <v>8.0</v>
      </c>
      <c r="C54" s="4">
        <v>53.0</v>
      </c>
      <c r="D54" s="5" t="s">
        <v>10979</v>
      </c>
      <c r="E54" s="4" t="str">
        <f>IFERROR(__xludf.DUMMYFUNCTION("GOOGLETRANSLATE(D54, ""he"", ""en"")"),"In the nations:")</f>
        <v>In the nations:</v>
      </c>
      <c r="F54" s="4"/>
      <c r="G54" s="4"/>
      <c r="H54" s="4"/>
    </row>
    <row r="55" ht="15.75" customHeight="1">
      <c r="A55" s="3" t="s">
        <v>10980</v>
      </c>
      <c r="B55" s="1" t="s">
        <v>10981</v>
      </c>
      <c r="C55" s="4">
        <v>54.0</v>
      </c>
      <c r="D55" s="5" t="s">
        <v>152</v>
      </c>
      <c r="E55" s="4" t="str">
        <f>IFERROR(__xludf.DUMMYFUNCTION("GOOGLETRANSLATE(D55, ""he"", ""en"")"),"{h}")</f>
        <v>{h}</v>
      </c>
      <c r="F55" s="4"/>
      <c r="G55" s="4"/>
      <c r="H55" s="4"/>
    </row>
    <row r="56" ht="15.75" customHeight="1">
      <c r="A56" s="3" t="s">
        <v>10982</v>
      </c>
      <c r="B56" s="1" t="s">
        <v>10983</v>
      </c>
      <c r="C56" s="4">
        <v>55.0</v>
      </c>
      <c r="D56" s="5" t="s">
        <v>10980</v>
      </c>
      <c r="E56" s="4" t="str">
        <f>IFERROR(__xludf.DUMMYFUNCTION("GOOGLETRANSLATE(D56, ""he"", ""en"")"),"to forbid")</f>
        <v>to forbid</v>
      </c>
      <c r="F56" s="4"/>
      <c r="G56" s="4"/>
      <c r="H56" s="4"/>
    </row>
    <row r="57" ht="15.75" customHeight="1">
      <c r="A57" s="3" t="s">
        <v>10984</v>
      </c>
      <c r="B57" s="1" t="s">
        <v>10985</v>
      </c>
      <c r="C57" s="4">
        <v>56.0</v>
      </c>
      <c r="D57" s="5" t="s">
        <v>10982</v>
      </c>
      <c r="E57" s="4" t="str">
        <f>IFERROR(__xludf.DUMMYFUNCTION("GOOGLETRANSLATE(D57, ""he"", ""en"")"),"their kings")</f>
        <v>their kings</v>
      </c>
      <c r="F57" s="4"/>
      <c r="G57" s="4"/>
      <c r="H57" s="4"/>
    </row>
    <row r="58" ht="15.75" customHeight="1">
      <c r="A58" s="3" t="s">
        <v>10986</v>
      </c>
      <c r="B58" s="1" t="s">
        <v>10987</v>
      </c>
      <c r="C58" s="4">
        <v>57.0</v>
      </c>
      <c r="D58" s="5" t="s">
        <v>10988</v>
      </c>
      <c r="E58" s="4" t="str">
        <f>IFERROR(__xludf.DUMMYFUNCTION("GOOGLETRANSLATE(D58, ""he"", ""en"")"),"in zikim")</f>
        <v>in zikim</v>
      </c>
      <c r="F58" s="4"/>
      <c r="G58" s="4"/>
      <c r="H58" s="4"/>
    </row>
    <row r="59" ht="15.75" customHeight="1">
      <c r="A59" s="3" t="s">
        <v>10989</v>
      </c>
      <c r="B59" s="1" t="s">
        <v>10990</v>
      </c>
      <c r="C59" s="4">
        <v>58.0</v>
      </c>
      <c r="D59" s="5" t="s">
        <v>10991</v>
      </c>
      <c r="E59" s="4" t="str">
        <f>IFERROR(__xludf.DUMMYFUNCTION("GOOGLETRANSLATE(D59, ""he"", ""en"")"),"And they are honored")</f>
        <v>And they are honored</v>
      </c>
      <c r="F59" s="4"/>
      <c r="G59" s="4"/>
      <c r="H59" s="4"/>
    </row>
    <row r="60" ht="15.75" customHeight="1">
      <c r="A60" s="8" t="s">
        <v>162</v>
      </c>
      <c r="B60" s="17">
        <v>9.0</v>
      </c>
      <c r="C60" s="4">
        <v>59.0</v>
      </c>
      <c r="D60" s="5" t="s">
        <v>10992</v>
      </c>
      <c r="E60" s="4" t="str">
        <f>IFERROR(__xludf.DUMMYFUNCTION("GOOGLETRANSLATE(D60, ""he"", ""en"")"),"in chains")</f>
        <v>in chains</v>
      </c>
      <c r="F60" s="4"/>
      <c r="G60" s="4"/>
      <c r="H60" s="4"/>
    </row>
    <row r="61" ht="15.75" customHeight="1">
      <c r="A61" s="3" t="s">
        <v>7015</v>
      </c>
      <c r="B61" s="1" t="s">
        <v>10993</v>
      </c>
      <c r="C61" s="4">
        <v>60.0</v>
      </c>
      <c r="D61" s="5" t="s">
        <v>10994</v>
      </c>
      <c r="E61" s="4" t="str">
        <f>IFERROR(__xludf.DUMMYFUNCTION("GOOGLETRANSLATE(D61, ""he"", ""en"")"),"iron:")</f>
        <v>iron:</v>
      </c>
      <c r="F61" s="4"/>
      <c r="G61" s="4"/>
      <c r="H61" s="4"/>
    </row>
    <row r="62" ht="15.75" customHeight="1">
      <c r="A62" s="3" t="s">
        <v>4607</v>
      </c>
      <c r="B62" s="1" t="s">
        <v>10995</v>
      </c>
      <c r="C62" s="4">
        <v>61.0</v>
      </c>
      <c r="D62" s="5" t="s">
        <v>170</v>
      </c>
      <c r="E62" s="4" t="str">
        <f>IFERROR(__xludf.DUMMYFUNCTION("GOOGLETRANSLATE(D62, ""he"", ""en"")"),"{ninth}")</f>
        <v>{ninth}</v>
      </c>
      <c r="F62" s="4"/>
      <c r="G62" s="4"/>
      <c r="H62" s="4"/>
    </row>
    <row r="63" ht="15.75" customHeight="1">
      <c r="A63" s="3" t="s">
        <v>2946</v>
      </c>
      <c r="B63" s="1" t="s">
        <v>6967</v>
      </c>
      <c r="C63" s="4">
        <v>62.0</v>
      </c>
      <c r="D63" s="5" t="s">
        <v>7015</v>
      </c>
      <c r="E63" s="4" t="str">
        <f>IFERROR(__xludf.DUMMYFUNCTION("GOOGLETRANSLATE(D63, ""he"", ""en"")"),"do")</f>
        <v>do</v>
      </c>
      <c r="F63" s="4"/>
      <c r="G63" s="4"/>
      <c r="H63" s="4"/>
    </row>
    <row r="64" ht="15.75" customHeight="1">
      <c r="A64" s="3" t="s">
        <v>10996</v>
      </c>
      <c r="B64" s="1" t="s">
        <v>10997</v>
      </c>
      <c r="C64" s="4">
        <v>63.0</v>
      </c>
      <c r="D64" s="5" t="s">
        <v>1883</v>
      </c>
      <c r="E64" s="4" t="str">
        <f>IFERROR(__xludf.DUMMYFUNCTION("GOOGLETRANSLATE(D64, ""he"", ""en"")"),"in them")</f>
        <v>in them</v>
      </c>
      <c r="F64" s="4"/>
      <c r="G64" s="4"/>
      <c r="H64" s="4"/>
    </row>
    <row r="65" ht="15.75" customHeight="1">
      <c r="A65" s="3" t="s">
        <v>10998</v>
      </c>
      <c r="B65" s="1" t="s">
        <v>10999</v>
      </c>
      <c r="C65" s="4">
        <v>64.0</v>
      </c>
      <c r="D65" s="5" t="s">
        <v>2949</v>
      </c>
      <c r="E65" s="4" t="str">
        <f>IFERROR(__xludf.DUMMYFUNCTION("GOOGLETRANSLATE(D65, ""he"", ""en"")"),"sentence")</f>
        <v>sentence</v>
      </c>
      <c r="F65" s="4"/>
      <c r="G65" s="4"/>
      <c r="H65" s="4"/>
    </row>
    <row r="66" ht="15.75" customHeight="1">
      <c r="A66" s="3" t="s">
        <v>2943</v>
      </c>
      <c r="B66" s="1" t="s">
        <v>744</v>
      </c>
      <c r="C66" s="4">
        <v>65.0</v>
      </c>
      <c r="D66" s="5" t="s">
        <v>11000</v>
      </c>
      <c r="E66" s="4" t="str">
        <f>IFERROR(__xludf.DUMMYFUNCTION("GOOGLETRANSLATE(D66, ""he"", ""en"")"),"written")</f>
        <v>written</v>
      </c>
      <c r="F66" s="4"/>
      <c r="G66" s="4"/>
      <c r="H66" s="4"/>
    </row>
    <row r="67" ht="15.75" customHeight="1">
      <c r="A67" s="3" t="s">
        <v>10902</v>
      </c>
      <c r="B67" s="1" t="s">
        <v>10903</v>
      </c>
      <c r="C67" s="4">
        <v>66.0</v>
      </c>
      <c r="D67" s="5" t="s">
        <v>10998</v>
      </c>
      <c r="E67" s="4" t="str">
        <f>IFERROR(__xludf.DUMMYFUNCTION("GOOGLETRANSLATE(D67, ""he"", ""en"")"),"splendor")</f>
        <v>splendor</v>
      </c>
      <c r="F67" s="4"/>
      <c r="G67" s="4"/>
      <c r="H67" s="4"/>
    </row>
    <row r="68" ht="15.75" customHeight="1">
      <c r="A68" s="3" t="s">
        <v>8502</v>
      </c>
      <c r="B68" s="1" t="s">
        <v>10459</v>
      </c>
      <c r="C68" s="4">
        <v>67.0</v>
      </c>
      <c r="D68" s="5" t="s">
        <v>2943</v>
      </c>
      <c r="E68" s="4" t="str">
        <f>IFERROR(__xludf.DUMMYFUNCTION("GOOGLETRANSLATE(D68, ""he"", ""en"")"),"he")</f>
        <v>he</v>
      </c>
      <c r="F68" s="4"/>
      <c r="G68" s="4"/>
      <c r="H68" s="4"/>
    </row>
    <row r="69" ht="15.75" customHeight="1">
      <c r="C69" s="4">
        <v>68.0</v>
      </c>
      <c r="D69" s="5" t="s">
        <v>4017</v>
      </c>
      <c r="E69" s="4" t="str">
        <f>IFERROR(__xludf.DUMMYFUNCTION("GOOGLETRANSLATE(D69, ""he"", ""en"")"),"per")</f>
        <v>per</v>
      </c>
      <c r="F69" s="4"/>
      <c r="G69" s="4"/>
      <c r="H69" s="4"/>
    </row>
    <row r="70" ht="15.75" customHeight="1">
      <c r="C70" s="4">
        <v>69.0</v>
      </c>
      <c r="D70" s="5" t="s">
        <v>3872</v>
      </c>
      <c r="E70" s="4" t="str">
        <f>IFERROR(__xludf.DUMMYFUNCTION("GOOGLETRANSLATE(D70, ""he"", ""en"")"),"his followers")</f>
        <v>his followers</v>
      </c>
      <c r="F70" s="4"/>
      <c r="G70" s="4"/>
      <c r="H70" s="4"/>
    </row>
    <row r="71" ht="15.75" customHeight="1">
      <c r="C71" s="4">
        <v>70.0</v>
      </c>
      <c r="D71" s="5" t="s">
        <v>8954</v>
      </c>
      <c r="E71" s="4" t="str">
        <f>IFERROR(__xludf.DUMMYFUNCTION("GOOGLETRANSLATE(D71, ""he"", ""en"")"),"hallelujah:")</f>
        <v>hallelujah:</v>
      </c>
      <c r="F71" s="4"/>
      <c r="G71" s="4"/>
      <c r="H71" s="4"/>
    </row>
    <row r="72" ht="15.75" customHeight="1">
      <c r="E72" s="4" t="str">
        <f>IFERROR(__xludf.DUMMYFUNCTION("GOOGLETRANSLATE(D72, ""he"", ""en"")"),"#VALUE!")</f>
        <v>#VALUE!</v>
      </c>
    </row>
    <row r="73" ht="15.75" customHeight="1">
      <c r="E73" s="4" t="str">
        <f>IFERROR(__xludf.DUMMYFUNCTION("GOOGLETRANSLATE(D73, ""he"", ""en"")"),"#VALUE!")</f>
        <v>#VALUE!</v>
      </c>
    </row>
    <row r="74" ht="15.75" customHeight="1">
      <c r="E74" s="4" t="str">
        <f>IFERROR(__xludf.DUMMYFUNCTION("GOOGLETRANSLATE(D74, ""he"", ""en"")"),"#VALUE!")</f>
        <v>#VALUE!</v>
      </c>
    </row>
    <row r="75" ht="15.75" customHeight="1">
      <c r="E75" s="4" t="str">
        <f>IFERROR(__xludf.DUMMYFUNCTION("GOOGLETRANSLATE(D75, ""he"", ""en"")"),"#VALUE!")</f>
        <v>#VALUE!</v>
      </c>
    </row>
    <row r="76" ht="15.75" customHeight="1">
      <c r="E76" s="4" t="str">
        <f>IFERROR(__xludf.DUMMYFUNCTION("GOOGLETRANSLATE(D76, ""he"", ""en"")"),"#VALUE!")</f>
        <v>#VALUE!</v>
      </c>
    </row>
    <row r="77" ht="15.75" customHeight="1">
      <c r="E77" s="4" t="str">
        <f>IFERROR(__xludf.DUMMYFUNCTION("GOOGLETRANSLATE(D77, ""he"", ""en"")"),"#VALUE!")</f>
        <v>#VALUE!</v>
      </c>
    </row>
    <row r="78" ht="15.75" customHeight="1">
      <c r="E78" s="4" t="str">
        <f>IFERROR(__xludf.DUMMYFUNCTION("GOOGLETRANSLATE(D78, ""he"", ""en"")"),"#VALUE!")</f>
        <v>#VALUE!</v>
      </c>
    </row>
    <row r="79" ht="15.75" customHeight="1">
      <c r="E79" s="4" t="str">
        <f>IFERROR(__xludf.DUMMYFUNCTION("GOOGLETRANSLATE(D79, ""he"", ""en"")"),"#VALUE!")</f>
        <v>#VALUE!</v>
      </c>
    </row>
    <row r="80" ht="15.75" customHeight="1">
      <c r="E80" s="4" t="str">
        <f>IFERROR(__xludf.DUMMYFUNCTION("GOOGLETRANSLATE(D80, ""he"", ""en"")"),"#VALUE!")</f>
        <v>#VALUE!</v>
      </c>
    </row>
    <row r="81" ht="15.75" customHeight="1">
      <c r="E81" s="4" t="str">
        <f>IFERROR(__xludf.DUMMYFUNCTION("GOOGLETRANSLATE(D81, ""he"", ""en"")"),"#VALUE!")</f>
        <v>#VALUE!</v>
      </c>
    </row>
    <row r="82" ht="15.75" customHeight="1">
      <c r="E82" s="4" t="str">
        <f>IFERROR(__xludf.DUMMYFUNCTION("GOOGLETRANSLATE(D82, ""he"", ""en"")"),"#VALUE!")</f>
        <v>#VALUE!</v>
      </c>
    </row>
    <row r="83" ht="15.75" customHeight="1">
      <c r="E83" s="4" t="str">
        <f>IFERROR(__xludf.DUMMYFUNCTION("GOOGLETRANSLATE(D83, ""he"", ""en"")"),"#VALUE!")</f>
        <v>#VALUE!</v>
      </c>
    </row>
    <row r="84" ht="15.75" customHeight="1">
      <c r="E84" s="4" t="str">
        <f>IFERROR(__xludf.DUMMYFUNCTION("GOOGLETRANSLATE(D84, ""he"", ""en"")"),"#VALUE!")</f>
        <v>#VALUE!</v>
      </c>
    </row>
    <row r="85" ht="15.75" customHeight="1">
      <c r="E85" s="4" t="str">
        <f>IFERROR(__xludf.DUMMYFUNCTION("GOOGLETRANSLATE(D85, ""he"", ""en"")"),"#VALUE!")</f>
        <v>#VALUE!</v>
      </c>
    </row>
    <row r="86" ht="15.75" customHeight="1">
      <c r="E86" s="4" t="str">
        <f>IFERROR(__xludf.DUMMYFUNCTION("GOOGLETRANSLATE(D86, ""he"", ""en"")"),"#VALUE!")</f>
        <v>#VALUE!</v>
      </c>
    </row>
    <row r="87" ht="15.75" customHeight="1">
      <c r="E87" s="4" t="str">
        <f>IFERROR(__xludf.DUMMYFUNCTION("GOOGLETRANSLATE(D87, ""he"", ""en"")"),"#VALUE!")</f>
        <v>#VALUE!</v>
      </c>
    </row>
    <row r="88" ht="15.75" customHeight="1">
      <c r="E88" s="4" t="str">
        <f>IFERROR(__xludf.DUMMYFUNCTION("GOOGLETRANSLATE(D88, ""he"", ""en"")"),"#VALUE!")</f>
        <v>#VALUE!</v>
      </c>
    </row>
    <row r="89" ht="15.75" customHeight="1">
      <c r="E89" s="4" t="str">
        <f>IFERROR(__xludf.DUMMYFUNCTION("GOOGLETRANSLATE(D89, ""he"", ""en"")"),"#VALUE!")</f>
        <v>#VALUE!</v>
      </c>
    </row>
    <row r="90" ht="15.75" customHeight="1">
      <c r="E90" s="4" t="str">
        <f>IFERROR(__xludf.DUMMYFUNCTION("GOOGLETRANSLATE(D90, ""he"", ""en"")"),"#VALUE!")</f>
        <v>#VALUE!</v>
      </c>
    </row>
    <row r="91" ht="15.75" customHeight="1">
      <c r="E91" s="4" t="str">
        <f>IFERROR(__xludf.DUMMYFUNCTION("GOOGLETRANSLATE(D91, ""he"", ""en"")"),"#VALUE!")</f>
        <v>#VALUE!</v>
      </c>
    </row>
    <row r="92" ht="15.75" customHeight="1">
      <c r="E92" s="4" t="str">
        <f>IFERROR(__xludf.DUMMYFUNCTION("GOOGLETRANSLATE(D92, ""he"", ""en"")"),"#VALUE!")</f>
        <v>#VALUE!</v>
      </c>
    </row>
    <row r="93" ht="15.75" customHeight="1">
      <c r="E93" s="4" t="str">
        <f>IFERROR(__xludf.DUMMYFUNCTION("GOOGLETRANSLATE(D93, ""he"", ""en"")"),"#VALUE!")</f>
        <v>#VALUE!</v>
      </c>
    </row>
    <row r="94" ht="15.75" customHeight="1">
      <c r="E94" s="4" t="str">
        <f>IFERROR(__xludf.DUMMYFUNCTION("GOOGLETRANSLATE(D94, ""he"", ""en"")"),"#VALUE!")</f>
        <v>#VALUE!</v>
      </c>
    </row>
    <row r="95" ht="15.75" customHeight="1">
      <c r="E95" s="4" t="str">
        <f>IFERROR(__xludf.DUMMYFUNCTION("GOOGLETRANSLATE(D95, ""he"", ""en"")"),"#VALUE!")</f>
        <v>#VALUE!</v>
      </c>
    </row>
    <row r="96" ht="15.75" customHeight="1">
      <c r="E96" s="4" t="str">
        <f>IFERROR(__xludf.DUMMYFUNCTION("GOOGLETRANSLATE(D96, ""he"", ""en"")"),"#VALUE!")</f>
        <v>#VALUE!</v>
      </c>
    </row>
    <row r="97" ht="15.75" customHeight="1">
      <c r="E97" s="4" t="str">
        <f>IFERROR(__xludf.DUMMYFUNCTION("GOOGLETRANSLATE(D97, ""he"", ""en"")"),"#VALUE!")</f>
        <v>#VALUE!</v>
      </c>
    </row>
    <row r="98" ht="15.75" customHeight="1">
      <c r="E98" s="4" t="str">
        <f>IFERROR(__xludf.DUMMYFUNCTION("GOOGLETRANSLATE(D98, ""he"", ""en"")"),"#VALUE!")</f>
        <v>#VALUE!</v>
      </c>
    </row>
    <row r="99" ht="15.75" customHeight="1">
      <c r="E99" s="4" t="str">
        <f>IFERROR(__xludf.DUMMYFUNCTION("GOOGLETRANSLATE(D99, ""he"", ""en"")"),"#VALUE!")</f>
        <v>#VALUE!</v>
      </c>
    </row>
    <row r="100" ht="15.75" customHeight="1">
      <c r="E100" s="4" t="str">
        <f>IFERROR(__xludf.DUMMYFUNCTION("GOOGLETRANSLATE(D100, ""he"", ""en"")"),"#VALUE!")</f>
        <v>#VALUE!</v>
      </c>
    </row>
    <row r="101" ht="15.75" customHeight="1">
      <c r="E101" s="4" t="str">
        <f>IFERROR(__xludf.DUMMYFUNCTION("GOOGLETRANSLATE(D101, ""he"", ""en"")"),"#VALUE!")</f>
        <v>#VALUE!</v>
      </c>
    </row>
    <row r="102" ht="15.75" customHeight="1">
      <c r="E102" s="4" t="str">
        <f>IFERROR(__xludf.DUMMYFUNCTION("GOOGLETRANSLATE(D102, ""he"", ""en"")"),"#VALUE!")</f>
        <v>#VALUE!</v>
      </c>
    </row>
    <row r="103" ht="15.75" customHeight="1">
      <c r="E103" s="4" t="str">
        <f>IFERROR(__xludf.DUMMYFUNCTION("GOOGLETRANSLATE(D103, ""he"", ""en"")"),"#VALUE!")</f>
        <v>#VALUE!</v>
      </c>
    </row>
    <row r="104" ht="15.75" customHeight="1">
      <c r="E104" s="4" t="str">
        <f>IFERROR(__xludf.DUMMYFUNCTION("GOOGLETRANSLATE(D104, ""he"", ""en"")"),"#VALUE!")</f>
        <v>#VALUE!</v>
      </c>
    </row>
    <row r="105" ht="15.75" customHeight="1">
      <c r="E105" s="4" t="str">
        <f>IFERROR(__xludf.DUMMYFUNCTION("GOOGLETRANSLATE(D105, ""he"", ""en"")"),"#VALUE!")</f>
        <v>#VALUE!</v>
      </c>
    </row>
    <row r="106" ht="15.75" customHeight="1">
      <c r="E106" s="4" t="str">
        <f>IFERROR(__xludf.DUMMYFUNCTION("GOOGLETRANSLATE(D106, ""he"", ""en"")"),"#VALUE!")</f>
        <v>#VALUE!</v>
      </c>
    </row>
    <row r="107" ht="15.75" customHeight="1">
      <c r="E107" s="4" t="str">
        <f>IFERROR(__xludf.DUMMYFUNCTION("GOOGLETRANSLATE(D107, ""he"", ""en"")"),"#VALUE!")</f>
        <v>#VALUE!</v>
      </c>
    </row>
    <row r="108" ht="15.75" customHeight="1">
      <c r="E108" s="4" t="str">
        <f>IFERROR(__xludf.DUMMYFUNCTION("GOOGLETRANSLATE(D108, ""he"", ""en"")"),"#VALUE!")</f>
        <v>#VALUE!</v>
      </c>
    </row>
    <row r="109" ht="15.75" customHeight="1">
      <c r="E109" s="4" t="str">
        <f>IFERROR(__xludf.DUMMYFUNCTION("GOOGLETRANSLATE(D109, ""he"", ""en"")"),"#VALUE!")</f>
        <v>#VALUE!</v>
      </c>
    </row>
    <row r="110" ht="15.75" customHeight="1">
      <c r="E110" s="4" t="str">
        <f>IFERROR(__xludf.DUMMYFUNCTION("GOOGLETRANSLATE(D110, ""he"", ""en"")"),"#VALUE!")</f>
        <v>#VALUE!</v>
      </c>
    </row>
    <row r="111" ht="15.75" customHeight="1">
      <c r="E111" s="4" t="str">
        <f>IFERROR(__xludf.DUMMYFUNCTION("GOOGLETRANSLATE(D111, ""he"", ""en"")"),"#VALUE!")</f>
        <v>#VALUE!</v>
      </c>
    </row>
    <row r="112" ht="15.75" customHeight="1">
      <c r="E112" s="4" t="str">
        <f>IFERROR(__xludf.DUMMYFUNCTION("GOOGLETRANSLATE(D112, ""he"", ""en"")"),"#VALUE!")</f>
        <v>#VALUE!</v>
      </c>
    </row>
    <row r="113" ht="15.75" customHeight="1">
      <c r="E113" s="4" t="str">
        <f>IFERROR(__xludf.DUMMYFUNCTION("GOOGLETRANSLATE(D113, ""he"", ""en"")"),"#VALUE!")</f>
        <v>#VALUE!</v>
      </c>
    </row>
    <row r="114" ht="15.75" customHeight="1">
      <c r="E114" s="4" t="str">
        <f>IFERROR(__xludf.DUMMYFUNCTION("GOOGLETRANSLATE(D114, ""he"", ""en"")"),"#VALUE!")</f>
        <v>#VALUE!</v>
      </c>
    </row>
    <row r="115" ht="15.75" customHeight="1">
      <c r="E115" s="4" t="str">
        <f>IFERROR(__xludf.DUMMYFUNCTION("GOOGLETRANSLATE(D115, ""he"", ""en"")"),"#VALUE!")</f>
        <v>#VALUE!</v>
      </c>
    </row>
    <row r="116" ht="15.75" customHeight="1">
      <c r="E116" s="4" t="str">
        <f>IFERROR(__xludf.DUMMYFUNCTION("GOOGLETRANSLATE(D116, ""he"", ""en"")"),"#VALUE!")</f>
        <v>#VALUE!</v>
      </c>
    </row>
    <row r="117" ht="15.75" customHeight="1">
      <c r="E117" s="4" t="str">
        <f>IFERROR(__xludf.DUMMYFUNCTION("GOOGLETRANSLATE(D117, ""he"", ""en"")"),"#VALUE!")</f>
        <v>#VALUE!</v>
      </c>
    </row>
    <row r="118" ht="15.75" customHeight="1">
      <c r="E118" s="4" t="str">
        <f>IFERROR(__xludf.DUMMYFUNCTION("GOOGLETRANSLATE(D118, ""he"", ""en"")"),"#VALUE!")</f>
        <v>#VALUE!</v>
      </c>
    </row>
    <row r="119" ht="15.75" customHeight="1">
      <c r="E119" s="4" t="str">
        <f>IFERROR(__xludf.DUMMYFUNCTION("GOOGLETRANSLATE(D119, ""he"", ""en"")"),"#VALUE!")</f>
        <v>#VALUE!</v>
      </c>
    </row>
    <row r="120" ht="15.75" customHeight="1">
      <c r="E120" s="4" t="str">
        <f>IFERROR(__xludf.DUMMYFUNCTION("GOOGLETRANSLATE(D120, ""he"", ""en"")"),"#VALUE!")</f>
        <v>#VALUE!</v>
      </c>
    </row>
    <row r="121" ht="15.75" customHeight="1">
      <c r="E121" s="4" t="str">
        <f>IFERROR(__xludf.DUMMYFUNCTION("GOOGLETRANSLATE(D121, ""he"", ""en"")"),"#VALUE!")</f>
        <v>#VALUE!</v>
      </c>
    </row>
    <row r="122" ht="15.75" customHeight="1">
      <c r="E122" s="4" t="str">
        <f>IFERROR(__xludf.DUMMYFUNCTION("GOOGLETRANSLATE(D122, ""he"", ""en"")"),"#VALUE!")</f>
        <v>#VALUE!</v>
      </c>
    </row>
    <row r="123" ht="15.75" customHeight="1">
      <c r="E123" s="4" t="str">
        <f>IFERROR(__xludf.DUMMYFUNCTION("GOOGLETRANSLATE(D123, ""he"", ""en"")"),"#VALUE!")</f>
        <v>#VALUE!</v>
      </c>
    </row>
    <row r="124" ht="15.75" customHeight="1">
      <c r="E124" s="4" t="str">
        <f>IFERROR(__xludf.DUMMYFUNCTION("GOOGLETRANSLATE(D124, ""he"", ""en"")"),"#VALUE!")</f>
        <v>#VALUE!</v>
      </c>
    </row>
    <row r="125" ht="15.75" customHeight="1">
      <c r="E125" s="4" t="str">
        <f>IFERROR(__xludf.DUMMYFUNCTION("GOOGLETRANSLATE(D125, ""he"", ""en"")"),"#VALUE!")</f>
        <v>#VALUE!</v>
      </c>
    </row>
    <row r="126" ht="15.75" customHeight="1">
      <c r="E126" s="4" t="str">
        <f>IFERROR(__xludf.DUMMYFUNCTION("GOOGLETRANSLATE(D126, ""he"", ""en"")"),"#VALUE!")</f>
        <v>#VALUE!</v>
      </c>
    </row>
    <row r="127" ht="15.75" customHeight="1">
      <c r="E127" s="4" t="str">
        <f>IFERROR(__xludf.DUMMYFUNCTION("GOOGLETRANSLATE(D127, ""he"", ""en"")"),"#VALUE!")</f>
        <v>#VALUE!</v>
      </c>
    </row>
    <row r="128" ht="15.75" customHeight="1">
      <c r="E128" s="4" t="str">
        <f>IFERROR(__xludf.DUMMYFUNCTION("GOOGLETRANSLATE(D128, ""he"", ""en"")"),"#VALUE!")</f>
        <v>#VALUE!</v>
      </c>
    </row>
    <row r="129" ht="15.75" customHeight="1">
      <c r="E129" s="4" t="str">
        <f>IFERROR(__xludf.DUMMYFUNCTION("GOOGLETRANSLATE(D129, ""he"", ""en"")"),"#VALUE!")</f>
        <v>#VALUE!</v>
      </c>
    </row>
    <row r="130" ht="15.75" customHeight="1">
      <c r="E130" s="4" t="str">
        <f>IFERROR(__xludf.DUMMYFUNCTION("GOOGLETRANSLATE(D130, ""he"", ""en"")"),"#VALUE!")</f>
        <v>#VALUE!</v>
      </c>
    </row>
    <row r="131" ht="15.75" customHeight="1">
      <c r="E131" s="4" t="str">
        <f>IFERROR(__xludf.DUMMYFUNCTION("GOOGLETRANSLATE(D131, ""he"", ""en"")"),"#VALUE!")</f>
        <v>#VALUE!</v>
      </c>
    </row>
    <row r="132" ht="15.75" customHeight="1">
      <c r="E132" s="4" t="str">
        <f>IFERROR(__xludf.DUMMYFUNCTION("GOOGLETRANSLATE(D132, ""he"", ""en"")"),"#VALUE!")</f>
        <v>#VALUE!</v>
      </c>
    </row>
    <row r="133" ht="15.75" customHeight="1">
      <c r="E133" s="4" t="str">
        <f>IFERROR(__xludf.DUMMYFUNCTION("GOOGLETRANSLATE(D133, ""he"", ""en"")"),"#VALUE!")</f>
        <v>#VALUE!</v>
      </c>
    </row>
    <row r="134" ht="15.75" customHeight="1">
      <c r="E134" s="4" t="str">
        <f>IFERROR(__xludf.DUMMYFUNCTION("GOOGLETRANSLATE(D134, ""he"", ""en"")"),"#VALUE!")</f>
        <v>#VALUE!</v>
      </c>
    </row>
    <row r="135" ht="15.75" customHeight="1">
      <c r="E135" s="4" t="str">
        <f>IFERROR(__xludf.DUMMYFUNCTION("GOOGLETRANSLATE(D135, ""he"", ""en"")"),"#VALUE!")</f>
        <v>#VALUE!</v>
      </c>
    </row>
    <row r="136" ht="15.75" customHeight="1">
      <c r="E136" s="4" t="str">
        <f>IFERROR(__xludf.DUMMYFUNCTION("GOOGLETRANSLATE(D136, ""he"", ""en"")"),"#VALUE!")</f>
        <v>#VALUE!</v>
      </c>
    </row>
    <row r="137" ht="15.75" customHeight="1">
      <c r="E137" s="4" t="str">
        <f>IFERROR(__xludf.DUMMYFUNCTION("GOOGLETRANSLATE(D137, ""he"", ""en"")"),"#VALUE!")</f>
        <v>#VALUE!</v>
      </c>
    </row>
    <row r="138" ht="15.75" customHeight="1">
      <c r="E138" s="4" t="str">
        <f>IFERROR(__xludf.DUMMYFUNCTION("GOOGLETRANSLATE(D138, ""he"", ""en"")"),"#VALUE!")</f>
        <v>#VALUE!</v>
      </c>
    </row>
    <row r="139" ht="15.75" customHeight="1">
      <c r="E139" s="4" t="str">
        <f>IFERROR(__xludf.DUMMYFUNCTION("GOOGLETRANSLATE(D139, ""he"", ""en"")"),"#VALUE!")</f>
        <v>#VALUE!</v>
      </c>
    </row>
    <row r="140" ht="15.75" customHeight="1">
      <c r="E140" s="4" t="str">
        <f>IFERROR(__xludf.DUMMYFUNCTION("GOOGLETRANSLATE(D140, ""he"", ""en"")"),"#VALUE!")</f>
        <v>#VALUE!</v>
      </c>
    </row>
    <row r="141" ht="15.75" customHeight="1">
      <c r="E141" s="4" t="str">
        <f>IFERROR(__xludf.DUMMYFUNCTION("GOOGLETRANSLATE(D141, ""he"", ""en"")"),"#VALUE!")</f>
        <v>#VALUE!</v>
      </c>
    </row>
    <row r="142" ht="15.75" customHeight="1">
      <c r="E142" s="4" t="str">
        <f>IFERROR(__xludf.DUMMYFUNCTION("GOOGLETRANSLATE(D142, ""he"", ""en"")"),"#VALUE!")</f>
        <v>#VALUE!</v>
      </c>
    </row>
    <row r="143" ht="15.75" customHeight="1">
      <c r="E143" s="4" t="str">
        <f>IFERROR(__xludf.DUMMYFUNCTION("GOOGLETRANSLATE(D143, ""he"", ""en"")"),"#VALUE!")</f>
        <v>#VALUE!</v>
      </c>
    </row>
    <row r="144" ht="15.75" customHeight="1">
      <c r="E144" s="4" t="str">
        <f>IFERROR(__xludf.DUMMYFUNCTION("GOOGLETRANSLATE(D144, ""he"", ""en"")"),"#VALUE!")</f>
        <v>#VALUE!</v>
      </c>
    </row>
    <row r="145" ht="15.75" customHeight="1">
      <c r="E145" s="4" t="str">
        <f>IFERROR(__xludf.DUMMYFUNCTION("GOOGLETRANSLATE(D145, ""he"", ""en"")"),"#VALUE!")</f>
        <v>#VALUE!</v>
      </c>
    </row>
    <row r="146" ht="15.75" customHeight="1">
      <c r="E146" s="4" t="str">
        <f>IFERROR(__xludf.DUMMYFUNCTION("GOOGLETRANSLATE(D146, ""he"", ""en"")"),"#VALUE!")</f>
        <v>#VALUE!</v>
      </c>
    </row>
    <row r="147" ht="15.75" customHeight="1">
      <c r="E147" s="4" t="str">
        <f>IFERROR(__xludf.DUMMYFUNCTION("GOOGLETRANSLATE(D147, ""he"", ""en"")"),"#VALUE!")</f>
        <v>#VALUE!</v>
      </c>
    </row>
    <row r="148" ht="15.75" customHeight="1">
      <c r="E148" s="4" t="str">
        <f>IFERROR(__xludf.DUMMYFUNCTION("GOOGLETRANSLATE(D148, ""he"", ""en"")"),"#VALUE!")</f>
        <v>#VALUE!</v>
      </c>
    </row>
    <row r="149" ht="15.75" customHeight="1">
      <c r="E149" s="4" t="str">
        <f>IFERROR(__xludf.DUMMYFUNCTION("GOOGLETRANSLATE(D149, ""he"", ""en"")"),"#VALUE!")</f>
        <v>#VALUE!</v>
      </c>
    </row>
    <row r="150" ht="15.75" customHeight="1">
      <c r="E150" s="4" t="str">
        <f>IFERROR(__xludf.DUMMYFUNCTION("GOOGLETRANSLATE(D150, ""he"", ""en"")"),"#VALUE!")</f>
        <v>#VALUE!</v>
      </c>
    </row>
    <row r="151" ht="15.75" customHeight="1">
      <c r="E151" s="4" t="str">
        <f>IFERROR(__xludf.DUMMYFUNCTION("GOOGLETRANSLATE(D151, ""he"", ""en"")"),"#VALUE!")</f>
        <v>#VALUE!</v>
      </c>
    </row>
    <row r="152" ht="15.75" customHeight="1">
      <c r="E152" s="4" t="str">
        <f>IFERROR(__xludf.DUMMYFUNCTION("GOOGLETRANSLATE(D152, ""he"", ""en"")"),"#VALUE!")</f>
        <v>#VALUE!</v>
      </c>
    </row>
    <row r="153" ht="15.75" customHeight="1">
      <c r="E153" s="4" t="str">
        <f>IFERROR(__xludf.DUMMYFUNCTION("GOOGLETRANSLATE(D153, ""he"", ""en"")"),"#VALUE!")</f>
        <v>#VALUE!</v>
      </c>
    </row>
    <row r="154" ht="15.75" customHeight="1">
      <c r="E154" s="4" t="str">
        <f>IFERROR(__xludf.DUMMYFUNCTION("GOOGLETRANSLATE(D154, ""he"", ""en"")"),"#VALUE!")</f>
        <v>#VALUE!</v>
      </c>
    </row>
    <row r="155" ht="15.75" customHeight="1">
      <c r="E155" s="4" t="str">
        <f>IFERROR(__xludf.DUMMYFUNCTION("GOOGLETRANSLATE(D155, ""he"", ""en"")"),"#VALUE!")</f>
        <v>#VALUE!</v>
      </c>
    </row>
    <row r="156" ht="15.75" customHeight="1">
      <c r="E156" s="4" t="str">
        <f>IFERROR(__xludf.DUMMYFUNCTION("GOOGLETRANSLATE(D156, ""he"", ""en"")"),"#VALUE!")</f>
        <v>#VALUE!</v>
      </c>
    </row>
    <row r="157" ht="15.75" customHeight="1">
      <c r="E157" s="4" t="str">
        <f>IFERROR(__xludf.DUMMYFUNCTION("GOOGLETRANSLATE(D157, ""he"", ""en"")"),"#VALUE!")</f>
        <v>#VALUE!</v>
      </c>
    </row>
    <row r="158" ht="15.75" customHeight="1">
      <c r="E158" s="4" t="str">
        <f>IFERROR(__xludf.DUMMYFUNCTION("GOOGLETRANSLATE(D158, ""he"", ""en"")"),"#VALUE!")</f>
        <v>#VALUE!</v>
      </c>
    </row>
    <row r="159" ht="15.75" customHeight="1">
      <c r="E159" s="4" t="str">
        <f>IFERROR(__xludf.DUMMYFUNCTION("GOOGLETRANSLATE(D159, ""he"", ""en"")"),"#VALUE!")</f>
        <v>#VALUE!</v>
      </c>
    </row>
    <row r="160" ht="15.75" customHeight="1">
      <c r="E160" s="4" t="str">
        <f>IFERROR(__xludf.DUMMYFUNCTION("GOOGLETRANSLATE(D160, ""he"", ""en"")"),"#VALUE!")</f>
        <v>#VALUE!</v>
      </c>
    </row>
    <row r="161" ht="15.75" customHeight="1">
      <c r="E161" s="4" t="str">
        <f>IFERROR(__xludf.DUMMYFUNCTION("GOOGLETRANSLATE(D161, ""he"", ""en"")"),"#VALUE!")</f>
        <v>#VALUE!</v>
      </c>
    </row>
    <row r="162" ht="15.75" customHeight="1">
      <c r="E162" s="4" t="str">
        <f>IFERROR(__xludf.DUMMYFUNCTION("GOOGLETRANSLATE(D162, ""he"", ""en"")"),"#VALUE!")</f>
        <v>#VALUE!</v>
      </c>
    </row>
    <row r="163" ht="15.75" customHeight="1">
      <c r="E163" s="4" t="str">
        <f>IFERROR(__xludf.DUMMYFUNCTION("GOOGLETRANSLATE(D163, ""he"", ""en"")"),"#VALUE!")</f>
        <v>#VALUE!</v>
      </c>
    </row>
    <row r="164" ht="15.75" customHeight="1">
      <c r="E164" s="4" t="str">
        <f>IFERROR(__xludf.DUMMYFUNCTION("GOOGLETRANSLATE(D164, ""he"", ""en"")"),"#VALUE!")</f>
        <v>#VALUE!</v>
      </c>
    </row>
    <row r="165" ht="15.75" customHeight="1">
      <c r="E165" s="4" t="str">
        <f>IFERROR(__xludf.DUMMYFUNCTION("GOOGLETRANSLATE(D165, ""he"", ""en"")"),"#VALUE!")</f>
        <v>#VALUE!</v>
      </c>
    </row>
    <row r="166" ht="15.75" customHeight="1">
      <c r="E166" s="4" t="str">
        <f>IFERROR(__xludf.DUMMYFUNCTION("GOOGLETRANSLATE(D166, ""he"", ""en"")"),"#VALUE!")</f>
        <v>#VALUE!</v>
      </c>
    </row>
    <row r="167" ht="15.75" customHeight="1">
      <c r="E167" s="4" t="str">
        <f>IFERROR(__xludf.DUMMYFUNCTION("GOOGLETRANSLATE(D167, ""he"", ""en"")"),"#VALUE!")</f>
        <v>#VALUE!</v>
      </c>
    </row>
    <row r="168" ht="15.75" customHeight="1">
      <c r="E168" s="4" t="str">
        <f>IFERROR(__xludf.DUMMYFUNCTION("GOOGLETRANSLATE(D168, ""he"", ""en"")"),"#VALUE!")</f>
        <v>#VALUE!</v>
      </c>
    </row>
    <row r="169" ht="15.75" customHeight="1">
      <c r="E169" s="4" t="str">
        <f>IFERROR(__xludf.DUMMYFUNCTION("GOOGLETRANSLATE(D169, ""he"", ""en"")"),"#VALUE!")</f>
        <v>#VALUE!</v>
      </c>
    </row>
    <row r="170" ht="15.75" customHeight="1">
      <c r="E170" s="4" t="str">
        <f>IFERROR(__xludf.DUMMYFUNCTION("GOOGLETRANSLATE(D170, ""he"", ""en"")"),"#VALUE!")</f>
        <v>#VALUE!</v>
      </c>
    </row>
    <row r="171" ht="15.75" customHeight="1">
      <c r="E171" s="4" t="str">
        <f>IFERROR(__xludf.DUMMYFUNCTION("GOOGLETRANSLATE(D171, ""he"", ""en"")"),"#VALUE!")</f>
        <v>#VALUE!</v>
      </c>
    </row>
    <row r="172" ht="15.75" customHeight="1">
      <c r="E172" s="4" t="str">
        <f>IFERROR(__xludf.DUMMYFUNCTION("GOOGLETRANSLATE(D172, ""he"", ""en"")"),"#VALUE!")</f>
        <v>#VALUE!</v>
      </c>
    </row>
    <row r="173" ht="15.75" customHeight="1">
      <c r="E173" s="4" t="str">
        <f>IFERROR(__xludf.DUMMYFUNCTION("GOOGLETRANSLATE(D173, ""he"", ""en"")"),"#VALUE!")</f>
        <v>#VALUE!</v>
      </c>
    </row>
    <row r="174" ht="15.75" customHeight="1">
      <c r="E174" s="4" t="str">
        <f>IFERROR(__xludf.DUMMYFUNCTION("GOOGLETRANSLATE(D174, ""he"", ""en"")"),"#VALUE!")</f>
        <v>#VALUE!</v>
      </c>
    </row>
    <row r="175" ht="15.75" customHeight="1">
      <c r="E175" s="4" t="str">
        <f>IFERROR(__xludf.DUMMYFUNCTION("GOOGLETRANSLATE(D175, ""he"", ""en"")"),"#VALUE!")</f>
        <v>#VALUE!</v>
      </c>
    </row>
    <row r="176" ht="15.75" customHeight="1">
      <c r="E176" s="4" t="str">
        <f>IFERROR(__xludf.DUMMYFUNCTION("GOOGLETRANSLATE(D176, ""he"", ""en"")"),"#VALUE!")</f>
        <v>#VALUE!</v>
      </c>
    </row>
    <row r="177" ht="15.75" customHeight="1">
      <c r="E177" s="4" t="str">
        <f>IFERROR(__xludf.DUMMYFUNCTION("GOOGLETRANSLATE(D177, ""he"", ""en"")"),"#VALUE!")</f>
        <v>#VALUE!</v>
      </c>
    </row>
    <row r="178" ht="15.75" customHeight="1">
      <c r="E178" s="4" t="str">
        <f>IFERROR(__xludf.DUMMYFUNCTION("GOOGLETRANSLATE(D178, ""he"", ""en"")"),"#VALUE!")</f>
        <v>#VALUE!</v>
      </c>
    </row>
    <row r="179" ht="15.75" customHeight="1">
      <c r="E179" s="4" t="str">
        <f>IFERROR(__xludf.DUMMYFUNCTION("GOOGLETRANSLATE(D179, ""he"", ""en"")"),"#VALUE!")</f>
        <v>#VALUE!</v>
      </c>
    </row>
    <row r="180" ht="15.75" customHeight="1">
      <c r="E180" s="4" t="str">
        <f>IFERROR(__xludf.DUMMYFUNCTION("GOOGLETRANSLATE(D180, ""he"", ""en"")"),"#VALUE!")</f>
        <v>#VALUE!</v>
      </c>
    </row>
    <row r="181" ht="15.75" customHeight="1">
      <c r="E181" s="4" t="str">
        <f>IFERROR(__xludf.DUMMYFUNCTION("GOOGLETRANSLATE(D181, ""he"", ""en"")"),"#VALUE!")</f>
        <v>#VALUE!</v>
      </c>
    </row>
    <row r="182" ht="15.75" customHeight="1">
      <c r="E182" s="4" t="str">
        <f>IFERROR(__xludf.DUMMYFUNCTION("GOOGLETRANSLATE(D182, ""he"", ""en"")"),"#VALUE!")</f>
        <v>#VALUE!</v>
      </c>
    </row>
    <row r="183" ht="15.75" customHeight="1">
      <c r="E183" s="4" t="str">
        <f>IFERROR(__xludf.DUMMYFUNCTION("GOOGLETRANSLATE(D183, ""he"", ""en"")"),"#VALUE!")</f>
        <v>#VALUE!</v>
      </c>
    </row>
    <row r="184" ht="15.75" customHeight="1">
      <c r="E184" s="4" t="str">
        <f>IFERROR(__xludf.DUMMYFUNCTION("GOOGLETRANSLATE(D184, ""he"", ""en"")"),"#VALUE!")</f>
        <v>#VALUE!</v>
      </c>
    </row>
    <row r="185" ht="15.75" customHeight="1">
      <c r="E185" s="4" t="str">
        <f>IFERROR(__xludf.DUMMYFUNCTION("GOOGLETRANSLATE(D185, ""he"", ""en"")"),"#VALUE!")</f>
        <v>#VALUE!</v>
      </c>
    </row>
    <row r="186" ht="15.75" customHeight="1">
      <c r="E186" s="4" t="str">
        <f>IFERROR(__xludf.DUMMYFUNCTION("GOOGLETRANSLATE(D186, ""he"", ""en"")"),"#VALUE!")</f>
        <v>#VALUE!</v>
      </c>
    </row>
    <row r="187" ht="15.75" customHeight="1">
      <c r="E187" s="4" t="str">
        <f>IFERROR(__xludf.DUMMYFUNCTION("GOOGLETRANSLATE(D187, ""he"", ""en"")"),"#VALUE!")</f>
        <v>#VALUE!</v>
      </c>
    </row>
    <row r="188" ht="15.75" customHeight="1">
      <c r="E188" s="4" t="str">
        <f>IFERROR(__xludf.DUMMYFUNCTION("GOOGLETRANSLATE(D188, ""he"", ""en"")"),"#VALUE!")</f>
        <v>#VALUE!</v>
      </c>
    </row>
    <row r="189" ht="15.75" customHeight="1">
      <c r="E189" s="4" t="str">
        <f>IFERROR(__xludf.DUMMYFUNCTION("GOOGLETRANSLATE(D189, ""he"", ""en"")"),"#VALUE!")</f>
        <v>#VALUE!</v>
      </c>
    </row>
    <row r="190" ht="15.75" customHeight="1">
      <c r="E190" s="4" t="str">
        <f>IFERROR(__xludf.DUMMYFUNCTION("GOOGLETRANSLATE(D190, ""he"", ""en"")"),"#VALUE!")</f>
        <v>#VALUE!</v>
      </c>
    </row>
    <row r="191" ht="15.75" customHeight="1">
      <c r="E191" s="4" t="str">
        <f>IFERROR(__xludf.DUMMYFUNCTION("GOOGLETRANSLATE(D191, ""he"", ""en"")"),"#VALUE!")</f>
        <v>#VALUE!</v>
      </c>
    </row>
    <row r="192" ht="15.75" customHeight="1">
      <c r="E192" s="4" t="str">
        <f>IFERROR(__xludf.DUMMYFUNCTION("GOOGLETRANSLATE(D192, ""he"", ""en"")"),"#VALUE!")</f>
        <v>#VALUE!</v>
      </c>
    </row>
    <row r="193" ht="15.75" customHeight="1">
      <c r="E193" s="4" t="str">
        <f>IFERROR(__xludf.DUMMYFUNCTION("GOOGLETRANSLATE(D193, ""he"", ""en"")"),"#VALUE!")</f>
        <v>#VALUE!</v>
      </c>
    </row>
    <row r="194" ht="15.75" customHeight="1">
      <c r="E194" s="4" t="str">
        <f>IFERROR(__xludf.DUMMYFUNCTION("GOOGLETRANSLATE(D194, ""he"", ""en"")"),"#VALUE!")</f>
        <v>#VALUE!</v>
      </c>
    </row>
    <row r="195" ht="15.75" customHeight="1">
      <c r="E195" s="4" t="str">
        <f>IFERROR(__xludf.DUMMYFUNCTION("GOOGLETRANSLATE(D195, ""he"", ""en"")"),"#VALUE!")</f>
        <v>#VALUE!</v>
      </c>
    </row>
    <row r="196" ht="15.75" customHeight="1">
      <c r="E196" s="4" t="str">
        <f>IFERROR(__xludf.DUMMYFUNCTION("GOOGLETRANSLATE(D196, ""he"", ""en"")"),"#VALUE!")</f>
        <v>#VALUE!</v>
      </c>
    </row>
    <row r="197" ht="15.75" customHeight="1">
      <c r="E197" s="4" t="str">
        <f>IFERROR(__xludf.DUMMYFUNCTION("GOOGLETRANSLATE(D197, ""he"", ""en"")"),"#VALUE!")</f>
        <v>#VALUE!</v>
      </c>
    </row>
    <row r="198" ht="15.75" customHeight="1">
      <c r="E198" s="4" t="str">
        <f>IFERROR(__xludf.DUMMYFUNCTION("GOOGLETRANSLATE(D198, ""he"", ""en"")"),"#VALUE!")</f>
        <v>#VALUE!</v>
      </c>
    </row>
    <row r="199" ht="15.75" customHeight="1">
      <c r="E199" s="4" t="str">
        <f>IFERROR(__xludf.DUMMYFUNCTION("GOOGLETRANSLATE(D199, ""he"", ""en"")"),"#VALUE!")</f>
        <v>#VALUE!</v>
      </c>
    </row>
    <row r="200" ht="15.75" customHeight="1">
      <c r="E200" s="4" t="str">
        <f>IFERROR(__xludf.DUMMYFUNCTION("GOOGLETRANSLATE(D200, ""he"", ""en"")"),"#VALUE!")</f>
        <v>#VALUE!</v>
      </c>
    </row>
    <row r="201" ht="15.75" customHeight="1">
      <c r="E201" s="4" t="str">
        <f>IFERROR(__xludf.DUMMYFUNCTION("GOOGLETRANSLATE(D201, ""he"", ""en"")"),"#VALUE!")</f>
        <v>#VALUE!</v>
      </c>
    </row>
    <row r="202" ht="15.75" customHeight="1">
      <c r="E202" s="4" t="str">
        <f>IFERROR(__xludf.DUMMYFUNCTION("GOOGLETRANSLATE(D202, ""he"", ""en"")"),"#VALUE!")</f>
        <v>#VALUE!</v>
      </c>
    </row>
    <row r="203" ht="15.75" customHeight="1">
      <c r="E203" s="4" t="str">
        <f>IFERROR(__xludf.DUMMYFUNCTION("GOOGLETRANSLATE(D203, ""he"", ""en"")"),"#VALUE!")</f>
        <v>#VALUE!</v>
      </c>
    </row>
    <row r="204" ht="15.75" customHeight="1">
      <c r="E204" s="4" t="str">
        <f>IFERROR(__xludf.DUMMYFUNCTION("GOOGLETRANSLATE(D204, ""he"", ""en"")"),"#VALUE!")</f>
        <v>#VALUE!</v>
      </c>
    </row>
    <row r="205" ht="15.75" customHeight="1">
      <c r="E205" s="4" t="str">
        <f>IFERROR(__xludf.DUMMYFUNCTION("GOOGLETRANSLATE(D205, ""he"", ""en"")"),"#VALUE!")</f>
        <v>#VALUE!</v>
      </c>
    </row>
    <row r="206" ht="15.75" customHeight="1">
      <c r="E206" s="4" t="str">
        <f>IFERROR(__xludf.DUMMYFUNCTION("GOOGLETRANSLATE(D206, ""he"", ""en"")"),"#VALUE!")</f>
        <v>#VALUE!</v>
      </c>
    </row>
    <row r="207" ht="15.75" customHeight="1">
      <c r="E207" s="4" t="str">
        <f>IFERROR(__xludf.DUMMYFUNCTION("GOOGLETRANSLATE(D207, ""he"", ""en"")"),"#VALUE!")</f>
        <v>#VALUE!</v>
      </c>
    </row>
    <row r="208" ht="15.75" customHeight="1">
      <c r="E208" s="4" t="str">
        <f>IFERROR(__xludf.DUMMYFUNCTION("GOOGLETRANSLATE(D208, ""he"", ""en"")"),"#VALUE!")</f>
        <v>#VALUE!</v>
      </c>
    </row>
    <row r="209" ht="15.75" customHeight="1">
      <c r="E209" s="4" t="str">
        <f>IFERROR(__xludf.DUMMYFUNCTION("GOOGLETRANSLATE(D209, ""he"", ""en"")"),"#VALUE!")</f>
        <v>#VALUE!</v>
      </c>
    </row>
    <row r="210" ht="15.75" customHeight="1">
      <c r="E210" s="4" t="str">
        <f>IFERROR(__xludf.DUMMYFUNCTION("GOOGLETRANSLATE(D210, ""he"", ""en"")"),"#VALUE!")</f>
        <v>#VALUE!</v>
      </c>
    </row>
    <row r="211" ht="15.75" customHeight="1">
      <c r="E211" s="4" t="str">
        <f>IFERROR(__xludf.DUMMYFUNCTION("GOOGLETRANSLATE(D211, ""he"", ""en"")"),"#VALUE!")</f>
        <v>#VALUE!</v>
      </c>
    </row>
    <row r="212" ht="15.75" customHeight="1">
      <c r="E212" s="4" t="str">
        <f>IFERROR(__xludf.DUMMYFUNCTION("GOOGLETRANSLATE(D212, ""he"", ""en"")"),"#VALUE!")</f>
        <v>#VALUE!</v>
      </c>
    </row>
    <row r="213" ht="15.75" customHeight="1">
      <c r="E213" s="4" t="str">
        <f>IFERROR(__xludf.DUMMYFUNCTION("GOOGLETRANSLATE(D213, ""he"", ""en"")"),"#VALUE!")</f>
        <v>#VALUE!</v>
      </c>
    </row>
    <row r="214" ht="15.75" customHeight="1">
      <c r="E214" s="4" t="str">
        <f>IFERROR(__xludf.DUMMYFUNCTION("GOOGLETRANSLATE(D214, ""he"", ""en"")"),"#VALUE!")</f>
        <v>#VALUE!</v>
      </c>
    </row>
    <row r="215" ht="15.75" customHeight="1">
      <c r="E215" s="4" t="str">
        <f>IFERROR(__xludf.DUMMYFUNCTION("GOOGLETRANSLATE(D215, ""he"", ""en"")"),"#VALUE!")</f>
        <v>#VALUE!</v>
      </c>
    </row>
    <row r="216" ht="15.75" customHeight="1">
      <c r="E216" s="4" t="str">
        <f>IFERROR(__xludf.DUMMYFUNCTION("GOOGLETRANSLATE(D216, ""he"", ""en"")"),"#VALUE!")</f>
        <v>#VALUE!</v>
      </c>
    </row>
    <row r="217" ht="15.75" customHeight="1">
      <c r="E217" s="4" t="str">
        <f>IFERROR(__xludf.DUMMYFUNCTION("GOOGLETRANSLATE(D217, ""he"", ""en"")"),"#VALUE!")</f>
        <v>#VALUE!</v>
      </c>
    </row>
    <row r="218" ht="15.75" customHeight="1">
      <c r="E218" s="4" t="str">
        <f>IFERROR(__xludf.DUMMYFUNCTION("GOOGLETRANSLATE(D218, ""he"", ""en"")"),"#VALUE!")</f>
        <v>#VALUE!</v>
      </c>
    </row>
    <row r="219" ht="15.75" customHeight="1">
      <c r="E219" s="4" t="str">
        <f>IFERROR(__xludf.DUMMYFUNCTION("GOOGLETRANSLATE(D219, ""he"", ""en"")"),"#VALUE!")</f>
        <v>#VALUE!</v>
      </c>
    </row>
    <row r="220" ht="15.75" customHeight="1">
      <c r="E220" s="4" t="str">
        <f>IFERROR(__xludf.DUMMYFUNCTION("GOOGLETRANSLATE(D220, ""he"", ""en"")"),"#VALUE!")</f>
        <v>#VALUE!</v>
      </c>
    </row>
    <row r="221" ht="15.75" customHeight="1">
      <c r="E221" s="4" t="str">
        <f>IFERROR(__xludf.DUMMYFUNCTION("GOOGLETRANSLATE(D221, ""he"", ""en"")"),"#VALUE!")</f>
        <v>#VALUE!</v>
      </c>
    </row>
    <row r="222" ht="15.75" customHeight="1">
      <c r="E222" s="4" t="str">
        <f>IFERROR(__xludf.DUMMYFUNCTION("GOOGLETRANSLATE(D222, ""he"", ""en"")"),"#VALUE!")</f>
        <v>#VALUE!</v>
      </c>
    </row>
    <row r="223" ht="15.75" customHeight="1">
      <c r="E223" s="4" t="str">
        <f>IFERROR(__xludf.DUMMYFUNCTION("GOOGLETRANSLATE(D223, ""he"", ""en"")"),"#VALUE!")</f>
        <v>#VALUE!</v>
      </c>
    </row>
    <row r="224" ht="15.75" customHeight="1">
      <c r="E224" s="4" t="str">
        <f>IFERROR(__xludf.DUMMYFUNCTION("GOOGLETRANSLATE(D224, ""he"", ""en"")"),"#VALUE!")</f>
        <v>#VALUE!</v>
      </c>
    </row>
    <row r="225" ht="15.75" customHeight="1">
      <c r="E225" s="4" t="str">
        <f>IFERROR(__xludf.DUMMYFUNCTION("GOOGLETRANSLATE(D225, ""he"", ""en"")"),"#VALUE!")</f>
        <v>#VALUE!</v>
      </c>
    </row>
    <row r="226" ht="15.75" customHeight="1">
      <c r="E226" s="4" t="str">
        <f>IFERROR(__xludf.DUMMYFUNCTION("GOOGLETRANSLATE(D226, ""he"", ""en"")"),"#VALUE!")</f>
        <v>#VALUE!</v>
      </c>
    </row>
    <row r="227" ht="15.75" customHeight="1">
      <c r="E227" s="4" t="str">
        <f>IFERROR(__xludf.DUMMYFUNCTION("GOOGLETRANSLATE(D227, ""he"", ""en"")"),"#VALUE!")</f>
        <v>#VALUE!</v>
      </c>
    </row>
    <row r="228" ht="15.75" customHeight="1">
      <c r="E228" s="4" t="str">
        <f>IFERROR(__xludf.DUMMYFUNCTION("GOOGLETRANSLATE(D228, ""he"", ""en"")"),"#VALUE!")</f>
        <v>#VALUE!</v>
      </c>
    </row>
    <row r="229" ht="15.75" customHeight="1">
      <c r="E229" s="4" t="str">
        <f>IFERROR(__xludf.DUMMYFUNCTION("GOOGLETRANSLATE(D229, ""he"", ""en"")"),"#VALUE!")</f>
        <v>#VALUE!</v>
      </c>
    </row>
    <row r="230" ht="15.75" customHeight="1">
      <c r="E230" s="4" t="str">
        <f>IFERROR(__xludf.DUMMYFUNCTION("GOOGLETRANSLATE(D230, ""he"", ""en"")"),"#VALUE!")</f>
        <v>#VALUE!</v>
      </c>
    </row>
    <row r="231" ht="15.75" customHeight="1">
      <c r="E231" s="4" t="str">
        <f>IFERROR(__xludf.DUMMYFUNCTION("GOOGLETRANSLATE(D231, ""he"", ""en"")"),"#VALUE!")</f>
        <v>#VALUE!</v>
      </c>
    </row>
    <row r="232" ht="15.75" customHeight="1">
      <c r="E232" s="4" t="str">
        <f>IFERROR(__xludf.DUMMYFUNCTION("GOOGLETRANSLATE(D232, ""he"", ""en"")"),"#VALUE!")</f>
        <v>#VALUE!</v>
      </c>
    </row>
    <row r="233" ht="15.75" customHeight="1">
      <c r="E233" s="4" t="str">
        <f>IFERROR(__xludf.DUMMYFUNCTION("GOOGLETRANSLATE(D233, ""he"", ""en"")"),"#VALUE!")</f>
        <v>#VALUE!</v>
      </c>
    </row>
    <row r="234" ht="15.75" customHeight="1">
      <c r="E234" s="4" t="str">
        <f>IFERROR(__xludf.DUMMYFUNCTION("GOOGLETRANSLATE(D234, ""he"", ""en"")"),"#VALUE!")</f>
        <v>#VALUE!</v>
      </c>
    </row>
    <row r="235" ht="15.75" customHeight="1">
      <c r="E235" s="4" t="str">
        <f>IFERROR(__xludf.DUMMYFUNCTION("GOOGLETRANSLATE(D235, ""he"", ""en"")"),"#VALUE!")</f>
        <v>#VALUE!</v>
      </c>
    </row>
    <row r="236" ht="15.75" customHeight="1">
      <c r="E236" s="4" t="str">
        <f>IFERROR(__xludf.DUMMYFUNCTION("GOOGLETRANSLATE(D236, ""he"", ""en"")"),"#VALUE!")</f>
        <v>#VALUE!</v>
      </c>
    </row>
    <row r="237" ht="15.75" customHeight="1">
      <c r="E237" s="4" t="str">
        <f>IFERROR(__xludf.DUMMYFUNCTION("GOOGLETRANSLATE(D237, ""he"", ""en"")"),"#VALUE!")</f>
        <v>#VALUE!</v>
      </c>
    </row>
    <row r="238" ht="15.75" customHeight="1">
      <c r="E238" s="4" t="str">
        <f>IFERROR(__xludf.DUMMYFUNCTION("GOOGLETRANSLATE(D238, ""he"", ""en"")"),"#VALUE!")</f>
        <v>#VALUE!</v>
      </c>
    </row>
    <row r="239" ht="15.75" customHeight="1">
      <c r="E239" s="4" t="str">
        <f>IFERROR(__xludf.DUMMYFUNCTION("GOOGLETRANSLATE(D239, ""he"", ""en"")"),"#VALUE!")</f>
        <v>#VALUE!</v>
      </c>
    </row>
    <row r="240" ht="15.75" customHeight="1">
      <c r="E240" s="4" t="str">
        <f>IFERROR(__xludf.DUMMYFUNCTION("GOOGLETRANSLATE(D240, ""he"", ""en"")"),"#VALUE!")</f>
        <v>#VALUE!</v>
      </c>
    </row>
    <row r="241" ht="15.75" customHeight="1">
      <c r="E241" s="4" t="str">
        <f>IFERROR(__xludf.DUMMYFUNCTION("GOOGLETRANSLATE(D241, ""he"", ""en"")"),"#VALUE!")</f>
        <v>#VALUE!</v>
      </c>
    </row>
    <row r="242" ht="15.75" customHeight="1">
      <c r="E242" s="4" t="str">
        <f>IFERROR(__xludf.DUMMYFUNCTION("GOOGLETRANSLATE(D242, ""he"", ""en"")"),"#VALUE!")</f>
        <v>#VALUE!</v>
      </c>
    </row>
    <row r="243" ht="15.75" customHeight="1">
      <c r="E243" s="4" t="str">
        <f>IFERROR(__xludf.DUMMYFUNCTION("GOOGLETRANSLATE(D243, ""he"", ""en"")"),"#VALUE!")</f>
        <v>#VALUE!</v>
      </c>
    </row>
    <row r="244" ht="15.75" customHeight="1">
      <c r="E244" s="4" t="str">
        <f>IFERROR(__xludf.DUMMYFUNCTION("GOOGLETRANSLATE(D244, ""he"", ""en"")"),"#VALUE!")</f>
        <v>#VALUE!</v>
      </c>
    </row>
    <row r="245" ht="15.75" customHeight="1">
      <c r="E245" s="4" t="str">
        <f>IFERROR(__xludf.DUMMYFUNCTION("GOOGLETRANSLATE(D245, ""he"", ""en"")"),"#VALUE!")</f>
        <v>#VALUE!</v>
      </c>
    </row>
    <row r="246" ht="15.75" customHeight="1">
      <c r="E246" s="4" t="str">
        <f>IFERROR(__xludf.DUMMYFUNCTION("GOOGLETRANSLATE(D246, ""he"", ""en"")"),"#VALUE!")</f>
        <v>#VALUE!</v>
      </c>
    </row>
    <row r="247" ht="15.75" customHeight="1">
      <c r="E247" s="4" t="str">
        <f>IFERROR(__xludf.DUMMYFUNCTION("GOOGLETRANSLATE(D247, ""he"", ""en"")"),"#VALUE!")</f>
        <v>#VALUE!</v>
      </c>
    </row>
    <row r="248" ht="15.75" customHeight="1">
      <c r="E248" s="4" t="str">
        <f>IFERROR(__xludf.DUMMYFUNCTION("GOOGLETRANSLATE(D248, ""he"", ""en"")"),"#VALUE!")</f>
        <v>#VALUE!</v>
      </c>
    </row>
    <row r="249" ht="15.75" customHeight="1">
      <c r="E249" s="4" t="str">
        <f>IFERROR(__xludf.DUMMYFUNCTION("GOOGLETRANSLATE(D249, ""he"", ""en"")"),"#VALUE!")</f>
        <v>#VALUE!</v>
      </c>
    </row>
    <row r="250" ht="15.75" customHeight="1">
      <c r="E250" s="4" t="str">
        <f>IFERROR(__xludf.DUMMYFUNCTION("GOOGLETRANSLATE(D250, ""he"", ""en"")"),"#VALUE!")</f>
        <v>#VALUE!</v>
      </c>
    </row>
    <row r="251" ht="15.75" customHeight="1">
      <c r="E251" s="4" t="str">
        <f>IFERROR(__xludf.DUMMYFUNCTION("GOOGLETRANSLATE(D251, ""he"", ""en"")"),"#VALUE!")</f>
        <v>#VALUE!</v>
      </c>
    </row>
    <row r="252" ht="15.75" customHeight="1">
      <c r="E252" s="4" t="str">
        <f>IFERROR(__xludf.DUMMYFUNCTION("GOOGLETRANSLATE(D252, ""he"", ""en"")"),"#VALUE!")</f>
        <v>#VALUE!</v>
      </c>
    </row>
    <row r="253" ht="15.75" customHeight="1">
      <c r="E253" s="4" t="str">
        <f>IFERROR(__xludf.DUMMYFUNCTION("GOOGLETRANSLATE(D253, ""he"", ""en"")"),"#VALUE!")</f>
        <v>#VALUE!</v>
      </c>
    </row>
    <row r="254" ht="15.75" customHeight="1">
      <c r="E254" s="4" t="str">
        <f>IFERROR(__xludf.DUMMYFUNCTION("GOOGLETRANSLATE(D254, ""he"", ""en"")"),"#VALUE!")</f>
        <v>#VALUE!</v>
      </c>
    </row>
    <row r="255" ht="15.75" customHeight="1">
      <c r="E255" s="4" t="str">
        <f>IFERROR(__xludf.DUMMYFUNCTION("GOOGLETRANSLATE(D255, ""he"", ""en"")"),"#VALUE!")</f>
        <v>#VALUE!</v>
      </c>
    </row>
    <row r="256" ht="15.75" customHeight="1">
      <c r="E256" s="4" t="str">
        <f>IFERROR(__xludf.DUMMYFUNCTION("GOOGLETRANSLATE(D256, ""he"", ""en"")"),"#VALUE!")</f>
        <v>#VALUE!</v>
      </c>
    </row>
    <row r="257" ht="15.75" customHeight="1">
      <c r="E257" s="4" t="str">
        <f>IFERROR(__xludf.DUMMYFUNCTION("GOOGLETRANSLATE(D257, ""he"", ""en"")"),"#VALUE!")</f>
        <v>#VALUE!</v>
      </c>
    </row>
    <row r="258" ht="15.75" customHeight="1">
      <c r="E258" s="4" t="str">
        <f>IFERROR(__xludf.DUMMYFUNCTION("GOOGLETRANSLATE(D258, ""he"", ""en"")"),"#VALUE!")</f>
        <v>#VALUE!</v>
      </c>
    </row>
    <row r="259" ht="15.75" customHeight="1">
      <c r="E259" s="4" t="str">
        <f>IFERROR(__xludf.DUMMYFUNCTION("GOOGLETRANSLATE(D259, ""he"", ""en"")"),"#VALUE!")</f>
        <v>#VALUE!</v>
      </c>
    </row>
    <row r="260" ht="15.75" customHeight="1">
      <c r="E260" s="4" t="str">
        <f>IFERROR(__xludf.DUMMYFUNCTION("GOOGLETRANSLATE(D260, ""he"", ""en"")"),"#VALUE!")</f>
        <v>#VALUE!</v>
      </c>
    </row>
    <row r="261" ht="15.75" customHeight="1">
      <c r="E261" s="4" t="str">
        <f>IFERROR(__xludf.DUMMYFUNCTION("GOOGLETRANSLATE(D261, ""he"", ""en"")"),"#VALUE!")</f>
        <v>#VALUE!</v>
      </c>
    </row>
    <row r="262" ht="15.75" customHeight="1">
      <c r="E262" s="4" t="str">
        <f>IFERROR(__xludf.DUMMYFUNCTION("GOOGLETRANSLATE(D262, ""he"", ""en"")"),"#VALUE!")</f>
        <v>#VALUE!</v>
      </c>
    </row>
    <row r="263" ht="15.75" customHeight="1">
      <c r="E263" s="4" t="str">
        <f>IFERROR(__xludf.DUMMYFUNCTION("GOOGLETRANSLATE(D263, ""he"", ""en"")"),"#VALUE!")</f>
        <v>#VALUE!</v>
      </c>
    </row>
    <row r="264" ht="15.75" customHeight="1">
      <c r="E264" s="4" t="str">
        <f>IFERROR(__xludf.DUMMYFUNCTION("GOOGLETRANSLATE(D264, ""he"", ""en"")"),"#VALUE!")</f>
        <v>#VALUE!</v>
      </c>
    </row>
    <row r="265" ht="15.75" customHeight="1">
      <c r="E265" s="4" t="str">
        <f>IFERROR(__xludf.DUMMYFUNCTION("GOOGLETRANSLATE(D265, ""he"", ""en"")"),"#VALUE!")</f>
        <v>#VALUE!</v>
      </c>
    </row>
    <row r="266" ht="15.75" customHeight="1">
      <c r="E266" s="4" t="str">
        <f>IFERROR(__xludf.DUMMYFUNCTION("GOOGLETRANSLATE(D266, ""he"", ""en"")"),"#VALUE!")</f>
        <v>#VALUE!</v>
      </c>
    </row>
    <row r="267" ht="15.75" customHeight="1">
      <c r="E267" s="4" t="str">
        <f>IFERROR(__xludf.DUMMYFUNCTION("GOOGLETRANSLATE(D267, ""he"", ""en"")"),"#VALUE!")</f>
        <v>#VALUE!</v>
      </c>
    </row>
    <row r="268" ht="15.75" customHeight="1">
      <c r="E268" s="4" t="str">
        <f>IFERROR(__xludf.DUMMYFUNCTION("GOOGLETRANSLATE(D268, ""he"", ""en"")"),"#VALUE!")</f>
        <v>#VALUE!</v>
      </c>
    </row>
    <row r="269" ht="15.75" customHeight="1">
      <c r="E269" s="4" t="str">
        <f>IFERROR(__xludf.DUMMYFUNCTION("GOOGLETRANSLATE(D269, ""he"", ""en"")"),"#VALUE!")</f>
        <v>#VALUE!</v>
      </c>
    </row>
    <row r="270" ht="15.75" customHeight="1">
      <c r="E270" s="4" t="str">
        <f>IFERROR(__xludf.DUMMYFUNCTION("GOOGLETRANSLATE(D270, ""he"", ""en"")"),"#VALUE!")</f>
        <v>#VALUE!</v>
      </c>
    </row>
    <row r="271" ht="15.75" customHeight="1">
      <c r="E271" s="4" t="str">
        <f>IFERROR(__xludf.DUMMYFUNCTION("GOOGLETRANSLATE(D271, ""he"", ""en"")"),"#VALUE!")</f>
        <v>#VALUE!</v>
      </c>
    </row>
    <row r="272" ht="15.75" customHeight="1">
      <c r="E272" s="4" t="str">
        <f>IFERROR(__xludf.DUMMYFUNCTION("GOOGLETRANSLATE(D272, ""he"", ""en"")"),"#VALUE!")</f>
        <v>#VALUE!</v>
      </c>
    </row>
    <row r="273" ht="15.75" customHeight="1">
      <c r="E273" s="4" t="str">
        <f>IFERROR(__xludf.DUMMYFUNCTION("GOOGLETRANSLATE(D273, ""he"", ""en"")"),"#VALUE!")</f>
        <v>#VALUE!</v>
      </c>
    </row>
    <row r="274" ht="15.75" customHeight="1">
      <c r="E274" s="4" t="str">
        <f>IFERROR(__xludf.DUMMYFUNCTION("GOOGLETRANSLATE(D274, ""he"", ""en"")"),"#VALUE!")</f>
        <v>#VALUE!</v>
      </c>
    </row>
    <row r="275" ht="15.75" customHeight="1">
      <c r="E275" s="4" t="str">
        <f>IFERROR(__xludf.DUMMYFUNCTION("GOOGLETRANSLATE(D275, ""he"", ""en"")"),"#VALUE!")</f>
        <v>#VALUE!</v>
      </c>
    </row>
    <row r="276" ht="15.75" customHeight="1">
      <c r="E276" s="4" t="str">
        <f>IFERROR(__xludf.DUMMYFUNCTION("GOOGLETRANSLATE(D276, ""he"", ""en"")"),"#VALUE!")</f>
        <v>#VALUE!</v>
      </c>
    </row>
    <row r="277" ht="15.75" customHeight="1">
      <c r="E277" s="4" t="str">
        <f>IFERROR(__xludf.DUMMYFUNCTION("GOOGLETRANSLATE(D277, ""he"", ""en"")"),"#VALUE!")</f>
        <v>#VALUE!</v>
      </c>
    </row>
    <row r="278" ht="15.75" customHeight="1">
      <c r="E278" s="4" t="str">
        <f>IFERROR(__xludf.DUMMYFUNCTION("GOOGLETRANSLATE(D278, ""he"", ""en"")"),"#VALUE!")</f>
        <v>#VALUE!</v>
      </c>
    </row>
    <row r="279" ht="15.75" customHeight="1">
      <c r="E279" s="4" t="str">
        <f>IFERROR(__xludf.DUMMYFUNCTION("GOOGLETRANSLATE(D279, ""he"", ""en"")"),"#VALUE!")</f>
        <v>#VALUE!</v>
      </c>
    </row>
    <row r="280" ht="15.75" customHeight="1">
      <c r="E280" s="4" t="str">
        <f>IFERROR(__xludf.DUMMYFUNCTION("GOOGLETRANSLATE(D280, ""he"", ""en"")"),"#VALUE!")</f>
        <v>#VALUE!</v>
      </c>
    </row>
    <row r="281" ht="15.75" customHeight="1">
      <c r="E281" s="4" t="str">
        <f>IFERROR(__xludf.DUMMYFUNCTION("GOOGLETRANSLATE(D281, ""he"", ""en"")"),"#VALUE!")</f>
        <v>#VALUE!</v>
      </c>
    </row>
    <row r="282" ht="15.75" customHeight="1">
      <c r="E282" s="4" t="str">
        <f>IFERROR(__xludf.DUMMYFUNCTION("GOOGLETRANSLATE(D282, ""he"", ""en"")"),"#VALUE!")</f>
        <v>#VALUE!</v>
      </c>
    </row>
    <row r="283" ht="15.75" customHeight="1">
      <c r="E283" s="4" t="str">
        <f>IFERROR(__xludf.DUMMYFUNCTION("GOOGLETRANSLATE(D283, ""he"", ""en"")"),"#VALUE!")</f>
        <v>#VALUE!</v>
      </c>
    </row>
    <row r="284" ht="15.75" customHeight="1">
      <c r="E284" s="4" t="str">
        <f>IFERROR(__xludf.DUMMYFUNCTION("GOOGLETRANSLATE(D284, ""he"", ""en"")"),"#VALUE!")</f>
        <v>#VALUE!</v>
      </c>
    </row>
    <row r="285" ht="15.75" customHeight="1">
      <c r="E285" s="4" t="str">
        <f>IFERROR(__xludf.DUMMYFUNCTION("GOOGLETRANSLATE(D285, ""he"", ""en"")"),"#VALUE!")</f>
        <v>#VALUE!</v>
      </c>
    </row>
    <row r="286" ht="15.75" customHeight="1">
      <c r="E286" s="4" t="str">
        <f>IFERROR(__xludf.DUMMYFUNCTION("GOOGLETRANSLATE(D286, ""he"", ""en"")"),"#VALUE!")</f>
        <v>#VALUE!</v>
      </c>
    </row>
    <row r="287" ht="15.75" customHeight="1">
      <c r="E287" s="4" t="str">
        <f>IFERROR(__xludf.DUMMYFUNCTION("GOOGLETRANSLATE(D287, ""he"", ""en"")"),"#VALUE!")</f>
        <v>#VALUE!</v>
      </c>
    </row>
    <row r="288" ht="15.75" customHeight="1">
      <c r="E288" s="4" t="str">
        <f>IFERROR(__xludf.DUMMYFUNCTION("GOOGLETRANSLATE(D288, ""he"", ""en"")"),"#VALUE!")</f>
        <v>#VALUE!</v>
      </c>
    </row>
    <row r="289" ht="15.75" customHeight="1">
      <c r="E289" s="4" t="str">
        <f>IFERROR(__xludf.DUMMYFUNCTION("GOOGLETRANSLATE(D289, ""he"", ""en"")"),"#VALUE!")</f>
        <v>#VALUE!</v>
      </c>
    </row>
    <row r="290" ht="15.75" customHeight="1">
      <c r="E290" s="4" t="str">
        <f>IFERROR(__xludf.DUMMYFUNCTION("GOOGLETRANSLATE(D290, ""he"", ""en"")"),"#VALUE!")</f>
        <v>#VALUE!</v>
      </c>
    </row>
    <row r="291" ht="15.75" customHeight="1">
      <c r="E291" s="4" t="str">
        <f>IFERROR(__xludf.DUMMYFUNCTION("GOOGLETRANSLATE(D291, ""he"", ""en"")"),"#VALUE!")</f>
        <v>#VALUE!</v>
      </c>
    </row>
    <row r="292" ht="15.75" customHeight="1">
      <c r="E292" s="4" t="str">
        <f>IFERROR(__xludf.DUMMYFUNCTION("GOOGLETRANSLATE(D292, ""he"", ""en"")"),"#VALUE!")</f>
        <v>#VALUE!</v>
      </c>
    </row>
    <row r="293" ht="15.75" customHeight="1">
      <c r="E293" s="4" t="str">
        <f>IFERROR(__xludf.DUMMYFUNCTION("GOOGLETRANSLATE(D293, ""he"", ""en"")"),"#VALUE!")</f>
        <v>#VALUE!</v>
      </c>
    </row>
    <row r="294" ht="15.75" customHeight="1">
      <c r="E294" s="4" t="str">
        <f>IFERROR(__xludf.DUMMYFUNCTION("GOOGLETRANSLATE(D294, ""he"", ""en"")"),"#VALUE!")</f>
        <v>#VALUE!</v>
      </c>
    </row>
    <row r="295" ht="15.75" customHeight="1">
      <c r="E295" s="4" t="str">
        <f>IFERROR(__xludf.DUMMYFUNCTION("GOOGLETRANSLATE(D295, ""he"", ""en"")"),"#VALUE!")</f>
        <v>#VALUE!</v>
      </c>
    </row>
    <row r="296" ht="15.75" customHeight="1">
      <c r="E296" s="4" t="str">
        <f>IFERROR(__xludf.DUMMYFUNCTION("GOOGLETRANSLATE(D296, ""he"", ""en"")"),"#VALUE!")</f>
        <v>#VALUE!</v>
      </c>
    </row>
    <row r="297" ht="15.75" customHeight="1">
      <c r="E297" s="4" t="str">
        <f>IFERROR(__xludf.DUMMYFUNCTION("GOOGLETRANSLATE(D297, ""he"", ""en"")"),"#VALUE!")</f>
        <v>#VALUE!</v>
      </c>
    </row>
    <row r="298" ht="15.75" customHeight="1">
      <c r="E298" s="4" t="str">
        <f>IFERROR(__xludf.DUMMYFUNCTION("GOOGLETRANSLATE(D298, ""he"", ""en"")"),"#VALUE!")</f>
        <v>#VALUE!</v>
      </c>
    </row>
    <row r="299" ht="15.75" customHeight="1">
      <c r="E299" s="4" t="str">
        <f>IFERROR(__xludf.DUMMYFUNCTION("GOOGLETRANSLATE(D299, ""he"", ""en"")"),"#VALUE!")</f>
        <v>#VALUE!</v>
      </c>
    </row>
    <row r="300" ht="15.75" customHeight="1">
      <c r="E300" s="4" t="str">
        <f>IFERROR(__xludf.DUMMYFUNCTION("GOOGLETRANSLATE(D300, ""he"", ""en"")"),"#VALUE!")</f>
        <v>#VALUE!</v>
      </c>
    </row>
    <row r="301" ht="15.75" customHeight="1">
      <c r="E301" s="4" t="str">
        <f>IFERROR(__xludf.DUMMYFUNCTION("GOOGLETRANSLATE(D301, ""he"", ""en"")"),"#VALUE!")</f>
        <v>#VALUE!</v>
      </c>
    </row>
    <row r="302" ht="15.75" customHeight="1">
      <c r="E302" s="4" t="str">
        <f>IFERROR(__xludf.DUMMYFUNCTION("GOOGLETRANSLATE(D302, ""he"", ""en"")"),"#VALUE!")</f>
        <v>#VALUE!</v>
      </c>
    </row>
    <row r="303" ht="15.75" customHeight="1">
      <c r="E303" s="4" t="str">
        <f>IFERROR(__xludf.DUMMYFUNCTION("GOOGLETRANSLATE(D303, ""he"", ""en"")"),"#VALUE!")</f>
        <v>#VALUE!</v>
      </c>
    </row>
    <row r="304" ht="15.75" customHeight="1">
      <c r="E304" s="4" t="str">
        <f>IFERROR(__xludf.DUMMYFUNCTION("GOOGLETRANSLATE(D304, ""he"", ""en"")"),"#VALUE!")</f>
        <v>#VALUE!</v>
      </c>
    </row>
    <row r="305" ht="15.75" customHeight="1">
      <c r="E305" s="4" t="str">
        <f>IFERROR(__xludf.DUMMYFUNCTION("GOOGLETRANSLATE(D305, ""he"", ""en"")"),"#VALUE!")</f>
        <v>#VALUE!</v>
      </c>
    </row>
    <row r="306" ht="15.75" customHeight="1">
      <c r="E306" s="4" t="str">
        <f>IFERROR(__xludf.DUMMYFUNCTION("GOOGLETRANSLATE(D306, ""he"", ""en"")"),"#VALUE!")</f>
        <v>#VALUE!</v>
      </c>
    </row>
    <row r="307" ht="15.75" customHeight="1">
      <c r="E307" s="4" t="str">
        <f>IFERROR(__xludf.DUMMYFUNCTION("GOOGLETRANSLATE(D307, ""he"", ""en"")"),"#VALUE!")</f>
        <v>#VALUE!</v>
      </c>
    </row>
    <row r="308" ht="15.75" customHeight="1">
      <c r="E308" s="4" t="str">
        <f>IFERROR(__xludf.DUMMYFUNCTION("GOOGLETRANSLATE(D308, ""he"", ""en"")"),"#VALUE!")</f>
        <v>#VALUE!</v>
      </c>
    </row>
    <row r="309" ht="15.75" customHeight="1">
      <c r="E309" s="4" t="str">
        <f>IFERROR(__xludf.DUMMYFUNCTION("GOOGLETRANSLATE(D309, ""he"", ""en"")"),"#VALUE!")</f>
        <v>#VALUE!</v>
      </c>
    </row>
    <row r="310" ht="15.75" customHeight="1">
      <c r="E310" s="4" t="str">
        <f>IFERROR(__xludf.DUMMYFUNCTION("GOOGLETRANSLATE(D310, ""he"", ""en"")"),"#VALUE!")</f>
        <v>#VALUE!</v>
      </c>
    </row>
    <row r="311" ht="15.75" customHeight="1">
      <c r="E311" s="4" t="str">
        <f>IFERROR(__xludf.DUMMYFUNCTION("GOOGLETRANSLATE(D311, ""he"", ""en"")"),"#VALUE!")</f>
        <v>#VALUE!</v>
      </c>
    </row>
    <row r="312" ht="15.75" customHeight="1">
      <c r="E312" s="4" t="str">
        <f>IFERROR(__xludf.DUMMYFUNCTION("GOOGLETRANSLATE(D312, ""he"", ""en"")"),"#VALUE!")</f>
        <v>#VALUE!</v>
      </c>
    </row>
    <row r="313" ht="15.75" customHeight="1">
      <c r="E313" s="4" t="str">
        <f>IFERROR(__xludf.DUMMYFUNCTION("GOOGLETRANSLATE(D313, ""he"", ""en"")"),"#VALUE!")</f>
        <v>#VALUE!</v>
      </c>
    </row>
    <row r="314" ht="15.75" customHeight="1">
      <c r="E314" s="4" t="str">
        <f>IFERROR(__xludf.DUMMYFUNCTION("GOOGLETRANSLATE(D314, ""he"", ""en"")"),"#VALUE!")</f>
        <v>#VALUE!</v>
      </c>
    </row>
    <row r="315" ht="15.75" customHeight="1">
      <c r="E315" s="4" t="str">
        <f>IFERROR(__xludf.DUMMYFUNCTION("GOOGLETRANSLATE(D315, ""he"", ""en"")"),"#VALUE!")</f>
        <v>#VALUE!</v>
      </c>
    </row>
    <row r="316" ht="15.75" customHeight="1">
      <c r="E316" s="4" t="str">
        <f>IFERROR(__xludf.DUMMYFUNCTION("GOOGLETRANSLATE(D316, ""he"", ""en"")"),"#VALUE!")</f>
        <v>#VALUE!</v>
      </c>
    </row>
    <row r="317" ht="15.75" customHeight="1">
      <c r="E317" s="4" t="str">
        <f>IFERROR(__xludf.DUMMYFUNCTION("GOOGLETRANSLATE(D317, ""he"", ""en"")"),"#VALUE!")</f>
        <v>#VALUE!</v>
      </c>
    </row>
    <row r="318" ht="15.75" customHeight="1">
      <c r="E318" s="4" t="str">
        <f>IFERROR(__xludf.DUMMYFUNCTION("GOOGLETRANSLATE(D318, ""he"", ""en"")"),"#VALUE!")</f>
        <v>#VALUE!</v>
      </c>
    </row>
    <row r="319" ht="15.75" customHeight="1">
      <c r="E319" s="4" t="str">
        <f>IFERROR(__xludf.DUMMYFUNCTION("GOOGLETRANSLATE(D319, ""he"", ""en"")"),"#VALUE!")</f>
        <v>#VALUE!</v>
      </c>
    </row>
    <row r="320" ht="15.75" customHeight="1">
      <c r="E320" s="4" t="str">
        <f>IFERROR(__xludf.DUMMYFUNCTION("GOOGLETRANSLATE(D320, ""he"", ""en"")"),"#VALUE!")</f>
        <v>#VALUE!</v>
      </c>
    </row>
    <row r="321" ht="15.75" customHeight="1">
      <c r="E321" s="4" t="str">
        <f>IFERROR(__xludf.DUMMYFUNCTION("GOOGLETRANSLATE(D321, ""he"", ""en"")"),"#VALUE!")</f>
        <v>#VALUE!</v>
      </c>
    </row>
    <row r="322" ht="15.75" customHeight="1">
      <c r="E322" s="4" t="str">
        <f>IFERROR(__xludf.DUMMYFUNCTION("GOOGLETRANSLATE(D322, ""he"", ""en"")"),"#VALUE!")</f>
        <v>#VALUE!</v>
      </c>
    </row>
    <row r="323" ht="15.75" customHeight="1">
      <c r="E323" s="4" t="str">
        <f>IFERROR(__xludf.DUMMYFUNCTION("GOOGLETRANSLATE(D323, ""he"", ""en"")"),"#VALUE!")</f>
        <v>#VALUE!</v>
      </c>
    </row>
    <row r="324" ht="15.75" customHeight="1">
      <c r="E324" s="4" t="str">
        <f>IFERROR(__xludf.DUMMYFUNCTION("GOOGLETRANSLATE(D324, ""he"", ""en"")"),"#VALUE!")</f>
        <v>#VALUE!</v>
      </c>
    </row>
    <row r="325" ht="15.75" customHeight="1">
      <c r="E325" s="4" t="str">
        <f>IFERROR(__xludf.DUMMYFUNCTION("GOOGLETRANSLATE(D325, ""he"", ""en"")"),"#VALUE!")</f>
        <v>#VALUE!</v>
      </c>
    </row>
    <row r="326" ht="15.75" customHeight="1">
      <c r="E326" s="4" t="str">
        <f>IFERROR(__xludf.DUMMYFUNCTION("GOOGLETRANSLATE(D326, ""he"", ""en"")"),"#VALUE!")</f>
        <v>#VALUE!</v>
      </c>
    </row>
    <row r="327" ht="15.75" customHeight="1">
      <c r="E327" s="4" t="str">
        <f>IFERROR(__xludf.DUMMYFUNCTION("GOOGLETRANSLATE(D327, ""he"", ""en"")"),"#VALUE!")</f>
        <v>#VALUE!</v>
      </c>
    </row>
    <row r="328" ht="15.75" customHeight="1">
      <c r="E328" s="4" t="str">
        <f>IFERROR(__xludf.DUMMYFUNCTION("GOOGLETRANSLATE(D328, ""he"", ""en"")"),"#VALUE!")</f>
        <v>#VALUE!</v>
      </c>
    </row>
    <row r="329" ht="15.75" customHeight="1">
      <c r="E329" s="4" t="str">
        <f>IFERROR(__xludf.DUMMYFUNCTION("GOOGLETRANSLATE(D329, ""he"", ""en"")"),"#VALUE!")</f>
        <v>#VALUE!</v>
      </c>
    </row>
    <row r="330" ht="15.75" customHeight="1">
      <c r="E330" s="4" t="str">
        <f>IFERROR(__xludf.DUMMYFUNCTION("GOOGLETRANSLATE(D330, ""he"", ""en"")"),"#VALUE!")</f>
        <v>#VALUE!</v>
      </c>
    </row>
    <row r="331" ht="15.75" customHeight="1">
      <c r="E331" s="4" t="str">
        <f>IFERROR(__xludf.DUMMYFUNCTION("GOOGLETRANSLATE(D331, ""he"", ""en"")"),"#VALUE!")</f>
        <v>#VALUE!</v>
      </c>
    </row>
    <row r="332" ht="15.75" customHeight="1">
      <c r="E332" s="4" t="str">
        <f>IFERROR(__xludf.DUMMYFUNCTION("GOOGLETRANSLATE(D332, ""he"", ""en"")"),"#VALUE!")</f>
        <v>#VALUE!</v>
      </c>
    </row>
    <row r="333" ht="15.75" customHeight="1">
      <c r="E333" s="4" t="str">
        <f>IFERROR(__xludf.DUMMYFUNCTION("GOOGLETRANSLATE(D333, ""he"", ""en"")"),"#VALUE!")</f>
        <v>#VALUE!</v>
      </c>
    </row>
    <row r="334" ht="15.75" customHeight="1">
      <c r="E334" s="4" t="str">
        <f>IFERROR(__xludf.DUMMYFUNCTION("GOOGLETRANSLATE(D334, ""he"", ""en"")"),"#VALUE!")</f>
        <v>#VALUE!</v>
      </c>
    </row>
    <row r="335" ht="15.75" customHeight="1">
      <c r="E335" s="4" t="str">
        <f>IFERROR(__xludf.DUMMYFUNCTION("GOOGLETRANSLATE(D335, ""he"", ""en"")"),"#VALUE!")</f>
        <v>#VALUE!</v>
      </c>
    </row>
    <row r="336" ht="15.75" customHeight="1">
      <c r="E336" s="4" t="str">
        <f>IFERROR(__xludf.DUMMYFUNCTION("GOOGLETRANSLATE(D336, ""he"", ""en"")"),"#VALUE!")</f>
        <v>#VALUE!</v>
      </c>
    </row>
    <row r="337" ht="15.75" customHeight="1">
      <c r="E337" s="4" t="str">
        <f>IFERROR(__xludf.DUMMYFUNCTION("GOOGLETRANSLATE(D337, ""he"", ""en"")"),"#VALUE!")</f>
        <v>#VALUE!</v>
      </c>
    </row>
    <row r="338" ht="15.75" customHeight="1">
      <c r="E338" s="4" t="str">
        <f>IFERROR(__xludf.DUMMYFUNCTION("GOOGLETRANSLATE(D338, ""he"", ""en"")"),"#VALUE!")</f>
        <v>#VALUE!</v>
      </c>
    </row>
    <row r="339" ht="15.75" customHeight="1">
      <c r="E339" s="4" t="str">
        <f>IFERROR(__xludf.DUMMYFUNCTION("GOOGLETRANSLATE(D339, ""he"", ""en"")"),"#VALUE!")</f>
        <v>#VALUE!</v>
      </c>
    </row>
    <row r="340" ht="15.75" customHeight="1">
      <c r="E340" s="4" t="str">
        <f>IFERROR(__xludf.DUMMYFUNCTION("GOOGLETRANSLATE(D340, ""he"", ""en"")"),"#VALUE!")</f>
        <v>#VALUE!</v>
      </c>
    </row>
    <row r="341" ht="15.75" customHeight="1">
      <c r="E341" s="4" t="str">
        <f>IFERROR(__xludf.DUMMYFUNCTION("GOOGLETRANSLATE(D341, ""he"", ""en"")"),"#VALUE!")</f>
        <v>#VALUE!</v>
      </c>
    </row>
    <row r="342" ht="15.75" customHeight="1">
      <c r="E342" s="4" t="str">
        <f>IFERROR(__xludf.DUMMYFUNCTION("GOOGLETRANSLATE(D342, ""he"", ""en"")"),"#VALUE!")</f>
        <v>#VALUE!</v>
      </c>
    </row>
    <row r="343" ht="15.75" customHeight="1">
      <c r="E343" s="4" t="str">
        <f>IFERROR(__xludf.DUMMYFUNCTION("GOOGLETRANSLATE(D343, ""he"", ""en"")"),"#VALUE!")</f>
        <v>#VALUE!</v>
      </c>
    </row>
    <row r="344" ht="15.75" customHeight="1">
      <c r="E344" s="4" t="str">
        <f>IFERROR(__xludf.DUMMYFUNCTION("GOOGLETRANSLATE(D344, ""he"", ""en"")"),"#VALUE!")</f>
        <v>#VALUE!</v>
      </c>
    </row>
    <row r="345" ht="15.75" customHeight="1">
      <c r="E345" s="4" t="str">
        <f>IFERROR(__xludf.DUMMYFUNCTION("GOOGLETRANSLATE(D345, ""he"", ""en"")"),"#VALUE!")</f>
        <v>#VALUE!</v>
      </c>
    </row>
    <row r="346" ht="15.75" customHeight="1">
      <c r="E346" s="4" t="str">
        <f>IFERROR(__xludf.DUMMYFUNCTION("GOOGLETRANSLATE(D346, ""he"", ""en"")"),"#VALUE!")</f>
        <v>#VALUE!</v>
      </c>
    </row>
    <row r="347" ht="15.75" customHeight="1">
      <c r="E347" s="4" t="str">
        <f>IFERROR(__xludf.DUMMYFUNCTION("GOOGLETRANSLATE(D347, ""he"", ""en"")"),"#VALUE!")</f>
        <v>#VALUE!</v>
      </c>
    </row>
    <row r="348" ht="15.75" customHeight="1">
      <c r="E348" s="4" t="str">
        <f>IFERROR(__xludf.DUMMYFUNCTION("GOOGLETRANSLATE(D348, ""he"", ""en"")"),"#VALUE!")</f>
        <v>#VALUE!</v>
      </c>
    </row>
    <row r="349" ht="15.75" customHeight="1">
      <c r="E349" s="4" t="str">
        <f>IFERROR(__xludf.DUMMYFUNCTION("GOOGLETRANSLATE(D349, ""he"", ""en"")"),"#VALUE!")</f>
        <v>#VALUE!</v>
      </c>
    </row>
    <row r="350" ht="15.75" customHeight="1">
      <c r="E350" s="4" t="str">
        <f>IFERROR(__xludf.DUMMYFUNCTION("GOOGLETRANSLATE(D350, ""he"", ""en"")"),"#VALUE!")</f>
        <v>#VALUE!</v>
      </c>
    </row>
    <row r="351" ht="15.75" customHeight="1">
      <c r="E351" s="4" t="str">
        <f>IFERROR(__xludf.DUMMYFUNCTION("GOOGLETRANSLATE(D351, ""he"", ""en"")"),"#VALUE!")</f>
        <v>#VALUE!</v>
      </c>
    </row>
    <row r="352" ht="15.75" customHeight="1">
      <c r="E352" s="4" t="str">
        <f>IFERROR(__xludf.DUMMYFUNCTION("GOOGLETRANSLATE(D352, ""he"", ""en"")"),"#VALUE!")</f>
        <v>#VALUE!</v>
      </c>
    </row>
    <row r="353" ht="15.75" customHeight="1">
      <c r="E353" s="4" t="str">
        <f>IFERROR(__xludf.DUMMYFUNCTION("GOOGLETRANSLATE(D353, ""he"", ""en"")"),"#VALUE!")</f>
        <v>#VALUE!</v>
      </c>
    </row>
    <row r="354" ht="15.75" customHeight="1">
      <c r="E354" s="4" t="str">
        <f>IFERROR(__xludf.DUMMYFUNCTION("GOOGLETRANSLATE(D354, ""he"", ""en"")"),"#VALUE!")</f>
        <v>#VALUE!</v>
      </c>
    </row>
    <row r="355" ht="15.75" customHeight="1">
      <c r="E355" s="4" t="str">
        <f>IFERROR(__xludf.DUMMYFUNCTION("GOOGLETRANSLATE(D355, ""he"", ""en"")"),"#VALUE!")</f>
        <v>#VALUE!</v>
      </c>
    </row>
    <row r="356" ht="15.75" customHeight="1">
      <c r="E356" s="4" t="str">
        <f>IFERROR(__xludf.DUMMYFUNCTION("GOOGLETRANSLATE(D356, ""he"", ""en"")"),"#VALUE!")</f>
        <v>#VALUE!</v>
      </c>
    </row>
    <row r="357" ht="15.75" customHeight="1">
      <c r="E357" s="4" t="str">
        <f>IFERROR(__xludf.DUMMYFUNCTION("GOOGLETRANSLATE(D357, ""he"", ""en"")"),"#VALUE!")</f>
        <v>#VALUE!</v>
      </c>
    </row>
    <row r="358" ht="15.75" customHeight="1">
      <c r="E358" s="4" t="str">
        <f>IFERROR(__xludf.DUMMYFUNCTION("GOOGLETRANSLATE(D358, ""he"", ""en"")"),"#VALUE!")</f>
        <v>#VALUE!</v>
      </c>
    </row>
    <row r="359" ht="15.75" customHeight="1">
      <c r="E359" s="4" t="str">
        <f>IFERROR(__xludf.DUMMYFUNCTION("GOOGLETRANSLATE(D359, ""he"", ""en"")"),"#VALUE!")</f>
        <v>#VALUE!</v>
      </c>
    </row>
    <row r="360" ht="15.75" customHeight="1">
      <c r="E360" s="4" t="str">
        <f>IFERROR(__xludf.DUMMYFUNCTION("GOOGLETRANSLATE(D360, ""he"", ""en"")"),"#VALUE!")</f>
        <v>#VALUE!</v>
      </c>
    </row>
    <row r="361" ht="15.75" customHeight="1">
      <c r="E361" s="4" t="str">
        <f>IFERROR(__xludf.DUMMYFUNCTION("GOOGLETRANSLATE(D361, ""he"", ""en"")"),"#VALUE!")</f>
        <v>#VALUE!</v>
      </c>
    </row>
    <row r="362" ht="15.75" customHeight="1">
      <c r="E362" s="4" t="str">
        <f>IFERROR(__xludf.DUMMYFUNCTION("GOOGLETRANSLATE(D362, ""he"", ""en"")"),"#VALUE!")</f>
        <v>#VALUE!</v>
      </c>
    </row>
    <row r="363" ht="15.75" customHeight="1">
      <c r="E363" s="4" t="str">
        <f>IFERROR(__xludf.DUMMYFUNCTION("GOOGLETRANSLATE(D363, ""he"", ""en"")"),"#VALUE!")</f>
        <v>#VALUE!</v>
      </c>
    </row>
    <row r="364" ht="15.75" customHeight="1">
      <c r="E364" s="4" t="str">
        <f>IFERROR(__xludf.DUMMYFUNCTION("GOOGLETRANSLATE(D364, ""he"", ""en"")"),"#VALUE!")</f>
        <v>#VALUE!</v>
      </c>
    </row>
    <row r="365" ht="15.75" customHeight="1">
      <c r="E365" s="4" t="str">
        <f>IFERROR(__xludf.DUMMYFUNCTION("GOOGLETRANSLATE(D365, ""he"", ""en"")"),"#VALUE!")</f>
        <v>#VALUE!</v>
      </c>
    </row>
    <row r="366" ht="15.75" customHeight="1">
      <c r="E366" s="4" t="str">
        <f>IFERROR(__xludf.DUMMYFUNCTION("GOOGLETRANSLATE(D366, ""he"", ""en"")"),"#VALUE!")</f>
        <v>#VALUE!</v>
      </c>
    </row>
    <row r="367" ht="15.75" customHeight="1">
      <c r="E367" s="4" t="str">
        <f>IFERROR(__xludf.DUMMYFUNCTION("GOOGLETRANSLATE(D367, ""he"", ""en"")"),"#VALUE!")</f>
        <v>#VALUE!</v>
      </c>
    </row>
    <row r="368" ht="15.75" customHeight="1">
      <c r="E368" s="4" t="str">
        <f>IFERROR(__xludf.DUMMYFUNCTION("GOOGLETRANSLATE(D368, ""he"", ""en"")"),"#VALUE!")</f>
        <v>#VALUE!</v>
      </c>
    </row>
    <row r="369" ht="15.75" customHeight="1">
      <c r="E369" s="4" t="str">
        <f>IFERROR(__xludf.DUMMYFUNCTION("GOOGLETRANSLATE(D369, ""he"", ""en"")"),"#VALUE!")</f>
        <v>#VALUE!</v>
      </c>
    </row>
    <row r="370" ht="15.75" customHeight="1">
      <c r="E370" s="4" t="str">
        <f>IFERROR(__xludf.DUMMYFUNCTION("GOOGLETRANSLATE(D370, ""he"", ""en"")"),"#VALUE!")</f>
        <v>#VALUE!</v>
      </c>
    </row>
    <row r="371" ht="15.75" customHeight="1">
      <c r="E371" s="4" t="str">
        <f>IFERROR(__xludf.DUMMYFUNCTION("GOOGLETRANSLATE(D371, ""he"", ""en"")"),"#VALUE!")</f>
        <v>#VALUE!</v>
      </c>
    </row>
    <row r="372" ht="15.75" customHeight="1">
      <c r="E372" s="4" t="str">
        <f>IFERROR(__xludf.DUMMYFUNCTION("GOOGLETRANSLATE(D372, ""he"", ""en"")"),"#VALUE!")</f>
        <v>#VALUE!</v>
      </c>
    </row>
    <row r="373" ht="15.75" customHeight="1">
      <c r="E373" s="4" t="str">
        <f>IFERROR(__xludf.DUMMYFUNCTION("GOOGLETRANSLATE(D373, ""he"", ""en"")"),"#VALUE!")</f>
        <v>#VALUE!</v>
      </c>
    </row>
    <row r="374" ht="15.75" customHeight="1">
      <c r="E374" s="4" t="str">
        <f>IFERROR(__xludf.DUMMYFUNCTION("GOOGLETRANSLATE(D374, ""he"", ""en"")"),"#VALUE!")</f>
        <v>#VALUE!</v>
      </c>
    </row>
    <row r="375" ht="15.75" customHeight="1">
      <c r="E375" s="4" t="str">
        <f>IFERROR(__xludf.DUMMYFUNCTION("GOOGLETRANSLATE(D375, ""he"", ""en"")"),"#VALUE!")</f>
        <v>#VALUE!</v>
      </c>
    </row>
    <row r="376" ht="15.75" customHeight="1">
      <c r="E376" s="4" t="str">
        <f>IFERROR(__xludf.DUMMYFUNCTION("GOOGLETRANSLATE(D376, ""he"", ""en"")"),"#VALUE!")</f>
        <v>#VALUE!</v>
      </c>
    </row>
    <row r="377" ht="15.75" customHeight="1">
      <c r="E377" s="4" t="str">
        <f>IFERROR(__xludf.DUMMYFUNCTION("GOOGLETRANSLATE(D377, ""he"", ""en"")"),"#VALUE!")</f>
        <v>#VALUE!</v>
      </c>
    </row>
    <row r="378" ht="15.75" customHeight="1">
      <c r="E378" s="4" t="str">
        <f>IFERROR(__xludf.DUMMYFUNCTION("GOOGLETRANSLATE(D378, ""he"", ""en"")"),"#VALUE!")</f>
        <v>#VALUE!</v>
      </c>
    </row>
    <row r="379" ht="15.75" customHeight="1">
      <c r="E379" s="4" t="str">
        <f>IFERROR(__xludf.DUMMYFUNCTION("GOOGLETRANSLATE(D379, ""he"", ""en"")"),"#VALUE!")</f>
        <v>#VALUE!</v>
      </c>
    </row>
    <row r="380" ht="15.75" customHeight="1">
      <c r="E380" s="4" t="str">
        <f>IFERROR(__xludf.DUMMYFUNCTION("GOOGLETRANSLATE(D380, ""he"", ""en"")"),"#VALUE!")</f>
        <v>#VALUE!</v>
      </c>
    </row>
    <row r="381" ht="15.75" customHeight="1">
      <c r="E381" s="4" t="str">
        <f>IFERROR(__xludf.DUMMYFUNCTION("GOOGLETRANSLATE(D381, ""he"", ""en"")"),"#VALUE!")</f>
        <v>#VALUE!</v>
      </c>
    </row>
    <row r="382" ht="15.75" customHeight="1">
      <c r="E382" s="4" t="str">
        <f>IFERROR(__xludf.DUMMYFUNCTION("GOOGLETRANSLATE(D382, ""he"", ""en"")"),"#VALUE!")</f>
        <v>#VALUE!</v>
      </c>
    </row>
    <row r="383" ht="15.75" customHeight="1">
      <c r="E383" s="4" t="str">
        <f>IFERROR(__xludf.DUMMYFUNCTION("GOOGLETRANSLATE(D383, ""he"", ""en"")"),"#VALUE!")</f>
        <v>#VALUE!</v>
      </c>
    </row>
    <row r="384" ht="15.75" customHeight="1">
      <c r="E384" s="4" t="str">
        <f>IFERROR(__xludf.DUMMYFUNCTION("GOOGLETRANSLATE(D384, ""he"", ""en"")"),"#VALUE!")</f>
        <v>#VALUE!</v>
      </c>
    </row>
    <row r="385" ht="15.75" customHeight="1">
      <c r="E385" s="4" t="str">
        <f>IFERROR(__xludf.DUMMYFUNCTION("GOOGLETRANSLATE(D385, ""he"", ""en"")"),"#VALUE!")</f>
        <v>#VALUE!</v>
      </c>
    </row>
    <row r="386" ht="15.75" customHeight="1">
      <c r="E386" s="4" t="str">
        <f>IFERROR(__xludf.DUMMYFUNCTION("GOOGLETRANSLATE(D386, ""he"", ""en"")"),"#VALUE!")</f>
        <v>#VALUE!</v>
      </c>
    </row>
    <row r="387" ht="15.75" customHeight="1">
      <c r="E387" s="4" t="str">
        <f>IFERROR(__xludf.DUMMYFUNCTION("GOOGLETRANSLATE(D387, ""he"", ""en"")"),"#VALUE!")</f>
        <v>#VALUE!</v>
      </c>
    </row>
    <row r="388" ht="15.75" customHeight="1">
      <c r="E388" s="4" t="str">
        <f>IFERROR(__xludf.DUMMYFUNCTION("GOOGLETRANSLATE(D388, ""he"", ""en"")"),"#VALUE!")</f>
        <v>#VALUE!</v>
      </c>
    </row>
    <row r="389" ht="15.75" customHeight="1">
      <c r="E389" s="4" t="str">
        <f>IFERROR(__xludf.DUMMYFUNCTION("GOOGLETRANSLATE(D389, ""he"", ""en"")"),"#VALUE!")</f>
        <v>#VALUE!</v>
      </c>
    </row>
    <row r="390" ht="15.75" customHeight="1">
      <c r="E390" s="4" t="str">
        <f>IFERROR(__xludf.DUMMYFUNCTION("GOOGLETRANSLATE(D390, ""he"", ""en"")"),"#VALUE!")</f>
        <v>#VALUE!</v>
      </c>
    </row>
    <row r="391" ht="15.75" customHeight="1">
      <c r="E391" s="4" t="str">
        <f>IFERROR(__xludf.DUMMYFUNCTION("GOOGLETRANSLATE(D391, ""he"", ""en"")"),"#VALUE!")</f>
        <v>#VALUE!</v>
      </c>
    </row>
    <row r="392" ht="15.75" customHeight="1">
      <c r="E392" s="4" t="str">
        <f>IFERROR(__xludf.DUMMYFUNCTION("GOOGLETRANSLATE(D392, ""he"", ""en"")"),"#VALUE!")</f>
        <v>#VALUE!</v>
      </c>
    </row>
    <row r="393" ht="15.75" customHeight="1">
      <c r="E393" s="4" t="str">
        <f>IFERROR(__xludf.DUMMYFUNCTION("GOOGLETRANSLATE(D393, ""he"", ""en"")"),"#VALUE!")</f>
        <v>#VALUE!</v>
      </c>
    </row>
    <row r="394" ht="15.75" customHeight="1">
      <c r="E394" s="4" t="str">
        <f>IFERROR(__xludf.DUMMYFUNCTION("GOOGLETRANSLATE(D394, ""he"", ""en"")"),"#VALUE!")</f>
        <v>#VALUE!</v>
      </c>
    </row>
    <row r="395" ht="15.75" customHeight="1">
      <c r="E395" s="4" t="str">
        <f>IFERROR(__xludf.DUMMYFUNCTION("GOOGLETRANSLATE(D395, ""he"", ""en"")"),"#VALUE!")</f>
        <v>#VALUE!</v>
      </c>
    </row>
    <row r="396" ht="15.75" customHeight="1">
      <c r="E396" s="4" t="str">
        <f>IFERROR(__xludf.DUMMYFUNCTION("GOOGLETRANSLATE(D396, ""he"", ""en"")"),"#VALUE!")</f>
        <v>#VALUE!</v>
      </c>
    </row>
    <row r="397" ht="15.75" customHeight="1">
      <c r="E397" s="4" t="str">
        <f>IFERROR(__xludf.DUMMYFUNCTION("GOOGLETRANSLATE(D397, ""he"", ""en"")"),"#VALUE!")</f>
        <v>#VALUE!</v>
      </c>
    </row>
    <row r="398" ht="15.75" customHeight="1">
      <c r="E398" s="4" t="str">
        <f>IFERROR(__xludf.DUMMYFUNCTION("GOOGLETRANSLATE(D398, ""he"", ""en"")"),"#VALUE!")</f>
        <v>#VALUE!</v>
      </c>
    </row>
    <row r="399" ht="15.75" customHeight="1">
      <c r="E399" s="4" t="str">
        <f>IFERROR(__xludf.DUMMYFUNCTION("GOOGLETRANSLATE(D399, ""he"", ""en"")"),"#VALUE!")</f>
        <v>#VALUE!</v>
      </c>
    </row>
    <row r="400" ht="15.75" customHeight="1">
      <c r="E400" s="4" t="str">
        <f>IFERROR(__xludf.DUMMYFUNCTION("GOOGLETRANSLATE(D400, ""he"", ""en"")"),"#VALUE!")</f>
        <v>#VALUE!</v>
      </c>
    </row>
    <row r="401" ht="15.75" customHeight="1">
      <c r="E401" s="4" t="str">
        <f>IFERROR(__xludf.DUMMYFUNCTION("GOOGLETRANSLATE(D401, ""he"", ""en"")"),"#VALUE!")</f>
        <v>#VALUE!</v>
      </c>
    </row>
    <row r="402" ht="15.75" customHeight="1">
      <c r="E402" s="4" t="str">
        <f>IFERROR(__xludf.DUMMYFUNCTION("GOOGLETRANSLATE(D402, ""he"", ""en"")"),"#VALUE!")</f>
        <v>#VALUE!</v>
      </c>
    </row>
    <row r="403" ht="15.75" customHeight="1">
      <c r="E403" s="4" t="str">
        <f>IFERROR(__xludf.DUMMYFUNCTION("GOOGLETRANSLATE(D403, ""he"", ""en"")"),"#VALUE!")</f>
        <v>#VALUE!</v>
      </c>
    </row>
    <row r="404" ht="15.75" customHeight="1">
      <c r="E404" s="4" t="str">
        <f>IFERROR(__xludf.DUMMYFUNCTION("GOOGLETRANSLATE(D404, ""he"", ""en"")"),"#VALUE!")</f>
        <v>#VALUE!</v>
      </c>
    </row>
    <row r="405" ht="15.75" customHeight="1">
      <c r="E405" s="4" t="str">
        <f>IFERROR(__xludf.DUMMYFUNCTION("GOOGLETRANSLATE(D405, ""he"", ""en"")"),"#VALUE!")</f>
        <v>#VALUE!</v>
      </c>
    </row>
    <row r="406" ht="15.75" customHeight="1">
      <c r="E406" s="4" t="str">
        <f>IFERROR(__xludf.DUMMYFUNCTION("GOOGLETRANSLATE(D406, ""he"", ""en"")"),"#VALUE!")</f>
        <v>#VALUE!</v>
      </c>
    </row>
    <row r="407" ht="15.75" customHeight="1">
      <c r="E407" s="4" t="str">
        <f>IFERROR(__xludf.DUMMYFUNCTION("GOOGLETRANSLATE(D407, ""he"", ""en"")"),"#VALUE!")</f>
        <v>#VALUE!</v>
      </c>
    </row>
    <row r="408" ht="15.75" customHeight="1">
      <c r="E408" s="4" t="str">
        <f>IFERROR(__xludf.DUMMYFUNCTION("GOOGLETRANSLATE(D408, ""he"", ""en"")"),"#VALUE!")</f>
        <v>#VALUE!</v>
      </c>
    </row>
    <row r="409" ht="15.75" customHeight="1">
      <c r="E409" s="4" t="str">
        <f>IFERROR(__xludf.DUMMYFUNCTION("GOOGLETRANSLATE(D409, ""he"", ""en"")"),"#VALUE!")</f>
        <v>#VALUE!</v>
      </c>
    </row>
    <row r="410" ht="15.75" customHeight="1">
      <c r="E410" s="4" t="str">
        <f>IFERROR(__xludf.DUMMYFUNCTION("GOOGLETRANSLATE(D410, ""he"", ""en"")"),"#VALUE!")</f>
        <v>#VALUE!</v>
      </c>
    </row>
    <row r="411" ht="15.75" customHeight="1">
      <c r="E411" s="4" t="str">
        <f>IFERROR(__xludf.DUMMYFUNCTION("GOOGLETRANSLATE(D411, ""he"", ""en"")"),"#VALUE!")</f>
        <v>#VALUE!</v>
      </c>
    </row>
    <row r="412" ht="15.75" customHeight="1">
      <c r="E412" s="4" t="str">
        <f>IFERROR(__xludf.DUMMYFUNCTION("GOOGLETRANSLATE(D412, ""he"", ""en"")"),"#VALUE!")</f>
        <v>#VALUE!</v>
      </c>
    </row>
    <row r="413" ht="15.75" customHeight="1">
      <c r="E413" s="4" t="str">
        <f>IFERROR(__xludf.DUMMYFUNCTION("GOOGLETRANSLATE(D413, ""he"", ""en"")"),"#VALUE!")</f>
        <v>#VALUE!</v>
      </c>
    </row>
    <row r="414" ht="15.75" customHeight="1">
      <c r="E414" s="4" t="str">
        <f>IFERROR(__xludf.DUMMYFUNCTION("GOOGLETRANSLATE(D414, ""he"", ""en"")"),"#VALUE!")</f>
        <v>#VALUE!</v>
      </c>
    </row>
    <row r="415" ht="15.75" customHeight="1">
      <c r="E415" s="4" t="str">
        <f>IFERROR(__xludf.DUMMYFUNCTION("GOOGLETRANSLATE(D415, ""he"", ""en"")"),"#VALUE!")</f>
        <v>#VALUE!</v>
      </c>
    </row>
    <row r="416" ht="15.75" customHeight="1">
      <c r="E416" s="4" t="str">
        <f>IFERROR(__xludf.DUMMYFUNCTION("GOOGLETRANSLATE(D416, ""he"", ""en"")"),"#VALUE!")</f>
        <v>#VALUE!</v>
      </c>
    </row>
    <row r="417" ht="15.75" customHeight="1">
      <c r="E417" s="4" t="str">
        <f>IFERROR(__xludf.DUMMYFUNCTION("GOOGLETRANSLATE(D417, ""he"", ""en"")"),"#VALUE!")</f>
        <v>#VALUE!</v>
      </c>
    </row>
    <row r="418" ht="15.75" customHeight="1">
      <c r="E418" s="4" t="str">
        <f>IFERROR(__xludf.DUMMYFUNCTION("GOOGLETRANSLATE(D418, ""he"", ""en"")"),"#VALUE!")</f>
        <v>#VALUE!</v>
      </c>
    </row>
    <row r="419" ht="15.75" customHeight="1">
      <c r="E419" s="4" t="str">
        <f>IFERROR(__xludf.DUMMYFUNCTION("GOOGLETRANSLATE(D419, ""he"", ""en"")"),"#VALUE!")</f>
        <v>#VALUE!</v>
      </c>
    </row>
    <row r="420" ht="15.75" customHeight="1">
      <c r="E420" s="4" t="str">
        <f>IFERROR(__xludf.DUMMYFUNCTION("GOOGLETRANSLATE(D420, ""he"", ""en"")"),"#VALUE!")</f>
        <v>#VALUE!</v>
      </c>
    </row>
    <row r="421" ht="15.75" customHeight="1">
      <c r="E421" s="4" t="str">
        <f>IFERROR(__xludf.DUMMYFUNCTION("GOOGLETRANSLATE(D421, ""he"", ""en"")"),"#VALUE!")</f>
        <v>#VALUE!</v>
      </c>
    </row>
    <row r="422" ht="15.75" customHeight="1">
      <c r="E422" s="4" t="str">
        <f>IFERROR(__xludf.DUMMYFUNCTION("GOOGLETRANSLATE(D422, ""he"", ""en"")"),"#VALUE!")</f>
        <v>#VALUE!</v>
      </c>
    </row>
    <row r="423" ht="15.75" customHeight="1">
      <c r="E423" s="4" t="str">
        <f>IFERROR(__xludf.DUMMYFUNCTION("GOOGLETRANSLATE(D423, ""he"", ""en"")"),"#VALUE!")</f>
        <v>#VALUE!</v>
      </c>
    </row>
    <row r="424" ht="15.75" customHeight="1">
      <c r="E424" s="4" t="str">
        <f>IFERROR(__xludf.DUMMYFUNCTION("GOOGLETRANSLATE(D424, ""he"", ""en"")"),"#VALUE!")</f>
        <v>#VALUE!</v>
      </c>
    </row>
    <row r="425" ht="15.75" customHeight="1">
      <c r="E425" s="4" t="str">
        <f>IFERROR(__xludf.DUMMYFUNCTION("GOOGLETRANSLATE(D425, ""he"", ""en"")"),"#VALUE!")</f>
        <v>#VALUE!</v>
      </c>
    </row>
    <row r="426" ht="15.75" customHeight="1">
      <c r="E426" s="4" t="str">
        <f>IFERROR(__xludf.DUMMYFUNCTION("GOOGLETRANSLATE(D426, ""he"", ""en"")"),"#VALUE!")</f>
        <v>#VALUE!</v>
      </c>
    </row>
    <row r="427" ht="15.75" customHeight="1">
      <c r="E427" s="4" t="str">
        <f>IFERROR(__xludf.DUMMYFUNCTION("GOOGLETRANSLATE(D427, ""he"", ""en"")"),"#VALUE!")</f>
        <v>#VALUE!</v>
      </c>
    </row>
    <row r="428" ht="15.75" customHeight="1">
      <c r="E428" s="4" t="str">
        <f>IFERROR(__xludf.DUMMYFUNCTION("GOOGLETRANSLATE(D428, ""he"", ""en"")"),"#VALUE!")</f>
        <v>#VALUE!</v>
      </c>
    </row>
    <row r="429" ht="15.75" customHeight="1">
      <c r="E429" s="4" t="str">
        <f>IFERROR(__xludf.DUMMYFUNCTION("GOOGLETRANSLATE(D429, ""he"", ""en"")"),"#VALUE!")</f>
        <v>#VALUE!</v>
      </c>
    </row>
    <row r="430" ht="15.75" customHeight="1">
      <c r="E430" s="4" t="str">
        <f>IFERROR(__xludf.DUMMYFUNCTION("GOOGLETRANSLATE(D430, ""he"", ""en"")"),"#VALUE!")</f>
        <v>#VALUE!</v>
      </c>
    </row>
    <row r="431" ht="15.75" customHeight="1">
      <c r="E431" s="4" t="str">
        <f>IFERROR(__xludf.DUMMYFUNCTION("GOOGLETRANSLATE(D431, ""he"", ""en"")"),"#VALUE!")</f>
        <v>#VALUE!</v>
      </c>
    </row>
    <row r="432" ht="15.75" customHeight="1">
      <c r="E432" s="4" t="str">
        <f>IFERROR(__xludf.DUMMYFUNCTION("GOOGLETRANSLATE(D432, ""he"", ""en"")"),"#VALUE!")</f>
        <v>#VALUE!</v>
      </c>
    </row>
    <row r="433" ht="15.75" customHeight="1">
      <c r="E433" s="4" t="str">
        <f>IFERROR(__xludf.DUMMYFUNCTION("GOOGLETRANSLATE(D433, ""he"", ""en"")"),"#VALUE!")</f>
        <v>#VALUE!</v>
      </c>
    </row>
    <row r="434" ht="15.75" customHeight="1">
      <c r="E434" s="4" t="str">
        <f>IFERROR(__xludf.DUMMYFUNCTION("GOOGLETRANSLATE(D434, ""he"", ""en"")"),"#VALUE!")</f>
        <v>#VALUE!</v>
      </c>
    </row>
    <row r="435" ht="15.75" customHeight="1">
      <c r="E435" s="4" t="str">
        <f>IFERROR(__xludf.DUMMYFUNCTION("GOOGLETRANSLATE(D435, ""he"", ""en"")"),"#VALUE!")</f>
        <v>#VALUE!</v>
      </c>
    </row>
    <row r="436" ht="15.75" customHeight="1">
      <c r="E436" s="4" t="str">
        <f>IFERROR(__xludf.DUMMYFUNCTION("GOOGLETRANSLATE(D436, ""he"", ""en"")"),"#VALUE!")</f>
        <v>#VALUE!</v>
      </c>
    </row>
    <row r="437" ht="15.75" customHeight="1">
      <c r="E437" s="4" t="str">
        <f>IFERROR(__xludf.DUMMYFUNCTION("GOOGLETRANSLATE(D437, ""he"", ""en"")"),"#VALUE!")</f>
        <v>#VALUE!</v>
      </c>
    </row>
    <row r="438" ht="15.75" customHeight="1">
      <c r="E438" s="4" t="str">
        <f>IFERROR(__xludf.DUMMYFUNCTION("GOOGLETRANSLATE(D438, ""he"", ""en"")"),"#VALUE!")</f>
        <v>#VALUE!</v>
      </c>
    </row>
    <row r="439" ht="15.75" customHeight="1">
      <c r="E439" s="4" t="str">
        <f>IFERROR(__xludf.DUMMYFUNCTION("GOOGLETRANSLATE(D439, ""he"", ""en"")"),"#VALUE!")</f>
        <v>#VALUE!</v>
      </c>
    </row>
    <row r="440" ht="15.75" customHeight="1">
      <c r="E440" s="4" t="str">
        <f>IFERROR(__xludf.DUMMYFUNCTION("GOOGLETRANSLATE(D440, ""he"", ""en"")"),"#VALUE!")</f>
        <v>#VALUE!</v>
      </c>
    </row>
    <row r="441" ht="15.75" customHeight="1">
      <c r="E441" s="4" t="str">
        <f>IFERROR(__xludf.DUMMYFUNCTION("GOOGLETRANSLATE(D441, ""he"", ""en"")"),"#VALUE!")</f>
        <v>#VALUE!</v>
      </c>
    </row>
    <row r="442" ht="15.75" customHeight="1">
      <c r="E442" s="4" t="str">
        <f>IFERROR(__xludf.DUMMYFUNCTION("GOOGLETRANSLATE(D442, ""he"", ""en"")"),"#VALUE!")</f>
        <v>#VALUE!</v>
      </c>
    </row>
    <row r="443" ht="15.75" customHeight="1">
      <c r="E443" s="4" t="str">
        <f>IFERROR(__xludf.DUMMYFUNCTION("GOOGLETRANSLATE(D443, ""he"", ""en"")"),"#VALUE!")</f>
        <v>#VALUE!</v>
      </c>
    </row>
    <row r="444" ht="15.75" customHeight="1">
      <c r="E444" s="4" t="str">
        <f>IFERROR(__xludf.DUMMYFUNCTION("GOOGLETRANSLATE(D444, ""he"", ""en"")"),"#VALUE!")</f>
        <v>#VALUE!</v>
      </c>
    </row>
    <row r="445" ht="15.75" customHeight="1">
      <c r="E445" s="4" t="str">
        <f>IFERROR(__xludf.DUMMYFUNCTION("GOOGLETRANSLATE(D445, ""he"", ""en"")"),"#VALUE!")</f>
        <v>#VALUE!</v>
      </c>
    </row>
    <row r="446" ht="15.75" customHeight="1">
      <c r="E446" s="4" t="str">
        <f>IFERROR(__xludf.DUMMYFUNCTION("GOOGLETRANSLATE(D446, ""he"", ""en"")"),"#VALUE!")</f>
        <v>#VALUE!</v>
      </c>
    </row>
    <row r="447" ht="15.75" customHeight="1">
      <c r="E447" s="4" t="str">
        <f>IFERROR(__xludf.DUMMYFUNCTION("GOOGLETRANSLATE(D447, ""he"", ""en"")"),"#VALUE!")</f>
        <v>#VALUE!</v>
      </c>
    </row>
    <row r="448" ht="15.75" customHeight="1">
      <c r="E448" s="4" t="str">
        <f>IFERROR(__xludf.DUMMYFUNCTION("GOOGLETRANSLATE(D448, ""he"", ""en"")"),"#VALUE!")</f>
        <v>#VALUE!</v>
      </c>
    </row>
    <row r="449" ht="15.75" customHeight="1">
      <c r="E449" s="4" t="str">
        <f>IFERROR(__xludf.DUMMYFUNCTION("GOOGLETRANSLATE(D449, ""he"", ""en"")"),"#VALUE!")</f>
        <v>#VALUE!</v>
      </c>
    </row>
    <row r="450" ht="15.75" customHeight="1">
      <c r="E450" s="4" t="str">
        <f>IFERROR(__xludf.DUMMYFUNCTION("GOOGLETRANSLATE(D450, ""he"", ""en"")"),"#VALUE!")</f>
        <v>#VALUE!</v>
      </c>
    </row>
    <row r="451" ht="15.75" customHeight="1">
      <c r="E451" s="4" t="str">
        <f>IFERROR(__xludf.DUMMYFUNCTION("GOOGLETRANSLATE(D451, ""he"", ""en"")"),"#VALUE!")</f>
        <v>#VALUE!</v>
      </c>
    </row>
    <row r="452" ht="15.75" customHeight="1">
      <c r="E452" s="4" t="str">
        <f>IFERROR(__xludf.DUMMYFUNCTION("GOOGLETRANSLATE(D452, ""he"", ""en"")"),"#VALUE!")</f>
        <v>#VALUE!</v>
      </c>
    </row>
    <row r="453" ht="15.75" customHeight="1">
      <c r="E453" s="4" t="str">
        <f>IFERROR(__xludf.DUMMYFUNCTION("GOOGLETRANSLATE(D453, ""he"", ""en"")"),"#VALUE!")</f>
        <v>#VALUE!</v>
      </c>
    </row>
    <row r="454" ht="15.75" customHeight="1">
      <c r="E454" s="4" t="str">
        <f>IFERROR(__xludf.DUMMYFUNCTION("GOOGLETRANSLATE(D454, ""he"", ""en"")"),"#VALUE!")</f>
        <v>#VALUE!</v>
      </c>
    </row>
    <row r="455" ht="15.75" customHeight="1">
      <c r="E455" s="4" t="str">
        <f>IFERROR(__xludf.DUMMYFUNCTION("GOOGLETRANSLATE(D455, ""he"", ""en"")"),"#VALUE!")</f>
        <v>#VALUE!</v>
      </c>
    </row>
    <row r="456" ht="15.75" customHeight="1">
      <c r="E456" s="4" t="str">
        <f>IFERROR(__xludf.DUMMYFUNCTION("GOOGLETRANSLATE(D456, ""he"", ""en"")"),"#VALUE!")</f>
        <v>#VALUE!</v>
      </c>
    </row>
    <row r="457" ht="15.75" customHeight="1">
      <c r="E457" s="4" t="str">
        <f>IFERROR(__xludf.DUMMYFUNCTION("GOOGLETRANSLATE(D457, ""he"", ""en"")"),"#VALUE!")</f>
        <v>#VALUE!</v>
      </c>
    </row>
    <row r="458" ht="15.75" customHeight="1">
      <c r="E458" s="4" t="str">
        <f>IFERROR(__xludf.DUMMYFUNCTION("GOOGLETRANSLATE(D458, ""he"", ""en"")"),"#VALUE!")</f>
        <v>#VALUE!</v>
      </c>
    </row>
    <row r="459" ht="15.75" customHeight="1">
      <c r="E459" s="4" t="str">
        <f>IFERROR(__xludf.DUMMYFUNCTION("GOOGLETRANSLATE(D459, ""he"", ""en"")"),"#VALUE!")</f>
        <v>#VALUE!</v>
      </c>
    </row>
    <row r="460" ht="15.75" customHeight="1">
      <c r="E460" s="4" t="str">
        <f>IFERROR(__xludf.DUMMYFUNCTION("GOOGLETRANSLATE(D460, ""he"", ""en"")"),"#VALUE!")</f>
        <v>#VALUE!</v>
      </c>
    </row>
    <row r="461" ht="15.75" customHeight="1">
      <c r="E461" s="4" t="str">
        <f>IFERROR(__xludf.DUMMYFUNCTION("GOOGLETRANSLATE(D461, ""he"", ""en"")"),"#VALUE!")</f>
        <v>#VALUE!</v>
      </c>
    </row>
    <row r="462" ht="15.75" customHeight="1">
      <c r="E462" s="4" t="str">
        <f>IFERROR(__xludf.DUMMYFUNCTION("GOOGLETRANSLATE(D462, ""he"", ""en"")"),"#VALUE!")</f>
        <v>#VALUE!</v>
      </c>
    </row>
    <row r="463" ht="15.75" customHeight="1">
      <c r="E463" s="4" t="str">
        <f>IFERROR(__xludf.DUMMYFUNCTION("GOOGLETRANSLATE(D463, ""he"", ""en"")"),"#VALUE!")</f>
        <v>#VALUE!</v>
      </c>
    </row>
    <row r="464" ht="15.75" customHeight="1">
      <c r="E464" s="4" t="str">
        <f>IFERROR(__xludf.DUMMYFUNCTION("GOOGLETRANSLATE(D464, ""he"", ""en"")"),"#VALUE!")</f>
        <v>#VALUE!</v>
      </c>
    </row>
    <row r="465" ht="15.75" customHeight="1">
      <c r="E465" s="4" t="str">
        <f>IFERROR(__xludf.DUMMYFUNCTION("GOOGLETRANSLATE(D465, ""he"", ""en"")"),"#VALUE!")</f>
        <v>#VALUE!</v>
      </c>
    </row>
    <row r="466" ht="15.75" customHeight="1">
      <c r="E466" s="4" t="str">
        <f>IFERROR(__xludf.DUMMYFUNCTION("GOOGLETRANSLATE(D466, ""he"", ""en"")"),"#VALUE!")</f>
        <v>#VALUE!</v>
      </c>
    </row>
    <row r="467" ht="15.75" customHeight="1">
      <c r="E467" s="4" t="str">
        <f>IFERROR(__xludf.DUMMYFUNCTION("GOOGLETRANSLATE(D467, ""he"", ""en"")"),"#VALUE!")</f>
        <v>#VALUE!</v>
      </c>
    </row>
    <row r="468" ht="15.75" customHeight="1">
      <c r="E468" s="4" t="str">
        <f>IFERROR(__xludf.DUMMYFUNCTION("GOOGLETRANSLATE(D468, ""he"", ""en"")"),"#VALUE!")</f>
        <v>#VALUE!</v>
      </c>
    </row>
    <row r="469" ht="15.75" customHeight="1">
      <c r="E469" s="4" t="str">
        <f>IFERROR(__xludf.DUMMYFUNCTION("GOOGLETRANSLATE(D469, ""he"", ""en"")"),"#VALUE!")</f>
        <v>#VALUE!</v>
      </c>
    </row>
    <row r="470" ht="15.75" customHeight="1">
      <c r="E470" s="4" t="str">
        <f>IFERROR(__xludf.DUMMYFUNCTION("GOOGLETRANSLATE(D470, ""he"", ""en"")"),"#VALUE!")</f>
        <v>#VALUE!</v>
      </c>
    </row>
    <row r="471" ht="15.75" customHeight="1">
      <c r="E471" s="4" t="str">
        <f>IFERROR(__xludf.DUMMYFUNCTION("GOOGLETRANSLATE(D471, ""he"", ""en"")"),"#VALUE!")</f>
        <v>#VALUE!</v>
      </c>
    </row>
    <row r="472" ht="15.75" customHeight="1">
      <c r="E472" s="4" t="str">
        <f>IFERROR(__xludf.DUMMYFUNCTION("GOOGLETRANSLATE(D472, ""he"", ""en"")"),"#VALUE!")</f>
        <v>#VALUE!</v>
      </c>
    </row>
    <row r="473" ht="15.75" customHeight="1">
      <c r="E473" s="4" t="str">
        <f>IFERROR(__xludf.DUMMYFUNCTION("GOOGLETRANSLATE(D473, ""he"", ""en"")"),"#VALUE!")</f>
        <v>#VALUE!</v>
      </c>
    </row>
    <row r="474" ht="15.75" customHeight="1">
      <c r="E474" s="4" t="str">
        <f>IFERROR(__xludf.DUMMYFUNCTION("GOOGLETRANSLATE(D474, ""he"", ""en"")"),"#VALUE!")</f>
        <v>#VALUE!</v>
      </c>
    </row>
    <row r="475" ht="15.75" customHeight="1">
      <c r="E475" s="4" t="str">
        <f>IFERROR(__xludf.DUMMYFUNCTION("GOOGLETRANSLATE(D475, ""he"", ""en"")"),"#VALUE!")</f>
        <v>#VALUE!</v>
      </c>
    </row>
    <row r="476" ht="15.75" customHeight="1">
      <c r="E476" s="4" t="str">
        <f>IFERROR(__xludf.DUMMYFUNCTION("GOOGLETRANSLATE(D476, ""he"", ""en"")"),"#VALUE!")</f>
        <v>#VALUE!</v>
      </c>
    </row>
    <row r="477" ht="15.75" customHeight="1">
      <c r="E477" s="4" t="str">
        <f>IFERROR(__xludf.DUMMYFUNCTION("GOOGLETRANSLATE(D477, ""he"", ""en"")"),"#VALUE!")</f>
        <v>#VALUE!</v>
      </c>
    </row>
    <row r="478" ht="15.75" customHeight="1">
      <c r="E478" s="4" t="str">
        <f>IFERROR(__xludf.DUMMYFUNCTION("GOOGLETRANSLATE(D478, ""he"", ""en"")"),"#VALUE!")</f>
        <v>#VALUE!</v>
      </c>
    </row>
    <row r="479" ht="15.75" customHeight="1">
      <c r="E479" s="4" t="str">
        <f>IFERROR(__xludf.DUMMYFUNCTION("GOOGLETRANSLATE(D479, ""he"", ""en"")"),"#VALUE!")</f>
        <v>#VALUE!</v>
      </c>
    </row>
    <row r="480" ht="15.75" customHeight="1">
      <c r="E480" s="4" t="str">
        <f>IFERROR(__xludf.DUMMYFUNCTION("GOOGLETRANSLATE(D480, ""he"", ""en"")"),"#VALUE!")</f>
        <v>#VALUE!</v>
      </c>
    </row>
    <row r="481" ht="15.75" customHeight="1">
      <c r="E481" s="4" t="str">
        <f>IFERROR(__xludf.DUMMYFUNCTION("GOOGLETRANSLATE(D481, ""he"", ""en"")"),"#VALUE!")</f>
        <v>#VALUE!</v>
      </c>
    </row>
    <row r="482" ht="15.75" customHeight="1">
      <c r="E482" s="4" t="str">
        <f>IFERROR(__xludf.DUMMYFUNCTION("GOOGLETRANSLATE(D482, ""he"", ""en"")"),"#VALUE!")</f>
        <v>#VALUE!</v>
      </c>
    </row>
    <row r="483" ht="15.75" customHeight="1">
      <c r="E483" s="4" t="str">
        <f>IFERROR(__xludf.DUMMYFUNCTION("GOOGLETRANSLATE(D483, ""he"", ""en"")"),"#VALUE!")</f>
        <v>#VALUE!</v>
      </c>
    </row>
    <row r="484" ht="15.75" customHeight="1">
      <c r="E484" s="4" t="str">
        <f>IFERROR(__xludf.DUMMYFUNCTION("GOOGLETRANSLATE(D484, ""he"", ""en"")"),"#VALUE!")</f>
        <v>#VALUE!</v>
      </c>
    </row>
    <row r="485" ht="15.75" customHeight="1">
      <c r="E485" s="4" t="str">
        <f>IFERROR(__xludf.DUMMYFUNCTION("GOOGLETRANSLATE(D485, ""he"", ""en"")"),"#VALUE!")</f>
        <v>#VALUE!</v>
      </c>
    </row>
    <row r="486" ht="15.75" customHeight="1">
      <c r="E486" s="4" t="str">
        <f>IFERROR(__xludf.DUMMYFUNCTION("GOOGLETRANSLATE(D486, ""he"", ""en"")"),"#VALUE!")</f>
        <v>#VALUE!</v>
      </c>
    </row>
    <row r="487" ht="15.75" customHeight="1">
      <c r="E487" s="4" t="str">
        <f>IFERROR(__xludf.DUMMYFUNCTION("GOOGLETRANSLATE(D487, ""he"", ""en"")"),"#VALUE!")</f>
        <v>#VALUE!</v>
      </c>
    </row>
    <row r="488" ht="15.75" customHeight="1">
      <c r="E488" s="4" t="str">
        <f>IFERROR(__xludf.DUMMYFUNCTION("GOOGLETRANSLATE(D488, ""he"", ""en"")"),"#VALUE!")</f>
        <v>#VALUE!</v>
      </c>
    </row>
    <row r="489" ht="15.75" customHeight="1">
      <c r="E489" s="4" t="str">
        <f>IFERROR(__xludf.DUMMYFUNCTION("GOOGLETRANSLATE(D489, ""he"", ""en"")"),"#VALUE!")</f>
        <v>#VALUE!</v>
      </c>
    </row>
    <row r="490" ht="15.75" customHeight="1">
      <c r="E490" s="4" t="str">
        <f>IFERROR(__xludf.DUMMYFUNCTION("GOOGLETRANSLATE(D490, ""he"", ""en"")"),"#VALUE!")</f>
        <v>#VALUE!</v>
      </c>
    </row>
    <row r="491" ht="15.75" customHeight="1">
      <c r="E491" s="4" t="str">
        <f>IFERROR(__xludf.DUMMYFUNCTION("GOOGLETRANSLATE(D491, ""he"", ""en"")"),"#VALUE!")</f>
        <v>#VALUE!</v>
      </c>
    </row>
    <row r="492" ht="15.75" customHeight="1">
      <c r="E492" s="4" t="str">
        <f>IFERROR(__xludf.DUMMYFUNCTION("GOOGLETRANSLATE(D492, ""he"", ""en"")"),"#VALUE!")</f>
        <v>#VALUE!</v>
      </c>
    </row>
    <row r="493" ht="15.75" customHeight="1">
      <c r="E493" s="4" t="str">
        <f>IFERROR(__xludf.DUMMYFUNCTION("GOOGLETRANSLATE(D493, ""he"", ""en"")"),"#VALUE!")</f>
        <v>#VALUE!</v>
      </c>
    </row>
    <row r="494" ht="15.75" customHeight="1">
      <c r="E494" s="4" t="str">
        <f>IFERROR(__xludf.DUMMYFUNCTION("GOOGLETRANSLATE(D494, ""he"", ""en"")"),"#VALUE!")</f>
        <v>#VALUE!</v>
      </c>
    </row>
    <row r="495" ht="15.75" customHeight="1">
      <c r="E495" s="4" t="str">
        <f>IFERROR(__xludf.DUMMYFUNCTION("GOOGLETRANSLATE(D495, ""he"", ""en"")"),"#VALUE!")</f>
        <v>#VALUE!</v>
      </c>
    </row>
    <row r="496" ht="15.75" customHeight="1">
      <c r="E496" s="4" t="str">
        <f>IFERROR(__xludf.DUMMYFUNCTION("GOOGLETRANSLATE(D496, ""he"", ""en"")"),"#VALUE!")</f>
        <v>#VALUE!</v>
      </c>
    </row>
    <row r="497" ht="15.75" customHeight="1">
      <c r="E497" s="4" t="str">
        <f>IFERROR(__xludf.DUMMYFUNCTION("GOOGLETRANSLATE(D497, ""he"", ""en"")"),"#VALUE!")</f>
        <v>#VALUE!</v>
      </c>
    </row>
    <row r="498" ht="15.75" customHeight="1">
      <c r="E498" s="4" t="str">
        <f>IFERROR(__xludf.DUMMYFUNCTION("GOOGLETRANSLATE(D498, ""he"", ""en"")"),"#VALUE!")</f>
        <v>#VALUE!</v>
      </c>
    </row>
    <row r="499" ht="15.75" customHeight="1">
      <c r="E499" s="4" t="str">
        <f>IFERROR(__xludf.DUMMYFUNCTION("GOOGLETRANSLATE(D499, ""he"", ""en"")"),"#VALUE!")</f>
        <v>#VALUE!</v>
      </c>
    </row>
    <row r="500" ht="15.75" customHeight="1">
      <c r="E500" s="4" t="str">
        <f>IFERROR(__xludf.DUMMYFUNCTION("GOOGLETRANSLATE(D500, ""he"", ""en"")"),"#VALUE!")</f>
        <v>#VALUE!</v>
      </c>
    </row>
    <row r="501" ht="15.75" customHeight="1">
      <c r="E501" s="4" t="str">
        <f>IFERROR(__xludf.DUMMYFUNCTION("GOOGLETRANSLATE(D501, ""he"", ""en"")"),"#VALUE!")</f>
        <v>#VALUE!</v>
      </c>
    </row>
    <row r="502" ht="15.75" customHeight="1">
      <c r="E502" s="4" t="str">
        <f>IFERROR(__xludf.DUMMYFUNCTION("GOOGLETRANSLATE(D502, ""he"", ""en"")"),"#VALUE!")</f>
        <v>#VALUE!</v>
      </c>
    </row>
    <row r="503" ht="15.75" customHeight="1">
      <c r="E503" s="4" t="str">
        <f>IFERROR(__xludf.DUMMYFUNCTION("GOOGLETRANSLATE(D503, ""he"", ""en"")"),"#VALUE!")</f>
        <v>#VALUE!</v>
      </c>
    </row>
    <row r="504" ht="15.75" customHeight="1">
      <c r="E504" s="4" t="str">
        <f>IFERROR(__xludf.DUMMYFUNCTION("GOOGLETRANSLATE(D504, ""he"", ""en"")"),"#VALUE!")</f>
        <v>#VALUE!</v>
      </c>
    </row>
    <row r="505" ht="15.75" customHeight="1">
      <c r="E505" s="4" t="str">
        <f>IFERROR(__xludf.DUMMYFUNCTION("GOOGLETRANSLATE(D505, ""he"", ""en"")"),"#VALUE!")</f>
        <v>#VALUE!</v>
      </c>
    </row>
    <row r="506" ht="15.75" customHeight="1">
      <c r="E506" s="4" t="str">
        <f>IFERROR(__xludf.DUMMYFUNCTION("GOOGLETRANSLATE(D506, ""he"", ""en"")"),"#VALUE!")</f>
        <v>#VALUE!</v>
      </c>
    </row>
    <row r="507" ht="15.75" customHeight="1">
      <c r="E507" s="4" t="str">
        <f>IFERROR(__xludf.DUMMYFUNCTION("GOOGLETRANSLATE(D507, ""he"", ""en"")"),"#VALUE!")</f>
        <v>#VALUE!</v>
      </c>
    </row>
    <row r="508" ht="15.75" customHeight="1">
      <c r="E508" s="4" t="str">
        <f>IFERROR(__xludf.DUMMYFUNCTION("GOOGLETRANSLATE(D508, ""he"", ""en"")"),"#VALUE!")</f>
        <v>#VALUE!</v>
      </c>
    </row>
    <row r="509" ht="15.75" customHeight="1">
      <c r="E509" s="4" t="str">
        <f>IFERROR(__xludf.DUMMYFUNCTION("GOOGLETRANSLATE(D509, ""he"", ""en"")"),"#VALUE!")</f>
        <v>#VALUE!</v>
      </c>
    </row>
    <row r="510" ht="15.75" customHeight="1">
      <c r="E510" s="4" t="str">
        <f>IFERROR(__xludf.DUMMYFUNCTION("GOOGLETRANSLATE(D510, ""he"", ""en"")"),"#VALUE!")</f>
        <v>#VALUE!</v>
      </c>
    </row>
    <row r="511" ht="15.75" customHeight="1">
      <c r="E511" s="4" t="str">
        <f>IFERROR(__xludf.DUMMYFUNCTION("GOOGLETRANSLATE(D511, ""he"", ""en"")"),"#VALUE!")</f>
        <v>#VALUE!</v>
      </c>
    </row>
    <row r="512" ht="15.75" customHeight="1">
      <c r="E512" s="4" t="str">
        <f>IFERROR(__xludf.DUMMYFUNCTION("GOOGLETRANSLATE(D512, ""he"", ""en"")"),"#VALUE!")</f>
        <v>#VALUE!</v>
      </c>
    </row>
    <row r="513" ht="15.75" customHeight="1">
      <c r="E513" s="4" t="str">
        <f>IFERROR(__xludf.DUMMYFUNCTION("GOOGLETRANSLATE(D513, ""he"", ""en"")"),"#VALUE!")</f>
        <v>#VALUE!</v>
      </c>
    </row>
    <row r="514" ht="15.75" customHeight="1">
      <c r="E514" s="4" t="str">
        <f>IFERROR(__xludf.DUMMYFUNCTION("GOOGLETRANSLATE(D514, ""he"", ""en"")"),"#VALUE!")</f>
        <v>#VALUE!</v>
      </c>
    </row>
    <row r="515" ht="15.75" customHeight="1">
      <c r="E515" s="4" t="str">
        <f>IFERROR(__xludf.DUMMYFUNCTION("GOOGLETRANSLATE(D515, ""he"", ""en"")"),"#VALUE!")</f>
        <v>#VALUE!</v>
      </c>
    </row>
    <row r="516" ht="15.75" customHeight="1">
      <c r="E516" s="4" t="str">
        <f>IFERROR(__xludf.DUMMYFUNCTION("GOOGLETRANSLATE(D516, ""he"", ""en"")"),"#VALUE!")</f>
        <v>#VALUE!</v>
      </c>
    </row>
    <row r="517" ht="15.75" customHeight="1">
      <c r="E517" s="4" t="str">
        <f>IFERROR(__xludf.DUMMYFUNCTION("GOOGLETRANSLATE(D517, ""he"", ""en"")"),"#VALUE!")</f>
        <v>#VALUE!</v>
      </c>
    </row>
    <row r="518" ht="15.75" customHeight="1">
      <c r="E518" s="4" t="str">
        <f>IFERROR(__xludf.DUMMYFUNCTION("GOOGLETRANSLATE(D518, ""he"", ""en"")"),"#VALUE!")</f>
        <v>#VALUE!</v>
      </c>
    </row>
    <row r="519" ht="15.75" customHeight="1">
      <c r="E519" s="4" t="str">
        <f>IFERROR(__xludf.DUMMYFUNCTION("GOOGLETRANSLATE(D519, ""he"", ""en"")"),"#VALUE!")</f>
        <v>#VALUE!</v>
      </c>
    </row>
    <row r="520" ht="15.75" customHeight="1">
      <c r="E520" s="4" t="str">
        <f>IFERROR(__xludf.DUMMYFUNCTION("GOOGLETRANSLATE(D520, ""he"", ""en"")"),"#VALUE!")</f>
        <v>#VALUE!</v>
      </c>
    </row>
    <row r="521" ht="15.75" customHeight="1">
      <c r="E521" s="4" t="str">
        <f>IFERROR(__xludf.DUMMYFUNCTION("GOOGLETRANSLATE(D521, ""he"", ""en"")"),"#VALUE!")</f>
        <v>#VALUE!</v>
      </c>
    </row>
    <row r="522" ht="15.75" customHeight="1">
      <c r="E522" s="4" t="str">
        <f>IFERROR(__xludf.DUMMYFUNCTION("GOOGLETRANSLATE(D522, ""he"", ""en"")"),"#VALUE!")</f>
        <v>#VALUE!</v>
      </c>
    </row>
    <row r="523" ht="15.75" customHeight="1">
      <c r="E523" s="4" t="str">
        <f>IFERROR(__xludf.DUMMYFUNCTION("GOOGLETRANSLATE(D523, ""he"", ""en"")"),"#VALUE!")</f>
        <v>#VALUE!</v>
      </c>
    </row>
    <row r="524" ht="15.75" customHeight="1">
      <c r="E524" s="4" t="str">
        <f>IFERROR(__xludf.DUMMYFUNCTION("GOOGLETRANSLATE(D524, ""he"", ""en"")"),"#VALUE!")</f>
        <v>#VALUE!</v>
      </c>
    </row>
    <row r="525" ht="15.75" customHeight="1">
      <c r="E525" s="4" t="str">
        <f>IFERROR(__xludf.DUMMYFUNCTION("GOOGLETRANSLATE(D525, ""he"", ""en"")"),"#VALUE!")</f>
        <v>#VALUE!</v>
      </c>
    </row>
    <row r="526" ht="15.75" customHeight="1">
      <c r="E526" s="4" t="str">
        <f>IFERROR(__xludf.DUMMYFUNCTION("GOOGLETRANSLATE(D526, ""he"", ""en"")"),"#VALUE!")</f>
        <v>#VALUE!</v>
      </c>
    </row>
    <row r="527" ht="15.75" customHeight="1">
      <c r="E527" s="4" t="str">
        <f>IFERROR(__xludf.DUMMYFUNCTION("GOOGLETRANSLATE(D527, ""he"", ""en"")"),"#VALUE!")</f>
        <v>#VALUE!</v>
      </c>
    </row>
    <row r="528" ht="15.75" customHeight="1">
      <c r="E528" s="4" t="str">
        <f>IFERROR(__xludf.DUMMYFUNCTION("GOOGLETRANSLATE(D528, ""he"", ""en"")"),"#VALUE!")</f>
        <v>#VALUE!</v>
      </c>
    </row>
    <row r="529" ht="15.75" customHeight="1">
      <c r="E529" s="4" t="str">
        <f>IFERROR(__xludf.DUMMYFUNCTION("GOOGLETRANSLATE(D529, ""he"", ""en"")"),"#VALUE!")</f>
        <v>#VALUE!</v>
      </c>
    </row>
    <row r="530" ht="15.75" customHeight="1">
      <c r="E530" s="4" t="str">
        <f>IFERROR(__xludf.DUMMYFUNCTION("GOOGLETRANSLATE(D530, ""he"", ""en"")"),"#VALUE!")</f>
        <v>#VALUE!</v>
      </c>
    </row>
    <row r="531" ht="15.75" customHeight="1">
      <c r="E531" s="4" t="str">
        <f>IFERROR(__xludf.DUMMYFUNCTION("GOOGLETRANSLATE(D531, ""he"", ""en"")"),"#VALUE!")</f>
        <v>#VALUE!</v>
      </c>
    </row>
    <row r="532" ht="15.75" customHeight="1">
      <c r="E532" s="4" t="str">
        <f>IFERROR(__xludf.DUMMYFUNCTION("GOOGLETRANSLATE(D532, ""he"", ""en"")"),"#VALUE!")</f>
        <v>#VALUE!</v>
      </c>
    </row>
    <row r="533" ht="15.75" customHeight="1">
      <c r="E533" s="4" t="str">
        <f>IFERROR(__xludf.DUMMYFUNCTION("GOOGLETRANSLATE(D533, ""he"", ""en"")"),"#VALUE!")</f>
        <v>#VALUE!</v>
      </c>
    </row>
    <row r="534" ht="15.75" customHeight="1">
      <c r="E534" s="4" t="str">
        <f>IFERROR(__xludf.DUMMYFUNCTION("GOOGLETRANSLATE(D534, ""he"", ""en"")"),"#VALUE!")</f>
        <v>#VALUE!</v>
      </c>
    </row>
    <row r="535" ht="15.75" customHeight="1">
      <c r="E535" s="4" t="str">
        <f>IFERROR(__xludf.DUMMYFUNCTION("GOOGLETRANSLATE(D535, ""he"", ""en"")"),"#VALUE!")</f>
        <v>#VALUE!</v>
      </c>
    </row>
    <row r="536" ht="15.75" customHeight="1">
      <c r="E536" s="4" t="str">
        <f>IFERROR(__xludf.DUMMYFUNCTION("GOOGLETRANSLATE(D536, ""he"", ""en"")"),"#VALUE!")</f>
        <v>#VALUE!</v>
      </c>
    </row>
    <row r="537" ht="15.75" customHeight="1">
      <c r="E537" s="4" t="str">
        <f>IFERROR(__xludf.DUMMYFUNCTION("GOOGLETRANSLATE(D537, ""he"", ""en"")"),"#VALUE!")</f>
        <v>#VALUE!</v>
      </c>
    </row>
    <row r="538" ht="15.75" customHeight="1">
      <c r="E538" s="4" t="str">
        <f>IFERROR(__xludf.DUMMYFUNCTION("GOOGLETRANSLATE(D538, ""he"", ""en"")"),"#VALUE!")</f>
        <v>#VALUE!</v>
      </c>
    </row>
    <row r="539" ht="15.75" customHeight="1">
      <c r="E539" s="4" t="str">
        <f>IFERROR(__xludf.DUMMYFUNCTION("GOOGLETRANSLATE(D539, ""he"", ""en"")"),"#VALUE!")</f>
        <v>#VALUE!</v>
      </c>
    </row>
    <row r="540" ht="15.75" customHeight="1">
      <c r="E540" s="4" t="str">
        <f>IFERROR(__xludf.DUMMYFUNCTION("GOOGLETRANSLATE(D540, ""he"", ""en"")"),"#VALUE!")</f>
        <v>#VALUE!</v>
      </c>
    </row>
    <row r="541" ht="15.75" customHeight="1">
      <c r="E541" s="4" t="str">
        <f>IFERROR(__xludf.DUMMYFUNCTION("GOOGLETRANSLATE(D541, ""he"", ""en"")"),"#VALUE!")</f>
        <v>#VALUE!</v>
      </c>
    </row>
    <row r="542" ht="15.75" customHeight="1">
      <c r="E542" s="4" t="str">
        <f>IFERROR(__xludf.DUMMYFUNCTION("GOOGLETRANSLATE(D542, ""he"", ""en"")"),"#VALUE!")</f>
        <v>#VALUE!</v>
      </c>
    </row>
    <row r="543" ht="15.75" customHeight="1">
      <c r="E543" s="4" t="str">
        <f>IFERROR(__xludf.DUMMYFUNCTION("GOOGLETRANSLATE(D543, ""he"", ""en"")"),"#VALUE!")</f>
        <v>#VALUE!</v>
      </c>
    </row>
    <row r="544" ht="15.75" customHeight="1">
      <c r="E544" s="4" t="str">
        <f>IFERROR(__xludf.DUMMYFUNCTION("GOOGLETRANSLATE(D544, ""he"", ""en"")"),"#VALUE!")</f>
        <v>#VALUE!</v>
      </c>
    </row>
    <row r="545" ht="15.75" customHeight="1">
      <c r="E545" s="4" t="str">
        <f>IFERROR(__xludf.DUMMYFUNCTION("GOOGLETRANSLATE(D545, ""he"", ""en"")"),"#VALUE!")</f>
        <v>#VALUE!</v>
      </c>
    </row>
    <row r="546" ht="15.75" customHeight="1">
      <c r="E546" s="4" t="str">
        <f>IFERROR(__xludf.DUMMYFUNCTION("GOOGLETRANSLATE(D546, ""he"", ""en"")"),"#VALUE!")</f>
        <v>#VALUE!</v>
      </c>
    </row>
    <row r="547" ht="15.75" customHeight="1">
      <c r="E547" s="4" t="str">
        <f>IFERROR(__xludf.DUMMYFUNCTION("GOOGLETRANSLATE(D547, ""he"", ""en"")"),"#VALUE!")</f>
        <v>#VALUE!</v>
      </c>
    </row>
    <row r="548" ht="15.75" customHeight="1">
      <c r="E548" s="4" t="str">
        <f>IFERROR(__xludf.DUMMYFUNCTION("GOOGLETRANSLATE(D548, ""he"", ""en"")"),"#VALUE!")</f>
        <v>#VALUE!</v>
      </c>
    </row>
    <row r="549" ht="15.75" customHeight="1">
      <c r="E549" s="4" t="str">
        <f>IFERROR(__xludf.DUMMYFUNCTION("GOOGLETRANSLATE(D549, ""he"", ""en"")"),"#VALUE!")</f>
        <v>#VALUE!</v>
      </c>
    </row>
    <row r="550" ht="15.75" customHeight="1">
      <c r="E550" s="4" t="str">
        <f>IFERROR(__xludf.DUMMYFUNCTION("GOOGLETRANSLATE(D550, ""he"", ""en"")"),"#VALUE!")</f>
        <v>#VALUE!</v>
      </c>
    </row>
    <row r="551" ht="15.75" customHeight="1">
      <c r="E551" s="4" t="str">
        <f>IFERROR(__xludf.DUMMYFUNCTION("GOOGLETRANSLATE(D551, ""he"", ""en"")"),"#VALUE!")</f>
        <v>#VALUE!</v>
      </c>
    </row>
    <row r="552" ht="15.75" customHeight="1">
      <c r="E552" s="4" t="str">
        <f>IFERROR(__xludf.DUMMYFUNCTION("GOOGLETRANSLATE(D552, ""he"", ""en"")"),"#VALUE!")</f>
        <v>#VALUE!</v>
      </c>
    </row>
    <row r="553" ht="15.75" customHeight="1">
      <c r="E553" s="4" t="str">
        <f>IFERROR(__xludf.DUMMYFUNCTION("GOOGLETRANSLATE(D553, ""he"", ""en"")"),"#VALUE!")</f>
        <v>#VALUE!</v>
      </c>
    </row>
    <row r="554" ht="15.75" customHeight="1">
      <c r="E554" s="4" t="str">
        <f>IFERROR(__xludf.DUMMYFUNCTION("GOOGLETRANSLATE(D554, ""he"", ""en"")"),"#VALUE!")</f>
        <v>#VALUE!</v>
      </c>
    </row>
    <row r="555" ht="15.75" customHeight="1">
      <c r="E555" s="4" t="str">
        <f>IFERROR(__xludf.DUMMYFUNCTION("GOOGLETRANSLATE(D555, ""he"", ""en"")"),"#VALUE!")</f>
        <v>#VALUE!</v>
      </c>
    </row>
    <row r="556" ht="15.75" customHeight="1">
      <c r="E556" s="4" t="str">
        <f>IFERROR(__xludf.DUMMYFUNCTION("GOOGLETRANSLATE(D556, ""he"", ""en"")"),"#VALUE!")</f>
        <v>#VALUE!</v>
      </c>
    </row>
    <row r="557" ht="15.75" customHeight="1">
      <c r="E557" s="4" t="str">
        <f>IFERROR(__xludf.DUMMYFUNCTION("GOOGLETRANSLATE(D557, ""he"", ""en"")"),"#VALUE!")</f>
        <v>#VALUE!</v>
      </c>
    </row>
    <row r="558" ht="15.75" customHeight="1">
      <c r="E558" s="4" t="str">
        <f>IFERROR(__xludf.DUMMYFUNCTION("GOOGLETRANSLATE(D558, ""he"", ""en"")"),"#VALUE!")</f>
        <v>#VALUE!</v>
      </c>
    </row>
    <row r="559" ht="15.75" customHeight="1">
      <c r="E559" s="4" t="str">
        <f>IFERROR(__xludf.DUMMYFUNCTION("GOOGLETRANSLATE(D559, ""he"", ""en"")"),"#VALUE!")</f>
        <v>#VALUE!</v>
      </c>
    </row>
    <row r="560" ht="15.75" customHeight="1">
      <c r="E560" s="4" t="str">
        <f>IFERROR(__xludf.DUMMYFUNCTION("GOOGLETRANSLATE(D560, ""he"", ""en"")"),"#VALUE!")</f>
        <v>#VALUE!</v>
      </c>
    </row>
    <row r="561" ht="15.75" customHeight="1">
      <c r="E561" s="4" t="str">
        <f>IFERROR(__xludf.DUMMYFUNCTION("GOOGLETRANSLATE(D561, ""he"", ""en"")"),"#VALUE!")</f>
        <v>#VALUE!</v>
      </c>
    </row>
    <row r="562" ht="15.75" customHeight="1">
      <c r="E562" s="4" t="str">
        <f>IFERROR(__xludf.DUMMYFUNCTION("GOOGLETRANSLATE(D562, ""he"", ""en"")"),"#VALUE!")</f>
        <v>#VALUE!</v>
      </c>
    </row>
    <row r="563" ht="15.75" customHeight="1">
      <c r="E563" s="4" t="str">
        <f>IFERROR(__xludf.DUMMYFUNCTION("GOOGLETRANSLATE(D563, ""he"", ""en"")"),"#VALUE!")</f>
        <v>#VALUE!</v>
      </c>
    </row>
    <row r="564" ht="15.75" customHeight="1">
      <c r="E564" s="4" t="str">
        <f>IFERROR(__xludf.DUMMYFUNCTION("GOOGLETRANSLATE(D564, ""he"", ""en"")"),"#VALUE!")</f>
        <v>#VALUE!</v>
      </c>
    </row>
    <row r="565" ht="15.75" customHeight="1">
      <c r="E565" s="4" t="str">
        <f>IFERROR(__xludf.DUMMYFUNCTION("GOOGLETRANSLATE(D565, ""he"", ""en"")"),"#VALUE!")</f>
        <v>#VALUE!</v>
      </c>
    </row>
    <row r="566" ht="15.75" customHeight="1">
      <c r="E566" s="4" t="str">
        <f>IFERROR(__xludf.DUMMYFUNCTION("GOOGLETRANSLATE(D566, ""he"", ""en"")"),"#VALUE!")</f>
        <v>#VALUE!</v>
      </c>
    </row>
    <row r="567" ht="15.75" customHeight="1">
      <c r="E567" s="4" t="str">
        <f>IFERROR(__xludf.DUMMYFUNCTION("GOOGLETRANSLATE(D567, ""he"", ""en"")"),"#VALUE!")</f>
        <v>#VALUE!</v>
      </c>
    </row>
    <row r="568" ht="15.75" customHeight="1">
      <c r="E568" s="4" t="str">
        <f>IFERROR(__xludf.DUMMYFUNCTION("GOOGLETRANSLATE(D568, ""he"", ""en"")"),"#VALUE!")</f>
        <v>#VALUE!</v>
      </c>
    </row>
    <row r="569" ht="15.75" customHeight="1">
      <c r="E569" s="4" t="str">
        <f>IFERROR(__xludf.DUMMYFUNCTION("GOOGLETRANSLATE(D569, ""he"", ""en"")"),"#VALUE!")</f>
        <v>#VALUE!</v>
      </c>
    </row>
    <row r="570" ht="15.75" customHeight="1">
      <c r="E570" s="4" t="str">
        <f>IFERROR(__xludf.DUMMYFUNCTION("GOOGLETRANSLATE(D570, ""he"", ""en"")"),"#VALUE!")</f>
        <v>#VALUE!</v>
      </c>
    </row>
    <row r="571" ht="15.75" customHeight="1">
      <c r="E571" s="4" t="str">
        <f>IFERROR(__xludf.DUMMYFUNCTION("GOOGLETRANSLATE(D571, ""he"", ""en"")"),"#VALUE!")</f>
        <v>#VALUE!</v>
      </c>
    </row>
    <row r="572" ht="15.75" customHeight="1">
      <c r="E572" s="4" t="str">
        <f>IFERROR(__xludf.DUMMYFUNCTION("GOOGLETRANSLATE(D572, ""he"", ""en"")"),"#VALUE!")</f>
        <v>#VALUE!</v>
      </c>
    </row>
    <row r="573" ht="15.75" customHeight="1">
      <c r="E573" s="4" t="str">
        <f>IFERROR(__xludf.DUMMYFUNCTION("GOOGLETRANSLATE(D573, ""he"", ""en"")"),"#VALUE!")</f>
        <v>#VALUE!</v>
      </c>
    </row>
    <row r="574" ht="15.75" customHeight="1">
      <c r="E574" s="4" t="str">
        <f>IFERROR(__xludf.DUMMYFUNCTION("GOOGLETRANSLATE(D574, ""he"", ""en"")"),"#VALUE!")</f>
        <v>#VALUE!</v>
      </c>
    </row>
    <row r="575" ht="15.75" customHeight="1">
      <c r="E575" s="4" t="str">
        <f>IFERROR(__xludf.DUMMYFUNCTION("GOOGLETRANSLATE(D575, ""he"", ""en"")"),"#VALUE!")</f>
        <v>#VALUE!</v>
      </c>
    </row>
    <row r="576" ht="15.75" customHeight="1">
      <c r="E576" s="4" t="str">
        <f>IFERROR(__xludf.DUMMYFUNCTION("GOOGLETRANSLATE(D576, ""he"", ""en"")"),"#VALUE!")</f>
        <v>#VALUE!</v>
      </c>
    </row>
    <row r="577" ht="15.75" customHeight="1">
      <c r="E577" s="4" t="str">
        <f>IFERROR(__xludf.DUMMYFUNCTION("GOOGLETRANSLATE(D577, ""he"", ""en"")"),"#VALUE!")</f>
        <v>#VALUE!</v>
      </c>
    </row>
    <row r="578" ht="15.75" customHeight="1">
      <c r="E578" s="4" t="str">
        <f>IFERROR(__xludf.DUMMYFUNCTION("GOOGLETRANSLATE(D578, ""he"", ""en"")"),"#VALUE!")</f>
        <v>#VALUE!</v>
      </c>
    </row>
    <row r="579" ht="15.75" customHeight="1">
      <c r="E579" s="4" t="str">
        <f>IFERROR(__xludf.DUMMYFUNCTION("GOOGLETRANSLATE(D579, ""he"", ""en"")"),"#VALUE!")</f>
        <v>#VALUE!</v>
      </c>
    </row>
    <row r="580" ht="15.75" customHeight="1">
      <c r="E580" s="4" t="str">
        <f>IFERROR(__xludf.DUMMYFUNCTION("GOOGLETRANSLATE(D580, ""he"", ""en"")"),"#VALUE!")</f>
        <v>#VALUE!</v>
      </c>
    </row>
    <row r="581" ht="15.75" customHeight="1">
      <c r="E581" s="4" t="str">
        <f>IFERROR(__xludf.DUMMYFUNCTION("GOOGLETRANSLATE(D581, ""he"", ""en"")"),"#VALUE!")</f>
        <v>#VALUE!</v>
      </c>
    </row>
    <row r="582" ht="15.75" customHeight="1">
      <c r="E582" s="4" t="str">
        <f>IFERROR(__xludf.DUMMYFUNCTION("GOOGLETRANSLATE(D582, ""he"", ""en"")"),"#VALUE!")</f>
        <v>#VALUE!</v>
      </c>
    </row>
    <row r="583" ht="15.75" customHeight="1">
      <c r="E583" s="4" t="str">
        <f>IFERROR(__xludf.DUMMYFUNCTION("GOOGLETRANSLATE(D583, ""he"", ""en"")"),"#VALUE!")</f>
        <v>#VALUE!</v>
      </c>
    </row>
    <row r="584" ht="15.75" customHeight="1">
      <c r="E584" s="4" t="str">
        <f>IFERROR(__xludf.DUMMYFUNCTION("GOOGLETRANSLATE(D584, ""he"", ""en"")"),"#VALUE!")</f>
        <v>#VALUE!</v>
      </c>
    </row>
    <row r="585" ht="15.75" customHeight="1">
      <c r="E585" s="4" t="str">
        <f>IFERROR(__xludf.DUMMYFUNCTION("GOOGLETRANSLATE(D585, ""he"", ""en"")"),"#VALUE!")</f>
        <v>#VALUE!</v>
      </c>
    </row>
    <row r="586" ht="15.75" customHeight="1">
      <c r="E586" s="4" t="str">
        <f>IFERROR(__xludf.DUMMYFUNCTION("GOOGLETRANSLATE(D586, ""he"", ""en"")"),"#VALUE!")</f>
        <v>#VALUE!</v>
      </c>
    </row>
    <row r="587" ht="15.75" customHeight="1">
      <c r="E587" s="4" t="str">
        <f>IFERROR(__xludf.DUMMYFUNCTION("GOOGLETRANSLATE(D587, ""he"", ""en"")"),"#VALUE!")</f>
        <v>#VALUE!</v>
      </c>
    </row>
    <row r="588" ht="15.75" customHeight="1">
      <c r="E588" s="4" t="str">
        <f>IFERROR(__xludf.DUMMYFUNCTION("GOOGLETRANSLATE(D588, ""he"", ""en"")"),"#VALUE!")</f>
        <v>#VALUE!</v>
      </c>
    </row>
    <row r="589" ht="15.75" customHeight="1">
      <c r="E589" s="4" t="str">
        <f>IFERROR(__xludf.DUMMYFUNCTION("GOOGLETRANSLATE(D589, ""he"", ""en"")"),"#VALUE!")</f>
        <v>#VALUE!</v>
      </c>
    </row>
    <row r="590" ht="15.75" customHeight="1">
      <c r="E590" s="4" t="str">
        <f>IFERROR(__xludf.DUMMYFUNCTION("GOOGLETRANSLATE(D590, ""he"", ""en"")"),"#VALUE!")</f>
        <v>#VALUE!</v>
      </c>
    </row>
    <row r="591" ht="15.75" customHeight="1">
      <c r="E591" s="4" t="str">
        <f>IFERROR(__xludf.DUMMYFUNCTION("GOOGLETRANSLATE(D591, ""he"", ""en"")"),"#VALUE!")</f>
        <v>#VALUE!</v>
      </c>
    </row>
    <row r="592" ht="15.75" customHeight="1">
      <c r="E592" s="4" t="str">
        <f>IFERROR(__xludf.DUMMYFUNCTION("GOOGLETRANSLATE(D592, ""he"", ""en"")"),"#VALUE!")</f>
        <v>#VALUE!</v>
      </c>
    </row>
    <row r="593" ht="15.75" customHeight="1">
      <c r="E593" s="4" t="str">
        <f>IFERROR(__xludf.DUMMYFUNCTION("GOOGLETRANSLATE(D593, ""he"", ""en"")"),"#VALUE!")</f>
        <v>#VALUE!</v>
      </c>
    </row>
    <row r="594" ht="15.75" customHeight="1">
      <c r="E594" s="4" t="str">
        <f>IFERROR(__xludf.DUMMYFUNCTION("GOOGLETRANSLATE(D594, ""he"", ""en"")"),"#VALUE!")</f>
        <v>#VALUE!</v>
      </c>
    </row>
    <row r="595" ht="15.75" customHeight="1">
      <c r="E595" s="4" t="str">
        <f>IFERROR(__xludf.DUMMYFUNCTION("GOOGLETRANSLATE(D595, ""he"", ""en"")"),"#VALUE!")</f>
        <v>#VALUE!</v>
      </c>
    </row>
    <row r="596" ht="15.75" customHeight="1">
      <c r="E596" s="4" t="str">
        <f>IFERROR(__xludf.DUMMYFUNCTION("GOOGLETRANSLATE(D596, ""he"", ""en"")"),"#VALUE!")</f>
        <v>#VALUE!</v>
      </c>
    </row>
    <row r="597" ht="15.75" customHeight="1">
      <c r="E597" s="4" t="str">
        <f>IFERROR(__xludf.DUMMYFUNCTION("GOOGLETRANSLATE(D597, ""he"", ""en"")"),"#VALUE!")</f>
        <v>#VALUE!</v>
      </c>
    </row>
    <row r="598" ht="15.75" customHeight="1">
      <c r="E598" s="4" t="str">
        <f>IFERROR(__xludf.DUMMYFUNCTION("GOOGLETRANSLATE(D598, ""he"", ""en"")"),"#VALUE!")</f>
        <v>#VALUE!</v>
      </c>
    </row>
    <row r="599" ht="15.75" customHeight="1">
      <c r="E599" s="4" t="str">
        <f>IFERROR(__xludf.DUMMYFUNCTION("GOOGLETRANSLATE(D599, ""he"", ""en"")"),"#VALUE!")</f>
        <v>#VALUE!</v>
      </c>
    </row>
    <row r="600" ht="15.75" customHeight="1">
      <c r="E600" s="4" t="str">
        <f>IFERROR(__xludf.DUMMYFUNCTION("GOOGLETRANSLATE(D600, ""he"", ""en"")"),"#VALUE!")</f>
        <v>#VALUE!</v>
      </c>
    </row>
    <row r="601" ht="15.75" customHeight="1">
      <c r="E601" s="4" t="str">
        <f>IFERROR(__xludf.DUMMYFUNCTION("GOOGLETRANSLATE(D601, ""he"", ""en"")"),"#VALUE!")</f>
        <v>#VALUE!</v>
      </c>
    </row>
    <row r="602" ht="15.75" customHeight="1">
      <c r="E602" s="4" t="str">
        <f>IFERROR(__xludf.DUMMYFUNCTION("GOOGLETRANSLATE(D602, ""he"", ""en"")"),"#VALUE!")</f>
        <v>#VALUE!</v>
      </c>
    </row>
    <row r="603" ht="15.75" customHeight="1">
      <c r="E603" s="4" t="str">
        <f>IFERROR(__xludf.DUMMYFUNCTION("GOOGLETRANSLATE(D603, ""he"", ""en"")"),"#VALUE!")</f>
        <v>#VALUE!</v>
      </c>
    </row>
    <row r="604" ht="15.75" customHeight="1">
      <c r="E604" s="4" t="str">
        <f>IFERROR(__xludf.DUMMYFUNCTION("GOOGLETRANSLATE(D604, ""he"", ""en"")"),"#VALUE!")</f>
        <v>#VALUE!</v>
      </c>
    </row>
    <row r="605" ht="15.75" customHeight="1">
      <c r="E605" s="4" t="str">
        <f>IFERROR(__xludf.DUMMYFUNCTION("GOOGLETRANSLATE(D605, ""he"", ""en"")"),"#VALUE!")</f>
        <v>#VALUE!</v>
      </c>
    </row>
    <row r="606" ht="15.75" customHeight="1">
      <c r="E606" s="4" t="str">
        <f>IFERROR(__xludf.DUMMYFUNCTION("GOOGLETRANSLATE(D606, ""he"", ""en"")"),"#VALUE!")</f>
        <v>#VALUE!</v>
      </c>
    </row>
    <row r="607" ht="15.75" customHeight="1">
      <c r="E607" s="4" t="str">
        <f>IFERROR(__xludf.DUMMYFUNCTION("GOOGLETRANSLATE(D607, ""he"", ""en"")"),"#VALUE!")</f>
        <v>#VALUE!</v>
      </c>
    </row>
    <row r="608" ht="15.75" customHeight="1">
      <c r="E608" s="4" t="str">
        <f>IFERROR(__xludf.DUMMYFUNCTION("GOOGLETRANSLATE(D608, ""he"", ""en"")"),"#VALUE!")</f>
        <v>#VALUE!</v>
      </c>
    </row>
    <row r="609" ht="15.75" customHeight="1">
      <c r="E609" s="4" t="str">
        <f>IFERROR(__xludf.DUMMYFUNCTION("GOOGLETRANSLATE(D609, ""he"", ""en"")"),"#VALUE!")</f>
        <v>#VALUE!</v>
      </c>
    </row>
    <row r="610" ht="15.75" customHeight="1">
      <c r="E610" s="4" t="str">
        <f>IFERROR(__xludf.DUMMYFUNCTION("GOOGLETRANSLATE(D610, ""he"", ""en"")"),"#VALUE!")</f>
        <v>#VALUE!</v>
      </c>
    </row>
    <row r="611" ht="15.75" customHeight="1">
      <c r="E611" s="4" t="str">
        <f>IFERROR(__xludf.DUMMYFUNCTION("GOOGLETRANSLATE(D611, ""he"", ""en"")"),"#VALUE!")</f>
        <v>#VALUE!</v>
      </c>
    </row>
    <row r="612" ht="15.75" customHeight="1">
      <c r="E612" s="4" t="str">
        <f>IFERROR(__xludf.DUMMYFUNCTION("GOOGLETRANSLATE(D612, ""he"", ""en"")"),"#VALUE!")</f>
        <v>#VALUE!</v>
      </c>
    </row>
    <row r="613" ht="15.75" customHeight="1">
      <c r="E613" s="4" t="str">
        <f>IFERROR(__xludf.DUMMYFUNCTION("GOOGLETRANSLATE(D613, ""he"", ""en"")"),"#VALUE!")</f>
        <v>#VALUE!</v>
      </c>
    </row>
    <row r="614" ht="15.75" customHeight="1">
      <c r="E614" s="4" t="str">
        <f>IFERROR(__xludf.DUMMYFUNCTION("GOOGLETRANSLATE(D614, ""he"", ""en"")"),"#VALUE!")</f>
        <v>#VALUE!</v>
      </c>
    </row>
    <row r="615" ht="15.75" customHeight="1">
      <c r="E615" s="4" t="str">
        <f>IFERROR(__xludf.DUMMYFUNCTION("GOOGLETRANSLATE(D615, ""he"", ""en"")"),"#VALUE!")</f>
        <v>#VALUE!</v>
      </c>
    </row>
    <row r="616" ht="15.75" customHeight="1">
      <c r="E616" s="4" t="str">
        <f>IFERROR(__xludf.DUMMYFUNCTION("GOOGLETRANSLATE(D616, ""he"", ""en"")"),"#VALUE!")</f>
        <v>#VALUE!</v>
      </c>
    </row>
    <row r="617" ht="15.75" customHeight="1">
      <c r="E617" s="4" t="str">
        <f>IFERROR(__xludf.DUMMYFUNCTION("GOOGLETRANSLATE(D617, ""he"", ""en"")"),"#VALUE!")</f>
        <v>#VALUE!</v>
      </c>
    </row>
    <row r="618" ht="15.75" customHeight="1">
      <c r="E618" s="4" t="str">
        <f>IFERROR(__xludf.DUMMYFUNCTION("GOOGLETRANSLATE(D618, ""he"", ""en"")"),"#VALUE!")</f>
        <v>#VALUE!</v>
      </c>
    </row>
    <row r="619" ht="15.75" customHeight="1">
      <c r="E619" s="4" t="str">
        <f>IFERROR(__xludf.DUMMYFUNCTION("GOOGLETRANSLATE(D619, ""he"", ""en"")"),"#VALUE!")</f>
        <v>#VALUE!</v>
      </c>
    </row>
    <row r="620" ht="15.75" customHeight="1">
      <c r="E620" s="4" t="str">
        <f>IFERROR(__xludf.DUMMYFUNCTION("GOOGLETRANSLATE(D620, ""he"", ""en"")"),"#VALUE!")</f>
        <v>#VALUE!</v>
      </c>
    </row>
    <row r="621" ht="15.75" customHeight="1">
      <c r="E621" s="4" t="str">
        <f>IFERROR(__xludf.DUMMYFUNCTION("GOOGLETRANSLATE(D621, ""he"", ""en"")"),"#VALUE!")</f>
        <v>#VALUE!</v>
      </c>
    </row>
    <row r="622" ht="15.75" customHeight="1">
      <c r="E622" s="4" t="str">
        <f>IFERROR(__xludf.DUMMYFUNCTION("GOOGLETRANSLATE(D622, ""he"", ""en"")"),"#VALUE!")</f>
        <v>#VALUE!</v>
      </c>
    </row>
    <row r="623" ht="15.75" customHeight="1">
      <c r="E623" s="4" t="str">
        <f>IFERROR(__xludf.DUMMYFUNCTION("GOOGLETRANSLATE(D623, ""he"", ""en"")"),"#VALUE!")</f>
        <v>#VALUE!</v>
      </c>
    </row>
    <row r="624" ht="15.75" customHeight="1">
      <c r="E624" s="4" t="str">
        <f>IFERROR(__xludf.DUMMYFUNCTION("GOOGLETRANSLATE(D624, ""he"", ""en"")"),"#VALUE!")</f>
        <v>#VALUE!</v>
      </c>
    </row>
    <row r="625" ht="15.75" customHeight="1">
      <c r="E625" s="4" t="str">
        <f>IFERROR(__xludf.DUMMYFUNCTION("GOOGLETRANSLATE(D625, ""he"", ""en"")"),"#VALUE!")</f>
        <v>#VALUE!</v>
      </c>
    </row>
    <row r="626" ht="15.75" customHeight="1">
      <c r="E626" s="4" t="str">
        <f>IFERROR(__xludf.DUMMYFUNCTION("GOOGLETRANSLATE(D626, ""he"", ""en"")"),"#VALUE!")</f>
        <v>#VALUE!</v>
      </c>
    </row>
    <row r="627" ht="15.75" customHeight="1">
      <c r="E627" s="4" t="str">
        <f>IFERROR(__xludf.DUMMYFUNCTION("GOOGLETRANSLATE(D627, ""he"", ""en"")"),"#VALUE!")</f>
        <v>#VALUE!</v>
      </c>
    </row>
    <row r="628" ht="15.75" customHeight="1">
      <c r="E628" s="4" t="str">
        <f>IFERROR(__xludf.DUMMYFUNCTION("GOOGLETRANSLATE(D628, ""he"", ""en"")"),"#VALUE!")</f>
        <v>#VALUE!</v>
      </c>
    </row>
    <row r="629" ht="15.75" customHeight="1">
      <c r="E629" s="4" t="str">
        <f>IFERROR(__xludf.DUMMYFUNCTION("GOOGLETRANSLATE(D629, ""he"", ""en"")"),"#VALUE!")</f>
        <v>#VALUE!</v>
      </c>
    </row>
    <row r="630" ht="15.75" customHeight="1">
      <c r="E630" s="4" t="str">
        <f>IFERROR(__xludf.DUMMYFUNCTION("GOOGLETRANSLATE(D630, ""he"", ""en"")"),"#VALUE!")</f>
        <v>#VALUE!</v>
      </c>
    </row>
    <row r="631" ht="15.75" customHeight="1">
      <c r="E631" s="4" t="str">
        <f>IFERROR(__xludf.DUMMYFUNCTION("GOOGLETRANSLATE(D631, ""he"", ""en"")"),"#VALUE!")</f>
        <v>#VALUE!</v>
      </c>
    </row>
    <row r="632" ht="15.75" customHeight="1">
      <c r="E632" s="4" t="str">
        <f>IFERROR(__xludf.DUMMYFUNCTION("GOOGLETRANSLATE(D632, ""he"", ""en"")"),"#VALUE!")</f>
        <v>#VALUE!</v>
      </c>
    </row>
    <row r="633" ht="15.75" customHeight="1">
      <c r="E633" s="4" t="str">
        <f>IFERROR(__xludf.DUMMYFUNCTION("GOOGLETRANSLATE(D633, ""he"", ""en"")"),"#VALUE!")</f>
        <v>#VALUE!</v>
      </c>
    </row>
    <row r="634" ht="15.75" customHeight="1">
      <c r="E634" s="4" t="str">
        <f>IFERROR(__xludf.DUMMYFUNCTION("GOOGLETRANSLATE(D634, ""he"", ""en"")"),"#VALUE!")</f>
        <v>#VALUE!</v>
      </c>
    </row>
    <row r="635" ht="15.75" customHeight="1">
      <c r="E635" s="4" t="str">
        <f>IFERROR(__xludf.DUMMYFUNCTION("GOOGLETRANSLATE(D635, ""he"", ""en"")"),"#VALUE!")</f>
        <v>#VALUE!</v>
      </c>
    </row>
    <row r="636" ht="15.75" customHeight="1">
      <c r="E636" s="4" t="str">
        <f>IFERROR(__xludf.DUMMYFUNCTION("GOOGLETRANSLATE(D636, ""he"", ""en"")"),"#VALUE!")</f>
        <v>#VALUE!</v>
      </c>
    </row>
    <row r="637" ht="15.75" customHeight="1">
      <c r="E637" s="4" t="str">
        <f>IFERROR(__xludf.DUMMYFUNCTION("GOOGLETRANSLATE(D637, ""he"", ""en"")"),"#VALUE!")</f>
        <v>#VALUE!</v>
      </c>
    </row>
    <row r="638" ht="15.75" customHeight="1">
      <c r="E638" s="4" t="str">
        <f>IFERROR(__xludf.DUMMYFUNCTION("GOOGLETRANSLATE(D638, ""he"", ""en"")"),"#VALUE!")</f>
        <v>#VALUE!</v>
      </c>
    </row>
    <row r="639" ht="15.75" customHeight="1">
      <c r="E639" s="4" t="str">
        <f>IFERROR(__xludf.DUMMYFUNCTION("GOOGLETRANSLATE(D639, ""he"", ""en"")"),"#VALUE!")</f>
        <v>#VALUE!</v>
      </c>
    </row>
    <row r="640" ht="15.75" customHeight="1">
      <c r="E640" s="4" t="str">
        <f>IFERROR(__xludf.DUMMYFUNCTION("GOOGLETRANSLATE(D640, ""he"", ""en"")"),"#VALUE!")</f>
        <v>#VALUE!</v>
      </c>
    </row>
    <row r="641" ht="15.75" customHeight="1">
      <c r="E641" s="4" t="str">
        <f>IFERROR(__xludf.DUMMYFUNCTION("GOOGLETRANSLATE(D641, ""he"", ""en"")"),"#VALUE!")</f>
        <v>#VALUE!</v>
      </c>
    </row>
    <row r="642" ht="15.75" customHeight="1">
      <c r="E642" s="4" t="str">
        <f>IFERROR(__xludf.DUMMYFUNCTION("GOOGLETRANSLATE(D642, ""he"", ""en"")"),"#VALUE!")</f>
        <v>#VALUE!</v>
      </c>
    </row>
    <row r="643" ht="15.75" customHeight="1">
      <c r="E643" s="4" t="str">
        <f>IFERROR(__xludf.DUMMYFUNCTION("GOOGLETRANSLATE(D643, ""he"", ""en"")"),"#VALUE!")</f>
        <v>#VALUE!</v>
      </c>
    </row>
    <row r="644" ht="15.75" customHeight="1">
      <c r="E644" s="4" t="str">
        <f>IFERROR(__xludf.DUMMYFUNCTION("GOOGLETRANSLATE(D644, ""he"", ""en"")"),"#VALUE!")</f>
        <v>#VALUE!</v>
      </c>
    </row>
    <row r="645" ht="15.75" customHeight="1">
      <c r="E645" s="4" t="str">
        <f>IFERROR(__xludf.DUMMYFUNCTION("GOOGLETRANSLATE(D645, ""he"", ""en"")"),"#VALUE!")</f>
        <v>#VALUE!</v>
      </c>
    </row>
    <row r="646" ht="15.75" customHeight="1">
      <c r="E646" s="4" t="str">
        <f>IFERROR(__xludf.DUMMYFUNCTION("GOOGLETRANSLATE(D646, ""he"", ""en"")"),"#VALUE!")</f>
        <v>#VALUE!</v>
      </c>
    </row>
    <row r="647" ht="15.75" customHeight="1">
      <c r="E647" s="4" t="str">
        <f>IFERROR(__xludf.DUMMYFUNCTION("GOOGLETRANSLATE(D647, ""he"", ""en"")"),"#VALUE!")</f>
        <v>#VALUE!</v>
      </c>
    </row>
    <row r="648" ht="15.75" customHeight="1">
      <c r="E648" s="4" t="str">
        <f>IFERROR(__xludf.DUMMYFUNCTION("GOOGLETRANSLATE(D648, ""he"", ""en"")"),"#VALUE!")</f>
        <v>#VALUE!</v>
      </c>
    </row>
    <row r="649" ht="15.75" customHeight="1">
      <c r="E649" s="4" t="str">
        <f>IFERROR(__xludf.DUMMYFUNCTION("GOOGLETRANSLATE(D649, ""he"", ""en"")"),"#VALUE!")</f>
        <v>#VALUE!</v>
      </c>
    </row>
    <row r="650" ht="15.75" customHeight="1">
      <c r="E650" s="4" t="str">
        <f>IFERROR(__xludf.DUMMYFUNCTION("GOOGLETRANSLATE(D650, ""he"", ""en"")"),"#VALUE!")</f>
        <v>#VALUE!</v>
      </c>
    </row>
    <row r="651" ht="15.75" customHeight="1">
      <c r="E651" s="4" t="str">
        <f>IFERROR(__xludf.DUMMYFUNCTION("GOOGLETRANSLATE(D651, ""he"", ""en"")"),"#VALUE!")</f>
        <v>#VALUE!</v>
      </c>
    </row>
    <row r="652" ht="15.75" customHeight="1">
      <c r="E652" s="4" t="str">
        <f>IFERROR(__xludf.DUMMYFUNCTION("GOOGLETRANSLATE(D652, ""he"", ""en"")"),"#VALUE!")</f>
        <v>#VALUE!</v>
      </c>
    </row>
    <row r="653" ht="15.75" customHeight="1">
      <c r="E653" s="4" t="str">
        <f>IFERROR(__xludf.DUMMYFUNCTION("GOOGLETRANSLATE(D653, ""he"", ""en"")"),"#VALUE!")</f>
        <v>#VALUE!</v>
      </c>
    </row>
    <row r="654" ht="15.75" customHeight="1">
      <c r="E654" s="4" t="str">
        <f>IFERROR(__xludf.DUMMYFUNCTION("GOOGLETRANSLATE(D654, ""he"", ""en"")"),"#VALUE!")</f>
        <v>#VALUE!</v>
      </c>
    </row>
    <row r="655" ht="15.75" customHeight="1">
      <c r="E655" s="4" t="str">
        <f>IFERROR(__xludf.DUMMYFUNCTION("GOOGLETRANSLATE(D655, ""he"", ""en"")"),"#VALUE!")</f>
        <v>#VALUE!</v>
      </c>
    </row>
    <row r="656" ht="15.75" customHeight="1">
      <c r="E656" s="4" t="str">
        <f>IFERROR(__xludf.DUMMYFUNCTION("GOOGLETRANSLATE(D656, ""he"", ""en"")"),"#VALUE!")</f>
        <v>#VALUE!</v>
      </c>
    </row>
    <row r="657" ht="15.75" customHeight="1">
      <c r="E657" s="4" t="str">
        <f>IFERROR(__xludf.DUMMYFUNCTION("GOOGLETRANSLATE(D657, ""he"", ""en"")"),"#VALUE!")</f>
        <v>#VALUE!</v>
      </c>
    </row>
    <row r="658" ht="15.75" customHeight="1">
      <c r="E658" s="4" t="str">
        <f>IFERROR(__xludf.DUMMYFUNCTION("GOOGLETRANSLATE(D658, ""he"", ""en"")"),"#VALUE!")</f>
        <v>#VALUE!</v>
      </c>
    </row>
    <row r="659" ht="15.75" customHeight="1">
      <c r="E659" s="4" t="str">
        <f>IFERROR(__xludf.DUMMYFUNCTION("GOOGLETRANSLATE(D659, ""he"", ""en"")"),"#VALUE!")</f>
        <v>#VALUE!</v>
      </c>
    </row>
    <row r="660" ht="15.75" customHeight="1">
      <c r="E660" s="4" t="str">
        <f>IFERROR(__xludf.DUMMYFUNCTION("GOOGLETRANSLATE(D660, ""he"", ""en"")"),"#VALUE!")</f>
        <v>#VALUE!</v>
      </c>
    </row>
    <row r="661" ht="15.75" customHeight="1">
      <c r="E661" s="4" t="str">
        <f>IFERROR(__xludf.DUMMYFUNCTION("GOOGLETRANSLATE(D661, ""he"", ""en"")"),"#VALUE!")</f>
        <v>#VALUE!</v>
      </c>
    </row>
    <row r="662" ht="15.75" customHeight="1">
      <c r="E662" s="4" t="str">
        <f>IFERROR(__xludf.DUMMYFUNCTION("GOOGLETRANSLATE(D662, ""he"", ""en"")"),"#VALUE!")</f>
        <v>#VALUE!</v>
      </c>
    </row>
    <row r="663" ht="15.75" customHeight="1">
      <c r="E663" s="4" t="str">
        <f>IFERROR(__xludf.DUMMYFUNCTION("GOOGLETRANSLATE(D663, ""he"", ""en"")"),"#VALUE!")</f>
        <v>#VALUE!</v>
      </c>
    </row>
    <row r="664" ht="15.75" customHeight="1">
      <c r="E664" s="4" t="str">
        <f>IFERROR(__xludf.DUMMYFUNCTION("GOOGLETRANSLATE(D664, ""he"", ""en"")"),"#VALUE!")</f>
        <v>#VALUE!</v>
      </c>
    </row>
    <row r="665" ht="15.75" customHeight="1">
      <c r="E665" s="4" t="str">
        <f>IFERROR(__xludf.DUMMYFUNCTION("GOOGLETRANSLATE(D665, ""he"", ""en"")"),"#VALUE!")</f>
        <v>#VALUE!</v>
      </c>
    </row>
    <row r="666" ht="15.75" customHeight="1">
      <c r="E666" s="4" t="str">
        <f>IFERROR(__xludf.DUMMYFUNCTION("GOOGLETRANSLATE(D666, ""he"", ""en"")"),"#VALUE!")</f>
        <v>#VALUE!</v>
      </c>
    </row>
    <row r="667" ht="15.75" customHeight="1">
      <c r="E667" s="4" t="str">
        <f>IFERROR(__xludf.DUMMYFUNCTION("GOOGLETRANSLATE(D667, ""he"", ""en"")"),"#VALUE!")</f>
        <v>#VALUE!</v>
      </c>
    </row>
    <row r="668" ht="15.75" customHeight="1">
      <c r="E668" s="4" t="str">
        <f>IFERROR(__xludf.DUMMYFUNCTION("GOOGLETRANSLATE(D668, ""he"", ""en"")"),"#VALUE!")</f>
        <v>#VALUE!</v>
      </c>
    </row>
    <row r="669" ht="15.75" customHeight="1">
      <c r="E669" s="4" t="str">
        <f>IFERROR(__xludf.DUMMYFUNCTION("GOOGLETRANSLATE(D669, ""he"", ""en"")"),"#VALUE!")</f>
        <v>#VALUE!</v>
      </c>
    </row>
    <row r="670" ht="15.75" customHeight="1">
      <c r="E670" s="4" t="str">
        <f>IFERROR(__xludf.DUMMYFUNCTION("GOOGLETRANSLATE(D670, ""he"", ""en"")"),"#VALUE!")</f>
        <v>#VALUE!</v>
      </c>
    </row>
    <row r="671" ht="15.75" customHeight="1">
      <c r="E671" s="4" t="str">
        <f>IFERROR(__xludf.DUMMYFUNCTION("GOOGLETRANSLATE(D671, ""he"", ""en"")"),"#VALUE!")</f>
        <v>#VALUE!</v>
      </c>
    </row>
    <row r="672" ht="15.75" customHeight="1">
      <c r="E672" s="4" t="str">
        <f>IFERROR(__xludf.DUMMYFUNCTION("GOOGLETRANSLATE(D672, ""he"", ""en"")"),"#VALUE!")</f>
        <v>#VALUE!</v>
      </c>
    </row>
    <row r="673" ht="15.75" customHeight="1">
      <c r="E673" s="4" t="str">
        <f>IFERROR(__xludf.DUMMYFUNCTION("GOOGLETRANSLATE(D673, ""he"", ""en"")"),"#VALUE!")</f>
        <v>#VALUE!</v>
      </c>
    </row>
    <row r="674" ht="15.75" customHeight="1">
      <c r="E674" s="4" t="str">
        <f>IFERROR(__xludf.DUMMYFUNCTION("GOOGLETRANSLATE(D674, ""he"", ""en"")"),"#VALUE!")</f>
        <v>#VALUE!</v>
      </c>
    </row>
    <row r="675" ht="15.75" customHeight="1">
      <c r="E675" s="4" t="str">
        <f>IFERROR(__xludf.DUMMYFUNCTION("GOOGLETRANSLATE(D675, ""he"", ""en"")"),"#VALUE!")</f>
        <v>#VALUE!</v>
      </c>
    </row>
    <row r="676" ht="15.75" customHeight="1">
      <c r="E676" s="4" t="str">
        <f>IFERROR(__xludf.DUMMYFUNCTION("GOOGLETRANSLATE(D676, ""he"", ""en"")"),"#VALUE!")</f>
        <v>#VALUE!</v>
      </c>
    </row>
    <row r="677" ht="15.75" customHeight="1">
      <c r="E677" s="4" t="str">
        <f>IFERROR(__xludf.DUMMYFUNCTION("GOOGLETRANSLATE(D677, ""he"", ""en"")"),"#VALUE!")</f>
        <v>#VALUE!</v>
      </c>
    </row>
    <row r="678" ht="15.75" customHeight="1">
      <c r="E678" s="4" t="str">
        <f>IFERROR(__xludf.DUMMYFUNCTION("GOOGLETRANSLATE(D678, ""he"", ""en"")"),"#VALUE!")</f>
        <v>#VALUE!</v>
      </c>
    </row>
    <row r="679" ht="15.75" customHeight="1">
      <c r="E679" s="4" t="str">
        <f>IFERROR(__xludf.DUMMYFUNCTION("GOOGLETRANSLATE(D679, ""he"", ""en"")"),"#VALUE!")</f>
        <v>#VALUE!</v>
      </c>
    </row>
    <row r="680" ht="15.75" customHeight="1">
      <c r="E680" s="4" t="str">
        <f>IFERROR(__xludf.DUMMYFUNCTION("GOOGLETRANSLATE(D680, ""he"", ""en"")"),"#VALUE!")</f>
        <v>#VALUE!</v>
      </c>
    </row>
    <row r="681" ht="15.75" customHeight="1">
      <c r="E681" s="4" t="str">
        <f>IFERROR(__xludf.DUMMYFUNCTION("GOOGLETRANSLATE(D681, ""he"", ""en"")"),"#VALUE!")</f>
        <v>#VALUE!</v>
      </c>
    </row>
    <row r="682" ht="15.75" customHeight="1">
      <c r="E682" s="4" t="str">
        <f>IFERROR(__xludf.DUMMYFUNCTION("GOOGLETRANSLATE(D682, ""he"", ""en"")"),"#VALUE!")</f>
        <v>#VALUE!</v>
      </c>
    </row>
    <row r="683" ht="15.75" customHeight="1">
      <c r="E683" s="4" t="str">
        <f>IFERROR(__xludf.DUMMYFUNCTION("GOOGLETRANSLATE(D683, ""he"", ""en"")"),"#VALUE!")</f>
        <v>#VALUE!</v>
      </c>
    </row>
    <row r="684" ht="15.75" customHeight="1">
      <c r="E684" s="4" t="str">
        <f>IFERROR(__xludf.DUMMYFUNCTION("GOOGLETRANSLATE(D684, ""he"", ""en"")"),"#VALUE!")</f>
        <v>#VALUE!</v>
      </c>
    </row>
    <row r="685" ht="15.75" customHeight="1">
      <c r="E685" s="4" t="str">
        <f>IFERROR(__xludf.DUMMYFUNCTION("GOOGLETRANSLATE(D685, ""he"", ""en"")"),"#VALUE!")</f>
        <v>#VALUE!</v>
      </c>
    </row>
    <row r="686" ht="15.75" customHeight="1">
      <c r="E686" s="4" t="str">
        <f>IFERROR(__xludf.DUMMYFUNCTION("GOOGLETRANSLATE(D686, ""he"", ""en"")"),"#VALUE!")</f>
        <v>#VALUE!</v>
      </c>
    </row>
    <row r="687" ht="15.75" customHeight="1">
      <c r="E687" s="4" t="str">
        <f>IFERROR(__xludf.DUMMYFUNCTION("GOOGLETRANSLATE(D687, ""he"", ""en"")"),"#VALUE!")</f>
        <v>#VALUE!</v>
      </c>
    </row>
    <row r="688" ht="15.75" customHeight="1">
      <c r="E688" s="4" t="str">
        <f>IFERROR(__xludf.DUMMYFUNCTION("GOOGLETRANSLATE(D688, ""he"", ""en"")"),"#VALUE!")</f>
        <v>#VALUE!</v>
      </c>
    </row>
    <row r="689" ht="15.75" customHeight="1">
      <c r="E689" s="4" t="str">
        <f>IFERROR(__xludf.DUMMYFUNCTION("GOOGLETRANSLATE(D689, ""he"", ""en"")"),"#VALUE!")</f>
        <v>#VALUE!</v>
      </c>
    </row>
    <row r="690" ht="15.75" customHeight="1">
      <c r="E690" s="4" t="str">
        <f>IFERROR(__xludf.DUMMYFUNCTION("GOOGLETRANSLATE(D690, ""he"", ""en"")"),"#VALUE!")</f>
        <v>#VALUE!</v>
      </c>
    </row>
    <row r="691" ht="15.75" customHeight="1">
      <c r="E691" s="4" t="str">
        <f>IFERROR(__xludf.DUMMYFUNCTION("GOOGLETRANSLATE(D691, ""he"", ""en"")"),"#VALUE!")</f>
        <v>#VALUE!</v>
      </c>
    </row>
    <row r="692" ht="15.75" customHeight="1">
      <c r="E692" s="4" t="str">
        <f>IFERROR(__xludf.DUMMYFUNCTION("GOOGLETRANSLATE(D692, ""he"", ""en"")"),"#VALUE!")</f>
        <v>#VALUE!</v>
      </c>
    </row>
    <row r="693" ht="15.75" customHeight="1">
      <c r="E693" s="4" t="str">
        <f>IFERROR(__xludf.DUMMYFUNCTION("GOOGLETRANSLATE(D693, ""he"", ""en"")"),"#VALUE!")</f>
        <v>#VALUE!</v>
      </c>
    </row>
    <row r="694" ht="15.75" customHeight="1">
      <c r="E694" s="4" t="str">
        <f>IFERROR(__xludf.DUMMYFUNCTION("GOOGLETRANSLATE(D694, ""he"", ""en"")"),"#VALUE!")</f>
        <v>#VALUE!</v>
      </c>
    </row>
    <row r="695" ht="15.75" customHeight="1">
      <c r="E695" s="4" t="str">
        <f>IFERROR(__xludf.DUMMYFUNCTION("GOOGLETRANSLATE(D695, ""he"", ""en"")"),"#VALUE!")</f>
        <v>#VALUE!</v>
      </c>
    </row>
    <row r="696" ht="15.75" customHeight="1">
      <c r="E696" s="4" t="str">
        <f>IFERROR(__xludf.DUMMYFUNCTION("GOOGLETRANSLATE(D696, ""he"", ""en"")"),"#VALUE!")</f>
        <v>#VALUE!</v>
      </c>
    </row>
    <row r="697" ht="15.75" customHeight="1">
      <c r="E697" s="4" t="str">
        <f>IFERROR(__xludf.DUMMYFUNCTION("GOOGLETRANSLATE(D697, ""he"", ""en"")"),"#VALUE!")</f>
        <v>#VALUE!</v>
      </c>
    </row>
    <row r="698" ht="15.75" customHeight="1">
      <c r="E698" s="4" t="str">
        <f>IFERROR(__xludf.DUMMYFUNCTION("GOOGLETRANSLATE(D698, ""he"", ""en"")"),"#VALUE!")</f>
        <v>#VALUE!</v>
      </c>
    </row>
    <row r="699" ht="15.75" customHeight="1">
      <c r="E699" s="4" t="str">
        <f>IFERROR(__xludf.DUMMYFUNCTION("GOOGLETRANSLATE(D699, ""he"", ""en"")"),"#VALUE!")</f>
        <v>#VALUE!</v>
      </c>
    </row>
    <row r="700" ht="15.75" customHeight="1">
      <c r="E700" s="4" t="str">
        <f>IFERROR(__xludf.DUMMYFUNCTION("GOOGLETRANSLATE(D700, ""he"", ""en"")"),"#VALUE!")</f>
        <v>#VALUE!</v>
      </c>
    </row>
    <row r="701" ht="15.75" customHeight="1">
      <c r="E701" s="4" t="str">
        <f>IFERROR(__xludf.DUMMYFUNCTION("GOOGLETRANSLATE(D701, ""he"", ""en"")"),"#VALUE!")</f>
        <v>#VALUE!</v>
      </c>
    </row>
    <row r="702" ht="15.75" customHeight="1">
      <c r="E702" s="4" t="str">
        <f>IFERROR(__xludf.DUMMYFUNCTION("GOOGLETRANSLATE(D702, ""he"", ""en"")"),"#VALUE!")</f>
        <v>#VALUE!</v>
      </c>
    </row>
    <row r="703" ht="15.75" customHeight="1">
      <c r="E703" s="4" t="str">
        <f>IFERROR(__xludf.DUMMYFUNCTION("GOOGLETRANSLATE(D703, ""he"", ""en"")"),"#VALUE!")</f>
        <v>#VALUE!</v>
      </c>
    </row>
    <row r="704" ht="15.75" customHeight="1">
      <c r="E704" s="4" t="str">
        <f>IFERROR(__xludf.DUMMYFUNCTION("GOOGLETRANSLATE(D704, ""he"", ""en"")"),"#VALUE!")</f>
        <v>#VALUE!</v>
      </c>
    </row>
    <row r="705" ht="15.75" customHeight="1">
      <c r="E705" s="4" t="str">
        <f>IFERROR(__xludf.DUMMYFUNCTION("GOOGLETRANSLATE(D705, ""he"", ""en"")"),"#VALUE!")</f>
        <v>#VALUE!</v>
      </c>
    </row>
    <row r="706" ht="15.75" customHeight="1">
      <c r="E706" s="4" t="str">
        <f>IFERROR(__xludf.DUMMYFUNCTION("GOOGLETRANSLATE(D706, ""he"", ""en"")"),"#VALUE!")</f>
        <v>#VALUE!</v>
      </c>
    </row>
    <row r="707" ht="15.75" customHeight="1">
      <c r="E707" s="4" t="str">
        <f>IFERROR(__xludf.DUMMYFUNCTION("GOOGLETRANSLATE(D707, ""he"", ""en"")"),"#VALUE!")</f>
        <v>#VALUE!</v>
      </c>
    </row>
    <row r="708" ht="15.75" customHeight="1">
      <c r="E708" s="4" t="str">
        <f>IFERROR(__xludf.DUMMYFUNCTION("GOOGLETRANSLATE(D708, ""he"", ""en"")"),"#VALUE!")</f>
        <v>#VALUE!</v>
      </c>
    </row>
    <row r="709" ht="15.75" customHeight="1">
      <c r="E709" s="4" t="str">
        <f>IFERROR(__xludf.DUMMYFUNCTION("GOOGLETRANSLATE(D709, ""he"", ""en"")"),"#VALUE!")</f>
        <v>#VALUE!</v>
      </c>
    </row>
    <row r="710" ht="15.75" customHeight="1">
      <c r="E710" s="4" t="str">
        <f>IFERROR(__xludf.DUMMYFUNCTION("GOOGLETRANSLATE(D710, ""he"", ""en"")"),"#VALUE!")</f>
        <v>#VALUE!</v>
      </c>
    </row>
    <row r="711" ht="15.75" customHeight="1">
      <c r="E711" s="4" t="str">
        <f>IFERROR(__xludf.DUMMYFUNCTION("GOOGLETRANSLATE(D711, ""he"", ""en"")"),"#VALUE!")</f>
        <v>#VALUE!</v>
      </c>
    </row>
    <row r="712" ht="15.75" customHeight="1">
      <c r="E712" s="4" t="str">
        <f>IFERROR(__xludf.DUMMYFUNCTION("GOOGLETRANSLATE(D712, ""he"", ""en"")"),"#VALUE!")</f>
        <v>#VALUE!</v>
      </c>
    </row>
    <row r="713" ht="15.75" customHeight="1">
      <c r="E713" s="4" t="str">
        <f>IFERROR(__xludf.DUMMYFUNCTION("GOOGLETRANSLATE(D713, ""he"", ""en"")"),"#VALUE!")</f>
        <v>#VALUE!</v>
      </c>
    </row>
    <row r="714" ht="15.75" customHeight="1">
      <c r="E714" s="4" t="str">
        <f>IFERROR(__xludf.DUMMYFUNCTION("GOOGLETRANSLATE(D714, ""he"", ""en"")"),"#VALUE!")</f>
        <v>#VALUE!</v>
      </c>
    </row>
    <row r="715" ht="15.75" customHeight="1">
      <c r="E715" s="4" t="str">
        <f>IFERROR(__xludf.DUMMYFUNCTION("GOOGLETRANSLATE(D715, ""he"", ""en"")"),"#VALUE!")</f>
        <v>#VALUE!</v>
      </c>
    </row>
    <row r="716" ht="15.75" customHeight="1">
      <c r="E716" s="4" t="str">
        <f>IFERROR(__xludf.DUMMYFUNCTION("GOOGLETRANSLATE(D716, ""he"", ""en"")"),"#VALUE!")</f>
        <v>#VALUE!</v>
      </c>
    </row>
    <row r="717" ht="15.75" customHeight="1">
      <c r="E717" s="4" t="str">
        <f>IFERROR(__xludf.DUMMYFUNCTION("GOOGLETRANSLATE(D717, ""he"", ""en"")"),"#VALUE!")</f>
        <v>#VALUE!</v>
      </c>
    </row>
    <row r="718" ht="15.75" customHeight="1">
      <c r="E718" s="4" t="str">
        <f>IFERROR(__xludf.DUMMYFUNCTION("GOOGLETRANSLATE(D718, ""he"", ""en"")"),"#VALUE!")</f>
        <v>#VALUE!</v>
      </c>
    </row>
    <row r="719" ht="15.75" customHeight="1">
      <c r="E719" s="4" t="str">
        <f>IFERROR(__xludf.DUMMYFUNCTION("GOOGLETRANSLATE(D719, ""he"", ""en"")"),"#VALUE!")</f>
        <v>#VALUE!</v>
      </c>
    </row>
    <row r="720" ht="15.75" customHeight="1">
      <c r="E720" s="4" t="str">
        <f>IFERROR(__xludf.DUMMYFUNCTION("GOOGLETRANSLATE(D720, ""he"", ""en"")"),"#VALUE!")</f>
        <v>#VALUE!</v>
      </c>
    </row>
    <row r="721" ht="15.75" customHeight="1">
      <c r="E721" s="4" t="str">
        <f>IFERROR(__xludf.DUMMYFUNCTION("GOOGLETRANSLATE(D721, ""he"", ""en"")"),"#VALUE!")</f>
        <v>#VALUE!</v>
      </c>
    </row>
    <row r="722" ht="15.75" customHeight="1">
      <c r="E722" s="4" t="str">
        <f>IFERROR(__xludf.DUMMYFUNCTION("GOOGLETRANSLATE(D722, ""he"", ""en"")"),"#VALUE!")</f>
        <v>#VALUE!</v>
      </c>
    </row>
    <row r="723" ht="15.75" customHeight="1">
      <c r="E723" s="4" t="str">
        <f>IFERROR(__xludf.DUMMYFUNCTION("GOOGLETRANSLATE(D723, ""he"", ""en"")"),"#VALUE!")</f>
        <v>#VALUE!</v>
      </c>
    </row>
    <row r="724" ht="15.75" customHeight="1">
      <c r="E724" s="4" t="str">
        <f>IFERROR(__xludf.DUMMYFUNCTION("GOOGLETRANSLATE(D724, ""he"", ""en"")"),"#VALUE!")</f>
        <v>#VALUE!</v>
      </c>
    </row>
    <row r="725" ht="15.75" customHeight="1">
      <c r="E725" s="4" t="str">
        <f>IFERROR(__xludf.DUMMYFUNCTION("GOOGLETRANSLATE(D725, ""he"", ""en"")"),"#VALUE!")</f>
        <v>#VALUE!</v>
      </c>
    </row>
    <row r="726" ht="15.75" customHeight="1">
      <c r="E726" s="4" t="str">
        <f>IFERROR(__xludf.DUMMYFUNCTION("GOOGLETRANSLATE(D726, ""he"", ""en"")"),"#VALUE!")</f>
        <v>#VALUE!</v>
      </c>
    </row>
    <row r="727" ht="15.75" customHeight="1">
      <c r="E727" s="4" t="str">
        <f>IFERROR(__xludf.DUMMYFUNCTION("GOOGLETRANSLATE(D727, ""he"", ""en"")"),"#VALUE!")</f>
        <v>#VALUE!</v>
      </c>
    </row>
    <row r="728" ht="15.75" customHeight="1">
      <c r="E728" s="4" t="str">
        <f>IFERROR(__xludf.DUMMYFUNCTION("GOOGLETRANSLATE(D728, ""he"", ""en"")"),"#VALUE!")</f>
        <v>#VALUE!</v>
      </c>
    </row>
    <row r="729" ht="15.75" customHeight="1">
      <c r="E729" s="4" t="str">
        <f>IFERROR(__xludf.DUMMYFUNCTION("GOOGLETRANSLATE(D729, ""he"", ""en"")"),"#VALUE!")</f>
        <v>#VALUE!</v>
      </c>
    </row>
    <row r="730" ht="15.75" customHeight="1">
      <c r="E730" s="4" t="str">
        <f>IFERROR(__xludf.DUMMYFUNCTION("GOOGLETRANSLATE(D730, ""he"", ""en"")"),"#VALUE!")</f>
        <v>#VALUE!</v>
      </c>
    </row>
    <row r="731" ht="15.75" customHeight="1">
      <c r="E731" s="4" t="str">
        <f>IFERROR(__xludf.DUMMYFUNCTION("GOOGLETRANSLATE(D731, ""he"", ""en"")"),"#VALUE!")</f>
        <v>#VALUE!</v>
      </c>
    </row>
    <row r="732" ht="15.75" customHeight="1">
      <c r="E732" s="4" t="str">
        <f>IFERROR(__xludf.DUMMYFUNCTION("GOOGLETRANSLATE(D732, ""he"", ""en"")"),"#VALUE!")</f>
        <v>#VALUE!</v>
      </c>
    </row>
    <row r="733" ht="15.75" customHeight="1">
      <c r="E733" s="4" t="str">
        <f>IFERROR(__xludf.DUMMYFUNCTION("GOOGLETRANSLATE(D733, ""he"", ""en"")"),"#VALUE!")</f>
        <v>#VALUE!</v>
      </c>
    </row>
    <row r="734" ht="15.75" customHeight="1">
      <c r="E734" s="4" t="str">
        <f>IFERROR(__xludf.DUMMYFUNCTION("GOOGLETRANSLATE(D734, ""he"", ""en"")"),"#VALUE!")</f>
        <v>#VALUE!</v>
      </c>
    </row>
    <row r="735" ht="15.75" customHeight="1">
      <c r="E735" s="4" t="str">
        <f>IFERROR(__xludf.DUMMYFUNCTION("GOOGLETRANSLATE(D735, ""he"", ""en"")"),"#VALUE!")</f>
        <v>#VALUE!</v>
      </c>
    </row>
    <row r="736" ht="15.75" customHeight="1">
      <c r="E736" s="4" t="str">
        <f>IFERROR(__xludf.DUMMYFUNCTION("GOOGLETRANSLATE(D736, ""he"", ""en"")"),"#VALUE!")</f>
        <v>#VALUE!</v>
      </c>
    </row>
    <row r="737" ht="15.75" customHeight="1">
      <c r="E737" s="4" t="str">
        <f>IFERROR(__xludf.DUMMYFUNCTION("GOOGLETRANSLATE(D737, ""he"", ""en"")"),"#VALUE!")</f>
        <v>#VALUE!</v>
      </c>
    </row>
    <row r="738" ht="15.75" customHeight="1">
      <c r="E738" s="4" t="str">
        <f>IFERROR(__xludf.DUMMYFUNCTION("GOOGLETRANSLATE(D738, ""he"", ""en"")"),"#VALUE!")</f>
        <v>#VALUE!</v>
      </c>
    </row>
    <row r="739" ht="15.75" customHeight="1">
      <c r="E739" s="4" t="str">
        <f>IFERROR(__xludf.DUMMYFUNCTION("GOOGLETRANSLATE(D739, ""he"", ""en"")"),"#VALUE!")</f>
        <v>#VALUE!</v>
      </c>
    </row>
    <row r="740" ht="15.75" customHeight="1">
      <c r="E740" s="4" t="str">
        <f>IFERROR(__xludf.DUMMYFUNCTION("GOOGLETRANSLATE(D740, ""he"", ""en"")"),"#VALUE!")</f>
        <v>#VALUE!</v>
      </c>
    </row>
    <row r="741" ht="15.75" customHeight="1">
      <c r="E741" s="4" t="str">
        <f>IFERROR(__xludf.DUMMYFUNCTION("GOOGLETRANSLATE(D741, ""he"", ""en"")"),"#VALUE!")</f>
        <v>#VALUE!</v>
      </c>
    </row>
    <row r="742" ht="15.75" customHeight="1">
      <c r="E742" s="4" t="str">
        <f>IFERROR(__xludf.DUMMYFUNCTION("GOOGLETRANSLATE(D742, ""he"", ""en"")"),"#VALUE!")</f>
        <v>#VALUE!</v>
      </c>
    </row>
    <row r="743" ht="15.75" customHeight="1">
      <c r="E743" s="4" t="str">
        <f>IFERROR(__xludf.DUMMYFUNCTION("GOOGLETRANSLATE(D743, ""he"", ""en"")"),"#VALUE!")</f>
        <v>#VALUE!</v>
      </c>
    </row>
    <row r="744" ht="15.75" customHeight="1">
      <c r="E744" s="4" t="str">
        <f>IFERROR(__xludf.DUMMYFUNCTION("GOOGLETRANSLATE(D744, ""he"", ""en"")"),"#VALUE!")</f>
        <v>#VALUE!</v>
      </c>
    </row>
    <row r="745" ht="15.75" customHeight="1">
      <c r="E745" s="4" t="str">
        <f>IFERROR(__xludf.DUMMYFUNCTION("GOOGLETRANSLATE(D745, ""he"", ""en"")"),"#VALUE!")</f>
        <v>#VALUE!</v>
      </c>
    </row>
    <row r="746" ht="15.75" customHeight="1">
      <c r="E746" s="4" t="str">
        <f>IFERROR(__xludf.DUMMYFUNCTION("GOOGLETRANSLATE(D746, ""he"", ""en"")"),"#VALUE!")</f>
        <v>#VALUE!</v>
      </c>
    </row>
    <row r="747" ht="15.75" customHeight="1">
      <c r="E747" s="4" t="str">
        <f>IFERROR(__xludf.DUMMYFUNCTION("GOOGLETRANSLATE(D747, ""he"", ""en"")"),"#VALUE!")</f>
        <v>#VALUE!</v>
      </c>
    </row>
    <row r="748" ht="15.75" customHeight="1">
      <c r="E748" s="4" t="str">
        <f>IFERROR(__xludf.DUMMYFUNCTION("GOOGLETRANSLATE(D748, ""he"", ""en"")"),"#VALUE!")</f>
        <v>#VALUE!</v>
      </c>
    </row>
    <row r="749" ht="15.75" customHeight="1">
      <c r="E749" s="4" t="str">
        <f>IFERROR(__xludf.DUMMYFUNCTION("GOOGLETRANSLATE(D749, ""he"", ""en"")"),"#VALUE!")</f>
        <v>#VALUE!</v>
      </c>
    </row>
    <row r="750" ht="15.75" customHeight="1">
      <c r="E750" s="4" t="str">
        <f>IFERROR(__xludf.DUMMYFUNCTION("GOOGLETRANSLATE(D750, ""he"", ""en"")"),"#VALUE!")</f>
        <v>#VALUE!</v>
      </c>
    </row>
    <row r="751" ht="15.75" customHeight="1">
      <c r="E751" s="4" t="str">
        <f>IFERROR(__xludf.DUMMYFUNCTION("GOOGLETRANSLATE(D751, ""he"", ""en"")"),"#VALUE!")</f>
        <v>#VALUE!</v>
      </c>
    </row>
    <row r="752" ht="15.75" customHeight="1">
      <c r="E752" s="4" t="str">
        <f>IFERROR(__xludf.DUMMYFUNCTION("GOOGLETRANSLATE(D752, ""he"", ""en"")"),"#VALUE!")</f>
        <v>#VALUE!</v>
      </c>
    </row>
    <row r="753" ht="15.75" customHeight="1">
      <c r="E753" s="4" t="str">
        <f>IFERROR(__xludf.DUMMYFUNCTION("GOOGLETRANSLATE(D753, ""he"", ""en"")"),"#VALUE!")</f>
        <v>#VALUE!</v>
      </c>
    </row>
    <row r="754" ht="15.75" customHeight="1">
      <c r="E754" s="4" t="str">
        <f>IFERROR(__xludf.DUMMYFUNCTION("GOOGLETRANSLATE(D754, ""he"", ""en"")"),"#VALUE!")</f>
        <v>#VALUE!</v>
      </c>
    </row>
    <row r="755" ht="15.75" customHeight="1">
      <c r="E755" s="4" t="str">
        <f>IFERROR(__xludf.DUMMYFUNCTION("GOOGLETRANSLATE(D755, ""he"", ""en"")"),"#VALUE!")</f>
        <v>#VALUE!</v>
      </c>
    </row>
    <row r="756" ht="15.75" customHeight="1">
      <c r="E756" s="4" t="str">
        <f>IFERROR(__xludf.DUMMYFUNCTION("GOOGLETRANSLATE(D756, ""he"", ""en"")"),"#VALUE!")</f>
        <v>#VALUE!</v>
      </c>
    </row>
    <row r="757" ht="15.75" customHeight="1">
      <c r="E757" s="4" t="str">
        <f>IFERROR(__xludf.DUMMYFUNCTION("GOOGLETRANSLATE(D757, ""he"", ""en"")"),"#VALUE!")</f>
        <v>#VALUE!</v>
      </c>
    </row>
    <row r="758" ht="15.75" customHeight="1">
      <c r="E758" s="4" t="str">
        <f>IFERROR(__xludf.DUMMYFUNCTION("GOOGLETRANSLATE(D758, ""he"", ""en"")"),"#VALUE!")</f>
        <v>#VALUE!</v>
      </c>
    </row>
    <row r="759" ht="15.75" customHeight="1">
      <c r="E759" s="4" t="str">
        <f>IFERROR(__xludf.DUMMYFUNCTION("GOOGLETRANSLATE(D759, ""he"", ""en"")"),"#VALUE!")</f>
        <v>#VALUE!</v>
      </c>
    </row>
    <row r="760" ht="15.75" customHeight="1">
      <c r="E760" s="4" t="str">
        <f>IFERROR(__xludf.DUMMYFUNCTION("GOOGLETRANSLATE(D760, ""he"", ""en"")"),"#VALUE!")</f>
        <v>#VALUE!</v>
      </c>
    </row>
    <row r="761" ht="15.75" customHeight="1">
      <c r="E761" s="4" t="str">
        <f>IFERROR(__xludf.DUMMYFUNCTION("GOOGLETRANSLATE(D761, ""he"", ""en"")"),"#VALUE!")</f>
        <v>#VALUE!</v>
      </c>
    </row>
    <row r="762" ht="15.75" customHeight="1">
      <c r="E762" s="4" t="str">
        <f>IFERROR(__xludf.DUMMYFUNCTION("GOOGLETRANSLATE(D762, ""he"", ""en"")"),"#VALUE!")</f>
        <v>#VALUE!</v>
      </c>
    </row>
    <row r="763" ht="15.75" customHeight="1">
      <c r="E763" s="4" t="str">
        <f>IFERROR(__xludf.DUMMYFUNCTION("GOOGLETRANSLATE(D763, ""he"", ""en"")"),"#VALUE!")</f>
        <v>#VALUE!</v>
      </c>
    </row>
    <row r="764" ht="15.75" customHeight="1">
      <c r="E764" s="4" t="str">
        <f>IFERROR(__xludf.DUMMYFUNCTION("GOOGLETRANSLATE(D764, ""he"", ""en"")"),"#VALUE!")</f>
        <v>#VALUE!</v>
      </c>
    </row>
    <row r="765" ht="15.75" customHeight="1">
      <c r="E765" s="4" t="str">
        <f>IFERROR(__xludf.DUMMYFUNCTION("GOOGLETRANSLATE(D765, ""he"", ""en"")"),"#VALUE!")</f>
        <v>#VALUE!</v>
      </c>
    </row>
    <row r="766" ht="15.75" customHeight="1">
      <c r="E766" s="4" t="str">
        <f>IFERROR(__xludf.DUMMYFUNCTION("GOOGLETRANSLATE(D766, ""he"", ""en"")"),"#VALUE!")</f>
        <v>#VALUE!</v>
      </c>
    </row>
    <row r="767" ht="15.75" customHeight="1">
      <c r="E767" s="4" t="str">
        <f>IFERROR(__xludf.DUMMYFUNCTION("GOOGLETRANSLATE(D767, ""he"", ""en"")"),"#VALUE!")</f>
        <v>#VALUE!</v>
      </c>
    </row>
    <row r="768" ht="15.75" customHeight="1">
      <c r="E768" s="4" t="str">
        <f>IFERROR(__xludf.DUMMYFUNCTION("GOOGLETRANSLATE(D768, ""he"", ""en"")"),"#VALUE!")</f>
        <v>#VALUE!</v>
      </c>
    </row>
    <row r="769" ht="15.75" customHeight="1">
      <c r="E769" s="4" t="str">
        <f>IFERROR(__xludf.DUMMYFUNCTION("GOOGLETRANSLATE(D769, ""he"", ""en"")"),"#VALUE!")</f>
        <v>#VALUE!</v>
      </c>
    </row>
    <row r="770" ht="15.75" customHeight="1">
      <c r="E770" s="4" t="str">
        <f>IFERROR(__xludf.DUMMYFUNCTION("GOOGLETRANSLATE(D770, ""he"", ""en"")"),"#VALUE!")</f>
        <v>#VALUE!</v>
      </c>
    </row>
    <row r="771" ht="15.75" customHeight="1">
      <c r="E771" s="4" t="str">
        <f>IFERROR(__xludf.DUMMYFUNCTION("GOOGLETRANSLATE(D771, ""he"", ""en"")"),"#VALUE!")</f>
        <v>#VALUE!</v>
      </c>
    </row>
    <row r="772" ht="15.75" customHeight="1">
      <c r="E772" s="4" t="str">
        <f>IFERROR(__xludf.DUMMYFUNCTION("GOOGLETRANSLATE(D772, ""he"", ""en"")"),"#VALUE!")</f>
        <v>#VALUE!</v>
      </c>
    </row>
    <row r="773" ht="15.75" customHeight="1">
      <c r="E773" s="4" t="str">
        <f>IFERROR(__xludf.DUMMYFUNCTION("GOOGLETRANSLATE(D773, ""he"", ""en"")"),"#VALUE!")</f>
        <v>#VALUE!</v>
      </c>
    </row>
    <row r="774" ht="15.75" customHeight="1">
      <c r="E774" s="4" t="str">
        <f>IFERROR(__xludf.DUMMYFUNCTION("GOOGLETRANSLATE(D774, ""he"", ""en"")"),"#VALUE!")</f>
        <v>#VALUE!</v>
      </c>
    </row>
    <row r="775" ht="15.75" customHeight="1">
      <c r="E775" s="4" t="str">
        <f>IFERROR(__xludf.DUMMYFUNCTION("GOOGLETRANSLATE(D775, ""he"", ""en"")"),"#VALUE!")</f>
        <v>#VALUE!</v>
      </c>
    </row>
    <row r="776" ht="15.75" customHeight="1">
      <c r="E776" s="4" t="str">
        <f>IFERROR(__xludf.DUMMYFUNCTION("GOOGLETRANSLATE(D776, ""he"", ""en"")"),"#VALUE!")</f>
        <v>#VALUE!</v>
      </c>
    </row>
    <row r="777" ht="15.75" customHeight="1">
      <c r="E777" s="4" t="str">
        <f>IFERROR(__xludf.DUMMYFUNCTION("GOOGLETRANSLATE(D777, ""he"", ""en"")"),"#VALUE!")</f>
        <v>#VALUE!</v>
      </c>
    </row>
    <row r="778" ht="15.75" customHeight="1">
      <c r="E778" s="4" t="str">
        <f>IFERROR(__xludf.DUMMYFUNCTION("GOOGLETRANSLATE(D778, ""he"", ""en"")"),"#VALUE!")</f>
        <v>#VALUE!</v>
      </c>
    </row>
    <row r="779" ht="15.75" customHeight="1">
      <c r="E779" s="4" t="str">
        <f>IFERROR(__xludf.DUMMYFUNCTION("GOOGLETRANSLATE(D779, ""he"", ""en"")"),"#VALUE!")</f>
        <v>#VALUE!</v>
      </c>
    </row>
    <row r="780" ht="15.75" customHeight="1">
      <c r="E780" s="4" t="str">
        <f>IFERROR(__xludf.DUMMYFUNCTION("GOOGLETRANSLATE(D780, ""he"", ""en"")"),"#VALUE!")</f>
        <v>#VALUE!</v>
      </c>
    </row>
    <row r="781" ht="15.75" customHeight="1">
      <c r="E781" s="4" t="str">
        <f>IFERROR(__xludf.DUMMYFUNCTION("GOOGLETRANSLATE(D781, ""he"", ""en"")"),"#VALUE!")</f>
        <v>#VALUE!</v>
      </c>
    </row>
    <row r="782" ht="15.75" customHeight="1">
      <c r="E782" s="4" t="str">
        <f>IFERROR(__xludf.DUMMYFUNCTION("GOOGLETRANSLATE(D782, ""he"", ""en"")"),"#VALUE!")</f>
        <v>#VALUE!</v>
      </c>
    </row>
    <row r="783" ht="15.75" customHeight="1">
      <c r="E783" s="4" t="str">
        <f>IFERROR(__xludf.DUMMYFUNCTION("GOOGLETRANSLATE(D783, ""he"", ""en"")"),"#VALUE!")</f>
        <v>#VALUE!</v>
      </c>
    </row>
    <row r="784" ht="15.75" customHeight="1">
      <c r="E784" s="4" t="str">
        <f>IFERROR(__xludf.DUMMYFUNCTION("GOOGLETRANSLATE(D784, ""he"", ""en"")"),"#VALUE!")</f>
        <v>#VALUE!</v>
      </c>
    </row>
    <row r="785" ht="15.75" customHeight="1">
      <c r="E785" s="4" t="str">
        <f>IFERROR(__xludf.DUMMYFUNCTION("GOOGLETRANSLATE(D785, ""he"", ""en"")"),"#VALUE!")</f>
        <v>#VALUE!</v>
      </c>
    </row>
    <row r="786" ht="15.75" customHeight="1">
      <c r="E786" s="4" t="str">
        <f>IFERROR(__xludf.DUMMYFUNCTION("GOOGLETRANSLATE(D786, ""he"", ""en"")"),"#VALUE!")</f>
        <v>#VALUE!</v>
      </c>
    </row>
    <row r="787" ht="15.75" customHeight="1">
      <c r="E787" s="4" t="str">
        <f>IFERROR(__xludf.DUMMYFUNCTION("GOOGLETRANSLATE(D787, ""he"", ""en"")"),"#VALUE!")</f>
        <v>#VALUE!</v>
      </c>
    </row>
    <row r="788" ht="15.75" customHeight="1">
      <c r="E788" s="4" t="str">
        <f>IFERROR(__xludf.DUMMYFUNCTION("GOOGLETRANSLATE(D788, ""he"", ""en"")"),"#VALUE!")</f>
        <v>#VALUE!</v>
      </c>
    </row>
    <row r="789" ht="15.75" customHeight="1">
      <c r="E789" s="4" t="str">
        <f>IFERROR(__xludf.DUMMYFUNCTION("GOOGLETRANSLATE(D789, ""he"", ""en"")"),"#VALUE!")</f>
        <v>#VALUE!</v>
      </c>
    </row>
    <row r="790" ht="15.75" customHeight="1">
      <c r="E790" s="4" t="str">
        <f>IFERROR(__xludf.DUMMYFUNCTION("GOOGLETRANSLATE(D790, ""he"", ""en"")"),"#VALUE!")</f>
        <v>#VALUE!</v>
      </c>
    </row>
    <row r="791" ht="15.75" customHeight="1">
      <c r="E791" s="4" t="str">
        <f>IFERROR(__xludf.DUMMYFUNCTION("GOOGLETRANSLATE(D791, ""he"", ""en"")"),"#VALUE!")</f>
        <v>#VALUE!</v>
      </c>
    </row>
    <row r="792" ht="15.75" customHeight="1">
      <c r="E792" s="4" t="str">
        <f>IFERROR(__xludf.DUMMYFUNCTION("GOOGLETRANSLATE(D792, ""he"", ""en"")"),"#VALUE!")</f>
        <v>#VALUE!</v>
      </c>
    </row>
    <row r="793" ht="15.75" customHeight="1">
      <c r="E793" s="4" t="str">
        <f>IFERROR(__xludf.DUMMYFUNCTION("GOOGLETRANSLATE(D793, ""he"", ""en"")"),"#VALUE!")</f>
        <v>#VALUE!</v>
      </c>
    </row>
    <row r="794" ht="15.75" customHeight="1">
      <c r="E794" s="4" t="str">
        <f>IFERROR(__xludf.DUMMYFUNCTION("GOOGLETRANSLATE(D794, ""he"", ""en"")"),"#VALUE!")</f>
        <v>#VALUE!</v>
      </c>
    </row>
    <row r="795" ht="15.75" customHeight="1">
      <c r="E795" s="4" t="str">
        <f>IFERROR(__xludf.DUMMYFUNCTION("GOOGLETRANSLATE(D795, ""he"", ""en"")"),"#VALUE!")</f>
        <v>#VALUE!</v>
      </c>
    </row>
    <row r="796" ht="15.75" customHeight="1">
      <c r="E796" s="4" t="str">
        <f>IFERROR(__xludf.DUMMYFUNCTION("GOOGLETRANSLATE(D796, ""he"", ""en"")"),"#VALUE!")</f>
        <v>#VALUE!</v>
      </c>
    </row>
    <row r="797" ht="15.75" customHeight="1">
      <c r="E797" s="4" t="str">
        <f>IFERROR(__xludf.DUMMYFUNCTION("GOOGLETRANSLATE(D797, ""he"", ""en"")"),"#VALUE!")</f>
        <v>#VALUE!</v>
      </c>
    </row>
    <row r="798" ht="15.75" customHeight="1">
      <c r="E798" s="4" t="str">
        <f>IFERROR(__xludf.DUMMYFUNCTION("GOOGLETRANSLATE(D798, ""he"", ""en"")"),"#VALUE!")</f>
        <v>#VALUE!</v>
      </c>
    </row>
    <row r="799" ht="15.75" customHeight="1">
      <c r="E799" s="4" t="str">
        <f>IFERROR(__xludf.DUMMYFUNCTION("GOOGLETRANSLATE(D799, ""he"", ""en"")"),"#VALUE!")</f>
        <v>#VALUE!</v>
      </c>
    </row>
    <row r="800" ht="15.75" customHeight="1">
      <c r="E800" s="4" t="str">
        <f>IFERROR(__xludf.DUMMYFUNCTION("GOOGLETRANSLATE(D800, ""he"", ""en"")"),"#VALUE!")</f>
        <v>#VALUE!</v>
      </c>
    </row>
    <row r="801" ht="15.75" customHeight="1">
      <c r="E801" s="4" t="str">
        <f>IFERROR(__xludf.DUMMYFUNCTION("GOOGLETRANSLATE(D801, ""he"", ""en"")"),"#VALUE!")</f>
        <v>#VALUE!</v>
      </c>
    </row>
    <row r="802" ht="15.75" customHeight="1">
      <c r="E802" s="4" t="str">
        <f>IFERROR(__xludf.DUMMYFUNCTION("GOOGLETRANSLATE(D802, ""he"", ""en"")"),"#VALUE!")</f>
        <v>#VALUE!</v>
      </c>
    </row>
    <row r="803" ht="15.75" customHeight="1">
      <c r="E803" s="4" t="str">
        <f>IFERROR(__xludf.DUMMYFUNCTION("GOOGLETRANSLATE(D803, ""he"", ""en"")"),"#VALUE!")</f>
        <v>#VALUE!</v>
      </c>
    </row>
    <row r="804" ht="15.75" customHeight="1">
      <c r="E804" s="4" t="str">
        <f>IFERROR(__xludf.DUMMYFUNCTION("GOOGLETRANSLATE(D804, ""he"", ""en"")"),"#VALUE!")</f>
        <v>#VALUE!</v>
      </c>
    </row>
    <row r="805" ht="15.75" customHeight="1">
      <c r="E805" s="4" t="str">
        <f>IFERROR(__xludf.DUMMYFUNCTION("GOOGLETRANSLATE(D805, ""he"", ""en"")"),"#VALUE!")</f>
        <v>#VALUE!</v>
      </c>
    </row>
    <row r="806" ht="15.75" customHeight="1">
      <c r="E806" s="4" t="str">
        <f>IFERROR(__xludf.DUMMYFUNCTION("GOOGLETRANSLATE(D806, ""he"", ""en"")"),"#VALUE!")</f>
        <v>#VALUE!</v>
      </c>
    </row>
    <row r="807" ht="15.75" customHeight="1">
      <c r="E807" s="4" t="str">
        <f>IFERROR(__xludf.DUMMYFUNCTION("GOOGLETRANSLATE(D807, ""he"", ""en"")"),"#VALUE!")</f>
        <v>#VALUE!</v>
      </c>
    </row>
    <row r="808" ht="15.75" customHeight="1">
      <c r="E808" s="4" t="str">
        <f>IFERROR(__xludf.DUMMYFUNCTION("GOOGLETRANSLATE(D808, ""he"", ""en"")"),"#VALUE!")</f>
        <v>#VALUE!</v>
      </c>
    </row>
    <row r="809" ht="15.75" customHeight="1">
      <c r="E809" s="4" t="str">
        <f>IFERROR(__xludf.DUMMYFUNCTION("GOOGLETRANSLATE(D809, ""he"", ""en"")"),"#VALUE!")</f>
        <v>#VALUE!</v>
      </c>
    </row>
    <row r="810" ht="15.75" customHeight="1">
      <c r="E810" s="4" t="str">
        <f>IFERROR(__xludf.DUMMYFUNCTION("GOOGLETRANSLATE(D810, ""he"", ""en"")"),"#VALUE!")</f>
        <v>#VALUE!</v>
      </c>
    </row>
    <row r="811" ht="15.75" customHeight="1">
      <c r="E811" s="4" t="str">
        <f>IFERROR(__xludf.DUMMYFUNCTION("GOOGLETRANSLATE(D811, ""he"", ""en"")"),"#VALUE!")</f>
        <v>#VALUE!</v>
      </c>
    </row>
    <row r="812" ht="15.75" customHeight="1">
      <c r="E812" s="4" t="str">
        <f>IFERROR(__xludf.DUMMYFUNCTION("GOOGLETRANSLATE(D812, ""he"", ""en"")"),"#VALUE!")</f>
        <v>#VALUE!</v>
      </c>
    </row>
    <row r="813" ht="15.75" customHeight="1">
      <c r="E813" s="4" t="str">
        <f>IFERROR(__xludf.DUMMYFUNCTION("GOOGLETRANSLATE(D813, ""he"", ""en"")"),"#VALUE!")</f>
        <v>#VALUE!</v>
      </c>
    </row>
    <row r="814" ht="15.75" customHeight="1">
      <c r="E814" s="4" t="str">
        <f>IFERROR(__xludf.DUMMYFUNCTION("GOOGLETRANSLATE(D814, ""he"", ""en"")"),"#VALUE!")</f>
        <v>#VALUE!</v>
      </c>
    </row>
    <row r="815" ht="15.75" customHeight="1">
      <c r="E815" s="4" t="str">
        <f>IFERROR(__xludf.DUMMYFUNCTION("GOOGLETRANSLATE(D815, ""he"", ""en"")"),"#VALUE!")</f>
        <v>#VALUE!</v>
      </c>
    </row>
    <row r="816" ht="15.75" customHeight="1">
      <c r="E816" s="4" t="str">
        <f>IFERROR(__xludf.DUMMYFUNCTION("GOOGLETRANSLATE(D816, ""he"", ""en"")"),"#VALUE!")</f>
        <v>#VALUE!</v>
      </c>
    </row>
    <row r="817" ht="15.75" customHeight="1">
      <c r="E817" s="4" t="str">
        <f>IFERROR(__xludf.DUMMYFUNCTION("GOOGLETRANSLATE(D817, ""he"", ""en"")"),"#VALUE!")</f>
        <v>#VALUE!</v>
      </c>
    </row>
    <row r="818" ht="15.75" customHeight="1">
      <c r="E818" s="4" t="str">
        <f>IFERROR(__xludf.DUMMYFUNCTION("GOOGLETRANSLATE(D818, ""he"", ""en"")"),"#VALUE!")</f>
        <v>#VALUE!</v>
      </c>
    </row>
    <row r="819" ht="15.75" customHeight="1">
      <c r="E819" s="4" t="str">
        <f>IFERROR(__xludf.DUMMYFUNCTION("GOOGLETRANSLATE(D819, ""he"", ""en"")"),"#VALUE!")</f>
        <v>#VALUE!</v>
      </c>
    </row>
    <row r="820" ht="15.75" customHeight="1">
      <c r="E820" s="4" t="str">
        <f>IFERROR(__xludf.DUMMYFUNCTION("GOOGLETRANSLATE(D820, ""he"", ""en"")"),"#VALUE!")</f>
        <v>#VALUE!</v>
      </c>
    </row>
    <row r="821" ht="15.75" customHeight="1">
      <c r="E821" s="4" t="str">
        <f>IFERROR(__xludf.DUMMYFUNCTION("GOOGLETRANSLATE(D821, ""he"", ""en"")"),"#VALUE!")</f>
        <v>#VALUE!</v>
      </c>
    </row>
    <row r="822" ht="15.75" customHeight="1">
      <c r="E822" s="4" t="str">
        <f>IFERROR(__xludf.DUMMYFUNCTION("GOOGLETRANSLATE(D822, ""he"", ""en"")"),"#VALUE!")</f>
        <v>#VALUE!</v>
      </c>
    </row>
    <row r="823" ht="15.75" customHeight="1">
      <c r="E823" s="4" t="str">
        <f>IFERROR(__xludf.DUMMYFUNCTION("GOOGLETRANSLATE(D823, ""he"", ""en"")"),"#VALUE!")</f>
        <v>#VALUE!</v>
      </c>
    </row>
    <row r="824" ht="15.75" customHeight="1">
      <c r="E824" s="4" t="str">
        <f>IFERROR(__xludf.DUMMYFUNCTION("GOOGLETRANSLATE(D824, ""he"", ""en"")"),"#VALUE!")</f>
        <v>#VALUE!</v>
      </c>
    </row>
    <row r="825" ht="15.75" customHeight="1">
      <c r="E825" s="4" t="str">
        <f>IFERROR(__xludf.DUMMYFUNCTION("GOOGLETRANSLATE(D825, ""he"", ""en"")"),"#VALUE!")</f>
        <v>#VALUE!</v>
      </c>
    </row>
    <row r="826" ht="15.75" customHeight="1">
      <c r="E826" s="4" t="str">
        <f>IFERROR(__xludf.DUMMYFUNCTION("GOOGLETRANSLATE(D826, ""he"", ""en"")"),"#VALUE!")</f>
        <v>#VALUE!</v>
      </c>
    </row>
    <row r="827" ht="15.75" customHeight="1">
      <c r="E827" s="4" t="str">
        <f>IFERROR(__xludf.DUMMYFUNCTION("GOOGLETRANSLATE(D827, ""he"", ""en"")"),"#VALUE!")</f>
        <v>#VALUE!</v>
      </c>
    </row>
    <row r="828" ht="15.75" customHeight="1">
      <c r="E828" s="4" t="str">
        <f>IFERROR(__xludf.DUMMYFUNCTION("GOOGLETRANSLATE(D828, ""he"", ""en"")"),"#VALUE!")</f>
        <v>#VALUE!</v>
      </c>
    </row>
    <row r="829" ht="15.75" customHeight="1">
      <c r="E829" s="4" t="str">
        <f>IFERROR(__xludf.DUMMYFUNCTION("GOOGLETRANSLATE(D829, ""he"", ""en"")"),"#VALUE!")</f>
        <v>#VALUE!</v>
      </c>
    </row>
    <row r="830" ht="15.75" customHeight="1">
      <c r="E830" s="4" t="str">
        <f>IFERROR(__xludf.DUMMYFUNCTION("GOOGLETRANSLATE(D830, ""he"", ""en"")"),"#VALUE!")</f>
        <v>#VALUE!</v>
      </c>
    </row>
    <row r="831" ht="15.75" customHeight="1">
      <c r="E831" s="4" t="str">
        <f>IFERROR(__xludf.DUMMYFUNCTION("GOOGLETRANSLATE(D831, ""he"", ""en"")"),"#VALUE!")</f>
        <v>#VALUE!</v>
      </c>
    </row>
    <row r="832" ht="15.75" customHeight="1">
      <c r="E832" s="4" t="str">
        <f>IFERROR(__xludf.DUMMYFUNCTION("GOOGLETRANSLATE(D832, ""he"", ""en"")"),"#VALUE!")</f>
        <v>#VALUE!</v>
      </c>
    </row>
    <row r="833" ht="15.75" customHeight="1">
      <c r="E833" s="4" t="str">
        <f>IFERROR(__xludf.DUMMYFUNCTION("GOOGLETRANSLATE(D833, ""he"", ""en"")"),"#VALUE!")</f>
        <v>#VALUE!</v>
      </c>
    </row>
    <row r="834" ht="15.75" customHeight="1">
      <c r="E834" s="4" t="str">
        <f>IFERROR(__xludf.DUMMYFUNCTION("GOOGLETRANSLATE(D834, ""he"", ""en"")"),"#VALUE!")</f>
        <v>#VALUE!</v>
      </c>
    </row>
    <row r="835" ht="15.75" customHeight="1">
      <c r="E835" s="4" t="str">
        <f>IFERROR(__xludf.DUMMYFUNCTION("GOOGLETRANSLATE(D835, ""he"", ""en"")"),"#VALUE!")</f>
        <v>#VALUE!</v>
      </c>
    </row>
    <row r="836" ht="15.75" customHeight="1">
      <c r="E836" s="4" t="str">
        <f>IFERROR(__xludf.DUMMYFUNCTION("GOOGLETRANSLATE(D836, ""he"", ""en"")"),"#VALUE!")</f>
        <v>#VALUE!</v>
      </c>
    </row>
    <row r="837" ht="15.75" customHeight="1">
      <c r="E837" s="4" t="str">
        <f>IFERROR(__xludf.DUMMYFUNCTION("GOOGLETRANSLATE(D837, ""he"", ""en"")"),"#VALUE!")</f>
        <v>#VALUE!</v>
      </c>
    </row>
    <row r="838" ht="15.75" customHeight="1">
      <c r="E838" s="4" t="str">
        <f>IFERROR(__xludf.DUMMYFUNCTION("GOOGLETRANSLATE(D838, ""he"", ""en"")"),"#VALUE!")</f>
        <v>#VALUE!</v>
      </c>
    </row>
    <row r="839" ht="15.75" customHeight="1">
      <c r="E839" s="4" t="str">
        <f>IFERROR(__xludf.DUMMYFUNCTION("GOOGLETRANSLATE(D839, ""he"", ""en"")"),"#VALUE!")</f>
        <v>#VALUE!</v>
      </c>
    </row>
    <row r="840" ht="15.75" customHeight="1">
      <c r="E840" s="4" t="str">
        <f>IFERROR(__xludf.DUMMYFUNCTION("GOOGLETRANSLATE(D840, ""he"", ""en"")"),"#VALUE!")</f>
        <v>#VALUE!</v>
      </c>
    </row>
    <row r="841" ht="15.75" customHeight="1">
      <c r="E841" s="4" t="str">
        <f>IFERROR(__xludf.DUMMYFUNCTION("GOOGLETRANSLATE(D841, ""he"", ""en"")"),"#VALUE!")</f>
        <v>#VALUE!</v>
      </c>
    </row>
    <row r="842" ht="15.75" customHeight="1">
      <c r="E842" s="4" t="str">
        <f>IFERROR(__xludf.DUMMYFUNCTION("GOOGLETRANSLATE(D842, ""he"", ""en"")"),"#VALUE!")</f>
        <v>#VALUE!</v>
      </c>
    </row>
    <row r="843" ht="15.75" customHeight="1">
      <c r="E843" s="4" t="str">
        <f>IFERROR(__xludf.DUMMYFUNCTION("GOOGLETRANSLATE(D843, ""he"", ""en"")"),"#VALUE!")</f>
        <v>#VALUE!</v>
      </c>
    </row>
    <row r="844" ht="15.75" customHeight="1">
      <c r="E844" s="4" t="str">
        <f>IFERROR(__xludf.DUMMYFUNCTION("GOOGLETRANSLATE(D844, ""he"", ""en"")"),"#VALUE!")</f>
        <v>#VALUE!</v>
      </c>
    </row>
    <row r="845" ht="15.75" customHeight="1">
      <c r="E845" s="4" t="str">
        <f>IFERROR(__xludf.DUMMYFUNCTION("GOOGLETRANSLATE(D845, ""he"", ""en"")"),"#VALUE!")</f>
        <v>#VALUE!</v>
      </c>
    </row>
    <row r="846" ht="15.75" customHeight="1">
      <c r="E846" s="4" t="str">
        <f>IFERROR(__xludf.DUMMYFUNCTION("GOOGLETRANSLATE(D846, ""he"", ""en"")"),"#VALUE!")</f>
        <v>#VALUE!</v>
      </c>
    </row>
    <row r="847" ht="15.75" customHeight="1">
      <c r="E847" s="4" t="str">
        <f>IFERROR(__xludf.DUMMYFUNCTION("GOOGLETRANSLATE(D847, ""he"", ""en"")"),"#VALUE!")</f>
        <v>#VALUE!</v>
      </c>
    </row>
    <row r="848" ht="15.75" customHeight="1">
      <c r="E848" s="4" t="str">
        <f>IFERROR(__xludf.DUMMYFUNCTION("GOOGLETRANSLATE(D848, ""he"", ""en"")"),"#VALUE!")</f>
        <v>#VALUE!</v>
      </c>
    </row>
    <row r="849" ht="15.75" customHeight="1">
      <c r="E849" s="4" t="str">
        <f>IFERROR(__xludf.DUMMYFUNCTION("GOOGLETRANSLATE(D849, ""he"", ""en"")"),"#VALUE!")</f>
        <v>#VALUE!</v>
      </c>
    </row>
    <row r="850" ht="15.75" customHeight="1">
      <c r="E850" s="4" t="str">
        <f>IFERROR(__xludf.DUMMYFUNCTION("GOOGLETRANSLATE(D850, ""he"", ""en"")"),"#VALUE!")</f>
        <v>#VALUE!</v>
      </c>
    </row>
    <row r="851" ht="15.75" customHeight="1">
      <c r="E851" s="4" t="str">
        <f>IFERROR(__xludf.DUMMYFUNCTION("GOOGLETRANSLATE(D851, ""he"", ""en"")"),"#VALUE!")</f>
        <v>#VALUE!</v>
      </c>
    </row>
    <row r="852" ht="15.75" customHeight="1">
      <c r="E852" s="4" t="str">
        <f>IFERROR(__xludf.DUMMYFUNCTION("GOOGLETRANSLATE(D852, ""he"", ""en"")"),"#VALUE!")</f>
        <v>#VALUE!</v>
      </c>
    </row>
    <row r="853" ht="15.75" customHeight="1">
      <c r="E853" s="4" t="str">
        <f>IFERROR(__xludf.DUMMYFUNCTION("GOOGLETRANSLATE(D853, ""he"", ""en"")"),"#VALUE!")</f>
        <v>#VALUE!</v>
      </c>
    </row>
    <row r="854" ht="15.75" customHeight="1">
      <c r="E854" s="4" t="str">
        <f>IFERROR(__xludf.DUMMYFUNCTION("GOOGLETRANSLATE(D854, ""he"", ""en"")"),"#VALUE!")</f>
        <v>#VALUE!</v>
      </c>
    </row>
    <row r="855" ht="15.75" customHeight="1">
      <c r="E855" s="4" t="str">
        <f>IFERROR(__xludf.DUMMYFUNCTION("GOOGLETRANSLATE(D855, ""he"", ""en"")"),"#VALUE!")</f>
        <v>#VALUE!</v>
      </c>
    </row>
    <row r="856" ht="15.75" customHeight="1">
      <c r="E856" s="4" t="str">
        <f>IFERROR(__xludf.DUMMYFUNCTION("GOOGLETRANSLATE(D856, ""he"", ""en"")"),"#VALUE!")</f>
        <v>#VALUE!</v>
      </c>
    </row>
    <row r="857" ht="15.75" customHeight="1">
      <c r="E857" s="4" t="str">
        <f>IFERROR(__xludf.DUMMYFUNCTION("GOOGLETRANSLATE(D857, ""he"", ""en"")"),"#VALUE!")</f>
        <v>#VALUE!</v>
      </c>
    </row>
    <row r="858" ht="15.75" customHeight="1">
      <c r="E858" s="4" t="str">
        <f>IFERROR(__xludf.DUMMYFUNCTION("GOOGLETRANSLATE(D858, ""he"", ""en"")"),"#VALUE!")</f>
        <v>#VALUE!</v>
      </c>
    </row>
    <row r="859" ht="15.75" customHeight="1">
      <c r="E859" s="4" t="str">
        <f>IFERROR(__xludf.DUMMYFUNCTION("GOOGLETRANSLATE(D859, ""he"", ""en"")"),"#VALUE!")</f>
        <v>#VALUE!</v>
      </c>
    </row>
    <row r="860" ht="15.75" customHeight="1">
      <c r="E860" s="4" t="str">
        <f>IFERROR(__xludf.DUMMYFUNCTION("GOOGLETRANSLATE(D860, ""he"", ""en"")"),"#VALUE!")</f>
        <v>#VALUE!</v>
      </c>
    </row>
    <row r="861" ht="15.75" customHeight="1">
      <c r="E861" s="4" t="str">
        <f>IFERROR(__xludf.DUMMYFUNCTION("GOOGLETRANSLATE(D861, ""he"", ""en"")"),"#VALUE!")</f>
        <v>#VALUE!</v>
      </c>
    </row>
    <row r="862" ht="15.75" customHeight="1">
      <c r="E862" s="4" t="str">
        <f>IFERROR(__xludf.DUMMYFUNCTION("GOOGLETRANSLATE(D862, ""he"", ""en"")"),"#VALUE!")</f>
        <v>#VALUE!</v>
      </c>
    </row>
    <row r="863" ht="15.75" customHeight="1">
      <c r="E863" s="4" t="str">
        <f>IFERROR(__xludf.DUMMYFUNCTION("GOOGLETRANSLATE(D863, ""he"", ""en"")"),"#VALUE!")</f>
        <v>#VALUE!</v>
      </c>
    </row>
    <row r="864" ht="15.75" customHeight="1">
      <c r="E864" s="4" t="str">
        <f>IFERROR(__xludf.DUMMYFUNCTION("GOOGLETRANSLATE(D864, ""he"", ""en"")"),"#VALUE!")</f>
        <v>#VALUE!</v>
      </c>
    </row>
    <row r="865" ht="15.75" customHeight="1">
      <c r="E865" s="4" t="str">
        <f>IFERROR(__xludf.DUMMYFUNCTION("GOOGLETRANSLATE(D865, ""he"", ""en"")"),"#VALUE!")</f>
        <v>#VALUE!</v>
      </c>
    </row>
    <row r="866" ht="15.75" customHeight="1">
      <c r="E866" s="4" t="str">
        <f>IFERROR(__xludf.DUMMYFUNCTION("GOOGLETRANSLATE(D866, ""he"", ""en"")"),"#VALUE!")</f>
        <v>#VALUE!</v>
      </c>
    </row>
    <row r="867" ht="15.75" customHeight="1">
      <c r="E867" s="4" t="str">
        <f>IFERROR(__xludf.DUMMYFUNCTION("GOOGLETRANSLATE(D867, ""he"", ""en"")"),"#VALUE!")</f>
        <v>#VALUE!</v>
      </c>
    </row>
    <row r="868" ht="15.75" customHeight="1">
      <c r="E868" s="4" t="str">
        <f>IFERROR(__xludf.DUMMYFUNCTION("GOOGLETRANSLATE(D868, ""he"", ""en"")"),"#VALUE!")</f>
        <v>#VALUE!</v>
      </c>
    </row>
    <row r="869" ht="15.75" customHeight="1">
      <c r="E869" s="4" t="str">
        <f>IFERROR(__xludf.DUMMYFUNCTION("GOOGLETRANSLATE(D869, ""he"", ""en"")"),"#VALUE!")</f>
        <v>#VALUE!</v>
      </c>
    </row>
    <row r="870" ht="15.75" customHeight="1">
      <c r="E870" s="4" t="str">
        <f>IFERROR(__xludf.DUMMYFUNCTION("GOOGLETRANSLATE(D870, ""he"", ""en"")"),"#VALUE!")</f>
        <v>#VALUE!</v>
      </c>
    </row>
    <row r="871" ht="15.75" customHeight="1">
      <c r="E871" s="4" t="str">
        <f>IFERROR(__xludf.DUMMYFUNCTION("GOOGLETRANSLATE(D871, ""he"", ""en"")"),"#VALUE!")</f>
        <v>#VALUE!</v>
      </c>
    </row>
    <row r="872" ht="15.75" customHeight="1">
      <c r="E872" s="4" t="str">
        <f>IFERROR(__xludf.DUMMYFUNCTION("GOOGLETRANSLATE(D872, ""he"", ""en"")"),"#VALUE!")</f>
        <v>#VALUE!</v>
      </c>
    </row>
    <row r="873" ht="15.75" customHeight="1">
      <c r="E873" s="4" t="str">
        <f>IFERROR(__xludf.DUMMYFUNCTION("GOOGLETRANSLATE(D873, ""he"", ""en"")"),"#VALUE!")</f>
        <v>#VALUE!</v>
      </c>
    </row>
    <row r="874" ht="15.75" customHeight="1">
      <c r="E874" s="4" t="str">
        <f>IFERROR(__xludf.DUMMYFUNCTION("GOOGLETRANSLATE(D874, ""he"", ""en"")"),"#VALUE!")</f>
        <v>#VALUE!</v>
      </c>
    </row>
    <row r="875" ht="15.75" customHeight="1">
      <c r="E875" s="4" t="str">
        <f>IFERROR(__xludf.DUMMYFUNCTION("GOOGLETRANSLATE(D875, ""he"", ""en"")"),"#VALUE!")</f>
        <v>#VALUE!</v>
      </c>
    </row>
    <row r="876" ht="15.75" customHeight="1">
      <c r="E876" s="4" t="str">
        <f>IFERROR(__xludf.DUMMYFUNCTION("GOOGLETRANSLATE(D876, ""he"", ""en"")"),"#VALUE!")</f>
        <v>#VALUE!</v>
      </c>
    </row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1.0" footer="0.0" header="0.0" left="0.75" right="0.75" top="1.0"/>
  <pageSetup orientation="landscape"/>
  <drawing r:id="rId1"/>
</worksheet>
</file>

<file path=xl/worksheets/sheet4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5" width="12.63"/>
    <col customWidth="1" min="6" max="26" width="8.63"/>
  </cols>
  <sheetData>
    <row r="1" ht="15.75" customHeight="1">
      <c r="A1" s="1" t="s">
        <v>0</v>
      </c>
      <c r="B1" s="1" t="s">
        <v>1</v>
      </c>
      <c r="C1" s="2" t="s">
        <v>2</v>
      </c>
      <c r="D1" s="2" t="s">
        <v>3</v>
      </c>
      <c r="E1" s="18" t="s">
        <v>4</v>
      </c>
      <c r="F1" s="2" t="s">
        <v>5</v>
      </c>
      <c r="G1" s="2" t="s">
        <v>6</v>
      </c>
      <c r="H1" s="2" t="s">
        <v>7</v>
      </c>
    </row>
    <row r="2" ht="15.75" customHeight="1">
      <c r="A2" s="24" t="s">
        <v>8</v>
      </c>
      <c r="B2" s="25">
        <v>1.0</v>
      </c>
      <c r="C2" s="4">
        <v>1.0</v>
      </c>
      <c r="D2" s="5" t="s">
        <v>9</v>
      </c>
      <c r="E2" s="4" t="str">
        <f>IFERROR(__xludf.DUMMYFUNCTION("GOOGLETRANSLATE(D2, ""he"", ""en"")"),"{A}")</f>
        <v>{A}</v>
      </c>
      <c r="F2" s="4"/>
      <c r="G2" s="4"/>
      <c r="H2" s="4"/>
    </row>
    <row r="3" ht="15.75" customHeight="1">
      <c r="A3" s="3" t="s">
        <v>8502</v>
      </c>
      <c r="B3" s="1" t="s">
        <v>10459</v>
      </c>
      <c r="C3" s="4">
        <v>2.0</v>
      </c>
      <c r="D3" s="5" t="s">
        <v>8502</v>
      </c>
      <c r="E3" s="4" t="str">
        <f>IFERROR(__xludf.DUMMYFUNCTION("GOOGLETRANSLATE(D3, ""he"", ""en"")"),"hallelujah")</f>
        <v>hallelujah</v>
      </c>
      <c r="F3" s="4"/>
      <c r="G3" s="4"/>
      <c r="H3" s="4"/>
    </row>
    <row r="4" ht="15.75" customHeight="1">
      <c r="A4" s="3" t="s">
        <v>8773</v>
      </c>
      <c r="B4" s="1" t="s">
        <v>8774</v>
      </c>
      <c r="C4" s="4">
        <v>3.0</v>
      </c>
      <c r="D4" s="5" t="s">
        <v>8773</v>
      </c>
      <c r="E4" s="4" t="str">
        <f>IFERROR(__xludf.DUMMYFUNCTION("GOOGLETRANSLATE(D4, ""he"", ""en"")"),"these")</f>
        <v>these</v>
      </c>
      <c r="F4" s="4"/>
      <c r="G4" s="4"/>
      <c r="H4" s="4"/>
    </row>
    <row r="5" ht="15.75" customHeight="1">
      <c r="A5" s="3" t="s">
        <v>723</v>
      </c>
      <c r="B5" s="1" t="s">
        <v>1302</v>
      </c>
      <c r="C5" s="4">
        <v>4.0</v>
      </c>
      <c r="D5" s="5" t="s">
        <v>723</v>
      </c>
      <c r="E5" s="4" t="str">
        <f>IFERROR(__xludf.DUMMYFUNCTION("GOOGLETRANSLATE(D5, ""he"", ""en"")"),"to")</f>
        <v>to</v>
      </c>
      <c r="F5" s="4"/>
      <c r="G5" s="4"/>
      <c r="H5" s="4"/>
    </row>
    <row r="6" ht="15.75" customHeight="1">
      <c r="A6" s="3" t="s">
        <v>11001</v>
      </c>
      <c r="B6" s="1" t="s">
        <v>11002</v>
      </c>
      <c r="C6" s="4">
        <v>5.0</v>
      </c>
      <c r="D6" s="5" t="s">
        <v>11003</v>
      </c>
      <c r="E6" s="4" t="str">
        <f>IFERROR(__xludf.DUMMYFUNCTION("GOOGLETRANSLATE(D6, ""he"", ""en"")"),"in his temple")</f>
        <v>in his temple</v>
      </c>
      <c r="F6" s="4"/>
      <c r="G6" s="4"/>
      <c r="H6" s="4"/>
    </row>
    <row r="7" ht="15.75" customHeight="1">
      <c r="A7" s="3" t="s">
        <v>10789</v>
      </c>
      <c r="B7" s="1" t="s">
        <v>10790</v>
      </c>
      <c r="C7" s="4">
        <v>6.0</v>
      </c>
      <c r="D7" s="5" t="s">
        <v>10789</v>
      </c>
      <c r="E7" s="4" t="str">
        <f>IFERROR(__xludf.DUMMYFUNCTION("GOOGLETRANSLATE(D7, ""he"", ""en"")"),"Hallelujah")</f>
        <v>Hallelujah</v>
      </c>
      <c r="F7" s="4"/>
      <c r="G7" s="4"/>
      <c r="H7" s="4"/>
    </row>
    <row r="8" ht="15.75" customHeight="1">
      <c r="A8" s="3" t="s">
        <v>11004</v>
      </c>
      <c r="B8" s="1" t="s">
        <v>11005</v>
      </c>
      <c r="C8" s="4">
        <v>7.0</v>
      </c>
      <c r="D8" s="5" t="s">
        <v>11006</v>
      </c>
      <c r="E8" s="4" t="str">
        <f>IFERROR(__xludf.DUMMYFUNCTION("GOOGLETRANSLATE(D8, ""he"", ""en"")"),"in the sky")</f>
        <v>in the sky</v>
      </c>
      <c r="F8" s="4"/>
      <c r="G8" s="4"/>
      <c r="H8" s="4"/>
    </row>
    <row r="9" ht="15.75" customHeight="1">
      <c r="A9" s="3" t="s">
        <v>2159</v>
      </c>
      <c r="B9" s="1" t="s">
        <v>11007</v>
      </c>
      <c r="C9" s="4">
        <v>8.0</v>
      </c>
      <c r="D9" s="5" t="s">
        <v>11008</v>
      </c>
      <c r="E9" s="4" t="str">
        <f>IFERROR(__xludf.DUMMYFUNCTION("GOOGLETRANSLATE(D9, ""he"", ""en"")"),"Uzo:")</f>
        <v>Uzo:</v>
      </c>
      <c r="F9" s="4"/>
      <c r="G9" s="4"/>
      <c r="H9" s="4"/>
    </row>
    <row r="10" ht="15.75" customHeight="1">
      <c r="A10" s="24" t="s">
        <v>25</v>
      </c>
      <c r="B10" s="25">
        <v>2.0</v>
      </c>
      <c r="C10" s="4">
        <v>9.0</v>
      </c>
      <c r="D10" s="5" t="s">
        <v>26</v>
      </c>
      <c r="E10" s="4" t="str">
        <f>IFERROR(__xludf.DUMMYFUNCTION("GOOGLETRANSLATE(D10, ""he"", ""en"")"),"{on}")</f>
        <v>{on}</v>
      </c>
      <c r="F10" s="4"/>
      <c r="G10" s="4"/>
      <c r="H10" s="4"/>
    </row>
    <row r="11" ht="15.75" customHeight="1">
      <c r="A11" s="3" t="s">
        <v>10789</v>
      </c>
      <c r="B11" s="1" t="s">
        <v>10790</v>
      </c>
      <c r="C11" s="4">
        <v>10.0</v>
      </c>
      <c r="D11" s="5" t="s">
        <v>10789</v>
      </c>
      <c r="E11" s="4" t="str">
        <f>IFERROR(__xludf.DUMMYFUNCTION("GOOGLETRANSLATE(D11, ""he"", ""en"")"),"Hallelujah")</f>
        <v>Hallelujah</v>
      </c>
      <c r="F11" s="4"/>
      <c r="G11" s="4"/>
      <c r="H11" s="4"/>
    </row>
    <row r="12" ht="15.75" customHeight="1">
      <c r="A12" s="3" t="s">
        <v>11009</v>
      </c>
      <c r="B12" s="1" t="s">
        <v>11010</v>
      </c>
      <c r="C12" s="4">
        <v>11.0</v>
      </c>
      <c r="D12" s="5" t="s">
        <v>11009</v>
      </c>
      <c r="E12" s="4" t="str">
        <f>IFERROR(__xludf.DUMMYFUNCTION("GOOGLETRANSLATE(D12, ""he"", ""en"")"),"in his heroics")</f>
        <v>in his heroics</v>
      </c>
      <c r="F12" s="4"/>
      <c r="G12" s="4"/>
      <c r="H12" s="4"/>
    </row>
    <row r="13" ht="15.75" customHeight="1">
      <c r="A13" s="3" t="s">
        <v>10789</v>
      </c>
      <c r="B13" s="1" t="s">
        <v>10790</v>
      </c>
      <c r="C13" s="4">
        <v>12.0</v>
      </c>
      <c r="D13" s="5" t="s">
        <v>10789</v>
      </c>
      <c r="E13" s="4" t="str">
        <f>IFERROR(__xludf.DUMMYFUNCTION("GOOGLETRANSLATE(D13, ""he"", ""en"")"),"Hallelujah")</f>
        <v>Hallelujah</v>
      </c>
      <c r="F13" s="4"/>
      <c r="G13" s="4"/>
      <c r="H13" s="4"/>
    </row>
    <row r="14" ht="15.75" customHeight="1">
      <c r="A14" s="3" t="s">
        <v>11011</v>
      </c>
      <c r="B14" s="1" t="s">
        <v>11012</v>
      </c>
      <c r="C14" s="4">
        <v>13.0</v>
      </c>
      <c r="D14" s="5" t="s">
        <v>11013</v>
      </c>
      <c r="E14" s="4" t="str">
        <f>IFERROR(__xludf.DUMMYFUNCTION("GOOGLETRANSLATE(D14, ""he"", ""en"")"),"Cabbage")</f>
        <v>Cabbage</v>
      </c>
      <c r="F14" s="4"/>
      <c r="G14" s="4"/>
      <c r="H14" s="4"/>
    </row>
    <row r="15" ht="15.75" customHeight="1">
      <c r="A15" s="3" t="s">
        <v>11014</v>
      </c>
      <c r="B15" s="1" t="s">
        <v>11015</v>
      </c>
      <c r="C15" s="4">
        <v>14.0</v>
      </c>
      <c r="D15" s="5" t="s">
        <v>11016</v>
      </c>
      <c r="E15" s="4" t="str">
        <f>IFERROR(__xludf.DUMMYFUNCTION("GOOGLETRANSLATE(D15, ""he"", ""en"")"),"Its size:")</f>
        <v>Its size:</v>
      </c>
      <c r="F15" s="4"/>
      <c r="G15" s="4"/>
      <c r="H15" s="4"/>
    </row>
    <row r="16" ht="15.75" customHeight="1">
      <c r="A16" s="24" t="s">
        <v>49</v>
      </c>
      <c r="B16" s="25">
        <v>3.0</v>
      </c>
      <c r="C16" s="4">
        <v>15.0</v>
      </c>
      <c r="D16" s="5" t="s">
        <v>50</v>
      </c>
      <c r="E16" s="4" t="str">
        <f>IFERROR(__xludf.DUMMYFUNCTION("GOOGLETRANSLATE(D16, ""he"", ""en"")"),"{third}")</f>
        <v>{third}</v>
      </c>
      <c r="F16" s="4"/>
      <c r="G16" s="4"/>
      <c r="H16" s="4"/>
    </row>
    <row r="17" ht="15.75" customHeight="1">
      <c r="A17" s="3" t="s">
        <v>10789</v>
      </c>
      <c r="B17" s="1" t="s">
        <v>10790</v>
      </c>
      <c r="C17" s="4">
        <v>16.0</v>
      </c>
      <c r="D17" s="5" t="s">
        <v>10789</v>
      </c>
      <c r="E17" s="4" t="str">
        <f>IFERROR(__xludf.DUMMYFUNCTION("GOOGLETRANSLATE(D17, ""he"", ""en"")"),"Hallelujah")</f>
        <v>Hallelujah</v>
      </c>
      <c r="F17" s="4"/>
      <c r="G17" s="4"/>
      <c r="H17" s="4"/>
    </row>
    <row r="18" ht="15.75" customHeight="1">
      <c r="A18" s="3" t="s">
        <v>11017</v>
      </c>
      <c r="B18" s="1" t="s">
        <v>11018</v>
      </c>
      <c r="C18" s="4">
        <v>17.0</v>
      </c>
      <c r="D18" s="5" t="s">
        <v>11019</v>
      </c>
      <c r="E18" s="4" t="str">
        <f>IFERROR(__xludf.DUMMYFUNCTION("GOOGLETRANSLATE(D18, ""he"", ""en"")"),"in a file")</f>
        <v>in a file</v>
      </c>
      <c r="F18" s="4"/>
      <c r="G18" s="4"/>
      <c r="H18" s="4"/>
    </row>
    <row r="19" ht="15.75" customHeight="1">
      <c r="A19" s="3" t="s">
        <v>2929</v>
      </c>
      <c r="B19" s="1" t="s">
        <v>11020</v>
      </c>
      <c r="C19" s="4">
        <v>18.0</v>
      </c>
      <c r="D19" s="5" t="s">
        <v>2929</v>
      </c>
      <c r="E19" s="4" t="str">
        <f>IFERROR(__xludf.DUMMYFUNCTION("GOOGLETRANSLATE(D19, ""he"", ""en"")"),"shofar")</f>
        <v>shofar</v>
      </c>
      <c r="F19" s="4"/>
      <c r="G19" s="4"/>
      <c r="H19" s="4"/>
    </row>
    <row r="20" ht="15.75" customHeight="1">
      <c r="A20" s="3" t="s">
        <v>10789</v>
      </c>
      <c r="B20" s="1" t="s">
        <v>10790</v>
      </c>
      <c r="C20" s="4">
        <v>19.0</v>
      </c>
      <c r="D20" s="5" t="s">
        <v>10789</v>
      </c>
      <c r="E20" s="4" t="str">
        <f>IFERROR(__xludf.DUMMYFUNCTION("GOOGLETRANSLATE(D20, ""he"", ""en"")"),"Hallelujah")</f>
        <v>Hallelujah</v>
      </c>
      <c r="F20" s="4"/>
      <c r="G20" s="4"/>
      <c r="H20" s="4"/>
    </row>
    <row r="21" ht="15.75" customHeight="1">
      <c r="A21" s="3" t="s">
        <v>10145</v>
      </c>
      <c r="B21" s="1" t="s">
        <v>10146</v>
      </c>
      <c r="C21" s="4">
        <v>20.0</v>
      </c>
      <c r="D21" s="5" t="s">
        <v>10157</v>
      </c>
      <c r="E21" s="4" t="str">
        <f>IFERROR(__xludf.DUMMYFUNCTION("GOOGLETRANSLATE(D21, ""he"", ""en"")"),"in a harp")</f>
        <v>in a harp</v>
      </c>
      <c r="F21" s="4"/>
      <c r="G21" s="4"/>
      <c r="H21" s="4"/>
    </row>
    <row r="22" ht="15.75" customHeight="1">
      <c r="A22" s="3" t="s">
        <v>10936</v>
      </c>
      <c r="B22" s="1" t="s">
        <v>11021</v>
      </c>
      <c r="C22" s="4">
        <v>21.0</v>
      </c>
      <c r="D22" s="5" t="s">
        <v>11022</v>
      </c>
      <c r="E22" s="4" t="str">
        <f>IFERROR(__xludf.DUMMYFUNCTION("GOOGLETRANSLATE(D22, ""he"", ""en"")"),"and violin:")</f>
        <v>and violin:</v>
      </c>
      <c r="F22" s="4"/>
      <c r="G22" s="4"/>
      <c r="H22" s="4"/>
    </row>
    <row r="23" ht="15.75" customHeight="1">
      <c r="A23" s="8" t="s">
        <v>69</v>
      </c>
      <c r="B23" s="17">
        <v>4.0</v>
      </c>
      <c r="C23" s="4">
        <v>22.0</v>
      </c>
      <c r="D23" s="5" t="s">
        <v>70</v>
      </c>
      <c r="E23" s="4" t="str">
        <f>IFERROR(__xludf.DUMMYFUNCTION("GOOGLETRANSLATE(D23, ""he"", ""en"")"),"{d}")</f>
        <v>{d}</v>
      </c>
      <c r="F23" s="4"/>
      <c r="G23" s="4"/>
      <c r="H23" s="4"/>
    </row>
    <row r="24" ht="15.75" customHeight="1">
      <c r="A24" s="3" t="s">
        <v>10789</v>
      </c>
      <c r="B24" s="1" t="s">
        <v>10790</v>
      </c>
      <c r="C24" s="4">
        <v>23.0</v>
      </c>
      <c r="D24" s="5" t="s">
        <v>10789</v>
      </c>
      <c r="E24" s="4" t="str">
        <f>IFERROR(__xludf.DUMMYFUNCTION("GOOGLETRANSLATE(D24, ""he"", ""en"")"),"Hallelujah")</f>
        <v>Hallelujah</v>
      </c>
      <c r="F24" s="4"/>
      <c r="G24" s="4"/>
      <c r="H24" s="4"/>
    </row>
    <row r="25" ht="15.75" customHeight="1">
      <c r="A25" s="3" t="s">
        <v>10933</v>
      </c>
      <c r="B25" s="1" t="s">
        <v>10934</v>
      </c>
      <c r="C25" s="4">
        <v>24.0</v>
      </c>
      <c r="D25" s="5" t="s">
        <v>11023</v>
      </c>
      <c r="E25" s="4" t="str">
        <f>IFERROR(__xludf.DUMMYFUNCTION("GOOGLETRANSLATE(D25, ""he"", ""en"")"),"in a drum")</f>
        <v>in a drum</v>
      </c>
      <c r="F25" s="4"/>
      <c r="G25" s="4"/>
      <c r="H25" s="4"/>
    </row>
    <row r="26" ht="15.75" customHeight="1">
      <c r="A26" s="3" t="s">
        <v>11024</v>
      </c>
      <c r="B26" s="1" t="s">
        <v>11025</v>
      </c>
      <c r="C26" s="4">
        <v>25.0</v>
      </c>
      <c r="D26" s="5" t="s">
        <v>11024</v>
      </c>
      <c r="E26" s="4" t="str">
        <f>IFERROR(__xludf.DUMMYFUNCTION("GOOGLETRANSLATE(D26, ""he"", ""en"")"),"and dance")</f>
        <v>and dance</v>
      </c>
      <c r="F26" s="4"/>
      <c r="G26" s="4"/>
      <c r="H26" s="4"/>
    </row>
    <row r="27" ht="15.75" customHeight="1">
      <c r="A27" s="3" t="s">
        <v>10789</v>
      </c>
      <c r="B27" s="1" t="s">
        <v>10790</v>
      </c>
      <c r="C27" s="4">
        <v>26.0</v>
      </c>
      <c r="D27" s="5" t="s">
        <v>10789</v>
      </c>
      <c r="E27" s="4" t="str">
        <f>IFERROR(__xludf.DUMMYFUNCTION("GOOGLETRANSLATE(D27, ""he"", ""en"")"),"Hallelujah")</f>
        <v>Hallelujah</v>
      </c>
      <c r="F27" s="4"/>
      <c r="G27" s="4"/>
      <c r="H27" s="4"/>
    </row>
    <row r="28" ht="15.75" customHeight="1">
      <c r="A28" s="3" t="s">
        <v>11026</v>
      </c>
      <c r="B28" s="1" t="s">
        <v>11027</v>
      </c>
      <c r="C28" s="4">
        <v>27.0</v>
      </c>
      <c r="D28" s="5" t="s">
        <v>11028</v>
      </c>
      <c r="E28" s="4" t="str">
        <f>IFERROR(__xludf.DUMMYFUNCTION("GOOGLETRANSLATE(D28, ""he"", ""en"")"),"in species")</f>
        <v>in species</v>
      </c>
      <c r="F28" s="4"/>
      <c r="G28" s="4"/>
      <c r="H28" s="4"/>
    </row>
    <row r="29" ht="15.75" customHeight="1">
      <c r="A29" s="3" t="s">
        <v>11029</v>
      </c>
      <c r="B29" s="1" t="s">
        <v>11030</v>
      </c>
      <c r="C29" s="4">
        <v>28.0</v>
      </c>
      <c r="D29" s="5" t="s">
        <v>11031</v>
      </c>
      <c r="E29" s="4" t="str">
        <f>IFERROR(__xludf.DUMMYFUNCTION("GOOGLETRANSLATE(D29, ""he"", ""en"")"),"and organ:")</f>
        <v>and organ:</v>
      </c>
      <c r="F29" s="4"/>
      <c r="G29" s="4"/>
      <c r="H29" s="4"/>
    </row>
    <row r="30" ht="15.75" customHeight="1">
      <c r="A30" s="8" t="s">
        <v>94</v>
      </c>
      <c r="B30" s="17">
        <v>5.0</v>
      </c>
      <c r="C30" s="4">
        <v>29.0</v>
      </c>
      <c r="D30" s="5" t="s">
        <v>95</v>
      </c>
      <c r="E30" s="4" t="str">
        <f>IFERROR(__xludf.DUMMYFUNCTION("GOOGLETRANSLATE(D30, ""he"", ""en"")"),"{the}")</f>
        <v>{the}</v>
      </c>
      <c r="F30" s="4"/>
      <c r="G30" s="4"/>
      <c r="H30" s="4"/>
    </row>
    <row r="31" ht="15.75" customHeight="1">
      <c r="A31" s="3" t="s">
        <v>10789</v>
      </c>
      <c r="B31" s="1" t="s">
        <v>10790</v>
      </c>
      <c r="C31" s="4">
        <v>30.0</v>
      </c>
      <c r="D31" s="5" t="s">
        <v>10789</v>
      </c>
      <c r="E31" s="4" t="str">
        <f>IFERROR(__xludf.DUMMYFUNCTION("GOOGLETRANSLATE(D31, ""he"", ""en"")"),"Hallelujah")</f>
        <v>Hallelujah</v>
      </c>
      <c r="F31" s="4"/>
      <c r="G31" s="4"/>
      <c r="H31" s="4"/>
    </row>
    <row r="32" ht="15.75" customHeight="1">
      <c r="A32" s="3" t="s">
        <v>11032</v>
      </c>
      <c r="B32" s="1" t="s">
        <v>11033</v>
      </c>
      <c r="C32" s="4">
        <v>31.0</v>
      </c>
      <c r="D32" s="5" t="s">
        <v>11034</v>
      </c>
      <c r="E32" s="4" t="str">
        <f>IFERROR(__xludf.DUMMYFUNCTION("GOOGLETRANSLATE(D32, ""he"", ""en"")"),"Bcelzli")</f>
        <v>Bcelzli</v>
      </c>
      <c r="F32" s="4"/>
      <c r="G32" s="4"/>
      <c r="H32" s="4"/>
    </row>
    <row r="33" ht="15.75" customHeight="1">
      <c r="A33" s="3" t="s">
        <v>2121</v>
      </c>
      <c r="B33" s="1" t="s">
        <v>11035</v>
      </c>
      <c r="C33" s="4">
        <v>32.0</v>
      </c>
      <c r="D33" s="5" t="s">
        <v>1406</v>
      </c>
      <c r="E33" s="4" t="str">
        <f>IFERROR(__xludf.DUMMYFUNCTION("GOOGLETRANSLATE(D33, ""he"", ""en"")"),"audio")</f>
        <v>audio</v>
      </c>
      <c r="F33" s="4"/>
      <c r="G33" s="4"/>
      <c r="H33" s="4"/>
    </row>
    <row r="34" ht="15.75" customHeight="1">
      <c r="A34" s="3" t="s">
        <v>10789</v>
      </c>
      <c r="B34" s="1" t="s">
        <v>10790</v>
      </c>
      <c r="C34" s="4">
        <v>33.0</v>
      </c>
      <c r="D34" s="5" t="s">
        <v>10789</v>
      </c>
      <c r="E34" s="4" t="str">
        <f>IFERROR(__xludf.DUMMYFUNCTION("GOOGLETRANSLATE(D34, ""he"", ""en"")"),"Hallelujah")</f>
        <v>Hallelujah</v>
      </c>
      <c r="F34" s="4"/>
      <c r="G34" s="4"/>
      <c r="H34" s="4"/>
    </row>
    <row r="35" ht="15.75" customHeight="1">
      <c r="A35" s="3" t="s">
        <v>11032</v>
      </c>
      <c r="B35" s="1" t="s">
        <v>11036</v>
      </c>
      <c r="C35" s="4">
        <v>34.0</v>
      </c>
      <c r="D35" s="5" t="s">
        <v>11037</v>
      </c>
      <c r="E35" s="4" t="str">
        <f>IFERROR(__xludf.DUMMYFUNCTION("GOOGLETRANSLATE(D35, ""he"", ""en"")"),"in tsiltsli")</f>
        <v>in tsiltsli</v>
      </c>
      <c r="F35" s="4"/>
      <c r="G35" s="4"/>
      <c r="H35" s="4"/>
    </row>
    <row r="36" ht="15.75" customHeight="1">
      <c r="A36" s="3" t="s">
        <v>4774</v>
      </c>
      <c r="B36" s="1" t="s">
        <v>11038</v>
      </c>
      <c r="C36" s="4">
        <v>35.0</v>
      </c>
      <c r="D36" s="5" t="s">
        <v>11039</v>
      </c>
      <c r="E36" s="4" t="str">
        <f>IFERROR(__xludf.DUMMYFUNCTION("GOOGLETRANSLATE(D36, ""he"", ""en"")"),"cheer:")</f>
        <v>cheer:</v>
      </c>
      <c r="F36" s="4"/>
      <c r="G36" s="4"/>
      <c r="H36" s="4"/>
    </row>
    <row r="37" ht="15.75" customHeight="1">
      <c r="A37" s="8" t="s">
        <v>112</v>
      </c>
      <c r="B37" s="17">
        <v>6.0</v>
      </c>
      <c r="C37" s="4">
        <v>36.0</v>
      </c>
      <c r="D37" s="5" t="s">
        <v>114</v>
      </c>
      <c r="E37" s="4" t="str">
        <f>IFERROR(__xludf.DUMMYFUNCTION("GOOGLETRANSLATE(D37, ""he"", ""en"")"),"{and}")</f>
        <v>{and}</v>
      </c>
      <c r="F37" s="4"/>
      <c r="G37" s="4"/>
      <c r="H37" s="4"/>
    </row>
    <row r="38" ht="15.75" customHeight="1">
      <c r="A38" s="3" t="s">
        <v>189</v>
      </c>
      <c r="B38" s="1" t="s">
        <v>3806</v>
      </c>
      <c r="C38" s="4">
        <v>37.0</v>
      </c>
      <c r="D38" s="5" t="s">
        <v>208</v>
      </c>
      <c r="E38" s="4" t="str">
        <f>IFERROR(__xludf.DUMMYFUNCTION("GOOGLETRANSLATE(D38, ""he"", ""en"")"),"all")</f>
        <v>all</v>
      </c>
      <c r="F38" s="4"/>
      <c r="G38" s="4"/>
      <c r="H38" s="4"/>
    </row>
    <row r="39" ht="15.75" customHeight="1">
      <c r="A39" s="3" t="s">
        <v>11040</v>
      </c>
      <c r="B39" s="1" t="s">
        <v>11041</v>
      </c>
      <c r="C39" s="4">
        <v>38.0</v>
      </c>
      <c r="D39" s="5" t="s">
        <v>11042</v>
      </c>
      <c r="E39" s="4" t="str">
        <f>IFERROR(__xludf.DUMMYFUNCTION("GOOGLETRANSLATE(D39, ""he"", ""en"")"),"the soul")</f>
        <v>the soul</v>
      </c>
      <c r="F39" s="4"/>
      <c r="G39" s="4"/>
      <c r="H39" s="4"/>
    </row>
    <row r="40" ht="15.75" customHeight="1">
      <c r="A40" s="3" t="s">
        <v>11043</v>
      </c>
      <c r="B40" s="1" t="s">
        <v>11044</v>
      </c>
      <c r="C40" s="4">
        <v>39.0</v>
      </c>
      <c r="D40" s="5" t="s">
        <v>11045</v>
      </c>
      <c r="E40" s="4" t="str">
        <f>IFERROR(__xludf.DUMMYFUNCTION("GOOGLETRANSLATE(D40, ""he"", ""en"")"),"praise")</f>
        <v>praise</v>
      </c>
      <c r="F40" s="4"/>
      <c r="G40" s="4"/>
      <c r="H40" s="4"/>
    </row>
    <row r="41" ht="15.75" customHeight="1">
      <c r="A41" s="3" t="s">
        <v>761</v>
      </c>
      <c r="B41" s="1" t="s">
        <v>1066</v>
      </c>
      <c r="C41" s="4">
        <v>40.0</v>
      </c>
      <c r="D41" s="5" t="s">
        <v>761</v>
      </c>
      <c r="E41" s="4" t="str">
        <f>IFERROR(__xludf.DUMMYFUNCTION("GOOGLETRANSLATE(D41, ""he"", ""en"")"),"she")</f>
        <v>she</v>
      </c>
      <c r="F41" s="4"/>
      <c r="G41" s="4"/>
      <c r="H41" s="4"/>
    </row>
    <row r="42" ht="15.75" customHeight="1">
      <c r="A42" s="3" t="s">
        <v>8502</v>
      </c>
      <c r="B42" s="1" t="s">
        <v>10459</v>
      </c>
      <c r="C42" s="4">
        <v>41.0</v>
      </c>
      <c r="D42" s="5" t="s">
        <v>8954</v>
      </c>
      <c r="E42" s="4" t="str">
        <f>IFERROR(__xludf.DUMMYFUNCTION("GOOGLETRANSLATE(D42, ""he"", ""en"")"),"hallelujah:")</f>
        <v>hallelujah:</v>
      </c>
      <c r="F42" s="4"/>
      <c r="G42" s="4"/>
      <c r="H42" s="4"/>
    </row>
    <row r="43" ht="15.75" customHeight="1">
      <c r="E43" s="4" t="str">
        <f>IFERROR(__xludf.DUMMYFUNCTION("GOOGLETRANSLATE(D43, ""he"", ""en"")"),"#VALUE!")</f>
        <v>#VALUE!</v>
      </c>
    </row>
    <row r="44" ht="15.75" customHeight="1">
      <c r="E44" s="4" t="str">
        <f>IFERROR(__xludf.DUMMYFUNCTION("GOOGLETRANSLATE(D44, ""he"", ""en"")"),"#VALUE!")</f>
        <v>#VALUE!</v>
      </c>
    </row>
    <row r="45" ht="15.75" customHeight="1">
      <c r="E45" s="4" t="str">
        <f>IFERROR(__xludf.DUMMYFUNCTION("GOOGLETRANSLATE(D45, ""he"", ""en"")"),"#VALUE!")</f>
        <v>#VALUE!</v>
      </c>
    </row>
    <row r="46" ht="15.75" customHeight="1">
      <c r="E46" s="4" t="str">
        <f>IFERROR(__xludf.DUMMYFUNCTION("GOOGLETRANSLATE(D46, ""he"", ""en"")"),"#VALUE!")</f>
        <v>#VALUE!</v>
      </c>
    </row>
    <row r="47" ht="15.75" customHeight="1">
      <c r="E47" s="4" t="str">
        <f>IFERROR(__xludf.DUMMYFUNCTION("GOOGLETRANSLATE(D47, ""he"", ""en"")"),"#VALUE!")</f>
        <v>#VALUE!</v>
      </c>
    </row>
    <row r="48" ht="15.75" customHeight="1">
      <c r="E48" s="4" t="str">
        <f>IFERROR(__xludf.DUMMYFUNCTION("GOOGLETRANSLATE(D48, ""he"", ""en"")"),"#VALUE!")</f>
        <v>#VALUE!</v>
      </c>
    </row>
    <row r="49" ht="15.75" customHeight="1">
      <c r="E49" s="4" t="str">
        <f>IFERROR(__xludf.DUMMYFUNCTION("GOOGLETRANSLATE(D49, ""he"", ""en"")"),"#VALUE!")</f>
        <v>#VALUE!</v>
      </c>
    </row>
    <row r="50" ht="15.75" customHeight="1">
      <c r="E50" s="4" t="str">
        <f>IFERROR(__xludf.DUMMYFUNCTION("GOOGLETRANSLATE(D50, ""he"", ""en"")"),"#VALUE!")</f>
        <v>#VALUE!</v>
      </c>
    </row>
    <row r="51" ht="15.75" customHeight="1">
      <c r="E51" s="4" t="str">
        <f>IFERROR(__xludf.DUMMYFUNCTION("GOOGLETRANSLATE(D51, ""he"", ""en"")"),"#VALUE!")</f>
        <v>#VALUE!</v>
      </c>
    </row>
    <row r="52" ht="15.75" customHeight="1">
      <c r="E52" s="4" t="str">
        <f>IFERROR(__xludf.DUMMYFUNCTION("GOOGLETRANSLATE(D52, ""he"", ""en"")"),"#VALUE!")</f>
        <v>#VALUE!</v>
      </c>
    </row>
    <row r="53" ht="15.75" customHeight="1">
      <c r="E53" s="4" t="str">
        <f>IFERROR(__xludf.DUMMYFUNCTION("GOOGLETRANSLATE(D53, ""he"", ""en"")"),"#VALUE!")</f>
        <v>#VALUE!</v>
      </c>
    </row>
    <row r="54" ht="15.75" customHeight="1">
      <c r="E54" s="4" t="str">
        <f>IFERROR(__xludf.DUMMYFUNCTION("GOOGLETRANSLATE(D54, ""he"", ""en"")"),"#VALUE!")</f>
        <v>#VALUE!</v>
      </c>
    </row>
    <row r="55" ht="15.75" customHeight="1">
      <c r="E55" s="4" t="str">
        <f>IFERROR(__xludf.DUMMYFUNCTION("GOOGLETRANSLATE(D55, ""he"", ""en"")"),"#VALUE!")</f>
        <v>#VALUE!</v>
      </c>
    </row>
    <row r="56" ht="15.75" customHeight="1">
      <c r="E56" s="4" t="str">
        <f>IFERROR(__xludf.DUMMYFUNCTION("GOOGLETRANSLATE(D56, ""he"", ""en"")"),"#VALUE!")</f>
        <v>#VALUE!</v>
      </c>
    </row>
    <row r="57" ht="15.75" customHeight="1">
      <c r="E57" s="4" t="str">
        <f>IFERROR(__xludf.DUMMYFUNCTION("GOOGLETRANSLATE(D57, ""he"", ""en"")"),"#VALUE!")</f>
        <v>#VALUE!</v>
      </c>
    </row>
    <row r="58" ht="15.75" customHeight="1">
      <c r="E58" s="4" t="str">
        <f>IFERROR(__xludf.DUMMYFUNCTION("GOOGLETRANSLATE(D58, ""he"", ""en"")"),"#VALUE!")</f>
        <v>#VALUE!</v>
      </c>
    </row>
    <row r="59" ht="15.75" customHeight="1">
      <c r="E59" s="4" t="str">
        <f>IFERROR(__xludf.DUMMYFUNCTION("GOOGLETRANSLATE(D59, ""he"", ""en"")"),"#VALUE!")</f>
        <v>#VALUE!</v>
      </c>
    </row>
    <row r="60" ht="15.75" customHeight="1">
      <c r="E60" s="4" t="str">
        <f>IFERROR(__xludf.DUMMYFUNCTION("GOOGLETRANSLATE(D60, ""he"", ""en"")"),"#VALUE!")</f>
        <v>#VALUE!</v>
      </c>
    </row>
    <row r="61" ht="15.75" customHeight="1">
      <c r="E61" s="4" t="str">
        <f>IFERROR(__xludf.DUMMYFUNCTION("GOOGLETRANSLATE(D61, ""he"", ""en"")"),"#VALUE!")</f>
        <v>#VALUE!</v>
      </c>
    </row>
    <row r="62" ht="15.75" customHeight="1">
      <c r="E62" s="4" t="str">
        <f>IFERROR(__xludf.DUMMYFUNCTION("GOOGLETRANSLATE(D62, ""he"", ""en"")"),"#VALUE!")</f>
        <v>#VALUE!</v>
      </c>
    </row>
    <row r="63" ht="15.75" customHeight="1">
      <c r="E63" s="4" t="str">
        <f>IFERROR(__xludf.DUMMYFUNCTION("GOOGLETRANSLATE(D63, ""he"", ""en"")"),"#VALUE!")</f>
        <v>#VALUE!</v>
      </c>
    </row>
    <row r="64" ht="15.75" customHeight="1">
      <c r="E64" s="4" t="str">
        <f>IFERROR(__xludf.DUMMYFUNCTION("GOOGLETRANSLATE(D64, ""he"", ""en"")"),"#VALUE!")</f>
        <v>#VALUE!</v>
      </c>
    </row>
    <row r="65" ht="15.75" customHeight="1">
      <c r="E65" s="4" t="str">
        <f>IFERROR(__xludf.DUMMYFUNCTION("GOOGLETRANSLATE(D65, ""he"", ""en"")"),"#VALUE!")</f>
        <v>#VALUE!</v>
      </c>
    </row>
    <row r="66" ht="15.75" customHeight="1">
      <c r="E66" s="4" t="str">
        <f>IFERROR(__xludf.DUMMYFUNCTION("GOOGLETRANSLATE(D66, ""he"", ""en"")"),"#VALUE!")</f>
        <v>#VALUE!</v>
      </c>
    </row>
    <row r="67" ht="15.75" customHeight="1">
      <c r="E67" s="4" t="str">
        <f>IFERROR(__xludf.DUMMYFUNCTION("GOOGLETRANSLATE(D67, ""he"", ""en"")"),"#VALUE!")</f>
        <v>#VALUE!</v>
      </c>
    </row>
    <row r="68" ht="15.75" customHeight="1">
      <c r="E68" s="4" t="str">
        <f>IFERROR(__xludf.DUMMYFUNCTION("GOOGLETRANSLATE(D68, ""he"", ""en"")"),"#VALUE!")</f>
        <v>#VALUE!</v>
      </c>
    </row>
    <row r="69" ht="15.75" customHeight="1">
      <c r="E69" s="4" t="str">
        <f>IFERROR(__xludf.DUMMYFUNCTION("GOOGLETRANSLATE(D69, ""he"", ""en"")"),"#VALUE!")</f>
        <v>#VALUE!</v>
      </c>
    </row>
    <row r="70" ht="15.75" customHeight="1">
      <c r="E70" s="4" t="str">
        <f>IFERROR(__xludf.DUMMYFUNCTION("GOOGLETRANSLATE(D70, ""he"", ""en"")"),"#VALUE!")</f>
        <v>#VALUE!</v>
      </c>
    </row>
    <row r="71" ht="15.75" customHeight="1">
      <c r="E71" s="4" t="str">
        <f>IFERROR(__xludf.DUMMYFUNCTION("GOOGLETRANSLATE(D71, ""he"", ""en"")"),"#VALUE!")</f>
        <v>#VALUE!</v>
      </c>
    </row>
    <row r="72" ht="15.75" customHeight="1">
      <c r="E72" s="4" t="str">
        <f>IFERROR(__xludf.DUMMYFUNCTION("GOOGLETRANSLATE(D72, ""he"", ""en"")"),"#VALUE!")</f>
        <v>#VALUE!</v>
      </c>
    </row>
    <row r="73" ht="15.75" customHeight="1">
      <c r="E73" s="4" t="str">
        <f>IFERROR(__xludf.DUMMYFUNCTION("GOOGLETRANSLATE(D73, ""he"", ""en"")"),"#VALUE!")</f>
        <v>#VALUE!</v>
      </c>
    </row>
    <row r="74" ht="15.75" customHeight="1">
      <c r="E74" s="4" t="str">
        <f>IFERROR(__xludf.DUMMYFUNCTION("GOOGLETRANSLATE(D74, ""he"", ""en"")"),"#VALUE!")</f>
        <v>#VALUE!</v>
      </c>
    </row>
    <row r="75" ht="15.75" customHeight="1">
      <c r="E75" s="4" t="str">
        <f>IFERROR(__xludf.DUMMYFUNCTION("GOOGLETRANSLATE(D75, ""he"", ""en"")"),"#VALUE!")</f>
        <v>#VALUE!</v>
      </c>
    </row>
    <row r="76" ht="15.75" customHeight="1">
      <c r="E76" s="4" t="str">
        <f>IFERROR(__xludf.DUMMYFUNCTION("GOOGLETRANSLATE(D76, ""he"", ""en"")"),"#VALUE!")</f>
        <v>#VALUE!</v>
      </c>
    </row>
    <row r="77" ht="15.75" customHeight="1">
      <c r="E77" s="4" t="str">
        <f>IFERROR(__xludf.DUMMYFUNCTION("GOOGLETRANSLATE(D77, ""he"", ""en"")"),"#VALUE!")</f>
        <v>#VALUE!</v>
      </c>
    </row>
    <row r="78" ht="15.75" customHeight="1">
      <c r="E78" s="4" t="str">
        <f>IFERROR(__xludf.DUMMYFUNCTION("GOOGLETRANSLATE(D78, ""he"", ""en"")"),"#VALUE!")</f>
        <v>#VALUE!</v>
      </c>
    </row>
    <row r="79" ht="15.75" customHeight="1">
      <c r="E79" s="4" t="str">
        <f>IFERROR(__xludf.DUMMYFUNCTION("GOOGLETRANSLATE(D79, ""he"", ""en"")"),"#VALUE!")</f>
        <v>#VALUE!</v>
      </c>
    </row>
    <row r="80" ht="15.75" customHeight="1">
      <c r="E80" s="4" t="str">
        <f>IFERROR(__xludf.DUMMYFUNCTION("GOOGLETRANSLATE(D80, ""he"", ""en"")"),"#VALUE!")</f>
        <v>#VALUE!</v>
      </c>
    </row>
    <row r="81" ht="15.75" customHeight="1">
      <c r="E81" s="4" t="str">
        <f>IFERROR(__xludf.DUMMYFUNCTION("GOOGLETRANSLATE(D81, ""he"", ""en"")"),"#VALUE!")</f>
        <v>#VALUE!</v>
      </c>
    </row>
    <row r="82" ht="15.75" customHeight="1">
      <c r="E82" s="4" t="str">
        <f>IFERROR(__xludf.DUMMYFUNCTION("GOOGLETRANSLATE(D82, ""he"", ""en"")"),"#VALUE!")</f>
        <v>#VALUE!</v>
      </c>
    </row>
    <row r="83" ht="15.75" customHeight="1">
      <c r="E83" s="4" t="str">
        <f>IFERROR(__xludf.DUMMYFUNCTION("GOOGLETRANSLATE(D83, ""he"", ""en"")"),"#VALUE!")</f>
        <v>#VALUE!</v>
      </c>
    </row>
    <row r="84" ht="15.75" customHeight="1">
      <c r="E84" s="4" t="str">
        <f>IFERROR(__xludf.DUMMYFUNCTION("GOOGLETRANSLATE(D84, ""he"", ""en"")"),"#VALUE!")</f>
        <v>#VALUE!</v>
      </c>
    </row>
    <row r="85" ht="15.75" customHeight="1">
      <c r="E85" s="4" t="str">
        <f>IFERROR(__xludf.DUMMYFUNCTION("GOOGLETRANSLATE(D85, ""he"", ""en"")"),"#VALUE!")</f>
        <v>#VALUE!</v>
      </c>
    </row>
    <row r="86" ht="15.75" customHeight="1">
      <c r="E86" s="4" t="str">
        <f>IFERROR(__xludf.DUMMYFUNCTION("GOOGLETRANSLATE(D86, ""he"", ""en"")"),"#VALUE!")</f>
        <v>#VALUE!</v>
      </c>
    </row>
    <row r="87" ht="15.75" customHeight="1">
      <c r="E87" s="4" t="str">
        <f>IFERROR(__xludf.DUMMYFUNCTION("GOOGLETRANSLATE(D87, ""he"", ""en"")"),"#VALUE!")</f>
        <v>#VALUE!</v>
      </c>
    </row>
    <row r="88" ht="15.75" customHeight="1">
      <c r="E88" s="4" t="str">
        <f>IFERROR(__xludf.DUMMYFUNCTION("GOOGLETRANSLATE(D88, ""he"", ""en"")"),"#VALUE!")</f>
        <v>#VALUE!</v>
      </c>
    </row>
    <row r="89" ht="15.75" customHeight="1">
      <c r="E89" s="4" t="str">
        <f>IFERROR(__xludf.DUMMYFUNCTION("GOOGLETRANSLATE(D89, ""he"", ""en"")"),"#VALUE!")</f>
        <v>#VALUE!</v>
      </c>
    </row>
    <row r="90" ht="15.75" customHeight="1">
      <c r="E90" s="4" t="str">
        <f>IFERROR(__xludf.DUMMYFUNCTION("GOOGLETRANSLATE(D90, ""he"", ""en"")"),"#VALUE!")</f>
        <v>#VALUE!</v>
      </c>
    </row>
    <row r="91" ht="15.75" customHeight="1">
      <c r="E91" s="4" t="str">
        <f>IFERROR(__xludf.DUMMYFUNCTION("GOOGLETRANSLATE(D91, ""he"", ""en"")"),"#VALUE!")</f>
        <v>#VALUE!</v>
      </c>
    </row>
    <row r="92" ht="15.75" customHeight="1">
      <c r="E92" s="4" t="str">
        <f>IFERROR(__xludf.DUMMYFUNCTION("GOOGLETRANSLATE(D92, ""he"", ""en"")"),"#VALUE!")</f>
        <v>#VALUE!</v>
      </c>
    </row>
    <row r="93" ht="15.75" customHeight="1">
      <c r="E93" s="4" t="str">
        <f>IFERROR(__xludf.DUMMYFUNCTION("GOOGLETRANSLATE(D93, ""he"", ""en"")"),"#VALUE!")</f>
        <v>#VALUE!</v>
      </c>
    </row>
    <row r="94" ht="15.75" customHeight="1">
      <c r="E94" s="4" t="str">
        <f>IFERROR(__xludf.DUMMYFUNCTION("GOOGLETRANSLATE(D94, ""he"", ""en"")"),"#VALUE!")</f>
        <v>#VALUE!</v>
      </c>
    </row>
    <row r="95" ht="15.75" customHeight="1">
      <c r="E95" s="4" t="str">
        <f>IFERROR(__xludf.DUMMYFUNCTION("GOOGLETRANSLATE(D95, ""he"", ""en"")"),"#VALUE!")</f>
        <v>#VALUE!</v>
      </c>
    </row>
    <row r="96" ht="15.75" customHeight="1">
      <c r="E96" s="4" t="str">
        <f>IFERROR(__xludf.DUMMYFUNCTION("GOOGLETRANSLATE(D96, ""he"", ""en"")"),"#VALUE!")</f>
        <v>#VALUE!</v>
      </c>
    </row>
    <row r="97" ht="15.75" customHeight="1">
      <c r="E97" s="4" t="str">
        <f>IFERROR(__xludf.DUMMYFUNCTION("GOOGLETRANSLATE(D97, ""he"", ""en"")"),"#VALUE!")</f>
        <v>#VALUE!</v>
      </c>
    </row>
    <row r="98" ht="15.75" customHeight="1">
      <c r="E98" s="4" t="str">
        <f>IFERROR(__xludf.DUMMYFUNCTION("GOOGLETRANSLATE(D98, ""he"", ""en"")"),"#VALUE!")</f>
        <v>#VALUE!</v>
      </c>
    </row>
    <row r="99" ht="15.75" customHeight="1">
      <c r="E99" s="4" t="str">
        <f>IFERROR(__xludf.DUMMYFUNCTION("GOOGLETRANSLATE(D99, ""he"", ""en"")"),"#VALUE!")</f>
        <v>#VALUE!</v>
      </c>
    </row>
    <row r="100" ht="15.75" customHeight="1">
      <c r="E100" s="4" t="str">
        <f>IFERROR(__xludf.DUMMYFUNCTION("GOOGLETRANSLATE(D100, ""he"", ""en"")"),"#VALUE!")</f>
        <v>#VALUE!</v>
      </c>
    </row>
    <row r="101" ht="15.75" customHeight="1">
      <c r="E101" s="4" t="str">
        <f>IFERROR(__xludf.DUMMYFUNCTION("GOOGLETRANSLATE(D101, ""he"", ""en"")"),"#VALUE!")</f>
        <v>#VALUE!</v>
      </c>
    </row>
    <row r="102" ht="15.75" customHeight="1">
      <c r="E102" s="4" t="str">
        <f>IFERROR(__xludf.DUMMYFUNCTION("GOOGLETRANSLATE(D102, ""he"", ""en"")"),"#VALUE!")</f>
        <v>#VALUE!</v>
      </c>
    </row>
    <row r="103" ht="15.75" customHeight="1">
      <c r="E103" s="4" t="str">
        <f>IFERROR(__xludf.DUMMYFUNCTION("GOOGLETRANSLATE(D103, ""he"", ""en"")"),"#VALUE!")</f>
        <v>#VALUE!</v>
      </c>
    </row>
    <row r="104" ht="15.75" customHeight="1">
      <c r="E104" s="4" t="str">
        <f>IFERROR(__xludf.DUMMYFUNCTION("GOOGLETRANSLATE(D104, ""he"", ""en"")"),"#VALUE!")</f>
        <v>#VALUE!</v>
      </c>
    </row>
    <row r="105" ht="15.75" customHeight="1">
      <c r="E105" s="4" t="str">
        <f>IFERROR(__xludf.DUMMYFUNCTION("GOOGLETRANSLATE(D105, ""he"", ""en"")"),"#VALUE!")</f>
        <v>#VALUE!</v>
      </c>
    </row>
    <row r="106" ht="15.75" customHeight="1">
      <c r="E106" s="4" t="str">
        <f>IFERROR(__xludf.DUMMYFUNCTION("GOOGLETRANSLATE(D106, ""he"", ""en"")"),"#VALUE!")</f>
        <v>#VALUE!</v>
      </c>
    </row>
    <row r="107" ht="15.75" customHeight="1">
      <c r="E107" s="4" t="str">
        <f>IFERROR(__xludf.DUMMYFUNCTION("GOOGLETRANSLATE(D107, ""he"", ""en"")"),"#VALUE!")</f>
        <v>#VALUE!</v>
      </c>
    </row>
    <row r="108" ht="15.75" customHeight="1">
      <c r="E108" s="4" t="str">
        <f>IFERROR(__xludf.DUMMYFUNCTION("GOOGLETRANSLATE(D108, ""he"", ""en"")"),"#VALUE!")</f>
        <v>#VALUE!</v>
      </c>
    </row>
    <row r="109" ht="15.75" customHeight="1">
      <c r="E109" s="4" t="str">
        <f>IFERROR(__xludf.DUMMYFUNCTION("GOOGLETRANSLATE(D109, ""he"", ""en"")"),"#VALUE!")</f>
        <v>#VALUE!</v>
      </c>
    </row>
    <row r="110" ht="15.75" customHeight="1">
      <c r="E110" s="4" t="str">
        <f>IFERROR(__xludf.DUMMYFUNCTION("GOOGLETRANSLATE(D110, ""he"", ""en"")"),"#VALUE!")</f>
        <v>#VALUE!</v>
      </c>
    </row>
    <row r="111" ht="15.75" customHeight="1">
      <c r="E111" s="4" t="str">
        <f>IFERROR(__xludf.DUMMYFUNCTION("GOOGLETRANSLATE(D111, ""he"", ""en"")"),"#VALUE!")</f>
        <v>#VALUE!</v>
      </c>
    </row>
    <row r="112" ht="15.75" customHeight="1">
      <c r="E112" s="4" t="str">
        <f>IFERROR(__xludf.DUMMYFUNCTION("GOOGLETRANSLATE(D112, ""he"", ""en"")"),"#VALUE!")</f>
        <v>#VALUE!</v>
      </c>
    </row>
    <row r="113" ht="15.75" customHeight="1">
      <c r="E113" s="4" t="str">
        <f>IFERROR(__xludf.DUMMYFUNCTION("GOOGLETRANSLATE(D113, ""he"", ""en"")"),"#VALUE!")</f>
        <v>#VALUE!</v>
      </c>
    </row>
    <row r="114" ht="15.75" customHeight="1">
      <c r="E114" s="4" t="str">
        <f>IFERROR(__xludf.DUMMYFUNCTION("GOOGLETRANSLATE(D114, ""he"", ""en"")"),"#VALUE!")</f>
        <v>#VALUE!</v>
      </c>
    </row>
    <row r="115" ht="15.75" customHeight="1">
      <c r="E115" s="4" t="str">
        <f>IFERROR(__xludf.DUMMYFUNCTION("GOOGLETRANSLATE(D115, ""he"", ""en"")"),"#VALUE!")</f>
        <v>#VALUE!</v>
      </c>
    </row>
    <row r="116" ht="15.75" customHeight="1">
      <c r="E116" s="4" t="str">
        <f>IFERROR(__xludf.DUMMYFUNCTION("GOOGLETRANSLATE(D116, ""he"", ""en"")"),"#VALUE!")</f>
        <v>#VALUE!</v>
      </c>
    </row>
    <row r="117" ht="15.75" customHeight="1">
      <c r="E117" s="4" t="str">
        <f>IFERROR(__xludf.DUMMYFUNCTION("GOOGLETRANSLATE(D117, ""he"", ""en"")"),"#VALUE!")</f>
        <v>#VALUE!</v>
      </c>
    </row>
    <row r="118" ht="15.75" customHeight="1">
      <c r="E118" s="4" t="str">
        <f>IFERROR(__xludf.DUMMYFUNCTION("GOOGLETRANSLATE(D118, ""he"", ""en"")"),"#VALUE!")</f>
        <v>#VALUE!</v>
      </c>
    </row>
    <row r="119" ht="15.75" customHeight="1">
      <c r="E119" s="4" t="str">
        <f>IFERROR(__xludf.DUMMYFUNCTION("GOOGLETRANSLATE(D119, ""he"", ""en"")"),"#VALUE!")</f>
        <v>#VALUE!</v>
      </c>
    </row>
    <row r="120" ht="15.75" customHeight="1">
      <c r="E120" s="4" t="str">
        <f>IFERROR(__xludf.DUMMYFUNCTION("GOOGLETRANSLATE(D120, ""he"", ""en"")"),"#VALUE!")</f>
        <v>#VALUE!</v>
      </c>
    </row>
    <row r="121" ht="15.75" customHeight="1">
      <c r="E121" s="4" t="str">
        <f>IFERROR(__xludf.DUMMYFUNCTION("GOOGLETRANSLATE(D121, ""he"", ""en"")"),"#VALUE!")</f>
        <v>#VALUE!</v>
      </c>
    </row>
    <row r="122" ht="15.75" customHeight="1">
      <c r="E122" s="4" t="str">
        <f>IFERROR(__xludf.DUMMYFUNCTION("GOOGLETRANSLATE(D122, ""he"", ""en"")"),"#VALUE!")</f>
        <v>#VALUE!</v>
      </c>
    </row>
    <row r="123" ht="15.75" customHeight="1">
      <c r="E123" s="4" t="str">
        <f>IFERROR(__xludf.DUMMYFUNCTION("GOOGLETRANSLATE(D123, ""he"", ""en"")"),"#VALUE!")</f>
        <v>#VALUE!</v>
      </c>
    </row>
    <row r="124" ht="15.75" customHeight="1">
      <c r="E124" s="4" t="str">
        <f>IFERROR(__xludf.DUMMYFUNCTION("GOOGLETRANSLATE(D124, ""he"", ""en"")"),"#VALUE!")</f>
        <v>#VALUE!</v>
      </c>
    </row>
    <row r="125" ht="15.75" customHeight="1">
      <c r="E125" s="4" t="str">
        <f>IFERROR(__xludf.DUMMYFUNCTION("GOOGLETRANSLATE(D125, ""he"", ""en"")"),"#VALUE!")</f>
        <v>#VALUE!</v>
      </c>
    </row>
    <row r="126" ht="15.75" customHeight="1">
      <c r="E126" s="4" t="str">
        <f>IFERROR(__xludf.DUMMYFUNCTION("GOOGLETRANSLATE(D126, ""he"", ""en"")"),"#VALUE!")</f>
        <v>#VALUE!</v>
      </c>
    </row>
    <row r="127" ht="15.75" customHeight="1">
      <c r="E127" s="4" t="str">
        <f>IFERROR(__xludf.DUMMYFUNCTION("GOOGLETRANSLATE(D127, ""he"", ""en"")"),"#VALUE!")</f>
        <v>#VALUE!</v>
      </c>
    </row>
    <row r="128" ht="15.75" customHeight="1">
      <c r="E128" s="4" t="str">
        <f>IFERROR(__xludf.DUMMYFUNCTION("GOOGLETRANSLATE(D128, ""he"", ""en"")"),"#VALUE!")</f>
        <v>#VALUE!</v>
      </c>
    </row>
    <row r="129" ht="15.75" customHeight="1">
      <c r="E129" s="4" t="str">
        <f>IFERROR(__xludf.DUMMYFUNCTION("GOOGLETRANSLATE(D129, ""he"", ""en"")"),"#VALUE!")</f>
        <v>#VALUE!</v>
      </c>
    </row>
    <row r="130" ht="15.75" customHeight="1">
      <c r="E130" s="4" t="str">
        <f>IFERROR(__xludf.DUMMYFUNCTION("GOOGLETRANSLATE(D130, ""he"", ""en"")"),"#VALUE!")</f>
        <v>#VALUE!</v>
      </c>
    </row>
    <row r="131" ht="15.75" customHeight="1">
      <c r="E131" s="4" t="str">
        <f>IFERROR(__xludf.DUMMYFUNCTION("GOOGLETRANSLATE(D131, ""he"", ""en"")"),"#VALUE!")</f>
        <v>#VALUE!</v>
      </c>
    </row>
    <row r="132" ht="15.75" customHeight="1">
      <c r="E132" s="4" t="str">
        <f>IFERROR(__xludf.DUMMYFUNCTION("GOOGLETRANSLATE(D132, ""he"", ""en"")"),"#VALUE!")</f>
        <v>#VALUE!</v>
      </c>
    </row>
    <row r="133" ht="15.75" customHeight="1">
      <c r="E133" s="4" t="str">
        <f>IFERROR(__xludf.DUMMYFUNCTION("GOOGLETRANSLATE(D133, ""he"", ""en"")"),"#VALUE!")</f>
        <v>#VALUE!</v>
      </c>
    </row>
    <row r="134" ht="15.75" customHeight="1">
      <c r="E134" s="4" t="str">
        <f>IFERROR(__xludf.DUMMYFUNCTION("GOOGLETRANSLATE(D134, ""he"", ""en"")"),"#VALUE!")</f>
        <v>#VALUE!</v>
      </c>
    </row>
    <row r="135" ht="15.75" customHeight="1">
      <c r="E135" s="4" t="str">
        <f>IFERROR(__xludf.DUMMYFUNCTION("GOOGLETRANSLATE(D135, ""he"", ""en"")"),"#VALUE!")</f>
        <v>#VALUE!</v>
      </c>
    </row>
    <row r="136" ht="15.75" customHeight="1">
      <c r="E136" s="4" t="str">
        <f>IFERROR(__xludf.DUMMYFUNCTION("GOOGLETRANSLATE(D136, ""he"", ""en"")"),"#VALUE!")</f>
        <v>#VALUE!</v>
      </c>
    </row>
    <row r="137" ht="15.75" customHeight="1">
      <c r="E137" s="4" t="str">
        <f>IFERROR(__xludf.DUMMYFUNCTION("GOOGLETRANSLATE(D137, ""he"", ""en"")"),"#VALUE!")</f>
        <v>#VALUE!</v>
      </c>
    </row>
    <row r="138" ht="15.75" customHeight="1">
      <c r="E138" s="4" t="str">
        <f>IFERROR(__xludf.DUMMYFUNCTION("GOOGLETRANSLATE(D138, ""he"", ""en"")"),"#VALUE!")</f>
        <v>#VALUE!</v>
      </c>
    </row>
    <row r="139" ht="15.75" customHeight="1">
      <c r="E139" s="4" t="str">
        <f>IFERROR(__xludf.DUMMYFUNCTION("GOOGLETRANSLATE(D139, ""he"", ""en"")"),"#VALUE!")</f>
        <v>#VALUE!</v>
      </c>
    </row>
    <row r="140" ht="15.75" customHeight="1">
      <c r="E140" s="4" t="str">
        <f>IFERROR(__xludf.DUMMYFUNCTION("GOOGLETRANSLATE(D140, ""he"", ""en"")"),"#VALUE!")</f>
        <v>#VALUE!</v>
      </c>
    </row>
    <row r="141" ht="15.75" customHeight="1">
      <c r="E141" s="4" t="str">
        <f>IFERROR(__xludf.DUMMYFUNCTION("GOOGLETRANSLATE(D141, ""he"", ""en"")"),"#VALUE!")</f>
        <v>#VALUE!</v>
      </c>
    </row>
    <row r="142" ht="15.75" customHeight="1">
      <c r="E142" s="4" t="str">
        <f>IFERROR(__xludf.DUMMYFUNCTION("GOOGLETRANSLATE(D142, ""he"", ""en"")"),"#VALUE!")</f>
        <v>#VALUE!</v>
      </c>
    </row>
    <row r="143" ht="15.75" customHeight="1">
      <c r="E143" s="4" t="str">
        <f>IFERROR(__xludf.DUMMYFUNCTION("GOOGLETRANSLATE(D143, ""he"", ""en"")"),"#VALUE!")</f>
        <v>#VALUE!</v>
      </c>
    </row>
    <row r="144" ht="15.75" customHeight="1">
      <c r="E144" s="4" t="str">
        <f>IFERROR(__xludf.DUMMYFUNCTION("GOOGLETRANSLATE(D144, ""he"", ""en"")"),"#VALUE!")</f>
        <v>#VALUE!</v>
      </c>
    </row>
    <row r="145" ht="15.75" customHeight="1">
      <c r="E145" s="4" t="str">
        <f>IFERROR(__xludf.DUMMYFUNCTION("GOOGLETRANSLATE(D145, ""he"", ""en"")"),"#VALUE!")</f>
        <v>#VALUE!</v>
      </c>
    </row>
    <row r="146" ht="15.75" customHeight="1">
      <c r="E146" s="4" t="str">
        <f>IFERROR(__xludf.DUMMYFUNCTION("GOOGLETRANSLATE(D146, ""he"", ""en"")"),"#VALUE!")</f>
        <v>#VALUE!</v>
      </c>
    </row>
    <row r="147" ht="15.75" customHeight="1">
      <c r="E147" s="4" t="str">
        <f>IFERROR(__xludf.DUMMYFUNCTION("GOOGLETRANSLATE(D147, ""he"", ""en"")"),"#VALUE!")</f>
        <v>#VALUE!</v>
      </c>
    </row>
    <row r="148" ht="15.75" customHeight="1">
      <c r="E148" s="4" t="str">
        <f>IFERROR(__xludf.DUMMYFUNCTION("GOOGLETRANSLATE(D148, ""he"", ""en"")"),"#VALUE!")</f>
        <v>#VALUE!</v>
      </c>
    </row>
    <row r="149" ht="15.75" customHeight="1">
      <c r="E149" s="4" t="str">
        <f>IFERROR(__xludf.DUMMYFUNCTION("GOOGLETRANSLATE(D149, ""he"", ""en"")"),"#VALUE!")</f>
        <v>#VALUE!</v>
      </c>
    </row>
    <row r="150" ht="15.75" customHeight="1">
      <c r="E150" s="4" t="str">
        <f>IFERROR(__xludf.DUMMYFUNCTION("GOOGLETRANSLATE(D150, ""he"", ""en"")"),"#VALUE!")</f>
        <v>#VALUE!</v>
      </c>
    </row>
    <row r="151" ht="15.75" customHeight="1">
      <c r="E151" s="4" t="str">
        <f>IFERROR(__xludf.DUMMYFUNCTION("GOOGLETRANSLATE(D151, ""he"", ""en"")"),"#VALUE!")</f>
        <v>#VALUE!</v>
      </c>
    </row>
    <row r="152" ht="15.75" customHeight="1">
      <c r="E152" s="4" t="str">
        <f>IFERROR(__xludf.DUMMYFUNCTION("GOOGLETRANSLATE(D152, ""he"", ""en"")"),"#VALUE!")</f>
        <v>#VALUE!</v>
      </c>
    </row>
    <row r="153" ht="15.75" customHeight="1">
      <c r="E153" s="4" t="str">
        <f>IFERROR(__xludf.DUMMYFUNCTION("GOOGLETRANSLATE(D153, ""he"", ""en"")"),"#VALUE!")</f>
        <v>#VALUE!</v>
      </c>
    </row>
    <row r="154" ht="15.75" customHeight="1">
      <c r="E154" s="4" t="str">
        <f>IFERROR(__xludf.DUMMYFUNCTION("GOOGLETRANSLATE(D154, ""he"", ""en"")"),"#VALUE!")</f>
        <v>#VALUE!</v>
      </c>
    </row>
    <row r="155" ht="15.75" customHeight="1">
      <c r="E155" s="4" t="str">
        <f>IFERROR(__xludf.DUMMYFUNCTION("GOOGLETRANSLATE(D155, ""he"", ""en"")"),"#VALUE!")</f>
        <v>#VALUE!</v>
      </c>
    </row>
    <row r="156" ht="15.75" customHeight="1">
      <c r="E156" s="4" t="str">
        <f>IFERROR(__xludf.DUMMYFUNCTION("GOOGLETRANSLATE(D156, ""he"", ""en"")"),"#VALUE!")</f>
        <v>#VALUE!</v>
      </c>
    </row>
    <row r="157" ht="15.75" customHeight="1">
      <c r="E157" s="4" t="str">
        <f>IFERROR(__xludf.DUMMYFUNCTION("GOOGLETRANSLATE(D157, ""he"", ""en"")"),"#VALUE!")</f>
        <v>#VALUE!</v>
      </c>
    </row>
    <row r="158" ht="15.75" customHeight="1">
      <c r="E158" s="4" t="str">
        <f>IFERROR(__xludf.DUMMYFUNCTION("GOOGLETRANSLATE(D158, ""he"", ""en"")"),"#VALUE!")</f>
        <v>#VALUE!</v>
      </c>
    </row>
    <row r="159" ht="15.75" customHeight="1">
      <c r="E159" s="4" t="str">
        <f>IFERROR(__xludf.DUMMYFUNCTION("GOOGLETRANSLATE(D159, ""he"", ""en"")"),"#VALUE!")</f>
        <v>#VALUE!</v>
      </c>
    </row>
    <row r="160" ht="15.75" customHeight="1">
      <c r="E160" s="4" t="str">
        <f>IFERROR(__xludf.DUMMYFUNCTION("GOOGLETRANSLATE(D160, ""he"", ""en"")"),"#VALUE!")</f>
        <v>#VALUE!</v>
      </c>
    </row>
    <row r="161" ht="15.75" customHeight="1">
      <c r="E161" s="4" t="str">
        <f>IFERROR(__xludf.DUMMYFUNCTION("GOOGLETRANSLATE(D161, ""he"", ""en"")"),"#VALUE!")</f>
        <v>#VALUE!</v>
      </c>
    </row>
    <row r="162" ht="15.75" customHeight="1">
      <c r="E162" s="4" t="str">
        <f>IFERROR(__xludf.DUMMYFUNCTION("GOOGLETRANSLATE(D162, ""he"", ""en"")"),"#VALUE!")</f>
        <v>#VALUE!</v>
      </c>
    </row>
    <row r="163" ht="15.75" customHeight="1">
      <c r="E163" s="4" t="str">
        <f>IFERROR(__xludf.DUMMYFUNCTION("GOOGLETRANSLATE(D163, ""he"", ""en"")"),"#VALUE!")</f>
        <v>#VALUE!</v>
      </c>
    </row>
    <row r="164" ht="15.75" customHeight="1">
      <c r="E164" s="4" t="str">
        <f>IFERROR(__xludf.DUMMYFUNCTION("GOOGLETRANSLATE(D164, ""he"", ""en"")"),"#VALUE!")</f>
        <v>#VALUE!</v>
      </c>
    </row>
    <row r="165" ht="15.75" customHeight="1">
      <c r="E165" s="4" t="str">
        <f>IFERROR(__xludf.DUMMYFUNCTION("GOOGLETRANSLATE(D165, ""he"", ""en"")"),"#VALUE!")</f>
        <v>#VALUE!</v>
      </c>
    </row>
    <row r="166" ht="15.75" customHeight="1">
      <c r="E166" s="4" t="str">
        <f>IFERROR(__xludf.DUMMYFUNCTION("GOOGLETRANSLATE(D166, ""he"", ""en"")"),"#VALUE!")</f>
        <v>#VALUE!</v>
      </c>
    </row>
    <row r="167" ht="15.75" customHeight="1">
      <c r="E167" s="4" t="str">
        <f>IFERROR(__xludf.DUMMYFUNCTION("GOOGLETRANSLATE(D167, ""he"", ""en"")"),"#VALUE!")</f>
        <v>#VALUE!</v>
      </c>
    </row>
    <row r="168" ht="15.75" customHeight="1">
      <c r="E168" s="4" t="str">
        <f>IFERROR(__xludf.DUMMYFUNCTION("GOOGLETRANSLATE(D168, ""he"", ""en"")"),"#VALUE!")</f>
        <v>#VALUE!</v>
      </c>
    </row>
    <row r="169" ht="15.75" customHeight="1">
      <c r="E169" s="4" t="str">
        <f>IFERROR(__xludf.DUMMYFUNCTION("GOOGLETRANSLATE(D169, ""he"", ""en"")"),"#VALUE!")</f>
        <v>#VALUE!</v>
      </c>
    </row>
    <row r="170" ht="15.75" customHeight="1">
      <c r="E170" s="4" t="str">
        <f>IFERROR(__xludf.DUMMYFUNCTION("GOOGLETRANSLATE(D170, ""he"", ""en"")"),"#VALUE!")</f>
        <v>#VALUE!</v>
      </c>
    </row>
    <row r="171" ht="15.75" customHeight="1">
      <c r="E171" s="4" t="str">
        <f>IFERROR(__xludf.DUMMYFUNCTION("GOOGLETRANSLATE(D171, ""he"", ""en"")"),"#VALUE!")</f>
        <v>#VALUE!</v>
      </c>
    </row>
    <row r="172" ht="15.75" customHeight="1">
      <c r="E172" s="4" t="str">
        <f>IFERROR(__xludf.DUMMYFUNCTION("GOOGLETRANSLATE(D172, ""he"", ""en"")"),"#VALUE!")</f>
        <v>#VALUE!</v>
      </c>
    </row>
    <row r="173" ht="15.75" customHeight="1">
      <c r="E173" s="4" t="str">
        <f>IFERROR(__xludf.DUMMYFUNCTION("GOOGLETRANSLATE(D173, ""he"", ""en"")"),"#VALUE!")</f>
        <v>#VALUE!</v>
      </c>
    </row>
    <row r="174" ht="15.75" customHeight="1">
      <c r="E174" s="4" t="str">
        <f>IFERROR(__xludf.DUMMYFUNCTION("GOOGLETRANSLATE(D174, ""he"", ""en"")"),"#VALUE!")</f>
        <v>#VALUE!</v>
      </c>
    </row>
    <row r="175" ht="15.75" customHeight="1">
      <c r="E175" s="4" t="str">
        <f>IFERROR(__xludf.DUMMYFUNCTION("GOOGLETRANSLATE(D175, ""he"", ""en"")"),"#VALUE!")</f>
        <v>#VALUE!</v>
      </c>
    </row>
    <row r="176" ht="15.75" customHeight="1">
      <c r="E176" s="4" t="str">
        <f>IFERROR(__xludf.DUMMYFUNCTION("GOOGLETRANSLATE(D176, ""he"", ""en"")"),"#VALUE!")</f>
        <v>#VALUE!</v>
      </c>
    </row>
    <row r="177" ht="15.75" customHeight="1">
      <c r="E177" s="4" t="str">
        <f>IFERROR(__xludf.DUMMYFUNCTION("GOOGLETRANSLATE(D177, ""he"", ""en"")"),"#VALUE!")</f>
        <v>#VALUE!</v>
      </c>
    </row>
    <row r="178" ht="15.75" customHeight="1">
      <c r="E178" s="4" t="str">
        <f>IFERROR(__xludf.DUMMYFUNCTION("GOOGLETRANSLATE(D178, ""he"", ""en"")"),"#VALUE!")</f>
        <v>#VALUE!</v>
      </c>
    </row>
    <row r="179" ht="15.75" customHeight="1">
      <c r="E179" s="4" t="str">
        <f>IFERROR(__xludf.DUMMYFUNCTION("GOOGLETRANSLATE(D179, ""he"", ""en"")"),"#VALUE!")</f>
        <v>#VALUE!</v>
      </c>
    </row>
    <row r="180" ht="15.75" customHeight="1">
      <c r="E180" s="4" t="str">
        <f>IFERROR(__xludf.DUMMYFUNCTION("GOOGLETRANSLATE(D180, ""he"", ""en"")"),"#VALUE!")</f>
        <v>#VALUE!</v>
      </c>
    </row>
    <row r="181" ht="15.75" customHeight="1">
      <c r="E181" s="4" t="str">
        <f>IFERROR(__xludf.DUMMYFUNCTION("GOOGLETRANSLATE(D181, ""he"", ""en"")"),"#VALUE!")</f>
        <v>#VALUE!</v>
      </c>
    </row>
    <row r="182" ht="15.75" customHeight="1">
      <c r="E182" s="4" t="str">
        <f>IFERROR(__xludf.DUMMYFUNCTION("GOOGLETRANSLATE(D182, ""he"", ""en"")"),"#VALUE!")</f>
        <v>#VALUE!</v>
      </c>
    </row>
    <row r="183" ht="15.75" customHeight="1">
      <c r="E183" s="4" t="str">
        <f>IFERROR(__xludf.DUMMYFUNCTION("GOOGLETRANSLATE(D183, ""he"", ""en"")"),"#VALUE!")</f>
        <v>#VALUE!</v>
      </c>
    </row>
    <row r="184" ht="15.75" customHeight="1">
      <c r="E184" s="4" t="str">
        <f>IFERROR(__xludf.DUMMYFUNCTION("GOOGLETRANSLATE(D184, ""he"", ""en"")"),"#VALUE!")</f>
        <v>#VALUE!</v>
      </c>
    </row>
    <row r="185" ht="15.75" customHeight="1">
      <c r="E185" s="4" t="str">
        <f>IFERROR(__xludf.DUMMYFUNCTION("GOOGLETRANSLATE(D185, ""he"", ""en"")"),"#VALUE!")</f>
        <v>#VALUE!</v>
      </c>
    </row>
    <row r="186" ht="15.75" customHeight="1">
      <c r="E186" s="4" t="str">
        <f>IFERROR(__xludf.DUMMYFUNCTION("GOOGLETRANSLATE(D186, ""he"", ""en"")"),"#VALUE!")</f>
        <v>#VALUE!</v>
      </c>
    </row>
    <row r="187" ht="15.75" customHeight="1">
      <c r="E187" s="4" t="str">
        <f>IFERROR(__xludf.DUMMYFUNCTION("GOOGLETRANSLATE(D187, ""he"", ""en"")"),"#VALUE!")</f>
        <v>#VALUE!</v>
      </c>
    </row>
    <row r="188" ht="15.75" customHeight="1">
      <c r="E188" s="4" t="str">
        <f>IFERROR(__xludf.DUMMYFUNCTION("GOOGLETRANSLATE(D188, ""he"", ""en"")"),"#VALUE!")</f>
        <v>#VALUE!</v>
      </c>
    </row>
    <row r="189" ht="15.75" customHeight="1">
      <c r="E189" s="4" t="str">
        <f>IFERROR(__xludf.DUMMYFUNCTION("GOOGLETRANSLATE(D189, ""he"", ""en"")"),"#VALUE!")</f>
        <v>#VALUE!</v>
      </c>
    </row>
    <row r="190" ht="15.75" customHeight="1">
      <c r="E190" s="4" t="str">
        <f>IFERROR(__xludf.DUMMYFUNCTION("GOOGLETRANSLATE(D190, ""he"", ""en"")"),"#VALUE!")</f>
        <v>#VALUE!</v>
      </c>
    </row>
    <row r="191" ht="15.75" customHeight="1">
      <c r="E191" s="4" t="str">
        <f>IFERROR(__xludf.DUMMYFUNCTION("GOOGLETRANSLATE(D191, ""he"", ""en"")"),"#VALUE!")</f>
        <v>#VALUE!</v>
      </c>
    </row>
    <row r="192" ht="15.75" customHeight="1">
      <c r="E192" s="4" t="str">
        <f>IFERROR(__xludf.DUMMYFUNCTION("GOOGLETRANSLATE(D192, ""he"", ""en"")"),"#VALUE!")</f>
        <v>#VALUE!</v>
      </c>
    </row>
    <row r="193" ht="15.75" customHeight="1">
      <c r="E193" s="4" t="str">
        <f>IFERROR(__xludf.DUMMYFUNCTION("GOOGLETRANSLATE(D193, ""he"", ""en"")"),"#VALUE!")</f>
        <v>#VALUE!</v>
      </c>
    </row>
    <row r="194" ht="15.75" customHeight="1">
      <c r="E194" s="4" t="str">
        <f>IFERROR(__xludf.DUMMYFUNCTION("GOOGLETRANSLATE(D194, ""he"", ""en"")"),"#VALUE!")</f>
        <v>#VALUE!</v>
      </c>
    </row>
    <row r="195" ht="15.75" customHeight="1">
      <c r="E195" s="4" t="str">
        <f>IFERROR(__xludf.DUMMYFUNCTION("GOOGLETRANSLATE(D195, ""he"", ""en"")"),"#VALUE!")</f>
        <v>#VALUE!</v>
      </c>
    </row>
    <row r="196" ht="15.75" customHeight="1">
      <c r="E196" s="4" t="str">
        <f>IFERROR(__xludf.DUMMYFUNCTION("GOOGLETRANSLATE(D196, ""he"", ""en"")"),"#VALUE!")</f>
        <v>#VALUE!</v>
      </c>
    </row>
    <row r="197" ht="15.75" customHeight="1">
      <c r="E197" s="4" t="str">
        <f>IFERROR(__xludf.DUMMYFUNCTION("GOOGLETRANSLATE(D197, ""he"", ""en"")"),"#VALUE!")</f>
        <v>#VALUE!</v>
      </c>
    </row>
    <row r="198" ht="15.75" customHeight="1">
      <c r="E198" s="4" t="str">
        <f>IFERROR(__xludf.DUMMYFUNCTION("GOOGLETRANSLATE(D198, ""he"", ""en"")"),"#VALUE!")</f>
        <v>#VALUE!</v>
      </c>
    </row>
    <row r="199" ht="15.75" customHeight="1">
      <c r="E199" s="4" t="str">
        <f>IFERROR(__xludf.DUMMYFUNCTION("GOOGLETRANSLATE(D199, ""he"", ""en"")"),"#VALUE!")</f>
        <v>#VALUE!</v>
      </c>
    </row>
    <row r="200" ht="15.75" customHeight="1">
      <c r="E200" s="4" t="str">
        <f>IFERROR(__xludf.DUMMYFUNCTION("GOOGLETRANSLATE(D200, ""he"", ""en"")"),"#VALUE!")</f>
        <v>#VALUE!</v>
      </c>
    </row>
    <row r="201" ht="15.75" customHeight="1">
      <c r="E201" s="4" t="str">
        <f>IFERROR(__xludf.DUMMYFUNCTION("GOOGLETRANSLATE(D201, ""he"", ""en"")"),"#VALUE!")</f>
        <v>#VALUE!</v>
      </c>
    </row>
    <row r="202" ht="15.75" customHeight="1">
      <c r="E202" s="4" t="str">
        <f>IFERROR(__xludf.DUMMYFUNCTION("GOOGLETRANSLATE(D202, ""he"", ""en"")"),"#VALUE!")</f>
        <v>#VALUE!</v>
      </c>
    </row>
    <row r="203" ht="15.75" customHeight="1">
      <c r="E203" s="4" t="str">
        <f>IFERROR(__xludf.DUMMYFUNCTION("GOOGLETRANSLATE(D203, ""he"", ""en"")"),"#VALUE!")</f>
        <v>#VALUE!</v>
      </c>
    </row>
    <row r="204" ht="15.75" customHeight="1">
      <c r="E204" s="4" t="str">
        <f>IFERROR(__xludf.DUMMYFUNCTION("GOOGLETRANSLATE(D204, ""he"", ""en"")"),"#VALUE!")</f>
        <v>#VALUE!</v>
      </c>
    </row>
    <row r="205" ht="15.75" customHeight="1">
      <c r="E205" s="4" t="str">
        <f>IFERROR(__xludf.DUMMYFUNCTION("GOOGLETRANSLATE(D205, ""he"", ""en"")"),"#VALUE!")</f>
        <v>#VALUE!</v>
      </c>
    </row>
    <row r="206" ht="15.75" customHeight="1">
      <c r="E206" s="4" t="str">
        <f>IFERROR(__xludf.DUMMYFUNCTION("GOOGLETRANSLATE(D206, ""he"", ""en"")"),"#VALUE!")</f>
        <v>#VALUE!</v>
      </c>
    </row>
    <row r="207" ht="15.75" customHeight="1">
      <c r="E207" s="4" t="str">
        <f>IFERROR(__xludf.DUMMYFUNCTION("GOOGLETRANSLATE(D207, ""he"", ""en"")"),"#VALUE!")</f>
        <v>#VALUE!</v>
      </c>
    </row>
    <row r="208" ht="15.75" customHeight="1">
      <c r="E208" s="4" t="str">
        <f>IFERROR(__xludf.DUMMYFUNCTION("GOOGLETRANSLATE(D208, ""he"", ""en"")"),"#VALUE!")</f>
        <v>#VALUE!</v>
      </c>
    </row>
    <row r="209" ht="15.75" customHeight="1">
      <c r="E209" s="4" t="str">
        <f>IFERROR(__xludf.DUMMYFUNCTION("GOOGLETRANSLATE(D209, ""he"", ""en"")"),"#VALUE!")</f>
        <v>#VALUE!</v>
      </c>
    </row>
    <row r="210" ht="15.75" customHeight="1">
      <c r="E210" s="4" t="str">
        <f>IFERROR(__xludf.DUMMYFUNCTION("GOOGLETRANSLATE(D210, ""he"", ""en"")"),"#VALUE!")</f>
        <v>#VALUE!</v>
      </c>
    </row>
    <row r="211" ht="15.75" customHeight="1">
      <c r="E211" s="4" t="str">
        <f>IFERROR(__xludf.DUMMYFUNCTION("GOOGLETRANSLATE(D211, ""he"", ""en"")"),"#VALUE!")</f>
        <v>#VALUE!</v>
      </c>
    </row>
    <row r="212" ht="15.75" customHeight="1">
      <c r="E212" s="4" t="str">
        <f>IFERROR(__xludf.DUMMYFUNCTION("GOOGLETRANSLATE(D212, ""he"", ""en"")"),"#VALUE!")</f>
        <v>#VALUE!</v>
      </c>
    </row>
    <row r="213" ht="15.75" customHeight="1">
      <c r="E213" s="4" t="str">
        <f>IFERROR(__xludf.DUMMYFUNCTION("GOOGLETRANSLATE(D213, ""he"", ""en"")"),"#VALUE!")</f>
        <v>#VALUE!</v>
      </c>
    </row>
    <row r="214" ht="15.75" customHeight="1">
      <c r="E214" s="4" t="str">
        <f>IFERROR(__xludf.DUMMYFUNCTION("GOOGLETRANSLATE(D214, ""he"", ""en"")"),"#VALUE!")</f>
        <v>#VALUE!</v>
      </c>
    </row>
    <row r="215" ht="15.75" customHeight="1">
      <c r="E215" s="4" t="str">
        <f>IFERROR(__xludf.DUMMYFUNCTION("GOOGLETRANSLATE(D215, ""he"", ""en"")"),"#VALUE!")</f>
        <v>#VALUE!</v>
      </c>
    </row>
    <row r="216" ht="15.75" customHeight="1">
      <c r="E216" s="4" t="str">
        <f>IFERROR(__xludf.DUMMYFUNCTION("GOOGLETRANSLATE(D216, ""he"", ""en"")"),"#VALUE!")</f>
        <v>#VALUE!</v>
      </c>
    </row>
    <row r="217" ht="15.75" customHeight="1">
      <c r="E217" s="4" t="str">
        <f>IFERROR(__xludf.DUMMYFUNCTION("GOOGLETRANSLATE(D217, ""he"", ""en"")"),"#VALUE!")</f>
        <v>#VALUE!</v>
      </c>
    </row>
    <row r="218" ht="15.75" customHeight="1">
      <c r="E218" s="4" t="str">
        <f>IFERROR(__xludf.DUMMYFUNCTION("GOOGLETRANSLATE(D218, ""he"", ""en"")"),"#VALUE!")</f>
        <v>#VALUE!</v>
      </c>
    </row>
    <row r="219" ht="15.75" customHeight="1">
      <c r="E219" s="4" t="str">
        <f>IFERROR(__xludf.DUMMYFUNCTION("GOOGLETRANSLATE(D219, ""he"", ""en"")"),"#VALUE!")</f>
        <v>#VALUE!</v>
      </c>
    </row>
    <row r="220" ht="15.75" customHeight="1">
      <c r="E220" s="4" t="str">
        <f>IFERROR(__xludf.DUMMYFUNCTION("GOOGLETRANSLATE(D220, ""he"", ""en"")"),"#VALUE!")</f>
        <v>#VALUE!</v>
      </c>
    </row>
    <row r="221" ht="15.75" customHeight="1">
      <c r="E221" s="4" t="str">
        <f>IFERROR(__xludf.DUMMYFUNCTION("GOOGLETRANSLATE(D221, ""he"", ""en"")"),"#VALUE!")</f>
        <v>#VALUE!</v>
      </c>
    </row>
    <row r="222" ht="15.75" customHeight="1">
      <c r="E222" s="4" t="str">
        <f>IFERROR(__xludf.DUMMYFUNCTION("GOOGLETRANSLATE(D222, ""he"", ""en"")"),"#VALUE!")</f>
        <v>#VALUE!</v>
      </c>
    </row>
    <row r="223" ht="15.75" customHeight="1">
      <c r="E223" s="4" t="str">
        <f>IFERROR(__xludf.DUMMYFUNCTION("GOOGLETRANSLATE(D223, ""he"", ""en"")"),"#VALUE!")</f>
        <v>#VALUE!</v>
      </c>
    </row>
    <row r="224" ht="15.75" customHeight="1">
      <c r="E224" s="4" t="str">
        <f>IFERROR(__xludf.DUMMYFUNCTION("GOOGLETRANSLATE(D224, ""he"", ""en"")"),"#VALUE!")</f>
        <v>#VALUE!</v>
      </c>
    </row>
    <row r="225" ht="15.75" customHeight="1">
      <c r="E225" s="4" t="str">
        <f>IFERROR(__xludf.DUMMYFUNCTION("GOOGLETRANSLATE(D225, ""he"", ""en"")"),"#VALUE!")</f>
        <v>#VALUE!</v>
      </c>
    </row>
    <row r="226" ht="15.75" customHeight="1">
      <c r="E226" s="4" t="str">
        <f>IFERROR(__xludf.DUMMYFUNCTION("GOOGLETRANSLATE(D226, ""he"", ""en"")"),"#VALUE!")</f>
        <v>#VALUE!</v>
      </c>
    </row>
    <row r="227" ht="15.75" customHeight="1">
      <c r="E227" s="4" t="str">
        <f>IFERROR(__xludf.DUMMYFUNCTION("GOOGLETRANSLATE(D227, ""he"", ""en"")"),"#VALUE!")</f>
        <v>#VALUE!</v>
      </c>
    </row>
    <row r="228" ht="15.75" customHeight="1">
      <c r="E228" s="4" t="str">
        <f>IFERROR(__xludf.DUMMYFUNCTION("GOOGLETRANSLATE(D228, ""he"", ""en"")"),"#VALUE!")</f>
        <v>#VALUE!</v>
      </c>
    </row>
    <row r="229" ht="15.75" customHeight="1">
      <c r="E229" s="4" t="str">
        <f>IFERROR(__xludf.DUMMYFUNCTION("GOOGLETRANSLATE(D229, ""he"", ""en"")"),"#VALUE!")</f>
        <v>#VALUE!</v>
      </c>
    </row>
    <row r="230" ht="15.75" customHeight="1">
      <c r="E230" s="4" t="str">
        <f>IFERROR(__xludf.DUMMYFUNCTION("GOOGLETRANSLATE(D230, ""he"", ""en"")"),"#VALUE!")</f>
        <v>#VALUE!</v>
      </c>
    </row>
    <row r="231" ht="15.75" customHeight="1">
      <c r="E231" s="4" t="str">
        <f>IFERROR(__xludf.DUMMYFUNCTION("GOOGLETRANSLATE(D231, ""he"", ""en"")"),"#VALUE!")</f>
        <v>#VALUE!</v>
      </c>
    </row>
    <row r="232" ht="15.75" customHeight="1">
      <c r="E232" s="4" t="str">
        <f>IFERROR(__xludf.DUMMYFUNCTION("GOOGLETRANSLATE(D232, ""he"", ""en"")"),"#VALUE!")</f>
        <v>#VALUE!</v>
      </c>
    </row>
    <row r="233" ht="15.75" customHeight="1">
      <c r="E233" s="4" t="str">
        <f>IFERROR(__xludf.DUMMYFUNCTION("GOOGLETRANSLATE(D233, ""he"", ""en"")"),"#VALUE!")</f>
        <v>#VALUE!</v>
      </c>
    </row>
    <row r="234" ht="15.75" customHeight="1">
      <c r="E234" s="4" t="str">
        <f>IFERROR(__xludf.DUMMYFUNCTION("GOOGLETRANSLATE(D234, ""he"", ""en"")"),"#VALUE!")</f>
        <v>#VALUE!</v>
      </c>
    </row>
    <row r="235" ht="15.75" customHeight="1">
      <c r="E235" s="4" t="str">
        <f>IFERROR(__xludf.DUMMYFUNCTION("GOOGLETRANSLATE(D235, ""he"", ""en"")"),"#VALUE!")</f>
        <v>#VALUE!</v>
      </c>
    </row>
    <row r="236" ht="15.75" customHeight="1">
      <c r="E236" s="4" t="str">
        <f>IFERROR(__xludf.DUMMYFUNCTION("GOOGLETRANSLATE(D236, ""he"", ""en"")"),"#VALUE!")</f>
        <v>#VALUE!</v>
      </c>
    </row>
    <row r="237" ht="15.75" customHeight="1">
      <c r="E237" s="4" t="str">
        <f>IFERROR(__xludf.DUMMYFUNCTION("GOOGLETRANSLATE(D237, ""he"", ""en"")"),"#VALUE!")</f>
        <v>#VALUE!</v>
      </c>
    </row>
    <row r="238" ht="15.75" customHeight="1">
      <c r="E238" s="4" t="str">
        <f>IFERROR(__xludf.DUMMYFUNCTION("GOOGLETRANSLATE(D238, ""he"", ""en"")"),"#VALUE!")</f>
        <v>#VALUE!</v>
      </c>
    </row>
    <row r="239" ht="15.75" customHeight="1">
      <c r="E239" s="4" t="str">
        <f>IFERROR(__xludf.DUMMYFUNCTION("GOOGLETRANSLATE(D239, ""he"", ""en"")"),"#VALUE!")</f>
        <v>#VALUE!</v>
      </c>
    </row>
    <row r="240" ht="15.75" customHeight="1">
      <c r="E240" s="4" t="str">
        <f>IFERROR(__xludf.DUMMYFUNCTION("GOOGLETRANSLATE(D240, ""he"", ""en"")"),"#VALUE!")</f>
        <v>#VALUE!</v>
      </c>
    </row>
    <row r="241" ht="15.75" customHeight="1">
      <c r="E241" s="4" t="str">
        <f>IFERROR(__xludf.DUMMYFUNCTION("GOOGLETRANSLATE(D241, ""he"", ""en"")"),"#VALUE!")</f>
        <v>#VALUE!</v>
      </c>
    </row>
    <row r="242" ht="15.75" customHeight="1">
      <c r="E242" s="4" t="str">
        <f>IFERROR(__xludf.DUMMYFUNCTION("GOOGLETRANSLATE(D242, ""he"", ""en"")"),"#VALUE!")</f>
        <v>#VALUE!</v>
      </c>
    </row>
    <row r="243" ht="15.75" customHeight="1">
      <c r="E243" s="4" t="str">
        <f>IFERROR(__xludf.DUMMYFUNCTION("GOOGLETRANSLATE(D243, ""he"", ""en"")"),"#VALUE!")</f>
        <v>#VALUE!</v>
      </c>
    </row>
    <row r="244" ht="15.75" customHeight="1">
      <c r="E244" s="4" t="str">
        <f>IFERROR(__xludf.DUMMYFUNCTION("GOOGLETRANSLATE(D244, ""he"", ""en"")"),"#VALUE!")</f>
        <v>#VALUE!</v>
      </c>
    </row>
    <row r="245" ht="15.75" customHeight="1">
      <c r="E245" s="4" t="str">
        <f>IFERROR(__xludf.DUMMYFUNCTION("GOOGLETRANSLATE(D245, ""he"", ""en"")"),"#VALUE!")</f>
        <v>#VALUE!</v>
      </c>
    </row>
    <row r="246" ht="15.75" customHeight="1">
      <c r="E246" s="4" t="str">
        <f>IFERROR(__xludf.DUMMYFUNCTION("GOOGLETRANSLATE(D246, ""he"", ""en"")"),"#VALUE!")</f>
        <v>#VALUE!</v>
      </c>
    </row>
    <row r="247" ht="15.75" customHeight="1">
      <c r="E247" s="4" t="str">
        <f>IFERROR(__xludf.DUMMYFUNCTION("GOOGLETRANSLATE(D247, ""he"", ""en"")"),"#VALUE!")</f>
        <v>#VALUE!</v>
      </c>
    </row>
    <row r="248" ht="15.75" customHeight="1">
      <c r="E248" s="4" t="str">
        <f>IFERROR(__xludf.DUMMYFUNCTION("GOOGLETRANSLATE(D248, ""he"", ""en"")"),"#VALUE!")</f>
        <v>#VALUE!</v>
      </c>
    </row>
    <row r="249" ht="15.75" customHeight="1">
      <c r="E249" s="4" t="str">
        <f>IFERROR(__xludf.DUMMYFUNCTION("GOOGLETRANSLATE(D249, ""he"", ""en"")"),"#VALUE!")</f>
        <v>#VALUE!</v>
      </c>
    </row>
    <row r="250" ht="15.75" customHeight="1">
      <c r="E250" s="4" t="str">
        <f>IFERROR(__xludf.DUMMYFUNCTION("GOOGLETRANSLATE(D250, ""he"", ""en"")"),"#VALUE!")</f>
        <v>#VALUE!</v>
      </c>
    </row>
    <row r="251" ht="15.75" customHeight="1">
      <c r="E251" s="4" t="str">
        <f>IFERROR(__xludf.DUMMYFUNCTION("GOOGLETRANSLATE(D251, ""he"", ""en"")"),"#VALUE!")</f>
        <v>#VALUE!</v>
      </c>
    </row>
    <row r="252" ht="15.75" customHeight="1">
      <c r="E252" s="4" t="str">
        <f>IFERROR(__xludf.DUMMYFUNCTION("GOOGLETRANSLATE(D252, ""he"", ""en"")"),"#VALUE!")</f>
        <v>#VALUE!</v>
      </c>
    </row>
    <row r="253" ht="15.75" customHeight="1">
      <c r="E253" s="4" t="str">
        <f>IFERROR(__xludf.DUMMYFUNCTION("GOOGLETRANSLATE(D253, ""he"", ""en"")"),"#VALUE!")</f>
        <v>#VALUE!</v>
      </c>
    </row>
    <row r="254" ht="15.75" customHeight="1">
      <c r="E254" s="4" t="str">
        <f>IFERROR(__xludf.DUMMYFUNCTION("GOOGLETRANSLATE(D254, ""he"", ""en"")"),"#VALUE!")</f>
        <v>#VALUE!</v>
      </c>
    </row>
    <row r="255" ht="15.75" customHeight="1">
      <c r="E255" s="4" t="str">
        <f>IFERROR(__xludf.DUMMYFUNCTION("GOOGLETRANSLATE(D255, ""he"", ""en"")"),"#VALUE!")</f>
        <v>#VALUE!</v>
      </c>
    </row>
    <row r="256" ht="15.75" customHeight="1">
      <c r="E256" s="4" t="str">
        <f>IFERROR(__xludf.DUMMYFUNCTION("GOOGLETRANSLATE(D256, ""he"", ""en"")"),"#VALUE!")</f>
        <v>#VALUE!</v>
      </c>
    </row>
    <row r="257" ht="15.75" customHeight="1">
      <c r="E257" s="4" t="str">
        <f>IFERROR(__xludf.DUMMYFUNCTION("GOOGLETRANSLATE(D257, ""he"", ""en"")"),"#VALUE!")</f>
        <v>#VALUE!</v>
      </c>
    </row>
    <row r="258" ht="15.75" customHeight="1">
      <c r="E258" s="4" t="str">
        <f>IFERROR(__xludf.DUMMYFUNCTION("GOOGLETRANSLATE(D258, ""he"", ""en"")"),"#VALUE!")</f>
        <v>#VALUE!</v>
      </c>
    </row>
    <row r="259" ht="15.75" customHeight="1">
      <c r="E259" s="4" t="str">
        <f>IFERROR(__xludf.DUMMYFUNCTION("GOOGLETRANSLATE(D259, ""he"", ""en"")"),"#VALUE!")</f>
        <v>#VALUE!</v>
      </c>
    </row>
    <row r="260" ht="15.75" customHeight="1">
      <c r="E260" s="4" t="str">
        <f>IFERROR(__xludf.DUMMYFUNCTION("GOOGLETRANSLATE(D260, ""he"", ""en"")"),"#VALUE!")</f>
        <v>#VALUE!</v>
      </c>
    </row>
    <row r="261" ht="15.75" customHeight="1">
      <c r="E261" s="4" t="str">
        <f>IFERROR(__xludf.DUMMYFUNCTION("GOOGLETRANSLATE(D261, ""he"", ""en"")"),"#VALUE!")</f>
        <v>#VALUE!</v>
      </c>
    </row>
    <row r="262" ht="15.75" customHeight="1">
      <c r="E262" s="4" t="str">
        <f>IFERROR(__xludf.DUMMYFUNCTION("GOOGLETRANSLATE(D262, ""he"", ""en"")"),"#VALUE!")</f>
        <v>#VALUE!</v>
      </c>
    </row>
    <row r="263" ht="15.75" customHeight="1">
      <c r="E263" s="4" t="str">
        <f>IFERROR(__xludf.DUMMYFUNCTION("GOOGLETRANSLATE(D263, ""he"", ""en"")"),"#VALUE!")</f>
        <v>#VALUE!</v>
      </c>
    </row>
    <row r="264" ht="15.75" customHeight="1">
      <c r="E264" s="4" t="str">
        <f>IFERROR(__xludf.DUMMYFUNCTION("GOOGLETRANSLATE(D264, ""he"", ""en"")"),"#VALUE!")</f>
        <v>#VALUE!</v>
      </c>
    </row>
    <row r="265" ht="15.75" customHeight="1">
      <c r="E265" s="4" t="str">
        <f>IFERROR(__xludf.DUMMYFUNCTION("GOOGLETRANSLATE(D265, ""he"", ""en"")"),"#VALUE!")</f>
        <v>#VALUE!</v>
      </c>
    </row>
    <row r="266" ht="15.75" customHeight="1">
      <c r="E266" s="4" t="str">
        <f>IFERROR(__xludf.DUMMYFUNCTION("GOOGLETRANSLATE(D266, ""he"", ""en"")"),"#VALUE!")</f>
        <v>#VALUE!</v>
      </c>
    </row>
    <row r="267" ht="15.75" customHeight="1">
      <c r="E267" s="4" t="str">
        <f>IFERROR(__xludf.DUMMYFUNCTION("GOOGLETRANSLATE(D267, ""he"", ""en"")"),"#VALUE!")</f>
        <v>#VALUE!</v>
      </c>
    </row>
    <row r="268" ht="15.75" customHeight="1">
      <c r="E268" s="4" t="str">
        <f>IFERROR(__xludf.DUMMYFUNCTION("GOOGLETRANSLATE(D268, ""he"", ""en"")"),"#VALUE!")</f>
        <v>#VALUE!</v>
      </c>
    </row>
    <row r="269" ht="15.75" customHeight="1">
      <c r="E269" s="4" t="str">
        <f>IFERROR(__xludf.DUMMYFUNCTION("GOOGLETRANSLATE(D269, ""he"", ""en"")"),"#VALUE!")</f>
        <v>#VALUE!</v>
      </c>
    </row>
    <row r="270" ht="15.75" customHeight="1">
      <c r="E270" s="4" t="str">
        <f>IFERROR(__xludf.DUMMYFUNCTION("GOOGLETRANSLATE(D270, ""he"", ""en"")"),"#VALUE!")</f>
        <v>#VALUE!</v>
      </c>
    </row>
    <row r="271" ht="15.75" customHeight="1">
      <c r="E271" s="4" t="str">
        <f>IFERROR(__xludf.DUMMYFUNCTION("GOOGLETRANSLATE(D271, ""he"", ""en"")"),"#VALUE!")</f>
        <v>#VALUE!</v>
      </c>
    </row>
    <row r="272" ht="15.75" customHeight="1">
      <c r="E272" s="4" t="str">
        <f>IFERROR(__xludf.DUMMYFUNCTION("GOOGLETRANSLATE(D272, ""he"", ""en"")"),"#VALUE!")</f>
        <v>#VALUE!</v>
      </c>
    </row>
    <row r="273" ht="15.75" customHeight="1">
      <c r="E273" s="4" t="str">
        <f>IFERROR(__xludf.DUMMYFUNCTION("GOOGLETRANSLATE(D273, ""he"", ""en"")"),"#VALUE!")</f>
        <v>#VALUE!</v>
      </c>
    </row>
    <row r="274" ht="15.75" customHeight="1">
      <c r="E274" s="4" t="str">
        <f>IFERROR(__xludf.DUMMYFUNCTION("GOOGLETRANSLATE(D274, ""he"", ""en"")"),"#VALUE!")</f>
        <v>#VALUE!</v>
      </c>
    </row>
    <row r="275" ht="15.75" customHeight="1">
      <c r="E275" s="4" t="str">
        <f>IFERROR(__xludf.DUMMYFUNCTION("GOOGLETRANSLATE(D275, ""he"", ""en"")"),"#VALUE!")</f>
        <v>#VALUE!</v>
      </c>
    </row>
    <row r="276" ht="15.75" customHeight="1">
      <c r="E276" s="4" t="str">
        <f>IFERROR(__xludf.DUMMYFUNCTION("GOOGLETRANSLATE(D276, ""he"", ""en"")"),"#VALUE!")</f>
        <v>#VALUE!</v>
      </c>
    </row>
    <row r="277" ht="15.75" customHeight="1">
      <c r="E277" s="4" t="str">
        <f>IFERROR(__xludf.DUMMYFUNCTION("GOOGLETRANSLATE(D277, ""he"", ""en"")"),"#VALUE!")</f>
        <v>#VALUE!</v>
      </c>
    </row>
    <row r="278" ht="15.75" customHeight="1">
      <c r="E278" s="4" t="str">
        <f>IFERROR(__xludf.DUMMYFUNCTION("GOOGLETRANSLATE(D278, ""he"", ""en"")"),"#VALUE!")</f>
        <v>#VALUE!</v>
      </c>
    </row>
    <row r="279" ht="15.75" customHeight="1">
      <c r="E279" s="4" t="str">
        <f>IFERROR(__xludf.DUMMYFUNCTION("GOOGLETRANSLATE(D279, ""he"", ""en"")"),"#VALUE!")</f>
        <v>#VALUE!</v>
      </c>
    </row>
    <row r="280" ht="15.75" customHeight="1">
      <c r="E280" s="4" t="str">
        <f>IFERROR(__xludf.DUMMYFUNCTION("GOOGLETRANSLATE(D280, ""he"", ""en"")"),"#VALUE!")</f>
        <v>#VALUE!</v>
      </c>
    </row>
    <row r="281" ht="15.75" customHeight="1">
      <c r="E281" s="4" t="str">
        <f>IFERROR(__xludf.DUMMYFUNCTION("GOOGLETRANSLATE(D281, ""he"", ""en"")"),"#VALUE!")</f>
        <v>#VALUE!</v>
      </c>
    </row>
    <row r="282" ht="15.75" customHeight="1">
      <c r="E282" s="4" t="str">
        <f>IFERROR(__xludf.DUMMYFUNCTION("GOOGLETRANSLATE(D282, ""he"", ""en"")"),"#VALUE!")</f>
        <v>#VALUE!</v>
      </c>
    </row>
    <row r="283" ht="15.75" customHeight="1">
      <c r="E283" s="4" t="str">
        <f>IFERROR(__xludf.DUMMYFUNCTION("GOOGLETRANSLATE(D283, ""he"", ""en"")"),"#VALUE!")</f>
        <v>#VALUE!</v>
      </c>
    </row>
    <row r="284" ht="15.75" customHeight="1">
      <c r="E284" s="4" t="str">
        <f>IFERROR(__xludf.DUMMYFUNCTION("GOOGLETRANSLATE(D284, ""he"", ""en"")"),"#VALUE!")</f>
        <v>#VALUE!</v>
      </c>
    </row>
    <row r="285" ht="15.75" customHeight="1">
      <c r="E285" s="4" t="str">
        <f>IFERROR(__xludf.DUMMYFUNCTION("GOOGLETRANSLATE(D285, ""he"", ""en"")"),"#VALUE!")</f>
        <v>#VALUE!</v>
      </c>
    </row>
    <row r="286" ht="15.75" customHeight="1">
      <c r="E286" s="4" t="str">
        <f>IFERROR(__xludf.DUMMYFUNCTION("GOOGLETRANSLATE(D286, ""he"", ""en"")"),"#VALUE!")</f>
        <v>#VALUE!</v>
      </c>
    </row>
    <row r="287" ht="15.75" customHeight="1">
      <c r="E287" s="4" t="str">
        <f>IFERROR(__xludf.DUMMYFUNCTION("GOOGLETRANSLATE(D287, ""he"", ""en"")"),"#VALUE!")</f>
        <v>#VALUE!</v>
      </c>
    </row>
    <row r="288" ht="15.75" customHeight="1">
      <c r="E288" s="4" t="str">
        <f>IFERROR(__xludf.DUMMYFUNCTION("GOOGLETRANSLATE(D288, ""he"", ""en"")"),"#VALUE!")</f>
        <v>#VALUE!</v>
      </c>
    </row>
    <row r="289" ht="15.75" customHeight="1">
      <c r="E289" s="4" t="str">
        <f>IFERROR(__xludf.DUMMYFUNCTION("GOOGLETRANSLATE(D289, ""he"", ""en"")"),"#VALUE!")</f>
        <v>#VALUE!</v>
      </c>
    </row>
    <row r="290" ht="15.75" customHeight="1">
      <c r="E290" s="4" t="str">
        <f>IFERROR(__xludf.DUMMYFUNCTION("GOOGLETRANSLATE(D290, ""he"", ""en"")"),"#VALUE!")</f>
        <v>#VALUE!</v>
      </c>
    </row>
    <row r="291" ht="15.75" customHeight="1">
      <c r="E291" s="4" t="str">
        <f>IFERROR(__xludf.DUMMYFUNCTION("GOOGLETRANSLATE(D291, ""he"", ""en"")"),"#VALUE!")</f>
        <v>#VALUE!</v>
      </c>
    </row>
    <row r="292" ht="15.75" customHeight="1">
      <c r="E292" s="4" t="str">
        <f>IFERROR(__xludf.DUMMYFUNCTION("GOOGLETRANSLATE(D292, ""he"", ""en"")"),"#VALUE!")</f>
        <v>#VALUE!</v>
      </c>
    </row>
    <row r="293" ht="15.75" customHeight="1">
      <c r="E293" s="4" t="str">
        <f>IFERROR(__xludf.DUMMYFUNCTION("GOOGLETRANSLATE(D293, ""he"", ""en"")"),"#VALUE!")</f>
        <v>#VALUE!</v>
      </c>
    </row>
    <row r="294" ht="15.75" customHeight="1">
      <c r="E294" s="4" t="str">
        <f>IFERROR(__xludf.DUMMYFUNCTION("GOOGLETRANSLATE(D294, ""he"", ""en"")"),"#VALUE!")</f>
        <v>#VALUE!</v>
      </c>
    </row>
    <row r="295" ht="15.75" customHeight="1">
      <c r="E295" s="4" t="str">
        <f>IFERROR(__xludf.DUMMYFUNCTION("GOOGLETRANSLATE(D295, ""he"", ""en"")"),"#VALUE!")</f>
        <v>#VALUE!</v>
      </c>
    </row>
    <row r="296" ht="15.75" customHeight="1">
      <c r="E296" s="4" t="str">
        <f>IFERROR(__xludf.DUMMYFUNCTION("GOOGLETRANSLATE(D296, ""he"", ""en"")"),"#VALUE!")</f>
        <v>#VALUE!</v>
      </c>
    </row>
    <row r="297" ht="15.75" customHeight="1">
      <c r="E297" s="4" t="str">
        <f>IFERROR(__xludf.DUMMYFUNCTION("GOOGLETRANSLATE(D297, ""he"", ""en"")"),"#VALUE!")</f>
        <v>#VALUE!</v>
      </c>
    </row>
    <row r="298" ht="15.75" customHeight="1">
      <c r="E298" s="4" t="str">
        <f>IFERROR(__xludf.DUMMYFUNCTION("GOOGLETRANSLATE(D298, ""he"", ""en"")"),"#VALUE!")</f>
        <v>#VALUE!</v>
      </c>
    </row>
    <row r="299" ht="15.75" customHeight="1">
      <c r="E299" s="4" t="str">
        <f>IFERROR(__xludf.DUMMYFUNCTION("GOOGLETRANSLATE(D299, ""he"", ""en"")"),"#VALUE!")</f>
        <v>#VALUE!</v>
      </c>
    </row>
    <row r="300" ht="15.75" customHeight="1">
      <c r="E300" s="4" t="str">
        <f>IFERROR(__xludf.DUMMYFUNCTION("GOOGLETRANSLATE(D300, ""he"", ""en"")"),"#VALUE!")</f>
        <v>#VALUE!</v>
      </c>
    </row>
    <row r="301" ht="15.75" customHeight="1">
      <c r="E301" s="4" t="str">
        <f>IFERROR(__xludf.DUMMYFUNCTION("GOOGLETRANSLATE(D301, ""he"", ""en"")"),"#VALUE!")</f>
        <v>#VALUE!</v>
      </c>
    </row>
    <row r="302" ht="15.75" customHeight="1">
      <c r="E302" s="4" t="str">
        <f>IFERROR(__xludf.DUMMYFUNCTION("GOOGLETRANSLATE(D302, ""he"", ""en"")"),"#VALUE!")</f>
        <v>#VALUE!</v>
      </c>
    </row>
    <row r="303" ht="15.75" customHeight="1">
      <c r="E303" s="4" t="str">
        <f>IFERROR(__xludf.DUMMYFUNCTION("GOOGLETRANSLATE(D303, ""he"", ""en"")"),"#VALUE!")</f>
        <v>#VALUE!</v>
      </c>
    </row>
    <row r="304" ht="15.75" customHeight="1">
      <c r="E304" s="4" t="str">
        <f>IFERROR(__xludf.DUMMYFUNCTION("GOOGLETRANSLATE(D304, ""he"", ""en"")"),"#VALUE!")</f>
        <v>#VALUE!</v>
      </c>
    </row>
    <row r="305" ht="15.75" customHeight="1">
      <c r="E305" s="4" t="str">
        <f>IFERROR(__xludf.DUMMYFUNCTION("GOOGLETRANSLATE(D305, ""he"", ""en"")"),"#VALUE!")</f>
        <v>#VALUE!</v>
      </c>
    </row>
    <row r="306" ht="15.75" customHeight="1">
      <c r="E306" s="4" t="str">
        <f>IFERROR(__xludf.DUMMYFUNCTION("GOOGLETRANSLATE(D306, ""he"", ""en"")"),"#VALUE!")</f>
        <v>#VALUE!</v>
      </c>
    </row>
    <row r="307" ht="15.75" customHeight="1">
      <c r="E307" s="4" t="str">
        <f>IFERROR(__xludf.DUMMYFUNCTION("GOOGLETRANSLATE(D307, ""he"", ""en"")"),"#VALUE!")</f>
        <v>#VALUE!</v>
      </c>
    </row>
    <row r="308" ht="15.75" customHeight="1">
      <c r="E308" s="4" t="str">
        <f>IFERROR(__xludf.DUMMYFUNCTION("GOOGLETRANSLATE(D308, ""he"", ""en"")"),"#VALUE!")</f>
        <v>#VALUE!</v>
      </c>
    </row>
    <row r="309" ht="15.75" customHeight="1">
      <c r="E309" s="4" t="str">
        <f>IFERROR(__xludf.DUMMYFUNCTION("GOOGLETRANSLATE(D309, ""he"", ""en"")"),"#VALUE!")</f>
        <v>#VALUE!</v>
      </c>
    </row>
    <row r="310" ht="15.75" customHeight="1">
      <c r="E310" s="4" t="str">
        <f>IFERROR(__xludf.DUMMYFUNCTION("GOOGLETRANSLATE(D310, ""he"", ""en"")"),"#VALUE!")</f>
        <v>#VALUE!</v>
      </c>
    </row>
    <row r="311" ht="15.75" customHeight="1">
      <c r="E311" s="4" t="str">
        <f>IFERROR(__xludf.DUMMYFUNCTION("GOOGLETRANSLATE(D311, ""he"", ""en"")"),"#VALUE!")</f>
        <v>#VALUE!</v>
      </c>
    </row>
    <row r="312" ht="15.75" customHeight="1">
      <c r="E312" s="4" t="str">
        <f>IFERROR(__xludf.DUMMYFUNCTION("GOOGLETRANSLATE(D312, ""he"", ""en"")"),"#VALUE!")</f>
        <v>#VALUE!</v>
      </c>
    </row>
    <row r="313" ht="15.75" customHeight="1">
      <c r="E313" s="4" t="str">
        <f>IFERROR(__xludf.DUMMYFUNCTION("GOOGLETRANSLATE(D313, ""he"", ""en"")"),"#VALUE!")</f>
        <v>#VALUE!</v>
      </c>
    </row>
    <row r="314" ht="15.75" customHeight="1">
      <c r="E314" s="4" t="str">
        <f>IFERROR(__xludf.DUMMYFUNCTION("GOOGLETRANSLATE(D314, ""he"", ""en"")"),"#VALUE!")</f>
        <v>#VALUE!</v>
      </c>
    </row>
    <row r="315" ht="15.75" customHeight="1">
      <c r="E315" s="4" t="str">
        <f>IFERROR(__xludf.DUMMYFUNCTION("GOOGLETRANSLATE(D315, ""he"", ""en"")"),"#VALUE!")</f>
        <v>#VALUE!</v>
      </c>
    </row>
    <row r="316" ht="15.75" customHeight="1">
      <c r="E316" s="4" t="str">
        <f>IFERROR(__xludf.DUMMYFUNCTION("GOOGLETRANSLATE(D316, ""he"", ""en"")"),"#VALUE!")</f>
        <v>#VALUE!</v>
      </c>
    </row>
    <row r="317" ht="15.75" customHeight="1">
      <c r="E317" s="4" t="str">
        <f>IFERROR(__xludf.DUMMYFUNCTION("GOOGLETRANSLATE(D317, ""he"", ""en"")"),"#VALUE!")</f>
        <v>#VALUE!</v>
      </c>
    </row>
    <row r="318" ht="15.75" customHeight="1">
      <c r="E318" s="4" t="str">
        <f>IFERROR(__xludf.DUMMYFUNCTION("GOOGLETRANSLATE(D318, ""he"", ""en"")"),"#VALUE!")</f>
        <v>#VALUE!</v>
      </c>
    </row>
    <row r="319" ht="15.75" customHeight="1">
      <c r="E319" s="4" t="str">
        <f>IFERROR(__xludf.DUMMYFUNCTION("GOOGLETRANSLATE(D319, ""he"", ""en"")"),"#VALUE!")</f>
        <v>#VALUE!</v>
      </c>
    </row>
    <row r="320" ht="15.75" customHeight="1">
      <c r="E320" s="4" t="str">
        <f>IFERROR(__xludf.DUMMYFUNCTION("GOOGLETRANSLATE(D320, ""he"", ""en"")"),"#VALUE!")</f>
        <v>#VALUE!</v>
      </c>
    </row>
    <row r="321" ht="15.75" customHeight="1">
      <c r="E321" s="4" t="str">
        <f>IFERROR(__xludf.DUMMYFUNCTION("GOOGLETRANSLATE(D321, ""he"", ""en"")"),"#VALUE!")</f>
        <v>#VALUE!</v>
      </c>
    </row>
    <row r="322" ht="15.75" customHeight="1">
      <c r="E322" s="4" t="str">
        <f>IFERROR(__xludf.DUMMYFUNCTION("GOOGLETRANSLATE(D322, ""he"", ""en"")"),"#VALUE!")</f>
        <v>#VALUE!</v>
      </c>
    </row>
    <row r="323" ht="15.75" customHeight="1">
      <c r="E323" s="4" t="str">
        <f>IFERROR(__xludf.DUMMYFUNCTION("GOOGLETRANSLATE(D323, ""he"", ""en"")"),"#VALUE!")</f>
        <v>#VALUE!</v>
      </c>
    </row>
    <row r="324" ht="15.75" customHeight="1">
      <c r="E324" s="4" t="str">
        <f>IFERROR(__xludf.DUMMYFUNCTION("GOOGLETRANSLATE(D324, ""he"", ""en"")"),"#VALUE!")</f>
        <v>#VALUE!</v>
      </c>
    </row>
    <row r="325" ht="15.75" customHeight="1">
      <c r="E325" s="4" t="str">
        <f>IFERROR(__xludf.DUMMYFUNCTION("GOOGLETRANSLATE(D325, ""he"", ""en"")"),"#VALUE!")</f>
        <v>#VALUE!</v>
      </c>
    </row>
    <row r="326" ht="15.75" customHeight="1">
      <c r="E326" s="4" t="str">
        <f>IFERROR(__xludf.DUMMYFUNCTION("GOOGLETRANSLATE(D326, ""he"", ""en"")"),"#VALUE!")</f>
        <v>#VALUE!</v>
      </c>
    </row>
    <row r="327" ht="15.75" customHeight="1">
      <c r="E327" s="4" t="str">
        <f>IFERROR(__xludf.DUMMYFUNCTION("GOOGLETRANSLATE(D327, ""he"", ""en"")"),"#VALUE!")</f>
        <v>#VALUE!</v>
      </c>
    </row>
    <row r="328" ht="15.75" customHeight="1">
      <c r="E328" s="4" t="str">
        <f>IFERROR(__xludf.DUMMYFUNCTION("GOOGLETRANSLATE(D328, ""he"", ""en"")"),"#VALUE!")</f>
        <v>#VALUE!</v>
      </c>
    </row>
    <row r="329" ht="15.75" customHeight="1">
      <c r="E329" s="4" t="str">
        <f>IFERROR(__xludf.DUMMYFUNCTION("GOOGLETRANSLATE(D329, ""he"", ""en"")"),"#VALUE!")</f>
        <v>#VALUE!</v>
      </c>
    </row>
    <row r="330" ht="15.75" customHeight="1">
      <c r="E330" s="4" t="str">
        <f>IFERROR(__xludf.DUMMYFUNCTION("GOOGLETRANSLATE(D330, ""he"", ""en"")"),"#VALUE!")</f>
        <v>#VALUE!</v>
      </c>
    </row>
    <row r="331" ht="15.75" customHeight="1">
      <c r="E331" s="4" t="str">
        <f>IFERROR(__xludf.DUMMYFUNCTION("GOOGLETRANSLATE(D331, ""he"", ""en"")"),"#VALUE!")</f>
        <v>#VALUE!</v>
      </c>
    </row>
    <row r="332" ht="15.75" customHeight="1">
      <c r="E332" s="4" t="str">
        <f>IFERROR(__xludf.DUMMYFUNCTION("GOOGLETRANSLATE(D332, ""he"", ""en"")"),"#VALUE!")</f>
        <v>#VALUE!</v>
      </c>
    </row>
    <row r="333" ht="15.75" customHeight="1">
      <c r="E333" s="4" t="str">
        <f>IFERROR(__xludf.DUMMYFUNCTION("GOOGLETRANSLATE(D333, ""he"", ""en"")"),"#VALUE!")</f>
        <v>#VALUE!</v>
      </c>
    </row>
    <row r="334" ht="15.75" customHeight="1">
      <c r="E334" s="4" t="str">
        <f>IFERROR(__xludf.DUMMYFUNCTION("GOOGLETRANSLATE(D334, ""he"", ""en"")"),"#VALUE!")</f>
        <v>#VALUE!</v>
      </c>
    </row>
    <row r="335" ht="15.75" customHeight="1">
      <c r="E335" s="4" t="str">
        <f>IFERROR(__xludf.DUMMYFUNCTION("GOOGLETRANSLATE(D335, ""he"", ""en"")"),"#VALUE!")</f>
        <v>#VALUE!</v>
      </c>
    </row>
    <row r="336" ht="15.75" customHeight="1">
      <c r="E336" s="4" t="str">
        <f>IFERROR(__xludf.DUMMYFUNCTION("GOOGLETRANSLATE(D336, ""he"", ""en"")"),"#VALUE!")</f>
        <v>#VALUE!</v>
      </c>
    </row>
    <row r="337" ht="15.75" customHeight="1">
      <c r="E337" s="4" t="str">
        <f>IFERROR(__xludf.DUMMYFUNCTION("GOOGLETRANSLATE(D337, ""he"", ""en"")"),"#VALUE!")</f>
        <v>#VALUE!</v>
      </c>
    </row>
    <row r="338" ht="15.75" customHeight="1">
      <c r="E338" s="4" t="str">
        <f>IFERROR(__xludf.DUMMYFUNCTION("GOOGLETRANSLATE(D338, ""he"", ""en"")"),"#VALUE!")</f>
        <v>#VALUE!</v>
      </c>
    </row>
    <row r="339" ht="15.75" customHeight="1">
      <c r="E339" s="4" t="str">
        <f>IFERROR(__xludf.DUMMYFUNCTION("GOOGLETRANSLATE(D339, ""he"", ""en"")"),"#VALUE!")</f>
        <v>#VALUE!</v>
      </c>
    </row>
    <row r="340" ht="15.75" customHeight="1">
      <c r="E340" s="4" t="str">
        <f>IFERROR(__xludf.DUMMYFUNCTION("GOOGLETRANSLATE(D340, ""he"", ""en"")"),"#VALUE!")</f>
        <v>#VALUE!</v>
      </c>
    </row>
    <row r="341" ht="15.75" customHeight="1">
      <c r="E341" s="4" t="str">
        <f>IFERROR(__xludf.DUMMYFUNCTION("GOOGLETRANSLATE(D341, ""he"", ""en"")"),"#VALUE!")</f>
        <v>#VALUE!</v>
      </c>
    </row>
    <row r="342" ht="15.75" customHeight="1">
      <c r="E342" s="4" t="str">
        <f>IFERROR(__xludf.DUMMYFUNCTION("GOOGLETRANSLATE(D342, ""he"", ""en"")"),"#VALUE!")</f>
        <v>#VALUE!</v>
      </c>
    </row>
    <row r="343" ht="15.75" customHeight="1">
      <c r="E343" s="4" t="str">
        <f>IFERROR(__xludf.DUMMYFUNCTION("GOOGLETRANSLATE(D343, ""he"", ""en"")"),"#VALUE!")</f>
        <v>#VALUE!</v>
      </c>
    </row>
    <row r="344" ht="15.75" customHeight="1">
      <c r="E344" s="4" t="str">
        <f>IFERROR(__xludf.DUMMYFUNCTION("GOOGLETRANSLATE(D344, ""he"", ""en"")"),"#VALUE!")</f>
        <v>#VALUE!</v>
      </c>
    </row>
    <row r="345" ht="15.75" customHeight="1">
      <c r="E345" s="4" t="str">
        <f>IFERROR(__xludf.DUMMYFUNCTION("GOOGLETRANSLATE(D345, ""he"", ""en"")"),"#VALUE!")</f>
        <v>#VALUE!</v>
      </c>
    </row>
    <row r="346" ht="15.75" customHeight="1">
      <c r="E346" s="4" t="str">
        <f>IFERROR(__xludf.DUMMYFUNCTION("GOOGLETRANSLATE(D346, ""he"", ""en"")"),"#VALUE!")</f>
        <v>#VALUE!</v>
      </c>
    </row>
    <row r="347" ht="15.75" customHeight="1">
      <c r="E347" s="4" t="str">
        <f>IFERROR(__xludf.DUMMYFUNCTION("GOOGLETRANSLATE(D347, ""he"", ""en"")"),"#VALUE!")</f>
        <v>#VALUE!</v>
      </c>
    </row>
    <row r="348" ht="15.75" customHeight="1">
      <c r="E348" s="4" t="str">
        <f>IFERROR(__xludf.DUMMYFUNCTION("GOOGLETRANSLATE(D348, ""he"", ""en"")"),"#VALUE!")</f>
        <v>#VALUE!</v>
      </c>
    </row>
    <row r="349" ht="15.75" customHeight="1">
      <c r="E349" s="4" t="str">
        <f>IFERROR(__xludf.DUMMYFUNCTION("GOOGLETRANSLATE(D349, ""he"", ""en"")"),"#VALUE!")</f>
        <v>#VALUE!</v>
      </c>
    </row>
    <row r="350" ht="15.75" customHeight="1">
      <c r="E350" s="4" t="str">
        <f>IFERROR(__xludf.DUMMYFUNCTION("GOOGLETRANSLATE(D350, ""he"", ""en"")"),"#VALUE!")</f>
        <v>#VALUE!</v>
      </c>
    </row>
    <row r="351" ht="15.75" customHeight="1">
      <c r="E351" s="4" t="str">
        <f>IFERROR(__xludf.DUMMYFUNCTION("GOOGLETRANSLATE(D351, ""he"", ""en"")"),"#VALUE!")</f>
        <v>#VALUE!</v>
      </c>
    </row>
    <row r="352" ht="15.75" customHeight="1">
      <c r="E352" s="4" t="str">
        <f>IFERROR(__xludf.DUMMYFUNCTION("GOOGLETRANSLATE(D352, ""he"", ""en"")"),"#VALUE!")</f>
        <v>#VALUE!</v>
      </c>
    </row>
    <row r="353" ht="15.75" customHeight="1">
      <c r="E353" s="4" t="str">
        <f>IFERROR(__xludf.DUMMYFUNCTION("GOOGLETRANSLATE(D353, ""he"", ""en"")"),"#VALUE!")</f>
        <v>#VALUE!</v>
      </c>
    </row>
    <row r="354" ht="15.75" customHeight="1">
      <c r="E354" s="4" t="str">
        <f>IFERROR(__xludf.DUMMYFUNCTION("GOOGLETRANSLATE(D354, ""he"", ""en"")"),"#VALUE!")</f>
        <v>#VALUE!</v>
      </c>
    </row>
    <row r="355" ht="15.75" customHeight="1">
      <c r="E355" s="4" t="str">
        <f>IFERROR(__xludf.DUMMYFUNCTION("GOOGLETRANSLATE(D355, ""he"", ""en"")"),"#VALUE!")</f>
        <v>#VALUE!</v>
      </c>
    </row>
    <row r="356" ht="15.75" customHeight="1">
      <c r="E356" s="4" t="str">
        <f>IFERROR(__xludf.DUMMYFUNCTION("GOOGLETRANSLATE(D356, ""he"", ""en"")"),"#VALUE!")</f>
        <v>#VALUE!</v>
      </c>
    </row>
    <row r="357" ht="15.75" customHeight="1">
      <c r="E357" s="4" t="str">
        <f>IFERROR(__xludf.DUMMYFUNCTION("GOOGLETRANSLATE(D357, ""he"", ""en"")"),"#VALUE!")</f>
        <v>#VALUE!</v>
      </c>
    </row>
    <row r="358" ht="15.75" customHeight="1">
      <c r="E358" s="4" t="str">
        <f>IFERROR(__xludf.DUMMYFUNCTION("GOOGLETRANSLATE(D358, ""he"", ""en"")"),"#VALUE!")</f>
        <v>#VALUE!</v>
      </c>
    </row>
    <row r="359" ht="15.75" customHeight="1">
      <c r="E359" s="4" t="str">
        <f>IFERROR(__xludf.DUMMYFUNCTION("GOOGLETRANSLATE(D359, ""he"", ""en"")"),"#VALUE!")</f>
        <v>#VALUE!</v>
      </c>
    </row>
    <row r="360" ht="15.75" customHeight="1">
      <c r="E360" s="4" t="str">
        <f>IFERROR(__xludf.DUMMYFUNCTION("GOOGLETRANSLATE(D360, ""he"", ""en"")"),"#VALUE!")</f>
        <v>#VALUE!</v>
      </c>
    </row>
    <row r="361" ht="15.75" customHeight="1">
      <c r="E361" s="4" t="str">
        <f>IFERROR(__xludf.DUMMYFUNCTION("GOOGLETRANSLATE(D361, ""he"", ""en"")"),"#VALUE!")</f>
        <v>#VALUE!</v>
      </c>
    </row>
    <row r="362" ht="15.75" customHeight="1">
      <c r="E362" s="4" t="str">
        <f>IFERROR(__xludf.DUMMYFUNCTION("GOOGLETRANSLATE(D362, ""he"", ""en"")"),"#VALUE!")</f>
        <v>#VALUE!</v>
      </c>
    </row>
    <row r="363" ht="15.75" customHeight="1">
      <c r="E363" s="4" t="str">
        <f>IFERROR(__xludf.DUMMYFUNCTION("GOOGLETRANSLATE(D363, ""he"", ""en"")"),"#VALUE!")</f>
        <v>#VALUE!</v>
      </c>
    </row>
    <row r="364" ht="15.75" customHeight="1">
      <c r="E364" s="4" t="str">
        <f>IFERROR(__xludf.DUMMYFUNCTION("GOOGLETRANSLATE(D364, ""he"", ""en"")"),"#VALUE!")</f>
        <v>#VALUE!</v>
      </c>
    </row>
    <row r="365" ht="15.75" customHeight="1">
      <c r="E365" s="4" t="str">
        <f>IFERROR(__xludf.DUMMYFUNCTION("GOOGLETRANSLATE(D365, ""he"", ""en"")"),"#VALUE!")</f>
        <v>#VALUE!</v>
      </c>
    </row>
    <row r="366" ht="15.75" customHeight="1">
      <c r="E366" s="4" t="str">
        <f>IFERROR(__xludf.DUMMYFUNCTION("GOOGLETRANSLATE(D366, ""he"", ""en"")"),"#VALUE!")</f>
        <v>#VALUE!</v>
      </c>
    </row>
    <row r="367" ht="15.75" customHeight="1">
      <c r="E367" s="4" t="str">
        <f>IFERROR(__xludf.DUMMYFUNCTION("GOOGLETRANSLATE(D367, ""he"", ""en"")"),"#VALUE!")</f>
        <v>#VALUE!</v>
      </c>
    </row>
    <row r="368" ht="15.75" customHeight="1">
      <c r="E368" s="4" t="str">
        <f>IFERROR(__xludf.DUMMYFUNCTION("GOOGLETRANSLATE(D368, ""he"", ""en"")"),"#VALUE!")</f>
        <v>#VALUE!</v>
      </c>
    </row>
    <row r="369" ht="15.75" customHeight="1">
      <c r="E369" s="4" t="str">
        <f>IFERROR(__xludf.DUMMYFUNCTION("GOOGLETRANSLATE(D369, ""he"", ""en"")"),"#VALUE!")</f>
        <v>#VALUE!</v>
      </c>
    </row>
    <row r="370" ht="15.75" customHeight="1">
      <c r="E370" s="4" t="str">
        <f>IFERROR(__xludf.DUMMYFUNCTION("GOOGLETRANSLATE(D370, ""he"", ""en"")"),"#VALUE!")</f>
        <v>#VALUE!</v>
      </c>
    </row>
    <row r="371" ht="15.75" customHeight="1">
      <c r="E371" s="4" t="str">
        <f>IFERROR(__xludf.DUMMYFUNCTION("GOOGLETRANSLATE(D371, ""he"", ""en"")"),"#VALUE!")</f>
        <v>#VALUE!</v>
      </c>
    </row>
    <row r="372" ht="15.75" customHeight="1">
      <c r="E372" s="4" t="str">
        <f>IFERROR(__xludf.DUMMYFUNCTION("GOOGLETRANSLATE(D372, ""he"", ""en"")"),"#VALUE!")</f>
        <v>#VALUE!</v>
      </c>
    </row>
    <row r="373" ht="15.75" customHeight="1">
      <c r="E373" s="4" t="str">
        <f>IFERROR(__xludf.DUMMYFUNCTION("GOOGLETRANSLATE(D373, ""he"", ""en"")"),"#VALUE!")</f>
        <v>#VALUE!</v>
      </c>
    </row>
    <row r="374" ht="15.75" customHeight="1">
      <c r="E374" s="4" t="str">
        <f>IFERROR(__xludf.DUMMYFUNCTION("GOOGLETRANSLATE(D374, ""he"", ""en"")"),"#VALUE!")</f>
        <v>#VALUE!</v>
      </c>
    </row>
    <row r="375" ht="15.75" customHeight="1">
      <c r="E375" s="4" t="str">
        <f>IFERROR(__xludf.DUMMYFUNCTION("GOOGLETRANSLATE(D375, ""he"", ""en"")"),"#VALUE!")</f>
        <v>#VALUE!</v>
      </c>
    </row>
    <row r="376" ht="15.75" customHeight="1">
      <c r="E376" s="4" t="str">
        <f>IFERROR(__xludf.DUMMYFUNCTION("GOOGLETRANSLATE(D376, ""he"", ""en"")"),"#VALUE!")</f>
        <v>#VALUE!</v>
      </c>
    </row>
    <row r="377" ht="15.75" customHeight="1">
      <c r="E377" s="4" t="str">
        <f>IFERROR(__xludf.DUMMYFUNCTION("GOOGLETRANSLATE(D377, ""he"", ""en"")"),"#VALUE!")</f>
        <v>#VALUE!</v>
      </c>
    </row>
    <row r="378" ht="15.75" customHeight="1">
      <c r="E378" s="4" t="str">
        <f>IFERROR(__xludf.DUMMYFUNCTION("GOOGLETRANSLATE(D378, ""he"", ""en"")"),"#VALUE!")</f>
        <v>#VALUE!</v>
      </c>
    </row>
    <row r="379" ht="15.75" customHeight="1">
      <c r="E379" s="4" t="str">
        <f>IFERROR(__xludf.DUMMYFUNCTION("GOOGLETRANSLATE(D379, ""he"", ""en"")"),"#VALUE!")</f>
        <v>#VALUE!</v>
      </c>
    </row>
    <row r="380" ht="15.75" customHeight="1">
      <c r="E380" s="4" t="str">
        <f>IFERROR(__xludf.DUMMYFUNCTION("GOOGLETRANSLATE(D380, ""he"", ""en"")"),"#VALUE!")</f>
        <v>#VALUE!</v>
      </c>
    </row>
    <row r="381" ht="15.75" customHeight="1">
      <c r="E381" s="4" t="str">
        <f>IFERROR(__xludf.DUMMYFUNCTION("GOOGLETRANSLATE(D381, ""he"", ""en"")"),"#VALUE!")</f>
        <v>#VALUE!</v>
      </c>
    </row>
    <row r="382" ht="15.75" customHeight="1">
      <c r="E382" s="4" t="str">
        <f>IFERROR(__xludf.DUMMYFUNCTION("GOOGLETRANSLATE(D382, ""he"", ""en"")"),"#VALUE!")</f>
        <v>#VALUE!</v>
      </c>
    </row>
    <row r="383" ht="15.75" customHeight="1">
      <c r="E383" s="4" t="str">
        <f>IFERROR(__xludf.DUMMYFUNCTION("GOOGLETRANSLATE(D383, ""he"", ""en"")"),"#VALUE!")</f>
        <v>#VALUE!</v>
      </c>
    </row>
    <row r="384" ht="15.75" customHeight="1">
      <c r="E384" s="4" t="str">
        <f>IFERROR(__xludf.DUMMYFUNCTION("GOOGLETRANSLATE(D384, ""he"", ""en"")"),"#VALUE!")</f>
        <v>#VALUE!</v>
      </c>
    </row>
    <row r="385" ht="15.75" customHeight="1">
      <c r="E385" s="4" t="str">
        <f>IFERROR(__xludf.DUMMYFUNCTION("GOOGLETRANSLATE(D385, ""he"", ""en"")"),"#VALUE!")</f>
        <v>#VALUE!</v>
      </c>
    </row>
    <row r="386" ht="15.75" customHeight="1">
      <c r="E386" s="4" t="str">
        <f>IFERROR(__xludf.DUMMYFUNCTION("GOOGLETRANSLATE(D386, ""he"", ""en"")"),"#VALUE!")</f>
        <v>#VALUE!</v>
      </c>
    </row>
    <row r="387" ht="15.75" customHeight="1">
      <c r="E387" s="4" t="str">
        <f>IFERROR(__xludf.DUMMYFUNCTION("GOOGLETRANSLATE(D387, ""he"", ""en"")"),"#VALUE!")</f>
        <v>#VALUE!</v>
      </c>
    </row>
    <row r="388" ht="15.75" customHeight="1">
      <c r="E388" s="4" t="str">
        <f>IFERROR(__xludf.DUMMYFUNCTION("GOOGLETRANSLATE(D388, ""he"", ""en"")"),"#VALUE!")</f>
        <v>#VALUE!</v>
      </c>
    </row>
    <row r="389" ht="15.75" customHeight="1">
      <c r="E389" s="4" t="str">
        <f>IFERROR(__xludf.DUMMYFUNCTION("GOOGLETRANSLATE(D389, ""he"", ""en"")"),"#VALUE!")</f>
        <v>#VALUE!</v>
      </c>
    </row>
    <row r="390" ht="15.75" customHeight="1">
      <c r="E390" s="4" t="str">
        <f>IFERROR(__xludf.DUMMYFUNCTION("GOOGLETRANSLATE(D390, ""he"", ""en"")"),"#VALUE!")</f>
        <v>#VALUE!</v>
      </c>
    </row>
    <row r="391" ht="15.75" customHeight="1">
      <c r="E391" s="4" t="str">
        <f>IFERROR(__xludf.DUMMYFUNCTION("GOOGLETRANSLATE(D391, ""he"", ""en"")"),"#VALUE!")</f>
        <v>#VALUE!</v>
      </c>
    </row>
    <row r="392" ht="15.75" customHeight="1">
      <c r="E392" s="4" t="str">
        <f>IFERROR(__xludf.DUMMYFUNCTION("GOOGLETRANSLATE(D392, ""he"", ""en"")"),"#VALUE!")</f>
        <v>#VALUE!</v>
      </c>
    </row>
    <row r="393" ht="15.75" customHeight="1">
      <c r="E393" s="4" t="str">
        <f>IFERROR(__xludf.DUMMYFUNCTION("GOOGLETRANSLATE(D393, ""he"", ""en"")"),"#VALUE!")</f>
        <v>#VALUE!</v>
      </c>
    </row>
    <row r="394" ht="15.75" customHeight="1">
      <c r="E394" s="4" t="str">
        <f>IFERROR(__xludf.DUMMYFUNCTION("GOOGLETRANSLATE(D394, ""he"", ""en"")"),"#VALUE!")</f>
        <v>#VALUE!</v>
      </c>
    </row>
    <row r="395" ht="15.75" customHeight="1">
      <c r="E395" s="4" t="str">
        <f>IFERROR(__xludf.DUMMYFUNCTION("GOOGLETRANSLATE(D395, ""he"", ""en"")"),"#VALUE!")</f>
        <v>#VALUE!</v>
      </c>
    </row>
    <row r="396" ht="15.75" customHeight="1">
      <c r="E396" s="4" t="str">
        <f>IFERROR(__xludf.DUMMYFUNCTION("GOOGLETRANSLATE(D396, ""he"", ""en"")"),"#VALUE!")</f>
        <v>#VALUE!</v>
      </c>
    </row>
    <row r="397" ht="15.75" customHeight="1">
      <c r="E397" s="4" t="str">
        <f>IFERROR(__xludf.DUMMYFUNCTION("GOOGLETRANSLATE(D397, ""he"", ""en"")"),"#VALUE!")</f>
        <v>#VALUE!</v>
      </c>
    </row>
    <row r="398" ht="15.75" customHeight="1">
      <c r="E398" s="4" t="str">
        <f>IFERROR(__xludf.DUMMYFUNCTION("GOOGLETRANSLATE(D398, ""he"", ""en"")"),"#VALUE!")</f>
        <v>#VALUE!</v>
      </c>
    </row>
    <row r="399" ht="15.75" customHeight="1">
      <c r="E399" s="4" t="str">
        <f>IFERROR(__xludf.DUMMYFUNCTION("GOOGLETRANSLATE(D399, ""he"", ""en"")"),"#VALUE!")</f>
        <v>#VALUE!</v>
      </c>
    </row>
    <row r="400" ht="15.75" customHeight="1">
      <c r="E400" s="4" t="str">
        <f>IFERROR(__xludf.DUMMYFUNCTION("GOOGLETRANSLATE(D400, ""he"", ""en"")"),"#VALUE!")</f>
        <v>#VALUE!</v>
      </c>
    </row>
    <row r="401" ht="15.75" customHeight="1">
      <c r="E401" s="4" t="str">
        <f>IFERROR(__xludf.DUMMYFUNCTION("GOOGLETRANSLATE(D401, ""he"", ""en"")"),"#VALUE!")</f>
        <v>#VALUE!</v>
      </c>
    </row>
    <row r="402" ht="15.75" customHeight="1">
      <c r="E402" s="4" t="str">
        <f>IFERROR(__xludf.DUMMYFUNCTION("GOOGLETRANSLATE(D402, ""he"", ""en"")"),"#VALUE!")</f>
        <v>#VALUE!</v>
      </c>
    </row>
    <row r="403" ht="15.75" customHeight="1">
      <c r="E403" s="4" t="str">
        <f>IFERROR(__xludf.DUMMYFUNCTION("GOOGLETRANSLATE(D403, ""he"", ""en"")"),"#VALUE!")</f>
        <v>#VALUE!</v>
      </c>
    </row>
    <row r="404" ht="15.75" customHeight="1">
      <c r="E404" s="4" t="str">
        <f>IFERROR(__xludf.DUMMYFUNCTION("GOOGLETRANSLATE(D404, ""he"", ""en"")"),"#VALUE!")</f>
        <v>#VALUE!</v>
      </c>
    </row>
    <row r="405" ht="15.75" customHeight="1">
      <c r="E405" s="4" t="str">
        <f>IFERROR(__xludf.DUMMYFUNCTION("GOOGLETRANSLATE(D405, ""he"", ""en"")"),"#VALUE!")</f>
        <v>#VALUE!</v>
      </c>
    </row>
    <row r="406" ht="15.75" customHeight="1">
      <c r="E406" s="4" t="str">
        <f>IFERROR(__xludf.DUMMYFUNCTION("GOOGLETRANSLATE(D406, ""he"", ""en"")"),"#VALUE!")</f>
        <v>#VALUE!</v>
      </c>
    </row>
    <row r="407" ht="15.75" customHeight="1">
      <c r="E407" s="4" t="str">
        <f>IFERROR(__xludf.DUMMYFUNCTION("GOOGLETRANSLATE(D407, ""he"", ""en"")"),"#VALUE!")</f>
        <v>#VALUE!</v>
      </c>
    </row>
    <row r="408" ht="15.75" customHeight="1">
      <c r="E408" s="4" t="str">
        <f>IFERROR(__xludf.DUMMYFUNCTION("GOOGLETRANSLATE(D408, ""he"", ""en"")"),"#VALUE!")</f>
        <v>#VALUE!</v>
      </c>
    </row>
    <row r="409" ht="15.75" customHeight="1">
      <c r="E409" s="4" t="str">
        <f>IFERROR(__xludf.DUMMYFUNCTION("GOOGLETRANSLATE(D409, ""he"", ""en"")"),"#VALUE!")</f>
        <v>#VALUE!</v>
      </c>
    </row>
    <row r="410" ht="15.75" customHeight="1">
      <c r="E410" s="4" t="str">
        <f>IFERROR(__xludf.DUMMYFUNCTION("GOOGLETRANSLATE(D410, ""he"", ""en"")"),"#VALUE!")</f>
        <v>#VALUE!</v>
      </c>
    </row>
    <row r="411" ht="15.75" customHeight="1">
      <c r="E411" s="4" t="str">
        <f>IFERROR(__xludf.DUMMYFUNCTION("GOOGLETRANSLATE(D411, ""he"", ""en"")"),"#VALUE!")</f>
        <v>#VALUE!</v>
      </c>
    </row>
    <row r="412" ht="15.75" customHeight="1">
      <c r="E412" s="4" t="str">
        <f>IFERROR(__xludf.DUMMYFUNCTION("GOOGLETRANSLATE(D412, ""he"", ""en"")"),"#VALUE!")</f>
        <v>#VALUE!</v>
      </c>
    </row>
    <row r="413" ht="15.75" customHeight="1">
      <c r="E413" s="4" t="str">
        <f>IFERROR(__xludf.DUMMYFUNCTION("GOOGLETRANSLATE(D413, ""he"", ""en"")"),"#VALUE!")</f>
        <v>#VALUE!</v>
      </c>
    </row>
    <row r="414" ht="15.75" customHeight="1">
      <c r="E414" s="4" t="str">
        <f>IFERROR(__xludf.DUMMYFUNCTION("GOOGLETRANSLATE(D414, ""he"", ""en"")"),"#VALUE!")</f>
        <v>#VALUE!</v>
      </c>
    </row>
    <row r="415" ht="15.75" customHeight="1">
      <c r="E415" s="4" t="str">
        <f>IFERROR(__xludf.DUMMYFUNCTION("GOOGLETRANSLATE(D415, ""he"", ""en"")"),"#VALUE!")</f>
        <v>#VALUE!</v>
      </c>
    </row>
    <row r="416" ht="15.75" customHeight="1">
      <c r="E416" s="4" t="str">
        <f>IFERROR(__xludf.DUMMYFUNCTION("GOOGLETRANSLATE(D416, ""he"", ""en"")"),"#VALUE!")</f>
        <v>#VALUE!</v>
      </c>
    </row>
    <row r="417" ht="15.75" customHeight="1">
      <c r="E417" s="4" t="str">
        <f>IFERROR(__xludf.DUMMYFUNCTION("GOOGLETRANSLATE(D417, ""he"", ""en"")"),"#VALUE!")</f>
        <v>#VALUE!</v>
      </c>
    </row>
    <row r="418" ht="15.75" customHeight="1">
      <c r="E418" s="4" t="str">
        <f>IFERROR(__xludf.DUMMYFUNCTION("GOOGLETRANSLATE(D418, ""he"", ""en"")"),"#VALUE!")</f>
        <v>#VALUE!</v>
      </c>
    </row>
    <row r="419" ht="15.75" customHeight="1">
      <c r="E419" s="4" t="str">
        <f>IFERROR(__xludf.DUMMYFUNCTION("GOOGLETRANSLATE(D419, ""he"", ""en"")"),"#VALUE!")</f>
        <v>#VALUE!</v>
      </c>
    </row>
    <row r="420" ht="15.75" customHeight="1">
      <c r="E420" s="4" t="str">
        <f>IFERROR(__xludf.DUMMYFUNCTION("GOOGLETRANSLATE(D420, ""he"", ""en"")"),"#VALUE!")</f>
        <v>#VALUE!</v>
      </c>
    </row>
    <row r="421" ht="15.75" customHeight="1">
      <c r="E421" s="4" t="str">
        <f>IFERROR(__xludf.DUMMYFUNCTION("GOOGLETRANSLATE(D421, ""he"", ""en"")"),"#VALUE!")</f>
        <v>#VALUE!</v>
      </c>
    </row>
    <row r="422" ht="15.75" customHeight="1">
      <c r="E422" s="4" t="str">
        <f>IFERROR(__xludf.DUMMYFUNCTION("GOOGLETRANSLATE(D422, ""he"", ""en"")"),"#VALUE!")</f>
        <v>#VALUE!</v>
      </c>
    </row>
    <row r="423" ht="15.75" customHeight="1">
      <c r="E423" s="4" t="str">
        <f>IFERROR(__xludf.DUMMYFUNCTION("GOOGLETRANSLATE(D423, ""he"", ""en"")"),"#VALUE!")</f>
        <v>#VALUE!</v>
      </c>
    </row>
    <row r="424" ht="15.75" customHeight="1">
      <c r="E424" s="4" t="str">
        <f>IFERROR(__xludf.DUMMYFUNCTION("GOOGLETRANSLATE(D424, ""he"", ""en"")"),"#VALUE!")</f>
        <v>#VALUE!</v>
      </c>
    </row>
    <row r="425" ht="15.75" customHeight="1">
      <c r="E425" s="4" t="str">
        <f>IFERROR(__xludf.DUMMYFUNCTION("GOOGLETRANSLATE(D425, ""he"", ""en"")"),"#VALUE!")</f>
        <v>#VALUE!</v>
      </c>
    </row>
    <row r="426" ht="15.75" customHeight="1">
      <c r="E426" s="4" t="str">
        <f>IFERROR(__xludf.DUMMYFUNCTION("GOOGLETRANSLATE(D426, ""he"", ""en"")"),"#VALUE!")</f>
        <v>#VALUE!</v>
      </c>
    </row>
    <row r="427" ht="15.75" customHeight="1">
      <c r="E427" s="4" t="str">
        <f>IFERROR(__xludf.DUMMYFUNCTION("GOOGLETRANSLATE(D427, ""he"", ""en"")"),"#VALUE!")</f>
        <v>#VALUE!</v>
      </c>
    </row>
    <row r="428" ht="15.75" customHeight="1">
      <c r="E428" s="4" t="str">
        <f>IFERROR(__xludf.DUMMYFUNCTION("GOOGLETRANSLATE(D428, ""he"", ""en"")"),"#VALUE!")</f>
        <v>#VALUE!</v>
      </c>
    </row>
    <row r="429" ht="15.75" customHeight="1">
      <c r="E429" s="4" t="str">
        <f>IFERROR(__xludf.DUMMYFUNCTION("GOOGLETRANSLATE(D429, ""he"", ""en"")"),"#VALUE!")</f>
        <v>#VALUE!</v>
      </c>
    </row>
    <row r="430" ht="15.75" customHeight="1">
      <c r="E430" s="4" t="str">
        <f>IFERROR(__xludf.DUMMYFUNCTION("GOOGLETRANSLATE(D430, ""he"", ""en"")"),"#VALUE!")</f>
        <v>#VALUE!</v>
      </c>
    </row>
    <row r="431" ht="15.75" customHeight="1">
      <c r="E431" s="4" t="str">
        <f>IFERROR(__xludf.DUMMYFUNCTION("GOOGLETRANSLATE(D431, ""he"", ""en"")"),"#VALUE!")</f>
        <v>#VALUE!</v>
      </c>
    </row>
    <row r="432" ht="15.75" customHeight="1">
      <c r="E432" s="4" t="str">
        <f>IFERROR(__xludf.DUMMYFUNCTION("GOOGLETRANSLATE(D432, ""he"", ""en"")"),"#VALUE!")</f>
        <v>#VALUE!</v>
      </c>
    </row>
    <row r="433" ht="15.75" customHeight="1">
      <c r="E433" s="4" t="str">
        <f>IFERROR(__xludf.DUMMYFUNCTION("GOOGLETRANSLATE(D433, ""he"", ""en"")"),"#VALUE!")</f>
        <v>#VALUE!</v>
      </c>
    </row>
    <row r="434" ht="15.75" customHeight="1">
      <c r="E434" s="4" t="str">
        <f>IFERROR(__xludf.DUMMYFUNCTION("GOOGLETRANSLATE(D434, ""he"", ""en"")"),"#VALUE!")</f>
        <v>#VALUE!</v>
      </c>
    </row>
    <row r="435" ht="15.75" customHeight="1">
      <c r="E435" s="4" t="str">
        <f>IFERROR(__xludf.DUMMYFUNCTION("GOOGLETRANSLATE(D435, ""he"", ""en"")"),"#VALUE!")</f>
        <v>#VALUE!</v>
      </c>
    </row>
    <row r="436" ht="15.75" customHeight="1">
      <c r="E436" s="4" t="str">
        <f>IFERROR(__xludf.DUMMYFUNCTION("GOOGLETRANSLATE(D436, ""he"", ""en"")"),"#VALUE!")</f>
        <v>#VALUE!</v>
      </c>
    </row>
    <row r="437" ht="15.75" customHeight="1">
      <c r="E437" s="4" t="str">
        <f>IFERROR(__xludf.DUMMYFUNCTION("GOOGLETRANSLATE(D437, ""he"", ""en"")"),"#VALUE!")</f>
        <v>#VALUE!</v>
      </c>
    </row>
    <row r="438" ht="15.75" customHeight="1">
      <c r="E438" s="4" t="str">
        <f>IFERROR(__xludf.DUMMYFUNCTION("GOOGLETRANSLATE(D438, ""he"", ""en"")"),"#VALUE!")</f>
        <v>#VALUE!</v>
      </c>
    </row>
    <row r="439" ht="15.75" customHeight="1">
      <c r="E439" s="4" t="str">
        <f>IFERROR(__xludf.DUMMYFUNCTION("GOOGLETRANSLATE(D439, ""he"", ""en"")"),"#VALUE!")</f>
        <v>#VALUE!</v>
      </c>
    </row>
    <row r="440" ht="15.75" customHeight="1">
      <c r="E440" s="4" t="str">
        <f>IFERROR(__xludf.DUMMYFUNCTION("GOOGLETRANSLATE(D440, ""he"", ""en"")"),"#VALUE!")</f>
        <v>#VALUE!</v>
      </c>
    </row>
    <row r="441" ht="15.75" customHeight="1">
      <c r="E441" s="4" t="str">
        <f>IFERROR(__xludf.DUMMYFUNCTION("GOOGLETRANSLATE(D441, ""he"", ""en"")"),"#VALUE!")</f>
        <v>#VALUE!</v>
      </c>
    </row>
    <row r="442" ht="15.75" customHeight="1">
      <c r="E442" s="4" t="str">
        <f>IFERROR(__xludf.DUMMYFUNCTION("GOOGLETRANSLATE(D442, ""he"", ""en"")"),"#VALUE!")</f>
        <v>#VALUE!</v>
      </c>
    </row>
    <row r="443" ht="15.75" customHeight="1">
      <c r="E443" s="4" t="str">
        <f>IFERROR(__xludf.DUMMYFUNCTION("GOOGLETRANSLATE(D443, ""he"", ""en"")"),"#VALUE!")</f>
        <v>#VALUE!</v>
      </c>
    </row>
    <row r="444" ht="15.75" customHeight="1">
      <c r="E444" s="4" t="str">
        <f>IFERROR(__xludf.DUMMYFUNCTION("GOOGLETRANSLATE(D444, ""he"", ""en"")"),"#VALUE!")</f>
        <v>#VALUE!</v>
      </c>
    </row>
    <row r="445" ht="15.75" customHeight="1">
      <c r="E445" s="4" t="str">
        <f>IFERROR(__xludf.DUMMYFUNCTION("GOOGLETRANSLATE(D445, ""he"", ""en"")"),"#VALUE!")</f>
        <v>#VALUE!</v>
      </c>
    </row>
    <row r="446" ht="15.75" customHeight="1">
      <c r="E446" s="4" t="str">
        <f>IFERROR(__xludf.DUMMYFUNCTION("GOOGLETRANSLATE(D446, ""he"", ""en"")"),"#VALUE!")</f>
        <v>#VALUE!</v>
      </c>
    </row>
    <row r="447" ht="15.75" customHeight="1">
      <c r="E447" s="4" t="str">
        <f>IFERROR(__xludf.DUMMYFUNCTION("GOOGLETRANSLATE(D447, ""he"", ""en"")"),"#VALUE!")</f>
        <v>#VALUE!</v>
      </c>
    </row>
    <row r="448" ht="15.75" customHeight="1">
      <c r="E448" s="4" t="str">
        <f>IFERROR(__xludf.DUMMYFUNCTION("GOOGLETRANSLATE(D448, ""he"", ""en"")"),"#VALUE!")</f>
        <v>#VALUE!</v>
      </c>
    </row>
    <row r="449" ht="15.75" customHeight="1">
      <c r="E449" s="4" t="str">
        <f>IFERROR(__xludf.DUMMYFUNCTION("GOOGLETRANSLATE(D449, ""he"", ""en"")"),"#VALUE!")</f>
        <v>#VALUE!</v>
      </c>
    </row>
    <row r="450" ht="15.75" customHeight="1">
      <c r="E450" s="4" t="str">
        <f>IFERROR(__xludf.DUMMYFUNCTION("GOOGLETRANSLATE(D450, ""he"", ""en"")"),"#VALUE!")</f>
        <v>#VALUE!</v>
      </c>
    </row>
    <row r="451" ht="15.75" customHeight="1">
      <c r="E451" s="4" t="str">
        <f>IFERROR(__xludf.DUMMYFUNCTION("GOOGLETRANSLATE(D451, ""he"", ""en"")"),"#VALUE!")</f>
        <v>#VALUE!</v>
      </c>
    </row>
    <row r="452" ht="15.75" customHeight="1">
      <c r="E452" s="4" t="str">
        <f>IFERROR(__xludf.DUMMYFUNCTION("GOOGLETRANSLATE(D452, ""he"", ""en"")"),"#VALUE!")</f>
        <v>#VALUE!</v>
      </c>
    </row>
    <row r="453" ht="15.75" customHeight="1">
      <c r="E453" s="4" t="str">
        <f>IFERROR(__xludf.DUMMYFUNCTION("GOOGLETRANSLATE(D453, ""he"", ""en"")"),"#VALUE!")</f>
        <v>#VALUE!</v>
      </c>
    </row>
    <row r="454" ht="15.75" customHeight="1">
      <c r="E454" s="4" t="str">
        <f>IFERROR(__xludf.DUMMYFUNCTION("GOOGLETRANSLATE(D454, ""he"", ""en"")"),"#VALUE!")</f>
        <v>#VALUE!</v>
      </c>
    </row>
    <row r="455" ht="15.75" customHeight="1">
      <c r="E455" s="4" t="str">
        <f>IFERROR(__xludf.DUMMYFUNCTION("GOOGLETRANSLATE(D455, ""he"", ""en"")"),"#VALUE!")</f>
        <v>#VALUE!</v>
      </c>
    </row>
    <row r="456" ht="15.75" customHeight="1">
      <c r="E456" s="4" t="str">
        <f>IFERROR(__xludf.DUMMYFUNCTION("GOOGLETRANSLATE(D456, ""he"", ""en"")"),"#VALUE!")</f>
        <v>#VALUE!</v>
      </c>
    </row>
    <row r="457" ht="15.75" customHeight="1">
      <c r="E457" s="4" t="str">
        <f>IFERROR(__xludf.DUMMYFUNCTION("GOOGLETRANSLATE(D457, ""he"", ""en"")"),"#VALUE!")</f>
        <v>#VALUE!</v>
      </c>
    </row>
    <row r="458" ht="15.75" customHeight="1">
      <c r="E458" s="4" t="str">
        <f>IFERROR(__xludf.DUMMYFUNCTION("GOOGLETRANSLATE(D458, ""he"", ""en"")"),"#VALUE!")</f>
        <v>#VALUE!</v>
      </c>
    </row>
    <row r="459" ht="15.75" customHeight="1">
      <c r="E459" s="4" t="str">
        <f>IFERROR(__xludf.DUMMYFUNCTION("GOOGLETRANSLATE(D459, ""he"", ""en"")"),"#VALUE!")</f>
        <v>#VALUE!</v>
      </c>
    </row>
    <row r="460" ht="15.75" customHeight="1">
      <c r="E460" s="4" t="str">
        <f>IFERROR(__xludf.DUMMYFUNCTION("GOOGLETRANSLATE(D460, ""he"", ""en"")"),"#VALUE!")</f>
        <v>#VALUE!</v>
      </c>
    </row>
    <row r="461" ht="15.75" customHeight="1">
      <c r="E461" s="4" t="str">
        <f>IFERROR(__xludf.DUMMYFUNCTION("GOOGLETRANSLATE(D461, ""he"", ""en"")"),"#VALUE!")</f>
        <v>#VALUE!</v>
      </c>
    </row>
    <row r="462" ht="15.75" customHeight="1">
      <c r="E462" s="4" t="str">
        <f>IFERROR(__xludf.DUMMYFUNCTION("GOOGLETRANSLATE(D462, ""he"", ""en"")"),"#VALUE!")</f>
        <v>#VALUE!</v>
      </c>
    </row>
    <row r="463" ht="15.75" customHeight="1">
      <c r="E463" s="4" t="str">
        <f>IFERROR(__xludf.DUMMYFUNCTION("GOOGLETRANSLATE(D463, ""he"", ""en"")"),"#VALUE!")</f>
        <v>#VALUE!</v>
      </c>
    </row>
    <row r="464" ht="15.75" customHeight="1">
      <c r="E464" s="4" t="str">
        <f>IFERROR(__xludf.DUMMYFUNCTION("GOOGLETRANSLATE(D464, ""he"", ""en"")"),"#VALUE!")</f>
        <v>#VALUE!</v>
      </c>
    </row>
    <row r="465" ht="15.75" customHeight="1">
      <c r="E465" s="4" t="str">
        <f>IFERROR(__xludf.DUMMYFUNCTION("GOOGLETRANSLATE(D465, ""he"", ""en"")"),"#VALUE!")</f>
        <v>#VALUE!</v>
      </c>
    </row>
    <row r="466" ht="15.75" customHeight="1">
      <c r="E466" s="4" t="str">
        <f>IFERROR(__xludf.DUMMYFUNCTION("GOOGLETRANSLATE(D466, ""he"", ""en"")"),"#VALUE!")</f>
        <v>#VALUE!</v>
      </c>
    </row>
    <row r="467" ht="15.75" customHeight="1">
      <c r="E467" s="4" t="str">
        <f>IFERROR(__xludf.DUMMYFUNCTION("GOOGLETRANSLATE(D467, ""he"", ""en"")"),"#VALUE!")</f>
        <v>#VALUE!</v>
      </c>
    </row>
    <row r="468" ht="15.75" customHeight="1">
      <c r="E468" s="4" t="str">
        <f>IFERROR(__xludf.DUMMYFUNCTION("GOOGLETRANSLATE(D468, ""he"", ""en"")"),"#VALUE!")</f>
        <v>#VALUE!</v>
      </c>
    </row>
    <row r="469" ht="15.75" customHeight="1">
      <c r="E469" s="4" t="str">
        <f>IFERROR(__xludf.DUMMYFUNCTION("GOOGLETRANSLATE(D469, ""he"", ""en"")"),"#VALUE!")</f>
        <v>#VALUE!</v>
      </c>
    </row>
    <row r="470" ht="15.75" customHeight="1">
      <c r="E470" s="4" t="str">
        <f>IFERROR(__xludf.DUMMYFUNCTION("GOOGLETRANSLATE(D470, ""he"", ""en"")"),"#VALUE!")</f>
        <v>#VALUE!</v>
      </c>
    </row>
    <row r="471" ht="15.75" customHeight="1">
      <c r="E471" s="4" t="str">
        <f>IFERROR(__xludf.DUMMYFUNCTION("GOOGLETRANSLATE(D471, ""he"", ""en"")"),"#VALUE!")</f>
        <v>#VALUE!</v>
      </c>
    </row>
    <row r="472" ht="15.75" customHeight="1">
      <c r="E472" s="4" t="str">
        <f>IFERROR(__xludf.DUMMYFUNCTION("GOOGLETRANSLATE(D472, ""he"", ""en"")"),"#VALUE!")</f>
        <v>#VALUE!</v>
      </c>
    </row>
    <row r="473" ht="15.75" customHeight="1">
      <c r="E473" s="4" t="str">
        <f>IFERROR(__xludf.DUMMYFUNCTION("GOOGLETRANSLATE(D473, ""he"", ""en"")"),"#VALUE!")</f>
        <v>#VALUE!</v>
      </c>
    </row>
    <row r="474" ht="15.75" customHeight="1">
      <c r="E474" s="4" t="str">
        <f>IFERROR(__xludf.DUMMYFUNCTION("GOOGLETRANSLATE(D474, ""he"", ""en"")"),"#VALUE!")</f>
        <v>#VALUE!</v>
      </c>
    </row>
    <row r="475" ht="15.75" customHeight="1">
      <c r="E475" s="4" t="str">
        <f>IFERROR(__xludf.DUMMYFUNCTION("GOOGLETRANSLATE(D475, ""he"", ""en"")"),"#VALUE!")</f>
        <v>#VALUE!</v>
      </c>
    </row>
    <row r="476" ht="15.75" customHeight="1">
      <c r="E476" s="4" t="str">
        <f>IFERROR(__xludf.DUMMYFUNCTION("GOOGLETRANSLATE(D476, ""he"", ""en"")"),"#VALUE!")</f>
        <v>#VALUE!</v>
      </c>
    </row>
    <row r="477" ht="15.75" customHeight="1">
      <c r="E477" s="4" t="str">
        <f>IFERROR(__xludf.DUMMYFUNCTION("GOOGLETRANSLATE(D477, ""he"", ""en"")"),"#VALUE!")</f>
        <v>#VALUE!</v>
      </c>
    </row>
    <row r="478" ht="15.75" customHeight="1">
      <c r="E478" s="4" t="str">
        <f>IFERROR(__xludf.DUMMYFUNCTION("GOOGLETRANSLATE(D478, ""he"", ""en"")"),"#VALUE!")</f>
        <v>#VALUE!</v>
      </c>
    </row>
    <row r="479" ht="15.75" customHeight="1">
      <c r="E479" s="4" t="str">
        <f>IFERROR(__xludf.DUMMYFUNCTION("GOOGLETRANSLATE(D479, ""he"", ""en"")"),"#VALUE!")</f>
        <v>#VALUE!</v>
      </c>
    </row>
    <row r="480" ht="15.75" customHeight="1">
      <c r="E480" s="4" t="str">
        <f>IFERROR(__xludf.DUMMYFUNCTION("GOOGLETRANSLATE(D480, ""he"", ""en"")"),"#VALUE!")</f>
        <v>#VALUE!</v>
      </c>
    </row>
    <row r="481" ht="15.75" customHeight="1">
      <c r="E481" s="4" t="str">
        <f>IFERROR(__xludf.DUMMYFUNCTION("GOOGLETRANSLATE(D481, ""he"", ""en"")"),"#VALUE!")</f>
        <v>#VALUE!</v>
      </c>
    </row>
    <row r="482" ht="15.75" customHeight="1">
      <c r="E482" s="4" t="str">
        <f>IFERROR(__xludf.DUMMYFUNCTION("GOOGLETRANSLATE(D482, ""he"", ""en"")"),"#VALUE!")</f>
        <v>#VALUE!</v>
      </c>
    </row>
    <row r="483" ht="15.75" customHeight="1">
      <c r="E483" s="4" t="str">
        <f>IFERROR(__xludf.DUMMYFUNCTION("GOOGLETRANSLATE(D483, ""he"", ""en"")"),"#VALUE!")</f>
        <v>#VALUE!</v>
      </c>
    </row>
    <row r="484" ht="15.75" customHeight="1">
      <c r="E484" s="4" t="str">
        <f>IFERROR(__xludf.DUMMYFUNCTION("GOOGLETRANSLATE(D484, ""he"", ""en"")"),"#VALUE!")</f>
        <v>#VALUE!</v>
      </c>
    </row>
    <row r="485" ht="15.75" customHeight="1">
      <c r="E485" s="4" t="str">
        <f>IFERROR(__xludf.DUMMYFUNCTION("GOOGLETRANSLATE(D485, ""he"", ""en"")"),"#VALUE!")</f>
        <v>#VALUE!</v>
      </c>
    </row>
    <row r="486" ht="15.75" customHeight="1">
      <c r="E486" s="4" t="str">
        <f>IFERROR(__xludf.DUMMYFUNCTION("GOOGLETRANSLATE(D486, ""he"", ""en"")"),"#VALUE!")</f>
        <v>#VALUE!</v>
      </c>
    </row>
    <row r="487" ht="15.75" customHeight="1">
      <c r="E487" s="4" t="str">
        <f>IFERROR(__xludf.DUMMYFUNCTION("GOOGLETRANSLATE(D487, ""he"", ""en"")"),"#VALUE!")</f>
        <v>#VALUE!</v>
      </c>
    </row>
    <row r="488" ht="15.75" customHeight="1">
      <c r="E488" s="4" t="str">
        <f>IFERROR(__xludf.DUMMYFUNCTION("GOOGLETRANSLATE(D488, ""he"", ""en"")"),"#VALUE!")</f>
        <v>#VALUE!</v>
      </c>
    </row>
    <row r="489" ht="15.75" customHeight="1">
      <c r="E489" s="4" t="str">
        <f>IFERROR(__xludf.DUMMYFUNCTION("GOOGLETRANSLATE(D489, ""he"", ""en"")"),"#VALUE!")</f>
        <v>#VALUE!</v>
      </c>
    </row>
    <row r="490" ht="15.75" customHeight="1">
      <c r="E490" s="4" t="str">
        <f>IFERROR(__xludf.DUMMYFUNCTION("GOOGLETRANSLATE(D490, ""he"", ""en"")"),"#VALUE!")</f>
        <v>#VALUE!</v>
      </c>
    </row>
    <row r="491" ht="15.75" customHeight="1">
      <c r="E491" s="4" t="str">
        <f>IFERROR(__xludf.DUMMYFUNCTION("GOOGLETRANSLATE(D491, ""he"", ""en"")"),"#VALUE!")</f>
        <v>#VALUE!</v>
      </c>
    </row>
    <row r="492" ht="15.75" customHeight="1">
      <c r="E492" s="4" t="str">
        <f>IFERROR(__xludf.DUMMYFUNCTION("GOOGLETRANSLATE(D492, ""he"", ""en"")"),"#VALUE!")</f>
        <v>#VALUE!</v>
      </c>
    </row>
    <row r="493" ht="15.75" customHeight="1">
      <c r="E493" s="4" t="str">
        <f>IFERROR(__xludf.DUMMYFUNCTION("GOOGLETRANSLATE(D493, ""he"", ""en"")"),"#VALUE!")</f>
        <v>#VALUE!</v>
      </c>
    </row>
    <row r="494" ht="15.75" customHeight="1">
      <c r="E494" s="4" t="str">
        <f>IFERROR(__xludf.DUMMYFUNCTION("GOOGLETRANSLATE(D494, ""he"", ""en"")"),"#VALUE!")</f>
        <v>#VALUE!</v>
      </c>
    </row>
    <row r="495" ht="15.75" customHeight="1">
      <c r="E495" s="4" t="str">
        <f>IFERROR(__xludf.DUMMYFUNCTION("GOOGLETRANSLATE(D495, ""he"", ""en"")"),"#VALUE!")</f>
        <v>#VALUE!</v>
      </c>
    </row>
    <row r="496" ht="15.75" customHeight="1">
      <c r="E496" s="4" t="str">
        <f>IFERROR(__xludf.DUMMYFUNCTION("GOOGLETRANSLATE(D496, ""he"", ""en"")"),"#VALUE!")</f>
        <v>#VALUE!</v>
      </c>
    </row>
    <row r="497" ht="15.75" customHeight="1">
      <c r="E497" s="4" t="str">
        <f>IFERROR(__xludf.DUMMYFUNCTION("GOOGLETRANSLATE(D497, ""he"", ""en"")"),"#VALUE!")</f>
        <v>#VALUE!</v>
      </c>
    </row>
    <row r="498" ht="15.75" customHeight="1">
      <c r="E498" s="4" t="str">
        <f>IFERROR(__xludf.DUMMYFUNCTION("GOOGLETRANSLATE(D498, ""he"", ""en"")"),"#VALUE!")</f>
        <v>#VALUE!</v>
      </c>
    </row>
    <row r="499" ht="15.75" customHeight="1">
      <c r="E499" s="4" t="str">
        <f>IFERROR(__xludf.DUMMYFUNCTION("GOOGLETRANSLATE(D499, ""he"", ""en"")"),"#VALUE!")</f>
        <v>#VALUE!</v>
      </c>
    </row>
    <row r="500" ht="15.75" customHeight="1">
      <c r="E500" s="4" t="str">
        <f>IFERROR(__xludf.DUMMYFUNCTION("GOOGLETRANSLATE(D500, ""he"", ""en"")"),"#VALUE!")</f>
        <v>#VALUE!</v>
      </c>
    </row>
    <row r="501" ht="15.75" customHeight="1">
      <c r="E501" s="4" t="str">
        <f>IFERROR(__xludf.DUMMYFUNCTION("GOOGLETRANSLATE(D501, ""he"", ""en"")"),"#VALUE!")</f>
        <v>#VALUE!</v>
      </c>
    </row>
    <row r="502" ht="15.75" customHeight="1">
      <c r="E502" s="4" t="str">
        <f>IFERROR(__xludf.DUMMYFUNCTION("GOOGLETRANSLATE(D502, ""he"", ""en"")"),"#VALUE!")</f>
        <v>#VALUE!</v>
      </c>
    </row>
    <row r="503" ht="15.75" customHeight="1">
      <c r="E503" s="4" t="str">
        <f>IFERROR(__xludf.DUMMYFUNCTION("GOOGLETRANSLATE(D503, ""he"", ""en"")"),"#VALUE!")</f>
        <v>#VALUE!</v>
      </c>
    </row>
    <row r="504" ht="15.75" customHeight="1">
      <c r="E504" s="4" t="str">
        <f>IFERROR(__xludf.DUMMYFUNCTION("GOOGLETRANSLATE(D504, ""he"", ""en"")"),"#VALUE!")</f>
        <v>#VALUE!</v>
      </c>
    </row>
    <row r="505" ht="15.75" customHeight="1">
      <c r="E505" s="4" t="str">
        <f>IFERROR(__xludf.DUMMYFUNCTION("GOOGLETRANSLATE(D505, ""he"", ""en"")"),"#VALUE!")</f>
        <v>#VALUE!</v>
      </c>
    </row>
    <row r="506" ht="15.75" customHeight="1">
      <c r="E506" s="4" t="str">
        <f>IFERROR(__xludf.DUMMYFUNCTION("GOOGLETRANSLATE(D506, ""he"", ""en"")"),"#VALUE!")</f>
        <v>#VALUE!</v>
      </c>
    </row>
    <row r="507" ht="15.75" customHeight="1">
      <c r="E507" s="4" t="str">
        <f>IFERROR(__xludf.DUMMYFUNCTION("GOOGLETRANSLATE(D507, ""he"", ""en"")"),"#VALUE!")</f>
        <v>#VALUE!</v>
      </c>
    </row>
    <row r="508" ht="15.75" customHeight="1">
      <c r="E508" s="4" t="str">
        <f>IFERROR(__xludf.DUMMYFUNCTION("GOOGLETRANSLATE(D508, ""he"", ""en"")"),"#VALUE!")</f>
        <v>#VALUE!</v>
      </c>
    </row>
    <row r="509" ht="15.75" customHeight="1">
      <c r="E509" s="4" t="str">
        <f>IFERROR(__xludf.DUMMYFUNCTION("GOOGLETRANSLATE(D509, ""he"", ""en"")"),"#VALUE!")</f>
        <v>#VALUE!</v>
      </c>
    </row>
    <row r="510" ht="15.75" customHeight="1">
      <c r="E510" s="4" t="str">
        <f>IFERROR(__xludf.DUMMYFUNCTION("GOOGLETRANSLATE(D510, ""he"", ""en"")"),"#VALUE!")</f>
        <v>#VALUE!</v>
      </c>
    </row>
    <row r="511" ht="15.75" customHeight="1">
      <c r="E511" s="4" t="str">
        <f>IFERROR(__xludf.DUMMYFUNCTION("GOOGLETRANSLATE(D511, ""he"", ""en"")"),"#VALUE!")</f>
        <v>#VALUE!</v>
      </c>
    </row>
    <row r="512" ht="15.75" customHeight="1">
      <c r="E512" s="4" t="str">
        <f>IFERROR(__xludf.DUMMYFUNCTION("GOOGLETRANSLATE(D512, ""he"", ""en"")"),"#VALUE!")</f>
        <v>#VALUE!</v>
      </c>
    </row>
    <row r="513" ht="15.75" customHeight="1">
      <c r="E513" s="4" t="str">
        <f>IFERROR(__xludf.DUMMYFUNCTION("GOOGLETRANSLATE(D513, ""he"", ""en"")"),"#VALUE!")</f>
        <v>#VALUE!</v>
      </c>
    </row>
    <row r="514" ht="15.75" customHeight="1">
      <c r="E514" s="4" t="str">
        <f>IFERROR(__xludf.DUMMYFUNCTION("GOOGLETRANSLATE(D514, ""he"", ""en"")"),"#VALUE!")</f>
        <v>#VALUE!</v>
      </c>
    </row>
    <row r="515" ht="15.75" customHeight="1">
      <c r="E515" s="4" t="str">
        <f>IFERROR(__xludf.DUMMYFUNCTION("GOOGLETRANSLATE(D515, ""he"", ""en"")"),"#VALUE!")</f>
        <v>#VALUE!</v>
      </c>
    </row>
    <row r="516" ht="15.75" customHeight="1">
      <c r="E516" s="4" t="str">
        <f>IFERROR(__xludf.DUMMYFUNCTION("GOOGLETRANSLATE(D516, ""he"", ""en"")"),"#VALUE!")</f>
        <v>#VALUE!</v>
      </c>
    </row>
    <row r="517" ht="15.75" customHeight="1">
      <c r="E517" s="4" t="str">
        <f>IFERROR(__xludf.DUMMYFUNCTION("GOOGLETRANSLATE(D517, ""he"", ""en"")"),"#VALUE!")</f>
        <v>#VALUE!</v>
      </c>
    </row>
    <row r="518" ht="15.75" customHeight="1">
      <c r="E518" s="4" t="str">
        <f>IFERROR(__xludf.DUMMYFUNCTION("GOOGLETRANSLATE(D518, ""he"", ""en"")"),"#VALUE!")</f>
        <v>#VALUE!</v>
      </c>
    </row>
    <row r="519" ht="15.75" customHeight="1">
      <c r="E519" s="4" t="str">
        <f>IFERROR(__xludf.DUMMYFUNCTION("GOOGLETRANSLATE(D519, ""he"", ""en"")"),"#VALUE!")</f>
        <v>#VALUE!</v>
      </c>
    </row>
    <row r="520" ht="15.75" customHeight="1">
      <c r="E520" s="4" t="str">
        <f>IFERROR(__xludf.DUMMYFUNCTION("GOOGLETRANSLATE(D520, ""he"", ""en"")"),"#VALUE!")</f>
        <v>#VALUE!</v>
      </c>
    </row>
    <row r="521" ht="15.75" customHeight="1">
      <c r="E521" s="4" t="str">
        <f>IFERROR(__xludf.DUMMYFUNCTION("GOOGLETRANSLATE(D521, ""he"", ""en"")"),"#VALUE!")</f>
        <v>#VALUE!</v>
      </c>
    </row>
    <row r="522" ht="15.75" customHeight="1">
      <c r="E522" s="4" t="str">
        <f>IFERROR(__xludf.DUMMYFUNCTION("GOOGLETRANSLATE(D522, ""he"", ""en"")"),"#VALUE!")</f>
        <v>#VALUE!</v>
      </c>
    </row>
    <row r="523" ht="15.75" customHeight="1">
      <c r="E523" s="4" t="str">
        <f>IFERROR(__xludf.DUMMYFUNCTION("GOOGLETRANSLATE(D523, ""he"", ""en"")"),"#VALUE!")</f>
        <v>#VALUE!</v>
      </c>
    </row>
    <row r="524" ht="15.75" customHeight="1">
      <c r="E524" s="4" t="str">
        <f>IFERROR(__xludf.DUMMYFUNCTION("GOOGLETRANSLATE(D524, ""he"", ""en"")"),"#VALUE!")</f>
        <v>#VALUE!</v>
      </c>
    </row>
    <row r="525" ht="15.75" customHeight="1">
      <c r="E525" s="4" t="str">
        <f>IFERROR(__xludf.DUMMYFUNCTION("GOOGLETRANSLATE(D525, ""he"", ""en"")"),"#VALUE!")</f>
        <v>#VALUE!</v>
      </c>
    </row>
    <row r="526" ht="15.75" customHeight="1">
      <c r="E526" s="4" t="str">
        <f>IFERROR(__xludf.DUMMYFUNCTION("GOOGLETRANSLATE(D526, ""he"", ""en"")"),"#VALUE!")</f>
        <v>#VALUE!</v>
      </c>
    </row>
    <row r="527" ht="15.75" customHeight="1">
      <c r="E527" s="4" t="str">
        <f>IFERROR(__xludf.DUMMYFUNCTION("GOOGLETRANSLATE(D527, ""he"", ""en"")"),"#VALUE!")</f>
        <v>#VALUE!</v>
      </c>
    </row>
    <row r="528" ht="15.75" customHeight="1">
      <c r="E528" s="4" t="str">
        <f>IFERROR(__xludf.DUMMYFUNCTION("GOOGLETRANSLATE(D528, ""he"", ""en"")"),"#VALUE!")</f>
        <v>#VALUE!</v>
      </c>
    </row>
    <row r="529" ht="15.75" customHeight="1">
      <c r="E529" s="4" t="str">
        <f>IFERROR(__xludf.DUMMYFUNCTION("GOOGLETRANSLATE(D529, ""he"", ""en"")"),"#VALUE!")</f>
        <v>#VALUE!</v>
      </c>
    </row>
    <row r="530" ht="15.75" customHeight="1">
      <c r="E530" s="4" t="str">
        <f>IFERROR(__xludf.DUMMYFUNCTION("GOOGLETRANSLATE(D530, ""he"", ""en"")"),"#VALUE!")</f>
        <v>#VALUE!</v>
      </c>
    </row>
    <row r="531" ht="15.75" customHeight="1">
      <c r="E531" s="4" t="str">
        <f>IFERROR(__xludf.DUMMYFUNCTION("GOOGLETRANSLATE(D531, ""he"", ""en"")"),"#VALUE!")</f>
        <v>#VALUE!</v>
      </c>
    </row>
    <row r="532" ht="15.75" customHeight="1">
      <c r="E532" s="4" t="str">
        <f>IFERROR(__xludf.DUMMYFUNCTION("GOOGLETRANSLATE(D532, ""he"", ""en"")"),"#VALUE!")</f>
        <v>#VALUE!</v>
      </c>
    </row>
    <row r="533" ht="15.75" customHeight="1">
      <c r="E533" s="4" t="str">
        <f>IFERROR(__xludf.DUMMYFUNCTION("GOOGLETRANSLATE(D533, ""he"", ""en"")"),"#VALUE!")</f>
        <v>#VALUE!</v>
      </c>
    </row>
    <row r="534" ht="15.75" customHeight="1">
      <c r="E534" s="4" t="str">
        <f>IFERROR(__xludf.DUMMYFUNCTION("GOOGLETRANSLATE(D534, ""he"", ""en"")"),"#VALUE!")</f>
        <v>#VALUE!</v>
      </c>
    </row>
    <row r="535" ht="15.75" customHeight="1">
      <c r="E535" s="4" t="str">
        <f>IFERROR(__xludf.DUMMYFUNCTION("GOOGLETRANSLATE(D535, ""he"", ""en"")"),"#VALUE!")</f>
        <v>#VALUE!</v>
      </c>
    </row>
    <row r="536" ht="15.75" customHeight="1">
      <c r="E536" s="4" t="str">
        <f>IFERROR(__xludf.DUMMYFUNCTION("GOOGLETRANSLATE(D536, ""he"", ""en"")"),"#VALUE!")</f>
        <v>#VALUE!</v>
      </c>
    </row>
    <row r="537" ht="15.75" customHeight="1">
      <c r="E537" s="4" t="str">
        <f>IFERROR(__xludf.DUMMYFUNCTION("GOOGLETRANSLATE(D537, ""he"", ""en"")"),"#VALUE!")</f>
        <v>#VALUE!</v>
      </c>
    </row>
    <row r="538" ht="15.75" customHeight="1">
      <c r="E538" s="4" t="str">
        <f>IFERROR(__xludf.DUMMYFUNCTION("GOOGLETRANSLATE(D538, ""he"", ""en"")"),"#VALUE!")</f>
        <v>#VALUE!</v>
      </c>
    </row>
    <row r="539" ht="15.75" customHeight="1">
      <c r="E539" s="4" t="str">
        <f>IFERROR(__xludf.DUMMYFUNCTION("GOOGLETRANSLATE(D539, ""he"", ""en"")"),"#VALUE!")</f>
        <v>#VALUE!</v>
      </c>
    </row>
    <row r="540" ht="15.75" customHeight="1">
      <c r="E540" s="4" t="str">
        <f>IFERROR(__xludf.DUMMYFUNCTION("GOOGLETRANSLATE(D540, ""he"", ""en"")"),"#VALUE!")</f>
        <v>#VALUE!</v>
      </c>
    </row>
    <row r="541" ht="15.75" customHeight="1">
      <c r="E541" s="4" t="str">
        <f>IFERROR(__xludf.DUMMYFUNCTION("GOOGLETRANSLATE(D541, ""he"", ""en"")"),"#VALUE!")</f>
        <v>#VALUE!</v>
      </c>
    </row>
    <row r="542" ht="15.75" customHeight="1">
      <c r="E542" s="4" t="str">
        <f>IFERROR(__xludf.DUMMYFUNCTION("GOOGLETRANSLATE(D542, ""he"", ""en"")"),"#VALUE!")</f>
        <v>#VALUE!</v>
      </c>
    </row>
    <row r="543" ht="15.75" customHeight="1">
      <c r="E543" s="4" t="str">
        <f>IFERROR(__xludf.DUMMYFUNCTION("GOOGLETRANSLATE(D543, ""he"", ""en"")"),"#VALUE!")</f>
        <v>#VALUE!</v>
      </c>
    </row>
    <row r="544" ht="15.75" customHeight="1">
      <c r="E544" s="4" t="str">
        <f>IFERROR(__xludf.DUMMYFUNCTION("GOOGLETRANSLATE(D544, ""he"", ""en"")"),"#VALUE!")</f>
        <v>#VALUE!</v>
      </c>
    </row>
    <row r="545" ht="15.75" customHeight="1">
      <c r="E545" s="4" t="str">
        <f>IFERROR(__xludf.DUMMYFUNCTION("GOOGLETRANSLATE(D545, ""he"", ""en"")"),"#VALUE!")</f>
        <v>#VALUE!</v>
      </c>
    </row>
    <row r="546" ht="15.75" customHeight="1">
      <c r="E546" s="4" t="str">
        <f>IFERROR(__xludf.DUMMYFUNCTION("GOOGLETRANSLATE(D546, ""he"", ""en"")"),"#VALUE!")</f>
        <v>#VALUE!</v>
      </c>
    </row>
    <row r="547" ht="15.75" customHeight="1">
      <c r="E547" s="4" t="str">
        <f>IFERROR(__xludf.DUMMYFUNCTION("GOOGLETRANSLATE(D547, ""he"", ""en"")"),"#VALUE!")</f>
        <v>#VALUE!</v>
      </c>
    </row>
    <row r="548" ht="15.75" customHeight="1">
      <c r="E548" s="4" t="str">
        <f>IFERROR(__xludf.DUMMYFUNCTION("GOOGLETRANSLATE(D548, ""he"", ""en"")"),"#VALUE!")</f>
        <v>#VALUE!</v>
      </c>
    </row>
    <row r="549" ht="15.75" customHeight="1">
      <c r="E549" s="4" t="str">
        <f>IFERROR(__xludf.DUMMYFUNCTION("GOOGLETRANSLATE(D549, ""he"", ""en"")"),"#VALUE!")</f>
        <v>#VALUE!</v>
      </c>
    </row>
    <row r="550" ht="15.75" customHeight="1">
      <c r="E550" s="4" t="str">
        <f>IFERROR(__xludf.DUMMYFUNCTION("GOOGLETRANSLATE(D550, ""he"", ""en"")"),"#VALUE!")</f>
        <v>#VALUE!</v>
      </c>
    </row>
    <row r="551" ht="15.75" customHeight="1">
      <c r="E551" s="4" t="str">
        <f>IFERROR(__xludf.DUMMYFUNCTION("GOOGLETRANSLATE(D551, ""he"", ""en"")"),"#VALUE!")</f>
        <v>#VALUE!</v>
      </c>
    </row>
    <row r="552" ht="15.75" customHeight="1">
      <c r="E552" s="4" t="str">
        <f>IFERROR(__xludf.DUMMYFUNCTION("GOOGLETRANSLATE(D552, ""he"", ""en"")"),"#VALUE!")</f>
        <v>#VALUE!</v>
      </c>
    </row>
    <row r="553" ht="15.75" customHeight="1">
      <c r="E553" s="4" t="str">
        <f>IFERROR(__xludf.DUMMYFUNCTION("GOOGLETRANSLATE(D553, ""he"", ""en"")"),"#VALUE!")</f>
        <v>#VALUE!</v>
      </c>
    </row>
    <row r="554" ht="15.75" customHeight="1">
      <c r="E554" s="4" t="str">
        <f>IFERROR(__xludf.DUMMYFUNCTION("GOOGLETRANSLATE(D554, ""he"", ""en"")"),"#VALUE!")</f>
        <v>#VALUE!</v>
      </c>
    </row>
    <row r="555" ht="15.75" customHeight="1">
      <c r="E555" s="4" t="str">
        <f>IFERROR(__xludf.DUMMYFUNCTION("GOOGLETRANSLATE(D555, ""he"", ""en"")"),"#VALUE!")</f>
        <v>#VALUE!</v>
      </c>
    </row>
    <row r="556" ht="15.75" customHeight="1">
      <c r="E556" s="4" t="str">
        <f>IFERROR(__xludf.DUMMYFUNCTION("GOOGLETRANSLATE(D556, ""he"", ""en"")"),"#VALUE!")</f>
        <v>#VALUE!</v>
      </c>
    </row>
    <row r="557" ht="15.75" customHeight="1">
      <c r="E557" s="4" t="str">
        <f>IFERROR(__xludf.DUMMYFUNCTION("GOOGLETRANSLATE(D557, ""he"", ""en"")"),"#VALUE!")</f>
        <v>#VALUE!</v>
      </c>
    </row>
    <row r="558" ht="15.75" customHeight="1">
      <c r="E558" s="4" t="str">
        <f>IFERROR(__xludf.DUMMYFUNCTION("GOOGLETRANSLATE(D558, ""he"", ""en"")"),"#VALUE!")</f>
        <v>#VALUE!</v>
      </c>
    </row>
    <row r="559" ht="15.75" customHeight="1">
      <c r="E559" s="4" t="str">
        <f>IFERROR(__xludf.DUMMYFUNCTION("GOOGLETRANSLATE(D559, ""he"", ""en"")"),"#VALUE!")</f>
        <v>#VALUE!</v>
      </c>
    </row>
    <row r="560" ht="15.75" customHeight="1">
      <c r="E560" s="4" t="str">
        <f>IFERROR(__xludf.DUMMYFUNCTION("GOOGLETRANSLATE(D560, ""he"", ""en"")"),"#VALUE!")</f>
        <v>#VALUE!</v>
      </c>
    </row>
    <row r="561" ht="15.75" customHeight="1">
      <c r="E561" s="4" t="str">
        <f>IFERROR(__xludf.DUMMYFUNCTION("GOOGLETRANSLATE(D561, ""he"", ""en"")"),"#VALUE!")</f>
        <v>#VALUE!</v>
      </c>
    </row>
    <row r="562" ht="15.75" customHeight="1">
      <c r="E562" s="4" t="str">
        <f>IFERROR(__xludf.DUMMYFUNCTION("GOOGLETRANSLATE(D562, ""he"", ""en"")"),"#VALUE!")</f>
        <v>#VALUE!</v>
      </c>
    </row>
    <row r="563" ht="15.75" customHeight="1">
      <c r="E563" s="4" t="str">
        <f>IFERROR(__xludf.DUMMYFUNCTION("GOOGLETRANSLATE(D563, ""he"", ""en"")"),"#VALUE!")</f>
        <v>#VALUE!</v>
      </c>
    </row>
    <row r="564" ht="15.75" customHeight="1">
      <c r="E564" s="4" t="str">
        <f>IFERROR(__xludf.DUMMYFUNCTION("GOOGLETRANSLATE(D564, ""he"", ""en"")"),"#VALUE!")</f>
        <v>#VALUE!</v>
      </c>
    </row>
    <row r="565" ht="15.75" customHeight="1">
      <c r="E565" s="4" t="str">
        <f>IFERROR(__xludf.DUMMYFUNCTION("GOOGLETRANSLATE(D565, ""he"", ""en"")"),"#VALUE!")</f>
        <v>#VALUE!</v>
      </c>
    </row>
    <row r="566" ht="15.75" customHeight="1">
      <c r="E566" s="4" t="str">
        <f>IFERROR(__xludf.DUMMYFUNCTION("GOOGLETRANSLATE(D566, ""he"", ""en"")"),"#VALUE!")</f>
        <v>#VALUE!</v>
      </c>
    </row>
    <row r="567" ht="15.75" customHeight="1">
      <c r="E567" s="4" t="str">
        <f>IFERROR(__xludf.DUMMYFUNCTION("GOOGLETRANSLATE(D567, ""he"", ""en"")"),"#VALUE!")</f>
        <v>#VALUE!</v>
      </c>
    </row>
    <row r="568" ht="15.75" customHeight="1">
      <c r="E568" s="4" t="str">
        <f>IFERROR(__xludf.DUMMYFUNCTION("GOOGLETRANSLATE(D568, ""he"", ""en"")"),"#VALUE!")</f>
        <v>#VALUE!</v>
      </c>
    </row>
    <row r="569" ht="15.75" customHeight="1">
      <c r="E569" s="4" t="str">
        <f>IFERROR(__xludf.DUMMYFUNCTION("GOOGLETRANSLATE(D569, ""he"", ""en"")"),"#VALUE!")</f>
        <v>#VALUE!</v>
      </c>
    </row>
    <row r="570" ht="15.75" customHeight="1">
      <c r="E570" s="4" t="str">
        <f>IFERROR(__xludf.DUMMYFUNCTION("GOOGLETRANSLATE(D570, ""he"", ""en"")"),"#VALUE!")</f>
        <v>#VALUE!</v>
      </c>
    </row>
    <row r="571" ht="15.75" customHeight="1">
      <c r="E571" s="4" t="str">
        <f>IFERROR(__xludf.DUMMYFUNCTION("GOOGLETRANSLATE(D571, ""he"", ""en"")"),"#VALUE!")</f>
        <v>#VALUE!</v>
      </c>
    </row>
    <row r="572" ht="15.75" customHeight="1">
      <c r="E572" s="4" t="str">
        <f>IFERROR(__xludf.DUMMYFUNCTION("GOOGLETRANSLATE(D572, ""he"", ""en"")"),"#VALUE!")</f>
        <v>#VALUE!</v>
      </c>
    </row>
    <row r="573" ht="15.75" customHeight="1">
      <c r="E573" s="4" t="str">
        <f>IFERROR(__xludf.DUMMYFUNCTION("GOOGLETRANSLATE(D573, ""he"", ""en"")"),"#VALUE!")</f>
        <v>#VALUE!</v>
      </c>
    </row>
    <row r="574" ht="15.75" customHeight="1">
      <c r="E574" s="4" t="str">
        <f>IFERROR(__xludf.DUMMYFUNCTION("GOOGLETRANSLATE(D574, ""he"", ""en"")"),"#VALUE!")</f>
        <v>#VALUE!</v>
      </c>
    </row>
    <row r="575" ht="15.75" customHeight="1">
      <c r="E575" s="4" t="str">
        <f>IFERROR(__xludf.DUMMYFUNCTION("GOOGLETRANSLATE(D575, ""he"", ""en"")"),"#VALUE!")</f>
        <v>#VALUE!</v>
      </c>
    </row>
    <row r="576" ht="15.75" customHeight="1">
      <c r="E576" s="4" t="str">
        <f>IFERROR(__xludf.DUMMYFUNCTION("GOOGLETRANSLATE(D576, ""he"", ""en"")"),"#VALUE!")</f>
        <v>#VALUE!</v>
      </c>
    </row>
    <row r="577" ht="15.75" customHeight="1">
      <c r="E577" s="4" t="str">
        <f>IFERROR(__xludf.DUMMYFUNCTION("GOOGLETRANSLATE(D577, ""he"", ""en"")"),"#VALUE!")</f>
        <v>#VALUE!</v>
      </c>
    </row>
    <row r="578" ht="15.75" customHeight="1">
      <c r="E578" s="4" t="str">
        <f>IFERROR(__xludf.DUMMYFUNCTION("GOOGLETRANSLATE(D578, ""he"", ""en"")"),"#VALUE!")</f>
        <v>#VALUE!</v>
      </c>
    </row>
    <row r="579" ht="15.75" customHeight="1">
      <c r="E579" s="4" t="str">
        <f>IFERROR(__xludf.DUMMYFUNCTION("GOOGLETRANSLATE(D579, ""he"", ""en"")"),"#VALUE!")</f>
        <v>#VALUE!</v>
      </c>
    </row>
    <row r="580" ht="15.75" customHeight="1">
      <c r="E580" s="4" t="str">
        <f>IFERROR(__xludf.DUMMYFUNCTION("GOOGLETRANSLATE(D580, ""he"", ""en"")"),"#VALUE!")</f>
        <v>#VALUE!</v>
      </c>
    </row>
    <row r="581" ht="15.75" customHeight="1">
      <c r="E581" s="4" t="str">
        <f>IFERROR(__xludf.DUMMYFUNCTION("GOOGLETRANSLATE(D581, ""he"", ""en"")"),"#VALUE!")</f>
        <v>#VALUE!</v>
      </c>
    </row>
    <row r="582" ht="15.75" customHeight="1">
      <c r="E582" s="4" t="str">
        <f>IFERROR(__xludf.DUMMYFUNCTION("GOOGLETRANSLATE(D582, ""he"", ""en"")"),"#VALUE!")</f>
        <v>#VALUE!</v>
      </c>
    </row>
    <row r="583" ht="15.75" customHeight="1">
      <c r="E583" s="4" t="str">
        <f>IFERROR(__xludf.DUMMYFUNCTION("GOOGLETRANSLATE(D583, ""he"", ""en"")"),"#VALUE!")</f>
        <v>#VALUE!</v>
      </c>
    </row>
    <row r="584" ht="15.75" customHeight="1">
      <c r="E584" s="4" t="str">
        <f>IFERROR(__xludf.DUMMYFUNCTION("GOOGLETRANSLATE(D584, ""he"", ""en"")"),"#VALUE!")</f>
        <v>#VALUE!</v>
      </c>
    </row>
    <row r="585" ht="15.75" customHeight="1">
      <c r="E585" s="4" t="str">
        <f>IFERROR(__xludf.DUMMYFUNCTION("GOOGLETRANSLATE(D585, ""he"", ""en"")"),"#VALUE!")</f>
        <v>#VALUE!</v>
      </c>
    </row>
    <row r="586" ht="15.75" customHeight="1">
      <c r="E586" s="4" t="str">
        <f>IFERROR(__xludf.DUMMYFUNCTION("GOOGLETRANSLATE(D586, ""he"", ""en"")"),"#VALUE!")</f>
        <v>#VALUE!</v>
      </c>
    </row>
    <row r="587" ht="15.75" customHeight="1">
      <c r="E587" s="4" t="str">
        <f>IFERROR(__xludf.DUMMYFUNCTION("GOOGLETRANSLATE(D587, ""he"", ""en"")"),"#VALUE!")</f>
        <v>#VALUE!</v>
      </c>
    </row>
    <row r="588" ht="15.75" customHeight="1">
      <c r="E588" s="4" t="str">
        <f>IFERROR(__xludf.DUMMYFUNCTION("GOOGLETRANSLATE(D588, ""he"", ""en"")"),"#VALUE!")</f>
        <v>#VALUE!</v>
      </c>
    </row>
    <row r="589" ht="15.75" customHeight="1">
      <c r="E589" s="4" t="str">
        <f>IFERROR(__xludf.DUMMYFUNCTION("GOOGLETRANSLATE(D589, ""he"", ""en"")"),"#VALUE!")</f>
        <v>#VALUE!</v>
      </c>
    </row>
    <row r="590" ht="15.75" customHeight="1">
      <c r="E590" s="4" t="str">
        <f>IFERROR(__xludf.DUMMYFUNCTION("GOOGLETRANSLATE(D590, ""he"", ""en"")"),"#VALUE!")</f>
        <v>#VALUE!</v>
      </c>
    </row>
    <row r="591" ht="15.75" customHeight="1">
      <c r="E591" s="4" t="str">
        <f>IFERROR(__xludf.DUMMYFUNCTION("GOOGLETRANSLATE(D591, ""he"", ""en"")"),"#VALUE!")</f>
        <v>#VALUE!</v>
      </c>
    </row>
    <row r="592" ht="15.75" customHeight="1">
      <c r="E592" s="4" t="str">
        <f>IFERROR(__xludf.DUMMYFUNCTION("GOOGLETRANSLATE(D592, ""he"", ""en"")"),"#VALUE!")</f>
        <v>#VALUE!</v>
      </c>
    </row>
    <row r="593" ht="15.75" customHeight="1">
      <c r="E593" s="4" t="str">
        <f>IFERROR(__xludf.DUMMYFUNCTION("GOOGLETRANSLATE(D593, ""he"", ""en"")"),"#VALUE!")</f>
        <v>#VALUE!</v>
      </c>
    </row>
    <row r="594" ht="15.75" customHeight="1">
      <c r="E594" s="4" t="str">
        <f>IFERROR(__xludf.DUMMYFUNCTION("GOOGLETRANSLATE(D594, ""he"", ""en"")"),"#VALUE!")</f>
        <v>#VALUE!</v>
      </c>
    </row>
    <row r="595" ht="15.75" customHeight="1">
      <c r="E595" s="4" t="str">
        <f>IFERROR(__xludf.DUMMYFUNCTION("GOOGLETRANSLATE(D595, ""he"", ""en"")"),"#VALUE!")</f>
        <v>#VALUE!</v>
      </c>
    </row>
    <row r="596" ht="15.75" customHeight="1">
      <c r="E596" s="4" t="str">
        <f>IFERROR(__xludf.DUMMYFUNCTION("GOOGLETRANSLATE(D596, ""he"", ""en"")"),"#VALUE!")</f>
        <v>#VALUE!</v>
      </c>
    </row>
    <row r="597" ht="15.75" customHeight="1">
      <c r="E597" s="4" t="str">
        <f>IFERROR(__xludf.DUMMYFUNCTION("GOOGLETRANSLATE(D597, ""he"", ""en"")"),"#VALUE!")</f>
        <v>#VALUE!</v>
      </c>
    </row>
    <row r="598" ht="15.75" customHeight="1">
      <c r="E598" s="4" t="str">
        <f>IFERROR(__xludf.DUMMYFUNCTION("GOOGLETRANSLATE(D598, ""he"", ""en"")"),"#VALUE!")</f>
        <v>#VALUE!</v>
      </c>
    </row>
    <row r="599" ht="15.75" customHeight="1">
      <c r="E599" s="4" t="str">
        <f>IFERROR(__xludf.DUMMYFUNCTION("GOOGLETRANSLATE(D599, ""he"", ""en"")"),"#VALUE!")</f>
        <v>#VALUE!</v>
      </c>
    </row>
    <row r="600" ht="15.75" customHeight="1">
      <c r="E600" s="4" t="str">
        <f>IFERROR(__xludf.DUMMYFUNCTION("GOOGLETRANSLATE(D600, ""he"", ""en"")"),"#VALUE!")</f>
        <v>#VALUE!</v>
      </c>
    </row>
    <row r="601" ht="15.75" customHeight="1">
      <c r="E601" s="4" t="str">
        <f>IFERROR(__xludf.DUMMYFUNCTION("GOOGLETRANSLATE(D601, ""he"", ""en"")"),"#VALUE!")</f>
        <v>#VALUE!</v>
      </c>
    </row>
    <row r="602" ht="15.75" customHeight="1">
      <c r="E602" s="4" t="str">
        <f>IFERROR(__xludf.DUMMYFUNCTION("GOOGLETRANSLATE(D602, ""he"", ""en"")"),"#VALUE!")</f>
        <v>#VALUE!</v>
      </c>
    </row>
    <row r="603" ht="15.75" customHeight="1">
      <c r="E603" s="4" t="str">
        <f>IFERROR(__xludf.DUMMYFUNCTION("GOOGLETRANSLATE(D603, ""he"", ""en"")"),"#VALUE!")</f>
        <v>#VALUE!</v>
      </c>
    </row>
    <row r="604" ht="15.75" customHeight="1">
      <c r="E604" s="4" t="str">
        <f>IFERROR(__xludf.DUMMYFUNCTION("GOOGLETRANSLATE(D604, ""he"", ""en"")"),"#VALUE!")</f>
        <v>#VALUE!</v>
      </c>
    </row>
    <row r="605" ht="15.75" customHeight="1">
      <c r="E605" s="4" t="str">
        <f>IFERROR(__xludf.DUMMYFUNCTION("GOOGLETRANSLATE(D605, ""he"", ""en"")"),"#VALUE!")</f>
        <v>#VALUE!</v>
      </c>
    </row>
    <row r="606" ht="15.75" customHeight="1">
      <c r="E606" s="4" t="str">
        <f>IFERROR(__xludf.DUMMYFUNCTION("GOOGLETRANSLATE(D606, ""he"", ""en"")"),"#VALUE!")</f>
        <v>#VALUE!</v>
      </c>
    </row>
    <row r="607" ht="15.75" customHeight="1">
      <c r="E607" s="4" t="str">
        <f>IFERROR(__xludf.DUMMYFUNCTION("GOOGLETRANSLATE(D607, ""he"", ""en"")"),"#VALUE!")</f>
        <v>#VALUE!</v>
      </c>
    </row>
    <row r="608" ht="15.75" customHeight="1">
      <c r="E608" s="4" t="str">
        <f>IFERROR(__xludf.DUMMYFUNCTION("GOOGLETRANSLATE(D608, ""he"", ""en"")"),"#VALUE!")</f>
        <v>#VALUE!</v>
      </c>
    </row>
    <row r="609" ht="15.75" customHeight="1">
      <c r="E609" s="4" t="str">
        <f>IFERROR(__xludf.DUMMYFUNCTION("GOOGLETRANSLATE(D609, ""he"", ""en"")"),"#VALUE!")</f>
        <v>#VALUE!</v>
      </c>
    </row>
    <row r="610" ht="15.75" customHeight="1">
      <c r="E610" s="4" t="str">
        <f>IFERROR(__xludf.DUMMYFUNCTION("GOOGLETRANSLATE(D610, ""he"", ""en"")"),"#VALUE!")</f>
        <v>#VALUE!</v>
      </c>
    </row>
    <row r="611" ht="15.75" customHeight="1">
      <c r="E611" s="4" t="str">
        <f>IFERROR(__xludf.DUMMYFUNCTION("GOOGLETRANSLATE(D611, ""he"", ""en"")"),"#VALUE!")</f>
        <v>#VALUE!</v>
      </c>
    </row>
    <row r="612" ht="15.75" customHeight="1">
      <c r="E612" s="4" t="str">
        <f>IFERROR(__xludf.DUMMYFUNCTION("GOOGLETRANSLATE(D612, ""he"", ""en"")"),"#VALUE!")</f>
        <v>#VALUE!</v>
      </c>
    </row>
    <row r="613" ht="15.75" customHeight="1">
      <c r="E613" s="4" t="str">
        <f>IFERROR(__xludf.DUMMYFUNCTION("GOOGLETRANSLATE(D613, ""he"", ""en"")"),"#VALUE!")</f>
        <v>#VALUE!</v>
      </c>
    </row>
    <row r="614" ht="15.75" customHeight="1">
      <c r="E614" s="4" t="str">
        <f>IFERROR(__xludf.DUMMYFUNCTION("GOOGLETRANSLATE(D614, ""he"", ""en"")"),"#VALUE!")</f>
        <v>#VALUE!</v>
      </c>
    </row>
    <row r="615" ht="15.75" customHeight="1">
      <c r="E615" s="4" t="str">
        <f>IFERROR(__xludf.DUMMYFUNCTION("GOOGLETRANSLATE(D615, ""he"", ""en"")"),"#VALUE!")</f>
        <v>#VALUE!</v>
      </c>
    </row>
    <row r="616" ht="15.75" customHeight="1">
      <c r="E616" s="4" t="str">
        <f>IFERROR(__xludf.DUMMYFUNCTION("GOOGLETRANSLATE(D616, ""he"", ""en"")"),"#VALUE!")</f>
        <v>#VALUE!</v>
      </c>
    </row>
    <row r="617" ht="15.75" customHeight="1">
      <c r="E617" s="4" t="str">
        <f>IFERROR(__xludf.DUMMYFUNCTION("GOOGLETRANSLATE(D617, ""he"", ""en"")"),"#VALUE!")</f>
        <v>#VALUE!</v>
      </c>
    </row>
    <row r="618" ht="15.75" customHeight="1">
      <c r="E618" s="4" t="str">
        <f>IFERROR(__xludf.DUMMYFUNCTION("GOOGLETRANSLATE(D618, ""he"", ""en"")"),"#VALUE!")</f>
        <v>#VALUE!</v>
      </c>
    </row>
    <row r="619" ht="15.75" customHeight="1">
      <c r="E619" s="4" t="str">
        <f>IFERROR(__xludf.DUMMYFUNCTION("GOOGLETRANSLATE(D619, ""he"", ""en"")"),"#VALUE!")</f>
        <v>#VALUE!</v>
      </c>
    </row>
    <row r="620" ht="15.75" customHeight="1">
      <c r="E620" s="4" t="str">
        <f>IFERROR(__xludf.DUMMYFUNCTION("GOOGLETRANSLATE(D620, ""he"", ""en"")"),"#VALUE!")</f>
        <v>#VALUE!</v>
      </c>
    </row>
    <row r="621" ht="15.75" customHeight="1">
      <c r="E621" s="4" t="str">
        <f>IFERROR(__xludf.DUMMYFUNCTION("GOOGLETRANSLATE(D621, ""he"", ""en"")"),"#VALUE!")</f>
        <v>#VALUE!</v>
      </c>
    </row>
    <row r="622" ht="15.75" customHeight="1">
      <c r="E622" s="4" t="str">
        <f>IFERROR(__xludf.DUMMYFUNCTION("GOOGLETRANSLATE(D622, ""he"", ""en"")"),"#VALUE!")</f>
        <v>#VALUE!</v>
      </c>
    </row>
    <row r="623" ht="15.75" customHeight="1">
      <c r="E623" s="4" t="str">
        <f>IFERROR(__xludf.DUMMYFUNCTION("GOOGLETRANSLATE(D623, ""he"", ""en"")"),"#VALUE!")</f>
        <v>#VALUE!</v>
      </c>
    </row>
    <row r="624" ht="15.75" customHeight="1">
      <c r="E624" s="4" t="str">
        <f>IFERROR(__xludf.DUMMYFUNCTION("GOOGLETRANSLATE(D624, ""he"", ""en"")"),"#VALUE!")</f>
        <v>#VALUE!</v>
      </c>
    </row>
    <row r="625" ht="15.75" customHeight="1">
      <c r="E625" s="4" t="str">
        <f>IFERROR(__xludf.DUMMYFUNCTION("GOOGLETRANSLATE(D625, ""he"", ""en"")"),"#VALUE!")</f>
        <v>#VALUE!</v>
      </c>
    </row>
    <row r="626" ht="15.75" customHeight="1">
      <c r="E626" s="4" t="str">
        <f>IFERROR(__xludf.DUMMYFUNCTION("GOOGLETRANSLATE(D626, ""he"", ""en"")"),"#VALUE!")</f>
        <v>#VALUE!</v>
      </c>
    </row>
    <row r="627" ht="15.75" customHeight="1">
      <c r="E627" s="4" t="str">
        <f>IFERROR(__xludf.DUMMYFUNCTION("GOOGLETRANSLATE(D627, ""he"", ""en"")"),"#VALUE!")</f>
        <v>#VALUE!</v>
      </c>
    </row>
    <row r="628" ht="15.75" customHeight="1">
      <c r="E628" s="4" t="str">
        <f>IFERROR(__xludf.DUMMYFUNCTION("GOOGLETRANSLATE(D628, ""he"", ""en"")"),"#VALUE!")</f>
        <v>#VALUE!</v>
      </c>
    </row>
    <row r="629" ht="15.75" customHeight="1">
      <c r="E629" s="4" t="str">
        <f>IFERROR(__xludf.DUMMYFUNCTION("GOOGLETRANSLATE(D629, ""he"", ""en"")"),"#VALUE!")</f>
        <v>#VALUE!</v>
      </c>
    </row>
    <row r="630" ht="15.75" customHeight="1">
      <c r="E630" s="4" t="str">
        <f>IFERROR(__xludf.DUMMYFUNCTION("GOOGLETRANSLATE(D630, ""he"", ""en"")"),"#VALUE!")</f>
        <v>#VALUE!</v>
      </c>
    </row>
    <row r="631" ht="15.75" customHeight="1">
      <c r="E631" s="4" t="str">
        <f>IFERROR(__xludf.DUMMYFUNCTION("GOOGLETRANSLATE(D631, ""he"", ""en"")"),"#VALUE!")</f>
        <v>#VALUE!</v>
      </c>
    </row>
    <row r="632" ht="15.75" customHeight="1">
      <c r="E632" s="4" t="str">
        <f>IFERROR(__xludf.DUMMYFUNCTION("GOOGLETRANSLATE(D632, ""he"", ""en"")"),"#VALUE!")</f>
        <v>#VALUE!</v>
      </c>
    </row>
    <row r="633" ht="15.75" customHeight="1">
      <c r="E633" s="4" t="str">
        <f>IFERROR(__xludf.DUMMYFUNCTION("GOOGLETRANSLATE(D633, ""he"", ""en"")"),"#VALUE!")</f>
        <v>#VALUE!</v>
      </c>
    </row>
    <row r="634" ht="15.75" customHeight="1">
      <c r="E634" s="4" t="str">
        <f>IFERROR(__xludf.DUMMYFUNCTION("GOOGLETRANSLATE(D634, ""he"", ""en"")"),"#VALUE!")</f>
        <v>#VALUE!</v>
      </c>
    </row>
    <row r="635" ht="15.75" customHeight="1">
      <c r="E635" s="4" t="str">
        <f>IFERROR(__xludf.DUMMYFUNCTION("GOOGLETRANSLATE(D635, ""he"", ""en"")"),"#VALUE!")</f>
        <v>#VALUE!</v>
      </c>
    </row>
    <row r="636" ht="15.75" customHeight="1">
      <c r="E636" s="4" t="str">
        <f>IFERROR(__xludf.DUMMYFUNCTION("GOOGLETRANSLATE(D636, ""he"", ""en"")"),"#VALUE!")</f>
        <v>#VALUE!</v>
      </c>
    </row>
    <row r="637" ht="15.75" customHeight="1">
      <c r="E637" s="4" t="str">
        <f>IFERROR(__xludf.DUMMYFUNCTION("GOOGLETRANSLATE(D637, ""he"", ""en"")"),"#VALUE!")</f>
        <v>#VALUE!</v>
      </c>
    </row>
    <row r="638" ht="15.75" customHeight="1">
      <c r="E638" s="4" t="str">
        <f>IFERROR(__xludf.DUMMYFUNCTION("GOOGLETRANSLATE(D638, ""he"", ""en"")"),"#VALUE!")</f>
        <v>#VALUE!</v>
      </c>
    </row>
    <row r="639" ht="15.75" customHeight="1">
      <c r="E639" s="4" t="str">
        <f>IFERROR(__xludf.DUMMYFUNCTION("GOOGLETRANSLATE(D639, ""he"", ""en"")"),"#VALUE!")</f>
        <v>#VALUE!</v>
      </c>
    </row>
    <row r="640" ht="15.75" customHeight="1">
      <c r="E640" s="4" t="str">
        <f>IFERROR(__xludf.DUMMYFUNCTION("GOOGLETRANSLATE(D640, ""he"", ""en"")"),"#VALUE!")</f>
        <v>#VALUE!</v>
      </c>
    </row>
    <row r="641" ht="15.75" customHeight="1">
      <c r="E641" s="4" t="str">
        <f>IFERROR(__xludf.DUMMYFUNCTION("GOOGLETRANSLATE(D641, ""he"", ""en"")"),"#VALUE!")</f>
        <v>#VALUE!</v>
      </c>
    </row>
    <row r="642" ht="15.75" customHeight="1">
      <c r="E642" s="4" t="str">
        <f>IFERROR(__xludf.DUMMYFUNCTION("GOOGLETRANSLATE(D642, ""he"", ""en"")"),"#VALUE!")</f>
        <v>#VALUE!</v>
      </c>
    </row>
    <row r="643" ht="15.75" customHeight="1">
      <c r="E643" s="4" t="str">
        <f>IFERROR(__xludf.DUMMYFUNCTION("GOOGLETRANSLATE(D643, ""he"", ""en"")"),"#VALUE!")</f>
        <v>#VALUE!</v>
      </c>
    </row>
    <row r="644" ht="15.75" customHeight="1">
      <c r="E644" s="4" t="str">
        <f>IFERROR(__xludf.DUMMYFUNCTION("GOOGLETRANSLATE(D644, ""he"", ""en"")"),"#VALUE!")</f>
        <v>#VALUE!</v>
      </c>
    </row>
    <row r="645" ht="15.75" customHeight="1">
      <c r="E645" s="4" t="str">
        <f>IFERROR(__xludf.DUMMYFUNCTION("GOOGLETRANSLATE(D645, ""he"", ""en"")"),"#VALUE!")</f>
        <v>#VALUE!</v>
      </c>
    </row>
    <row r="646" ht="15.75" customHeight="1">
      <c r="E646" s="4" t="str">
        <f>IFERROR(__xludf.DUMMYFUNCTION("GOOGLETRANSLATE(D646, ""he"", ""en"")"),"#VALUE!")</f>
        <v>#VALUE!</v>
      </c>
    </row>
    <row r="647" ht="15.75" customHeight="1">
      <c r="E647" s="4" t="str">
        <f>IFERROR(__xludf.DUMMYFUNCTION("GOOGLETRANSLATE(D647, ""he"", ""en"")"),"#VALUE!")</f>
        <v>#VALUE!</v>
      </c>
    </row>
    <row r="648" ht="15.75" customHeight="1">
      <c r="E648" s="4" t="str">
        <f>IFERROR(__xludf.DUMMYFUNCTION("GOOGLETRANSLATE(D648, ""he"", ""en"")"),"#VALUE!")</f>
        <v>#VALUE!</v>
      </c>
    </row>
    <row r="649" ht="15.75" customHeight="1">
      <c r="E649" s="4" t="str">
        <f>IFERROR(__xludf.DUMMYFUNCTION("GOOGLETRANSLATE(D649, ""he"", ""en"")"),"#VALUE!")</f>
        <v>#VALUE!</v>
      </c>
    </row>
    <row r="650" ht="15.75" customHeight="1">
      <c r="E650" s="4" t="str">
        <f>IFERROR(__xludf.DUMMYFUNCTION("GOOGLETRANSLATE(D650, ""he"", ""en"")"),"#VALUE!")</f>
        <v>#VALUE!</v>
      </c>
    </row>
    <row r="651" ht="15.75" customHeight="1">
      <c r="E651" s="4" t="str">
        <f>IFERROR(__xludf.DUMMYFUNCTION("GOOGLETRANSLATE(D651, ""he"", ""en"")"),"#VALUE!")</f>
        <v>#VALUE!</v>
      </c>
    </row>
    <row r="652" ht="15.75" customHeight="1">
      <c r="E652" s="4" t="str">
        <f>IFERROR(__xludf.DUMMYFUNCTION("GOOGLETRANSLATE(D652, ""he"", ""en"")"),"#VALUE!")</f>
        <v>#VALUE!</v>
      </c>
    </row>
    <row r="653" ht="15.75" customHeight="1">
      <c r="E653" s="4" t="str">
        <f>IFERROR(__xludf.DUMMYFUNCTION("GOOGLETRANSLATE(D653, ""he"", ""en"")"),"#VALUE!")</f>
        <v>#VALUE!</v>
      </c>
    </row>
    <row r="654" ht="15.75" customHeight="1">
      <c r="E654" s="4" t="str">
        <f>IFERROR(__xludf.DUMMYFUNCTION("GOOGLETRANSLATE(D654, ""he"", ""en"")"),"#VALUE!")</f>
        <v>#VALUE!</v>
      </c>
    </row>
    <row r="655" ht="15.75" customHeight="1">
      <c r="E655" s="4" t="str">
        <f>IFERROR(__xludf.DUMMYFUNCTION("GOOGLETRANSLATE(D655, ""he"", ""en"")"),"#VALUE!")</f>
        <v>#VALUE!</v>
      </c>
    </row>
    <row r="656" ht="15.75" customHeight="1">
      <c r="E656" s="4" t="str">
        <f>IFERROR(__xludf.DUMMYFUNCTION("GOOGLETRANSLATE(D656, ""he"", ""en"")"),"#VALUE!")</f>
        <v>#VALUE!</v>
      </c>
    </row>
    <row r="657" ht="15.75" customHeight="1">
      <c r="E657" s="4" t="str">
        <f>IFERROR(__xludf.DUMMYFUNCTION("GOOGLETRANSLATE(D657, ""he"", ""en"")"),"#VALUE!")</f>
        <v>#VALUE!</v>
      </c>
    </row>
    <row r="658" ht="15.75" customHeight="1">
      <c r="E658" s="4" t="str">
        <f>IFERROR(__xludf.DUMMYFUNCTION("GOOGLETRANSLATE(D658, ""he"", ""en"")"),"#VALUE!")</f>
        <v>#VALUE!</v>
      </c>
    </row>
    <row r="659" ht="15.75" customHeight="1">
      <c r="E659" s="4" t="str">
        <f>IFERROR(__xludf.DUMMYFUNCTION("GOOGLETRANSLATE(D659, ""he"", ""en"")"),"#VALUE!")</f>
        <v>#VALUE!</v>
      </c>
    </row>
    <row r="660" ht="15.75" customHeight="1">
      <c r="E660" s="4" t="str">
        <f>IFERROR(__xludf.DUMMYFUNCTION("GOOGLETRANSLATE(D660, ""he"", ""en"")"),"#VALUE!")</f>
        <v>#VALUE!</v>
      </c>
    </row>
    <row r="661" ht="15.75" customHeight="1">
      <c r="E661" s="4" t="str">
        <f>IFERROR(__xludf.DUMMYFUNCTION("GOOGLETRANSLATE(D661, ""he"", ""en"")"),"#VALUE!")</f>
        <v>#VALUE!</v>
      </c>
    </row>
    <row r="662" ht="15.75" customHeight="1">
      <c r="E662" s="4" t="str">
        <f>IFERROR(__xludf.DUMMYFUNCTION("GOOGLETRANSLATE(D662, ""he"", ""en"")"),"#VALUE!")</f>
        <v>#VALUE!</v>
      </c>
    </row>
    <row r="663" ht="15.75" customHeight="1">
      <c r="E663" s="4" t="str">
        <f>IFERROR(__xludf.DUMMYFUNCTION("GOOGLETRANSLATE(D663, ""he"", ""en"")"),"#VALUE!")</f>
        <v>#VALUE!</v>
      </c>
    </row>
    <row r="664" ht="15.75" customHeight="1">
      <c r="E664" s="4" t="str">
        <f>IFERROR(__xludf.DUMMYFUNCTION("GOOGLETRANSLATE(D664, ""he"", ""en"")"),"#VALUE!")</f>
        <v>#VALUE!</v>
      </c>
    </row>
    <row r="665" ht="15.75" customHeight="1">
      <c r="E665" s="4" t="str">
        <f>IFERROR(__xludf.DUMMYFUNCTION("GOOGLETRANSLATE(D665, ""he"", ""en"")"),"#VALUE!")</f>
        <v>#VALUE!</v>
      </c>
    </row>
    <row r="666" ht="15.75" customHeight="1">
      <c r="E666" s="4" t="str">
        <f>IFERROR(__xludf.DUMMYFUNCTION("GOOGLETRANSLATE(D666, ""he"", ""en"")"),"#VALUE!")</f>
        <v>#VALUE!</v>
      </c>
    </row>
    <row r="667" ht="15.75" customHeight="1">
      <c r="E667" s="4" t="str">
        <f>IFERROR(__xludf.DUMMYFUNCTION("GOOGLETRANSLATE(D667, ""he"", ""en"")"),"#VALUE!")</f>
        <v>#VALUE!</v>
      </c>
    </row>
    <row r="668" ht="15.75" customHeight="1">
      <c r="E668" s="4" t="str">
        <f>IFERROR(__xludf.DUMMYFUNCTION("GOOGLETRANSLATE(D668, ""he"", ""en"")"),"#VALUE!")</f>
        <v>#VALUE!</v>
      </c>
    </row>
    <row r="669" ht="15.75" customHeight="1">
      <c r="E669" s="4" t="str">
        <f>IFERROR(__xludf.DUMMYFUNCTION("GOOGLETRANSLATE(D669, ""he"", ""en"")"),"#VALUE!")</f>
        <v>#VALUE!</v>
      </c>
    </row>
    <row r="670" ht="15.75" customHeight="1">
      <c r="E670" s="4" t="str">
        <f>IFERROR(__xludf.DUMMYFUNCTION("GOOGLETRANSLATE(D670, ""he"", ""en"")"),"#VALUE!")</f>
        <v>#VALUE!</v>
      </c>
    </row>
    <row r="671" ht="15.75" customHeight="1">
      <c r="E671" s="4" t="str">
        <f>IFERROR(__xludf.DUMMYFUNCTION("GOOGLETRANSLATE(D671, ""he"", ""en"")"),"#VALUE!")</f>
        <v>#VALUE!</v>
      </c>
    </row>
    <row r="672" ht="15.75" customHeight="1">
      <c r="E672" s="4" t="str">
        <f>IFERROR(__xludf.DUMMYFUNCTION("GOOGLETRANSLATE(D672, ""he"", ""en"")"),"#VALUE!")</f>
        <v>#VALUE!</v>
      </c>
    </row>
    <row r="673" ht="15.75" customHeight="1">
      <c r="E673" s="4" t="str">
        <f>IFERROR(__xludf.DUMMYFUNCTION("GOOGLETRANSLATE(D673, ""he"", ""en"")"),"#VALUE!")</f>
        <v>#VALUE!</v>
      </c>
    </row>
    <row r="674" ht="15.75" customHeight="1">
      <c r="E674" s="4" t="str">
        <f>IFERROR(__xludf.DUMMYFUNCTION("GOOGLETRANSLATE(D674, ""he"", ""en"")"),"#VALUE!")</f>
        <v>#VALUE!</v>
      </c>
    </row>
    <row r="675" ht="15.75" customHeight="1">
      <c r="E675" s="4" t="str">
        <f>IFERROR(__xludf.DUMMYFUNCTION("GOOGLETRANSLATE(D675, ""he"", ""en"")"),"#VALUE!")</f>
        <v>#VALUE!</v>
      </c>
    </row>
    <row r="676" ht="15.75" customHeight="1">
      <c r="E676" s="4" t="str">
        <f>IFERROR(__xludf.DUMMYFUNCTION("GOOGLETRANSLATE(D676, ""he"", ""en"")"),"#VALUE!")</f>
        <v>#VALUE!</v>
      </c>
    </row>
    <row r="677" ht="15.75" customHeight="1">
      <c r="E677" s="4" t="str">
        <f>IFERROR(__xludf.DUMMYFUNCTION("GOOGLETRANSLATE(D677, ""he"", ""en"")"),"#VALUE!")</f>
        <v>#VALUE!</v>
      </c>
    </row>
    <row r="678" ht="15.75" customHeight="1">
      <c r="E678" s="4" t="str">
        <f>IFERROR(__xludf.DUMMYFUNCTION("GOOGLETRANSLATE(D678, ""he"", ""en"")"),"#VALUE!")</f>
        <v>#VALUE!</v>
      </c>
    </row>
    <row r="679" ht="15.75" customHeight="1">
      <c r="E679" s="4" t="str">
        <f>IFERROR(__xludf.DUMMYFUNCTION("GOOGLETRANSLATE(D679, ""he"", ""en"")"),"#VALUE!")</f>
        <v>#VALUE!</v>
      </c>
    </row>
    <row r="680" ht="15.75" customHeight="1">
      <c r="E680" s="4" t="str">
        <f>IFERROR(__xludf.DUMMYFUNCTION("GOOGLETRANSLATE(D680, ""he"", ""en"")"),"#VALUE!")</f>
        <v>#VALUE!</v>
      </c>
    </row>
    <row r="681" ht="15.75" customHeight="1">
      <c r="E681" s="4" t="str">
        <f>IFERROR(__xludf.DUMMYFUNCTION("GOOGLETRANSLATE(D681, ""he"", ""en"")"),"#VALUE!")</f>
        <v>#VALUE!</v>
      </c>
    </row>
    <row r="682" ht="15.75" customHeight="1">
      <c r="E682" s="4" t="str">
        <f>IFERROR(__xludf.DUMMYFUNCTION("GOOGLETRANSLATE(D682, ""he"", ""en"")"),"#VALUE!")</f>
        <v>#VALUE!</v>
      </c>
    </row>
    <row r="683" ht="15.75" customHeight="1">
      <c r="E683" s="4" t="str">
        <f>IFERROR(__xludf.DUMMYFUNCTION("GOOGLETRANSLATE(D683, ""he"", ""en"")"),"#VALUE!")</f>
        <v>#VALUE!</v>
      </c>
    </row>
    <row r="684" ht="15.75" customHeight="1">
      <c r="E684" s="4" t="str">
        <f>IFERROR(__xludf.DUMMYFUNCTION("GOOGLETRANSLATE(D684, ""he"", ""en"")"),"#VALUE!")</f>
        <v>#VALUE!</v>
      </c>
    </row>
    <row r="685" ht="15.75" customHeight="1">
      <c r="E685" s="4" t="str">
        <f>IFERROR(__xludf.DUMMYFUNCTION("GOOGLETRANSLATE(D685, ""he"", ""en"")"),"#VALUE!")</f>
        <v>#VALUE!</v>
      </c>
    </row>
    <row r="686" ht="15.75" customHeight="1">
      <c r="E686" s="4" t="str">
        <f>IFERROR(__xludf.DUMMYFUNCTION("GOOGLETRANSLATE(D686, ""he"", ""en"")"),"#VALUE!")</f>
        <v>#VALUE!</v>
      </c>
    </row>
    <row r="687" ht="15.75" customHeight="1">
      <c r="E687" s="4" t="str">
        <f>IFERROR(__xludf.DUMMYFUNCTION("GOOGLETRANSLATE(D687, ""he"", ""en"")"),"#VALUE!")</f>
        <v>#VALUE!</v>
      </c>
    </row>
    <row r="688" ht="15.75" customHeight="1">
      <c r="E688" s="4" t="str">
        <f>IFERROR(__xludf.DUMMYFUNCTION("GOOGLETRANSLATE(D688, ""he"", ""en"")"),"#VALUE!")</f>
        <v>#VALUE!</v>
      </c>
    </row>
    <row r="689" ht="15.75" customHeight="1">
      <c r="E689" s="4" t="str">
        <f>IFERROR(__xludf.DUMMYFUNCTION("GOOGLETRANSLATE(D689, ""he"", ""en"")"),"#VALUE!")</f>
        <v>#VALUE!</v>
      </c>
    </row>
    <row r="690" ht="15.75" customHeight="1">
      <c r="E690" s="4" t="str">
        <f>IFERROR(__xludf.DUMMYFUNCTION("GOOGLETRANSLATE(D690, ""he"", ""en"")"),"#VALUE!")</f>
        <v>#VALUE!</v>
      </c>
    </row>
    <row r="691" ht="15.75" customHeight="1">
      <c r="E691" s="4" t="str">
        <f>IFERROR(__xludf.DUMMYFUNCTION("GOOGLETRANSLATE(D691, ""he"", ""en"")"),"#VALUE!")</f>
        <v>#VALUE!</v>
      </c>
    </row>
    <row r="692" ht="15.75" customHeight="1">
      <c r="E692" s="4" t="str">
        <f>IFERROR(__xludf.DUMMYFUNCTION("GOOGLETRANSLATE(D692, ""he"", ""en"")"),"#VALUE!")</f>
        <v>#VALUE!</v>
      </c>
    </row>
    <row r="693" ht="15.75" customHeight="1">
      <c r="E693" s="4" t="str">
        <f>IFERROR(__xludf.DUMMYFUNCTION("GOOGLETRANSLATE(D693, ""he"", ""en"")"),"#VALUE!")</f>
        <v>#VALUE!</v>
      </c>
    </row>
    <row r="694" ht="15.75" customHeight="1">
      <c r="E694" s="4" t="str">
        <f>IFERROR(__xludf.DUMMYFUNCTION("GOOGLETRANSLATE(D694, ""he"", ""en"")"),"#VALUE!")</f>
        <v>#VALUE!</v>
      </c>
    </row>
    <row r="695" ht="15.75" customHeight="1">
      <c r="E695" s="4" t="str">
        <f>IFERROR(__xludf.DUMMYFUNCTION("GOOGLETRANSLATE(D695, ""he"", ""en"")"),"#VALUE!")</f>
        <v>#VALUE!</v>
      </c>
    </row>
    <row r="696" ht="15.75" customHeight="1">
      <c r="E696" s="4" t="str">
        <f>IFERROR(__xludf.DUMMYFUNCTION("GOOGLETRANSLATE(D696, ""he"", ""en"")"),"#VALUE!")</f>
        <v>#VALUE!</v>
      </c>
    </row>
    <row r="697" ht="15.75" customHeight="1">
      <c r="E697" s="4" t="str">
        <f>IFERROR(__xludf.DUMMYFUNCTION("GOOGLETRANSLATE(D697, ""he"", ""en"")"),"#VALUE!")</f>
        <v>#VALUE!</v>
      </c>
    </row>
    <row r="698" ht="15.75" customHeight="1">
      <c r="E698" s="4" t="str">
        <f>IFERROR(__xludf.DUMMYFUNCTION("GOOGLETRANSLATE(D698, ""he"", ""en"")"),"#VALUE!")</f>
        <v>#VALUE!</v>
      </c>
    </row>
    <row r="699" ht="15.75" customHeight="1">
      <c r="E699" s="4" t="str">
        <f>IFERROR(__xludf.DUMMYFUNCTION("GOOGLETRANSLATE(D699, ""he"", ""en"")"),"#VALUE!")</f>
        <v>#VALUE!</v>
      </c>
    </row>
    <row r="700" ht="15.75" customHeight="1">
      <c r="E700" s="4" t="str">
        <f>IFERROR(__xludf.DUMMYFUNCTION("GOOGLETRANSLATE(D700, ""he"", ""en"")"),"#VALUE!")</f>
        <v>#VALUE!</v>
      </c>
    </row>
    <row r="701" ht="15.75" customHeight="1">
      <c r="E701" s="4" t="str">
        <f>IFERROR(__xludf.DUMMYFUNCTION("GOOGLETRANSLATE(D701, ""he"", ""en"")"),"#VALUE!")</f>
        <v>#VALUE!</v>
      </c>
    </row>
    <row r="702" ht="15.75" customHeight="1">
      <c r="E702" s="4" t="str">
        <f>IFERROR(__xludf.DUMMYFUNCTION("GOOGLETRANSLATE(D702, ""he"", ""en"")"),"#VALUE!")</f>
        <v>#VALUE!</v>
      </c>
    </row>
    <row r="703" ht="15.75" customHeight="1">
      <c r="E703" s="4" t="str">
        <f>IFERROR(__xludf.DUMMYFUNCTION("GOOGLETRANSLATE(D703, ""he"", ""en"")"),"#VALUE!")</f>
        <v>#VALUE!</v>
      </c>
    </row>
    <row r="704" ht="15.75" customHeight="1">
      <c r="E704" s="4" t="str">
        <f>IFERROR(__xludf.DUMMYFUNCTION("GOOGLETRANSLATE(D704, ""he"", ""en"")"),"#VALUE!")</f>
        <v>#VALUE!</v>
      </c>
    </row>
    <row r="705" ht="15.75" customHeight="1">
      <c r="E705" s="4" t="str">
        <f>IFERROR(__xludf.DUMMYFUNCTION("GOOGLETRANSLATE(D705, ""he"", ""en"")"),"#VALUE!")</f>
        <v>#VALUE!</v>
      </c>
    </row>
    <row r="706" ht="15.75" customHeight="1">
      <c r="E706" s="4" t="str">
        <f>IFERROR(__xludf.DUMMYFUNCTION("GOOGLETRANSLATE(D706, ""he"", ""en"")"),"#VALUE!")</f>
        <v>#VALUE!</v>
      </c>
    </row>
    <row r="707" ht="15.75" customHeight="1">
      <c r="E707" s="4" t="str">
        <f>IFERROR(__xludf.DUMMYFUNCTION("GOOGLETRANSLATE(D707, ""he"", ""en"")"),"#VALUE!")</f>
        <v>#VALUE!</v>
      </c>
    </row>
    <row r="708" ht="15.75" customHeight="1">
      <c r="E708" s="4" t="str">
        <f>IFERROR(__xludf.DUMMYFUNCTION("GOOGLETRANSLATE(D708, ""he"", ""en"")"),"#VALUE!")</f>
        <v>#VALUE!</v>
      </c>
    </row>
    <row r="709" ht="15.75" customHeight="1">
      <c r="E709" s="4" t="str">
        <f>IFERROR(__xludf.DUMMYFUNCTION("GOOGLETRANSLATE(D709, ""he"", ""en"")"),"#VALUE!")</f>
        <v>#VALUE!</v>
      </c>
    </row>
    <row r="710" ht="15.75" customHeight="1">
      <c r="E710" s="4" t="str">
        <f>IFERROR(__xludf.DUMMYFUNCTION("GOOGLETRANSLATE(D710, ""he"", ""en"")"),"#VALUE!")</f>
        <v>#VALUE!</v>
      </c>
    </row>
    <row r="711" ht="15.75" customHeight="1">
      <c r="E711" s="4" t="str">
        <f>IFERROR(__xludf.DUMMYFUNCTION("GOOGLETRANSLATE(D711, ""he"", ""en"")"),"#VALUE!")</f>
        <v>#VALUE!</v>
      </c>
    </row>
    <row r="712" ht="15.75" customHeight="1">
      <c r="E712" s="4" t="str">
        <f>IFERROR(__xludf.DUMMYFUNCTION("GOOGLETRANSLATE(D712, ""he"", ""en"")"),"#VALUE!")</f>
        <v>#VALUE!</v>
      </c>
    </row>
    <row r="713" ht="15.75" customHeight="1">
      <c r="E713" s="4" t="str">
        <f>IFERROR(__xludf.DUMMYFUNCTION("GOOGLETRANSLATE(D713, ""he"", ""en"")"),"#VALUE!")</f>
        <v>#VALUE!</v>
      </c>
    </row>
    <row r="714" ht="15.75" customHeight="1">
      <c r="E714" s="4" t="str">
        <f>IFERROR(__xludf.DUMMYFUNCTION("GOOGLETRANSLATE(D714, ""he"", ""en"")"),"#VALUE!")</f>
        <v>#VALUE!</v>
      </c>
    </row>
    <row r="715" ht="15.75" customHeight="1">
      <c r="E715" s="4" t="str">
        <f>IFERROR(__xludf.DUMMYFUNCTION("GOOGLETRANSLATE(D715, ""he"", ""en"")"),"#VALUE!")</f>
        <v>#VALUE!</v>
      </c>
    </row>
    <row r="716" ht="15.75" customHeight="1">
      <c r="E716" s="4" t="str">
        <f>IFERROR(__xludf.DUMMYFUNCTION("GOOGLETRANSLATE(D716, ""he"", ""en"")"),"#VALUE!")</f>
        <v>#VALUE!</v>
      </c>
    </row>
    <row r="717" ht="15.75" customHeight="1">
      <c r="E717" s="4" t="str">
        <f>IFERROR(__xludf.DUMMYFUNCTION("GOOGLETRANSLATE(D717, ""he"", ""en"")"),"#VALUE!")</f>
        <v>#VALUE!</v>
      </c>
    </row>
    <row r="718" ht="15.75" customHeight="1">
      <c r="E718" s="4" t="str">
        <f>IFERROR(__xludf.DUMMYFUNCTION("GOOGLETRANSLATE(D718, ""he"", ""en"")"),"#VALUE!")</f>
        <v>#VALUE!</v>
      </c>
    </row>
    <row r="719" ht="15.75" customHeight="1">
      <c r="E719" s="4" t="str">
        <f>IFERROR(__xludf.DUMMYFUNCTION("GOOGLETRANSLATE(D719, ""he"", ""en"")"),"#VALUE!")</f>
        <v>#VALUE!</v>
      </c>
    </row>
    <row r="720" ht="15.75" customHeight="1">
      <c r="E720" s="4" t="str">
        <f>IFERROR(__xludf.DUMMYFUNCTION("GOOGLETRANSLATE(D720, ""he"", ""en"")"),"#VALUE!")</f>
        <v>#VALUE!</v>
      </c>
    </row>
    <row r="721" ht="15.75" customHeight="1">
      <c r="E721" s="4" t="str">
        <f>IFERROR(__xludf.DUMMYFUNCTION("GOOGLETRANSLATE(D721, ""he"", ""en"")"),"#VALUE!")</f>
        <v>#VALUE!</v>
      </c>
    </row>
    <row r="722" ht="15.75" customHeight="1">
      <c r="E722" s="4" t="str">
        <f>IFERROR(__xludf.DUMMYFUNCTION("GOOGLETRANSLATE(D722, ""he"", ""en"")"),"#VALUE!")</f>
        <v>#VALUE!</v>
      </c>
    </row>
    <row r="723" ht="15.75" customHeight="1">
      <c r="E723" s="4" t="str">
        <f>IFERROR(__xludf.DUMMYFUNCTION("GOOGLETRANSLATE(D723, ""he"", ""en"")"),"#VALUE!")</f>
        <v>#VALUE!</v>
      </c>
    </row>
    <row r="724" ht="15.75" customHeight="1">
      <c r="E724" s="4" t="str">
        <f>IFERROR(__xludf.DUMMYFUNCTION("GOOGLETRANSLATE(D724, ""he"", ""en"")"),"#VALUE!")</f>
        <v>#VALUE!</v>
      </c>
    </row>
    <row r="725" ht="15.75" customHeight="1">
      <c r="E725" s="4" t="str">
        <f>IFERROR(__xludf.DUMMYFUNCTION("GOOGLETRANSLATE(D725, ""he"", ""en"")"),"#VALUE!")</f>
        <v>#VALUE!</v>
      </c>
    </row>
    <row r="726" ht="15.75" customHeight="1">
      <c r="E726" s="4" t="str">
        <f>IFERROR(__xludf.DUMMYFUNCTION("GOOGLETRANSLATE(D726, ""he"", ""en"")"),"#VALUE!")</f>
        <v>#VALUE!</v>
      </c>
    </row>
    <row r="727" ht="15.75" customHeight="1">
      <c r="E727" s="4" t="str">
        <f>IFERROR(__xludf.DUMMYFUNCTION("GOOGLETRANSLATE(D727, ""he"", ""en"")"),"#VALUE!")</f>
        <v>#VALUE!</v>
      </c>
    </row>
    <row r="728" ht="15.75" customHeight="1">
      <c r="E728" s="4" t="str">
        <f>IFERROR(__xludf.DUMMYFUNCTION("GOOGLETRANSLATE(D728, ""he"", ""en"")"),"#VALUE!")</f>
        <v>#VALUE!</v>
      </c>
    </row>
    <row r="729" ht="15.75" customHeight="1">
      <c r="E729" s="4" t="str">
        <f>IFERROR(__xludf.DUMMYFUNCTION("GOOGLETRANSLATE(D729, ""he"", ""en"")"),"#VALUE!")</f>
        <v>#VALUE!</v>
      </c>
    </row>
    <row r="730" ht="15.75" customHeight="1">
      <c r="E730" s="4" t="str">
        <f>IFERROR(__xludf.DUMMYFUNCTION("GOOGLETRANSLATE(D730, ""he"", ""en"")"),"#VALUE!")</f>
        <v>#VALUE!</v>
      </c>
    </row>
    <row r="731" ht="15.75" customHeight="1">
      <c r="E731" s="4" t="str">
        <f>IFERROR(__xludf.DUMMYFUNCTION("GOOGLETRANSLATE(D731, ""he"", ""en"")"),"#VALUE!")</f>
        <v>#VALUE!</v>
      </c>
    </row>
    <row r="732" ht="15.75" customHeight="1">
      <c r="E732" s="4" t="str">
        <f>IFERROR(__xludf.DUMMYFUNCTION("GOOGLETRANSLATE(D732, ""he"", ""en"")"),"#VALUE!")</f>
        <v>#VALUE!</v>
      </c>
    </row>
    <row r="733" ht="15.75" customHeight="1">
      <c r="E733" s="4" t="str">
        <f>IFERROR(__xludf.DUMMYFUNCTION("GOOGLETRANSLATE(D733, ""he"", ""en"")"),"#VALUE!")</f>
        <v>#VALUE!</v>
      </c>
    </row>
    <row r="734" ht="15.75" customHeight="1">
      <c r="E734" s="4" t="str">
        <f>IFERROR(__xludf.DUMMYFUNCTION("GOOGLETRANSLATE(D734, ""he"", ""en"")"),"#VALUE!")</f>
        <v>#VALUE!</v>
      </c>
    </row>
    <row r="735" ht="15.75" customHeight="1">
      <c r="E735" s="4" t="str">
        <f>IFERROR(__xludf.DUMMYFUNCTION("GOOGLETRANSLATE(D735, ""he"", ""en"")"),"#VALUE!")</f>
        <v>#VALUE!</v>
      </c>
    </row>
    <row r="736" ht="15.75" customHeight="1">
      <c r="E736" s="4" t="str">
        <f>IFERROR(__xludf.DUMMYFUNCTION("GOOGLETRANSLATE(D736, ""he"", ""en"")"),"#VALUE!")</f>
        <v>#VALUE!</v>
      </c>
    </row>
    <row r="737" ht="15.75" customHeight="1">
      <c r="E737" s="4" t="str">
        <f>IFERROR(__xludf.DUMMYFUNCTION("GOOGLETRANSLATE(D737, ""he"", ""en"")"),"#VALUE!")</f>
        <v>#VALUE!</v>
      </c>
    </row>
    <row r="738" ht="15.75" customHeight="1">
      <c r="E738" s="4" t="str">
        <f>IFERROR(__xludf.DUMMYFUNCTION("GOOGLETRANSLATE(D738, ""he"", ""en"")"),"#VALUE!")</f>
        <v>#VALUE!</v>
      </c>
    </row>
    <row r="739" ht="15.75" customHeight="1">
      <c r="E739" s="4" t="str">
        <f>IFERROR(__xludf.DUMMYFUNCTION("GOOGLETRANSLATE(D739, ""he"", ""en"")"),"#VALUE!")</f>
        <v>#VALUE!</v>
      </c>
    </row>
    <row r="740" ht="15.75" customHeight="1">
      <c r="E740" s="4" t="str">
        <f>IFERROR(__xludf.DUMMYFUNCTION("GOOGLETRANSLATE(D740, ""he"", ""en"")"),"#VALUE!")</f>
        <v>#VALUE!</v>
      </c>
    </row>
    <row r="741" ht="15.75" customHeight="1">
      <c r="E741" s="4" t="str">
        <f>IFERROR(__xludf.DUMMYFUNCTION("GOOGLETRANSLATE(D741, ""he"", ""en"")"),"#VALUE!")</f>
        <v>#VALUE!</v>
      </c>
    </row>
    <row r="742" ht="15.75" customHeight="1">
      <c r="E742" s="4" t="str">
        <f>IFERROR(__xludf.DUMMYFUNCTION("GOOGLETRANSLATE(D742, ""he"", ""en"")"),"#VALUE!")</f>
        <v>#VALUE!</v>
      </c>
    </row>
    <row r="743" ht="15.75" customHeight="1">
      <c r="E743" s="4" t="str">
        <f>IFERROR(__xludf.DUMMYFUNCTION("GOOGLETRANSLATE(D743, ""he"", ""en"")"),"#VALUE!")</f>
        <v>#VALUE!</v>
      </c>
    </row>
    <row r="744" ht="15.75" customHeight="1">
      <c r="E744" s="4" t="str">
        <f>IFERROR(__xludf.DUMMYFUNCTION("GOOGLETRANSLATE(D744, ""he"", ""en"")"),"#VALUE!")</f>
        <v>#VALUE!</v>
      </c>
    </row>
    <row r="745" ht="15.75" customHeight="1">
      <c r="E745" s="4" t="str">
        <f>IFERROR(__xludf.DUMMYFUNCTION("GOOGLETRANSLATE(D745, ""he"", ""en"")"),"#VALUE!")</f>
        <v>#VALUE!</v>
      </c>
    </row>
    <row r="746" ht="15.75" customHeight="1">
      <c r="E746" s="4" t="str">
        <f>IFERROR(__xludf.DUMMYFUNCTION("GOOGLETRANSLATE(D746, ""he"", ""en"")"),"#VALUE!")</f>
        <v>#VALUE!</v>
      </c>
    </row>
    <row r="747" ht="15.75" customHeight="1">
      <c r="E747" s="4" t="str">
        <f>IFERROR(__xludf.DUMMYFUNCTION("GOOGLETRANSLATE(D747, ""he"", ""en"")"),"#VALUE!")</f>
        <v>#VALUE!</v>
      </c>
    </row>
    <row r="748" ht="15.75" customHeight="1">
      <c r="E748" s="4" t="str">
        <f>IFERROR(__xludf.DUMMYFUNCTION("GOOGLETRANSLATE(D748, ""he"", ""en"")"),"#VALUE!")</f>
        <v>#VALUE!</v>
      </c>
    </row>
    <row r="749" ht="15.75" customHeight="1">
      <c r="E749" s="4" t="str">
        <f>IFERROR(__xludf.DUMMYFUNCTION("GOOGLETRANSLATE(D749, ""he"", ""en"")"),"#VALUE!")</f>
        <v>#VALUE!</v>
      </c>
    </row>
    <row r="750" ht="15.75" customHeight="1">
      <c r="E750" s="4" t="str">
        <f>IFERROR(__xludf.DUMMYFUNCTION("GOOGLETRANSLATE(D750, ""he"", ""en"")"),"#VALUE!")</f>
        <v>#VALUE!</v>
      </c>
    </row>
    <row r="751" ht="15.75" customHeight="1">
      <c r="E751" s="4" t="str">
        <f>IFERROR(__xludf.DUMMYFUNCTION("GOOGLETRANSLATE(D751, ""he"", ""en"")"),"#VALUE!")</f>
        <v>#VALUE!</v>
      </c>
    </row>
    <row r="752" ht="15.75" customHeight="1">
      <c r="E752" s="4" t="str">
        <f>IFERROR(__xludf.DUMMYFUNCTION("GOOGLETRANSLATE(D752, ""he"", ""en"")"),"#VALUE!")</f>
        <v>#VALUE!</v>
      </c>
    </row>
    <row r="753" ht="15.75" customHeight="1">
      <c r="E753" s="4" t="str">
        <f>IFERROR(__xludf.DUMMYFUNCTION("GOOGLETRANSLATE(D753, ""he"", ""en"")"),"#VALUE!")</f>
        <v>#VALUE!</v>
      </c>
    </row>
    <row r="754" ht="15.75" customHeight="1">
      <c r="E754" s="4" t="str">
        <f>IFERROR(__xludf.DUMMYFUNCTION("GOOGLETRANSLATE(D754, ""he"", ""en"")"),"#VALUE!")</f>
        <v>#VALUE!</v>
      </c>
    </row>
    <row r="755" ht="15.75" customHeight="1">
      <c r="E755" s="4" t="str">
        <f>IFERROR(__xludf.DUMMYFUNCTION("GOOGLETRANSLATE(D755, ""he"", ""en"")"),"#VALUE!")</f>
        <v>#VALUE!</v>
      </c>
    </row>
    <row r="756" ht="15.75" customHeight="1">
      <c r="E756" s="4" t="str">
        <f>IFERROR(__xludf.DUMMYFUNCTION("GOOGLETRANSLATE(D756, ""he"", ""en"")"),"#VALUE!")</f>
        <v>#VALUE!</v>
      </c>
    </row>
    <row r="757" ht="15.75" customHeight="1">
      <c r="E757" s="4" t="str">
        <f>IFERROR(__xludf.DUMMYFUNCTION("GOOGLETRANSLATE(D757, ""he"", ""en"")"),"#VALUE!")</f>
        <v>#VALUE!</v>
      </c>
    </row>
    <row r="758" ht="15.75" customHeight="1">
      <c r="E758" s="4" t="str">
        <f>IFERROR(__xludf.DUMMYFUNCTION("GOOGLETRANSLATE(D758, ""he"", ""en"")"),"#VALUE!")</f>
        <v>#VALUE!</v>
      </c>
    </row>
    <row r="759" ht="15.75" customHeight="1">
      <c r="E759" s="4" t="str">
        <f>IFERROR(__xludf.DUMMYFUNCTION("GOOGLETRANSLATE(D759, ""he"", ""en"")"),"#VALUE!")</f>
        <v>#VALUE!</v>
      </c>
    </row>
    <row r="760" ht="15.75" customHeight="1">
      <c r="E760" s="4" t="str">
        <f>IFERROR(__xludf.DUMMYFUNCTION("GOOGLETRANSLATE(D760, ""he"", ""en"")"),"#VALUE!")</f>
        <v>#VALUE!</v>
      </c>
    </row>
    <row r="761" ht="15.75" customHeight="1">
      <c r="E761" s="4" t="str">
        <f>IFERROR(__xludf.DUMMYFUNCTION("GOOGLETRANSLATE(D761, ""he"", ""en"")"),"#VALUE!")</f>
        <v>#VALUE!</v>
      </c>
    </row>
    <row r="762" ht="15.75" customHeight="1">
      <c r="E762" s="4" t="str">
        <f>IFERROR(__xludf.DUMMYFUNCTION("GOOGLETRANSLATE(D762, ""he"", ""en"")"),"#VALUE!")</f>
        <v>#VALUE!</v>
      </c>
    </row>
    <row r="763" ht="15.75" customHeight="1">
      <c r="E763" s="4" t="str">
        <f>IFERROR(__xludf.DUMMYFUNCTION("GOOGLETRANSLATE(D763, ""he"", ""en"")"),"#VALUE!")</f>
        <v>#VALUE!</v>
      </c>
    </row>
    <row r="764" ht="15.75" customHeight="1">
      <c r="E764" s="4" t="str">
        <f>IFERROR(__xludf.DUMMYFUNCTION("GOOGLETRANSLATE(D764, ""he"", ""en"")"),"#VALUE!")</f>
        <v>#VALUE!</v>
      </c>
    </row>
    <row r="765" ht="15.75" customHeight="1">
      <c r="E765" s="4" t="str">
        <f>IFERROR(__xludf.DUMMYFUNCTION("GOOGLETRANSLATE(D765, ""he"", ""en"")"),"#VALUE!")</f>
        <v>#VALUE!</v>
      </c>
    </row>
    <row r="766" ht="15.75" customHeight="1">
      <c r="E766" s="4" t="str">
        <f>IFERROR(__xludf.DUMMYFUNCTION("GOOGLETRANSLATE(D766, ""he"", ""en"")"),"#VALUE!")</f>
        <v>#VALUE!</v>
      </c>
    </row>
    <row r="767" ht="15.75" customHeight="1">
      <c r="E767" s="4" t="str">
        <f>IFERROR(__xludf.DUMMYFUNCTION("GOOGLETRANSLATE(D767, ""he"", ""en"")"),"#VALUE!")</f>
        <v>#VALUE!</v>
      </c>
    </row>
    <row r="768" ht="15.75" customHeight="1">
      <c r="E768" s="4" t="str">
        <f>IFERROR(__xludf.DUMMYFUNCTION("GOOGLETRANSLATE(D768, ""he"", ""en"")"),"#VALUE!")</f>
        <v>#VALUE!</v>
      </c>
    </row>
    <row r="769" ht="15.75" customHeight="1">
      <c r="E769" s="4" t="str">
        <f>IFERROR(__xludf.DUMMYFUNCTION("GOOGLETRANSLATE(D769, ""he"", ""en"")"),"#VALUE!")</f>
        <v>#VALUE!</v>
      </c>
    </row>
    <row r="770" ht="15.75" customHeight="1">
      <c r="E770" s="4" t="str">
        <f>IFERROR(__xludf.DUMMYFUNCTION("GOOGLETRANSLATE(D770, ""he"", ""en"")"),"#VALUE!")</f>
        <v>#VALUE!</v>
      </c>
    </row>
    <row r="771" ht="15.75" customHeight="1">
      <c r="E771" s="4" t="str">
        <f>IFERROR(__xludf.DUMMYFUNCTION("GOOGLETRANSLATE(D771, ""he"", ""en"")"),"#VALUE!")</f>
        <v>#VALUE!</v>
      </c>
    </row>
    <row r="772" ht="15.75" customHeight="1">
      <c r="E772" s="4" t="str">
        <f>IFERROR(__xludf.DUMMYFUNCTION("GOOGLETRANSLATE(D772, ""he"", ""en"")"),"#VALUE!")</f>
        <v>#VALUE!</v>
      </c>
    </row>
    <row r="773" ht="15.75" customHeight="1">
      <c r="E773" s="4" t="str">
        <f>IFERROR(__xludf.DUMMYFUNCTION("GOOGLETRANSLATE(D773, ""he"", ""en"")"),"#VALUE!")</f>
        <v>#VALUE!</v>
      </c>
    </row>
    <row r="774" ht="15.75" customHeight="1">
      <c r="E774" s="4" t="str">
        <f>IFERROR(__xludf.DUMMYFUNCTION("GOOGLETRANSLATE(D774, ""he"", ""en"")"),"#VALUE!")</f>
        <v>#VALUE!</v>
      </c>
    </row>
    <row r="775" ht="15.75" customHeight="1">
      <c r="E775" s="4" t="str">
        <f>IFERROR(__xludf.DUMMYFUNCTION("GOOGLETRANSLATE(D775, ""he"", ""en"")"),"#VALUE!")</f>
        <v>#VALUE!</v>
      </c>
    </row>
    <row r="776" ht="15.75" customHeight="1">
      <c r="E776" s="4" t="str">
        <f>IFERROR(__xludf.DUMMYFUNCTION("GOOGLETRANSLATE(D776, ""he"", ""en"")"),"#VALUE!")</f>
        <v>#VALUE!</v>
      </c>
    </row>
    <row r="777" ht="15.75" customHeight="1">
      <c r="E777" s="4" t="str">
        <f>IFERROR(__xludf.DUMMYFUNCTION("GOOGLETRANSLATE(D777, ""he"", ""en"")"),"#VALUE!")</f>
        <v>#VALUE!</v>
      </c>
    </row>
    <row r="778" ht="15.75" customHeight="1">
      <c r="E778" s="4" t="str">
        <f>IFERROR(__xludf.DUMMYFUNCTION("GOOGLETRANSLATE(D778, ""he"", ""en"")"),"#VALUE!")</f>
        <v>#VALUE!</v>
      </c>
    </row>
    <row r="779" ht="15.75" customHeight="1">
      <c r="E779" s="4" t="str">
        <f>IFERROR(__xludf.DUMMYFUNCTION("GOOGLETRANSLATE(D779, ""he"", ""en"")"),"#VALUE!")</f>
        <v>#VALUE!</v>
      </c>
    </row>
    <row r="780" ht="15.75" customHeight="1">
      <c r="E780" s="4" t="str">
        <f>IFERROR(__xludf.DUMMYFUNCTION("GOOGLETRANSLATE(D780, ""he"", ""en"")"),"#VALUE!")</f>
        <v>#VALUE!</v>
      </c>
    </row>
    <row r="781" ht="15.75" customHeight="1">
      <c r="E781" s="4" t="str">
        <f>IFERROR(__xludf.DUMMYFUNCTION("GOOGLETRANSLATE(D781, ""he"", ""en"")"),"#VALUE!")</f>
        <v>#VALUE!</v>
      </c>
    </row>
    <row r="782" ht="15.75" customHeight="1">
      <c r="E782" s="4" t="str">
        <f>IFERROR(__xludf.DUMMYFUNCTION("GOOGLETRANSLATE(D782, ""he"", ""en"")"),"#VALUE!")</f>
        <v>#VALUE!</v>
      </c>
    </row>
    <row r="783" ht="15.75" customHeight="1">
      <c r="E783" s="4" t="str">
        <f>IFERROR(__xludf.DUMMYFUNCTION("GOOGLETRANSLATE(D783, ""he"", ""en"")"),"#VALUE!")</f>
        <v>#VALUE!</v>
      </c>
    </row>
    <row r="784" ht="15.75" customHeight="1">
      <c r="E784" s="4" t="str">
        <f>IFERROR(__xludf.DUMMYFUNCTION("GOOGLETRANSLATE(D784, ""he"", ""en"")"),"#VALUE!")</f>
        <v>#VALUE!</v>
      </c>
    </row>
    <row r="785" ht="15.75" customHeight="1">
      <c r="E785" s="4" t="str">
        <f>IFERROR(__xludf.DUMMYFUNCTION("GOOGLETRANSLATE(D785, ""he"", ""en"")"),"#VALUE!")</f>
        <v>#VALUE!</v>
      </c>
    </row>
    <row r="786" ht="15.75" customHeight="1">
      <c r="E786" s="4" t="str">
        <f>IFERROR(__xludf.DUMMYFUNCTION("GOOGLETRANSLATE(D786, ""he"", ""en"")"),"#VALUE!")</f>
        <v>#VALUE!</v>
      </c>
    </row>
    <row r="787" ht="15.75" customHeight="1">
      <c r="E787" s="4" t="str">
        <f>IFERROR(__xludf.DUMMYFUNCTION("GOOGLETRANSLATE(D787, ""he"", ""en"")"),"#VALUE!")</f>
        <v>#VALUE!</v>
      </c>
    </row>
    <row r="788" ht="15.75" customHeight="1">
      <c r="E788" s="4" t="str">
        <f>IFERROR(__xludf.DUMMYFUNCTION("GOOGLETRANSLATE(D788, ""he"", ""en"")"),"#VALUE!")</f>
        <v>#VALUE!</v>
      </c>
    </row>
    <row r="789" ht="15.75" customHeight="1">
      <c r="E789" s="4" t="str">
        <f>IFERROR(__xludf.DUMMYFUNCTION("GOOGLETRANSLATE(D789, ""he"", ""en"")"),"#VALUE!")</f>
        <v>#VALUE!</v>
      </c>
    </row>
    <row r="790" ht="15.75" customHeight="1">
      <c r="E790" s="4" t="str">
        <f>IFERROR(__xludf.DUMMYFUNCTION("GOOGLETRANSLATE(D790, ""he"", ""en"")"),"#VALUE!")</f>
        <v>#VALUE!</v>
      </c>
    </row>
    <row r="791" ht="15.75" customHeight="1">
      <c r="E791" s="4" t="str">
        <f>IFERROR(__xludf.DUMMYFUNCTION("GOOGLETRANSLATE(D791, ""he"", ""en"")"),"#VALUE!")</f>
        <v>#VALUE!</v>
      </c>
    </row>
    <row r="792" ht="15.75" customHeight="1">
      <c r="E792" s="4" t="str">
        <f>IFERROR(__xludf.DUMMYFUNCTION("GOOGLETRANSLATE(D792, ""he"", ""en"")"),"#VALUE!")</f>
        <v>#VALUE!</v>
      </c>
    </row>
    <row r="793" ht="15.75" customHeight="1">
      <c r="E793" s="4" t="str">
        <f>IFERROR(__xludf.DUMMYFUNCTION("GOOGLETRANSLATE(D793, ""he"", ""en"")"),"#VALUE!")</f>
        <v>#VALUE!</v>
      </c>
    </row>
    <row r="794" ht="15.75" customHeight="1">
      <c r="E794" s="4" t="str">
        <f>IFERROR(__xludf.DUMMYFUNCTION("GOOGLETRANSLATE(D794, ""he"", ""en"")"),"#VALUE!")</f>
        <v>#VALUE!</v>
      </c>
    </row>
    <row r="795" ht="15.75" customHeight="1">
      <c r="E795" s="4" t="str">
        <f>IFERROR(__xludf.DUMMYFUNCTION("GOOGLETRANSLATE(D795, ""he"", ""en"")"),"#VALUE!")</f>
        <v>#VALUE!</v>
      </c>
    </row>
    <row r="796" ht="15.75" customHeight="1">
      <c r="E796" s="4" t="str">
        <f>IFERROR(__xludf.DUMMYFUNCTION("GOOGLETRANSLATE(D796, ""he"", ""en"")"),"#VALUE!")</f>
        <v>#VALUE!</v>
      </c>
    </row>
    <row r="797" ht="15.75" customHeight="1">
      <c r="E797" s="4" t="str">
        <f>IFERROR(__xludf.DUMMYFUNCTION("GOOGLETRANSLATE(D797, ""he"", ""en"")"),"#VALUE!")</f>
        <v>#VALUE!</v>
      </c>
    </row>
    <row r="798" ht="15.75" customHeight="1">
      <c r="E798" s="4" t="str">
        <f>IFERROR(__xludf.DUMMYFUNCTION("GOOGLETRANSLATE(D798, ""he"", ""en"")"),"#VALUE!")</f>
        <v>#VALUE!</v>
      </c>
    </row>
    <row r="799" ht="15.75" customHeight="1">
      <c r="E799" s="4" t="str">
        <f>IFERROR(__xludf.DUMMYFUNCTION("GOOGLETRANSLATE(D799, ""he"", ""en"")"),"#VALUE!")</f>
        <v>#VALUE!</v>
      </c>
    </row>
    <row r="800" ht="15.75" customHeight="1">
      <c r="E800" s="4" t="str">
        <f>IFERROR(__xludf.DUMMYFUNCTION("GOOGLETRANSLATE(D800, ""he"", ""en"")"),"#VALUE!")</f>
        <v>#VALUE!</v>
      </c>
    </row>
    <row r="801" ht="15.75" customHeight="1">
      <c r="E801" s="4" t="str">
        <f>IFERROR(__xludf.DUMMYFUNCTION("GOOGLETRANSLATE(D801, ""he"", ""en"")"),"#VALUE!")</f>
        <v>#VALUE!</v>
      </c>
    </row>
    <row r="802" ht="15.75" customHeight="1">
      <c r="E802" s="4" t="str">
        <f>IFERROR(__xludf.DUMMYFUNCTION("GOOGLETRANSLATE(D802, ""he"", ""en"")"),"#VALUE!")</f>
        <v>#VALUE!</v>
      </c>
    </row>
    <row r="803" ht="15.75" customHeight="1">
      <c r="E803" s="4" t="str">
        <f>IFERROR(__xludf.DUMMYFUNCTION("GOOGLETRANSLATE(D803, ""he"", ""en"")"),"#VALUE!")</f>
        <v>#VALUE!</v>
      </c>
    </row>
    <row r="804" ht="15.75" customHeight="1">
      <c r="E804" s="4" t="str">
        <f>IFERROR(__xludf.DUMMYFUNCTION("GOOGLETRANSLATE(D804, ""he"", ""en"")"),"#VALUE!")</f>
        <v>#VALUE!</v>
      </c>
    </row>
    <row r="805" ht="15.75" customHeight="1">
      <c r="E805" s="4" t="str">
        <f>IFERROR(__xludf.DUMMYFUNCTION("GOOGLETRANSLATE(D805, ""he"", ""en"")"),"#VALUE!")</f>
        <v>#VALUE!</v>
      </c>
    </row>
    <row r="806" ht="15.75" customHeight="1">
      <c r="E806" s="4" t="str">
        <f>IFERROR(__xludf.DUMMYFUNCTION("GOOGLETRANSLATE(D806, ""he"", ""en"")"),"#VALUE!")</f>
        <v>#VALUE!</v>
      </c>
    </row>
    <row r="807" ht="15.75" customHeight="1">
      <c r="E807" s="4" t="str">
        <f>IFERROR(__xludf.DUMMYFUNCTION("GOOGLETRANSLATE(D807, ""he"", ""en"")"),"#VALUE!")</f>
        <v>#VALUE!</v>
      </c>
    </row>
    <row r="808" ht="15.75" customHeight="1">
      <c r="E808" s="4" t="str">
        <f>IFERROR(__xludf.DUMMYFUNCTION("GOOGLETRANSLATE(D808, ""he"", ""en"")"),"#VALUE!")</f>
        <v>#VALUE!</v>
      </c>
    </row>
    <row r="809" ht="15.75" customHeight="1">
      <c r="E809" s="4" t="str">
        <f>IFERROR(__xludf.DUMMYFUNCTION("GOOGLETRANSLATE(D809, ""he"", ""en"")"),"#VALUE!")</f>
        <v>#VALUE!</v>
      </c>
    </row>
    <row r="810" ht="15.75" customHeight="1">
      <c r="E810" s="4" t="str">
        <f>IFERROR(__xludf.DUMMYFUNCTION("GOOGLETRANSLATE(D810, ""he"", ""en"")"),"#VALUE!")</f>
        <v>#VALUE!</v>
      </c>
    </row>
    <row r="811" ht="15.75" customHeight="1">
      <c r="E811" s="4" t="str">
        <f>IFERROR(__xludf.DUMMYFUNCTION("GOOGLETRANSLATE(D811, ""he"", ""en"")"),"#VALUE!")</f>
        <v>#VALUE!</v>
      </c>
    </row>
    <row r="812" ht="15.75" customHeight="1">
      <c r="E812" s="4" t="str">
        <f>IFERROR(__xludf.DUMMYFUNCTION("GOOGLETRANSLATE(D812, ""he"", ""en"")"),"#VALUE!")</f>
        <v>#VALUE!</v>
      </c>
    </row>
    <row r="813" ht="15.75" customHeight="1">
      <c r="E813" s="4" t="str">
        <f>IFERROR(__xludf.DUMMYFUNCTION("GOOGLETRANSLATE(D813, ""he"", ""en"")"),"#VALUE!")</f>
        <v>#VALUE!</v>
      </c>
    </row>
    <row r="814" ht="15.75" customHeight="1">
      <c r="E814" s="4" t="str">
        <f>IFERROR(__xludf.DUMMYFUNCTION("GOOGLETRANSLATE(D814, ""he"", ""en"")"),"#VALUE!")</f>
        <v>#VALUE!</v>
      </c>
    </row>
    <row r="815" ht="15.75" customHeight="1">
      <c r="E815" s="4" t="str">
        <f>IFERROR(__xludf.DUMMYFUNCTION("GOOGLETRANSLATE(D815, ""he"", ""en"")"),"#VALUE!")</f>
        <v>#VALUE!</v>
      </c>
    </row>
    <row r="816" ht="15.75" customHeight="1">
      <c r="E816" s="4" t="str">
        <f>IFERROR(__xludf.DUMMYFUNCTION("GOOGLETRANSLATE(D816, ""he"", ""en"")"),"#VALUE!")</f>
        <v>#VALUE!</v>
      </c>
    </row>
    <row r="817" ht="15.75" customHeight="1">
      <c r="E817" s="4" t="str">
        <f>IFERROR(__xludf.DUMMYFUNCTION("GOOGLETRANSLATE(D817, ""he"", ""en"")"),"#VALUE!")</f>
        <v>#VALUE!</v>
      </c>
    </row>
    <row r="818" ht="15.75" customHeight="1">
      <c r="E818" s="4" t="str">
        <f>IFERROR(__xludf.DUMMYFUNCTION("GOOGLETRANSLATE(D818, ""he"", ""en"")"),"#VALUE!")</f>
        <v>#VALUE!</v>
      </c>
    </row>
    <row r="819" ht="15.75" customHeight="1">
      <c r="E819" s="4" t="str">
        <f>IFERROR(__xludf.DUMMYFUNCTION("GOOGLETRANSLATE(D819, ""he"", ""en"")"),"#VALUE!")</f>
        <v>#VALUE!</v>
      </c>
    </row>
    <row r="820" ht="15.75" customHeight="1">
      <c r="E820" s="4" t="str">
        <f>IFERROR(__xludf.DUMMYFUNCTION("GOOGLETRANSLATE(D820, ""he"", ""en"")"),"#VALUE!")</f>
        <v>#VALUE!</v>
      </c>
    </row>
    <row r="821" ht="15.75" customHeight="1">
      <c r="E821" s="4" t="str">
        <f>IFERROR(__xludf.DUMMYFUNCTION("GOOGLETRANSLATE(D821, ""he"", ""en"")"),"#VALUE!")</f>
        <v>#VALUE!</v>
      </c>
    </row>
    <row r="822" ht="15.75" customHeight="1">
      <c r="E822" s="4" t="str">
        <f>IFERROR(__xludf.DUMMYFUNCTION("GOOGLETRANSLATE(D822, ""he"", ""en"")"),"#VALUE!")</f>
        <v>#VALUE!</v>
      </c>
    </row>
    <row r="823" ht="15.75" customHeight="1">
      <c r="E823" s="4" t="str">
        <f>IFERROR(__xludf.DUMMYFUNCTION("GOOGLETRANSLATE(D823, ""he"", ""en"")"),"#VALUE!")</f>
        <v>#VALUE!</v>
      </c>
    </row>
    <row r="824" ht="15.75" customHeight="1">
      <c r="E824" s="4" t="str">
        <f>IFERROR(__xludf.DUMMYFUNCTION("GOOGLETRANSLATE(D824, ""he"", ""en"")"),"#VALUE!")</f>
        <v>#VALUE!</v>
      </c>
    </row>
    <row r="825" ht="15.75" customHeight="1">
      <c r="E825" s="4" t="str">
        <f>IFERROR(__xludf.DUMMYFUNCTION("GOOGLETRANSLATE(D825, ""he"", ""en"")"),"#VALUE!")</f>
        <v>#VALUE!</v>
      </c>
    </row>
    <row r="826" ht="15.75" customHeight="1">
      <c r="E826" s="4" t="str">
        <f>IFERROR(__xludf.DUMMYFUNCTION("GOOGLETRANSLATE(D826, ""he"", ""en"")"),"#VALUE!")</f>
        <v>#VALUE!</v>
      </c>
    </row>
    <row r="827" ht="15.75" customHeight="1">
      <c r="E827" s="4" t="str">
        <f>IFERROR(__xludf.DUMMYFUNCTION("GOOGLETRANSLATE(D827, ""he"", ""en"")"),"#VALUE!")</f>
        <v>#VALUE!</v>
      </c>
    </row>
    <row r="828" ht="15.75" customHeight="1">
      <c r="E828" s="4" t="str">
        <f>IFERROR(__xludf.DUMMYFUNCTION("GOOGLETRANSLATE(D828, ""he"", ""en"")"),"#VALUE!")</f>
        <v>#VALUE!</v>
      </c>
    </row>
    <row r="829" ht="15.75" customHeight="1">
      <c r="E829" s="4" t="str">
        <f>IFERROR(__xludf.DUMMYFUNCTION("GOOGLETRANSLATE(D829, ""he"", ""en"")"),"#VALUE!")</f>
        <v>#VALUE!</v>
      </c>
    </row>
    <row r="830" ht="15.75" customHeight="1">
      <c r="E830" s="4" t="str">
        <f>IFERROR(__xludf.DUMMYFUNCTION("GOOGLETRANSLATE(D830, ""he"", ""en"")"),"#VALUE!")</f>
        <v>#VALUE!</v>
      </c>
    </row>
    <row r="831" ht="15.75" customHeight="1">
      <c r="E831" s="4" t="str">
        <f>IFERROR(__xludf.DUMMYFUNCTION("GOOGLETRANSLATE(D831, ""he"", ""en"")"),"#VALUE!")</f>
        <v>#VALUE!</v>
      </c>
    </row>
    <row r="832" ht="15.75" customHeight="1">
      <c r="E832" s="4" t="str">
        <f>IFERROR(__xludf.DUMMYFUNCTION("GOOGLETRANSLATE(D832, ""he"", ""en"")"),"#VALUE!")</f>
        <v>#VALUE!</v>
      </c>
    </row>
    <row r="833" ht="15.75" customHeight="1">
      <c r="E833" s="4" t="str">
        <f>IFERROR(__xludf.DUMMYFUNCTION("GOOGLETRANSLATE(D833, ""he"", ""en"")"),"#VALUE!")</f>
        <v>#VALUE!</v>
      </c>
    </row>
    <row r="834" ht="15.75" customHeight="1">
      <c r="E834" s="4" t="str">
        <f>IFERROR(__xludf.DUMMYFUNCTION("GOOGLETRANSLATE(D834, ""he"", ""en"")"),"#VALUE!")</f>
        <v>#VALUE!</v>
      </c>
    </row>
    <row r="835" ht="15.75" customHeight="1">
      <c r="E835" s="4" t="str">
        <f>IFERROR(__xludf.DUMMYFUNCTION("GOOGLETRANSLATE(D835, ""he"", ""en"")"),"#VALUE!")</f>
        <v>#VALUE!</v>
      </c>
    </row>
    <row r="836" ht="15.75" customHeight="1">
      <c r="E836" s="4" t="str">
        <f>IFERROR(__xludf.DUMMYFUNCTION("GOOGLETRANSLATE(D836, ""he"", ""en"")"),"#VALUE!")</f>
        <v>#VALUE!</v>
      </c>
    </row>
    <row r="837" ht="15.75" customHeight="1">
      <c r="E837" s="4" t="str">
        <f>IFERROR(__xludf.DUMMYFUNCTION("GOOGLETRANSLATE(D837, ""he"", ""en"")"),"#VALUE!")</f>
        <v>#VALUE!</v>
      </c>
    </row>
    <row r="838" ht="15.75" customHeight="1">
      <c r="E838" s="4" t="str">
        <f>IFERROR(__xludf.DUMMYFUNCTION("GOOGLETRANSLATE(D838, ""he"", ""en"")"),"#VALUE!")</f>
        <v>#VALUE!</v>
      </c>
    </row>
    <row r="839" ht="15.75" customHeight="1">
      <c r="E839" s="4" t="str">
        <f>IFERROR(__xludf.DUMMYFUNCTION("GOOGLETRANSLATE(D839, ""he"", ""en"")"),"#VALUE!")</f>
        <v>#VALUE!</v>
      </c>
    </row>
    <row r="840" ht="15.75" customHeight="1">
      <c r="E840" s="4" t="str">
        <f>IFERROR(__xludf.DUMMYFUNCTION("GOOGLETRANSLATE(D840, ""he"", ""en"")"),"#VALUE!")</f>
        <v>#VALUE!</v>
      </c>
    </row>
    <row r="841" ht="15.75" customHeight="1">
      <c r="E841" s="4" t="str">
        <f>IFERROR(__xludf.DUMMYFUNCTION("GOOGLETRANSLATE(D841, ""he"", ""en"")"),"#VALUE!")</f>
        <v>#VALUE!</v>
      </c>
    </row>
    <row r="842" ht="15.75" customHeight="1">
      <c r="E842" s="4" t="str">
        <f>IFERROR(__xludf.DUMMYFUNCTION("GOOGLETRANSLATE(D842, ""he"", ""en"")"),"#VALUE!")</f>
        <v>#VALUE!</v>
      </c>
    </row>
    <row r="843" ht="15.75" customHeight="1">
      <c r="E843" s="4" t="str">
        <f>IFERROR(__xludf.DUMMYFUNCTION("GOOGLETRANSLATE(D843, ""he"", ""en"")"),"#VALUE!")</f>
        <v>#VALUE!</v>
      </c>
    </row>
    <row r="844" ht="15.75" customHeight="1">
      <c r="E844" s="4" t="str">
        <f>IFERROR(__xludf.DUMMYFUNCTION("GOOGLETRANSLATE(D844, ""he"", ""en"")"),"#VALUE!")</f>
        <v>#VALUE!</v>
      </c>
    </row>
    <row r="845" ht="15.75" customHeight="1">
      <c r="E845" s="4" t="str">
        <f>IFERROR(__xludf.DUMMYFUNCTION("GOOGLETRANSLATE(D845, ""he"", ""en"")"),"#VALUE!")</f>
        <v>#VALUE!</v>
      </c>
    </row>
    <row r="846" ht="15.75" customHeight="1">
      <c r="E846" s="4" t="str">
        <f>IFERROR(__xludf.DUMMYFUNCTION("GOOGLETRANSLATE(D846, ""he"", ""en"")"),"#VALUE!")</f>
        <v>#VALUE!</v>
      </c>
    </row>
    <row r="847" ht="15.75" customHeight="1">
      <c r="E847" s="4" t="str">
        <f>IFERROR(__xludf.DUMMYFUNCTION("GOOGLETRANSLATE(D847, ""he"", ""en"")"),"#VALUE!")</f>
        <v>#VALUE!</v>
      </c>
    </row>
    <row r="848" ht="15.75" customHeight="1">
      <c r="E848" s="4" t="str">
        <f>IFERROR(__xludf.DUMMYFUNCTION("GOOGLETRANSLATE(D848, ""he"", ""en"")"),"#VALUE!")</f>
        <v>#VALUE!</v>
      </c>
    </row>
    <row r="849" ht="15.75" customHeight="1">
      <c r="E849" s="4" t="str">
        <f>IFERROR(__xludf.DUMMYFUNCTION("GOOGLETRANSLATE(D849, ""he"", ""en"")"),"#VALUE!")</f>
        <v>#VALUE!</v>
      </c>
    </row>
    <row r="850" ht="15.75" customHeight="1">
      <c r="E850" s="4" t="str">
        <f>IFERROR(__xludf.DUMMYFUNCTION("GOOGLETRANSLATE(D850, ""he"", ""en"")"),"#VALUE!")</f>
        <v>#VALUE!</v>
      </c>
    </row>
    <row r="851" ht="15.75" customHeight="1">
      <c r="E851" s="4" t="str">
        <f>IFERROR(__xludf.DUMMYFUNCTION("GOOGLETRANSLATE(D851, ""he"", ""en"")"),"#VALUE!")</f>
        <v>#VALUE!</v>
      </c>
    </row>
    <row r="852" ht="15.75" customHeight="1">
      <c r="E852" s="4" t="str">
        <f>IFERROR(__xludf.DUMMYFUNCTION("GOOGLETRANSLATE(D852, ""he"", ""en"")"),"#VALUE!")</f>
        <v>#VALUE!</v>
      </c>
    </row>
    <row r="853" ht="15.75" customHeight="1">
      <c r="E853" s="4" t="str">
        <f>IFERROR(__xludf.DUMMYFUNCTION("GOOGLETRANSLATE(D853, ""he"", ""en"")"),"#VALUE!")</f>
        <v>#VALUE!</v>
      </c>
    </row>
    <row r="854" ht="15.75" customHeight="1">
      <c r="E854" s="4" t="str">
        <f>IFERROR(__xludf.DUMMYFUNCTION("GOOGLETRANSLATE(D854, ""he"", ""en"")"),"#VALUE!")</f>
        <v>#VALUE!</v>
      </c>
    </row>
    <row r="855" ht="15.75" customHeight="1">
      <c r="E855" s="4" t="str">
        <f>IFERROR(__xludf.DUMMYFUNCTION("GOOGLETRANSLATE(D855, ""he"", ""en"")"),"#VALUE!")</f>
        <v>#VALUE!</v>
      </c>
    </row>
    <row r="856" ht="15.75" customHeight="1">
      <c r="E856" s="4" t="str">
        <f>IFERROR(__xludf.DUMMYFUNCTION("GOOGLETRANSLATE(D856, ""he"", ""en"")"),"#VALUE!")</f>
        <v>#VALUE!</v>
      </c>
    </row>
    <row r="857" ht="15.75" customHeight="1">
      <c r="E857" s="4" t="str">
        <f>IFERROR(__xludf.DUMMYFUNCTION("GOOGLETRANSLATE(D857, ""he"", ""en"")"),"#VALUE!")</f>
        <v>#VALUE!</v>
      </c>
    </row>
    <row r="858" ht="15.75" customHeight="1">
      <c r="E858" s="4" t="str">
        <f>IFERROR(__xludf.DUMMYFUNCTION("GOOGLETRANSLATE(D858, ""he"", ""en"")"),"#VALUE!")</f>
        <v>#VALUE!</v>
      </c>
    </row>
    <row r="859" ht="15.75" customHeight="1">
      <c r="E859" s="4" t="str">
        <f>IFERROR(__xludf.DUMMYFUNCTION("GOOGLETRANSLATE(D859, ""he"", ""en"")"),"#VALUE!")</f>
        <v>#VALUE!</v>
      </c>
    </row>
    <row r="860" ht="15.75" customHeight="1">
      <c r="E860" s="4" t="str">
        <f>IFERROR(__xludf.DUMMYFUNCTION("GOOGLETRANSLATE(D860, ""he"", ""en"")"),"#VALUE!")</f>
        <v>#VALUE!</v>
      </c>
    </row>
    <row r="861" ht="15.75" customHeight="1">
      <c r="E861" s="4" t="str">
        <f>IFERROR(__xludf.DUMMYFUNCTION("GOOGLETRANSLATE(D861, ""he"", ""en"")"),"#VALUE!")</f>
        <v>#VALUE!</v>
      </c>
    </row>
    <row r="862" ht="15.75" customHeight="1">
      <c r="E862" s="4" t="str">
        <f>IFERROR(__xludf.DUMMYFUNCTION("GOOGLETRANSLATE(D862, ""he"", ""en"")"),"#VALUE!")</f>
        <v>#VALUE!</v>
      </c>
    </row>
    <row r="863" ht="15.75" customHeight="1">
      <c r="E863" s="4" t="str">
        <f>IFERROR(__xludf.DUMMYFUNCTION("GOOGLETRANSLATE(D863, ""he"", ""en"")"),"#VALUE!")</f>
        <v>#VALUE!</v>
      </c>
    </row>
    <row r="864" ht="15.75" customHeight="1">
      <c r="E864" s="4" t="str">
        <f>IFERROR(__xludf.DUMMYFUNCTION("GOOGLETRANSLATE(D864, ""he"", ""en"")"),"#VALUE!")</f>
        <v>#VALUE!</v>
      </c>
    </row>
    <row r="865" ht="15.75" customHeight="1">
      <c r="E865" s="4" t="str">
        <f>IFERROR(__xludf.DUMMYFUNCTION("GOOGLETRANSLATE(D865, ""he"", ""en"")"),"#VALUE!")</f>
        <v>#VALUE!</v>
      </c>
    </row>
    <row r="866" ht="15.75" customHeight="1">
      <c r="E866" s="4" t="str">
        <f>IFERROR(__xludf.DUMMYFUNCTION("GOOGLETRANSLATE(D866, ""he"", ""en"")"),"#VALUE!")</f>
        <v>#VALUE!</v>
      </c>
    </row>
    <row r="867" ht="15.75" customHeight="1">
      <c r="E867" s="4" t="str">
        <f>IFERROR(__xludf.DUMMYFUNCTION("GOOGLETRANSLATE(D867, ""he"", ""en"")"),"#VALUE!")</f>
        <v>#VALUE!</v>
      </c>
    </row>
    <row r="868" ht="15.75" customHeight="1">
      <c r="E868" s="4" t="str">
        <f>IFERROR(__xludf.DUMMYFUNCTION("GOOGLETRANSLATE(D868, ""he"", ""en"")"),"#VALUE!")</f>
        <v>#VALUE!</v>
      </c>
    </row>
    <row r="869" ht="15.75" customHeight="1">
      <c r="E869" s="4" t="str">
        <f>IFERROR(__xludf.DUMMYFUNCTION("GOOGLETRANSLATE(D869, ""he"", ""en"")"),"#VALUE!")</f>
        <v>#VALUE!</v>
      </c>
    </row>
    <row r="870" ht="15.75" customHeight="1">
      <c r="E870" s="4" t="str">
        <f>IFERROR(__xludf.DUMMYFUNCTION("GOOGLETRANSLATE(D870, ""he"", ""en"")"),"#VALUE!")</f>
        <v>#VALUE!</v>
      </c>
    </row>
    <row r="871" ht="15.75" customHeight="1">
      <c r="E871" s="4" t="str">
        <f>IFERROR(__xludf.DUMMYFUNCTION("GOOGLETRANSLATE(D871, ""he"", ""en"")"),"#VALUE!")</f>
        <v>#VALUE!</v>
      </c>
    </row>
    <row r="872" ht="15.75" customHeight="1">
      <c r="E872" s="4" t="str">
        <f>IFERROR(__xludf.DUMMYFUNCTION("GOOGLETRANSLATE(D872, ""he"", ""en"")"),"#VALUE!")</f>
        <v>#VALUE!</v>
      </c>
    </row>
    <row r="873" ht="15.75" customHeight="1">
      <c r="E873" s="4" t="str">
        <f>IFERROR(__xludf.DUMMYFUNCTION("GOOGLETRANSLATE(D873, ""he"", ""en"")"),"#VALUE!")</f>
        <v>#VALUE!</v>
      </c>
    </row>
    <row r="874" ht="15.75" customHeight="1">
      <c r="E874" s="4" t="str">
        <f>IFERROR(__xludf.DUMMYFUNCTION("GOOGLETRANSLATE(D874, ""he"", ""en"")"),"#VALUE!")</f>
        <v>#VALUE!</v>
      </c>
    </row>
    <row r="875" ht="15.75" customHeight="1">
      <c r="E875" s="4" t="str">
        <f>IFERROR(__xludf.DUMMYFUNCTION("GOOGLETRANSLATE(D875, ""he"", ""en"")"),"#VALUE!")</f>
        <v>#VALUE!</v>
      </c>
    </row>
    <row r="876" ht="15.75" customHeight="1">
      <c r="E876" s="4" t="str">
        <f>IFERROR(__xludf.DUMMYFUNCTION("GOOGLETRANSLATE(D876, ""he"", ""en"")"),"#VALUE!")</f>
        <v>#VALUE!</v>
      </c>
    </row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1.0" footer="0.0" header="0.0" left="0.75" right="0.75" top="1.0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5" width="12.63"/>
    <col customWidth="1" min="6" max="26" width="8.63"/>
  </cols>
  <sheetData>
    <row r="1" ht="15.75" customHeight="1">
      <c r="A1" s="1" t="s">
        <v>0</v>
      </c>
      <c r="B1" s="1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</row>
    <row r="2" ht="15.75" customHeight="1">
      <c r="A2" s="3" t="s">
        <v>8</v>
      </c>
      <c r="B2" s="1">
        <v>1.0</v>
      </c>
      <c r="C2" s="4">
        <v>1.0</v>
      </c>
      <c r="D2" s="5" t="s">
        <v>9</v>
      </c>
      <c r="E2" s="4" t="str">
        <f>IFERROR(__xludf.DUMMYFUNCTION("GOOGLETRANSLATE(D2, ""he"", ""en"")"),"{A}")</f>
        <v>{A}</v>
      </c>
      <c r="F2" s="4"/>
      <c r="G2" s="4"/>
      <c r="H2" s="4"/>
    </row>
    <row r="3" ht="15.75" customHeight="1">
      <c r="A3" s="6" t="s">
        <v>18</v>
      </c>
      <c r="B3" s="7" t="s">
        <v>19</v>
      </c>
      <c r="C3" s="4">
        <v>2.0</v>
      </c>
      <c r="D3" s="5" t="s">
        <v>18</v>
      </c>
      <c r="E3" s="4" t="str">
        <f>IFERROR(__xludf.DUMMYFUNCTION("GOOGLETRANSLATE(D3, ""he"", ""en"")"),"psalm")</f>
        <v>psalm</v>
      </c>
      <c r="F3" s="4"/>
      <c r="G3" s="4"/>
      <c r="H3" s="4"/>
    </row>
    <row r="4" ht="15.75" customHeight="1">
      <c r="A4" s="6" t="s">
        <v>20</v>
      </c>
      <c r="B4" s="7" t="s">
        <v>2348</v>
      </c>
      <c r="C4" s="4">
        <v>3.0</v>
      </c>
      <c r="D4" s="5" t="s">
        <v>20</v>
      </c>
      <c r="E4" s="4" t="str">
        <f>IFERROR(__xludf.DUMMYFUNCTION("GOOGLETRANSLATE(D4, ""he"", ""en"")"),"to add")</f>
        <v>to add</v>
      </c>
      <c r="F4" s="4"/>
      <c r="G4" s="4"/>
      <c r="H4" s="4"/>
    </row>
    <row r="5" ht="15.75" customHeight="1">
      <c r="A5" s="6" t="s">
        <v>35</v>
      </c>
      <c r="B5" s="7" t="s">
        <v>34</v>
      </c>
      <c r="C5" s="4">
        <v>4.0</v>
      </c>
      <c r="D5" s="5" t="s">
        <v>35</v>
      </c>
      <c r="E5" s="4" t="str">
        <f>IFERROR(__xludf.DUMMYFUNCTION("GOOGLETRANSLATE(D5, ""he"", ""en"")"),"god")</f>
        <v>god</v>
      </c>
      <c r="F5" s="4"/>
      <c r="G5" s="4"/>
      <c r="H5" s="4"/>
    </row>
    <row r="6" ht="15.75" customHeight="1">
      <c r="A6" s="6" t="s">
        <v>2349</v>
      </c>
      <c r="B6" s="7" t="s">
        <v>2350</v>
      </c>
      <c r="C6" s="4">
        <v>5.0</v>
      </c>
      <c r="D6" s="5" t="s">
        <v>2351</v>
      </c>
      <c r="E6" s="4" t="str">
        <f>IFERROR(__xludf.DUMMYFUNCTION("GOOGLETRANSLATE(D6, ""he"", ""en"")"),"Come on")</f>
        <v>Come on</v>
      </c>
      <c r="F6" s="4"/>
      <c r="G6" s="4"/>
      <c r="H6" s="4"/>
    </row>
    <row r="7" ht="15.75" customHeight="1">
      <c r="A7" s="6" t="s">
        <v>2352</v>
      </c>
      <c r="B7" s="7" t="s">
        <v>2353</v>
      </c>
      <c r="C7" s="4">
        <v>6.0</v>
      </c>
      <c r="D7" s="5" t="s">
        <v>2352</v>
      </c>
      <c r="E7" s="4" t="str">
        <f>IFERROR(__xludf.DUMMYFUNCTION("GOOGLETRANSLATE(D7, ""he"", ""en"")"),"Gentiles")</f>
        <v>Gentiles</v>
      </c>
      <c r="F7" s="4"/>
      <c r="G7" s="4"/>
      <c r="H7" s="4"/>
    </row>
    <row r="8" ht="15.75" customHeight="1">
      <c r="A8" s="6" t="s">
        <v>2354</v>
      </c>
      <c r="B8" s="7" t="s">
        <v>2355</v>
      </c>
      <c r="C8" s="4">
        <v>7.0</v>
      </c>
      <c r="D8" s="5" t="s">
        <v>2356</v>
      </c>
      <c r="E8" s="4" t="str">
        <f>IFERROR(__xludf.DUMMYFUNCTION("GOOGLETRANSLATE(D8, ""he"", ""en"")"),"in your possession")</f>
        <v>in your possession</v>
      </c>
      <c r="F8" s="4"/>
      <c r="G8" s="4"/>
      <c r="H8" s="4"/>
    </row>
    <row r="9" ht="15.75" customHeight="1">
      <c r="A9" s="8" t="s">
        <v>2357</v>
      </c>
      <c r="B9" s="16" t="s">
        <v>2358</v>
      </c>
      <c r="C9" s="4">
        <v>8.0</v>
      </c>
      <c r="D9" s="5" t="s">
        <v>2359</v>
      </c>
      <c r="E9" s="4" t="str">
        <f>IFERROR(__xludf.DUMMYFUNCTION("GOOGLETRANSLATE(D9, ""he"", ""en"")"),"defiled")</f>
        <v>defiled</v>
      </c>
      <c r="F9" s="4"/>
      <c r="G9" s="4"/>
      <c r="H9" s="4"/>
    </row>
    <row r="10" ht="15.75" customHeight="1">
      <c r="A10" s="8" t="s">
        <v>1791</v>
      </c>
      <c r="B10" s="1" t="s">
        <v>2360</v>
      </c>
      <c r="C10" s="4">
        <v>9.0</v>
      </c>
      <c r="D10" s="5" t="s">
        <v>1099</v>
      </c>
      <c r="E10" s="4" t="str">
        <f>IFERROR(__xludf.DUMMYFUNCTION("GOOGLETRANSLATE(D10, ""he"", ""en"")"),"you")</f>
        <v>you</v>
      </c>
      <c r="F10" s="4"/>
      <c r="G10" s="4"/>
      <c r="H10" s="4"/>
    </row>
    <row r="11" ht="15.75" customHeight="1">
      <c r="A11" s="8" t="s">
        <v>2361</v>
      </c>
      <c r="B11" s="1" t="s">
        <v>2277</v>
      </c>
      <c r="C11" s="4">
        <v>10.0</v>
      </c>
      <c r="D11" s="5" t="s">
        <v>2362</v>
      </c>
      <c r="E11" s="4" t="str">
        <f>IFERROR(__xludf.DUMMYFUNCTION("GOOGLETRANSLATE(D11, ""he"", ""en"")"),"the hall")</f>
        <v>the hall</v>
      </c>
      <c r="F11" s="4"/>
      <c r="G11" s="4"/>
      <c r="H11" s="4"/>
    </row>
    <row r="12" ht="15.75" customHeight="1">
      <c r="A12" s="8" t="s">
        <v>2363</v>
      </c>
      <c r="B12" s="1" t="s">
        <v>2364</v>
      </c>
      <c r="C12" s="4">
        <v>11.0</v>
      </c>
      <c r="D12" s="5" t="s">
        <v>2365</v>
      </c>
      <c r="E12" s="4" t="str">
        <f>IFERROR(__xludf.DUMMYFUNCTION("GOOGLETRANSLATE(D12, ""he"", ""en"")"),"your temple")</f>
        <v>your temple</v>
      </c>
      <c r="F12" s="4"/>
      <c r="G12" s="4"/>
      <c r="H12" s="4"/>
    </row>
    <row r="13" ht="15.75" customHeight="1">
      <c r="A13" s="8" t="s">
        <v>2366</v>
      </c>
      <c r="B13" s="16" t="s">
        <v>2358</v>
      </c>
      <c r="C13" s="4">
        <v>12.0</v>
      </c>
      <c r="D13" s="5" t="s">
        <v>2367</v>
      </c>
      <c r="E13" s="4" t="str">
        <f>IFERROR(__xludf.DUMMYFUNCTION("GOOGLETRANSLATE(D13, ""he"", ""en"")"),"put")</f>
        <v>put</v>
      </c>
      <c r="F13" s="4"/>
      <c r="G13" s="4"/>
      <c r="H13" s="4"/>
    </row>
    <row r="14" ht="15.75" customHeight="1">
      <c r="A14" s="8" t="s">
        <v>1791</v>
      </c>
      <c r="B14" s="1" t="s">
        <v>2368</v>
      </c>
      <c r="C14" s="4">
        <v>13.0</v>
      </c>
      <c r="D14" s="5" t="s">
        <v>1099</v>
      </c>
      <c r="E14" s="4" t="str">
        <f>IFERROR(__xludf.DUMMYFUNCTION("GOOGLETRANSLATE(D14, ""he"", ""en"")"),"you")</f>
        <v>you</v>
      </c>
      <c r="F14" s="4"/>
      <c r="G14" s="4"/>
      <c r="H14" s="4"/>
    </row>
    <row r="15" ht="15.75" customHeight="1">
      <c r="A15" s="8" t="s">
        <v>2369</v>
      </c>
      <c r="B15" s="1" t="s">
        <v>2370</v>
      </c>
      <c r="C15" s="4">
        <v>14.0</v>
      </c>
      <c r="D15" s="5" t="s">
        <v>2371</v>
      </c>
      <c r="E15" s="4" t="str">
        <f>IFERROR(__xludf.DUMMYFUNCTION("GOOGLETRANSLATE(D15, ""he"", ""en"")"),"Jerusalem")</f>
        <v>Jerusalem</v>
      </c>
      <c r="F15" s="4"/>
      <c r="G15" s="4"/>
      <c r="H15" s="4"/>
    </row>
    <row r="16" ht="15.75" customHeight="1">
      <c r="A16" s="8" t="s">
        <v>2372</v>
      </c>
      <c r="B16" s="1" t="s">
        <v>2373</v>
      </c>
      <c r="C16" s="4">
        <v>15.0</v>
      </c>
      <c r="D16" s="5" t="s">
        <v>2374</v>
      </c>
      <c r="E16" s="4" t="str">
        <f>IFERROR(__xludf.DUMMYFUNCTION("GOOGLETRANSLATE(D16, ""he"", ""en"")"),"To see:")</f>
        <v>To see:</v>
      </c>
      <c r="F16" s="4"/>
      <c r="G16" s="4"/>
      <c r="H16" s="4"/>
    </row>
    <row r="17" ht="15.75" customHeight="1">
      <c r="A17" s="8" t="s">
        <v>25</v>
      </c>
      <c r="B17" s="1">
        <v>2.0</v>
      </c>
      <c r="C17" s="4">
        <v>16.0</v>
      </c>
      <c r="D17" s="5" t="s">
        <v>26</v>
      </c>
      <c r="E17" s="4" t="str">
        <f>IFERROR(__xludf.DUMMYFUNCTION("GOOGLETRANSLATE(D17, ""he"", ""en"")"),"{on}")</f>
        <v>{on}</v>
      </c>
      <c r="F17" s="4"/>
      <c r="G17" s="4"/>
      <c r="H17" s="4"/>
    </row>
    <row r="18" ht="15.75" customHeight="1">
      <c r="A18" s="8" t="s">
        <v>2375</v>
      </c>
      <c r="B18" s="1" t="s">
        <v>2376</v>
      </c>
      <c r="C18" s="4">
        <v>17.0</v>
      </c>
      <c r="D18" s="5" t="s">
        <v>895</v>
      </c>
      <c r="E18" s="4" t="str">
        <f>IFERROR(__xludf.DUMMYFUNCTION("GOOGLETRANSLATE(D18, ""he"", ""en"")"),"we gave")</f>
        <v>we gave</v>
      </c>
      <c r="F18" s="4"/>
      <c r="G18" s="4"/>
      <c r="H18" s="4"/>
    </row>
    <row r="19" ht="15.75" customHeight="1">
      <c r="A19" s="8" t="s">
        <v>1791</v>
      </c>
      <c r="B19" s="1" t="s">
        <v>2377</v>
      </c>
      <c r="C19" s="4">
        <v>18.0</v>
      </c>
      <c r="D19" s="5" t="s">
        <v>1099</v>
      </c>
      <c r="E19" s="4" t="str">
        <f>IFERROR(__xludf.DUMMYFUNCTION("GOOGLETRANSLATE(D19, ""he"", ""en"")"),"you")</f>
        <v>you</v>
      </c>
      <c r="F19" s="4"/>
      <c r="G19" s="4"/>
      <c r="H19" s="4"/>
    </row>
    <row r="20" ht="15.75" customHeight="1">
      <c r="A20" s="8" t="s">
        <v>2378</v>
      </c>
      <c r="B20" s="1" t="s">
        <v>2379</v>
      </c>
      <c r="C20" s="4">
        <v>19.0</v>
      </c>
      <c r="D20" s="5" t="s">
        <v>2380</v>
      </c>
      <c r="E20" s="4" t="str">
        <f>IFERROR(__xludf.DUMMYFUNCTION("GOOGLETRANSLATE(D20, ""he"", ""en"")"),"Carnage")</f>
        <v>Carnage</v>
      </c>
      <c r="F20" s="4"/>
      <c r="G20" s="4"/>
      <c r="H20" s="4"/>
    </row>
    <row r="21" ht="15.75" customHeight="1">
      <c r="A21" s="8" t="s">
        <v>2381</v>
      </c>
      <c r="B21" s="1" t="s">
        <v>2382</v>
      </c>
      <c r="C21" s="4">
        <v>20.0</v>
      </c>
      <c r="D21" s="5" t="s">
        <v>2383</v>
      </c>
      <c r="E21" s="4" t="str">
        <f>IFERROR(__xludf.DUMMYFUNCTION("GOOGLETRANSLATE(D21, ""he"", ""en"")"),"your servants")</f>
        <v>your servants</v>
      </c>
      <c r="F21" s="4"/>
      <c r="G21" s="4"/>
      <c r="H21" s="4"/>
    </row>
    <row r="22" ht="15.75" customHeight="1">
      <c r="A22" s="6" t="s">
        <v>2384</v>
      </c>
      <c r="B22" s="7" t="s">
        <v>2385</v>
      </c>
      <c r="C22" s="4">
        <v>21.0</v>
      </c>
      <c r="D22" s="5" t="s">
        <v>2384</v>
      </c>
      <c r="E22" s="4" t="str">
        <f>IFERROR(__xludf.DUMMYFUNCTION("GOOGLETRANSLATE(D22, ""he"", ""en"")"),"dish")</f>
        <v>dish</v>
      </c>
      <c r="F22" s="4"/>
      <c r="G22" s="4"/>
      <c r="H22" s="4"/>
    </row>
    <row r="23" ht="15.75" customHeight="1">
      <c r="A23" s="6" t="s">
        <v>2386</v>
      </c>
      <c r="B23" s="7" t="s">
        <v>2387</v>
      </c>
      <c r="C23" s="4">
        <v>22.0</v>
      </c>
      <c r="D23" s="5" t="s">
        <v>2386</v>
      </c>
      <c r="E23" s="4" t="str">
        <f>IFERROR(__xludf.DUMMYFUNCTION("GOOGLETRANSLATE(D23, ""he"", ""en"")"),"fly")</f>
        <v>fly</v>
      </c>
      <c r="F23" s="4"/>
      <c r="G23" s="4"/>
      <c r="H23" s="4"/>
    </row>
    <row r="24" ht="15.75" customHeight="1">
      <c r="A24" s="6" t="s">
        <v>2388</v>
      </c>
      <c r="B24" s="7" t="s">
        <v>2389</v>
      </c>
      <c r="C24" s="4">
        <v>23.0</v>
      </c>
      <c r="D24" s="5" t="s">
        <v>2390</v>
      </c>
      <c r="E24" s="4" t="str">
        <f>IFERROR(__xludf.DUMMYFUNCTION("GOOGLETRANSLATE(D24, ""he"", ""en"")"),"the sky")</f>
        <v>the sky</v>
      </c>
      <c r="F24" s="4"/>
      <c r="G24" s="4"/>
      <c r="H24" s="4"/>
    </row>
    <row r="25" ht="15.75" customHeight="1">
      <c r="A25" s="6" t="s">
        <v>2391</v>
      </c>
      <c r="B25" s="7" t="s">
        <v>1741</v>
      </c>
      <c r="C25" s="4">
        <v>24.0</v>
      </c>
      <c r="D25" s="5" t="s">
        <v>2392</v>
      </c>
      <c r="E25" s="4" t="str">
        <f>IFERROR(__xludf.DUMMYFUNCTION("GOOGLETRANSLATE(D25, ""he"", ""en"")"),"meat")</f>
        <v>meat</v>
      </c>
      <c r="F25" s="4"/>
      <c r="G25" s="4"/>
      <c r="H25" s="4"/>
    </row>
    <row r="26" ht="15.75" customHeight="1">
      <c r="A26" s="6" t="s">
        <v>2393</v>
      </c>
      <c r="B26" s="7" t="s">
        <v>2394</v>
      </c>
      <c r="C26" s="4">
        <v>25.0</v>
      </c>
      <c r="D26" s="5" t="s">
        <v>2393</v>
      </c>
      <c r="E26" s="4" t="str">
        <f>IFERROR(__xludf.DUMMYFUNCTION("GOOGLETRANSLATE(D26, ""he"", ""en"")"),"your followers")</f>
        <v>your followers</v>
      </c>
      <c r="F26" s="4"/>
      <c r="G26" s="4"/>
      <c r="H26" s="4"/>
    </row>
    <row r="27" ht="15.75" customHeight="1">
      <c r="A27" s="6" t="s">
        <v>2395</v>
      </c>
      <c r="B27" s="7" t="s">
        <v>2396</v>
      </c>
      <c r="C27" s="4">
        <v>26.0</v>
      </c>
      <c r="D27" s="5" t="s">
        <v>2397</v>
      </c>
      <c r="E27" s="4" t="str">
        <f>IFERROR(__xludf.DUMMYFUNCTION("GOOGLETRANSLATE(D27, ""he"", ""en"")"),"for his life")</f>
        <v>for his life</v>
      </c>
      <c r="F27" s="4"/>
      <c r="G27" s="4"/>
      <c r="H27" s="4"/>
    </row>
    <row r="28" ht="15.75" customHeight="1">
      <c r="A28" s="8" t="s">
        <v>49</v>
      </c>
      <c r="B28" s="1">
        <v>3.0</v>
      </c>
      <c r="C28" s="4">
        <v>27.0</v>
      </c>
      <c r="D28" s="5" t="s">
        <v>214</v>
      </c>
      <c r="E28" s="4" t="str">
        <f>IFERROR(__xludf.DUMMYFUNCTION("GOOGLETRANSLATE(D28, ""he"", ""en"")"),"country:")</f>
        <v>country:</v>
      </c>
      <c r="F28" s="4"/>
      <c r="G28" s="4"/>
      <c r="H28" s="4"/>
    </row>
    <row r="29" ht="15.75" customHeight="1">
      <c r="A29" s="6" t="s">
        <v>2398</v>
      </c>
      <c r="B29" s="7" t="s">
        <v>2399</v>
      </c>
      <c r="C29" s="4">
        <v>28.0</v>
      </c>
      <c r="D29" s="5" t="s">
        <v>50</v>
      </c>
      <c r="E29" s="4" t="str">
        <f>IFERROR(__xludf.DUMMYFUNCTION("GOOGLETRANSLATE(D29, ""he"", ""en"")"),"{third}")</f>
        <v>{third}</v>
      </c>
      <c r="F29" s="4"/>
      <c r="G29" s="4"/>
      <c r="H29" s="4"/>
    </row>
    <row r="30" ht="15.75" customHeight="1">
      <c r="A30" s="6" t="s">
        <v>2400</v>
      </c>
      <c r="B30" s="7" t="s">
        <v>2401</v>
      </c>
      <c r="C30" s="4">
        <v>29.0</v>
      </c>
      <c r="D30" s="5" t="s">
        <v>2402</v>
      </c>
      <c r="E30" s="4" t="str">
        <f>IFERROR(__xludf.DUMMYFUNCTION("GOOGLETRANSLATE(D30, ""he"", ""en"")"),"pour out")</f>
        <v>pour out</v>
      </c>
      <c r="F30" s="4"/>
      <c r="G30" s="4"/>
      <c r="H30" s="4"/>
    </row>
    <row r="31" ht="15.75" customHeight="1">
      <c r="A31" s="6" t="s">
        <v>2403</v>
      </c>
      <c r="B31" s="7" t="s">
        <v>2404</v>
      </c>
      <c r="C31" s="4">
        <v>30.0</v>
      </c>
      <c r="D31" s="5" t="s">
        <v>2400</v>
      </c>
      <c r="E31" s="4" t="str">
        <f>IFERROR(__xludf.DUMMYFUNCTION("GOOGLETRANSLATE(D31, ""he"", ""en"")"),"bleeding")</f>
        <v>bleeding</v>
      </c>
      <c r="F31" s="4"/>
      <c r="G31" s="4"/>
      <c r="H31" s="4"/>
    </row>
    <row r="32" ht="15.75" customHeight="1">
      <c r="A32" s="6" t="s">
        <v>2405</v>
      </c>
      <c r="B32" s="7" t="s">
        <v>2406</v>
      </c>
      <c r="C32" s="4">
        <v>31.0</v>
      </c>
      <c r="D32" s="5" t="s">
        <v>2407</v>
      </c>
      <c r="E32" s="4" t="str">
        <f>IFERROR(__xludf.DUMMYFUNCTION("GOOGLETRANSLATE(D32, ""he"", ""en"")"),"like water")</f>
        <v>like water</v>
      </c>
      <c r="F32" s="4"/>
      <c r="G32" s="4"/>
      <c r="H32" s="4"/>
    </row>
    <row r="33" ht="15.75" customHeight="1">
      <c r="A33" s="6" t="s">
        <v>2408</v>
      </c>
      <c r="B33" s="7" t="s">
        <v>2409</v>
      </c>
      <c r="C33" s="4">
        <v>32.0</v>
      </c>
      <c r="D33" s="5" t="s">
        <v>2405</v>
      </c>
      <c r="E33" s="4" t="str">
        <f>IFERROR(__xludf.DUMMYFUNCTION("GOOGLETRANSLATE(D33, ""he"", ""en"")"),"environments")</f>
        <v>environments</v>
      </c>
      <c r="F33" s="4"/>
      <c r="G33" s="4"/>
      <c r="H33" s="4"/>
    </row>
    <row r="34" ht="15.75" customHeight="1">
      <c r="A34" s="6" t="s">
        <v>2410</v>
      </c>
      <c r="B34" s="7" t="s">
        <v>2411</v>
      </c>
      <c r="C34" s="4">
        <v>33.0</v>
      </c>
      <c r="D34" s="5" t="s">
        <v>2412</v>
      </c>
      <c r="E34" s="4" t="str">
        <f>IFERROR(__xludf.DUMMYFUNCTION("GOOGLETRANSLATE(D34, ""he"", ""en"")"),"Jerusalem")</f>
        <v>Jerusalem</v>
      </c>
      <c r="F34" s="4"/>
      <c r="G34" s="4"/>
      <c r="H34" s="4"/>
    </row>
    <row r="35" ht="15.75" customHeight="1">
      <c r="A35" s="6" t="s">
        <v>2413</v>
      </c>
      <c r="B35" s="7" t="s">
        <v>2414</v>
      </c>
      <c r="C35" s="4">
        <v>34.0</v>
      </c>
      <c r="D35" s="5" t="s">
        <v>2410</v>
      </c>
      <c r="E35" s="4" t="str">
        <f>IFERROR(__xludf.DUMMYFUNCTION("GOOGLETRANSLATE(D35, ""he"", ""en"")"),"And there is none")</f>
        <v>And there is none</v>
      </c>
      <c r="F35" s="4"/>
      <c r="G35" s="4"/>
      <c r="H35" s="4"/>
    </row>
    <row r="36" ht="15.75" customHeight="1">
      <c r="A36" s="8" t="s">
        <v>69</v>
      </c>
      <c r="B36" s="1">
        <v>4.0</v>
      </c>
      <c r="C36" s="4">
        <v>35.0</v>
      </c>
      <c r="D36" s="5" t="s">
        <v>2415</v>
      </c>
      <c r="E36" s="4" t="str">
        <f>IFERROR(__xludf.DUMMYFUNCTION("GOOGLETRANSLATE(D36, ""he"", ""en"")"),"Grave:")</f>
        <v>Grave:</v>
      </c>
      <c r="F36" s="4"/>
      <c r="G36" s="4"/>
      <c r="H36" s="4"/>
    </row>
    <row r="37" ht="15.75" customHeight="1">
      <c r="A37" s="6" t="s">
        <v>2416</v>
      </c>
      <c r="B37" s="7" t="s">
        <v>2417</v>
      </c>
      <c r="C37" s="4">
        <v>36.0</v>
      </c>
      <c r="D37" s="5" t="s">
        <v>70</v>
      </c>
      <c r="E37" s="4" t="str">
        <f>IFERROR(__xludf.DUMMYFUNCTION("GOOGLETRANSLATE(D37, ""he"", ""en"")"),"{d}")</f>
        <v>{d}</v>
      </c>
      <c r="F37" s="4"/>
      <c r="G37" s="4"/>
      <c r="H37" s="4"/>
    </row>
    <row r="38" ht="15.75" customHeight="1">
      <c r="A38" s="6" t="s">
        <v>2418</v>
      </c>
      <c r="B38" s="7" t="s">
        <v>2419</v>
      </c>
      <c r="C38" s="4">
        <v>37.0</v>
      </c>
      <c r="D38" s="5" t="s">
        <v>2416</v>
      </c>
      <c r="E38" s="4" t="str">
        <f>IFERROR(__xludf.DUMMYFUNCTION("GOOGLETRANSLATE(D38, ""he"", ""en"")"),"we were")</f>
        <v>we were</v>
      </c>
      <c r="F38" s="4"/>
      <c r="G38" s="4"/>
      <c r="H38" s="4"/>
    </row>
    <row r="39" ht="15.75" customHeight="1">
      <c r="A39" s="6" t="s">
        <v>2420</v>
      </c>
      <c r="B39" s="7" t="s">
        <v>2421</v>
      </c>
      <c r="C39" s="4">
        <v>38.0</v>
      </c>
      <c r="D39" s="5" t="s">
        <v>2422</v>
      </c>
      <c r="E39" s="4" t="str">
        <f>IFERROR(__xludf.DUMMYFUNCTION("GOOGLETRANSLATE(D39, ""he"", ""en"")"),"disgrace")</f>
        <v>disgrace</v>
      </c>
      <c r="F39" s="4"/>
      <c r="G39" s="4"/>
      <c r="H39" s="4"/>
    </row>
    <row r="40" ht="15.75" customHeight="1">
      <c r="A40" s="6" t="s">
        <v>2423</v>
      </c>
      <c r="B40" s="7" t="s">
        <v>2424</v>
      </c>
      <c r="C40" s="4">
        <v>39.0</v>
      </c>
      <c r="D40" s="5" t="s">
        <v>2425</v>
      </c>
      <c r="E40" s="4" t="str">
        <f>IFERROR(__xludf.DUMMYFUNCTION("GOOGLETRANSLATE(D40, ""he"", ""en"")"),"to our neighbors")</f>
        <v>to our neighbors</v>
      </c>
      <c r="F40" s="4"/>
      <c r="G40" s="4"/>
      <c r="H40" s="4"/>
    </row>
    <row r="41" ht="15.75" customHeight="1">
      <c r="A41" s="6" t="s">
        <v>2426</v>
      </c>
      <c r="B41" s="7" t="s">
        <v>2427</v>
      </c>
      <c r="C41" s="4">
        <v>40.0</v>
      </c>
      <c r="D41" s="5" t="s">
        <v>2423</v>
      </c>
      <c r="E41" s="4" t="str">
        <f>IFERROR(__xludf.DUMMYFUNCTION("GOOGLETRANSLATE(D41, ""he"", ""en"")"),"mockery")</f>
        <v>mockery</v>
      </c>
      <c r="F41" s="4"/>
      <c r="G41" s="4"/>
      <c r="H41" s="4"/>
    </row>
    <row r="42" ht="15.75" customHeight="1">
      <c r="A42" s="6" t="s">
        <v>2428</v>
      </c>
      <c r="B42" s="7" t="s">
        <v>2429</v>
      </c>
      <c r="C42" s="4">
        <v>41.0</v>
      </c>
      <c r="D42" s="5" t="s">
        <v>2426</v>
      </c>
      <c r="E42" s="4" t="str">
        <f>IFERROR(__xludf.DUMMYFUNCTION("GOOGLETRANSLATE(D42, ""he"", ""en"")"),"Vockles")</f>
        <v>Vockles</v>
      </c>
      <c r="F42" s="4"/>
      <c r="G42" s="4"/>
      <c r="H42" s="4"/>
    </row>
    <row r="43" ht="15.75" customHeight="1">
      <c r="A43" s="8" t="s">
        <v>94</v>
      </c>
      <c r="B43" s="1">
        <v>5.0</v>
      </c>
      <c r="C43" s="4">
        <v>42.0</v>
      </c>
      <c r="D43" s="5" t="s">
        <v>2430</v>
      </c>
      <c r="E43" s="4" t="str">
        <f>IFERROR(__xludf.DUMMYFUNCTION("GOOGLETRANSLATE(D43, ""he"", ""en"")"),"around us:")</f>
        <v>around us:</v>
      </c>
      <c r="F43" s="4"/>
      <c r="G43" s="4"/>
      <c r="H43" s="4"/>
    </row>
    <row r="44" ht="15.75" customHeight="1">
      <c r="A44" s="6" t="s">
        <v>2431</v>
      </c>
      <c r="B44" s="7" t="s">
        <v>2432</v>
      </c>
      <c r="C44" s="4">
        <v>43.0</v>
      </c>
      <c r="D44" s="5" t="s">
        <v>95</v>
      </c>
      <c r="E44" s="4" t="str">
        <f>IFERROR(__xludf.DUMMYFUNCTION("GOOGLETRANSLATE(D44, ""he"", ""en"")"),"{the}")</f>
        <v>{the}</v>
      </c>
      <c r="F44" s="4"/>
      <c r="G44" s="4"/>
      <c r="H44" s="4"/>
    </row>
    <row r="45" ht="15.75" customHeight="1">
      <c r="A45" s="6" t="s">
        <v>180</v>
      </c>
      <c r="B45" s="7" t="s">
        <v>2433</v>
      </c>
      <c r="C45" s="4">
        <v>44.0</v>
      </c>
      <c r="D45" s="5" t="s">
        <v>2434</v>
      </c>
      <c r="E45" s="4" t="str">
        <f>IFERROR(__xludf.DUMMYFUNCTION("GOOGLETRANSLATE(D45, ""he"", ""en"")"),"to")</f>
        <v>to</v>
      </c>
      <c r="F45" s="4"/>
      <c r="G45" s="4"/>
      <c r="H45" s="4"/>
    </row>
    <row r="46" ht="15.75" customHeight="1">
      <c r="A46" s="6" t="s">
        <v>2435</v>
      </c>
      <c r="B46" s="7" t="s">
        <v>2436</v>
      </c>
      <c r="C46" s="4">
        <v>45.0</v>
      </c>
      <c r="D46" s="5" t="s">
        <v>2437</v>
      </c>
      <c r="E46" s="4" t="str">
        <f>IFERROR(__xludf.DUMMYFUNCTION("GOOGLETRANSLATE(D46, ""he"", ""en"")"),"what")</f>
        <v>what</v>
      </c>
      <c r="F46" s="4"/>
      <c r="G46" s="4"/>
      <c r="H46" s="4"/>
    </row>
    <row r="47" ht="15.75" customHeight="1">
      <c r="A47" s="6" t="s">
        <v>697</v>
      </c>
      <c r="B47" s="7" t="s">
        <v>2438</v>
      </c>
      <c r="C47" s="4">
        <v>46.0</v>
      </c>
      <c r="D47" s="5" t="s">
        <v>180</v>
      </c>
      <c r="E47" s="4" t="str">
        <f>IFERROR(__xludf.DUMMYFUNCTION("GOOGLETRANSLATE(D47, ""he"", ""en"")"),"Jehovah")</f>
        <v>Jehovah</v>
      </c>
      <c r="F47" s="4"/>
      <c r="G47" s="4"/>
      <c r="H47" s="4"/>
    </row>
    <row r="48" ht="15.75" customHeight="1">
      <c r="A48" s="6" t="s">
        <v>2439</v>
      </c>
      <c r="B48" s="7" t="s">
        <v>2440</v>
      </c>
      <c r="C48" s="4">
        <v>47.0</v>
      </c>
      <c r="D48" s="5" t="s">
        <v>2441</v>
      </c>
      <c r="E48" s="4" t="str">
        <f>IFERROR(__xludf.DUMMYFUNCTION("GOOGLETRANSLATE(D48, ""he"", ""en"")"),"you'll be blown away")</f>
        <v>you'll be blown away</v>
      </c>
      <c r="F48" s="4"/>
      <c r="G48" s="4"/>
      <c r="H48" s="4"/>
    </row>
    <row r="49" ht="15.75" customHeight="1">
      <c r="A49" s="6" t="s">
        <v>2442</v>
      </c>
      <c r="B49" s="7" t="s">
        <v>2443</v>
      </c>
      <c r="C49" s="4">
        <v>48.0</v>
      </c>
      <c r="D49" s="5" t="s">
        <v>697</v>
      </c>
      <c r="E49" s="4" t="str">
        <f>IFERROR(__xludf.DUMMYFUNCTION("GOOGLETRANSLATE(D49, ""he"", ""en"")"),"win")</f>
        <v>win</v>
      </c>
      <c r="F49" s="4"/>
      <c r="G49" s="4"/>
      <c r="H49" s="4"/>
    </row>
    <row r="50" ht="15.75" customHeight="1">
      <c r="A50" s="6" t="s">
        <v>2444</v>
      </c>
      <c r="B50" s="7" t="s">
        <v>2445</v>
      </c>
      <c r="C50" s="4">
        <v>49.0</v>
      </c>
      <c r="D50" s="5" t="s">
        <v>2446</v>
      </c>
      <c r="E50" s="4" t="str">
        <f>IFERROR(__xludf.DUMMYFUNCTION("GOOGLETRANSLATE(D50, ""he"", ""en"")"),"will burn")</f>
        <v>will burn</v>
      </c>
      <c r="F50" s="4"/>
      <c r="G50" s="4"/>
      <c r="H50" s="4"/>
    </row>
    <row r="51" ht="15.75" customHeight="1">
      <c r="A51" s="8" t="s">
        <v>112</v>
      </c>
      <c r="B51" s="1">
        <v>6.0</v>
      </c>
      <c r="C51" s="4">
        <v>50.0</v>
      </c>
      <c r="D51" s="5" t="s">
        <v>1250</v>
      </c>
      <c r="E51" s="4" t="str">
        <f>IFERROR(__xludf.DUMMYFUNCTION("GOOGLETRANSLATE(D51, ""he"", ""en"")"),"like")</f>
        <v>like</v>
      </c>
      <c r="F51" s="4"/>
      <c r="G51" s="4"/>
      <c r="H51" s="4"/>
    </row>
    <row r="52" ht="15.75" customHeight="1">
      <c r="A52" s="6" t="s">
        <v>2447</v>
      </c>
      <c r="B52" s="7" t="s">
        <v>2448</v>
      </c>
      <c r="C52" s="4">
        <v>51.0</v>
      </c>
      <c r="D52" s="5" t="s">
        <v>2225</v>
      </c>
      <c r="E52" s="4" t="str">
        <f>IFERROR(__xludf.DUMMYFUNCTION("GOOGLETRANSLATE(D52, ""he"", ""en"")"),"fire")</f>
        <v>fire</v>
      </c>
      <c r="F52" s="4"/>
      <c r="G52" s="4"/>
      <c r="H52" s="4"/>
    </row>
    <row r="53" ht="15.75" customHeight="1">
      <c r="A53" s="6" t="s">
        <v>2449</v>
      </c>
      <c r="B53" s="7" t="s">
        <v>2450</v>
      </c>
      <c r="C53" s="4">
        <v>52.0</v>
      </c>
      <c r="D53" s="5" t="s">
        <v>2451</v>
      </c>
      <c r="E53" s="4" t="str">
        <f>IFERROR(__xludf.DUMMYFUNCTION("GOOGLETRANSLATE(D53, ""he"", ""en"")"),"Your jealousy:")</f>
        <v>Your jealousy:</v>
      </c>
      <c r="F53" s="4"/>
      <c r="G53" s="4"/>
      <c r="H53" s="4"/>
    </row>
    <row r="54" ht="15.75" customHeight="1">
      <c r="A54" s="6" t="s">
        <v>2452</v>
      </c>
      <c r="B54" s="7" t="s">
        <v>2453</v>
      </c>
      <c r="C54" s="4">
        <v>53.0</v>
      </c>
      <c r="D54" s="5" t="s">
        <v>114</v>
      </c>
      <c r="E54" s="4" t="str">
        <f>IFERROR(__xludf.DUMMYFUNCTION("GOOGLETRANSLATE(D54, ""he"", ""en"")"),"{and}")</f>
        <v>{and}</v>
      </c>
      <c r="F54" s="4"/>
      <c r="G54" s="4"/>
      <c r="H54" s="4"/>
    </row>
    <row r="55" ht="15.75" customHeight="1">
      <c r="A55" s="6" t="s">
        <v>1035</v>
      </c>
      <c r="B55" s="7" t="s">
        <v>1036</v>
      </c>
      <c r="C55" s="4">
        <v>54.0</v>
      </c>
      <c r="D55" s="5" t="s">
        <v>2454</v>
      </c>
      <c r="E55" s="4" t="str">
        <f>IFERROR(__xludf.DUMMYFUNCTION("GOOGLETRANSLATE(D55, ""he"", ""en"")"),"estuary")</f>
        <v>estuary</v>
      </c>
      <c r="F55" s="4"/>
      <c r="G55" s="4"/>
      <c r="H55" s="4"/>
    </row>
    <row r="56" ht="15.75" customHeight="1">
      <c r="A56" s="8" t="s">
        <v>2455</v>
      </c>
      <c r="B56" s="1" t="s">
        <v>14</v>
      </c>
      <c r="C56" s="4">
        <v>55.0</v>
      </c>
      <c r="D56" s="5" t="s">
        <v>2449</v>
      </c>
      <c r="E56" s="4" t="str">
        <f>IFERROR(__xludf.DUMMYFUNCTION("GOOGLETRANSLATE(D56, ""he"", ""en"")"),"your anger")</f>
        <v>your anger</v>
      </c>
      <c r="F56" s="4"/>
      <c r="G56" s="4"/>
      <c r="H56" s="4"/>
    </row>
    <row r="57" ht="15.75" customHeight="1">
      <c r="A57" s="8" t="s">
        <v>2456</v>
      </c>
      <c r="B57" s="1" t="s">
        <v>2457</v>
      </c>
      <c r="C57" s="4">
        <v>56.0</v>
      </c>
      <c r="D57" s="5" t="s">
        <v>545</v>
      </c>
      <c r="E57" s="4" t="str">
        <f>IFERROR(__xludf.DUMMYFUNCTION("GOOGLETRANSLATE(D57, ""he"", ""en"")"),"to")</f>
        <v>to</v>
      </c>
      <c r="F57" s="4"/>
      <c r="G57" s="4"/>
      <c r="H57" s="4"/>
    </row>
    <row r="58" ht="15.75" customHeight="1">
      <c r="A58" s="6" t="s">
        <v>2458</v>
      </c>
      <c r="B58" s="7" t="s">
        <v>2459</v>
      </c>
      <c r="C58" s="4">
        <v>57.0</v>
      </c>
      <c r="D58" s="5" t="s">
        <v>2460</v>
      </c>
      <c r="E58" s="4" t="str">
        <f>IFERROR(__xludf.DUMMYFUNCTION("GOOGLETRANSLATE(D58, ""he"", ""en"")"),"the Gentiles")</f>
        <v>the Gentiles</v>
      </c>
      <c r="F58" s="4"/>
      <c r="G58" s="4"/>
      <c r="H58" s="4"/>
    </row>
    <row r="59" ht="15.75" customHeight="1">
      <c r="A59" s="6" t="s">
        <v>2461</v>
      </c>
      <c r="B59" s="7" t="s">
        <v>2462</v>
      </c>
      <c r="C59" s="4">
        <v>58.0</v>
      </c>
      <c r="D59" s="5" t="s">
        <v>1039</v>
      </c>
      <c r="E59" s="4" t="str">
        <f>IFERROR(__xludf.DUMMYFUNCTION("GOOGLETRANSLATE(D59, ""he"", ""en"")"),"which")</f>
        <v>which</v>
      </c>
      <c r="F59" s="4"/>
      <c r="G59" s="4"/>
      <c r="H59" s="4"/>
    </row>
    <row r="60" ht="15.75" customHeight="1">
      <c r="A60" s="6" t="s">
        <v>1035</v>
      </c>
      <c r="B60" s="7" t="s">
        <v>1036</v>
      </c>
      <c r="C60" s="4">
        <v>59.0</v>
      </c>
      <c r="D60" s="5" t="s">
        <v>132</v>
      </c>
      <c r="E60" s="4" t="str">
        <f>IFERROR(__xludf.DUMMYFUNCTION("GOOGLETRANSLATE(D60, ""he"", ""en"")"),"not")</f>
        <v>not</v>
      </c>
      <c r="F60" s="4"/>
      <c r="G60" s="4"/>
      <c r="H60" s="4"/>
    </row>
    <row r="61" ht="15.75" customHeight="1">
      <c r="A61" s="6" t="s">
        <v>2463</v>
      </c>
      <c r="B61" s="7" t="s">
        <v>2464</v>
      </c>
      <c r="C61" s="4">
        <v>60.0</v>
      </c>
      <c r="D61" s="5" t="s">
        <v>2465</v>
      </c>
      <c r="E61" s="4" t="str">
        <f>IFERROR(__xludf.DUMMYFUNCTION("GOOGLETRANSLATE(D61, ""he"", ""en"")"),"your knowledge")</f>
        <v>your knowledge</v>
      </c>
      <c r="F61" s="4"/>
      <c r="G61" s="4"/>
      <c r="H61" s="4"/>
    </row>
    <row r="62" ht="15.75" customHeight="1">
      <c r="A62" s="6" t="s">
        <v>2466</v>
      </c>
      <c r="B62" s="7" t="s">
        <v>2467</v>
      </c>
      <c r="C62" s="4">
        <v>61.0</v>
      </c>
      <c r="D62" s="5" t="s">
        <v>2458</v>
      </c>
      <c r="E62" s="4" t="str">
        <f>IFERROR(__xludf.DUMMYFUNCTION("GOOGLETRANSLATE(D62, ""he"", ""en"")"),"and on")</f>
        <v>and on</v>
      </c>
      <c r="F62" s="4"/>
      <c r="G62" s="4"/>
      <c r="H62" s="4"/>
    </row>
    <row r="63" ht="15.75" customHeight="1">
      <c r="A63" s="8" t="s">
        <v>127</v>
      </c>
      <c r="B63" s="1">
        <v>7.0</v>
      </c>
      <c r="C63" s="4">
        <v>62.0</v>
      </c>
      <c r="D63" s="5" t="s">
        <v>2468</v>
      </c>
      <c r="E63" s="4" t="str">
        <f>IFERROR(__xludf.DUMMYFUNCTION("GOOGLETRANSLATE(D63, ""he"", ""en"")"),"Kingdoms")</f>
        <v>Kingdoms</v>
      </c>
      <c r="F63" s="4"/>
      <c r="G63" s="4"/>
      <c r="H63" s="4"/>
    </row>
    <row r="64" ht="15.75" customHeight="1">
      <c r="A64" s="8" t="s">
        <v>51</v>
      </c>
      <c r="B64" s="1" t="s">
        <v>145</v>
      </c>
      <c r="C64" s="4">
        <v>63.0</v>
      </c>
      <c r="D64" s="5" t="s">
        <v>1039</v>
      </c>
      <c r="E64" s="4" t="str">
        <f>IFERROR(__xludf.DUMMYFUNCTION("GOOGLETRANSLATE(D64, ""he"", ""en"")"),"which")</f>
        <v>which</v>
      </c>
      <c r="F64" s="4"/>
      <c r="G64" s="4"/>
      <c r="H64" s="4"/>
    </row>
    <row r="65" ht="15.75" customHeight="1">
      <c r="A65" s="8" t="s">
        <v>2469</v>
      </c>
      <c r="B65" s="1" t="s">
        <v>2470</v>
      </c>
      <c r="C65" s="4">
        <v>64.0</v>
      </c>
      <c r="D65" s="5" t="s">
        <v>2471</v>
      </c>
      <c r="E65" s="4" t="str">
        <f>IFERROR(__xludf.DUMMYFUNCTION("GOOGLETRANSLATE(D65, ""he"", ""en"")"),"in your name")</f>
        <v>in your name</v>
      </c>
      <c r="F65" s="4"/>
      <c r="G65" s="4"/>
      <c r="H65" s="4"/>
    </row>
    <row r="66" ht="15.75" customHeight="1">
      <c r="A66" s="8" t="s">
        <v>2472</v>
      </c>
      <c r="B66" s="1" t="s">
        <v>847</v>
      </c>
      <c r="C66" s="4">
        <v>65.0</v>
      </c>
      <c r="D66" s="5" t="s">
        <v>132</v>
      </c>
      <c r="E66" s="4" t="str">
        <f>IFERROR(__xludf.DUMMYFUNCTION("GOOGLETRANSLATE(D66, ""he"", ""en"")"),"not")</f>
        <v>not</v>
      </c>
      <c r="F66" s="4"/>
      <c r="G66" s="4"/>
      <c r="H66" s="4"/>
    </row>
    <row r="67" ht="15.75" customHeight="1">
      <c r="A67" s="8" t="s">
        <v>2473</v>
      </c>
      <c r="B67" s="1" t="s">
        <v>2474</v>
      </c>
      <c r="C67" s="4">
        <v>66.0</v>
      </c>
      <c r="D67" s="5" t="s">
        <v>2475</v>
      </c>
      <c r="E67" s="4" t="str">
        <f>IFERROR(__xludf.DUMMYFUNCTION("GOOGLETRANSLATE(D67, ""he"", ""en"")"),"read:")</f>
        <v>read:</v>
      </c>
      <c r="F67" s="4"/>
      <c r="G67" s="4"/>
      <c r="H67" s="4"/>
    </row>
    <row r="68" ht="15.75" customHeight="1">
      <c r="A68" s="6" t="s">
        <v>2476</v>
      </c>
      <c r="B68" s="7" t="s">
        <v>2477</v>
      </c>
      <c r="C68" s="4">
        <v>67.0</v>
      </c>
      <c r="D68" s="5" t="s">
        <v>133</v>
      </c>
      <c r="E68" s="4" t="str">
        <f>IFERROR(__xludf.DUMMYFUNCTION("GOOGLETRANSLATE(D68, ""he"", ""en"")"),"{g}")</f>
        <v>{g}</v>
      </c>
      <c r="F68" s="4"/>
      <c r="G68" s="4"/>
      <c r="H68" s="4"/>
    </row>
    <row r="69" ht="15.75" customHeight="1">
      <c r="A69" s="6" t="s">
        <v>2478</v>
      </c>
      <c r="B69" s="7" t="s">
        <v>2479</v>
      </c>
      <c r="C69" s="4">
        <v>68.0</v>
      </c>
      <c r="D69" s="5" t="s">
        <v>53</v>
      </c>
      <c r="E69" s="4" t="str">
        <f>IFERROR(__xludf.DUMMYFUNCTION("GOOGLETRANSLATE(D69, ""he"", ""en"")"),"that")</f>
        <v>that</v>
      </c>
      <c r="F69" s="4"/>
      <c r="G69" s="4"/>
      <c r="H69" s="4"/>
    </row>
    <row r="70" ht="15.75" customHeight="1">
      <c r="A70" s="8" t="s">
        <v>143</v>
      </c>
      <c r="B70" s="1">
        <v>8.0</v>
      </c>
      <c r="C70" s="4">
        <v>69.0</v>
      </c>
      <c r="D70" s="5" t="s">
        <v>1500</v>
      </c>
      <c r="E70" s="4" t="str">
        <f>IFERROR(__xludf.DUMMYFUNCTION("GOOGLETRANSLATE(D70, ""he"", ""en"")"),"food")</f>
        <v>food</v>
      </c>
      <c r="F70" s="4"/>
      <c r="G70" s="4"/>
      <c r="H70" s="4"/>
    </row>
    <row r="71" ht="15.75" customHeight="1">
      <c r="A71" s="6" t="s">
        <v>2480</v>
      </c>
      <c r="B71" s="7" t="s">
        <v>2481</v>
      </c>
      <c r="C71" s="4">
        <v>70.0</v>
      </c>
      <c r="D71" s="5" t="s">
        <v>1099</v>
      </c>
      <c r="E71" s="4" t="str">
        <f>IFERROR(__xludf.DUMMYFUNCTION("GOOGLETRANSLATE(D71, ""he"", ""en"")"),"you")</f>
        <v>you</v>
      </c>
      <c r="F71" s="4"/>
      <c r="G71" s="4"/>
      <c r="H71" s="4"/>
    </row>
    <row r="72" ht="15.75" customHeight="1">
      <c r="A72" s="6" t="s">
        <v>2482</v>
      </c>
      <c r="B72" s="7" t="s">
        <v>1049</v>
      </c>
      <c r="C72" s="4">
        <v>71.0</v>
      </c>
      <c r="D72" s="5" t="s">
        <v>212</v>
      </c>
      <c r="E72" s="4" t="str">
        <f>IFERROR(__xludf.DUMMYFUNCTION("GOOGLETRANSLATE(D72, ""he"", ""en"")"),"Jacob")</f>
        <v>Jacob</v>
      </c>
      <c r="F72" s="4"/>
      <c r="G72" s="4"/>
      <c r="H72" s="4"/>
    </row>
    <row r="73" ht="15.75" customHeight="1">
      <c r="A73" s="6" t="s">
        <v>2483</v>
      </c>
      <c r="B73" s="7" t="s">
        <v>2484</v>
      </c>
      <c r="C73" s="4">
        <v>72.0</v>
      </c>
      <c r="D73" s="5" t="s">
        <v>2052</v>
      </c>
      <c r="E73" s="4" t="str">
        <f>IFERROR(__xludf.DUMMYFUNCTION("GOOGLETRANSLATE(D73, ""he"", ""en"")"),"and you")</f>
        <v>and you</v>
      </c>
      <c r="F73" s="4"/>
      <c r="G73" s="4"/>
      <c r="H73" s="4"/>
    </row>
    <row r="74" ht="15.75" customHeight="1">
      <c r="A74" s="6" t="s">
        <v>2485</v>
      </c>
      <c r="B74" s="7" t="s">
        <v>2486</v>
      </c>
      <c r="C74" s="4">
        <v>73.0</v>
      </c>
      <c r="D74" s="5" t="s">
        <v>2476</v>
      </c>
      <c r="E74" s="4" t="str">
        <f>IFERROR(__xludf.DUMMYFUNCTION("GOOGLETRANSLATE(D74, ""he"", ""en"")"),"Noh")</f>
        <v>Noh</v>
      </c>
      <c r="F74" s="4"/>
      <c r="G74" s="4"/>
      <c r="H74" s="4"/>
    </row>
    <row r="75" ht="15.75" customHeight="1">
      <c r="A75" s="6" t="s">
        <v>2487</v>
      </c>
      <c r="B75" s="7" t="s">
        <v>2488</v>
      </c>
      <c r="C75" s="4">
        <v>74.0</v>
      </c>
      <c r="D75" s="5" t="s">
        <v>2489</v>
      </c>
      <c r="E75" s="4" t="str">
        <f>IFERROR(__xludf.DUMMYFUNCTION("GOOGLETRANSLATE(D75, ""he"", ""en"")"),"Name:")</f>
        <v>Name:</v>
      </c>
      <c r="F75" s="4"/>
      <c r="G75" s="4"/>
      <c r="H75" s="4"/>
    </row>
    <row r="76" ht="15.75" customHeight="1">
      <c r="A76" s="6" t="s">
        <v>2490</v>
      </c>
      <c r="B76" s="7" t="s">
        <v>2491</v>
      </c>
      <c r="C76" s="4">
        <v>75.0</v>
      </c>
      <c r="D76" s="5" t="s">
        <v>152</v>
      </c>
      <c r="E76" s="4" t="str">
        <f>IFERROR(__xludf.DUMMYFUNCTION("GOOGLETRANSLATE(D76, ""he"", ""en"")"),"{h}")</f>
        <v>{h}</v>
      </c>
      <c r="F76" s="4"/>
      <c r="G76" s="4"/>
      <c r="H76" s="4"/>
    </row>
    <row r="77" ht="15.75" customHeight="1">
      <c r="A77" s="6" t="s">
        <v>2492</v>
      </c>
      <c r="B77" s="7" t="s">
        <v>2493</v>
      </c>
      <c r="C77" s="4">
        <v>76.0</v>
      </c>
      <c r="D77" s="5" t="s">
        <v>13</v>
      </c>
      <c r="E77" s="4" t="str">
        <f>IFERROR(__xludf.DUMMYFUNCTION("GOOGLETRANSLATE(D77, ""he"", ""en"")"),"to")</f>
        <v>to</v>
      </c>
      <c r="F77" s="4"/>
      <c r="G77" s="4"/>
      <c r="H77" s="4"/>
    </row>
    <row r="78" ht="15.75" customHeight="1">
      <c r="A78" s="6" t="s">
        <v>129</v>
      </c>
      <c r="B78" s="7" t="s">
        <v>130</v>
      </c>
      <c r="C78" s="4">
        <v>77.0</v>
      </c>
      <c r="D78" s="5" t="s">
        <v>2494</v>
      </c>
      <c r="E78" s="4" t="str">
        <f>IFERROR(__xludf.DUMMYFUNCTION("GOOGLETRANSLATE(D78, ""he"", ""en"")"),"remember")</f>
        <v>remember</v>
      </c>
      <c r="F78" s="4"/>
      <c r="G78" s="4"/>
      <c r="H78" s="4"/>
    </row>
    <row r="79" ht="15.75" customHeight="1">
      <c r="A79" s="6" t="s">
        <v>2495</v>
      </c>
      <c r="B79" s="7" t="s">
        <v>2496</v>
      </c>
      <c r="C79" s="4">
        <v>78.0</v>
      </c>
      <c r="D79" s="5" t="s">
        <v>2482</v>
      </c>
      <c r="E79" s="4" t="str">
        <f>IFERROR(__xludf.DUMMYFUNCTION("GOOGLETRANSLATE(D79, ""he"", ""en"")"),"us")</f>
        <v>us</v>
      </c>
      <c r="F79" s="4"/>
      <c r="G79" s="4"/>
      <c r="H79" s="4"/>
    </row>
    <row r="80" ht="15.75" customHeight="1">
      <c r="A80" s="6" t="s">
        <v>1579</v>
      </c>
      <c r="B80" s="7" t="s">
        <v>2497</v>
      </c>
      <c r="C80" s="4">
        <v>79.0</v>
      </c>
      <c r="D80" s="5" t="s">
        <v>2498</v>
      </c>
      <c r="E80" s="4" t="str">
        <f>IFERROR(__xludf.DUMMYFUNCTION("GOOGLETRANSLATE(D80, ""he"", ""en"")"),"season")</f>
        <v>season</v>
      </c>
      <c r="F80" s="4"/>
      <c r="G80" s="4"/>
      <c r="H80" s="4"/>
    </row>
    <row r="81" ht="15.75" customHeight="1">
      <c r="A81" s="8" t="s">
        <v>162</v>
      </c>
      <c r="B81" s="1">
        <v>9.0</v>
      </c>
      <c r="C81" s="4">
        <v>80.0</v>
      </c>
      <c r="D81" s="5" t="s">
        <v>2499</v>
      </c>
      <c r="E81" s="4" t="str">
        <f>IFERROR(__xludf.DUMMYFUNCTION("GOOGLETRANSLATE(D81, ""he"", ""en"")"),"First")</f>
        <v>First</v>
      </c>
      <c r="F81" s="4"/>
      <c r="G81" s="4"/>
      <c r="H81" s="4"/>
    </row>
    <row r="82" ht="15.75" customHeight="1">
      <c r="A82" s="6" t="s">
        <v>2500</v>
      </c>
      <c r="B82" s="7" t="s">
        <v>2501</v>
      </c>
      <c r="C82" s="4">
        <v>81.0</v>
      </c>
      <c r="D82" s="5" t="s">
        <v>2487</v>
      </c>
      <c r="E82" s="4" t="str">
        <f>IFERROR(__xludf.DUMMYFUNCTION("GOOGLETRANSLATE(D82, ""he"", ""en"")"),"fast")</f>
        <v>fast</v>
      </c>
      <c r="F82" s="4"/>
      <c r="G82" s="4"/>
      <c r="H82" s="4"/>
    </row>
    <row r="83" ht="15.75" customHeight="1">
      <c r="A83" s="6" t="s">
        <v>378</v>
      </c>
      <c r="B83" s="7" t="s">
        <v>34</v>
      </c>
      <c r="C83" s="4">
        <v>82.0</v>
      </c>
      <c r="D83" s="5" t="s">
        <v>2502</v>
      </c>
      <c r="E83" s="4" t="str">
        <f>IFERROR(__xludf.DUMMYFUNCTION("GOOGLETRANSLATE(D83, ""he"", ""en"")"),"We will advance")</f>
        <v>We will advance</v>
      </c>
      <c r="F83" s="4"/>
      <c r="G83" s="4"/>
      <c r="H83" s="4"/>
    </row>
    <row r="84" ht="15.75" customHeight="1">
      <c r="A84" s="6" t="s">
        <v>2503</v>
      </c>
      <c r="B84" s="7" t="s">
        <v>2504</v>
      </c>
      <c r="C84" s="4">
        <v>83.0</v>
      </c>
      <c r="D84" s="5" t="s">
        <v>2492</v>
      </c>
      <c r="E84" s="4" t="str">
        <f>IFERROR(__xludf.DUMMYFUNCTION("GOOGLETRANSLATE(D84, ""he"", ""en"")"),"your mercy")</f>
        <v>your mercy</v>
      </c>
      <c r="F84" s="4"/>
      <c r="G84" s="4"/>
      <c r="H84" s="4"/>
    </row>
    <row r="85" ht="15.75" customHeight="1">
      <c r="A85" s="6" t="s">
        <v>2505</v>
      </c>
      <c r="B85" s="7" t="s">
        <v>1104</v>
      </c>
      <c r="C85" s="4">
        <v>84.0</v>
      </c>
      <c r="D85" s="5" t="s">
        <v>53</v>
      </c>
      <c r="E85" s="4" t="str">
        <f>IFERROR(__xludf.DUMMYFUNCTION("GOOGLETRANSLATE(D85, ""he"", ""en"")"),"that")</f>
        <v>that</v>
      </c>
      <c r="F85" s="4"/>
      <c r="G85" s="4"/>
      <c r="H85" s="4"/>
    </row>
    <row r="86" ht="15.75" customHeight="1">
      <c r="A86" s="6" t="s">
        <v>2506</v>
      </c>
      <c r="B86" s="7" t="s">
        <v>2507</v>
      </c>
      <c r="C86" s="4">
        <v>85.0</v>
      </c>
      <c r="D86" s="5" t="s">
        <v>2495</v>
      </c>
      <c r="E86" s="4" t="str">
        <f>IFERROR(__xludf.DUMMYFUNCTION("GOOGLETRANSLATE(D86, ""he"", ""en"")"),"Delono")</f>
        <v>Delono</v>
      </c>
      <c r="F86" s="4"/>
      <c r="G86" s="4"/>
      <c r="H86" s="4"/>
    </row>
    <row r="87" ht="15.75" customHeight="1">
      <c r="A87" s="6" t="s">
        <v>2508</v>
      </c>
      <c r="B87" s="7" t="s">
        <v>2509</v>
      </c>
      <c r="C87" s="4">
        <v>86.0</v>
      </c>
      <c r="D87" s="5" t="s">
        <v>2510</v>
      </c>
      <c r="E87" s="4" t="str">
        <f>IFERROR(__xludf.DUMMYFUNCTION("GOOGLETRANSLATE(D87, ""he"", ""en"")"),"very:")</f>
        <v>very:</v>
      </c>
      <c r="F87" s="4"/>
      <c r="G87" s="4"/>
      <c r="H87" s="4"/>
    </row>
    <row r="88" ht="15.75" customHeight="1">
      <c r="A88" s="6" t="s">
        <v>2511</v>
      </c>
      <c r="B88" s="7" t="s">
        <v>2512</v>
      </c>
      <c r="C88" s="4">
        <v>87.0</v>
      </c>
      <c r="D88" s="5" t="s">
        <v>170</v>
      </c>
      <c r="E88" s="4" t="str">
        <f>IFERROR(__xludf.DUMMYFUNCTION("GOOGLETRANSLATE(D88, ""he"", ""en"")"),"{ninth}")</f>
        <v>{ninth}</v>
      </c>
      <c r="F88" s="4"/>
      <c r="G88" s="4"/>
      <c r="H88" s="4"/>
    </row>
    <row r="89" ht="15.75" customHeight="1">
      <c r="A89" s="6" t="s">
        <v>2513</v>
      </c>
      <c r="B89" s="7" t="s">
        <v>2514</v>
      </c>
      <c r="C89" s="4">
        <v>88.0</v>
      </c>
      <c r="D89" s="5" t="s">
        <v>2500</v>
      </c>
      <c r="E89" s="4" t="str">
        <f>IFERROR(__xludf.DUMMYFUNCTION("GOOGLETRANSLATE(D89, ""he"", ""en"")"),"We helped")</f>
        <v>We helped</v>
      </c>
      <c r="F89" s="4"/>
      <c r="G89" s="4"/>
      <c r="H89" s="4"/>
    </row>
    <row r="90" ht="15.75" customHeight="1">
      <c r="A90" s="6" t="s">
        <v>2515</v>
      </c>
      <c r="B90" s="7" t="s">
        <v>2516</v>
      </c>
      <c r="C90" s="4">
        <v>89.0</v>
      </c>
      <c r="D90" s="5" t="s">
        <v>378</v>
      </c>
      <c r="E90" s="4" t="str">
        <f>IFERROR(__xludf.DUMMYFUNCTION("GOOGLETRANSLATE(D90, ""he"", ""en"")"),"divine")</f>
        <v>divine</v>
      </c>
      <c r="F90" s="4"/>
      <c r="G90" s="4"/>
      <c r="H90" s="4"/>
    </row>
    <row r="91" ht="15.75" customHeight="1">
      <c r="A91" s="6" t="s">
        <v>2517</v>
      </c>
      <c r="B91" s="7" t="s">
        <v>2518</v>
      </c>
      <c r="C91" s="4">
        <v>90.0</v>
      </c>
      <c r="D91" s="5" t="s">
        <v>2519</v>
      </c>
      <c r="E91" s="4" t="str">
        <f>IFERROR(__xludf.DUMMYFUNCTION("GOOGLETRANSLATE(D91, ""he"", ""en"")"),"They will rest")</f>
        <v>They will rest</v>
      </c>
      <c r="F91" s="4"/>
      <c r="G91" s="4"/>
      <c r="H91" s="4"/>
    </row>
    <row r="92" ht="15.75" customHeight="1">
      <c r="A92" s="8" t="s">
        <v>197</v>
      </c>
      <c r="B92" s="1">
        <v>10.0</v>
      </c>
      <c r="C92" s="4">
        <v>91.0</v>
      </c>
      <c r="D92" s="5" t="s">
        <v>533</v>
      </c>
      <c r="E92" s="4" t="str">
        <f>IFERROR(__xludf.DUMMYFUNCTION("GOOGLETRANSLATE(D92, ""he"", ""en"")"),"on")</f>
        <v>on</v>
      </c>
      <c r="F92" s="4"/>
      <c r="G92" s="4"/>
      <c r="H92" s="4"/>
    </row>
    <row r="93" ht="15.75" customHeight="1">
      <c r="A93" s="6" t="s">
        <v>2520</v>
      </c>
      <c r="B93" s="7" t="s">
        <v>2521</v>
      </c>
      <c r="C93" s="4">
        <v>92.0</v>
      </c>
      <c r="D93" s="5" t="s">
        <v>2522</v>
      </c>
      <c r="E93" s="4" t="str">
        <f>IFERROR(__xludf.DUMMYFUNCTION("GOOGLETRANSLATE(D93, ""he"", ""en"")"),"thing")</f>
        <v>thing</v>
      </c>
      <c r="F93" s="4"/>
      <c r="G93" s="4"/>
      <c r="H93" s="4"/>
    </row>
    <row r="94" ht="15.75" customHeight="1">
      <c r="A94" s="6" t="s">
        <v>2523</v>
      </c>
      <c r="B94" s="7" t="s">
        <v>2524</v>
      </c>
      <c r="C94" s="4">
        <v>93.0</v>
      </c>
      <c r="D94" s="5" t="s">
        <v>2525</v>
      </c>
      <c r="E94" s="4" t="str">
        <f>IFERROR(__xludf.DUMMYFUNCTION("GOOGLETRANSLATE(D94, ""he"", ""en"")"),"respect")</f>
        <v>respect</v>
      </c>
      <c r="F94" s="4"/>
      <c r="G94" s="4"/>
      <c r="H94" s="4"/>
    </row>
    <row r="95" ht="15.75" customHeight="1">
      <c r="A95" s="6" t="s">
        <v>2460</v>
      </c>
      <c r="B95" s="7" t="s">
        <v>2353</v>
      </c>
      <c r="C95" s="4">
        <v>94.0</v>
      </c>
      <c r="D95" s="5" t="s">
        <v>42</v>
      </c>
      <c r="E95" s="4" t="str">
        <f>IFERROR(__xludf.DUMMYFUNCTION("GOOGLETRANSLATE(D95, ""he"", ""en"")"),"trout")</f>
        <v>trout</v>
      </c>
      <c r="F95" s="4"/>
      <c r="G95" s="4"/>
      <c r="H95" s="4"/>
    </row>
    <row r="96" ht="15.75" customHeight="1">
      <c r="A96" s="6" t="s">
        <v>2526</v>
      </c>
      <c r="B96" s="7" t="s">
        <v>2527</v>
      </c>
      <c r="C96" s="4">
        <v>95.0</v>
      </c>
      <c r="D96" s="5" t="s">
        <v>2528</v>
      </c>
      <c r="E96" s="4" t="str">
        <f>IFERROR(__xludf.DUMMYFUNCTION("GOOGLETRANSLATE(D96, ""he"", ""en"")"),"And we saved")</f>
        <v>And we saved</v>
      </c>
      <c r="F96" s="4"/>
      <c r="G96" s="4"/>
      <c r="H96" s="4"/>
    </row>
    <row r="97" ht="15.75" customHeight="1">
      <c r="A97" s="6" t="s">
        <v>2529</v>
      </c>
      <c r="B97" s="7" t="s">
        <v>2530</v>
      </c>
      <c r="C97" s="4">
        <v>96.0</v>
      </c>
      <c r="D97" s="5" t="s">
        <v>2531</v>
      </c>
      <c r="E97" s="4" t="str">
        <f>IFERROR(__xludf.DUMMYFUNCTION("GOOGLETRANSLATE(D97, ""he"", ""en"")"),"and atonement")</f>
        <v>and atonement</v>
      </c>
      <c r="F97" s="4"/>
      <c r="G97" s="4"/>
      <c r="H97" s="4"/>
    </row>
    <row r="98" ht="15.75" customHeight="1">
      <c r="A98" s="6" t="s">
        <v>2532</v>
      </c>
      <c r="B98" s="7" t="s">
        <v>2533</v>
      </c>
      <c r="C98" s="4">
        <v>97.0</v>
      </c>
      <c r="D98" s="5" t="s">
        <v>533</v>
      </c>
      <c r="E98" s="4" t="str">
        <f>IFERROR(__xludf.DUMMYFUNCTION("GOOGLETRANSLATE(D98, ""he"", ""en"")"),"on")</f>
        <v>on</v>
      </c>
      <c r="F98" s="4"/>
      <c r="G98" s="4"/>
      <c r="H98" s="4"/>
    </row>
    <row r="99" ht="15.75" customHeight="1">
      <c r="A99" s="6" t="s">
        <v>2534</v>
      </c>
      <c r="B99" s="7" t="s">
        <v>2535</v>
      </c>
      <c r="C99" s="4">
        <v>98.0</v>
      </c>
      <c r="D99" s="5" t="s">
        <v>2536</v>
      </c>
      <c r="E99" s="4" t="str">
        <f>IFERROR(__xludf.DUMMYFUNCTION("GOOGLETRANSLATE(D99, ""he"", ""en"")"),"our sin")</f>
        <v>our sin</v>
      </c>
      <c r="F99" s="4"/>
      <c r="G99" s="4"/>
      <c r="H99" s="4"/>
    </row>
    <row r="100" ht="15.75" customHeight="1">
      <c r="A100" s="6" t="s">
        <v>2537</v>
      </c>
      <c r="B100" s="7" t="s">
        <v>2538</v>
      </c>
      <c r="C100" s="4">
        <v>99.0</v>
      </c>
      <c r="D100" s="5" t="s">
        <v>1103</v>
      </c>
      <c r="E100" s="4" t="str">
        <f>IFERROR(__xludf.DUMMYFUNCTION("GOOGLETRANSLATE(D100, ""he"", ""en"")"),"address")</f>
        <v>address</v>
      </c>
      <c r="F100" s="4"/>
      <c r="G100" s="4"/>
      <c r="H100" s="4"/>
    </row>
    <row r="101" ht="15.75" customHeight="1">
      <c r="A101" s="6" t="s">
        <v>2539</v>
      </c>
      <c r="B101" s="7" t="s">
        <v>2540</v>
      </c>
      <c r="C101" s="4">
        <v>100.0</v>
      </c>
      <c r="D101" s="5" t="s">
        <v>2541</v>
      </c>
      <c r="E101" s="4" t="str">
        <f>IFERROR(__xludf.DUMMYFUNCTION("GOOGLETRANSLATE(D101, ""he"", ""en"")"),"trout:")</f>
        <v>trout:</v>
      </c>
      <c r="F101" s="4"/>
      <c r="G101" s="4"/>
      <c r="H101" s="4"/>
    </row>
    <row r="102" ht="15.75" customHeight="1">
      <c r="A102" s="6" t="s">
        <v>2542</v>
      </c>
      <c r="B102" s="7" t="s">
        <v>2543</v>
      </c>
      <c r="C102" s="4">
        <v>101.0</v>
      </c>
      <c r="D102" s="5" t="s">
        <v>216</v>
      </c>
      <c r="E102" s="4" t="str">
        <f>IFERROR(__xludf.DUMMYFUNCTION("GOOGLETRANSLATE(D102, ""he"", ""en"")"),"{y}")</f>
        <v>{y}</v>
      </c>
      <c r="F102" s="4"/>
      <c r="G102" s="4"/>
      <c r="H102" s="4"/>
    </row>
    <row r="103" ht="15.75" customHeight="1">
      <c r="A103" s="6" t="s">
        <v>2544</v>
      </c>
      <c r="B103" s="7" t="s">
        <v>2545</v>
      </c>
      <c r="C103" s="4">
        <v>102.0</v>
      </c>
      <c r="D103" s="5" t="s">
        <v>2546</v>
      </c>
      <c r="E103" s="4" t="str">
        <f>IFERROR(__xludf.DUMMYFUNCTION("GOOGLETRANSLATE(D103, ""he"", ""en"")"),"why")</f>
        <v>why</v>
      </c>
      <c r="F103" s="4"/>
      <c r="G103" s="4"/>
      <c r="H103" s="4"/>
    </row>
    <row r="104" ht="15.75" customHeight="1">
      <c r="A104" s="8" t="s">
        <v>215</v>
      </c>
      <c r="B104" s="1">
        <v>11.0</v>
      </c>
      <c r="C104" s="4">
        <v>103.0</v>
      </c>
      <c r="D104" s="5" t="s">
        <v>2523</v>
      </c>
      <c r="E104" s="4" t="str">
        <f>IFERROR(__xludf.DUMMYFUNCTION("GOOGLETRANSLATE(D104, ""he"", ""en"")"),"they will say")</f>
        <v>they will say</v>
      </c>
      <c r="F104" s="4"/>
      <c r="G104" s="4"/>
      <c r="H104" s="4"/>
    </row>
    <row r="105" ht="15.75" customHeight="1">
      <c r="A105" s="6" t="s">
        <v>2547</v>
      </c>
      <c r="B105" s="7" t="s">
        <v>2548</v>
      </c>
      <c r="C105" s="4">
        <v>104.0</v>
      </c>
      <c r="D105" s="5" t="s">
        <v>2460</v>
      </c>
      <c r="E105" s="4" t="str">
        <f>IFERROR(__xludf.DUMMYFUNCTION("GOOGLETRANSLATE(D105, ""he"", ""en"")"),"the Gentiles")</f>
        <v>the Gentiles</v>
      </c>
      <c r="F105" s="4"/>
      <c r="G105" s="4"/>
      <c r="H105" s="4"/>
    </row>
    <row r="106" ht="15.75" customHeight="1">
      <c r="A106" s="6" t="s">
        <v>402</v>
      </c>
      <c r="B106" s="7" t="s">
        <v>2549</v>
      </c>
      <c r="C106" s="4">
        <v>105.0</v>
      </c>
      <c r="D106" s="5" t="s">
        <v>2550</v>
      </c>
      <c r="E106" s="4" t="str">
        <f>IFERROR(__xludf.DUMMYFUNCTION("GOOGLETRANSLATE(D106, ""he"", ""en"")"),"Aye")</f>
        <v>Aye</v>
      </c>
      <c r="F106" s="4"/>
      <c r="G106" s="4"/>
      <c r="H106" s="4"/>
    </row>
    <row r="107" ht="15.75" customHeight="1">
      <c r="A107" s="6" t="s">
        <v>2551</v>
      </c>
      <c r="B107" s="7" t="s">
        <v>2552</v>
      </c>
      <c r="C107" s="4">
        <v>106.0</v>
      </c>
      <c r="D107" s="5" t="s">
        <v>2529</v>
      </c>
      <c r="E107" s="4" t="str">
        <f>IFERROR(__xludf.DUMMYFUNCTION("GOOGLETRANSLATE(D107, ""he"", ""en"")"),"their god")</f>
        <v>their god</v>
      </c>
      <c r="F107" s="4"/>
      <c r="G107" s="4"/>
      <c r="H107" s="4"/>
    </row>
    <row r="108" ht="15.75" customHeight="1">
      <c r="A108" s="6" t="s">
        <v>2553</v>
      </c>
      <c r="B108" s="7" t="s">
        <v>2554</v>
      </c>
      <c r="C108" s="4">
        <v>107.0</v>
      </c>
      <c r="D108" s="5" t="s">
        <v>2555</v>
      </c>
      <c r="E108" s="4" t="str">
        <f>IFERROR(__xludf.DUMMYFUNCTION("GOOGLETRANSLATE(D108, ""he"", ""en"")"),"knowing")</f>
        <v>knowing</v>
      </c>
      <c r="F108" s="4"/>
      <c r="G108" s="4"/>
      <c r="H108" s="4"/>
    </row>
    <row r="109" ht="15.75" customHeight="1">
      <c r="A109" s="6" t="s">
        <v>2556</v>
      </c>
      <c r="B109" s="7" t="s">
        <v>2557</v>
      </c>
      <c r="C109" s="4">
        <v>108.0</v>
      </c>
      <c r="D109" s="5" t="s">
        <v>2558</v>
      </c>
      <c r="E109" s="4" t="str">
        <f>IFERROR(__xludf.DUMMYFUNCTION("GOOGLETRANSLATE(D109, ""he"", ""en"")"),"(in Gaim)")</f>
        <v>(in Gaim)</v>
      </c>
      <c r="F109" s="4"/>
      <c r="G109" s="4"/>
      <c r="H109" s="4"/>
    </row>
    <row r="110" ht="15.75" customHeight="1">
      <c r="A110" s="6" t="s">
        <v>2559</v>
      </c>
      <c r="B110" s="7" t="s">
        <v>2560</v>
      </c>
      <c r="C110" s="4">
        <v>109.0</v>
      </c>
      <c r="D110" s="5" t="s">
        <v>2561</v>
      </c>
      <c r="E110" s="4" t="str">
        <f>IFERROR(__xludf.DUMMYFUNCTION("GOOGLETRANSLATE(D110, ""he"", ""en"")"),"in the heathen")</f>
        <v>in the heathen</v>
      </c>
      <c r="F110" s="4"/>
      <c r="G110" s="4"/>
      <c r="H110" s="4"/>
    </row>
    <row r="111" ht="15.75" customHeight="1">
      <c r="A111" s="6" t="s">
        <v>2562</v>
      </c>
      <c r="B111" s="7" t="s">
        <v>2563</v>
      </c>
      <c r="C111" s="4">
        <v>110.0</v>
      </c>
      <c r="D111" s="5" t="s">
        <v>2537</v>
      </c>
      <c r="E111" s="4" t="str">
        <f>IFERROR(__xludf.DUMMYFUNCTION("GOOGLETRANSLATE(D111, ""he"", ""en"")"),"to our eyes")</f>
        <v>to our eyes</v>
      </c>
      <c r="F111" s="4"/>
      <c r="G111" s="4"/>
      <c r="H111" s="4"/>
    </row>
    <row r="112" ht="15.75" customHeight="1">
      <c r="A112" s="6" t="s">
        <v>2564</v>
      </c>
      <c r="B112" s="7" t="s">
        <v>2565</v>
      </c>
      <c r="C112" s="4">
        <v>111.0</v>
      </c>
      <c r="D112" s="5" t="s">
        <v>2539</v>
      </c>
      <c r="E112" s="4" t="str">
        <f>IFERROR(__xludf.DUMMYFUNCTION("GOOGLETRANSLATE(D112, ""he"", ""en"")"),"Revenge")</f>
        <v>Revenge</v>
      </c>
      <c r="F112" s="4"/>
      <c r="G112" s="4"/>
      <c r="H112" s="4"/>
    </row>
    <row r="113" ht="15.75" customHeight="1">
      <c r="A113" s="8" t="s">
        <v>472</v>
      </c>
      <c r="B113" s="1">
        <v>12.0</v>
      </c>
      <c r="C113" s="4">
        <v>112.0</v>
      </c>
      <c r="D113" s="5" t="s">
        <v>2566</v>
      </c>
      <c r="E113" s="4" t="str">
        <f>IFERROR(__xludf.DUMMYFUNCTION("GOOGLETRANSLATE(D113, ""he"", ""en"")"),"blood")</f>
        <v>blood</v>
      </c>
      <c r="F113" s="4"/>
      <c r="G113" s="4"/>
      <c r="H113" s="4"/>
    </row>
    <row r="114" ht="15.75" customHeight="1">
      <c r="A114" s="6" t="s">
        <v>2567</v>
      </c>
      <c r="B114" s="7" t="s">
        <v>2568</v>
      </c>
      <c r="C114" s="4">
        <v>113.0</v>
      </c>
      <c r="D114" s="5" t="s">
        <v>2383</v>
      </c>
      <c r="E114" s="4" t="str">
        <f>IFERROR(__xludf.DUMMYFUNCTION("GOOGLETRANSLATE(D114, ""he"", ""en"")"),"your servants")</f>
        <v>your servants</v>
      </c>
      <c r="F114" s="4"/>
      <c r="G114" s="4"/>
      <c r="H114" s="4"/>
    </row>
    <row r="115" ht="15.75" customHeight="1">
      <c r="A115" s="6" t="s">
        <v>2420</v>
      </c>
      <c r="B115" s="7" t="s">
        <v>2421</v>
      </c>
      <c r="C115" s="4">
        <v>114.0</v>
      </c>
      <c r="D115" s="5" t="s">
        <v>2569</v>
      </c>
      <c r="E115" s="4" t="str">
        <f>IFERROR(__xludf.DUMMYFUNCTION("GOOGLETRANSLATE(D115, ""he"", ""en"")"),"The spill:")</f>
        <v>The spill:</v>
      </c>
      <c r="F115" s="4"/>
      <c r="G115" s="4"/>
      <c r="H115" s="4"/>
    </row>
    <row r="116" ht="15.75" customHeight="1">
      <c r="A116" s="6" t="s">
        <v>2570</v>
      </c>
      <c r="B116" s="7" t="s">
        <v>2571</v>
      </c>
      <c r="C116" s="4">
        <v>115.0</v>
      </c>
      <c r="D116" s="5" t="s">
        <v>233</v>
      </c>
      <c r="E116" s="4" t="str">
        <f>IFERROR(__xludf.DUMMYFUNCTION("GOOGLETRANSLATE(D116, ""he"", ""en"")"),"{y}")</f>
        <v>{y}</v>
      </c>
      <c r="F116" s="4"/>
      <c r="G116" s="4"/>
      <c r="H116" s="4"/>
    </row>
    <row r="117" ht="15.75" customHeight="1">
      <c r="A117" s="6" t="s">
        <v>2572</v>
      </c>
      <c r="B117" s="7" t="s">
        <v>2573</v>
      </c>
      <c r="C117" s="4">
        <v>116.0</v>
      </c>
      <c r="D117" s="5" t="s">
        <v>2574</v>
      </c>
      <c r="E117" s="4" t="str">
        <f>IFERROR(__xludf.DUMMYFUNCTION("GOOGLETRANSLATE(D117, ""he"", ""en"")"),"come")</f>
        <v>come</v>
      </c>
      <c r="F117" s="4"/>
      <c r="G117" s="4"/>
      <c r="H117" s="4"/>
    </row>
    <row r="118" ht="15.75" customHeight="1">
      <c r="A118" s="6" t="s">
        <v>2575</v>
      </c>
      <c r="B118" s="7" t="s">
        <v>2576</v>
      </c>
      <c r="C118" s="4">
        <v>117.0</v>
      </c>
      <c r="D118" s="5" t="s">
        <v>402</v>
      </c>
      <c r="E118" s="4" t="str">
        <f>IFERROR(__xludf.DUMMYFUNCTION("GOOGLETRANSLATE(D118, ""he"", ""en"")"),"in front of you")</f>
        <v>in front of you</v>
      </c>
      <c r="F118" s="4"/>
      <c r="G118" s="4"/>
      <c r="H118" s="4"/>
    </row>
    <row r="119" ht="15.75" customHeight="1">
      <c r="A119" s="6" t="s">
        <v>1035</v>
      </c>
      <c r="B119" s="7" t="s">
        <v>1091</v>
      </c>
      <c r="C119" s="4">
        <v>118.0</v>
      </c>
      <c r="D119" s="5" t="s">
        <v>2551</v>
      </c>
      <c r="E119" s="4" t="str">
        <f>IFERROR(__xludf.DUMMYFUNCTION("GOOGLETRANSLATE(D119, ""he"", ""en"")"),"yawn")</f>
        <v>yawn</v>
      </c>
      <c r="F119" s="4"/>
      <c r="G119" s="4"/>
      <c r="H119" s="4"/>
    </row>
    <row r="120" ht="15.75" customHeight="1">
      <c r="A120" s="6" t="s">
        <v>2577</v>
      </c>
      <c r="B120" s="7" t="s">
        <v>2578</v>
      </c>
      <c r="C120" s="4">
        <v>119.0</v>
      </c>
      <c r="D120" s="5" t="s">
        <v>2553</v>
      </c>
      <c r="E120" s="4" t="str">
        <f>IFERROR(__xludf.DUMMYFUNCTION("GOOGLETRANSLATE(D120, ""he"", ""en"")"),"prisoner")</f>
        <v>prisoner</v>
      </c>
      <c r="F120" s="4"/>
      <c r="G120" s="4"/>
      <c r="H120" s="4"/>
    </row>
    <row r="121" ht="15.75" customHeight="1">
      <c r="A121" s="8" t="s">
        <v>2579</v>
      </c>
      <c r="B121" s="1" t="s">
        <v>2580</v>
      </c>
      <c r="C121" s="4">
        <v>120.0</v>
      </c>
      <c r="D121" s="5" t="s">
        <v>2581</v>
      </c>
      <c r="E121" s="4" t="str">
        <f>IFERROR(__xludf.DUMMYFUNCTION("GOOGLETRANSLATE(D121, ""he"", ""en"")"),"as big")</f>
        <v>as big</v>
      </c>
      <c r="F121" s="4"/>
      <c r="G121" s="4"/>
      <c r="H121" s="4"/>
    </row>
    <row r="122" ht="15.75" customHeight="1">
      <c r="A122" s="8" t="s">
        <v>508</v>
      </c>
      <c r="B122" s="1">
        <v>13.0</v>
      </c>
      <c r="C122" s="4">
        <v>121.0</v>
      </c>
      <c r="D122" s="5" t="s">
        <v>2559</v>
      </c>
      <c r="E122" s="4" t="str">
        <f>IFERROR(__xludf.DUMMYFUNCTION("GOOGLETRANSLATE(D122, ""he"", ""en"")"),"your arm")</f>
        <v>your arm</v>
      </c>
      <c r="F122" s="4"/>
      <c r="G122" s="4"/>
      <c r="H122" s="4"/>
    </row>
    <row r="123" ht="15.75" customHeight="1">
      <c r="A123" s="6" t="s">
        <v>2582</v>
      </c>
      <c r="B123" s="7" t="s">
        <v>2583</v>
      </c>
      <c r="C123" s="4">
        <v>122.0</v>
      </c>
      <c r="D123" s="5" t="s">
        <v>2562</v>
      </c>
      <c r="E123" s="4" t="str">
        <f>IFERROR(__xludf.DUMMYFUNCTION("GOOGLETRANSLATE(D123, ""he"", ""en"")"),"allowed")</f>
        <v>allowed</v>
      </c>
      <c r="F123" s="4"/>
      <c r="G123" s="4"/>
      <c r="H123" s="4"/>
    </row>
    <row r="124" ht="15.75" customHeight="1">
      <c r="A124" s="6" t="s">
        <v>2584</v>
      </c>
      <c r="B124" s="7" t="s">
        <v>972</v>
      </c>
      <c r="C124" s="4">
        <v>123.0</v>
      </c>
      <c r="D124" s="5" t="s">
        <v>861</v>
      </c>
      <c r="E124" s="4" t="str">
        <f>IFERROR(__xludf.DUMMYFUNCTION("GOOGLETRANSLATE(D124, ""he"", ""en"")"),"my son")</f>
        <v>my son</v>
      </c>
      <c r="F124" s="4"/>
      <c r="G124" s="4"/>
      <c r="H124" s="4"/>
    </row>
    <row r="125" ht="15.75" customHeight="1">
      <c r="A125" s="6" t="s">
        <v>2585</v>
      </c>
      <c r="B125" s="7" t="s">
        <v>2586</v>
      </c>
      <c r="C125" s="4">
        <v>124.0</v>
      </c>
      <c r="D125" s="5" t="s">
        <v>2587</v>
      </c>
      <c r="E125" s="4" t="str">
        <f>IFERROR(__xludf.DUMMYFUNCTION("GOOGLETRANSLATE(D125, ""he"", ""en"")"),"mortality:")</f>
        <v>mortality:</v>
      </c>
      <c r="F125" s="4"/>
      <c r="G125" s="4"/>
      <c r="H125" s="4"/>
    </row>
    <row r="126" ht="15.75" customHeight="1">
      <c r="A126" s="6" t="s">
        <v>2588</v>
      </c>
      <c r="B126" s="7" t="s">
        <v>2589</v>
      </c>
      <c r="C126" s="4">
        <v>125.0</v>
      </c>
      <c r="D126" s="5" t="s">
        <v>477</v>
      </c>
      <c r="E126" s="4" t="str">
        <f>IFERROR(__xludf.DUMMYFUNCTION("GOOGLETRANSLATE(D126, ""he"", ""en"")"),"{12}")</f>
        <v>{12}</v>
      </c>
      <c r="F126" s="4"/>
      <c r="G126" s="4"/>
      <c r="H126" s="4"/>
    </row>
    <row r="127" ht="15.75" customHeight="1">
      <c r="A127" s="6" t="s">
        <v>2590</v>
      </c>
      <c r="B127" s="7" t="s">
        <v>2591</v>
      </c>
      <c r="C127" s="4">
        <v>126.0</v>
      </c>
      <c r="D127" s="5" t="s">
        <v>2592</v>
      </c>
      <c r="E127" s="4" t="str">
        <f>IFERROR(__xludf.DUMMYFUNCTION("GOOGLETRANSLATE(D127, ""he"", ""en"")"),"And he returned")</f>
        <v>And he returned</v>
      </c>
      <c r="F127" s="4"/>
      <c r="G127" s="4"/>
      <c r="H127" s="4"/>
    </row>
    <row r="128" ht="15.75" customHeight="1">
      <c r="A128" s="6" t="s">
        <v>2593</v>
      </c>
      <c r="B128" s="7" t="s">
        <v>31</v>
      </c>
      <c r="C128" s="4">
        <v>127.0</v>
      </c>
      <c r="D128" s="5" t="s">
        <v>2425</v>
      </c>
      <c r="E128" s="4" t="str">
        <f>IFERROR(__xludf.DUMMYFUNCTION("GOOGLETRANSLATE(D128, ""he"", ""en"")"),"to our neighbors")</f>
        <v>to our neighbors</v>
      </c>
      <c r="F128" s="4"/>
      <c r="G128" s="4"/>
      <c r="H128" s="4"/>
    </row>
    <row r="129" ht="15.75" customHeight="1">
      <c r="A129" s="6" t="s">
        <v>203</v>
      </c>
      <c r="B129" s="7" t="s">
        <v>677</v>
      </c>
      <c r="C129" s="4">
        <v>128.0</v>
      </c>
      <c r="D129" s="5" t="s">
        <v>2594</v>
      </c>
      <c r="E129" s="4" t="str">
        <f>IFERROR(__xludf.DUMMYFUNCTION("GOOGLETRANSLATE(D129, ""he"", ""en"")"),"sevenfold")</f>
        <v>sevenfold</v>
      </c>
      <c r="F129" s="4"/>
      <c r="G129" s="4"/>
      <c r="H129" s="4"/>
    </row>
    <row r="130" ht="15.75" customHeight="1">
      <c r="A130" s="6" t="s">
        <v>721</v>
      </c>
      <c r="B130" s="7" t="s">
        <v>2595</v>
      </c>
      <c r="C130" s="4">
        <v>129.0</v>
      </c>
      <c r="D130" s="5" t="s">
        <v>545</v>
      </c>
      <c r="E130" s="4" t="str">
        <f>IFERROR(__xludf.DUMMYFUNCTION("GOOGLETRANSLATE(D130, ""he"", ""en"")"),"to")</f>
        <v>to</v>
      </c>
      <c r="F130" s="4"/>
      <c r="G130" s="4"/>
      <c r="H130" s="4"/>
    </row>
    <row r="131" ht="15.75" customHeight="1">
      <c r="A131" s="6" t="s">
        <v>711</v>
      </c>
      <c r="B131" s="7" t="s">
        <v>2596</v>
      </c>
      <c r="C131" s="4">
        <v>130.0</v>
      </c>
      <c r="D131" s="5" t="s">
        <v>2597</v>
      </c>
      <c r="E131" s="4" t="str">
        <f>IFERROR(__xludf.DUMMYFUNCTION("GOOGLETRANSLATE(D131, ""he"", ""en"")"),"their bosom")</f>
        <v>their bosom</v>
      </c>
      <c r="F131" s="4"/>
      <c r="G131" s="4"/>
      <c r="H131" s="4"/>
    </row>
    <row r="132" ht="15.75" customHeight="1">
      <c r="A132" s="6" t="s">
        <v>2598</v>
      </c>
      <c r="B132" s="7" t="s">
        <v>2599</v>
      </c>
      <c r="C132" s="4">
        <v>131.0</v>
      </c>
      <c r="D132" s="5" t="s">
        <v>2600</v>
      </c>
      <c r="E132" s="4" t="str">
        <f>IFERROR(__xludf.DUMMYFUNCTION("GOOGLETRANSLATE(D132, ""he"", ""en"")"),"shame on you")</f>
        <v>shame on you</v>
      </c>
      <c r="F132" s="4"/>
      <c r="G132" s="4"/>
      <c r="H132" s="4"/>
    </row>
    <row r="133" ht="15.75" customHeight="1">
      <c r="A133" s="6" t="s">
        <v>2601</v>
      </c>
      <c r="B133" s="7" t="s">
        <v>2602</v>
      </c>
      <c r="C133" s="4">
        <v>132.0</v>
      </c>
      <c r="D133" s="5" t="s">
        <v>1039</v>
      </c>
      <c r="E133" s="4" t="str">
        <f>IFERROR(__xludf.DUMMYFUNCTION("GOOGLETRANSLATE(D133, ""he"", ""en"")"),"which")</f>
        <v>which</v>
      </c>
      <c r="F133" s="4"/>
      <c r="G133" s="4"/>
      <c r="H133" s="4"/>
    </row>
    <row r="134" ht="15.75" customHeight="1">
      <c r="C134" s="4">
        <v>133.0</v>
      </c>
      <c r="D134" s="5" t="s">
        <v>2577</v>
      </c>
      <c r="E134" s="4" t="str">
        <f>IFERROR(__xludf.DUMMYFUNCTION("GOOGLETRANSLATE(D134, ""he"", ""en"")"),"shame on you")</f>
        <v>shame on you</v>
      </c>
      <c r="F134" s="4"/>
      <c r="G134" s="4"/>
      <c r="H134" s="4"/>
    </row>
    <row r="135" ht="15.75" customHeight="1">
      <c r="C135" s="4">
        <v>134.0</v>
      </c>
      <c r="D135" s="5" t="s">
        <v>2603</v>
      </c>
      <c r="E135" s="4" t="str">
        <f>IFERROR(__xludf.DUMMYFUNCTION("GOOGLETRANSLATE(D135, ""he"", ""en"")"),"Sir:")</f>
        <v>Sir:</v>
      </c>
      <c r="F135" s="4"/>
      <c r="G135" s="4"/>
      <c r="H135" s="4"/>
    </row>
    <row r="136" ht="15.75" customHeight="1">
      <c r="C136" s="4">
        <v>135.0</v>
      </c>
      <c r="D136" s="5" t="s">
        <v>513</v>
      </c>
      <c r="E136" s="4" t="str">
        <f>IFERROR(__xludf.DUMMYFUNCTION("GOOGLETRANSLATE(D136, ""he"", ""en"")"),"{13}")</f>
        <v>{13}</v>
      </c>
      <c r="F136" s="4"/>
      <c r="G136" s="4"/>
      <c r="H136" s="4"/>
    </row>
    <row r="137" ht="15.75" customHeight="1">
      <c r="C137" s="4">
        <v>136.0</v>
      </c>
      <c r="D137" s="5" t="s">
        <v>2582</v>
      </c>
      <c r="E137" s="4" t="str">
        <f>IFERROR(__xludf.DUMMYFUNCTION("GOOGLETRANSLATE(D137, ""he"", ""en"")"),"and we")</f>
        <v>and we</v>
      </c>
      <c r="F137" s="4"/>
      <c r="G137" s="4"/>
      <c r="H137" s="4"/>
    </row>
    <row r="138" ht="15.75" customHeight="1">
      <c r="C138" s="4">
        <v>137.0</v>
      </c>
      <c r="D138" s="5" t="s">
        <v>2604</v>
      </c>
      <c r="E138" s="4" t="str">
        <f>IFERROR(__xludf.DUMMYFUNCTION("GOOGLETRANSLATE(D138, ""he"", ""en"")"),"your people")</f>
        <v>your people</v>
      </c>
      <c r="F138" s="4"/>
      <c r="G138" s="4"/>
      <c r="H138" s="4"/>
    </row>
    <row r="139" ht="15.75" customHeight="1">
      <c r="C139" s="4">
        <v>138.0</v>
      </c>
      <c r="D139" s="5" t="s">
        <v>2585</v>
      </c>
      <c r="E139" s="4" t="str">
        <f>IFERROR(__xludf.DUMMYFUNCTION("GOOGLETRANSLATE(D139, ""he"", ""en"")"),"and a shepherd")</f>
        <v>and a shepherd</v>
      </c>
      <c r="F139" s="4"/>
      <c r="G139" s="4"/>
      <c r="H139" s="4"/>
    </row>
    <row r="140" ht="15.75" customHeight="1">
      <c r="C140" s="4">
        <v>139.0</v>
      </c>
      <c r="D140" s="5" t="s">
        <v>2588</v>
      </c>
      <c r="E140" s="4" t="str">
        <f>IFERROR(__xludf.DUMMYFUNCTION("GOOGLETRANSLATE(D140, ""he"", ""en"")"),"your wife")</f>
        <v>your wife</v>
      </c>
      <c r="F140" s="4"/>
      <c r="G140" s="4"/>
      <c r="H140" s="4"/>
    </row>
    <row r="141" ht="15.75" customHeight="1">
      <c r="C141" s="4">
        <v>140.0</v>
      </c>
      <c r="D141" s="5" t="s">
        <v>2590</v>
      </c>
      <c r="E141" s="4" t="str">
        <f>IFERROR(__xludf.DUMMYFUNCTION("GOOGLETRANSLATE(D141, ""he"", ""en"")"),"We will confess")</f>
        <v>We will confess</v>
      </c>
      <c r="F141" s="4"/>
      <c r="G141" s="4"/>
      <c r="H141" s="4"/>
    </row>
    <row r="142" ht="15.75" customHeight="1">
      <c r="C142" s="4">
        <v>141.0</v>
      </c>
      <c r="D142" s="5" t="s">
        <v>32</v>
      </c>
      <c r="E142" s="4" t="str">
        <f>IFERROR(__xludf.DUMMYFUNCTION("GOOGLETRANSLATE(D142, ""he"", ""en"")"),"to you")</f>
        <v>to you</v>
      </c>
      <c r="F142" s="4"/>
      <c r="G142" s="4"/>
      <c r="H142" s="4"/>
    </row>
    <row r="143" ht="15.75" customHeight="1">
      <c r="C143" s="4">
        <v>142.0</v>
      </c>
      <c r="D143" s="5" t="s">
        <v>203</v>
      </c>
      <c r="E143" s="4" t="str">
        <f>IFERROR(__xludf.DUMMYFUNCTION("GOOGLETRANSLATE(D143, ""he"", ""en"")"),"forever")</f>
        <v>forever</v>
      </c>
      <c r="F143" s="4"/>
      <c r="G143" s="4"/>
      <c r="H143" s="4"/>
    </row>
    <row r="144" ht="15.75" customHeight="1">
      <c r="C144" s="4">
        <v>143.0</v>
      </c>
      <c r="D144" s="5" t="s">
        <v>721</v>
      </c>
      <c r="E144" s="4" t="str">
        <f>IFERROR(__xludf.DUMMYFUNCTION("GOOGLETRANSLATE(D144, ""he"", ""en"")"),"for a generation")</f>
        <v>for a generation</v>
      </c>
      <c r="F144" s="4"/>
      <c r="G144" s="4"/>
      <c r="H144" s="4"/>
    </row>
    <row r="145" ht="15.75" customHeight="1">
      <c r="C145" s="4">
        <v>144.0</v>
      </c>
      <c r="D145" s="5" t="s">
        <v>711</v>
      </c>
      <c r="E145" s="4" t="str">
        <f>IFERROR(__xludf.DUMMYFUNCTION("GOOGLETRANSLATE(D145, ""he"", ""en"")"),"and dore")</f>
        <v>and dore</v>
      </c>
      <c r="F145" s="4"/>
      <c r="G145" s="4"/>
      <c r="H145" s="4"/>
    </row>
    <row r="146" ht="15.75" customHeight="1">
      <c r="C146" s="4">
        <v>145.0</v>
      </c>
      <c r="D146" s="5" t="s">
        <v>2605</v>
      </c>
      <c r="E146" s="4" t="str">
        <f>IFERROR(__xludf.DUMMYFUNCTION("GOOGLETRANSLATE(D146, ""he"", ""en"")"),"be told")</f>
        <v>be told</v>
      </c>
      <c r="F146" s="4"/>
      <c r="G146" s="4"/>
      <c r="H146" s="4"/>
    </row>
    <row r="147" ht="15.75" customHeight="1">
      <c r="C147" s="4">
        <v>146.0</v>
      </c>
      <c r="D147" s="5" t="s">
        <v>2606</v>
      </c>
      <c r="E147" s="4" t="str">
        <f>IFERROR(__xludf.DUMMYFUNCTION("GOOGLETRANSLATE(D147, ""he"", ""en"")"),"Your praise:")</f>
        <v>Your praise:</v>
      </c>
      <c r="F147" s="4"/>
      <c r="G147" s="4"/>
      <c r="H147" s="4"/>
    </row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1.0" footer="0.0" header="0.0" left="0.75" right="0.75" top="1.0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5" width="12.63"/>
    <col customWidth="1" min="6" max="26" width="8.63"/>
  </cols>
  <sheetData>
    <row r="1" ht="15.75" customHeight="1">
      <c r="A1" s="17" t="s">
        <v>0</v>
      </c>
      <c r="B1" s="17" t="s">
        <v>1</v>
      </c>
      <c r="C1" s="2" t="s">
        <v>2</v>
      </c>
      <c r="D1" s="2" t="s">
        <v>3</v>
      </c>
      <c r="E1" s="18" t="s">
        <v>4</v>
      </c>
      <c r="F1" s="2" t="s">
        <v>5</v>
      </c>
      <c r="G1" s="2" t="s">
        <v>6</v>
      </c>
      <c r="H1" s="2" t="s">
        <v>7</v>
      </c>
    </row>
    <row r="2" ht="15.75" customHeight="1">
      <c r="A2" s="8" t="s">
        <v>8</v>
      </c>
      <c r="B2" s="17">
        <v>1.0</v>
      </c>
      <c r="C2" s="4">
        <v>1.0</v>
      </c>
      <c r="D2" s="5" t="s">
        <v>9</v>
      </c>
      <c r="E2" s="4" t="str">
        <f>IFERROR(__xludf.DUMMYFUNCTION("GOOGLETRANSLATE(D2, ""he"", ""en"")"),"{A}")</f>
        <v>{A}</v>
      </c>
      <c r="F2" s="4"/>
      <c r="G2" s="4"/>
      <c r="H2" s="4"/>
    </row>
    <row r="3" ht="15.75" customHeight="1">
      <c r="A3" s="8" t="s">
        <v>2607</v>
      </c>
      <c r="B3" s="17" t="s">
        <v>2608</v>
      </c>
      <c r="C3" s="4">
        <v>2.0</v>
      </c>
      <c r="D3" s="5" t="s">
        <v>12</v>
      </c>
      <c r="E3" s="4" t="str">
        <f>IFERROR(__xludf.DUMMYFUNCTION("GOOGLETRANSLATE(D3, ""he"", ""en"")"),"to win")</f>
        <v>to win</v>
      </c>
      <c r="F3" s="4"/>
      <c r="G3" s="4"/>
      <c r="H3" s="4"/>
    </row>
    <row r="4" ht="15.75" customHeight="1">
      <c r="A4" s="8" t="s">
        <v>2609</v>
      </c>
      <c r="B4" s="17" t="s">
        <v>534</v>
      </c>
      <c r="C4" s="4">
        <v>3.0</v>
      </c>
      <c r="D4" s="5" t="s">
        <v>545</v>
      </c>
      <c r="E4" s="4" t="str">
        <f>IFERROR(__xludf.DUMMYFUNCTION("GOOGLETRANSLATE(D4, ""he"", ""en"")"),"to")</f>
        <v>to</v>
      </c>
      <c r="F4" s="4"/>
      <c r="G4" s="4"/>
      <c r="H4" s="4"/>
    </row>
    <row r="5" ht="15.75" customHeight="1">
      <c r="A5" s="8" t="s">
        <v>2610</v>
      </c>
      <c r="B5" s="17" t="s">
        <v>2611</v>
      </c>
      <c r="C5" s="4">
        <v>4.0</v>
      </c>
      <c r="D5" s="5" t="s">
        <v>2612</v>
      </c>
      <c r="E5" s="4" t="str">
        <f>IFERROR(__xludf.DUMMYFUNCTION("GOOGLETRANSLATE(D5, ""he"", ""en"")"),"Six years")</f>
        <v>Six years</v>
      </c>
      <c r="F5" s="4"/>
      <c r="G5" s="4"/>
      <c r="H5" s="4"/>
    </row>
    <row r="6" ht="15.75" customHeight="1">
      <c r="A6" s="8" t="s">
        <v>2613</v>
      </c>
      <c r="B6" s="17" t="s">
        <v>1081</v>
      </c>
      <c r="C6" s="4">
        <v>5.0</v>
      </c>
      <c r="D6" s="5" t="s">
        <v>1080</v>
      </c>
      <c r="E6" s="4" t="str">
        <f>IFERROR(__xludf.DUMMYFUNCTION("GOOGLETRANSLATE(D6, ""he"", ""en"")"),"testimony")</f>
        <v>testimony</v>
      </c>
      <c r="F6" s="4"/>
      <c r="G6" s="4"/>
      <c r="H6" s="4"/>
    </row>
    <row r="7" ht="15.75" customHeight="1">
      <c r="A7" s="8" t="s">
        <v>2614</v>
      </c>
      <c r="B7" s="17" t="s">
        <v>2615</v>
      </c>
      <c r="C7" s="4">
        <v>6.0</v>
      </c>
      <c r="D7" s="5" t="s">
        <v>20</v>
      </c>
      <c r="E7" s="4" t="str">
        <f>IFERROR(__xludf.DUMMYFUNCTION("GOOGLETRANSLATE(D7, ""he"", ""en"")"),"to add")</f>
        <v>to add</v>
      </c>
      <c r="F7" s="4"/>
      <c r="G7" s="4"/>
      <c r="H7" s="4"/>
    </row>
    <row r="8" ht="15.75" customHeight="1">
      <c r="A8" s="8" t="s">
        <v>2616</v>
      </c>
      <c r="B8" s="17" t="s">
        <v>2617</v>
      </c>
      <c r="C8" s="4">
        <v>7.0</v>
      </c>
      <c r="D8" s="5" t="s">
        <v>541</v>
      </c>
      <c r="E8" s="4" t="str">
        <f>IFERROR(__xludf.DUMMYFUNCTION("GOOGLETRANSLATE(D8, ""he"", ""en"")"),"psalm:")</f>
        <v>psalm:</v>
      </c>
      <c r="F8" s="4"/>
      <c r="G8" s="4"/>
      <c r="H8" s="4"/>
    </row>
    <row r="9" ht="15.75" customHeight="1">
      <c r="A9" s="8" t="s">
        <v>25</v>
      </c>
      <c r="B9" s="17">
        <v>2.0</v>
      </c>
      <c r="C9" s="4">
        <v>8.0</v>
      </c>
      <c r="D9" s="5" t="s">
        <v>26</v>
      </c>
      <c r="E9" s="4" t="str">
        <f>IFERROR(__xludf.DUMMYFUNCTION("GOOGLETRANSLATE(D9, ""he"", ""en"")"),"{on}")</f>
        <v>{on}</v>
      </c>
      <c r="F9" s="4"/>
      <c r="G9" s="4"/>
      <c r="H9" s="4"/>
    </row>
    <row r="10" ht="15.75" customHeight="1">
      <c r="A10" s="6" t="s">
        <v>2618</v>
      </c>
      <c r="B10" s="19" t="s">
        <v>2619</v>
      </c>
      <c r="C10" s="4">
        <v>9.0</v>
      </c>
      <c r="D10" s="5" t="s">
        <v>2618</v>
      </c>
      <c r="E10" s="4" t="str">
        <f>IFERROR(__xludf.DUMMYFUNCTION("GOOGLETRANSLATE(D10, ""he"", ""en"")"),"evil")</f>
        <v>evil</v>
      </c>
      <c r="F10" s="4"/>
      <c r="G10" s="4"/>
      <c r="H10" s="4"/>
    </row>
    <row r="11" ht="15.75" customHeight="1">
      <c r="A11" s="6" t="s">
        <v>2131</v>
      </c>
      <c r="B11" s="19" t="s">
        <v>2620</v>
      </c>
      <c r="C11" s="4">
        <v>10.0</v>
      </c>
      <c r="D11" s="5" t="s">
        <v>1624</v>
      </c>
      <c r="E11" s="4" t="str">
        <f>IFERROR(__xludf.DUMMYFUNCTION("GOOGLETRANSLATE(D11, ""he"", ""en"")"),"Israel")</f>
        <v>Israel</v>
      </c>
      <c r="F11" s="4"/>
      <c r="G11" s="4"/>
      <c r="H11" s="4"/>
    </row>
    <row r="12" ht="15.75" customHeight="1">
      <c r="A12" s="6" t="s">
        <v>1001</v>
      </c>
      <c r="B12" s="19" t="s">
        <v>1002</v>
      </c>
      <c r="C12" s="4">
        <v>11.0</v>
      </c>
      <c r="D12" s="5" t="s">
        <v>1001</v>
      </c>
      <c r="E12" s="4" t="str">
        <f>IFERROR(__xludf.DUMMYFUNCTION("GOOGLETRANSLATE(D12, ""he"", ""en"")"),"the listening")</f>
        <v>the listening</v>
      </c>
      <c r="F12" s="4"/>
      <c r="G12" s="4"/>
      <c r="H12" s="4"/>
    </row>
    <row r="13" ht="15.75" customHeight="1">
      <c r="A13" s="6" t="s">
        <v>2621</v>
      </c>
      <c r="B13" s="19" t="s">
        <v>2622</v>
      </c>
      <c r="C13" s="4">
        <v>12.0</v>
      </c>
      <c r="D13" s="5" t="s">
        <v>2621</v>
      </c>
      <c r="E13" s="4" t="str">
        <f>IFERROR(__xludf.DUMMYFUNCTION("GOOGLETRANSLATE(D13, ""he"", ""en"")"),"driver")</f>
        <v>driver</v>
      </c>
      <c r="F13" s="4"/>
      <c r="G13" s="4"/>
      <c r="H13" s="4"/>
    </row>
    <row r="14" ht="15.75" customHeight="1">
      <c r="A14" s="6" t="s">
        <v>2623</v>
      </c>
      <c r="B14" s="19" t="s">
        <v>2624</v>
      </c>
      <c r="C14" s="4">
        <v>13.0</v>
      </c>
      <c r="D14" s="5" t="s">
        <v>2027</v>
      </c>
      <c r="E14" s="4" t="str">
        <f>IFERROR(__xludf.DUMMYFUNCTION("GOOGLETRANSLATE(D14, ""he"", ""en"")"),"as a sheep")</f>
        <v>as a sheep</v>
      </c>
      <c r="F14" s="4"/>
      <c r="G14" s="4"/>
      <c r="H14" s="4"/>
    </row>
    <row r="15" ht="15.75" customHeight="1">
      <c r="A15" s="6" t="s">
        <v>2243</v>
      </c>
      <c r="B15" s="19" t="s">
        <v>2244</v>
      </c>
      <c r="C15" s="4">
        <v>14.0</v>
      </c>
      <c r="D15" s="5" t="s">
        <v>2243</v>
      </c>
      <c r="E15" s="4" t="str">
        <f>IFERROR(__xludf.DUMMYFUNCTION("GOOGLETRANSLATE(D15, ""he"", ""en"")"),"adds")</f>
        <v>adds</v>
      </c>
      <c r="F15" s="4"/>
      <c r="G15" s="4"/>
      <c r="H15" s="4"/>
    </row>
    <row r="16" ht="15.75" customHeight="1">
      <c r="A16" s="6" t="s">
        <v>2625</v>
      </c>
      <c r="B16" s="19" t="s">
        <v>2626</v>
      </c>
      <c r="C16" s="4">
        <v>15.0</v>
      </c>
      <c r="D16" s="5" t="s">
        <v>2627</v>
      </c>
      <c r="E16" s="4" t="str">
        <f>IFERROR(__xludf.DUMMYFUNCTION("GOOGLETRANSLATE(D16, ""he"", ""en"")"),"sat down")</f>
        <v>sat down</v>
      </c>
      <c r="F16" s="4"/>
      <c r="G16" s="4"/>
      <c r="H16" s="4"/>
    </row>
    <row r="17" ht="15.75" customHeight="1">
      <c r="A17" s="6" t="s">
        <v>2628</v>
      </c>
      <c r="B17" s="19" t="s">
        <v>2629</v>
      </c>
      <c r="C17" s="4">
        <v>16.0</v>
      </c>
      <c r="D17" s="5" t="s">
        <v>2630</v>
      </c>
      <c r="E17" s="4" t="str">
        <f>IFERROR(__xludf.DUMMYFUNCTION("GOOGLETRANSLATE(D17, ""he"", ""en"")"),"the cherubim")</f>
        <v>the cherubim</v>
      </c>
      <c r="F17" s="4"/>
      <c r="G17" s="4"/>
      <c r="H17" s="4"/>
    </row>
    <row r="18" ht="15.75" customHeight="1">
      <c r="A18" s="6" t="s">
        <v>2631</v>
      </c>
      <c r="B18" s="19" t="s">
        <v>2632</v>
      </c>
      <c r="C18" s="4">
        <v>17.0</v>
      </c>
      <c r="D18" s="5" t="s">
        <v>2633</v>
      </c>
      <c r="E18" s="4" t="str">
        <f>IFERROR(__xludf.DUMMYFUNCTION("GOOGLETRANSLATE(D18, ""he"", ""en"")"),"Appearance:")</f>
        <v>Appearance:</v>
      </c>
      <c r="F18" s="4"/>
      <c r="G18" s="4"/>
      <c r="H18" s="4"/>
    </row>
    <row r="19" ht="15.75" customHeight="1">
      <c r="A19" s="8" t="s">
        <v>49</v>
      </c>
      <c r="B19" s="17">
        <v>3.0</v>
      </c>
      <c r="C19" s="4">
        <v>18.0</v>
      </c>
      <c r="D19" s="5" t="s">
        <v>50</v>
      </c>
      <c r="E19" s="4" t="str">
        <f>IFERROR(__xludf.DUMMYFUNCTION("GOOGLETRANSLATE(D19, ""he"", ""en"")"),"{third}")</f>
        <v>{third}</v>
      </c>
      <c r="F19" s="4"/>
      <c r="G19" s="4"/>
      <c r="H19" s="4"/>
    </row>
    <row r="20" ht="15.75" customHeight="1">
      <c r="A20" s="8" t="s">
        <v>2634</v>
      </c>
      <c r="B20" s="17" t="s">
        <v>2635</v>
      </c>
      <c r="C20" s="4">
        <v>19.0</v>
      </c>
      <c r="D20" s="5" t="s">
        <v>2636</v>
      </c>
      <c r="E20" s="4" t="str">
        <f>IFERROR(__xludf.DUMMYFUNCTION("GOOGLETRANSLATE(D20, ""he"", ""en"")"),"before")</f>
        <v>before</v>
      </c>
      <c r="F20" s="4"/>
      <c r="G20" s="4"/>
      <c r="H20" s="4"/>
    </row>
    <row r="21" ht="15.75" customHeight="1">
      <c r="A21" s="8" t="s">
        <v>2637</v>
      </c>
      <c r="B21" s="17" t="s">
        <v>2638</v>
      </c>
      <c r="C21" s="4">
        <v>20.0</v>
      </c>
      <c r="D21" s="5" t="s">
        <v>1177</v>
      </c>
      <c r="E21" s="4" t="str">
        <f>IFERROR(__xludf.DUMMYFUNCTION("GOOGLETRANSLATE(D21, ""he"", ""en"")"),"Ephraim")</f>
        <v>Ephraim</v>
      </c>
      <c r="F21" s="4"/>
      <c r="G21" s="4"/>
      <c r="H21" s="4"/>
    </row>
    <row r="22" ht="15.75" customHeight="1">
      <c r="A22" s="8" t="s">
        <v>2639</v>
      </c>
      <c r="B22" s="17" t="s">
        <v>2640</v>
      </c>
      <c r="C22" s="4">
        <v>21.0</v>
      </c>
      <c r="D22" s="5" t="s">
        <v>2641</v>
      </c>
      <c r="E22" s="4" t="str">
        <f>IFERROR(__xludf.DUMMYFUNCTION("GOOGLETRANSLATE(D22, ""he"", ""en"")"),"And Benjamin")</f>
        <v>And Benjamin</v>
      </c>
      <c r="F22" s="4"/>
      <c r="G22" s="4"/>
      <c r="H22" s="4"/>
    </row>
    <row r="23" ht="15.75" customHeight="1">
      <c r="A23" s="8" t="s">
        <v>2642</v>
      </c>
      <c r="B23" s="17" t="s">
        <v>2643</v>
      </c>
      <c r="C23" s="4">
        <v>22.0</v>
      </c>
      <c r="D23" s="5" t="s">
        <v>2644</v>
      </c>
      <c r="E23" s="4" t="str">
        <f>IFERROR(__xludf.DUMMYFUNCTION("GOOGLETRANSLATE(D23, ""he"", ""en"")"),"and Manasseh")</f>
        <v>and Manasseh</v>
      </c>
      <c r="F23" s="4"/>
      <c r="G23" s="4"/>
      <c r="H23" s="4"/>
    </row>
    <row r="24" ht="15.75" customHeight="1">
      <c r="A24" s="6" t="s">
        <v>2645</v>
      </c>
      <c r="B24" s="19" t="s">
        <v>2646</v>
      </c>
      <c r="C24" s="4">
        <v>23.0</v>
      </c>
      <c r="D24" s="5" t="s">
        <v>2645</v>
      </c>
      <c r="E24" s="4" t="str">
        <f>IFERROR(__xludf.DUMMYFUNCTION("GOOGLETRANSLATE(D24, ""he"", ""en"")"),"Arousal")</f>
        <v>Arousal</v>
      </c>
      <c r="F24" s="4"/>
      <c r="G24" s="4"/>
      <c r="H24" s="4"/>
    </row>
    <row r="25" ht="15.75" customHeight="1">
      <c r="A25" s="8" t="s">
        <v>2647</v>
      </c>
      <c r="B25" s="17" t="s">
        <v>2648</v>
      </c>
      <c r="C25" s="4">
        <v>24.0</v>
      </c>
      <c r="D25" s="5" t="s">
        <v>1099</v>
      </c>
      <c r="E25" s="4" t="str">
        <f>IFERROR(__xludf.DUMMYFUNCTION("GOOGLETRANSLATE(D25, ""he"", ""en"")"),"you")</f>
        <v>you</v>
      </c>
      <c r="F25" s="4"/>
      <c r="G25" s="4"/>
      <c r="H25" s="4"/>
    </row>
    <row r="26" ht="15.75" customHeight="1">
      <c r="A26" s="8" t="s">
        <v>2649</v>
      </c>
      <c r="B26" s="17" t="s">
        <v>2650</v>
      </c>
      <c r="C26" s="4">
        <v>25.0</v>
      </c>
      <c r="D26" s="5" t="s">
        <v>2651</v>
      </c>
      <c r="E26" s="4" t="str">
        <f>IFERROR(__xludf.DUMMYFUNCTION("GOOGLETRANSLATE(D26, ""he"", ""en"")"),"your bravery")</f>
        <v>your bravery</v>
      </c>
      <c r="F26" s="4"/>
      <c r="G26" s="4"/>
      <c r="H26" s="4"/>
    </row>
    <row r="27" ht="15.75" customHeight="1">
      <c r="A27" s="8" t="s">
        <v>2652</v>
      </c>
      <c r="B27" s="17" t="s">
        <v>2653</v>
      </c>
      <c r="C27" s="4">
        <v>26.0</v>
      </c>
      <c r="D27" s="5" t="s">
        <v>2654</v>
      </c>
      <c r="E27" s="4" t="str">
        <f>IFERROR(__xludf.DUMMYFUNCTION("GOOGLETRANSLATE(D27, ""he"", ""en"")"),"And go")</f>
        <v>And go</v>
      </c>
      <c r="F27" s="4"/>
      <c r="G27" s="4"/>
      <c r="H27" s="4"/>
    </row>
    <row r="28" ht="15.75" customHeight="1">
      <c r="A28" s="8" t="s">
        <v>2655</v>
      </c>
      <c r="B28" s="17" t="s">
        <v>2656</v>
      </c>
      <c r="C28" s="4">
        <v>27.0</v>
      </c>
      <c r="D28" s="5" t="s">
        <v>2657</v>
      </c>
      <c r="E28" s="4" t="str">
        <f>IFERROR(__xludf.DUMMYFUNCTION("GOOGLETRANSLATE(D28, ""he"", ""en"")"),"for her salvation")</f>
        <v>for her salvation</v>
      </c>
      <c r="F28" s="4"/>
      <c r="G28" s="4"/>
      <c r="H28" s="4"/>
    </row>
    <row r="29" ht="15.75" customHeight="1">
      <c r="A29" s="8" t="s">
        <v>69</v>
      </c>
      <c r="B29" s="17">
        <v>4.0</v>
      </c>
      <c r="C29" s="4">
        <v>28.0</v>
      </c>
      <c r="D29" s="5" t="s">
        <v>2658</v>
      </c>
      <c r="E29" s="4" t="str">
        <f>IFERROR(__xludf.DUMMYFUNCTION("GOOGLETRANSLATE(D29, ""he"", ""en"")"),"us:")</f>
        <v>us:</v>
      </c>
      <c r="F29" s="4"/>
      <c r="G29" s="4"/>
      <c r="H29" s="4"/>
    </row>
    <row r="30" ht="15.75" customHeight="1">
      <c r="A30" s="6" t="s">
        <v>35</v>
      </c>
      <c r="B30" s="19" t="s">
        <v>34</v>
      </c>
      <c r="C30" s="4">
        <v>29.0</v>
      </c>
      <c r="D30" s="5" t="s">
        <v>70</v>
      </c>
      <c r="E30" s="4" t="str">
        <f>IFERROR(__xludf.DUMMYFUNCTION("GOOGLETRANSLATE(D30, ""he"", ""en"")"),"{d}")</f>
        <v>{d}</v>
      </c>
      <c r="F30" s="4"/>
      <c r="G30" s="4"/>
      <c r="H30" s="4"/>
    </row>
    <row r="31" ht="15.75" customHeight="1">
      <c r="A31" s="6" t="s">
        <v>2659</v>
      </c>
      <c r="B31" s="19" t="s">
        <v>2660</v>
      </c>
      <c r="C31" s="4">
        <v>30.0</v>
      </c>
      <c r="D31" s="5" t="s">
        <v>35</v>
      </c>
      <c r="E31" s="4" t="str">
        <f>IFERROR(__xludf.DUMMYFUNCTION("GOOGLETRANSLATE(D31, ""he"", ""en"")"),"god")</f>
        <v>god</v>
      </c>
      <c r="F31" s="4"/>
      <c r="G31" s="4"/>
      <c r="H31" s="4"/>
    </row>
    <row r="32" ht="15.75" customHeight="1">
      <c r="A32" s="6" t="s">
        <v>2661</v>
      </c>
      <c r="B32" s="19" t="s">
        <v>2662</v>
      </c>
      <c r="C32" s="4">
        <v>31.0</v>
      </c>
      <c r="D32" s="5" t="s">
        <v>2663</v>
      </c>
      <c r="E32" s="4" t="str">
        <f>IFERROR(__xludf.DUMMYFUNCTION("GOOGLETRANSLATE(D32, ""he"", ""en"")"),"We replied")</f>
        <v>We replied</v>
      </c>
      <c r="F32" s="4"/>
      <c r="G32" s="4"/>
      <c r="H32" s="4"/>
    </row>
    <row r="33" ht="15.75" customHeight="1">
      <c r="A33" s="6" t="s">
        <v>2664</v>
      </c>
      <c r="B33" s="19" t="s">
        <v>2665</v>
      </c>
      <c r="C33" s="4">
        <v>32.0</v>
      </c>
      <c r="D33" s="5" t="s">
        <v>2661</v>
      </c>
      <c r="E33" s="4" t="str">
        <f>IFERROR(__xludf.DUMMYFUNCTION("GOOGLETRANSLATE(D33, ""he"", ""en"")"),"and the light")</f>
        <v>and the light</v>
      </c>
      <c r="F33" s="4"/>
      <c r="G33" s="4"/>
      <c r="H33" s="4"/>
    </row>
    <row r="34" ht="15.75" customHeight="1">
      <c r="A34" s="6" t="s">
        <v>2666</v>
      </c>
      <c r="B34" s="19" t="s">
        <v>2667</v>
      </c>
      <c r="C34" s="4">
        <v>33.0</v>
      </c>
      <c r="D34" s="5" t="s">
        <v>2668</v>
      </c>
      <c r="E34" s="4" t="str">
        <f>IFERROR(__xludf.DUMMYFUNCTION("GOOGLETRANSLATE(D34, ""he"", ""en"")"),"your face")</f>
        <v>your face</v>
      </c>
      <c r="F34" s="4"/>
      <c r="G34" s="4"/>
      <c r="H34" s="4"/>
    </row>
    <row r="35" ht="15.75" customHeight="1">
      <c r="A35" s="8" t="s">
        <v>94</v>
      </c>
      <c r="B35" s="17">
        <v>5.0</v>
      </c>
      <c r="C35" s="4">
        <v>34.0</v>
      </c>
      <c r="D35" s="5" t="s">
        <v>2669</v>
      </c>
      <c r="E35" s="4" t="str">
        <f>IFERROR(__xludf.DUMMYFUNCTION("GOOGLETRANSLATE(D35, ""he"", ""en"")"),"And saved:")</f>
        <v>And saved:</v>
      </c>
      <c r="F35" s="4"/>
      <c r="G35" s="4"/>
      <c r="H35" s="4"/>
    </row>
    <row r="36" ht="15.75" customHeight="1">
      <c r="A36" s="6" t="s">
        <v>180</v>
      </c>
      <c r="B36" s="19" t="s">
        <v>2670</v>
      </c>
      <c r="C36" s="4">
        <v>35.0</v>
      </c>
      <c r="D36" s="5" t="s">
        <v>95</v>
      </c>
      <c r="E36" s="4" t="str">
        <f>IFERROR(__xludf.DUMMYFUNCTION("GOOGLETRANSLATE(D36, ""he"", ""en"")"),"{the}")</f>
        <v>{the}</v>
      </c>
      <c r="F36" s="4"/>
      <c r="G36" s="4"/>
      <c r="H36" s="4"/>
    </row>
    <row r="37" ht="15.75" customHeight="1">
      <c r="A37" s="6" t="s">
        <v>35</v>
      </c>
      <c r="B37" s="19" t="s">
        <v>34</v>
      </c>
      <c r="C37" s="4">
        <v>36.0</v>
      </c>
      <c r="D37" s="5" t="s">
        <v>180</v>
      </c>
      <c r="E37" s="4" t="str">
        <f>IFERROR(__xludf.DUMMYFUNCTION("GOOGLETRANSLATE(D37, ""he"", ""en"")"),"Jehovah")</f>
        <v>Jehovah</v>
      </c>
      <c r="F37" s="4"/>
      <c r="G37" s="4"/>
      <c r="H37" s="4"/>
    </row>
    <row r="38" ht="15.75" customHeight="1">
      <c r="A38" s="6" t="s">
        <v>2671</v>
      </c>
      <c r="B38" s="19" t="s">
        <v>2672</v>
      </c>
      <c r="C38" s="4">
        <v>37.0</v>
      </c>
      <c r="D38" s="5" t="s">
        <v>35</v>
      </c>
      <c r="E38" s="4" t="str">
        <f>IFERROR(__xludf.DUMMYFUNCTION("GOOGLETRANSLATE(D38, ""he"", ""en"")"),"god")</f>
        <v>god</v>
      </c>
      <c r="F38" s="4"/>
      <c r="G38" s="4"/>
      <c r="H38" s="4"/>
    </row>
    <row r="39" ht="15.75" customHeight="1">
      <c r="A39" s="6" t="s">
        <v>2434</v>
      </c>
      <c r="B39" s="19" t="s">
        <v>2673</v>
      </c>
      <c r="C39" s="4">
        <v>38.0</v>
      </c>
      <c r="D39" s="5" t="s">
        <v>2671</v>
      </c>
      <c r="E39" s="4" t="str">
        <f>IFERROR(__xludf.DUMMYFUNCTION("GOOGLETRANSLATE(D39, ""he"", ""en"")"),"armies")</f>
        <v>armies</v>
      </c>
      <c r="F39" s="4"/>
      <c r="G39" s="4"/>
      <c r="H39" s="4"/>
    </row>
    <row r="40" ht="15.75" customHeight="1">
      <c r="A40" s="6" t="s">
        <v>2674</v>
      </c>
      <c r="B40" s="19" t="s">
        <v>52</v>
      </c>
      <c r="C40" s="4">
        <v>39.0</v>
      </c>
      <c r="D40" s="5" t="s">
        <v>2434</v>
      </c>
      <c r="E40" s="4" t="str">
        <f>IFERROR(__xludf.DUMMYFUNCTION("GOOGLETRANSLATE(D40, ""he"", ""en"")"),"to")</f>
        <v>to</v>
      </c>
      <c r="F40" s="4"/>
      <c r="G40" s="4"/>
      <c r="H40" s="4"/>
    </row>
    <row r="41" ht="15.75" customHeight="1">
      <c r="A41" s="6" t="s">
        <v>2675</v>
      </c>
      <c r="B41" s="19" t="s">
        <v>2676</v>
      </c>
      <c r="C41" s="4">
        <v>40.0</v>
      </c>
      <c r="D41" s="5" t="s">
        <v>2674</v>
      </c>
      <c r="E41" s="4" t="str">
        <f>IFERROR(__xludf.DUMMYFUNCTION("GOOGLETRANSLATE(D41, ""he"", ""en"")"),"when")</f>
        <v>when</v>
      </c>
      <c r="F41" s="4"/>
      <c r="G41" s="4"/>
      <c r="H41" s="4"/>
    </row>
    <row r="42" ht="15.75" customHeight="1">
      <c r="A42" s="6" t="s">
        <v>2677</v>
      </c>
      <c r="B42" s="19" t="s">
        <v>2678</v>
      </c>
      <c r="C42" s="4">
        <v>41.0</v>
      </c>
      <c r="D42" s="5" t="s">
        <v>2679</v>
      </c>
      <c r="E42" s="4" t="str">
        <f>IFERROR(__xludf.DUMMYFUNCTION("GOOGLETRANSLATE(D42, ""he"", ""en"")"),"you smoked")</f>
        <v>you smoked</v>
      </c>
      <c r="F42" s="4"/>
      <c r="G42" s="4"/>
      <c r="H42" s="4"/>
    </row>
    <row r="43" ht="15.75" customHeight="1">
      <c r="A43" s="6" t="s">
        <v>971</v>
      </c>
      <c r="B43" s="19" t="s">
        <v>2680</v>
      </c>
      <c r="C43" s="4">
        <v>42.0</v>
      </c>
      <c r="D43" s="5" t="s">
        <v>2681</v>
      </c>
      <c r="E43" s="4" t="str">
        <f>IFERROR(__xludf.DUMMYFUNCTION("GOOGLETRANSLATE(D43, ""he"", ""en"")"),"in prayer")</f>
        <v>in prayer</v>
      </c>
      <c r="F43" s="4"/>
      <c r="G43" s="4"/>
      <c r="H43" s="4"/>
    </row>
    <row r="44" ht="15.75" customHeight="1">
      <c r="A44" s="8" t="s">
        <v>112</v>
      </c>
      <c r="B44" s="17">
        <v>6.0</v>
      </c>
      <c r="C44" s="4">
        <v>43.0</v>
      </c>
      <c r="D44" s="5" t="s">
        <v>2682</v>
      </c>
      <c r="E44" s="4" t="str">
        <f>IFERROR(__xludf.DUMMYFUNCTION("GOOGLETRANSLATE(D44, ""he"", ""en"")"),"your people:")</f>
        <v>your people:</v>
      </c>
      <c r="F44" s="4"/>
      <c r="G44" s="4"/>
      <c r="H44" s="4"/>
    </row>
    <row r="45" ht="15.75" customHeight="1">
      <c r="A45" s="8" t="s">
        <v>2683</v>
      </c>
      <c r="B45" s="17" t="s">
        <v>2684</v>
      </c>
      <c r="C45" s="4">
        <v>44.0</v>
      </c>
      <c r="D45" s="5" t="s">
        <v>114</v>
      </c>
      <c r="E45" s="4" t="str">
        <f>IFERROR(__xludf.DUMMYFUNCTION("GOOGLETRANSLATE(D45, ""he"", ""en"")"),"{and}")</f>
        <v>{and}</v>
      </c>
      <c r="F45" s="4"/>
      <c r="G45" s="4"/>
      <c r="H45" s="4"/>
    </row>
    <row r="46" ht="15.75" customHeight="1">
      <c r="A46" s="8" t="s">
        <v>1355</v>
      </c>
      <c r="B46" s="17" t="s">
        <v>2685</v>
      </c>
      <c r="C46" s="4">
        <v>45.0</v>
      </c>
      <c r="D46" s="5" t="s">
        <v>2686</v>
      </c>
      <c r="E46" s="4" t="str">
        <f>IFERROR(__xludf.DUMMYFUNCTION("GOOGLETRANSLATE(D46, ""he"", ""en"")"),"You ate")</f>
        <v>You ate</v>
      </c>
      <c r="F46" s="4"/>
      <c r="G46" s="4"/>
      <c r="H46" s="4"/>
    </row>
    <row r="47" ht="15.75" customHeight="1">
      <c r="A47" s="8" t="s">
        <v>2687</v>
      </c>
      <c r="B47" s="17" t="s">
        <v>2688</v>
      </c>
      <c r="C47" s="4">
        <v>46.0</v>
      </c>
      <c r="D47" s="5" t="s">
        <v>1387</v>
      </c>
      <c r="E47" s="4" t="str">
        <f>IFERROR(__xludf.DUMMYFUNCTION("GOOGLETRANSLATE(D47, ""he"", ""en"")"),"bread")</f>
        <v>bread</v>
      </c>
      <c r="F47" s="4"/>
      <c r="G47" s="4"/>
      <c r="H47" s="4"/>
    </row>
    <row r="48" ht="15.75" customHeight="1">
      <c r="A48" s="8" t="s">
        <v>2689</v>
      </c>
      <c r="B48" s="17" t="s">
        <v>2690</v>
      </c>
      <c r="C48" s="4">
        <v>47.0</v>
      </c>
      <c r="D48" s="5" t="s">
        <v>2691</v>
      </c>
      <c r="E48" s="4" t="str">
        <f>IFERROR(__xludf.DUMMYFUNCTION("GOOGLETRANSLATE(D48, ""he"", ""en"")"),"tear")</f>
        <v>tear</v>
      </c>
      <c r="F48" s="4"/>
      <c r="G48" s="4"/>
      <c r="H48" s="4"/>
    </row>
    <row r="49" ht="15.75" customHeight="1">
      <c r="A49" s="8" t="s">
        <v>2692</v>
      </c>
      <c r="B49" s="17" t="s">
        <v>2693</v>
      </c>
      <c r="C49" s="4">
        <v>48.0</v>
      </c>
      <c r="D49" s="5" t="s">
        <v>2694</v>
      </c>
      <c r="E49" s="4" t="str">
        <f>IFERROR(__xludf.DUMMYFUNCTION("GOOGLETRANSLATE(D49, ""he"", ""en"")"),"and he will be restored")</f>
        <v>and he will be restored</v>
      </c>
      <c r="F49" s="4"/>
      <c r="G49" s="4"/>
      <c r="H49" s="4"/>
    </row>
    <row r="50" ht="15.75" customHeight="1">
      <c r="A50" s="8" t="s">
        <v>2695</v>
      </c>
      <c r="B50" s="17" t="s">
        <v>1263</v>
      </c>
      <c r="C50" s="4">
        <v>49.0</v>
      </c>
      <c r="D50" s="5" t="s">
        <v>2696</v>
      </c>
      <c r="E50" s="4" t="str">
        <f>IFERROR(__xludf.DUMMYFUNCTION("GOOGLETRANSLATE(D50, ""he"", ""en"")"),"in tears")</f>
        <v>in tears</v>
      </c>
      <c r="F50" s="4"/>
      <c r="G50" s="4"/>
      <c r="H50" s="4"/>
    </row>
    <row r="51" ht="15.75" customHeight="1">
      <c r="A51" s="8" t="s">
        <v>127</v>
      </c>
      <c r="B51" s="17">
        <v>7.0</v>
      </c>
      <c r="C51" s="4">
        <v>50.0</v>
      </c>
      <c r="D51" s="5" t="s">
        <v>2697</v>
      </c>
      <c r="E51" s="4" t="str">
        <f>IFERROR(__xludf.DUMMYFUNCTION("GOOGLETRANSLATE(D51, ""he"", ""en"")"),"third:")</f>
        <v>third:</v>
      </c>
      <c r="F51" s="4"/>
      <c r="G51" s="4"/>
      <c r="H51" s="4"/>
    </row>
    <row r="52" ht="15.75" customHeight="1">
      <c r="A52" s="8" t="s">
        <v>2698</v>
      </c>
      <c r="B52" s="17" t="s">
        <v>2699</v>
      </c>
      <c r="C52" s="4">
        <v>51.0</v>
      </c>
      <c r="D52" s="5" t="s">
        <v>133</v>
      </c>
      <c r="E52" s="4" t="str">
        <f>IFERROR(__xludf.DUMMYFUNCTION("GOOGLETRANSLATE(D52, ""he"", ""en"")"),"{g}")</f>
        <v>{g}</v>
      </c>
      <c r="F52" s="4"/>
      <c r="G52" s="4"/>
      <c r="H52" s="4"/>
    </row>
    <row r="53" ht="15.75" customHeight="1">
      <c r="A53" s="8" t="s">
        <v>2700</v>
      </c>
      <c r="B53" s="17" t="s">
        <v>2701</v>
      </c>
      <c r="C53" s="4">
        <v>52.0</v>
      </c>
      <c r="D53" s="5" t="s">
        <v>2702</v>
      </c>
      <c r="E53" s="4" t="str">
        <f>IFERROR(__xludf.DUMMYFUNCTION("GOOGLETRANSLATE(D53, ""he"", ""en"")"),"Let us know")</f>
        <v>Let us know</v>
      </c>
      <c r="F53" s="4"/>
      <c r="G53" s="4"/>
      <c r="H53" s="4"/>
    </row>
    <row r="54" ht="15.75" customHeight="1">
      <c r="A54" s="8" t="s">
        <v>2703</v>
      </c>
      <c r="B54" s="17" t="s">
        <v>2704</v>
      </c>
      <c r="C54" s="4">
        <v>53.0</v>
      </c>
      <c r="D54" s="5" t="s">
        <v>2705</v>
      </c>
      <c r="E54" s="4" t="str">
        <f>IFERROR(__xludf.DUMMYFUNCTION("GOOGLETRANSLATE(D54, ""he"", ""en"")"),"strife")</f>
        <v>strife</v>
      </c>
      <c r="F54" s="4"/>
      <c r="G54" s="4"/>
      <c r="H54" s="4"/>
    </row>
    <row r="55" ht="15.75" customHeight="1">
      <c r="A55" s="8" t="s">
        <v>2706</v>
      </c>
      <c r="B55" s="17" t="s">
        <v>2707</v>
      </c>
      <c r="C55" s="4">
        <v>54.0</v>
      </c>
      <c r="D55" s="5" t="s">
        <v>2425</v>
      </c>
      <c r="E55" s="4" t="str">
        <f>IFERROR(__xludf.DUMMYFUNCTION("GOOGLETRANSLATE(D55, ""he"", ""en"")"),"to our neighbors")</f>
        <v>to our neighbors</v>
      </c>
      <c r="F55" s="4"/>
      <c r="G55" s="4"/>
      <c r="H55" s="4"/>
    </row>
    <row r="56" ht="15.75" customHeight="1">
      <c r="A56" s="8" t="s">
        <v>2708</v>
      </c>
      <c r="B56" s="17" t="s">
        <v>2709</v>
      </c>
      <c r="C56" s="4">
        <v>55.0</v>
      </c>
      <c r="D56" s="5" t="s">
        <v>2710</v>
      </c>
      <c r="E56" s="4" t="str">
        <f>IFERROR(__xludf.DUMMYFUNCTION("GOOGLETRANSLATE(D56, ""he"", ""en"")"),"And our enemy")</f>
        <v>And our enemy</v>
      </c>
      <c r="F56" s="4"/>
      <c r="G56" s="4"/>
      <c r="H56" s="4"/>
    </row>
    <row r="57" ht="15.75" customHeight="1">
      <c r="A57" s="8" t="s">
        <v>2711</v>
      </c>
      <c r="B57" s="17" t="s">
        <v>1049</v>
      </c>
      <c r="C57" s="4">
        <v>56.0</v>
      </c>
      <c r="D57" s="5" t="s">
        <v>2712</v>
      </c>
      <c r="E57" s="4" t="str">
        <f>IFERROR(__xludf.DUMMYFUNCTION("GOOGLETRANSLATE(D57, ""he"", ""en"")"),"will be mocked")</f>
        <v>will be mocked</v>
      </c>
      <c r="F57" s="4"/>
      <c r="G57" s="4"/>
      <c r="H57" s="4"/>
    </row>
    <row r="58" ht="15.75" customHeight="1">
      <c r="A58" s="8" t="s">
        <v>143</v>
      </c>
      <c r="B58" s="17">
        <v>8.0</v>
      </c>
      <c r="C58" s="4">
        <v>57.0</v>
      </c>
      <c r="D58" s="5" t="s">
        <v>1489</v>
      </c>
      <c r="E58" s="4" t="str">
        <f>IFERROR(__xludf.DUMMYFUNCTION("GOOGLETRANSLATE(D58, ""he"", ""en"")"),"Why:")</f>
        <v>Why:</v>
      </c>
      <c r="F58" s="4"/>
      <c r="G58" s="4"/>
      <c r="H58" s="4"/>
    </row>
    <row r="59" ht="15.75" customHeight="1">
      <c r="A59" s="6" t="s">
        <v>35</v>
      </c>
      <c r="B59" s="19" t="s">
        <v>34</v>
      </c>
      <c r="C59" s="4">
        <v>58.0</v>
      </c>
      <c r="D59" s="5" t="s">
        <v>152</v>
      </c>
      <c r="E59" s="4" t="str">
        <f>IFERROR(__xludf.DUMMYFUNCTION("GOOGLETRANSLATE(D59, ""he"", ""en"")"),"{h}")</f>
        <v>{h}</v>
      </c>
      <c r="F59" s="4"/>
      <c r="G59" s="4"/>
      <c r="H59" s="4"/>
    </row>
    <row r="60" ht="15.75" customHeight="1">
      <c r="A60" s="6" t="s">
        <v>2671</v>
      </c>
      <c r="B60" s="19" t="s">
        <v>2672</v>
      </c>
      <c r="C60" s="4">
        <v>59.0</v>
      </c>
      <c r="D60" s="5" t="s">
        <v>35</v>
      </c>
      <c r="E60" s="4" t="str">
        <f>IFERROR(__xludf.DUMMYFUNCTION("GOOGLETRANSLATE(D60, ""he"", ""en"")"),"god")</f>
        <v>god</v>
      </c>
      <c r="F60" s="4"/>
      <c r="G60" s="4"/>
      <c r="H60" s="4"/>
    </row>
    <row r="61" ht="15.75" customHeight="1">
      <c r="A61" s="6" t="s">
        <v>2659</v>
      </c>
      <c r="B61" s="19" t="s">
        <v>2660</v>
      </c>
      <c r="C61" s="4">
        <v>60.0</v>
      </c>
      <c r="D61" s="5" t="s">
        <v>2671</v>
      </c>
      <c r="E61" s="4" t="str">
        <f>IFERROR(__xludf.DUMMYFUNCTION("GOOGLETRANSLATE(D61, ""he"", ""en"")"),"armies")</f>
        <v>armies</v>
      </c>
      <c r="F61" s="4"/>
      <c r="G61" s="4"/>
      <c r="H61" s="4"/>
    </row>
    <row r="62" ht="15.75" customHeight="1">
      <c r="A62" s="6" t="s">
        <v>2661</v>
      </c>
      <c r="B62" s="19" t="s">
        <v>2662</v>
      </c>
      <c r="C62" s="4">
        <v>61.0</v>
      </c>
      <c r="D62" s="5" t="s">
        <v>2663</v>
      </c>
      <c r="E62" s="4" t="str">
        <f>IFERROR(__xludf.DUMMYFUNCTION("GOOGLETRANSLATE(D62, ""he"", ""en"")"),"We replied")</f>
        <v>We replied</v>
      </c>
      <c r="F62" s="4"/>
      <c r="G62" s="4"/>
      <c r="H62" s="4"/>
    </row>
    <row r="63" ht="15.75" customHeight="1">
      <c r="A63" s="6" t="s">
        <v>2664</v>
      </c>
      <c r="B63" s="19" t="s">
        <v>2665</v>
      </c>
      <c r="C63" s="4">
        <v>62.0</v>
      </c>
      <c r="D63" s="5" t="s">
        <v>2661</v>
      </c>
      <c r="E63" s="4" t="str">
        <f>IFERROR(__xludf.DUMMYFUNCTION("GOOGLETRANSLATE(D63, ""he"", ""en"")"),"and the light")</f>
        <v>and the light</v>
      </c>
      <c r="F63" s="4"/>
      <c r="G63" s="4"/>
      <c r="H63" s="4"/>
    </row>
    <row r="64" ht="15.75" customHeight="1">
      <c r="A64" s="6" t="s">
        <v>2666</v>
      </c>
      <c r="B64" s="19" t="s">
        <v>2667</v>
      </c>
      <c r="C64" s="4">
        <v>63.0</v>
      </c>
      <c r="D64" s="5" t="s">
        <v>2668</v>
      </c>
      <c r="E64" s="4" t="str">
        <f>IFERROR(__xludf.DUMMYFUNCTION("GOOGLETRANSLATE(D64, ""he"", ""en"")"),"your face")</f>
        <v>your face</v>
      </c>
      <c r="F64" s="4"/>
      <c r="G64" s="4"/>
      <c r="H64" s="4"/>
    </row>
    <row r="65" ht="15.75" customHeight="1">
      <c r="A65" s="8" t="s">
        <v>162</v>
      </c>
      <c r="B65" s="17">
        <v>9.0</v>
      </c>
      <c r="C65" s="4">
        <v>64.0</v>
      </c>
      <c r="D65" s="5" t="s">
        <v>2669</v>
      </c>
      <c r="E65" s="4" t="str">
        <f>IFERROR(__xludf.DUMMYFUNCTION("GOOGLETRANSLATE(D65, ""he"", ""en"")"),"And saved:")</f>
        <v>And saved:</v>
      </c>
      <c r="F65" s="4"/>
      <c r="G65" s="4"/>
      <c r="H65" s="4"/>
    </row>
    <row r="66" ht="15.75" customHeight="1">
      <c r="A66" s="6" t="s">
        <v>2713</v>
      </c>
      <c r="B66" s="19" t="s">
        <v>2714</v>
      </c>
      <c r="C66" s="4">
        <v>65.0</v>
      </c>
      <c r="D66" s="5" t="s">
        <v>170</v>
      </c>
      <c r="E66" s="4" t="str">
        <f>IFERROR(__xludf.DUMMYFUNCTION("GOOGLETRANSLATE(D66, ""he"", ""en"")"),"{ninth}")</f>
        <v>{ninth}</v>
      </c>
      <c r="F66" s="4"/>
      <c r="G66" s="4"/>
      <c r="H66" s="4"/>
    </row>
    <row r="67" ht="15.75" customHeight="1">
      <c r="A67" s="6" t="s">
        <v>2715</v>
      </c>
      <c r="B67" s="19" t="s">
        <v>2716</v>
      </c>
      <c r="C67" s="4">
        <v>66.0</v>
      </c>
      <c r="D67" s="5" t="s">
        <v>2717</v>
      </c>
      <c r="E67" s="4" t="str">
        <f>IFERROR(__xludf.DUMMYFUNCTION("GOOGLETRANSLATE(D67, ""he"", ""en"")"),"vine")</f>
        <v>vine</v>
      </c>
      <c r="F67" s="4"/>
      <c r="G67" s="4"/>
      <c r="H67" s="4"/>
    </row>
    <row r="68" ht="15.75" customHeight="1">
      <c r="A68" s="6" t="s">
        <v>2718</v>
      </c>
      <c r="B68" s="19" t="s">
        <v>2719</v>
      </c>
      <c r="C68" s="4">
        <v>67.0</v>
      </c>
      <c r="D68" s="5" t="s">
        <v>2720</v>
      </c>
      <c r="E68" s="4" t="str">
        <f>IFERROR(__xludf.DUMMYFUNCTION("GOOGLETRANSLATE(D68, ""he"", ""en"")"),"from Egypt")</f>
        <v>from Egypt</v>
      </c>
      <c r="F68" s="4"/>
      <c r="G68" s="4"/>
      <c r="H68" s="4"/>
    </row>
    <row r="69" ht="15.75" customHeight="1">
      <c r="A69" s="6" t="s">
        <v>2721</v>
      </c>
      <c r="B69" s="19" t="s">
        <v>2722</v>
      </c>
      <c r="C69" s="4">
        <v>68.0</v>
      </c>
      <c r="D69" s="5" t="s">
        <v>2723</v>
      </c>
      <c r="E69" s="4" t="str">
        <f>IFERROR(__xludf.DUMMYFUNCTION("GOOGLETRANSLATE(D69, ""he"", ""en"")"),"drive")</f>
        <v>drive</v>
      </c>
      <c r="F69" s="4"/>
      <c r="G69" s="4"/>
      <c r="H69" s="4"/>
    </row>
    <row r="70" ht="15.75" customHeight="1">
      <c r="A70" s="6" t="s">
        <v>2352</v>
      </c>
      <c r="B70" s="19" t="s">
        <v>2054</v>
      </c>
      <c r="C70" s="4">
        <v>69.0</v>
      </c>
      <c r="D70" s="5" t="s">
        <v>2724</v>
      </c>
      <c r="E70" s="4" t="str">
        <f>IFERROR(__xludf.DUMMYFUNCTION("GOOGLETRANSLATE(D70, ""he"", ""en"")"),"divorce")</f>
        <v>divorce</v>
      </c>
      <c r="F70" s="4"/>
      <c r="G70" s="4"/>
      <c r="H70" s="4"/>
    </row>
    <row r="71" ht="15.75" customHeight="1">
      <c r="A71" s="6" t="s">
        <v>2725</v>
      </c>
      <c r="B71" s="19" t="s">
        <v>2726</v>
      </c>
      <c r="C71" s="4">
        <v>70.0</v>
      </c>
      <c r="D71" s="5" t="s">
        <v>2091</v>
      </c>
      <c r="E71" s="4" t="str">
        <f>IFERROR(__xludf.DUMMYFUNCTION("GOOGLETRANSLATE(D71, ""he"", ""en"")"),"Gentiles")</f>
        <v>Gentiles</v>
      </c>
      <c r="F71" s="4"/>
      <c r="G71" s="4"/>
      <c r="H71" s="4"/>
    </row>
    <row r="72" ht="15.75" customHeight="1">
      <c r="A72" s="8" t="s">
        <v>197</v>
      </c>
      <c r="B72" s="17">
        <v>10.0</v>
      </c>
      <c r="C72" s="4">
        <v>71.0</v>
      </c>
      <c r="D72" s="5" t="s">
        <v>2727</v>
      </c>
      <c r="E72" s="4" t="str">
        <f>IFERROR(__xludf.DUMMYFUNCTION("GOOGLETRANSLATE(D72, ""he"", ""en"")"),"and be mistaken:")</f>
        <v>and be mistaken:</v>
      </c>
      <c r="F72" s="4"/>
      <c r="G72" s="4"/>
      <c r="H72" s="4"/>
    </row>
    <row r="73" ht="15.75" customHeight="1">
      <c r="A73" s="8" t="s">
        <v>2728</v>
      </c>
      <c r="B73" s="17" t="s">
        <v>2729</v>
      </c>
      <c r="C73" s="4">
        <v>72.0</v>
      </c>
      <c r="D73" s="5" t="s">
        <v>216</v>
      </c>
      <c r="E73" s="4" t="str">
        <f>IFERROR(__xludf.DUMMYFUNCTION("GOOGLETRANSLATE(D73, ""he"", ""en"")"),"{y}")</f>
        <v>{y}</v>
      </c>
      <c r="F73" s="4"/>
      <c r="G73" s="4"/>
      <c r="H73" s="4"/>
    </row>
    <row r="74" ht="15.75" customHeight="1">
      <c r="A74" s="8" t="s">
        <v>2730</v>
      </c>
      <c r="B74" s="17" t="s">
        <v>2731</v>
      </c>
      <c r="C74" s="4">
        <v>73.0</v>
      </c>
      <c r="D74" s="5" t="s">
        <v>2732</v>
      </c>
      <c r="E74" s="4" t="str">
        <f>IFERROR(__xludf.DUMMYFUNCTION("GOOGLETRANSLATE(D74, ""he"", ""en"")"),"You turned")</f>
        <v>You turned</v>
      </c>
      <c r="F74" s="4"/>
      <c r="G74" s="4"/>
      <c r="H74" s="4"/>
    </row>
    <row r="75" ht="15.75" customHeight="1">
      <c r="A75" s="8" t="s">
        <v>2733</v>
      </c>
      <c r="B75" s="17" t="s">
        <v>2734</v>
      </c>
      <c r="C75" s="4">
        <v>74.0</v>
      </c>
      <c r="D75" s="5" t="s">
        <v>2735</v>
      </c>
      <c r="E75" s="4" t="str">
        <f>IFERROR(__xludf.DUMMYFUNCTION("GOOGLETRANSLATE(D75, ""he"", ""en"")"),"in front of her")</f>
        <v>in front of her</v>
      </c>
      <c r="F75" s="4"/>
      <c r="G75" s="4"/>
      <c r="H75" s="4"/>
    </row>
    <row r="76" ht="15.75" customHeight="1">
      <c r="A76" s="8" t="s">
        <v>2736</v>
      </c>
      <c r="B76" s="17" t="s">
        <v>2737</v>
      </c>
      <c r="C76" s="4">
        <v>75.0</v>
      </c>
      <c r="D76" s="5" t="s">
        <v>2738</v>
      </c>
      <c r="E76" s="4" t="str">
        <f>IFERROR(__xludf.DUMMYFUNCTION("GOOGLETRANSLATE(D76, ""he"", ""en"")"),"and take root")</f>
        <v>and take root</v>
      </c>
      <c r="F76" s="4"/>
      <c r="G76" s="4"/>
      <c r="H76" s="4"/>
    </row>
    <row r="77" ht="15.75" customHeight="1">
      <c r="A77" s="8" t="s">
        <v>2739</v>
      </c>
      <c r="B77" s="17" t="s">
        <v>2740</v>
      </c>
      <c r="C77" s="4">
        <v>76.0</v>
      </c>
      <c r="D77" s="5" t="s">
        <v>2741</v>
      </c>
      <c r="E77" s="4" t="str">
        <f>IFERROR(__xludf.DUMMYFUNCTION("GOOGLETRANSLATE(D77, ""he"", ""en"")"),"its roots")</f>
        <v>its roots</v>
      </c>
      <c r="F77" s="4"/>
      <c r="G77" s="4"/>
      <c r="H77" s="4"/>
    </row>
    <row r="78" ht="15.75" customHeight="1">
      <c r="A78" s="8" t="s">
        <v>2742</v>
      </c>
      <c r="B78" s="17" t="s">
        <v>2743</v>
      </c>
      <c r="C78" s="4">
        <v>77.0</v>
      </c>
      <c r="D78" s="5" t="s">
        <v>2744</v>
      </c>
      <c r="E78" s="4" t="str">
        <f>IFERROR(__xludf.DUMMYFUNCTION("GOOGLETRANSLATE(D78, ""he"", ""en"")"),"and fill up")</f>
        <v>and fill up</v>
      </c>
      <c r="F78" s="4"/>
      <c r="G78" s="4"/>
      <c r="H78" s="4"/>
    </row>
    <row r="79" ht="15.75" customHeight="1">
      <c r="A79" s="8" t="s">
        <v>215</v>
      </c>
      <c r="B79" s="17">
        <v>11.0</v>
      </c>
      <c r="C79" s="4">
        <v>78.0</v>
      </c>
      <c r="D79" s="5" t="s">
        <v>214</v>
      </c>
      <c r="E79" s="4" t="str">
        <f>IFERROR(__xludf.DUMMYFUNCTION("GOOGLETRANSLATE(D79, ""he"", ""en"")"),"country:")</f>
        <v>country:</v>
      </c>
      <c r="F79" s="4"/>
      <c r="G79" s="4"/>
      <c r="H79" s="4"/>
    </row>
    <row r="80" ht="15.75" customHeight="1">
      <c r="A80" s="8" t="s">
        <v>2745</v>
      </c>
      <c r="B80" s="17" t="s">
        <v>2746</v>
      </c>
      <c r="C80" s="4">
        <v>79.0</v>
      </c>
      <c r="D80" s="5" t="s">
        <v>233</v>
      </c>
      <c r="E80" s="4" t="str">
        <f>IFERROR(__xludf.DUMMYFUNCTION("GOOGLETRANSLATE(D80, ""he"", ""en"")"),"{y}")</f>
        <v>{y}</v>
      </c>
      <c r="F80" s="4"/>
      <c r="G80" s="4"/>
      <c r="H80" s="4"/>
    </row>
    <row r="81" ht="15.75" customHeight="1">
      <c r="A81" s="8" t="s">
        <v>2747</v>
      </c>
      <c r="B81" s="17" t="s">
        <v>2748</v>
      </c>
      <c r="C81" s="4">
        <v>80.0</v>
      </c>
      <c r="D81" s="5" t="s">
        <v>2749</v>
      </c>
      <c r="E81" s="4" t="str">
        <f>IFERROR(__xludf.DUMMYFUNCTION("GOOGLETRANSLATE(D81, ""he"", ""en"")"),"cover up")</f>
        <v>cover up</v>
      </c>
      <c r="F81" s="4"/>
      <c r="G81" s="4"/>
      <c r="H81" s="4"/>
    </row>
    <row r="82" ht="15.75" customHeight="1">
      <c r="A82" s="8" t="s">
        <v>2750</v>
      </c>
      <c r="B82" s="17" t="s">
        <v>2751</v>
      </c>
      <c r="C82" s="4">
        <v>81.0</v>
      </c>
      <c r="D82" s="5" t="s">
        <v>140</v>
      </c>
      <c r="E82" s="4" t="str">
        <f>IFERROR(__xludf.DUMMYFUNCTION("GOOGLETRANSLATE(D82, ""he"", ""en"")"),"the mountains")</f>
        <v>the mountains</v>
      </c>
      <c r="F82" s="4"/>
      <c r="G82" s="4"/>
      <c r="H82" s="4"/>
    </row>
    <row r="83" ht="15.75" customHeight="1">
      <c r="A83" s="8" t="s">
        <v>2752</v>
      </c>
      <c r="B83" s="17" t="s">
        <v>2753</v>
      </c>
      <c r="C83" s="4">
        <v>82.0</v>
      </c>
      <c r="D83" s="5" t="s">
        <v>2754</v>
      </c>
      <c r="E83" s="4" t="str">
        <f>IFERROR(__xludf.DUMMYFUNCTION("GOOGLETRANSLATE(D83, ""he"", ""en"")"),"shadow")</f>
        <v>shadow</v>
      </c>
      <c r="F83" s="4"/>
      <c r="G83" s="4"/>
      <c r="H83" s="4"/>
    </row>
    <row r="84" ht="15.75" customHeight="1">
      <c r="A84" s="8" t="s">
        <v>2755</v>
      </c>
      <c r="B84" s="17" t="s">
        <v>2756</v>
      </c>
      <c r="C84" s="4">
        <v>83.0</v>
      </c>
      <c r="D84" s="5" t="s">
        <v>2757</v>
      </c>
      <c r="E84" s="4" t="str">
        <f>IFERROR(__xludf.DUMMYFUNCTION("GOOGLETRANSLATE(D84, ""he"", ""en"")"),"and its branches")</f>
        <v>and its branches</v>
      </c>
      <c r="F84" s="4"/>
      <c r="G84" s="4"/>
      <c r="H84" s="4"/>
    </row>
    <row r="85" ht="15.75" customHeight="1">
      <c r="A85" s="8" t="s">
        <v>1643</v>
      </c>
      <c r="B85" s="17" t="s">
        <v>2758</v>
      </c>
      <c r="C85" s="4">
        <v>84.0</v>
      </c>
      <c r="D85" s="5" t="s">
        <v>2759</v>
      </c>
      <c r="E85" s="4" t="str">
        <f>IFERROR(__xludf.DUMMYFUNCTION("GOOGLETRANSLATE(D85, ""he"", ""en"")"),"Cedars")</f>
        <v>Cedars</v>
      </c>
      <c r="F85" s="4"/>
      <c r="G85" s="4"/>
      <c r="H85" s="4"/>
    </row>
    <row r="86" ht="15.75" customHeight="1">
      <c r="A86" s="8" t="s">
        <v>472</v>
      </c>
      <c r="B86" s="17">
        <v>12.0</v>
      </c>
      <c r="C86" s="4">
        <v>85.0</v>
      </c>
      <c r="D86" s="5" t="s">
        <v>1676</v>
      </c>
      <c r="E86" s="4" t="str">
        <f>IFERROR(__xludf.DUMMYFUNCTION("GOOGLETRANSLATE(D86, ""he"", ""en"")"),"to:")</f>
        <v>to:</v>
      </c>
      <c r="F86" s="4"/>
      <c r="G86" s="4"/>
      <c r="H86" s="4"/>
    </row>
    <row r="87" ht="15.75" customHeight="1">
      <c r="A87" s="6" t="s">
        <v>2760</v>
      </c>
      <c r="B87" s="19" t="s">
        <v>1476</v>
      </c>
      <c r="C87" s="4">
        <v>86.0</v>
      </c>
      <c r="D87" s="5" t="s">
        <v>477</v>
      </c>
      <c r="E87" s="4" t="str">
        <f>IFERROR(__xludf.DUMMYFUNCTION("GOOGLETRANSLATE(D87, ""he"", ""en"")"),"{12}")</f>
        <v>{12}</v>
      </c>
      <c r="F87" s="4"/>
      <c r="G87" s="4"/>
      <c r="H87" s="4"/>
    </row>
    <row r="88" ht="15.75" customHeight="1">
      <c r="A88" s="6" t="s">
        <v>2761</v>
      </c>
      <c r="B88" s="19" t="s">
        <v>2762</v>
      </c>
      <c r="C88" s="4">
        <v>87.0</v>
      </c>
      <c r="D88" s="5" t="s">
        <v>2763</v>
      </c>
      <c r="E88" s="4" t="str">
        <f>IFERROR(__xludf.DUMMYFUNCTION("GOOGLETRANSLATE(D88, ""he"", ""en"")"),"send")</f>
        <v>send</v>
      </c>
      <c r="F88" s="4"/>
      <c r="G88" s="4"/>
      <c r="H88" s="4"/>
    </row>
    <row r="89" ht="15.75" customHeight="1">
      <c r="A89" s="6" t="s">
        <v>2434</v>
      </c>
      <c r="B89" s="19" t="s">
        <v>2673</v>
      </c>
      <c r="C89" s="4">
        <v>88.0</v>
      </c>
      <c r="D89" s="5" t="s">
        <v>2764</v>
      </c>
      <c r="E89" s="4" t="str">
        <f>IFERROR(__xludf.DUMMYFUNCTION("GOOGLETRANSLATE(D89, ""he"", ""en"")"),"reaping")</f>
        <v>reaping</v>
      </c>
      <c r="F89" s="4"/>
      <c r="G89" s="4"/>
      <c r="H89" s="4"/>
    </row>
    <row r="90" ht="15.75" customHeight="1">
      <c r="A90" s="8" t="s">
        <v>2765</v>
      </c>
      <c r="B90" s="17" t="s">
        <v>2766</v>
      </c>
      <c r="C90" s="4">
        <v>89.0</v>
      </c>
      <c r="D90" s="5" t="s">
        <v>2434</v>
      </c>
      <c r="E90" s="4" t="str">
        <f>IFERROR(__xludf.DUMMYFUNCTION("GOOGLETRANSLATE(D90, ""he"", ""en"")"),"to")</f>
        <v>to</v>
      </c>
      <c r="F90" s="4"/>
      <c r="G90" s="4"/>
      <c r="H90" s="4"/>
    </row>
    <row r="91" ht="15.75" customHeight="1">
      <c r="A91" s="8" t="s">
        <v>2767</v>
      </c>
      <c r="B91" s="17" t="s">
        <v>2768</v>
      </c>
      <c r="C91" s="4">
        <v>90.0</v>
      </c>
      <c r="D91" s="5" t="s">
        <v>1241</v>
      </c>
      <c r="E91" s="4" t="str">
        <f>IFERROR(__xludf.DUMMYFUNCTION("GOOGLETRANSLATE(D91, ""he"", ""en"")"),"sea")</f>
        <v>sea</v>
      </c>
      <c r="F91" s="4"/>
      <c r="G91" s="4"/>
      <c r="H91" s="4"/>
    </row>
    <row r="92" ht="15.75" customHeight="1">
      <c r="A92" s="8" t="s">
        <v>2769</v>
      </c>
      <c r="B92" s="17" t="s">
        <v>2770</v>
      </c>
      <c r="C92" s="4">
        <v>91.0</v>
      </c>
      <c r="D92" s="5" t="s">
        <v>2771</v>
      </c>
      <c r="E92" s="4" t="str">
        <f>IFERROR(__xludf.DUMMYFUNCTION("GOOGLETRANSLATE(D92, ""he"", ""en"")"),"and to")</f>
        <v>and to</v>
      </c>
      <c r="F92" s="4"/>
      <c r="G92" s="4"/>
      <c r="H92" s="4"/>
    </row>
    <row r="93" ht="15.75" customHeight="1">
      <c r="A93" s="8" t="s">
        <v>2772</v>
      </c>
      <c r="B93" s="17" t="s">
        <v>2773</v>
      </c>
      <c r="C93" s="4">
        <v>92.0</v>
      </c>
      <c r="D93" s="5" t="s">
        <v>2774</v>
      </c>
      <c r="E93" s="4" t="str">
        <f>IFERROR(__xludf.DUMMYFUNCTION("GOOGLETRANSLATE(D93, ""he"", ""en"")"),"river")</f>
        <v>river</v>
      </c>
      <c r="F93" s="4"/>
      <c r="G93" s="4"/>
      <c r="H93" s="4"/>
    </row>
    <row r="94" ht="15.75" customHeight="1">
      <c r="A94" s="8" t="s">
        <v>508</v>
      </c>
      <c r="B94" s="17">
        <v>13.0</v>
      </c>
      <c r="C94" s="4">
        <v>93.0</v>
      </c>
      <c r="D94" s="5" t="s">
        <v>2775</v>
      </c>
      <c r="E94" s="4" t="str">
        <f>IFERROR(__xludf.DUMMYFUNCTION("GOOGLETRANSLATE(D94, ""he"", ""en"")"),"her mammals:")</f>
        <v>her mammals:</v>
      </c>
      <c r="F94" s="4"/>
      <c r="G94" s="4"/>
      <c r="H94" s="4"/>
    </row>
    <row r="95" ht="15.75" customHeight="1">
      <c r="A95" s="6" t="s">
        <v>2520</v>
      </c>
      <c r="B95" s="19" t="s">
        <v>2776</v>
      </c>
      <c r="C95" s="4">
        <v>94.0</v>
      </c>
      <c r="D95" s="5" t="s">
        <v>513</v>
      </c>
      <c r="E95" s="4" t="str">
        <f>IFERROR(__xludf.DUMMYFUNCTION("GOOGLETRANSLATE(D95, ""he"", ""en"")"),"{13}")</f>
        <v>{13}</v>
      </c>
      <c r="F95" s="4"/>
      <c r="G95" s="4"/>
      <c r="H95" s="4"/>
    </row>
    <row r="96" ht="15.75" customHeight="1">
      <c r="A96" s="6" t="s">
        <v>2777</v>
      </c>
      <c r="B96" s="19" t="s">
        <v>2778</v>
      </c>
      <c r="C96" s="4">
        <v>95.0</v>
      </c>
      <c r="D96" s="5" t="s">
        <v>2546</v>
      </c>
      <c r="E96" s="4" t="str">
        <f>IFERROR(__xludf.DUMMYFUNCTION("GOOGLETRANSLATE(D96, ""he"", ""en"")"),"why")</f>
        <v>why</v>
      </c>
      <c r="F96" s="4"/>
      <c r="G96" s="4"/>
      <c r="H96" s="4"/>
    </row>
    <row r="97" ht="15.75" customHeight="1">
      <c r="A97" s="6" t="s">
        <v>2779</v>
      </c>
      <c r="B97" s="19" t="s">
        <v>2780</v>
      </c>
      <c r="C97" s="4">
        <v>96.0</v>
      </c>
      <c r="D97" s="5" t="s">
        <v>2781</v>
      </c>
      <c r="E97" s="4" t="str">
        <f>IFERROR(__xludf.DUMMYFUNCTION("GOOGLETRANSLATE(D97, ""he"", ""en"")"),"You broke out")</f>
        <v>You broke out</v>
      </c>
      <c r="F97" s="4"/>
      <c r="G97" s="4"/>
      <c r="H97" s="4"/>
    </row>
    <row r="98" ht="15.75" customHeight="1">
      <c r="A98" s="6" t="s">
        <v>2782</v>
      </c>
      <c r="B98" s="19" t="s">
        <v>2783</v>
      </c>
      <c r="C98" s="4">
        <v>97.0</v>
      </c>
      <c r="D98" s="5" t="s">
        <v>2779</v>
      </c>
      <c r="E98" s="4" t="str">
        <f>IFERROR(__xludf.DUMMYFUNCTION("GOOGLETRANSLATE(D98, ""he"", ""en"")"),"Her parents")</f>
        <v>Her parents</v>
      </c>
      <c r="F98" s="4"/>
      <c r="G98" s="4"/>
      <c r="H98" s="4"/>
    </row>
    <row r="99" ht="15.75" customHeight="1">
      <c r="A99" s="6" t="s">
        <v>359</v>
      </c>
      <c r="B99" s="19" t="s">
        <v>2784</v>
      </c>
      <c r="C99" s="4">
        <v>98.0</v>
      </c>
      <c r="D99" s="5" t="s">
        <v>2782</v>
      </c>
      <c r="E99" s="4" t="str">
        <f>IFERROR(__xludf.DUMMYFUNCTION("GOOGLETRANSLATE(D99, ""he"", ""en"")"),"And her husband")</f>
        <v>And her husband</v>
      </c>
      <c r="F99" s="4"/>
      <c r="G99" s="4"/>
      <c r="H99" s="4"/>
    </row>
    <row r="100" ht="15.75" customHeight="1">
      <c r="A100" s="6" t="s">
        <v>2785</v>
      </c>
      <c r="B100" s="19" t="s">
        <v>2786</v>
      </c>
      <c r="C100" s="4">
        <v>99.0</v>
      </c>
      <c r="D100" s="5" t="s">
        <v>448</v>
      </c>
      <c r="E100" s="4" t="str">
        <f>IFERROR(__xludf.DUMMYFUNCTION("GOOGLETRANSLATE(D100, ""he"", ""en"")"),"all")</f>
        <v>all</v>
      </c>
      <c r="F100" s="4"/>
      <c r="G100" s="4"/>
      <c r="H100" s="4"/>
    </row>
    <row r="101" ht="15.75" customHeight="1">
      <c r="A101" s="6" t="s">
        <v>2787</v>
      </c>
      <c r="B101" s="19" t="s">
        <v>2788</v>
      </c>
      <c r="C101" s="4">
        <v>100.0</v>
      </c>
      <c r="D101" s="5" t="s">
        <v>2785</v>
      </c>
      <c r="E101" s="4" t="str">
        <f>IFERROR(__xludf.DUMMYFUNCTION("GOOGLETRANSLATE(D101, ""he"", ""en"")"),"Hebrew")</f>
        <v>Hebrew</v>
      </c>
      <c r="F101" s="4"/>
      <c r="G101" s="4"/>
      <c r="H101" s="4"/>
    </row>
    <row r="102" ht="15.75" customHeight="1">
      <c r="A102" s="8" t="s">
        <v>784</v>
      </c>
      <c r="B102" s="17">
        <v>14.0</v>
      </c>
      <c r="C102" s="4">
        <v>101.0</v>
      </c>
      <c r="D102" s="5" t="s">
        <v>2789</v>
      </c>
      <c r="E102" s="4" t="str">
        <f>IFERROR(__xludf.DUMMYFUNCTION("GOOGLETRANSLATE(D102, ""he"", ""en"")"),"way:")</f>
        <v>way:</v>
      </c>
      <c r="F102" s="4"/>
      <c r="G102" s="4"/>
      <c r="H102" s="4"/>
    </row>
    <row r="103" ht="15.75" customHeight="1">
      <c r="A103" s="6" t="s">
        <v>2790</v>
      </c>
      <c r="B103" s="19" t="s">
        <v>2791</v>
      </c>
      <c r="C103" s="4">
        <v>102.0</v>
      </c>
      <c r="D103" s="5" t="s">
        <v>801</v>
      </c>
      <c r="E103" s="4" t="str">
        <f>IFERROR(__xludf.DUMMYFUNCTION("GOOGLETRANSLATE(D103, ""he"", ""en"")"),"{hand}")</f>
        <v>{hand}</v>
      </c>
      <c r="F103" s="4"/>
      <c r="G103" s="4"/>
      <c r="H103" s="4"/>
    </row>
    <row r="104" ht="15.75" customHeight="1">
      <c r="A104" s="6" t="s">
        <v>2792</v>
      </c>
      <c r="B104" s="19" t="s">
        <v>2793</v>
      </c>
      <c r="C104" s="4">
        <v>103.0</v>
      </c>
      <c r="D104" s="5" t="s">
        <v>2794</v>
      </c>
      <c r="E104" s="4" t="str">
        <f>IFERROR(__xludf.DUMMYFUNCTION("GOOGLETRANSLATE(D104, ""he"", ""en"")"),"Yacharsmena")</f>
        <v>Yacharsmena</v>
      </c>
      <c r="F104" s="4"/>
      <c r="G104" s="4"/>
      <c r="H104" s="4"/>
    </row>
    <row r="105" ht="15.75" customHeight="1">
      <c r="A105" s="6" t="s">
        <v>2795</v>
      </c>
      <c r="B105" s="19" t="s">
        <v>2796</v>
      </c>
      <c r="C105" s="4">
        <v>104.0</v>
      </c>
      <c r="D105" s="5" t="s">
        <v>2792</v>
      </c>
      <c r="E105" s="4" t="str">
        <f>IFERROR(__xludf.DUMMYFUNCTION("GOOGLETRANSLATE(D105, ""he"", ""en"")"),"pig")</f>
        <v>pig</v>
      </c>
      <c r="F105" s="4"/>
      <c r="G105" s="4"/>
      <c r="H105" s="4"/>
    </row>
    <row r="106" ht="15.75" customHeight="1">
      <c r="A106" s="6" t="s">
        <v>2797</v>
      </c>
      <c r="B106" s="19" t="s">
        <v>2798</v>
      </c>
      <c r="C106" s="4">
        <v>105.0</v>
      </c>
      <c r="D106" s="5" t="s">
        <v>2799</v>
      </c>
      <c r="E106" s="4" t="str">
        <f>IFERROR(__xludf.DUMMYFUNCTION("GOOGLETRANSLATE(D106, ""he"", ""en"")"),"a forest")</f>
        <v>a forest</v>
      </c>
      <c r="F106" s="4"/>
      <c r="G106" s="4"/>
      <c r="H106" s="4"/>
    </row>
    <row r="107" ht="15.75" customHeight="1">
      <c r="A107" s="6" t="s">
        <v>2800</v>
      </c>
      <c r="B107" s="19" t="s">
        <v>2801</v>
      </c>
      <c r="C107" s="4">
        <v>106.0</v>
      </c>
      <c r="D107" s="5" t="s">
        <v>2797</v>
      </c>
      <c r="E107" s="4" t="str">
        <f>IFERROR(__xludf.DUMMYFUNCTION("GOOGLETRANSLATE(D107, ""he"", ""en"")"),"and moved")</f>
        <v>and moved</v>
      </c>
      <c r="F107" s="4"/>
      <c r="G107" s="4"/>
      <c r="H107" s="4"/>
    </row>
    <row r="108" ht="15.75" customHeight="1">
      <c r="A108" s="6" t="s">
        <v>2802</v>
      </c>
      <c r="B108" s="19" t="s">
        <v>2803</v>
      </c>
      <c r="C108" s="4">
        <v>107.0</v>
      </c>
      <c r="D108" s="5" t="s">
        <v>2804</v>
      </c>
      <c r="E108" s="4" t="str">
        <f>IFERROR(__xludf.DUMMYFUNCTION("GOOGLETRANSLATE(D108, ""he"", ""en"")"),"My breasts")</f>
        <v>My breasts</v>
      </c>
      <c r="F108" s="4"/>
      <c r="G108" s="4"/>
      <c r="H108" s="4"/>
    </row>
    <row r="109" ht="15.75" customHeight="1">
      <c r="A109" s="8" t="s">
        <v>808</v>
      </c>
      <c r="B109" s="17">
        <v>15.0</v>
      </c>
      <c r="C109" s="4">
        <v>108.0</v>
      </c>
      <c r="D109" s="5" t="s">
        <v>2805</v>
      </c>
      <c r="E109" s="4" t="str">
        <f>IFERROR(__xludf.DUMMYFUNCTION("GOOGLETRANSLATE(D109, ""he"", ""en"")"),"Yereana:")</f>
        <v>Yereana:</v>
      </c>
      <c r="F109" s="4"/>
      <c r="G109" s="4"/>
      <c r="H109" s="4"/>
    </row>
    <row r="110" ht="15.75" customHeight="1">
      <c r="A110" s="8" t="s">
        <v>2806</v>
      </c>
      <c r="B110" s="17" t="s">
        <v>2807</v>
      </c>
      <c r="C110" s="4">
        <v>109.0</v>
      </c>
      <c r="D110" s="5" t="s">
        <v>821</v>
      </c>
      <c r="E110" s="4" t="str">
        <f>IFERROR(__xludf.DUMMYFUNCTION("GOOGLETRANSLATE(D110, ""he"", ""en"")"),"{to}")</f>
        <v>{to}</v>
      </c>
      <c r="F110" s="4"/>
      <c r="G110" s="4"/>
      <c r="H110" s="4"/>
    </row>
    <row r="111" ht="15.75" customHeight="1">
      <c r="A111" s="6" t="s">
        <v>2671</v>
      </c>
      <c r="B111" s="19" t="s">
        <v>2808</v>
      </c>
      <c r="C111" s="4">
        <v>110.0</v>
      </c>
      <c r="D111" s="5" t="s">
        <v>35</v>
      </c>
      <c r="E111" s="4" t="str">
        <f>IFERROR(__xludf.DUMMYFUNCTION("GOOGLETRANSLATE(D111, ""he"", ""en"")"),"god")</f>
        <v>god</v>
      </c>
      <c r="F111" s="4"/>
      <c r="G111" s="4"/>
      <c r="H111" s="4"/>
    </row>
    <row r="112" ht="15.75" customHeight="1">
      <c r="A112" s="6" t="s">
        <v>2809</v>
      </c>
      <c r="B112" s="19" t="s">
        <v>2810</v>
      </c>
      <c r="C112" s="4">
        <v>111.0</v>
      </c>
      <c r="D112" s="5" t="s">
        <v>2671</v>
      </c>
      <c r="E112" s="4" t="str">
        <f>IFERROR(__xludf.DUMMYFUNCTION("GOOGLETRANSLATE(D112, ""he"", ""en"")"),"armies")</f>
        <v>armies</v>
      </c>
      <c r="F112" s="4"/>
      <c r="G112" s="4"/>
      <c r="H112" s="4"/>
    </row>
    <row r="113" ht="15.75" customHeight="1">
      <c r="A113" s="6" t="s">
        <v>2811</v>
      </c>
      <c r="B113" s="19" t="s">
        <v>2812</v>
      </c>
      <c r="C113" s="4">
        <v>112.0</v>
      </c>
      <c r="D113" s="5" t="s">
        <v>2809</v>
      </c>
      <c r="E113" s="4" t="str">
        <f>IFERROR(__xludf.DUMMYFUNCTION("GOOGLETRANSLATE(D113, ""he"", ""en"")"),"again")</f>
        <v>again</v>
      </c>
      <c r="F113" s="4"/>
      <c r="G113" s="4"/>
      <c r="H113" s="4"/>
    </row>
    <row r="114" ht="15.75" customHeight="1">
      <c r="A114" s="6" t="s">
        <v>2813</v>
      </c>
      <c r="B114" s="19" t="s">
        <v>2814</v>
      </c>
      <c r="C114" s="4">
        <v>113.0</v>
      </c>
      <c r="D114" s="5" t="s">
        <v>2811</v>
      </c>
      <c r="E114" s="4" t="str">
        <f>IFERROR(__xludf.DUMMYFUNCTION("GOOGLETRANSLATE(D114, ""he"", ""en"")"),"please")</f>
        <v>please</v>
      </c>
      <c r="F114" s="4"/>
      <c r="G114" s="4"/>
      <c r="H114" s="4"/>
    </row>
    <row r="115" ht="15.75" customHeight="1">
      <c r="A115" s="6" t="s">
        <v>413</v>
      </c>
      <c r="B115" s="19" t="s">
        <v>414</v>
      </c>
      <c r="C115" s="4">
        <v>114.0</v>
      </c>
      <c r="D115" s="5" t="s">
        <v>2815</v>
      </c>
      <c r="E115" s="4" t="str">
        <f>IFERROR(__xludf.DUMMYFUNCTION("GOOGLETRANSLATE(D115, ""he"", ""en"")"),"aspect")</f>
        <v>aspect</v>
      </c>
      <c r="F115" s="4"/>
      <c r="G115" s="4"/>
      <c r="H115" s="4"/>
    </row>
    <row r="116" ht="15.75" customHeight="1">
      <c r="A116" s="6" t="s">
        <v>2816</v>
      </c>
      <c r="B116" s="19" t="s">
        <v>2817</v>
      </c>
      <c r="C116" s="4">
        <v>115.0</v>
      </c>
      <c r="D116" s="5" t="s">
        <v>415</v>
      </c>
      <c r="E116" s="4" t="str">
        <f>IFERROR(__xludf.DUMMYFUNCTION("GOOGLETRANSLATE(D116, ""he"", ""en"")"),"dreary")</f>
        <v>dreary</v>
      </c>
      <c r="F116" s="4"/>
      <c r="G116" s="4"/>
      <c r="H116" s="4"/>
    </row>
    <row r="117" ht="15.75" customHeight="1">
      <c r="A117" s="6" t="s">
        <v>2818</v>
      </c>
      <c r="B117" s="19" t="s">
        <v>2819</v>
      </c>
      <c r="C117" s="4">
        <v>116.0</v>
      </c>
      <c r="D117" s="5" t="s">
        <v>2816</v>
      </c>
      <c r="E117" s="4" t="str">
        <f>IFERROR(__xludf.DUMMYFUNCTION("GOOGLETRANSLATE(D117, ""he"", ""en"")"),"And see")</f>
        <v>And see</v>
      </c>
      <c r="F117" s="4"/>
      <c r="G117" s="4"/>
      <c r="H117" s="4"/>
    </row>
    <row r="118" ht="15.75" customHeight="1">
      <c r="A118" s="6" t="s">
        <v>2713</v>
      </c>
      <c r="B118" s="19" t="s">
        <v>2714</v>
      </c>
      <c r="C118" s="4">
        <v>117.0</v>
      </c>
      <c r="D118" s="5" t="s">
        <v>2818</v>
      </c>
      <c r="E118" s="4" t="str">
        <f>IFERROR(__xludf.DUMMYFUNCTION("GOOGLETRANSLATE(D118, ""he"", ""en"")"),"and command")</f>
        <v>and command</v>
      </c>
      <c r="F118" s="4"/>
      <c r="G118" s="4"/>
      <c r="H118" s="4"/>
    </row>
    <row r="119" ht="15.75" customHeight="1">
      <c r="A119" s="6" t="s">
        <v>2820</v>
      </c>
      <c r="B119" s="19" t="s">
        <v>2821</v>
      </c>
      <c r="C119" s="4">
        <v>118.0</v>
      </c>
      <c r="D119" s="5" t="s">
        <v>2717</v>
      </c>
      <c r="E119" s="4" t="str">
        <f>IFERROR(__xludf.DUMMYFUNCTION("GOOGLETRANSLATE(D119, ""he"", ""en"")"),"vine")</f>
        <v>vine</v>
      </c>
      <c r="F119" s="4"/>
      <c r="G119" s="4"/>
      <c r="H119" s="4"/>
    </row>
    <row r="120" ht="15.75" customHeight="1">
      <c r="A120" s="8" t="s">
        <v>828</v>
      </c>
      <c r="B120" s="17">
        <v>16.0</v>
      </c>
      <c r="C120" s="4">
        <v>119.0</v>
      </c>
      <c r="D120" s="5" t="s">
        <v>2822</v>
      </c>
      <c r="E120" s="4" t="str">
        <f>IFERROR(__xludf.DUMMYFUNCTION("GOOGLETRANSLATE(D120, ""he"", ""en"")"),"this:")</f>
        <v>this:</v>
      </c>
      <c r="F120" s="4"/>
      <c r="G120" s="4"/>
      <c r="H120" s="4"/>
    </row>
    <row r="121" ht="15.75" customHeight="1">
      <c r="A121" s="6" t="s">
        <v>2823</v>
      </c>
      <c r="B121" s="19" t="s">
        <v>2824</v>
      </c>
      <c r="C121" s="4">
        <v>120.0</v>
      </c>
      <c r="D121" s="5" t="s">
        <v>848</v>
      </c>
      <c r="E121" s="4" t="str">
        <f>IFERROR(__xludf.DUMMYFUNCTION("GOOGLETRANSLATE(D121, ""he"", ""en"")"),"{16}")</f>
        <v>{16}</v>
      </c>
      <c r="F121" s="4"/>
      <c r="G121" s="4"/>
      <c r="H121" s="4"/>
    </row>
    <row r="122" ht="15.75" customHeight="1">
      <c r="A122" s="6" t="s">
        <v>1035</v>
      </c>
      <c r="B122" s="19" t="s">
        <v>1091</v>
      </c>
      <c r="C122" s="4">
        <v>121.0</v>
      </c>
      <c r="D122" s="5" t="s">
        <v>2825</v>
      </c>
      <c r="E122" s="4" t="str">
        <f>IFERROR(__xludf.DUMMYFUNCTION("GOOGLETRANSLATE(D122, ""he"", ""en"")"),"and honest")</f>
        <v>and honest</v>
      </c>
      <c r="F122" s="4"/>
      <c r="G122" s="4"/>
      <c r="H122" s="4"/>
    </row>
    <row r="123" ht="15.75" customHeight="1">
      <c r="A123" s="6" t="s">
        <v>2826</v>
      </c>
      <c r="B123" s="19" t="s">
        <v>2827</v>
      </c>
      <c r="C123" s="4">
        <v>122.0</v>
      </c>
      <c r="D123" s="5" t="s">
        <v>1039</v>
      </c>
      <c r="E123" s="4" t="str">
        <f>IFERROR(__xludf.DUMMYFUNCTION("GOOGLETRANSLATE(D123, ""he"", ""en"")"),"which")</f>
        <v>which</v>
      </c>
      <c r="F123" s="4"/>
      <c r="G123" s="4"/>
      <c r="H123" s="4"/>
    </row>
    <row r="124" ht="15.75" customHeight="1">
      <c r="A124" s="6" t="s">
        <v>2828</v>
      </c>
      <c r="B124" s="19" t="s">
        <v>2829</v>
      </c>
      <c r="C124" s="4">
        <v>123.0</v>
      </c>
      <c r="D124" s="5" t="s">
        <v>2826</v>
      </c>
      <c r="E124" s="4" t="str">
        <f>IFERROR(__xludf.DUMMYFUNCTION("GOOGLETRANSLATE(D124, ""he"", ""en"")"),"planted")</f>
        <v>planted</v>
      </c>
      <c r="F124" s="4"/>
      <c r="G124" s="4"/>
      <c r="H124" s="4"/>
    </row>
    <row r="125" ht="15.75" customHeight="1">
      <c r="A125" s="6" t="s">
        <v>2458</v>
      </c>
      <c r="B125" s="19" t="s">
        <v>2459</v>
      </c>
      <c r="C125" s="4">
        <v>124.0</v>
      </c>
      <c r="D125" s="5" t="s">
        <v>2828</v>
      </c>
      <c r="E125" s="4" t="str">
        <f>IFERROR(__xludf.DUMMYFUNCTION("GOOGLETRANSLATE(D125, ""he"", ""en"")"),"your right")</f>
        <v>your right</v>
      </c>
      <c r="F125" s="4"/>
      <c r="G125" s="4"/>
      <c r="H125" s="4"/>
    </row>
    <row r="126" ht="15.75" customHeight="1">
      <c r="A126" s="6" t="s">
        <v>2830</v>
      </c>
      <c r="B126" s="19" t="s">
        <v>2831</v>
      </c>
      <c r="C126" s="4">
        <v>125.0</v>
      </c>
      <c r="D126" s="5" t="s">
        <v>2458</v>
      </c>
      <c r="E126" s="4" t="str">
        <f>IFERROR(__xludf.DUMMYFUNCTION("GOOGLETRANSLATE(D126, ""he"", ""en"")"),"and on")</f>
        <v>and on</v>
      </c>
      <c r="F126" s="4"/>
      <c r="G126" s="4"/>
      <c r="H126" s="4"/>
    </row>
    <row r="127" ht="15.75" customHeight="1">
      <c r="A127" s="6" t="s">
        <v>2832</v>
      </c>
      <c r="B127" s="19" t="s">
        <v>2833</v>
      </c>
      <c r="C127" s="4">
        <v>126.0</v>
      </c>
      <c r="D127" s="5" t="s">
        <v>2834</v>
      </c>
      <c r="E127" s="4" t="str">
        <f>IFERROR(__xludf.DUMMYFUNCTION("GOOGLETRANSLATE(D127, ""he"", ""en"")"),"son")</f>
        <v>son</v>
      </c>
      <c r="F127" s="4"/>
      <c r="G127" s="4"/>
      <c r="H127" s="4"/>
    </row>
    <row r="128" ht="15.75" customHeight="1">
      <c r="A128" s="6" t="s">
        <v>2835</v>
      </c>
      <c r="B128" s="19" t="s">
        <v>2836</v>
      </c>
      <c r="C128" s="4">
        <v>127.0</v>
      </c>
      <c r="D128" s="5" t="s">
        <v>2837</v>
      </c>
      <c r="E128" s="4" t="str">
        <f>IFERROR(__xludf.DUMMYFUNCTION("GOOGLETRANSLATE(D128, ""he"", ""en"")"),"adopted")</f>
        <v>adopted</v>
      </c>
      <c r="F128" s="4"/>
      <c r="G128" s="4"/>
      <c r="H128" s="4"/>
    </row>
    <row r="129" ht="15.75" customHeight="1">
      <c r="A129" s="8" t="s">
        <v>856</v>
      </c>
      <c r="B129" s="17">
        <v>17.0</v>
      </c>
      <c r="C129" s="4">
        <v>128.0</v>
      </c>
      <c r="D129" s="5" t="s">
        <v>2838</v>
      </c>
      <c r="E129" s="4" t="str">
        <f>IFERROR(__xludf.DUMMYFUNCTION("GOOGLETRANSLATE(D129, ""he"", ""en"")"),"to you:")</f>
        <v>to you:</v>
      </c>
      <c r="F129" s="4"/>
      <c r="G129" s="4"/>
      <c r="H129" s="4"/>
    </row>
    <row r="130" ht="15.75" customHeight="1">
      <c r="A130" s="8" t="s">
        <v>2839</v>
      </c>
      <c r="B130" s="17" t="s">
        <v>2840</v>
      </c>
      <c r="C130" s="4">
        <v>129.0</v>
      </c>
      <c r="D130" s="5" t="s">
        <v>867</v>
      </c>
      <c r="E130" s="4" t="str">
        <f>IFERROR(__xludf.DUMMYFUNCTION("GOOGLETRANSLATE(D130, ""he"", ""en"")"),"{17}")</f>
        <v>{17}</v>
      </c>
      <c r="F130" s="4"/>
      <c r="G130" s="4"/>
      <c r="H130" s="4"/>
    </row>
    <row r="131" ht="15.75" customHeight="1">
      <c r="A131" s="8" t="s">
        <v>2841</v>
      </c>
      <c r="B131" s="17" t="s">
        <v>2842</v>
      </c>
      <c r="C131" s="4">
        <v>130.0</v>
      </c>
      <c r="D131" s="5" t="s">
        <v>2843</v>
      </c>
      <c r="E131" s="4" t="str">
        <f>IFERROR(__xludf.DUMMYFUNCTION("GOOGLETRANSLATE(D131, ""he"", ""en"")"),"fire")</f>
        <v>fire</v>
      </c>
      <c r="F131" s="4"/>
      <c r="G131" s="4"/>
      <c r="H131" s="4"/>
    </row>
    <row r="132" ht="15.75" customHeight="1">
      <c r="A132" s="8" t="s">
        <v>2844</v>
      </c>
      <c r="B132" s="17" t="s">
        <v>2845</v>
      </c>
      <c r="C132" s="4">
        <v>131.0</v>
      </c>
      <c r="D132" s="5" t="s">
        <v>2846</v>
      </c>
      <c r="E132" s="4" t="str">
        <f>IFERROR(__xludf.DUMMYFUNCTION("GOOGLETRANSLATE(D132, ""he"", ""en"")"),"in the fire")</f>
        <v>in the fire</v>
      </c>
      <c r="F132" s="4"/>
      <c r="G132" s="4"/>
      <c r="H132" s="4"/>
    </row>
    <row r="133" ht="15.75" customHeight="1">
      <c r="A133" s="8" t="s">
        <v>2847</v>
      </c>
      <c r="B133" s="17" t="s">
        <v>2848</v>
      </c>
      <c r="C133" s="4">
        <v>132.0</v>
      </c>
      <c r="D133" s="5" t="s">
        <v>2849</v>
      </c>
      <c r="E133" s="4" t="str">
        <f>IFERROR(__xludf.DUMMYFUNCTION("GOOGLETRANSLATE(D133, ""he"", ""en"")"),"as a gift")</f>
        <v>as a gift</v>
      </c>
      <c r="F133" s="4"/>
      <c r="G133" s="4"/>
      <c r="H133" s="4"/>
    </row>
    <row r="134" ht="15.75" customHeight="1">
      <c r="A134" s="8" t="s">
        <v>2850</v>
      </c>
      <c r="B134" s="17" t="s">
        <v>2851</v>
      </c>
      <c r="C134" s="4">
        <v>133.0</v>
      </c>
      <c r="D134" s="5" t="s">
        <v>2852</v>
      </c>
      <c r="E134" s="4" t="str">
        <f>IFERROR(__xludf.DUMMYFUNCTION("GOOGLETRANSLATE(D134, ""he"", ""en"")"),"rebuke")</f>
        <v>rebuke</v>
      </c>
      <c r="F134" s="4"/>
      <c r="G134" s="4"/>
      <c r="H134" s="4"/>
    </row>
    <row r="135" ht="15.75" customHeight="1">
      <c r="A135" s="8" t="s">
        <v>2853</v>
      </c>
      <c r="B135" s="17" t="s">
        <v>2854</v>
      </c>
      <c r="C135" s="4">
        <v>134.0</v>
      </c>
      <c r="D135" s="5" t="s">
        <v>2668</v>
      </c>
      <c r="E135" s="4" t="str">
        <f>IFERROR(__xludf.DUMMYFUNCTION("GOOGLETRANSLATE(D135, ""he"", ""en"")"),"your face")</f>
        <v>your face</v>
      </c>
      <c r="F135" s="4"/>
      <c r="G135" s="4"/>
      <c r="H135" s="4"/>
    </row>
    <row r="136" ht="15.75" customHeight="1">
      <c r="A136" s="8" t="s">
        <v>880</v>
      </c>
      <c r="B136" s="17">
        <v>18.0</v>
      </c>
      <c r="C136" s="4">
        <v>135.0</v>
      </c>
      <c r="D136" s="5" t="s">
        <v>2855</v>
      </c>
      <c r="E136" s="4" t="str">
        <f>IFERROR(__xludf.DUMMYFUNCTION("GOOGLETRANSLATE(D136, ""he"", ""en"")"),"will be lost:")</f>
        <v>will be lost:</v>
      </c>
      <c r="F136" s="4"/>
      <c r="G136" s="4"/>
      <c r="H136" s="4"/>
    </row>
    <row r="137" ht="15.75" customHeight="1">
      <c r="A137" s="8" t="s">
        <v>2856</v>
      </c>
      <c r="B137" s="17" t="s">
        <v>2857</v>
      </c>
      <c r="C137" s="4">
        <v>136.0</v>
      </c>
      <c r="D137" s="5" t="s">
        <v>897</v>
      </c>
      <c r="E137" s="4" t="str">
        <f>IFERROR(__xludf.DUMMYFUNCTION("GOOGLETRANSLATE(D137, ""he"", ""en"")"),"{noun}")</f>
        <v>{noun}</v>
      </c>
      <c r="F137" s="4"/>
      <c r="G137" s="4"/>
      <c r="H137" s="4"/>
    </row>
    <row r="138" ht="15.75" customHeight="1">
      <c r="A138" s="8" t="s">
        <v>2858</v>
      </c>
      <c r="B138" s="17" t="s">
        <v>2859</v>
      </c>
      <c r="C138" s="4">
        <v>137.0</v>
      </c>
      <c r="D138" s="5" t="s">
        <v>2860</v>
      </c>
      <c r="E138" s="4" t="str">
        <f>IFERROR(__xludf.DUMMYFUNCTION("GOOGLETRANSLATE(D138, ""he"", ""en"")"),"tea")</f>
        <v>tea</v>
      </c>
      <c r="F138" s="4"/>
      <c r="G138" s="4"/>
      <c r="H138" s="4"/>
    </row>
    <row r="139" ht="15.75" customHeight="1">
      <c r="A139" s="8" t="s">
        <v>2609</v>
      </c>
      <c r="B139" s="17" t="s">
        <v>534</v>
      </c>
      <c r="C139" s="4">
        <v>138.0</v>
      </c>
      <c r="D139" s="5" t="s">
        <v>2861</v>
      </c>
      <c r="E139" s="4" t="str">
        <f>IFERROR(__xludf.DUMMYFUNCTION("GOOGLETRANSLATE(D139, ""he"", ""en"")"),"your hand")</f>
        <v>your hand</v>
      </c>
      <c r="F139" s="4"/>
      <c r="G139" s="4"/>
      <c r="H139" s="4"/>
    </row>
    <row r="140" ht="15.75" customHeight="1">
      <c r="A140" s="8" t="s">
        <v>2862</v>
      </c>
      <c r="B140" s="17" t="s">
        <v>2863</v>
      </c>
      <c r="C140" s="4">
        <v>139.0</v>
      </c>
      <c r="D140" s="5" t="s">
        <v>533</v>
      </c>
      <c r="E140" s="4" t="str">
        <f>IFERROR(__xludf.DUMMYFUNCTION("GOOGLETRANSLATE(D140, ""he"", ""en"")"),"on")</f>
        <v>on</v>
      </c>
      <c r="F140" s="4"/>
      <c r="G140" s="4"/>
      <c r="H140" s="4"/>
    </row>
    <row r="141" ht="15.75" customHeight="1">
      <c r="A141" s="8" t="s">
        <v>2864</v>
      </c>
      <c r="B141" s="17" t="s">
        <v>2865</v>
      </c>
      <c r="C141" s="4">
        <v>140.0</v>
      </c>
      <c r="D141" s="5" t="s">
        <v>1502</v>
      </c>
      <c r="E141" s="4" t="str">
        <f>IFERROR(__xludf.DUMMYFUNCTION("GOOGLETRANSLATE(D141, ""he"", ""en"")"),"man")</f>
        <v>man</v>
      </c>
      <c r="F141" s="4"/>
      <c r="G141" s="4"/>
      <c r="H141" s="4"/>
    </row>
    <row r="142" ht="15.75" customHeight="1">
      <c r="A142" s="8" t="s">
        <v>2609</v>
      </c>
      <c r="B142" s="17" t="s">
        <v>534</v>
      </c>
      <c r="C142" s="4">
        <v>141.0</v>
      </c>
      <c r="D142" s="5" t="s">
        <v>2828</v>
      </c>
      <c r="E142" s="4" t="str">
        <f>IFERROR(__xludf.DUMMYFUNCTION("GOOGLETRANSLATE(D142, ""he"", ""en"")"),"your right")</f>
        <v>your right</v>
      </c>
      <c r="F142" s="4"/>
      <c r="G142" s="4"/>
      <c r="H142" s="4"/>
    </row>
    <row r="143" ht="15.75" customHeight="1">
      <c r="A143" s="8" t="s">
        <v>2866</v>
      </c>
      <c r="B143" s="17" t="s">
        <v>2867</v>
      </c>
      <c r="C143" s="4">
        <v>142.0</v>
      </c>
      <c r="D143" s="5" t="s">
        <v>533</v>
      </c>
      <c r="E143" s="4" t="str">
        <f>IFERROR(__xludf.DUMMYFUNCTION("GOOGLETRANSLATE(D143, ""he"", ""en"")"),"on")</f>
        <v>on</v>
      </c>
      <c r="F143" s="4"/>
      <c r="G143" s="4"/>
      <c r="H143" s="4"/>
    </row>
    <row r="144" ht="15.75" customHeight="1">
      <c r="A144" s="8" t="s">
        <v>2868</v>
      </c>
      <c r="B144" s="17" t="s">
        <v>2869</v>
      </c>
      <c r="C144" s="4">
        <v>143.0</v>
      </c>
      <c r="D144" s="5" t="s">
        <v>2870</v>
      </c>
      <c r="E144" s="4" t="str">
        <f>IFERROR(__xludf.DUMMYFUNCTION("GOOGLETRANSLATE(D144, ""he"", ""en"")"),"son")</f>
        <v>son</v>
      </c>
      <c r="F144" s="4"/>
      <c r="G144" s="4"/>
      <c r="H144" s="4"/>
    </row>
    <row r="145" ht="15.75" customHeight="1">
      <c r="A145" s="8" t="s">
        <v>2871</v>
      </c>
      <c r="B145" s="17" t="s">
        <v>2872</v>
      </c>
      <c r="C145" s="4">
        <v>144.0</v>
      </c>
      <c r="D145" s="5" t="s">
        <v>455</v>
      </c>
      <c r="E145" s="4" t="str">
        <f>IFERROR(__xludf.DUMMYFUNCTION("GOOGLETRANSLATE(D145, ""he"", ""en"")"),"person")</f>
        <v>person</v>
      </c>
      <c r="F145" s="4"/>
      <c r="G145" s="4"/>
      <c r="H145" s="4"/>
    </row>
    <row r="146" ht="15.75" customHeight="1">
      <c r="A146" s="8" t="s">
        <v>2873</v>
      </c>
      <c r="B146" s="17" t="s">
        <v>2874</v>
      </c>
      <c r="C146" s="4">
        <v>145.0</v>
      </c>
      <c r="D146" s="5" t="s">
        <v>2875</v>
      </c>
      <c r="E146" s="4" t="str">
        <f>IFERROR(__xludf.DUMMYFUNCTION("GOOGLETRANSLATE(D146, ""he"", ""en"")"),"adopted")</f>
        <v>adopted</v>
      </c>
      <c r="F146" s="4"/>
      <c r="G146" s="4"/>
      <c r="H146" s="4"/>
    </row>
    <row r="147" ht="15.75" customHeight="1">
      <c r="A147" s="8" t="s">
        <v>909</v>
      </c>
      <c r="B147" s="17">
        <v>19.0</v>
      </c>
      <c r="C147" s="4">
        <v>146.0</v>
      </c>
      <c r="D147" s="5" t="s">
        <v>2838</v>
      </c>
      <c r="E147" s="4" t="str">
        <f>IFERROR(__xludf.DUMMYFUNCTION("GOOGLETRANSLATE(D147, ""he"", ""en"")"),"to you:")</f>
        <v>to you:</v>
      </c>
      <c r="F147" s="4"/>
      <c r="G147" s="4"/>
      <c r="H147" s="4"/>
    </row>
    <row r="148" ht="15.75" customHeight="1">
      <c r="A148" s="6" t="s">
        <v>144</v>
      </c>
      <c r="B148" s="19" t="s">
        <v>137</v>
      </c>
      <c r="C148" s="4">
        <v>147.0</v>
      </c>
      <c r="D148" s="5" t="s">
        <v>925</v>
      </c>
      <c r="E148" s="4" t="str">
        <f>IFERROR(__xludf.DUMMYFUNCTION("GOOGLETRANSLATE(D148, ""he"", ""en"")"),"{19}")</f>
        <v>{19}</v>
      </c>
      <c r="F148" s="4"/>
      <c r="G148" s="4"/>
      <c r="H148" s="4"/>
    </row>
    <row r="149" ht="15.75" customHeight="1">
      <c r="A149" s="6" t="s">
        <v>2876</v>
      </c>
      <c r="B149" s="19" t="s">
        <v>2877</v>
      </c>
      <c r="C149" s="4">
        <v>148.0</v>
      </c>
      <c r="D149" s="5" t="s">
        <v>144</v>
      </c>
      <c r="E149" s="4" t="str">
        <f>IFERROR(__xludf.DUMMYFUNCTION("GOOGLETRANSLATE(D149, ""he"", ""en"")"),"and not")</f>
        <v>and not</v>
      </c>
      <c r="F149" s="4"/>
      <c r="G149" s="4"/>
      <c r="H149" s="4"/>
    </row>
    <row r="150" ht="15.75" customHeight="1">
      <c r="A150" s="6" t="s">
        <v>2878</v>
      </c>
      <c r="B150" s="19" t="s">
        <v>2879</v>
      </c>
      <c r="C150" s="4">
        <v>149.0</v>
      </c>
      <c r="D150" s="5" t="s">
        <v>2876</v>
      </c>
      <c r="E150" s="4" t="str">
        <f>IFERROR(__xludf.DUMMYFUNCTION("GOOGLETRANSLATE(D150, ""he"", ""en"")"),"retreating")</f>
        <v>retreating</v>
      </c>
      <c r="F150" s="4"/>
      <c r="G150" s="4"/>
      <c r="H150" s="4"/>
    </row>
    <row r="151" ht="15.75" customHeight="1">
      <c r="A151" s="6" t="s">
        <v>2880</v>
      </c>
      <c r="B151" s="19" t="s">
        <v>2881</v>
      </c>
      <c r="C151" s="4">
        <v>150.0</v>
      </c>
      <c r="D151" s="5" t="s">
        <v>2882</v>
      </c>
      <c r="E151" s="4" t="str">
        <f>IFERROR(__xludf.DUMMYFUNCTION("GOOGLETRANSLATE(D151, ""he"", ""en"")"),"from you")</f>
        <v>from you</v>
      </c>
      <c r="F151" s="4"/>
      <c r="G151" s="4"/>
      <c r="H151" s="4"/>
    </row>
    <row r="152" ht="15.75" customHeight="1">
      <c r="A152" s="6" t="s">
        <v>2883</v>
      </c>
      <c r="B152" s="19" t="s">
        <v>2884</v>
      </c>
      <c r="C152" s="4">
        <v>151.0</v>
      </c>
      <c r="D152" s="5" t="s">
        <v>2885</v>
      </c>
      <c r="E152" s="4" t="str">
        <f>IFERROR(__xludf.DUMMYFUNCTION("GOOGLETRANSLATE(D152, ""he"", ""en"")"),"live")</f>
        <v>live</v>
      </c>
      <c r="F152" s="4"/>
      <c r="G152" s="4"/>
      <c r="H152" s="4"/>
    </row>
    <row r="153" ht="15.75" customHeight="1">
      <c r="A153" s="6" t="s">
        <v>2886</v>
      </c>
      <c r="B153" s="19" t="s">
        <v>2887</v>
      </c>
      <c r="C153" s="4">
        <v>152.0</v>
      </c>
      <c r="D153" s="5" t="s">
        <v>2888</v>
      </c>
      <c r="E153" s="4" t="str">
        <f>IFERROR(__xludf.DUMMYFUNCTION("GOOGLETRANSLATE(D153, ""he"", ""en"")"),"And in your name")</f>
        <v>And in your name</v>
      </c>
      <c r="F153" s="4"/>
      <c r="G153" s="4"/>
      <c r="H153" s="4"/>
    </row>
    <row r="154" ht="15.75" customHeight="1">
      <c r="A154" s="8" t="s">
        <v>938</v>
      </c>
      <c r="B154" s="17">
        <v>20.0</v>
      </c>
      <c r="C154" s="4">
        <v>153.0</v>
      </c>
      <c r="D154" s="5" t="s">
        <v>2889</v>
      </c>
      <c r="E154" s="4" t="str">
        <f>IFERROR(__xludf.DUMMYFUNCTION("GOOGLETRANSLATE(D154, ""he"", ""en"")"),"called:")</f>
        <v>called:</v>
      </c>
      <c r="F154" s="4"/>
      <c r="G154" s="4"/>
      <c r="H154" s="4"/>
    </row>
    <row r="155" ht="15.75" customHeight="1">
      <c r="A155" s="6" t="s">
        <v>180</v>
      </c>
      <c r="B155" s="19" t="s">
        <v>2670</v>
      </c>
      <c r="C155" s="4">
        <v>154.0</v>
      </c>
      <c r="D155" s="5" t="s">
        <v>956</v>
      </c>
      <c r="E155" s="4" t="str">
        <f>IFERROR(__xludf.DUMMYFUNCTION("GOOGLETRANSLATE(D155, ""he"", ""en"")"),"{about}")</f>
        <v>{about}</v>
      </c>
      <c r="F155" s="4"/>
      <c r="G155" s="4"/>
      <c r="H155" s="4"/>
    </row>
    <row r="156" ht="15.75" customHeight="1">
      <c r="A156" s="6" t="s">
        <v>35</v>
      </c>
      <c r="B156" s="19" t="s">
        <v>34</v>
      </c>
      <c r="C156" s="4">
        <v>155.0</v>
      </c>
      <c r="D156" s="5" t="s">
        <v>180</v>
      </c>
      <c r="E156" s="4" t="str">
        <f>IFERROR(__xludf.DUMMYFUNCTION("GOOGLETRANSLATE(D156, ""he"", ""en"")"),"Jehovah")</f>
        <v>Jehovah</v>
      </c>
      <c r="F156" s="4"/>
      <c r="G156" s="4"/>
      <c r="H156" s="4"/>
    </row>
    <row r="157" ht="15.75" customHeight="1">
      <c r="A157" s="6" t="s">
        <v>2671</v>
      </c>
      <c r="B157" s="19" t="s">
        <v>2672</v>
      </c>
      <c r="C157" s="4">
        <v>156.0</v>
      </c>
      <c r="D157" s="5" t="s">
        <v>35</v>
      </c>
      <c r="E157" s="4" t="str">
        <f>IFERROR(__xludf.DUMMYFUNCTION("GOOGLETRANSLATE(D157, ""he"", ""en"")"),"god")</f>
        <v>god</v>
      </c>
      <c r="F157" s="4"/>
      <c r="G157" s="4"/>
      <c r="H157" s="4"/>
    </row>
    <row r="158" ht="15.75" customHeight="1">
      <c r="A158" s="6" t="s">
        <v>2659</v>
      </c>
      <c r="B158" s="19" t="s">
        <v>2660</v>
      </c>
      <c r="C158" s="4">
        <v>157.0</v>
      </c>
      <c r="D158" s="5" t="s">
        <v>2671</v>
      </c>
      <c r="E158" s="4" t="str">
        <f>IFERROR(__xludf.DUMMYFUNCTION("GOOGLETRANSLATE(D158, ""he"", ""en"")"),"armies")</f>
        <v>armies</v>
      </c>
      <c r="F158" s="4"/>
      <c r="G158" s="4"/>
      <c r="H158" s="4"/>
    </row>
    <row r="159" ht="15.75" customHeight="1">
      <c r="A159" s="6" t="s">
        <v>2890</v>
      </c>
      <c r="B159" s="19" t="s">
        <v>2891</v>
      </c>
      <c r="C159" s="4">
        <v>158.0</v>
      </c>
      <c r="D159" s="5" t="s">
        <v>2663</v>
      </c>
      <c r="E159" s="4" t="str">
        <f>IFERROR(__xludf.DUMMYFUNCTION("GOOGLETRANSLATE(D159, ""he"", ""en"")"),"We replied")</f>
        <v>We replied</v>
      </c>
      <c r="F159" s="4"/>
      <c r="G159" s="4"/>
      <c r="H159" s="4"/>
    </row>
    <row r="160" ht="15.75" customHeight="1">
      <c r="A160" s="6" t="s">
        <v>2664</v>
      </c>
      <c r="B160" s="19" t="s">
        <v>2665</v>
      </c>
      <c r="C160" s="4">
        <v>159.0</v>
      </c>
      <c r="D160" s="5" t="s">
        <v>2890</v>
      </c>
      <c r="E160" s="4" t="str">
        <f>IFERROR(__xludf.DUMMYFUNCTION("GOOGLETRANSLATE(D160, ""he"", ""en"")"),"the light")</f>
        <v>the light</v>
      </c>
      <c r="F160" s="4"/>
      <c r="G160" s="4"/>
      <c r="H160" s="4"/>
    </row>
    <row r="161" ht="15.75" customHeight="1">
      <c r="A161" s="6" t="s">
        <v>2666</v>
      </c>
      <c r="B161" s="19" t="s">
        <v>2892</v>
      </c>
      <c r="C161" s="4">
        <v>160.0</v>
      </c>
      <c r="D161" s="5" t="s">
        <v>2668</v>
      </c>
      <c r="E161" s="4" t="str">
        <f>IFERROR(__xludf.DUMMYFUNCTION("GOOGLETRANSLATE(D161, ""he"", ""en"")"),"your face")</f>
        <v>your face</v>
      </c>
      <c r="F161" s="4"/>
      <c r="G161" s="4"/>
      <c r="H161" s="4"/>
    </row>
    <row r="162" ht="15.75" customHeight="1">
      <c r="A162" s="1"/>
      <c r="B162" s="1"/>
      <c r="C162" s="4">
        <v>161.0</v>
      </c>
      <c r="D162" s="5" t="s">
        <v>2669</v>
      </c>
      <c r="E162" s="4" t="str">
        <f>IFERROR(__xludf.DUMMYFUNCTION("GOOGLETRANSLATE(D162, ""he"", ""en"")"),"And saved:")</f>
        <v>And saved:</v>
      </c>
      <c r="F162" s="4"/>
      <c r="G162" s="4"/>
      <c r="H162" s="4"/>
    </row>
    <row r="163" ht="15.75" customHeight="1">
      <c r="E163" s="4" t="str">
        <f>IFERROR(__xludf.DUMMYFUNCTION("GOOGLETRANSLATE(D163, ""he"", ""en"")"),"#VALUE!")</f>
        <v>#VALUE!</v>
      </c>
    </row>
    <row r="164" ht="15.75" customHeight="1">
      <c r="E164" s="4" t="str">
        <f>IFERROR(__xludf.DUMMYFUNCTION("GOOGLETRANSLATE(D164, ""he"", ""en"")"),"#VALUE!")</f>
        <v>#VALUE!</v>
      </c>
    </row>
    <row r="165" ht="15.75" customHeight="1">
      <c r="E165" s="4" t="str">
        <f>IFERROR(__xludf.DUMMYFUNCTION("GOOGLETRANSLATE(D165, ""he"", ""en"")"),"#VALUE!")</f>
        <v>#VALUE!</v>
      </c>
    </row>
    <row r="166" ht="15.75" customHeight="1">
      <c r="E166" s="4" t="str">
        <f>IFERROR(__xludf.DUMMYFUNCTION("GOOGLETRANSLATE(D166, ""he"", ""en"")"),"#VALUE!")</f>
        <v>#VALUE!</v>
      </c>
    </row>
    <row r="167" ht="15.75" customHeight="1">
      <c r="E167" s="4" t="str">
        <f>IFERROR(__xludf.DUMMYFUNCTION("GOOGLETRANSLATE(D167, ""he"", ""en"")"),"#VALUE!")</f>
        <v>#VALUE!</v>
      </c>
    </row>
    <row r="168" ht="15.75" customHeight="1">
      <c r="E168" s="4" t="str">
        <f>IFERROR(__xludf.DUMMYFUNCTION("GOOGLETRANSLATE(D168, ""he"", ""en"")"),"#VALUE!")</f>
        <v>#VALUE!</v>
      </c>
    </row>
    <row r="169" ht="15.75" customHeight="1">
      <c r="E169" s="4" t="str">
        <f>IFERROR(__xludf.DUMMYFUNCTION("GOOGLETRANSLATE(D169, ""he"", ""en"")"),"#VALUE!")</f>
        <v>#VALUE!</v>
      </c>
    </row>
    <row r="170" ht="15.75" customHeight="1">
      <c r="E170" s="4" t="str">
        <f>IFERROR(__xludf.DUMMYFUNCTION("GOOGLETRANSLATE(D170, ""he"", ""en"")"),"#VALUE!")</f>
        <v>#VALUE!</v>
      </c>
    </row>
    <row r="171" ht="15.75" customHeight="1">
      <c r="E171" s="4" t="str">
        <f>IFERROR(__xludf.DUMMYFUNCTION("GOOGLETRANSLATE(D171, ""he"", ""en"")"),"#VALUE!")</f>
        <v>#VALUE!</v>
      </c>
    </row>
    <row r="172" ht="15.75" customHeight="1">
      <c r="E172" s="4" t="str">
        <f>IFERROR(__xludf.DUMMYFUNCTION("GOOGLETRANSLATE(D172, ""he"", ""en"")"),"#VALUE!")</f>
        <v>#VALUE!</v>
      </c>
    </row>
    <row r="173" ht="15.75" customHeight="1">
      <c r="E173" s="4" t="str">
        <f>IFERROR(__xludf.DUMMYFUNCTION("GOOGLETRANSLATE(D173, ""he"", ""en"")"),"#VALUE!")</f>
        <v>#VALUE!</v>
      </c>
    </row>
    <row r="174" ht="15.75" customHeight="1">
      <c r="E174" s="4" t="str">
        <f>IFERROR(__xludf.DUMMYFUNCTION("GOOGLETRANSLATE(D174, ""he"", ""en"")"),"#VALUE!")</f>
        <v>#VALUE!</v>
      </c>
    </row>
    <row r="175" ht="15.75" customHeight="1">
      <c r="E175" s="4" t="str">
        <f>IFERROR(__xludf.DUMMYFUNCTION("GOOGLETRANSLATE(D175, ""he"", ""en"")"),"#VALUE!")</f>
        <v>#VALUE!</v>
      </c>
    </row>
    <row r="176" ht="15.75" customHeight="1">
      <c r="E176" s="4" t="str">
        <f>IFERROR(__xludf.DUMMYFUNCTION("GOOGLETRANSLATE(D176, ""he"", ""en"")"),"#VALUE!")</f>
        <v>#VALUE!</v>
      </c>
    </row>
    <row r="177" ht="15.75" customHeight="1">
      <c r="E177" s="4" t="str">
        <f>IFERROR(__xludf.DUMMYFUNCTION("GOOGLETRANSLATE(D177, ""he"", ""en"")"),"#VALUE!")</f>
        <v>#VALUE!</v>
      </c>
    </row>
    <row r="178" ht="15.75" customHeight="1">
      <c r="E178" s="4" t="str">
        <f>IFERROR(__xludf.DUMMYFUNCTION("GOOGLETRANSLATE(D178, ""he"", ""en"")"),"#VALUE!")</f>
        <v>#VALUE!</v>
      </c>
    </row>
    <row r="179" ht="15.75" customHeight="1">
      <c r="E179" s="4" t="str">
        <f>IFERROR(__xludf.DUMMYFUNCTION("GOOGLETRANSLATE(D179, ""he"", ""en"")"),"#VALUE!")</f>
        <v>#VALUE!</v>
      </c>
    </row>
    <row r="180" ht="15.75" customHeight="1">
      <c r="E180" s="4" t="str">
        <f>IFERROR(__xludf.DUMMYFUNCTION("GOOGLETRANSLATE(D180, ""he"", ""en"")"),"#VALUE!")</f>
        <v>#VALUE!</v>
      </c>
    </row>
    <row r="181" ht="15.75" customHeight="1">
      <c r="E181" s="4" t="str">
        <f>IFERROR(__xludf.DUMMYFUNCTION("GOOGLETRANSLATE(D181, ""he"", ""en"")"),"#VALUE!")</f>
        <v>#VALUE!</v>
      </c>
    </row>
    <row r="182" ht="15.75" customHeight="1">
      <c r="E182" s="4" t="str">
        <f>IFERROR(__xludf.DUMMYFUNCTION("GOOGLETRANSLATE(D182, ""he"", ""en"")"),"#VALUE!")</f>
        <v>#VALUE!</v>
      </c>
    </row>
    <row r="183" ht="15.75" customHeight="1">
      <c r="E183" s="4" t="str">
        <f>IFERROR(__xludf.DUMMYFUNCTION("GOOGLETRANSLATE(D183, ""he"", ""en"")"),"#VALUE!")</f>
        <v>#VALUE!</v>
      </c>
    </row>
    <row r="184" ht="15.75" customHeight="1">
      <c r="E184" s="4" t="str">
        <f>IFERROR(__xludf.DUMMYFUNCTION("GOOGLETRANSLATE(D184, ""he"", ""en"")"),"#VALUE!")</f>
        <v>#VALUE!</v>
      </c>
    </row>
    <row r="185" ht="15.75" customHeight="1">
      <c r="E185" s="4" t="str">
        <f>IFERROR(__xludf.DUMMYFUNCTION("GOOGLETRANSLATE(D185, ""he"", ""en"")"),"#VALUE!")</f>
        <v>#VALUE!</v>
      </c>
    </row>
    <row r="186" ht="15.75" customHeight="1">
      <c r="E186" s="4" t="str">
        <f>IFERROR(__xludf.DUMMYFUNCTION("GOOGLETRANSLATE(D186, ""he"", ""en"")"),"#VALUE!")</f>
        <v>#VALUE!</v>
      </c>
    </row>
    <row r="187" ht="15.75" customHeight="1">
      <c r="E187" s="4" t="str">
        <f>IFERROR(__xludf.DUMMYFUNCTION("GOOGLETRANSLATE(D187, ""he"", ""en"")"),"#VALUE!")</f>
        <v>#VALUE!</v>
      </c>
    </row>
    <row r="188" ht="15.75" customHeight="1">
      <c r="E188" s="4" t="str">
        <f>IFERROR(__xludf.DUMMYFUNCTION("GOOGLETRANSLATE(D188, ""he"", ""en"")"),"#VALUE!")</f>
        <v>#VALUE!</v>
      </c>
    </row>
    <row r="189" ht="15.75" customHeight="1">
      <c r="E189" s="4" t="str">
        <f>IFERROR(__xludf.DUMMYFUNCTION("GOOGLETRANSLATE(D189, ""he"", ""en"")"),"#VALUE!")</f>
        <v>#VALUE!</v>
      </c>
    </row>
    <row r="190" ht="15.75" customHeight="1">
      <c r="E190" s="4" t="str">
        <f>IFERROR(__xludf.DUMMYFUNCTION("GOOGLETRANSLATE(D190, ""he"", ""en"")"),"#VALUE!")</f>
        <v>#VALUE!</v>
      </c>
    </row>
    <row r="191" ht="15.75" customHeight="1">
      <c r="E191" s="4" t="str">
        <f>IFERROR(__xludf.DUMMYFUNCTION("GOOGLETRANSLATE(D191, ""he"", ""en"")"),"#VALUE!")</f>
        <v>#VALUE!</v>
      </c>
    </row>
    <row r="192" ht="15.75" customHeight="1">
      <c r="E192" s="4" t="str">
        <f>IFERROR(__xludf.DUMMYFUNCTION("GOOGLETRANSLATE(D192, ""he"", ""en"")"),"#VALUE!")</f>
        <v>#VALUE!</v>
      </c>
    </row>
    <row r="193" ht="15.75" customHeight="1">
      <c r="E193" s="4" t="str">
        <f>IFERROR(__xludf.DUMMYFUNCTION("GOOGLETRANSLATE(D193, ""he"", ""en"")"),"#VALUE!")</f>
        <v>#VALUE!</v>
      </c>
    </row>
    <row r="194" ht="15.75" customHeight="1">
      <c r="E194" s="4" t="str">
        <f>IFERROR(__xludf.DUMMYFUNCTION("GOOGLETRANSLATE(D194, ""he"", ""en"")"),"#VALUE!")</f>
        <v>#VALUE!</v>
      </c>
    </row>
    <row r="195" ht="15.75" customHeight="1">
      <c r="E195" s="4" t="str">
        <f>IFERROR(__xludf.DUMMYFUNCTION("GOOGLETRANSLATE(D195, ""he"", ""en"")"),"#VALUE!")</f>
        <v>#VALUE!</v>
      </c>
    </row>
    <row r="196" ht="15.75" customHeight="1">
      <c r="E196" s="4" t="str">
        <f>IFERROR(__xludf.DUMMYFUNCTION("GOOGLETRANSLATE(D196, ""he"", ""en"")"),"#VALUE!")</f>
        <v>#VALUE!</v>
      </c>
    </row>
    <row r="197" ht="15.75" customHeight="1">
      <c r="E197" s="4" t="str">
        <f>IFERROR(__xludf.DUMMYFUNCTION("GOOGLETRANSLATE(D197, ""he"", ""en"")"),"#VALUE!")</f>
        <v>#VALUE!</v>
      </c>
    </row>
    <row r="198" ht="15.75" customHeight="1">
      <c r="E198" s="4" t="str">
        <f>IFERROR(__xludf.DUMMYFUNCTION("GOOGLETRANSLATE(D198, ""he"", ""en"")"),"#VALUE!")</f>
        <v>#VALUE!</v>
      </c>
    </row>
    <row r="199" ht="15.75" customHeight="1">
      <c r="E199" s="4" t="str">
        <f>IFERROR(__xludf.DUMMYFUNCTION("GOOGLETRANSLATE(D199, ""he"", ""en"")"),"#VALUE!")</f>
        <v>#VALUE!</v>
      </c>
    </row>
    <row r="200" ht="15.75" customHeight="1">
      <c r="E200" s="4" t="str">
        <f>IFERROR(__xludf.DUMMYFUNCTION("GOOGLETRANSLATE(D200, ""he"", ""en"")"),"#VALUE!")</f>
        <v>#VALUE!</v>
      </c>
    </row>
    <row r="201" ht="15.75" customHeight="1">
      <c r="E201" s="4" t="str">
        <f>IFERROR(__xludf.DUMMYFUNCTION("GOOGLETRANSLATE(D201, ""he"", ""en"")"),"#VALUE!")</f>
        <v>#VALUE!</v>
      </c>
    </row>
    <row r="202" ht="15.75" customHeight="1">
      <c r="E202" s="4" t="str">
        <f>IFERROR(__xludf.DUMMYFUNCTION("GOOGLETRANSLATE(D202, ""he"", ""en"")"),"#VALUE!")</f>
        <v>#VALUE!</v>
      </c>
    </row>
    <row r="203" ht="15.75" customHeight="1">
      <c r="E203" s="4" t="str">
        <f>IFERROR(__xludf.DUMMYFUNCTION("GOOGLETRANSLATE(D203, ""he"", ""en"")"),"#VALUE!")</f>
        <v>#VALUE!</v>
      </c>
    </row>
    <row r="204" ht="15.75" customHeight="1">
      <c r="E204" s="4" t="str">
        <f>IFERROR(__xludf.DUMMYFUNCTION("GOOGLETRANSLATE(D204, ""he"", ""en"")"),"#VALUE!")</f>
        <v>#VALUE!</v>
      </c>
    </row>
    <row r="205" ht="15.75" customHeight="1">
      <c r="E205" s="4" t="str">
        <f>IFERROR(__xludf.DUMMYFUNCTION("GOOGLETRANSLATE(D205, ""he"", ""en"")"),"#VALUE!")</f>
        <v>#VALUE!</v>
      </c>
    </row>
    <row r="206" ht="15.75" customHeight="1">
      <c r="E206" s="4" t="str">
        <f>IFERROR(__xludf.DUMMYFUNCTION("GOOGLETRANSLATE(D206, ""he"", ""en"")"),"#VALUE!")</f>
        <v>#VALUE!</v>
      </c>
    </row>
    <row r="207" ht="15.75" customHeight="1">
      <c r="E207" s="4" t="str">
        <f>IFERROR(__xludf.DUMMYFUNCTION("GOOGLETRANSLATE(D207, ""he"", ""en"")"),"#VALUE!")</f>
        <v>#VALUE!</v>
      </c>
    </row>
    <row r="208" ht="15.75" customHeight="1">
      <c r="E208" s="4" t="str">
        <f>IFERROR(__xludf.DUMMYFUNCTION("GOOGLETRANSLATE(D208, ""he"", ""en"")"),"#VALUE!")</f>
        <v>#VALUE!</v>
      </c>
    </row>
    <row r="209" ht="15.75" customHeight="1">
      <c r="E209" s="4" t="str">
        <f>IFERROR(__xludf.DUMMYFUNCTION("GOOGLETRANSLATE(D209, ""he"", ""en"")"),"#VALUE!")</f>
        <v>#VALUE!</v>
      </c>
    </row>
    <row r="210" ht="15.75" customHeight="1">
      <c r="E210" s="4" t="str">
        <f>IFERROR(__xludf.DUMMYFUNCTION("GOOGLETRANSLATE(D210, ""he"", ""en"")"),"#VALUE!")</f>
        <v>#VALUE!</v>
      </c>
    </row>
    <row r="211" ht="15.75" customHeight="1">
      <c r="E211" s="4" t="str">
        <f>IFERROR(__xludf.DUMMYFUNCTION("GOOGLETRANSLATE(D211, ""he"", ""en"")"),"#VALUE!")</f>
        <v>#VALUE!</v>
      </c>
    </row>
    <row r="212" ht="15.75" customHeight="1">
      <c r="E212" s="4" t="str">
        <f>IFERROR(__xludf.DUMMYFUNCTION("GOOGLETRANSLATE(D212, ""he"", ""en"")"),"#VALUE!")</f>
        <v>#VALUE!</v>
      </c>
    </row>
    <row r="213" ht="15.75" customHeight="1">
      <c r="E213" s="4" t="str">
        <f>IFERROR(__xludf.DUMMYFUNCTION("GOOGLETRANSLATE(D213, ""he"", ""en"")"),"#VALUE!")</f>
        <v>#VALUE!</v>
      </c>
    </row>
    <row r="214" ht="15.75" customHeight="1">
      <c r="E214" s="4" t="str">
        <f>IFERROR(__xludf.DUMMYFUNCTION("GOOGLETRANSLATE(D214, ""he"", ""en"")"),"#VALUE!")</f>
        <v>#VALUE!</v>
      </c>
    </row>
    <row r="215" ht="15.75" customHeight="1">
      <c r="E215" s="4" t="str">
        <f>IFERROR(__xludf.DUMMYFUNCTION("GOOGLETRANSLATE(D215, ""he"", ""en"")"),"#VALUE!")</f>
        <v>#VALUE!</v>
      </c>
    </row>
    <row r="216" ht="15.75" customHeight="1">
      <c r="E216" s="4" t="str">
        <f>IFERROR(__xludf.DUMMYFUNCTION("GOOGLETRANSLATE(D216, ""he"", ""en"")"),"#VALUE!")</f>
        <v>#VALUE!</v>
      </c>
    </row>
    <row r="217" ht="15.75" customHeight="1">
      <c r="E217" s="4" t="str">
        <f>IFERROR(__xludf.DUMMYFUNCTION("GOOGLETRANSLATE(D217, ""he"", ""en"")"),"#VALUE!")</f>
        <v>#VALUE!</v>
      </c>
    </row>
    <row r="218" ht="15.75" customHeight="1">
      <c r="E218" s="4" t="str">
        <f>IFERROR(__xludf.DUMMYFUNCTION("GOOGLETRANSLATE(D218, ""he"", ""en"")"),"#VALUE!")</f>
        <v>#VALUE!</v>
      </c>
    </row>
    <row r="219" ht="15.75" customHeight="1">
      <c r="E219" s="4" t="str">
        <f>IFERROR(__xludf.DUMMYFUNCTION("GOOGLETRANSLATE(D219, ""he"", ""en"")"),"#VALUE!")</f>
        <v>#VALUE!</v>
      </c>
    </row>
    <row r="220" ht="15.75" customHeight="1">
      <c r="E220" s="4" t="str">
        <f>IFERROR(__xludf.DUMMYFUNCTION("GOOGLETRANSLATE(D220, ""he"", ""en"")"),"#VALUE!")</f>
        <v>#VALUE!</v>
      </c>
    </row>
    <row r="221" ht="15.75" customHeight="1">
      <c r="E221" s="4" t="str">
        <f>IFERROR(__xludf.DUMMYFUNCTION("GOOGLETRANSLATE(D221, ""he"", ""en"")"),"#VALUE!")</f>
        <v>#VALUE!</v>
      </c>
    </row>
    <row r="222" ht="15.75" customHeight="1">
      <c r="E222" s="4" t="str">
        <f>IFERROR(__xludf.DUMMYFUNCTION("GOOGLETRANSLATE(D222, ""he"", ""en"")"),"#VALUE!")</f>
        <v>#VALUE!</v>
      </c>
    </row>
    <row r="223" ht="15.75" customHeight="1">
      <c r="E223" s="4" t="str">
        <f>IFERROR(__xludf.DUMMYFUNCTION("GOOGLETRANSLATE(D223, ""he"", ""en"")"),"#VALUE!")</f>
        <v>#VALUE!</v>
      </c>
    </row>
    <row r="224" ht="15.75" customHeight="1">
      <c r="E224" s="4" t="str">
        <f>IFERROR(__xludf.DUMMYFUNCTION("GOOGLETRANSLATE(D224, ""he"", ""en"")"),"#VALUE!")</f>
        <v>#VALUE!</v>
      </c>
    </row>
    <row r="225" ht="15.75" customHeight="1">
      <c r="E225" s="4" t="str">
        <f>IFERROR(__xludf.DUMMYFUNCTION("GOOGLETRANSLATE(D225, ""he"", ""en"")"),"#VALUE!")</f>
        <v>#VALUE!</v>
      </c>
    </row>
    <row r="226" ht="15.75" customHeight="1">
      <c r="E226" s="4" t="str">
        <f>IFERROR(__xludf.DUMMYFUNCTION("GOOGLETRANSLATE(D226, ""he"", ""en"")"),"#VALUE!")</f>
        <v>#VALUE!</v>
      </c>
    </row>
    <row r="227" ht="15.75" customHeight="1">
      <c r="E227" s="4" t="str">
        <f>IFERROR(__xludf.DUMMYFUNCTION("GOOGLETRANSLATE(D227, ""he"", ""en"")"),"#VALUE!")</f>
        <v>#VALUE!</v>
      </c>
    </row>
    <row r="228" ht="15.75" customHeight="1">
      <c r="E228" s="4" t="str">
        <f>IFERROR(__xludf.DUMMYFUNCTION("GOOGLETRANSLATE(D228, ""he"", ""en"")"),"#VALUE!")</f>
        <v>#VALUE!</v>
      </c>
    </row>
    <row r="229" ht="15.75" customHeight="1">
      <c r="E229" s="4" t="str">
        <f>IFERROR(__xludf.DUMMYFUNCTION("GOOGLETRANSLATE(D229, ""he"", ""en"")"),"#VALUE!")</f>
        <v>#VALUE!</v>
      </c>
    </row>
    <row r="230" ht="15.75" customHeight="1">
      <c r="E230" s="4" t="str">
        <f>IFERROR(__xludf.DUMMYFUNCTION("GOOGLETRANSLATE(D230, ""he"", ""en"")"),"#VALUE!")</f>
        <v>#VALUE!</v>
      </c>
    </row>
    <row r="231" ht="15.75" customHeight="1">
      <c r="E231" s="4" t="str">
        <f>IFERROR(__xludf.DUMMYFUNCTION("GOOGLETRANSLATE(D231, ""he"", ""en"")"),"#VALUE!")</f>
        <v>#VALUE!</v>
      </c>
    </row>
    <row r="232" ht="15.75" customHeight="1">
      <c r="E232" s="4" t="str">
        <f>IFERROR(__xludf.DUMMYFUNCTION("GOOGLETRANSLATE(D232, ""he"", ""en"")"),"#VALUE!")</f>
        <v>#VALUE!</v>
      </c>
    </row>
    <row r="233" ht="15.75" customHeight="1">
      <c r="E233" s="4" t="str">
        <f>IFERROR(__xludf.DUMMYFUNCTION("GOOGLETRANSLATE(D233, ""he"", ""en"")"),"#VALUE!")</f>
        <v>#VALUE!</v>
      </c>
    </row>
    <row r="234" ht="15.75" customHeight="1">
      <c r="E234" s="4" t="str">
        <f>IFERROR(__xludf.DUMMYFUNCTION("GOOGLETRANSLATE(D234, ""he"", ""en"")"),"#VALUE!")</f>
        <v>#VALUE!</v>
      </c>
    </row>
    <row r="235" ht="15.75" customHeight="1">
      <c r="E235" s="4" t="str">
        <f>IFERROR(__xludf.DUMMYFUNCTION("GOOGLETRANSLATE(D235, ""he"", ""en"")"),"#VALUE!")</f>
        <v>#VALUE!</v>
      </c>
    </row>
    <row r="236" ht="15.75" customHeight="1">
      <c r="E236" s="4" t="str">
        <f>IFERROR(__xludf.DUMMYFUNCTION("GOOGLETRANSLATE(D236, ""he"", ""en"")"),"#VALUE!")</f>
        <v>#VALUE!</v>
      </c>
    </row>
    <row r="237" ht="15.75" customHeight="1">
      <c r="E237" s="4" t="str">
        <f>IFERROR(__xludf.DUMMYFUNCTION("GOOGLETRANSLATE(D237, ""he"", ""en"")"),"#VALUE!")</f>
        <v>#VALUE!</v>
      </c>
    </row>
    <row r="238" ht="15.75" customHeight="1">
      <c r="E238" s="4" t="str">
        <f>IFERROR(__xludf.DUMMYFUNCTION("GOOGLETRANSLATE(D238, ""he"", ""en"")"),"#VALUE!")</f>
        <v>#VALUE!</v>
      </c>
    </row>
    <row r="239" ht="15.75" customHeight="1">
      <c r="E239" s="4" t="str">
        <f>IFERROR(__xludf.DUMMYFUNCTION("GOOGLETRANSLATE(D239, ""he"", ""en"")"),"#VALUE!")</f>
        <v>#VALUE!</v>
      </c>
    </row>
    <row r="240" ht="15.75" customHeight="1">
      <c r="E240" s="4" t="str">
        <f>IFERROR(__xludf.DUMMYFUNCTION("GOOGLETRANSLATE(D240, ""he"", ""en"")"),"#VALUE!")</f>
        <v>#VALUE!</v>
      </c>
    </row>
    <row r="241" ht="15.75" customHeight="1">
      <c r="E241" s="4" t="str">
        <f>IFERROR(__xludf.DUMMYFUNCTION("GOOGLETRANSLATE(D241, ""he"", ""en"")"),"#VALUE!")</f>
        <v>#VALUE!</v>
      </c>
    </row>
    <row r="242" ht="15.75" customHeight="1">
      <c r="E242" s="4" t="str">
        <f>IFERROR(__xludf.DUMMYFUNCTION("GOOGLETRANSLATE(D242, ""he"", ""en"")"),"#VALUE!")</f>
        <v>#VALUE!</v>
      </c>
    </row>
    <row r="243" ht="15.75" customHeight="1">
      <c r="E243" s="4" t="str">
        <f>IFERROR(__xludf.DUMMYFUNCTION("GOOGLETRANSLATE(D243, ""he"", ""en"")"),"#VALUE!")</f>
        <v>#VALUE!</v>
      </c>
    </row>
    <row r="244" ht="15.75" customHeight="1">
      <c r="E244" s="4" t="str">
        <f>IFERROR(__xludf.DUMMYFUNCTION("GOOGLETRANSLATE(D244, ""he"", ""en"")"),"#VALUE!")</f>
        <v>#VALUE!</v>
      </c>
    </row>
    <row r="245" ht="15.75" customHeight="1">
      <c r="E245" s="4" t="str">
        <f>IFERROR(__xludf.DUMMYFUNCTION("GOOGLETRANSLATE(D245, ""he"", ""en"")"),"#VALUE!")</f>
        <v>#VALUE!</v>
      </c>
    </row>
    <row r="246" ht="15.75" customHeight="1">
      <c r="E246" s="4" t="str">
        <f>IFERROR(__xludf.DUMMYFUNCTION("GOOGLETRANSLATE(D246, ""he"", ""en"")"),"#VALUE!")</f>
        <v>#VALUE!</v>
      </c>
    </row>
    <row r="247" ht="15.75" customHeight="1">
      <c r="E247" s="4" t="str">
        <f>IFERROR(__xludf.DUMMYFUNCTION("GOOGLETRANSLATE(D247, ""he"", ""en"")"),"#VALUE!")</f>
        <v>#VALUE!</v>
      </c>
    </row>
    <row r="248" ht="15.75" customHeight="1">
      <c r="E248" s="4" t="str">
        <f>IFERROR(__xludf.DUMMYFUNCTION("GOOGLETRANSLATE(D248, ""he"", ""en"")"),"#VALUE!")</f>
        <v>#VALUE!</v>
      </c>
    </row>
    <row r="249" ht="15.75" customHeight="1">
      <c r="E249" s="4" t="str">
        <f>IFERROR(__xludf.DUMMYFUNCTION("GOOGLETRANSLATE(D249, ""he"", ""en"")"),"#VALUE!")</f>
        <v>#VALUE!</v>
      </c>
    </row>
    <row r="250" ht="15.75" customHeight="1">
      <c r="E250" s="4" t="str">
        <f>IFERROR(__xludf.DUMMYFUNCTION("GOOGLETRANSLATE(D250, ""he"", ""en"")"),"#VALUE!")</f>
        <v>#VALUE!</v>
      </c>
    </row>
    <row r="251" ht="15.75" customHeight="1">
      <c r="E251" s="4" t="str">
        <f>IFERROR(__xludf.DUMMYFUNCTION("GOOGLETRANSLATE(D251, ""he"", ""en"")"),"#VALUE!")</f>
        <v>#VALUE!</v>
      </c>
    </row>
    <row r="252" ht="15.75" customHeight="1">
      <c r="E252" s="4" t="str">
        <f>IFERROR(__xludf.DUMMYFUNCTION("GOOGLETRANSLATE(D252, ""he"", ""en"")"),"#VALUE!")</f>
        <v>#VALUE!</v>
      </c>
    </row>
    <row r="253" ht="15.75" customHeight="1">
      <c r="E253" s="4" t="str">
        <f>IFERROR(__xludf.DUMMYFUNCTION("GOOGLETRANSLATE(D253, ""he"", ""en"")"),"#VALUE!")</f>
        <v>#VALUE!</v>
      </c>
    </row>
    <row r="254" ht="15.75" customHeight="1">
      <c r="E254" s="4" t="str">
        <f>IFERROR(__xludf.DUMMYFUNCTION("GOOGLETRANSLATE(D254, ""he"", ""en"")"),"#VALUE!")</f>
        <v>#VALUE!</v>
      </c>
    </row>
    <row r="255" ht="15.75" customHeight="1">
      <c r="E255" s="4" t="str">
        <f>IFERROR(__xludf.DUMMYFUNCTION("GOOGLETRANSLATE(D255, ""he"", ""en"")"),"#VALUE!")</f>
        <v>#VALUE!</v>
      </c>
    </row>
    <row r="256" ht="15.75" customHeight="1">
      <c r="E256" s="4" t="str">
        <f>IFERROR(__xludf.DUMMYFUNCTION("GOOGLETRANSLATE(D256, ""he"", ""en"")"),"#VALUE!")</f>
        <v>#VALUE!</v>
      </c>
    </row>
    <row r="257" ht="15.75" customHeight="1">
      <c r="E257" s="4" t="str">
        <f>IFERROR(__xludf.DUMMYFUNCTION("GOOGLETRANSLATE(D257, ""he"", ""en"")"),"#VALUE!")</f>
        <v>#VALUE!</v>
      </c>
    </row>
    <row r="258" ht="15.75" customHeight="1">
      <c r="E258" s="4" t="str">
        <f>IFERROR(__xludf.DUMMYFUNCTION("GOOGLETRANSLATE(D258, ""he"", ""en"")"),"#VALUE!")</f>
        <v>#VALUE!</v>
      </c>
    </row>
    <row r="259" ht="15.75" customHeight="1">
      <c r="E259" s="4" t="str">
        <f>IFERROR(__xludf.DUMMYFUNCTION("GOOGLETRANSLATE(D259, ""he"", ""en"")"),"#VALUE!")</f>
        <v>#VALUE!</v>
      </c>
    </row>
    <row r="260" ht="15.75" customHeight="1">
      <c r="E260" s="4" t="str">
        <f>IFERROR(__xludf.DUMMYFUNCTION("GOOGLETRANSLATE(D260, ""he"", ""en"")"),"#VALUE!")</f>
        <v>#VALUE!</v>
      </c>
    </row>
    <row r="261" ht="15.75" customHeight="1">
      <c r="E261" s="4" t="str">
        <f>IFERROR(__xludf.DUMMYFUNCTION("GOOGLETRANSLATE(D261, ""he"", ""en"")"),"#VALUE!")</f>
        <v>#VALUE!</v>
      </c>
    </row>
    <row r="262" ht="15.75" customHeight="1">
      <c r="E262" s="4" t="str">
        <f>IFERROR(__xludf.DUMMYFUNCTION("GOOGLETRANSLATE(D262, ""he"", ""en"")"),"#VALUE!")</f>
        <v>#VALUE!</v>
      </c>
    </row>
    <row r="263" ht="15.75" customHeight="1">
      <c r="E263" s="4" t="str">
        <f>IFERROR(__xludf.DUMMYFUNCTION("GOOGLETRANSLATE(D263, ""he"", ""en"")"),"#VALUE!")</f>
        <v>#VALUE!</v>
      </c>
    </row>
    <row r="264" ht="15.75" customHeight="1">
      <c r="E264" s="4" t="str">
        <f>IFERROR(__xludf.DUMMYFUNCTION("GOOGLETRANSLATE(D264, ""he"", ""en"")"),"#VALUE!")</f>
        <v>#VALUE!</v>
      </c>
    </row>
    <row r="265" ht="15.75" customHeight="1">
      <c r="E265" s="4" t="str">
        <f>IFERROR(__xludf.DUMMYFUNCTION("GOOGLETRANSLATE(D265, ""he"", ""en"")"),"#VALUE!")</f>
        <v>#VALUE!</v>
      </c>
    </row>
    <row r="266" ht="15.75" customHeight="1">
      <c r="E266" s="4" t="str">
        <f>IFERROR(__xludf.DUMMYFUNCTION("GOOGLETRANSLATE(D266, ""he"", ""en"")"),"#VALUE!")</f>
        <v>#VALUE!</v>
      </c>
    </row>
    <row r="267" ht="15.75" customHeight="1">
      <c r="E267" s="4" t="str">
        <f>IFERROR(__xludf.DUMMYFUNCTION("GOOGLETRANSLATE(D267, ""he"", ""en"")"),"#VALUE!")</f>
        <v>#VALUE!</v>
      </c>
    </row>
    <row r="268" ht="15.75" customHeight="1">
      <c r="E268" s="4" t="str">
        <f>IFERROR(__xludf.DUMMYFUNCTION("GOOGLETRANSLATE(D268, ""he"", ""en"")"),"#VALUE!")</f>
        <v>#VALUE!</v>
      </c>
    </row>
    <row r="269" ht="15.75" customHeight="1">
      <c r="E269" s="4" t="str">
        <f>IFERROR(__xludf.DUMMYFUNCTION("GOOGLETRANSLATE(D269, ""he"", ""en"")"),"#VALUE!")</f>
        <v>#VALUE!</v>
      </c>
    </row>
    <row r="270" ht="15.75" customHeight="1">
      <c r="E270" s="4" t="str">
        <f>IFERROR(__xludf.DUMMYFUNCTION("GOOGLETRANSLATE(D270, ""he"", ""en"")"),"#VALUE!")</f>
        <v>#VALUE!</v>
      </c>
    </row>
    <row r="271" ht="15.75" customHeight="1">
      <c r="E271" s="4" t="str">
        <f>IFERROR(__xludf.DUMMYFUNCTION("GOOGLETRANSLATE(D271, ""he"", ""en"")"),"#VALUE!")</f>
        <v>#VALUE!</v>
      </c>
    </row>
    <row r="272" ht="15.75" customHeight="1">
      <c r="E272" s="4" t="str">
        <f>IFERROR(__xludf.DUMMYFUNCTION("GOOGLETRANSLATE(D272, ""he"", ""en"")"),"#VALUE!")</f>
        <v>#VALUE!</v>
      </c>
    </row>
    <row r="273" ht="15.75" customHeight="1">
      <c r="E273" s="4" t="str">
        <f>IFERROR(__xludf.DUMMYFUNCTION("GOOGLETRANSLATE(D273, ""he"", ""en"")"),"#VALUE!")</f>
        <v>#VALUE!</v>
      </c>
    </row>
    <row r="274" ht="15.75" customHeight="1">
      <c r="E274" s="4" t="str">
        <f>IFERROR(__xludf.DUMMYFUNCTION("GOOGLETRANSLATE(D274, ""he"", ""en"")"),"#VALUE!")</f>
        <v>#VALUE!</v>
      </c>
    </row>
    <row r="275" ht="15.75" customHeight="1">
      <c r="E275" s="4" t="str">
        <f>IFERROR(__xludf.DUMMYFUNCTION("GOOGLETRANSLATE(D275, ""he"", ""en"")"),"#VALUE!")</f>
        <v>#VALUE!</v>
      </c>
    </row>
    <row r="276" ht="15.75" customHeight="1">
      <c r="E276" s="4" t="str">
        <f>IFERROR(__xludf.DUMMYFUNCTION("GOOGLETRANSLATE(D276, ""he"", ""en"")"),"#VALUE!")</f>
        <v>#VALUE!</v>
      </c>
    </row>
    <row r="277" ht="15.75" customHeight="1">
      <c r="E277" s="4" t="str">
        <f>IFERROR(__xludf.DUMMYFUNCTION("GOOGLETRANSLATE(D277, ""he"", ""en"")"),"#VALUE!")</f>
        <v>#VALUE!</v>
      </c>
    </row>
    <row r="278" ht="15.75" customHeight="1">
      <c r="E278" s="4" t="str">
        <f>IFERROR(__xludf.DUMMYFUNCTION("GOOGLETRANSLATE(D278, ""he"", ""en"")"),"#VALUE!")</f>
        <v>#VALUE!</v>
      </c>
    </row>
    <row r="279" ht="15.75" customHeight="1">
      <c r="E279" s="4" t="str">
        <f>IFERROR(__xludf.DUMMYFUNCTION("GOOGLETRANSLATE(D279, ""he"", ""en"")"),"#VALUE!")</f>
        <v>#VALUE!</v>
      </c>
    </row>
    <row r="280" ht="15.75" customHeight="1">
      <c r="E280" s="4" t="str">
        <f>IFERROR(__xludf.DUMMYFUNCTION("GOOGLETRANSLATE(D280, ""he"", ""en"")"),"#VALUE!")</f>
        <v>#VALUE!</v>
      </c>
    </row>
    <row r="281" ht="15.75" customHeight="1">
      <c r="E281" s="4" t="str">
        <f>IFERROR(__xludf.DUMMYFUNCTION("GOOGLETRANSLATE(D281, ""he"", ""en"")"),"#VALUE!")</f>
        <v>#VALUE!</v>
      </c>
    </row>
    <row r="282" ht="15.75" customHeight="1">
      <c r="E282" s="4" t="str">
        <f>IFERROR(__xludf.DUMMYFUNCTION("GOOGLETRANSLATE(D282, ""he"", ""en"")"),"#VALUE!")</f>
        <v>#VALUE!</v>
      </c>
    </row>
    <row r="283" ht="15.75" customHeight="1">
      <c r="E283" s="4" t="str">
        <f>IFERROR(__xludf.DUMMYFUNCTION("GOOGLETRANSLATE(D283, ""he"", ""en"")"),"#VALUE!")</f>
        <v>#VALUE!</v>
      </c>
    </row>
    <row r="284" ht="15.75" customHeight="1">
      <c r="E284" s="4" t="str">
        <f>IFERROR(__xludf.DUMMYFUNCTION("GOOGLETRANSLATE(D284, ""he"", ""en"")"),"#VALUE!")</f>
        <v>#VALUE!</v>
      </c>
    </row>
    <row r="285" ht="15.75" customHeight="1">
      <c r="E285" s="4" t="str">
        <f>IFERROR(__xludf.DUMMYFUNCTION("GOOGLETRANSLATE(D285, ""he"", ""en"")"),"#VALUE!")</f>
        <v>#VALUE!</v>
      </c>
    </row>
    <row r="286" ht="15.75" customHeight="1">
      <c r="E286" s="4" t="str">
        <f>IFERROR(__xludf.DUMMYFUNCTION("GOOGLETRANSLATE(D286, ""he"", ""en"")"),"#VALUE!")</f>
        <v>#VALUE!</v>
      </c>
    </row>
    <row r="287" ht="15.75" customHeight="1">
      <c r="E287" s="4" t="str">
        <f>IFERROR(__xludf.DUMMYFUNCTION("GOOGLETRANSLATE(D287, ""he"", ""en"")"),"#VALUE!")</f>
        <v>#VALUE!</v>
      </c>
    </row>
    <row r="288" ht="15.75" customHeight="1">
      <c r="E288" s="4" t="str">
        <f>IFERROR(__xludf.DUMMYFUNCTION("GOOGLETRANSLATE(D288, ""he"", ""en"")"),"#VALUE!")</f>
        <v>#VALUE!</v>
      </c>
    </row>
    <row r="289" ht="15.75" customHeight="1">
      <c r="E289" s="4" t="str">
        <f>IFERROR(__xludf.DUMMYFUNCTION("GOOGLETRANSLATE(D289, ""he"", ""en"")"),"#VALUE!")</f>
        <v>#VALUE!</v>
      </c>
    </row>
    <row r="290" ht="15.75" customHeight="1">
      <c r="E290" s="4" t="str">
        <f>IFERROR(__xludf.DUMMYFUNCTION("GOOGLETRANSLATE(D290, ""he"", ""en"")"),"#VALUE!")</f>
        <v>#VALUE!</v>
      </c>
    </row>
    <row r="291" ht="15.75" customHeight="1">
      <c r="E291" s="4" t="str">
        <f>IFERROR(__xludf.DUMMYFUNCTION("GOOGLETRANSLATE(D291, ""he"", ""en"")"),"#VALUE!")</f>
        <v>#VALUE!</v>
      </c>
    </row>
    <row r="292" ht="15.75" customHeight="1">
      <c r="E292" s="4" t="str">
        <f>IFERROR(__xludf.DUMMYFUNCTION("GOOGLETRANSLATE(D292, ""he"", ""en"")"),"#VALUE!")</f>
        <v>#VALUE!</v>
      </c>
    </row>
    <row r="293" ht="15.75" customHeight="1">
      <c r="E293" s="4" t="str">
        <f>IFERROR(__xludf.DUMMYFUNCTION("GOOGLETRANSLATE(D293, ""he"", ""en"")"),"#VALUE!")</f>
        <v>#VALUE!</v>
      </c>
    </row>
    <row r="294" ht="15.75" customHeight="1">
      <c r="E294" s="4" t="str">
        <f>IFERROR(__xludf.DUMMYFUNCTION("GOOGLETRANSLATE(D294, ""he"", ""en"")"),"#VALUE!")</f>
        <v>#VALUE!</v>
      </c>
    </row>
    <row r="295" ht="15.75" customHeight="1">
      <c r="E295" s="4" t="str">
        <f>IFERROR(__xludf.DUMMYFUNCTION("GOOGLETRANSLATE(D295, ""he"", ""en"")"),"#VALUE!")</f>
        <v>#VALUE!</v>
      </c>
    </row>
    <row r="296" ht="15.75" customHeight="1">
      <c r="E296" s="4" t="str">
        <f>IFERROR(__xludf.DUMMYFUNCTION("GOOGLETRANSLATE(D296, ""he"", ""en"")"),"#VALUE!")</f>
        <v>#VALUE!</v>
      </c>
    </row>
    <row r="297" ht="15.75" customHeight="1">
      <c r="E297" s="4" t="str">
        <f>IFERROR(__xludf.DUMMYFUNCTION("GOOGLETRANSLATE(D297, ""he"", ""en"")"),"#VALUE!")</f>
        <v>#VALUE!</v>
      </c>
    </row>
    <row r="298" ht="15.75" customHeight="1">
      <c r="E298" s="4" t="str">
        <f>IFERROR(__xludf.DUMMYFUNCTION("GOOGLETRANSLATE(D298, ""he"", ""en"")"),"#VALUE!")</f>
        <v>#VALUE!</v>
      </c>
    </row>
    <row r="299" ht="15.75" customHeight="1">
      <c r="E299" s="4" t="str">
        <f>IFERROR(__xludf.DUMMYFUNCTION("GOOGLETRANSLATE(D299, ""he"", ""en"")"),"#VALUE!")</f>
        <v>#VALUE!</v>
      </c>
    </row>
    <row r="300" ht="15.75" customHeight="1">
      <c r="E300" s="4" t="str">
        <f>IFERROR(__xludf.DUMMYFUNCTION("GOOGLETRANSLATE(D300, ""he"", ""en"")"),"#VALUE!")</f>
        <v>#VALUE!</v>
      </c>
    </row>
    <row r="301" ht="15.75" customHeight="1">
      <c r="E301" s="4" t="str">
        <f>IFERROR(__xludf.DUMMYFUNCTION("GOOGLETRANSLATE(D301, ""he"", ""en"")"),"#VALUE!")</f>
        <v>#VALUE!</v>
      </c>
    </row>
    <row r="302" ht="15.75" customHeight="1">
      <c r="E302" s="4" t="str">
        <f>IFERROR(__xludf.DUMMYFUNCTION("GOOGLETRANSLATE(D302, ""he"", ""en"")"),"#VALUE!")</f>
        <v>#VALUE!</v>
      </c>
    </row>
    <row r="303" ht="15.75" customHeight="1">
      <c r="E303" s="4" t="str">
        <f>IFERROR(__xludf.DUMMYFUNCTION("GOOGLETRANSLATE(D303, ""he"", ""en"")"),"#VALUE!")</f>
        <v>#VALUE!</v>
      </c>
    </row>
    <row r="304" ht="15.75" customHeight="1">
      <c r="E304" s="4" t="str">
        <f>IFERROR(__xludf.DUMMYFUNCTION("GOOGLETRANSLATE(D304, ""he"", ""en"")"),"#VALUE!")</f>
        <v>#VALUE!</v>
      </c>
    </row>
    <row r="305" ht="15.75" customHeight="1">
      <c r="E305" s="4" t="str">
        <f>IFERROR(__xludf.DUMMYFUNCTION("GOOGLETRANSLATE(D305, ""he"", ""en"")"),"#VALUE!")</f>
        <v>#VALUE!</v>
      </c>
    </row>
    <row r="306" ht="15.75" customHeight="1">
      <c r="E306" s="4" t="str">
        <f>IFERROR(__xludf.DUMMYFUNCTION("GOOGLETRANSLATE(D306, ""he"", ""en"")"),"#VALUE!")</f>
        <v>#VALUE!</v>
      </c>
    </row>
    <row r="307" ht="15.75" customHeight="1">
      <c r="E307" s="4" t="str">
        <f>IFERROR(__xludf.DUMMYFUNCTION("GOOGLETRANSLATE(D307, ""he"", ""en"")"),"#VALUE!")</f>
        <v>#VALUE!</v>
      </c>
    </row>
    <row r="308" ht="15.75" customHeight="1">
      <c r="E308" s="4" t="str">
        <f>IFERROR(__xludf.DUMMYFUNCTION("GOOGLETRANSLATE(D308, ""he"", ""en"")"),"#VALUE!")</f>
        <v>#VALUE!</v>
      </c>
    </row>
    <row r="309" ht="15.75" customHeight="1">
      <c r="E309" s="4" t="str">
        <f>IFERROR(__xludf.DUMMYFUNCTION("GOOGLETRANSLATE(D309, ""he"", ""en"")"),"#VALUE!")</f>
        <v>#VALUE!</v>
      </c>
    </row>
    <row r="310" ht="15.75" customHeight="1">
      <c r="E310" s="4" t="str">
        <f>IFERROR(__xludf.DUMMYFUNCTION("GOOGLETRANSLATE(D310, ""he"", ""en"")"),"#VALUE!")</f>
        <v>#VALUE!</v>
      </c>
    </row>
    <row r="311" ht="15.75" customHeight="1">
      <c r="E311" s="4" t="str">
        <f>IFERROR(__xludf.DUMMYFUNCTION("GOOGLETRANSLATE(D311, ""he"", ""en"")"),"#VALUE!")</f>
        <v>#VALUE!</v>
      </c>
    </row>
    <row r="312" ht="15.75" customHeight="1">
      <c r="E312" s="4" t="str">
        <f>IFERROR(__xludf.DUMMYFUNCTION("GOOGLETRANSLATE(D312, ""he"", ""en"")"),"#VALUE!")</f>
        <v>#VALUE!</v>
      </c>
    </row>
    <row r="313" ht="15.75" customHeight="1">
      <c r="E313" s="4" t="str">
        <f>IFERROR(__xludf.DUMMYFUNCTION("GOOGLETRANSLATE(D313, ""he"", ""en"")"),"#VALUE!")</f>
        <v>#VALUE!</v>
      </c>
    </row>
    <row r="314" ht="15.75" customHeight="1">
      <c r="E314" s="4" t="str">
        <f>IFERROR(__xludf.DUMMYFUNCTION("GOOGLETRANSLATE(D314, ""he"", ""en"")"),"#VALUE!")</f>
        <v>#VALUE!</v>
      </c>
    </row>
    <row r="315" ht="15.75" customHeight="1">
      <c r="E315" s="4" t="str">
        <f>IFERROR(__xludf.DUMMYFUNCTION("GOOGLETRANSLATE(D315, ""he"", ""en"")"),"#VALUE!")</f>
        <v>#VALUE!</v>
      </c>
    </row>
    <row r="316" ht="15.75" customHeight="1">
      <c r="E316" s="4" t="str">
        <f>IFERROR(__xludf.DUMMYFUNCTION("GOOGLETRANSLATE(D316, ""he"", ""en"")"),"#VALUE!")</f>
        <v>#VALUE!</v>
      </c>
    </row>
    <row r="317" ht="15.75" customHeight="1">
      <c r="E317" s="4" t="str">
        <f>IFERROR(__xludf.DUMMYFUNCTION("GOOGLETRANSLATE(D317, ""he"", ""en"")"),"#VALUE!")</f>
        <v>#VALUE!</v>
      </c>
    </row>
    <row r="318" ht="15.75" customHeight="1">
      <c r="E318" s="4" t="str">
        <f>IFERROR(__xludf.DUMMYFUNCTION("GOOGLETRANSLATE(D318, ""he"", ""en"")"),"#VALUE!")</f>
        <v>#VALUE!</v>
      </c>
    </row>
    <row r="319" ht="15.75" customHeight="1">
      <c r="E319" s="4" t="str">
        <f>IFERROR(__xludf.DUMMYFUNCTION("GOOGLETRANSLATE(D319, ""he"", ""en"")"),"#VALUE!")</f>
        <v>#VALUE!</v>
      </c>
    </row>
    <row r="320" ht="15.75" customHeight="1">
      <c r="E320" s="4" t="str">
        <f>IFERROR(__xludf.DUMMYFUNCTION("GOOGLETRANSLATE(D320, ""he"", ""en"")"),"#VALUE!")</f>
        <v>#VALUE!</v>
      </c>
    </row>
    <row r="321" ht="15.75" customHeight="1">
      <c r="E321" s="4" t="str">
        <f>IFERROR(__xludf.DUMMYFUNCTION("GOOGLETRANSLATE(D321, ""he"", ""en"")"),"#VALUE!")</f>
        <v>#VALUE!</v>
      </c>
    </row>
    <row r="322" ht="15.75" customHeight="1">
      <c r="E322" s="4" t="str">
        <f>IFERROR(__xludf.DUMMYFUNCTION("GOOGLETRANSLATE(D322, ""he"", ""en"")"),"#VALUE!")</f>
        <v>#VALUE!</v>
      </c>
    </row>
    <row r="323" ht="15.75" customHeight="1">
      <c r="E323" s="4" t="str">
        <f>IFERROR(__xludf.DUMMYFUNCTION("GOOGLETRANSLATE(D323, ""he"", ""en"")"),"#VALUE!")</f>
        <v>#VALUE!</v>
      </c>
    </row>
    <row r="324" ht="15.75" customHeight="1">
      <c r="E324" s="4" t="str">
        <f>IFERROR(__xludf.DUMMYFUNCTION("GOOGLETRANSLATE(D324, ""he"", ""en"")"),"#VALUE!")</f>
        <v>#VALUE!</v>
      </c>
    </row>
    <row r="325" ht="15.75" customHeight="1">
      <c r="E325" s="4" t="str">
        <f>IFERROR(__xludf.DUMMYFUNCTION("GOOGLETRANSLATE(D325, ""he"", ""en"")"),"#VALUE!")</f>
        <v>#VALUE!</v>
      </c>
    </row>
    <row r="326" ht="15.75" customHeight="1">
      <c r="E326" s="4" t="str">
        <f>IFERROR(__xludf.DUMMYFUNCTION("GOOGLETRANSLATE(D326, ""he"", ""en"")"),"#VALUE!")</f>
        <v>#VALUE!</v>
      </c>
    </row>
    <row r="327" ht="15.75" customHeight="1">
      <c r="E327" s="4" t="str">
        <f>IFERROR(__xludf.DUMMYFUNCTION("GOOGLETRANSLATE(D327, ""he"", ""en"")"),"#VALUE!")</f>
        <v>#VALUE!</v>
      </c>
    </row>
    <row r="328" ht="15.75" customHeight="1">
      <c r="E328" s="4" t="str">
        <f>IFERROR(__xludf.DUMMYFUNCTION("GOOGLETRANSLATE(D328, ""he"", ""en"")"),"#VALUE!")</f>
        <v>#VALUE!</v>
      </c>
    </row>
    <row r="329" ht="15.75" customHeight="1">
      <c r="E329" s="4" t="str">
        <f>IFERROR(__xludf.DUMMYFUNCTION("GOOGLETRANSLATE(D329, ""he"", ""en"")"),"#VALUE!")</f>
        <v>#VALUE!</v>
      </c>
    </row>
    <row r="330" ht="15.75" customHeight="1">
      <c r="E330" s="4" t="str">
        <f>IFERROR(__xludf.DUMMYFUNCTION("GOOGLETRANSLATE(D330, ""he"", ""en"")"),"#VALUE!")</f>
        <v>#VALUE!</v>
      </c>
    </row>
    <row r="331" ht="15.75" customHeight="1">
      <c r="E331" s="4" t="str">
        <f>IFERROR(__xludf.DUMMYFUNCTION("GOOGLETRANSLATE(D331, ""he"", ""en"")"),"#VALUE!")</f>
        <v>#VALUE!</v>
      </c>
    </row>
    <row r="332" ht="15.75" customHeight="1">
      <c r="E332" s="4" t="str">
        <f>IFERROR(__xludf.DUMMYFUNCTION("GOOGLETRANSLATE(D332, ""he"", ""en"")"),"#VALUE!")</f>
        <v>#VALUE!</v>
      </c>
    </row>
    <row r="333" ht="15.75" customHeight="1">
      <c r="E333" s="4" t="str">
        <f>IFERROR(__xludf.DUMMYFUNCTION("GOOGLETRANSLATE(D333, ""he"", ""en"")"),"#VALUE!")</f>
        <v>#VALUE!</v>
      </c>
    </row>
    <row r="334" ht="15.75" customHeight="1">
      <c r="E334" s="4" t="str">
        <f>IFERROR(__xludf.DUMMYFUNCTION("GOOGLETRANSLATE(D334, ""he"", ""en"")"),"#VALUE!")</f>
        <v>#VALUE!</v>
      </c>
    </row>
    <row r="335" ht="15.75" customHeight="1">
      <c r="E335" s="4" t="str">
        <f>IFERROR(__xludf.DUMMYFUNCTION("GOOGLETRANSLATE(D335, ""he"", ""en"")"),"#VALUE!")</f>
        <v>#VALUE!</v>
      </c>
    </row>
    <row r="336" ht="15.75" customHeight="1">
      <c r="E336" s="4" t="str">
        <f>IFERROR(__xludf.DUMMYFUNCTION("GOOGLETRANSLATE(D336, ""he"", ""en"")"),"#VALUE!")</f>
        <v>#VALUE!</v>
      </c>
    </row>
    <row r="337" ht="15.75" customHeight="1">
      <c r="E337" s="4" t="str">
        <f>IFERROR(__xludf.DUMMYFUNCTION("GOOGLETRANSLATE(D337, ""he"", ""en"")"),"#VALUE!")</f>
        <v>#VALUE!</v>
      </c>
    </row>
    <row r="338" ht="15.75" customHeight="1">
      <c r="E338" s="4" t="str">
        <f>IFERROR(__xludf.DUMMYFUNCTION("GOOGLETRANSLATE(D338, ""he"", ""en"")"),"#VALUE!")</f>
        <v>#VALUE!</v>
      </c>
    </row>
    <row r="339" ht="15.75" customHeight="1">
      <c r="E339" s="4" t="str">
        <f>IFERROR(__xludf.DUMMYFUNCTION("GOOGLETRANSLATE(D339, ""he"", ""en"")"),"#VALUE!")</f>
        <v>#VALUE!</v>
      </c>
    </row>
    <row r="340" ht="15.75" customHeight="1">
      <c r="E340" s="4" t="str">
        <f>IFERROR(__xludf.DUMMYFUNCTION("GOOGLETRANSLATE(D340, ""he"", ""en"")"),"#VALUE!")</f>
        <v>#VALUE!</v>
      </c>
    </row>
    <row r="341" ht="15.75" customHeight="1">
      <c r="E341" s="4" t="str">
        <f>IFERROR(__xludf.DUMMYFUNCTION("GOOGLETRANSLATE(D341, ""he"", ""en"")"),"#VALUE!")</f>
        <v>#VALUE!</v>
      </c>
    </row>
    <row r="342" ht="15.75" customHeight="1">
      <c r="E342" s="4" t="str">
        <f>IFERROR(__xludf.DUMMYFUNCTION("GOOGLETRANSLATE(D342, ""he"", ""en"")"),"#VALUE!")</f>
        <v>#VALUE!</v>
      </c>
    </row>
    <row r="343" ht="15.75" customHeight="1">
      <c r="E343" s="4" t="str">
        <f>IFERROR(__xludf.DUMMYFUNCTION("GOOGLETRANSLATE(D343, ""he"", ""en"")"),"#VALUE!")</f>
        <v>#VALUE!</v>
      </c>
    </row>
    <row r="344" ht="15.75" customHeight="1">
      <c r="E344" s="4" t="str">
        <f>IFERROR(__xludf.DUMMYFUNCTION("GOOGLETRANSLATE(D344, ""he"", ""en"")"),"#VALUE!")</f>
        <v>#VALUE!</v>
      </c>
    </row>
    <row r="345" ht="15.75" customHeight="1">
      <c r="E345" s="4" t="str">
        <f>IFERROR(__xludf.DUMMYFUNCTION("GOOGLETRANSLATE(D345, ""he"", ""en"")"),"#VALUE!")</f>
        <v>#VALUE!</v>
      </c>
    </row>
    <row r="346" ht="15.75" customHeight="1">
      <c r="E346" s="4" t="str">
        <f>IFERROR(__xludf.DUMMYFUNCTION("GOOGLETRANSLATE(D346, ""he"", ""en"")"),"#VALUE!")</f>
        <v>#VALUE!</v>
      </c>
    </row>
    <row r="347" ht="15.75" customHeight="1">
      <c r="E347" s="4" t="str">
        <f>IFERROR(__xludf.DUMMYFUNCTION("GOOGLETRANSLATE(D347, ""he"", ""en"")"),"#VALUE!")</f>
        <v>#VALUE!</v>
      </c>
    </row>
    <row r="348" ht="15.75" customHeight="1">
      <c r="E348" s="4" t="str">
        <f>IFERROR(__xludf.DUMMYFUNCTION("GOOGLETRANSLATE(D348, ""he"", ""en"")"),"#VALUE!")</f>
        <v>#VALUE!</v>
      </c>
    </row>
    <row r="349" ht="15.75" customHeight="1">
      <c r="E349" s="4" t="str">
        <f>IFERROR(__xludf.DUMMYFUNCTION("GOOGLETRANSLATE(D349, ""he"", ""en"")"),"#VALUE!")</f>
        <v>#VALUE!</v>
      </c>
    </row>
    <row r="350" ht="15.75" customHeight="1">
      <c r="E350" s="4" t="str">
        <f>IFERROR(__xludf.DUMMYFUNCTION("GOOGLETRANSLATE(D350, ""he"", ""en"")"),"#VALUE!")</f>
        <v>#VALUE!</v>
      </c>
    </row>
    <row r="351" ht="15.75" customHeight="1">
      <c r="E351" s="4" t="str">
        <f>IFERROR(__xludf.DUMMYFUNCTION("GOOGLETRANSLATE(D351, ""he"", ""en"")"),"#VALUE!")</f>
        <v>#VALUE!</v>
      </c>
    </row>
    <row r="352" ht="15.75" customHeight="1">
      <c r="E352" s="4" t="str">
        <f>IFERROR(__xludf.DUMMYFUNCTION("GOOGLETRANSLATE(D352, ""he"", ""en"")"),"#VALUE!")</f>
        <v>#VALUE!</v>
      </c>
    </row>
    <row r="353" ht="15.75" customHeight="1">
      <c r="E353" s="4" t="str">
        <f>IFERROR(__xludf.DUMMYFUNCTION("GOOGLETRANSLATE(D353, ""he"", ""en"")"),"#VALUE!")</f>
        <v>#VALUE!</v>
      </c>
    </row>
    <row r="354" ht="15.75" customHeight="1">
      <c r="E354" s="4" t="str">
        <f>IFERROR(__xludf.DUMMYFUNCTION("GOOGLETRANSLATE(D354, ""he"", ""en"")"),"#VALUE!")</f>
        <v>#VALUE!</v>
      </c>
    </row>
    <row r="355" ht="15.75" customHeight="1">
      <c r="E355" s="4" t="str">
        <f>IFERROR(__xludf.DUMMYFUNCTION("GOOGLETRANSLATE(D355, ""he"", ""en"")"),"#VALUE!")</f>
        <v>#VALUE!</v>
      </c>
    </row>
    <row r="356" ht="15.75" customHeight="1">
      <c r="E356" s="4" t="str">
        <f>IFERROR(__xludf.DUMMYFUNCTION("GOOGLETRANSLATE(D356, ""he"", ""en"")"),"#VALUE!")</f>
        <v>#VALUE!</v>
      </c>
    </row>
    <row r="357" ht="15.75" customHeight="1">
      <c r="E357" s="4" t="str">
        <f>IFERROR(__xludf.DUMMYFUNCTION("GOOGLETRANSLATE(D357, ""he"", ""en"")"),"#VALUE!")</f>
        <v>#VALUE!</v>
      </c>
    </row>
    <row r="358" ht="15.75" customHeight="1">
      <c r="E358" s="4" t="str">
        <f>IFERROR(__xludf.DUMMYFUNCTION("GOOGLETRANSLATE(D358, ""he"", ""en"")"),"#VALUE!")</f>
        <v>#VALUE!</v>
      </c>
    </row>
    <row r="359" ht="15.75" customHeight="1">
      <c r="E359" s="4" t="str">
        <f>IFERROR(__xludf.DUMMYFUNCTION("GOOGLETRANSLATE(D359, ""he"", ""en"")"),"#VALUE!")</f>
        <v>#VALUE!</v>
      </c>
    </row>
    <row r="360" ht="15.75" customHeight="1">
      <c r="E360" s="4" t="str">
        <f>IFERROR(__xludf.DUMMYFUNCTION("GOOGLETRANSLATE(D360, ""he"", ""en"")"),"#VALUE!")</f>
        <v>#VALUE!</v>
      </c>
    </row>
    <row r="361" ht="15.75" customHeight="1">
      <c r="E361" s="4" t="str">
        <f>IFERROR(__xludf.DUMMYFUNCTION("GOOGLETRANSLATE(D361, ""he"", ""en"")"),"#VALUE!")</f>
        <v>#VALUE!</v>
      </c>
    </row>
    <row r="362" ht="15.75" customHeight="1">
      <c r="E362" s="4" t="str">
        <f>IFERROR(__xludf.DUMMYFUNCTION("GOOGLETRANSLATE(D362, ""he"", ""en"")"),"#VALUE!")</f>
        <v>#VALUE!</v>
      </c>
    </row>
    <row r="363" ht="15.75" customHeight="1">
      <c r="E363" s="4" t="str">
        <f>IFERROR(__xludf.DUMMYFUNCTION("GOOGLETRANSLATE(D363, ""he"", ""en"")"),"#VALUE!")</f>
        <v>#VALUE!</v>
      </c>
    </row>
    <row r="364" ht="15.75" customHeight="1">
      <c r="E364" s="4" t="str">
        <f>IFERROR(__xludf.DUMMYFUNCTION("GOOGLETRANSLATE(D364, ""he"", ""en"")"),"#VALUE!")</f>
        <v>#VALUE!</v>
      </c>
    </row>
    <row r="365" ht="15.75" customHeight="1">
      <c r="E365" s="4" t="str">
        <f>IFERROR(__xludf.DUMMYFUNCTION("GOOGLETRANSLATE(D365, ""he"", ""en"")"),"#VALUE!")</f>
        <v>#VALUE!</v>
      </c>
    </row>
    <row r="366" ht="15.75" customHeight="1">
      <c r="E366" s="4" t="str">
        <f>IFERROR(__xludf.DUMMYFUNCTION("GOOGLETRANSLATE(D366, ""he"", ""en"")"),"#VALUE!")</f>
        <v>#VALUE!</v>
      </c>
    </row>
    <row r="367" ht="15.75" customHeight="1">
      <c r="E367" s="4" t="str">
        <f>IFERROR(__xludf.DUMMYFUNCTION("GOOGLETRANSLATE(D367, ""he"", ""en"")"),"#VALUE!")</f>
        <v>#VALUE!</v>
      </c>
    </row>
    <row r="368" ht="15.75" customHeight="1">
      <c r="E368" s="4" t="str">
        <f>IFERROR(__xludf.DUMMYFUNCTION("GOOGLETRANSLATE(D368, ""he"", ""en"")"),"#VALUE!")</f>
        <v>#VALUE!</v>
      </c>
    </row>
    <row r="369" ht="15.75" customHeight="1">
      <c r="E369" s="4" t="str">
        <f>IFERROR(__xludf.DUMMYFUNCTION("GOOGLETRANSLATE(D369, ""he"", ""en"")"),"#VALUE!")</f>
        <v>#VALUE!</v>
      </c>
    </row>
    <row r="370" ht="15.75" customHeight="1">
      <c r="E370" s="4" t="str">
        <f>IFERROR(__xludf.DUMMYFUNCTION("GOOGLETRANSLATE(D370, ""he"", ""en"")"),"#VALUE!")</f>
        <v>#VALUE!</v>
      </c>
    </row>
    <row r="371" ht="15.75" customHeight="1">
      <c r="E371" s="4" t="str">
        <f>IFERROR(__xludf.DUMMYFUNCTION("GOOGLETRANSLATE(D371, ""he"", ""en"")"),"#VALUE!")</f>
        <v>#VALUE!</v>
      </c>
    </row>
    <row r="372" ht="15.75" customHeight="1">
      <c r="E372" s="4" t="str">
        <f>IFERROR(__xludf.DUMMYFUNCTION("GOOGLETRANSLATE(D372, ""he"", ""en"")"),"#VALUE!")</f>
        <v>#VALUE!</v>
      </c>
    </row>
    <row r="373" ht="15.75" customHeight="1">
      <c r="E373" s="4" t="str">
        <f>IFERROR(__xludf.DUMMYFUNCTION("GOOGLETRANSLATE(D373, ""he"", ""en"")"),"#VALUE!")</f>
        <v>#VALUE!</v>
      </c>
    </row>
    <row r="374" ht="15.75" customHeight="1">
      <c r="E374" s="4" t="str">
        <f>IFERROR(__xludf.DUMMYFUNCTION("GOOGLETRANSLATE(D374, ""he"", ""en"")"),"#VALUE!")</f>
        <v>#VALUE!</v>
      </c>
    </row>
    <row r="375" ht="15.75" customHeight="1">
      <c r="E375" s="4" t="str">
        <f>IFERROR(__xludf.DUMMYFUNCTION("GOOGLETRANSLATE(D375, ""he"", ""en"")"),"#VALUE!")</f>
        <v>#VALUE!</v>
      </c>
    </row>
    <row r="376" ht="15.75" customHeight="1">
      <c r="E376" s="4" t="str">
        <f>IFERROR(__xludf.DUMMYFUNCTION("GOOGLETRANSLATE(D376, ""he"", ""en"")"),"#VALUE!")</f>
        <v>#VALUE!</v>
      </c>
    </row>
    <row r="377" ht="15.75" customHeight="1">
      <c r="E377" s="4" t="str">
        <f>IFERROR(__xludf.DUMMYFUNCTION("GOOGLETRANSLATE(D377, ""he"", ""en"")"),"#VALUE!")</f>
        <v>#VALUE!</v>
      </c>
    </row>
    <row r="378" ht="15.75" customHeight="1">
      <c r="E378" s="4" t="str">
        <f>IFERROR(__xludf.DUMMYFUNCTION("GOOGLETRANSLATE(D378, ""he"", ""en"")"),"#VALUE!")</f>
        <v>#VALUE!</v>
      </c>
    </row>
    <row r="379" ht="15.75" customHeight="1">
      <c r="E379" s="4" t="str">
        <f>IFERROR(__xludf.DUMMYFUNCTION("GOOGLETRANSLATE(D379, ""he"", ""en"")"),"#VALUE!")</f>
        <v>#VALUE!</v>
      </c>
    </row>
    <row r="380" ht="15.75" customHeight="1">
      <c r="E380" s="4" t="str">
        <f>IFERROR(__xludf.DUMMYFUNCTION("GOOGLETRANSLATE(D380, ""he"", ""en"")"),"#VALUE!")</f>
        <v>#VALUE!</v>
      </c>
    </row>
    <row r="381" ht="15.75" customHeight="1">
      <c r="E381" s="4" t="str">
        <f>IFERROR(__xludf.DUMMYFUNCTION("GOOGLETRANSLATE(D381, ""he"", ""en"")"),"#VALUE!")</f>
        <v>#VALUE!</v>
      </c>
    </row>
    <row r="382" ht="15.75" customHeight="1">
      <c r="E382" s="4" t="str">
        <f>IFERROR(__xludf.DUMMYFUNCTION("GOOGLETRANSLATE(D382, ""he"", ""en"")"),"#VALUE!")</f>
        <v>#VALUE!</v>
      </c>
    </row>
    <row r="383" ht="15.75" customHeight="1">
      <c r="E383" s="4" t="str">
        <f>IFERROR(__xludf.DUMMYFUNCTION("GOOGLETRANSLATE(D383, ""he"", ""en"")"),"#VALUE!")</f>
        <v>#VALUE!</v>
      </c>
    </row>
    <row r="384" ht="15.75" customHeight="1">
      <c r="E384" s="4" t="str">
        <f>IFERROR(__xludf.DUMMYFUNCTION("GOOGLETRANSLATE(D384, ""he"", ""en"")"),"#VALUE!")</f>
        <v>#VALUE!</v>
      </c>
    </row>
    <row r="385" ht="15.75" customHeight="1">
      <c r="E385" s="4" t="str">
        <f>IFERROR(__xludf.DUMMYFUNCTION("GOOGLETRANSLATE(D385, ""he"", ""en"")"),"#VALUE!")</f>
        <v>#VALUE!</v>
      </c>
    </row>
    <row r="386" ht="15.75" customHeight="1">
      <c r="E386" s="4" t="str">
        <f>IFERROR(__xludf.DUMMYFUNCTION("GOOGLETRANSLATE(D386, ""he"", ""en"")"),"#VALUE!")</f>
        <v>#VALUE!</v>
      </c>
    </row>
    <row r="387" ht="15.75" customHeight="1">
      <c r="E387" s="4" t="str">
        <f>IFERROR(__xludf.DUMMYFUNCTION("GOOGLETRANSLATE(D387, ""he"", ""en"")"),"#VALUE!")</f>
        <v>#VALUE!</v>
      </c>
    </row>
    <row r="388" ht="15.75" customHeight="1">
      <c r="E388" s="4" t="str">
        <f>IFERROR(__xludf.DUMMYFUNCTION("GOOGLETRANSLATE(D388, ""he"", ""en"")"),"#VALUE!")</f>
        <v>#VALUE!</v>
      </c>
    </row>
    <row r="389" ht="15.75" customHeight="1">
      <c r="E389" s="4" t="str">
        <f>IFERROR(__xludf.DUMMYFUNCTION("GOOGLETRANSLATE(D389, ""he"", ""en"")"),"#VALUE!")</f>
        <v>#VALUE!</v>
      </c>
    </row>
    <row r="390" ht="15.75" customHeight="1">
      <c r="E390" s="4" t="str">
        <f>IFERROR(__xludf.DUMMYFUNCTION("GOOGLETRANSLATE(D390, ""he"", ""en"")"),"#VALUE!")</f>
        <v>#VALUE!</v>
      </c>
    </row>
    <row r="391" ht="15.75" customHeight="1">
      <c r="E391" s="4" t="str">
        <f>IFERROR(__xludf.DUMMYFUNCTION("GOOGLETRANSLATE(D391, ""he"", ""en"")"),"#VALUE!")</f>
        <v>#VALUE!</v>
      </c>
    </row>
    <row r="392" ht="15.75" customHeight="1">
      <c r="E392" s="4" t="str">
        <f>IFERROR(__xludf.DUMMYFUNCTION("GOOGLETRANSLATE(D392, ""he"", ""en"")"),"#VALUE!")</f>
        <v>#VALUE!</v>
      </c>
    </row>
    <row r="393" ht="15.75" customHeight="1">
      <c r="E393" s="4" t="str">
        <f>IFERROR(__xludf.DUMMYFUNCTION("GOOGLETRANSLATE(D393, ""he"", ""en"")"),"#VALUE!")</f>
        <v>#VALUE!</v>
      </c>
    </row>
    <row r="394" ht="15.75" customHeight="1">
      <c r="E394" s="4" t="str">
        <f>IFERROR(__xludf.DUMMYFUNCTION("GOOGLETRANSLATE(D394, ""he"", ""en"")"),"#VALUE!")</f>
        <v>#VALUE!</v>
      </c>
    </row>
    <row r="395" ht="15.75" customHeight="1">
      <c r="E395" s="4" t="str">
        <f>IFERROR(__xludf.DUMMYFUNCTION("GOOGLETRANSLATE(D395, ""he"", ""en"")"),"#VALUE!")</f>
        <v>#VALUE!</v>
      </c>
    </row>
    <row r="396" ht="15.75" customHeight="1">
      <c r="E396" s="4" t="str">
        <f>IFERROR(__xludf.DUMMYFUNCTION("GOOGLETRANSLATE(D396, ""he"", ""en"")"),"#VALUE!")</f>
        <v>#VALUE!</v>
      </c>
    </row>
    <row r="397" ht="15.75" customHeight="1">
      <c r="E397" s="4" t="str">
        <f>IFERROR(__xludf.DUMMYFUNCTION("GOOGLETRANSLATE(D397, ""he"", ""en"")"),"#VALUE!")</f>
        <v>#VALUE!</v>
      </c>
    </row>
    <row r="398" ht="15.75" customHeight="1">
      <c r="E398" s="4" t="str">
        <f>IFERROR(__xludf.DUMMYFUNCTION("GOOGLETRANSLATE(D398, ""he"", ""en"")"),"#VALUE!")</f>
        <v>#VALUE!</v>
      </c>
    </row>
    <row r="399" ht="15.75" customHeight="1">
      <c r="E399" s="4" t="str">
        <f>IFERROR(__xludf.DUMMYFUNCTION("GOOGLETRANSLATE(D399, ""he"", ""en"")"),"#VALUE!")</f>
        <v>#VALUE!</v>
      </c>
    </row>
    <row r="400" ht="15.75" customHeight="1">
      <c r="E400" s="4" t="str">
        <f>IFERROR(__xludf.DUMMYFUNCTION("GOOGLETRANSLATE(D400, ""he"", ""en"")"),"#VALUE!")</f>
        <v>#VALUE!</v>
      </c>
    </row>
    <row r="401" ht="15.75" customHeight="1">
      <c r="E401" s="4" t="str">
        <f>IFERROR(__xludf.DUMMYFUNCTION("GOOGLETRANSLATE(D401, ""he"", ""en"")"),"#VALUE!")</f>
        <v>#VALUE!</v>
      </c>
    </row>
    <row r="402" ht="15.75" customHeight="1">
      <c r="E402" s="4" t="str">
        <f>IFERROR(__xludf.DUMMYFUNCTION("GOOGLETRANSLATE(D402, ""he"", ""en"")"),"#VALUE!")</f>
        <v>#VALUE!</v>
      </c>
    </row>
    <row r="403" ht="15.75" customHeight="1">
      <c r="E403" s="4" t="str">
        <f>IFERROR(__xludf.DUMMYFUNCTION("GOOGLETRANSLATE(D403, ""he"", ""en"")"),"#VALUE!")</f>
        <v>#VALUE!</v>
      </c>
    </row>
    <row r="404" ht="15.75" customHeight="1">
      <c r="E404" s="4" t="str">
        <f>IFERROR(__xludf.DUMMYFUNCTION("GOOGLETRANSLATE(D404, ""he"", ""en"")"),"#VALUE!")</f>
        <v>#VALUE!</v>
      </c>
    </row>
    <row r="405" ht="15.75" customHeight="1">
      <c r="E405" s="4" t="str">
        <f>IFERROR(__xludf.DUMMYFUNCTION("GOOGLETRANSLATE(D405, ""he"", ""en"")"),"#VALUE!")</f>
        <v>#VALUE!</v>
      </c>
    </row>
    <row r="406" ht="15.75" customHeight="1">
      <c r="E406" s="4" t="str">
        <f>IFERROR(__xludf.DUMMYFUNCTION("GOOGLETRANSLATE(D406, ""he"", ""en"")"),"#VALUE!")</f>
        <v>#VALUE!</v>
      </c>
    </row>
    <row r="407" ht="15.75" customHeight="1">
      <c r="E407" s="4" t="str">
        <f>IFERROR(__xludf.DUMMYFUNCTION("GOOGLETRANSLATE(D407, ""he"", ""en"")"),"#VALUE!")</f>
        <v>#VALUE!</v>
      </c>
    </row>
    <row r="408" ht="15.75" customHeight="1">
      <c r="E408" s="4" t="str">
        <f>IFERROR(__xludf.DUMMYFUNCTION("GOOGLETRANSLATE(D408, ""he"", ""en"")"),"#VALUE!")</f>
        <v>#VALUE!</v>
      </c>
    </row>
    <row r="409" ht="15.75" customHeight="1">
      <c r="E409" s="4" t="str">
        <f>IFERROR(__xludf.DUMMYFUNCTION("GOOGLETRANSLATE(D409, ""he"", ""en"")"),"#VALUE!")</f>
        <v>#VALUE!</v>
      </c>
    </row>
    <row r="410" ht="15.75" customHeight="1">
      <c r="E410" s="4" t="str">
        <f>IFERROR(__xludf.DUMMYFUNCTION("GOOGLETRANSLATE(D410, ""he"", ""en"")"),"#VALUE!")</f>
        <v>#VALUE!</v>
      </c>
    </row>
    <row r="411" ht="15.75" customHeight="1">
      <c r="E411" s="4" t="str">
        <f>IFERROR(__xludf.DUMMYFUNCTION("GOOGLETRANSLATE(D411, ""he"", ""en"")"),"#VALUE!")</f>
        <v>#VALUE!</v>
      </c>
    </row>
    <row r="412" ht="15.75" customHeight="1">
      <c r="E412" s="4" t="str">
        <f>IFERROR(__xludf.DUMMYFUNCTION("GOOGLETRANSLATE(D412, ""he"", ""en"")"),"#VALUE!")</f>
        <v>#VALUE!</v>
      </c>
    </row>
    <row r="413" ht="15.75" customHeight="1">
      <c r="E413" s="4" t="str">
        <f>IFERROR(__xludf.DUMMYFUNCTION("GOOGLETRANSLATE(D413, ""he"", ""en"")"),"#VALUE!")</f>
        <v>#VALUE!</v>
      </c>
    </row>
    <row r="414" ht="15.75" customHeight="1">
      <c r="E414" s="4" t="str">
        <f>IFERROR(__xludf.DUMMYFUNCTION("GOOGLETRANSLATE(D414, ""he"", ""en"")"),"#VALUE!")</f>
        <v>#VALUE!</v>
      </c>
    </row>
    <row r="415" ht="15.75" customHeight="1">
      <c r="E415" s="4" t="str">
        <f>IFERROR(__xludf.DUMMYFUNCTION("GOOGLETRANSLATE(D415, ""he"", ""en"")"),"#VALUE!")</f>
        <v>#VALUE!</v>
      </c>
    </row>
    <row r="416" ht="15.75" customHeight="1">
      <c r="E416" s="4" t="str">
        <f>IFERROR(__xludf.DUMMYFUNCTION("GOOGLETRANSLATE(D416, ""he"", ""en"")"),"#VALUE!")</f>
        <v>#VALUE!</v>
      </c>
    </row>
    <row r="417" ht="15.75" customHeight="1">
      <c r="E417" s="4" t="str">
        <f>IFERROR(__xludf.DUMMYFUNCTION("GOOGLETRANSLATE(D417, ""he"", ""en"")"),"#VALUE!")</f>
        <v>#VALUE!</v>
      </c>
    </row>
    <row r="418" ht="15.75" customHeight="1">
      <c r="E418" s="4" t="str">
        <f>IFERROR(__xludf.DUMMYFUNCTION("GOOGLETRANSLATE(D418, ""he"", ""en"")"),"#VALUE!")</f>
        <v>#VALUE!</v>
      </c>
    </row>
    <row r="419" ht="15.75" customHeight="1">
      <c r="E419" s="4" t="str">
        <f>IFERROR(__xludf.DUMMYFUNCTION("GOOGLETRANSLATE(D419, ""he"", ""en"")"),"#VALUE!")</f>
        <v>#VALUE!</v>
      </c>
    </row>
    <row r="420" ht="15.75" customHeight="1">
      <c r="E420" s="4" t="str">
        <f>IFERROR(__xludf.DUMMYFUNCTION("GOOGLETRANSLATE(D420, ""he"", ""en"")"),"#VALUE!")</f>
        <v>#VALUE!</v>
      </c>
    </row>
    <row r="421" ht="15.75" customHeight="1">
      <c r="E421" s="4" t="str">
        <f>IFERROR(__xludf.DUMMYFUNCTION("GOOGLETRANSLATE(D421, ""he"", ""en"")"),"#VALUE!")</f>
        <v>#VALUE!</v>
      </c>
    </row>
    <row r="422" ht="15.75" customHeight="1">
      <c r="E422" s="4" t="str">
        <f>IFERROR(__xludf.DUMMYFUNCTION("GOOGLETRANSLATE(D422, ""he"", ""en"")"),"#VALUE!")</f>
        <v>#VALUE!</v>
      </c>
    </row>
    <row r="423" ht="15.75" customHeight="1">
      <c r="E423" s="4" t="str">
        <f>IFERROR(__xludf.DUMMYFUNCTION("GOOGLETRANSLATE(D423, ""he"", ""en"")"),"#VALUE!")</f>
        <v>#VALUE!</v>
      </c>
    </row>
    <row r="424" ht="15.75" customHeight="1">
      <c r="E424" s="4" t="str">
        <f>IFERROR(__xludf.DUMMYFUNCTION("GOOGLETRANSLATE(D424, ""he"", ""en"")"),"#VALUE!")</f>
        <v>#VALUE!</v>
      </c>
    </row>
    <row r="425" ht="15.75" customHeight="1">
      <c r="E425" s="4" t="str">
        <f>IFERROR(__xludf.DUMMYFUNCTION("GOOGLETRANSLATE(D425, ""he"", ""en"")"),"#VALUE!")</f>
        <v>#VALUE!</v>
      </c>
    </row>
    <row r="426" ht="15.75" customHeight="1">
      <c r="E426" s="4" t="str">
        <f>IFERROR(__xludf.DUMMYFUNCTION("GOOGLETRANSLATE(D426, ""he"", ""en"")"),"#VALUE!")</f>
        <v>#VALUE!</v>
      </c>
    </row>
    <row r="427" ht="15.75" customHeight="1">
      <c r="E427" s="4" t="str">
        <f>IFERROR(__xludf.DUMMYFUNCTION("GOOGLETRANSLATE(D427, ""he"", ""en"")"),"#VALUE!")</f>
        <v>#VALUE!</v>
      </c>
    </row>
    <row r="428" ht="15.75" customHeight="1">
      <c r="E428" s="4" t="str">
        <f>IFERROR(__xludf.DUMMYFUNCTION("GOOGLETRANSLATE(D428, ""he"", ""en"")"),"#VALUE!")</f>
        <v>#VALUE!</v>
      </c>
    </row>
    <row r="429" ht="15.75" customHeight="1">
      <c r="E429" s="4" t="str">
        <f>IFERROR(__xludf.DUMMYFUNCTION("GOOGLETRANSLATE(D429, ""he"", ""en"")"),"#VALUE!")</f>
        <v>#VALUE!</v>
      </c>
    </row>
    <row r="430" ht="15.75" customHeight="1">
      <c r="E430" s="4" t="str">
        <f>IFERROR(__xludf.DUMMYFUNCTION("GOOGLETRANSLATE(D430, ""he"", ""en"")"),"#VALUE!")</f>
        <v>#VALUE!</v>
      </c>
    </row>
    <row r="431" ht="15.75" customHeight="1">
      <c r="E431" s="4" t="str">
        <f>IFERROR(__xludf.DUMMYFUNCTION("GOOGLETRANSLATE(D431, ""he"", ""en"")"),"#VALUE!")</f>
        <v>#VALUE!</v>
      </c>
    </row>
    <row r="432" ht="15.75" customHeight="1">
      <c r="E432" s="4" t="str">
        <f>IFERROR(__xludf.DUMMYFUNCTION("GOOGLETRANSLATE(D432, ""he"", ""en"")"),"#VALUE!")</f>
        <v>#VALUE!</v>
      </c>
    </row>
    <row r="433" ht="15.75" customHeight="1">
      <c r="E433" s="4" t="str">
        <f>IFERROR(__xludf.DUMMYFUNCTION("GOOGLETRANSLATE(D433, ""he"", ""en"")"),"#VALUE!")</f>
        <v>#VALUE!</v>
      </c>
    </row>
    <row r="434" ht="15.75" customHeight="1">
      <c r="E434" s="4" t="str">
        <f>IFERROR(__xludf.DUMMYFUNCTION("GOOGLETRANSLATE(D434, ""he"", ""en"")"),"#VALUE!")</f>
        <v>#VALUE!</v>
      </c>
    </row>
    <row r="435" ht="15.75" customHeight="1">
      <c r="E435" s="4" t="str">
        <f>IFERROR(__xludf.DUMMYFUNCTION("GOOGLETRANSLATE(D435, ""he"", ""en"")"),"#VALUE!")</f>
        <v>#VALUE!</v>
      </c>
    </row>
    <row r="436" ht="15.75" customHeight="1">
      <c r="E436" s="4" t="str">
        <f>IFERROR(__xludf.DUMMYFUNCTION("GOOGLETRANSLATE(D436, ""he"", ""en"")"),"#VALUE!")</f>
        <v>#VALUE!</v>
      </c>
    </row>
    <row r="437" ht="15.75" customHeight="1">
      <c r="E437" s="4" t="str">
        <f>IFERROR(__xludf.DUMMYFUNCTION("GOOGLETRANSLATE(D437, ""he"", ""en"")"),"#VALUE!")</f>
        <v>#VALUE!</v>
      </c>
    </row>
    <row r="438" ht="15.75" customHeight="1">
      <c r="E438" s="4" t="str">
        <f>IFERROR(__xludf.DUMMYFUNCTION("GOOGLETRANSLATE(D438, ""he"", ""en"")"),"#VALUE!")</f>
        <v>#VALUE!</v>
      </c>
    </row>
    <row r="439" ht="15.75" customHeight="1">
      <c r="E439" s="4" t="str">
        <f>IFERROR(__xludf.DUMMYFUNCTION("GOOGLETRANSLATE(D439, ""he"", ""en"")"),"#VALUE!")</f>
        <v>#VALUE!</v>
      </c>
    </row>
    <row r="440" ht="15.75" customHeight="1">
      <c r="E440" s="4" t="str">
        <f>IFERROR(__xludf.DUMMYFUNCTION("GOOGLETRANSLATE(D440, ""he"", ""en"")"),"#VALUE!")</f>
        <v>#VALUE!</v>
      </c>
    </row>
    <row r="441" ht="15.75" customHeight="1">
      <c r="E441" s="4" t="str">
        <f>IFERROR(__xludf.DUMMYFUNCTION("GOOGLETRANSLATE(D441, ""he"", ""en"")"),"#VALUE!")</f>
        <v>#VALUE!</v>
      </c>
    </row>
    <row r="442" ht="15.75" customHeight="1">
      <c r="E442" s="4" t="str">
        <f>IFERROR(__xludf.DUMMYFUNCTION("GOOGLETRANSLATE(D442, ""he"", ""en"")"),"#VALUE!")</f>
        <v>#VALUE!</v>
      </c>
    </row>
    <row r="443" ht="15.75" customHeight="1">
      <c r="E443" s="4" t="str">
        <f>IFERROR(__xludf.DUMMYFUNCTION("GOOGLETRANSLATE(D443, ""he"", ""en"")"),"#VALUE!")</f>
        <v>#VALUE!</v>
      </c>
    </row>
    <row r="444" ht="15.75" customHeight="1">
      <c r="E444" s="4" t="str">
        <f>IFERROR(__xludf.DUMMYFUNCTION("GOOGLETRANSLATE(D444, ""he"", ""en"")"),"#VALUE!")</f>
        <v>#VALUE!</v>
      </c>
    </row>
    <row r="445" ht="15.75" customHeight="1">
      <c r="E445" s="4" t="str">
        <f>IFERROR(__xludf.DUMMYFUNCTION("GOOGLETRANSLATE(D445, ""he"", ""en"")"),"#VALUE!")</f>
        <v>#VALUE!</v>
      </c>
    </row>
    <row r="446" ht="15.75" customHeight="1">
      <c r="E446" s="4" t="str">
        <f>IFERROR(__xludf.DUMMYFUNCTION("GOOGLETRANSLATE(D446, ""he"", ""en"")"),"#VALUE!")</f>
        <v>#VALUE!</v>
      </c>
    </row>
    <row r="447" ht="15.75" customHeight="1">
      <c r="E447" s="4" t="str">
        <f>IFERROR(__xludf.DUMMYFUNCTION("GOOGLETRANSLATE(D447, ""he"", ""en"")"),"#VALUE!")</f>
        <v>#VALUE!</v>
      </c>
    </row>
    <row r="448" ht="15.75" customHeight="1">
      <c r="E448" s="4" t="str">
        <f>IFERROR(__xludf.DUMMYFUNCTION("GOOGLETRANSLATE(D448, ""he"", ""en"")"),"#VALUE!")</f>
        <v>#VALUE!</v>
      </c>
    </row>
    <row r="449" ht="15.75" customHeight="1">
      <c r="E449" s="4" t="str">
        <f>IFERROR(__xludf.DUMMYFUNCTION("GOOGLETRANSLATE(D449, ""he"", ""en"")"),"#VALUE!")</f>
        <v>#VALUE!</v>
      </c>
    </row>
    <row r="450" ht="15.75" customHeight="1">
      <c r="E450" s="4" t="str">
        <f>IFERROR(__xludf.DUMMYFUNCTION("GOOGLETRANSLATE(D450, ""he"", ""en"")"),"#VALUE!")</f>
        <v>#VALUE!</v>
      </c>
    </row>
    <row r="451" ht="15.75" customHeight="1">
      <c r="E451" s="4" t="str">
        <f>IFERROR(__xludf.DUMMYFUNCTION("GOOGLETRANSLATE(D451, ""he"", ""en"")"),"#VALUE!")</f>
        <v>#VALUE!</v>
      </c>
    </row>
    <row r="452" ht="15.75" customHeight="1">
      <c r="E452" s="4" t="str">
        <f>IFERROR(__xludf.DUMMYFUNCTION("GOOGLETRANSLATE(D452, ""he"", ""en"")"),"#VALUE!")</f>
        <v>#VALUE!</v>
      </c>
    </row>
    <row r="453" ht="15.75" customHeight="1">
      <c r="E453" s="4" t="str">
        <f>IFERROR(__xludf.DUMMYFUNCTION("GOOGLETRANSLATE(D453, ""he"", ""en"")"),"#VALUE!")</f>
        <v>#VALUE!</v>
      </c>
    </row>
    <row r="454" ht="15.75" customHeight="1">
      <c r="E454" s="4" t="str">
        <f>IFERROR(__xludf.DUMMYFUNCTION("GOOGLETRANSLATE(D454, ""he"", ""en"")"),"#VALUE!")</f>
        <v>#VALUE!</v>
      </c>
    </row>
    <row r="455" ht="15.75" customHeight="1">
      <c r="E455" s="4" t="str">
        <f>IFERROR(__xludf.DUMMYFUNCTION("GOOGLETRANSLATE(D455, ""he"", ""en"")"),"#VALUE!")</f>
        <v>#VALUE!</v>
      </c>
    </row>
    <row r="456" ht="15.75" customHeight="1">
      <c r="E456" s="4" t="str">
        <f>IFERROR(__xludf.DUMMYFUNCTION("GOOGLETRANSLATE(D456, ""he"", ""en"")"),"#VALUE!")</f>
        <v>#VALUE!</v>
      </c>
    </row>
    <row r="457" ht="15.75" customHeight="1">
      <c r="E457" s="4" t="str">
        <f>IFERROR(__xludf.DUMMYFUNCTION("GOOGLETRANSLATE(D457, ""he"", ""en"")"),"#VALUE!")</f>
        <v>#VALUE!</v>
      </c>
    </row>
    <row r="458" ht="15.75" customHeight="1">
      <c r="E458" s="4" t="str">
        <f>IFERROR(__xludf.DUMMYFUNCTION("GOOGLETRANSLATE(D458, ""he"", ""en"")"),"#VALUE!")</f>
        <v>#VALUE!</v>
      </c>
    </row>
    <row r="459" ht="15.75" customHeight="1">
      <c r="E459" s="4" t="str">
        <f>IFERROR(__xludf.DUMMYFUNCTION("GOOGLETRANSLATE(D459, ""he"", ""en"")"),"#VALUE!")</f>
        <v>#VALUE!</v>
      </c>
    </row>
    <row r="460" ht="15.75" customHeight="1">
      <c r="E460" s="4" t="str">
        <f>IFERROR(__xludf.DUMMYFUNCTION("GOOGLETRANSLATE(D460, ""he"", ""en"")"),"#VALUE!")</f>
        <v>#VALUE!</v>
      </c>
    </row>
    <row r="461" ht="15.75" customHeight="1">
      <c r="E461" s="4" t="str">
        <f>IFERROR(__xludf.DUMMYFUNCTION("GOOGLETRANSLATE(D461, ""he"", ""en"")"),"#VALUE!")</f>
        <v>#VALUE!</v>
      </c>
    </row>
    <row r="462" ht="15.75" customHeight="1">
      <c r="E462" s="4" t="str">
        <f>IFERROR(__xludf.DUMMYFUNCTION("GOOGLETRANSLATE(D462, ""he"", ""en"")"),"#VALUE!")</f>
        <v>#VALUE!</v>
      </c>
    </row>
    <row r="463" ht="15.75" customHeight="1">
      <c r="E463" s="4" t="str">
        <f>IFERROR(__xludf.DUMMYFUNCTION("GOOGLETRANSLATE(D463, ""he"", ""en"")"),"#VALUE!")</f>
        <v>#VALUE!</v>
      </c>
    </row>
    <row r="464" ht="15.75" customHeight="1">
      <c r="E464" s="4" t="str">
        <f>IFERROR(__xludf.DUMMYFUNCTION("GOOGLETRANSLATE(D464, ""he"", ""en"")"),"#VALUE!")</f>
        <v>#VALUE!</v>
      </c>
    </row>
    <row r="465" ht="15.75" customHeight="1">
      <c r="E465" s="4" t="str">
        <f>IFERROR(__xludf.DUMMYFUNCTION("GOOGLETRANSLATE(D465, ""he"", ""en"")"),"#VALUE!")</f>
        <v>#VALUE!</v>
      </c>
    </row>
    <row r="466" ht="15.75" customHeight="1">
      <c r="E466" s="4" t="str">
        <f>IFERROR(__xludf.DUMMYFUNCTION("GOOGLETRANSLATE(D466, ""he"", ""en"")"),"#VALUE!")</f>
        <v>#VALUE!</v>
      </c>
    </row>
    <row r="467" ht="15.75" customHeight="1">
      <c r="E467" s="4" t="str">
        <f>IFERROR(__xludf.DUMMYFUNCTION("GOOGLETRANSLATE(D467, ""he"", ""en"")"),"#VALUE!")</f>
        <v>#VALUE!</v>
      </c>
    </row>
    <row r="468" ht="15.75" customHeight="1">
      <c r="E468" s="4" t="str">
        <f>IFERROR(__xludf.DUMMYFUNCTION("GOOGLETRANSLATE(D468, ""he"", ""en"")"),"#VALUE!")</f>
        <v>#VALUE!</v>
      </c>
    </row>
    <row r="469" ht="15.75" customHeight="1">
      <c r="E469" s="4" t="str">
        <f>IFERROR(__xludf.DUMMYFUNCTION("GOOGLETRANSLATE(D469, ""he"", ""en"")"),"#VALUE!")</f>
        <v>#VALUE!</v>
      </c>
    </row>
    <row r="470" ht="15.75" customHeight="1">
      <c r="E470" s="4" t="str">
        <f>IFERROR(__xludf.DUMMYFUNCTION("GOOGLETRANSLATE(D470, ""he"", ""en"")"),"#VALUE!")</f>
        <v>#VALUE!</v>
      </c>
    </row>
    <row r="471" ht="15.75" customHeight="1">
      <c r="E471" s="4" t="str">
        <f>IFERROR(__xludf.DUMMYFUNCTION("GOOGLETRANSLATE(D471, ""he"", ""en"")"),"#VALUE!")</f>
        <v>#VALUE!</v>
      </c>
    </row>
    <row r="472" ht="15.75" customHeight="1">
      <c r="E472" s="4" t="str">
        <f>IFERROR(__xludf.DUMMYFUNCTION("GOOGLETRANSLATE(D472, ""he"", ""en"")"),"#VALUE!")</f>
        <v>#VALUE!</v>
      </c>
    </row>
    <row r="473" ht="15.75" customHeight="1">
      <c r="E473" s="4" t="str">
        <f>IFERROR(__xludf.DUMMYFUNCTION("GOOGLETRANSLATE(D473, ""he"", ""en"")"),"#VALUE!")</f>
        <v>#VALUE!</v>
      </c>
    </row>
    <row r="474" ht="15.75" customHeight="1">
      <c r="E474" s="4" t="str">
        <f>IFERROR(__xludf.DUMMYFUNCTION("GOOGLETRANSLATE(D474, ""he"", ""en"")"),"#VALUE!")</f>
        <v>#VALUE!</v>
      </c>
    </row>
    <row r="475" ht="15.75" customHeight="1">
      <c r="E475" s="4" t="str">
        <f>IFERROR(__xludf.DUMMYFUNCTION("GOOGLETRANSLATE(D475, ""he"", ""en"")"),"#VALUE!")</f>
        <v>#VALUE!</v>
      </c>
    </row>
    <row r="476" ht="15.75" customHeight="1">
      <c r="E476" s="4" t="str">
        <f>IFERROR(__xludf.DUMMYFUNCTION("GOOGLETRANSLATE(D476, ""he"", ""en"")"),"#VALUE!")</f>
        <v>#VALUE!</v>
      </c>
    </row>
    <row r="477" ht="15.75" customHeight="1">
      <c r="E477" s="4" t="str">
        <f>IFERROR(__xludf.DUMMYFUNCTION("GOOGLETRANSLATE(D477, ""he"", ""en"")"),"#VALUE!")</f>
        <v>#VALUE!</v>
      </c>
    </row>
    <row r="478" ht="15.75" customHeight="1">
      <c r="E478" s="4" t="str">
        <f>IFERROR(__xludf.DUMMYFUNCTION("GOOGLETRANSLATE(D478, ""he"", ""en"")"),"#VALUE!")</f>
        <v>#VALUE!</v>
      </c>
    </row>
    <row r="479" ht="15.75" customHeight="1">
      <c r="E479" s="4" t="str">
        <f>IFERROR(__xludf.DUMMYFUNCTION("GOOGLETRANSLATE(D479, ""he"", ""en"")"),"#VALUE!")</f>
        <v>#VALUE!</v>
      </c>
    </row>
    <row r="480" ht="15.75" customHeight="1">
      <c r="E480" s="4" t="str">
        <f>IFERROR(__xludf.DUMMYFUNCTION("GOOGLETRANSLATE(D480, ""he"", ""en"")"),"#VALUE!")</f>
        <v>#VALUE!</v>
      </c>
    </row>
    <row r="481" ht="15.75" customHeight="1">
      <c r="E481" s="4" t="str">
        <f>IFERROR(__xludf.DUMMYFUNCTION("GOOGLETRANSLATE(D481, ""he"", ""en"")"),"#VALUE!")</f>
        <v>#VALUE!</v>
      </c>
    </row>
    <row r="482" ht="15.75" customHeight="1">
      <c r="E482" s="4" t="str">
        <f>IFERROR(__xludf.DUMMYFUNCTION("GOOGLETRANSLATE(D482, ""he"", ""en"")"),"#VALUE!")</f>
        <v>#VALUE!</v>
      </c>
    </row>
    <row r="483" ht="15.75" customHeight="1">
      <c r="E483" s="4" t="str">
        <f>IFERROR(__xludf.DUMMYFUNCTION("GOOGLETRANSLATE(D483, ""he"", ""en"")"),"#VALUE!")</f>
        <v>#VALUE!</v>
      </c>
    </row>
    <row r="484" ht="15.75" customHeight="1">
      <c r="E484" s="4" t="str">
        <f>IFERROR(__xludf.DUMMYFUNCTION("GOOGLETRANSLATE(D484, ""he"", ""en"")"),"#VALUE!")</f>
        <v>#VALUE!</v>
      </c>
    </row>
    <row r="485" ht="15.75" customHeight="1">
      <c r="E485" s="4" t="str">
        <f>IFERROR(__xludf.DUMMYFUNCTION("GOOGLETRANSLATE(D485, ""he"", ""en"")"),"#VALUE!")</f>
        <v>#VALUE!</v>
      </c>
    </row>
    <row r="486" ht="15.75" customHeight="1">
      <c r="E486" s="4" t="str">
        <f>IFERROR(__xludf.DUMMYFUNCTION("GOOGLETRANSLATE(D486, ""he"", ""en"")"),"#VALUE!")</f>
        <v>#VALUE!</v>
      </c>
    </row>
    <row r="487" ht="15.75" customHeight="1">
      <c r="E487" s="4" t="str">
        <f>IFERROR(__xludf.DUMMYFUNCTION("GOOGLETRANSLATE(D487, ""he"", ""en"")"),"#VALUE!")</f>
        <v>#VALUE!</v>
      </c>
    </row>
    <row r="488" ht="15.75" customHeight="1">
      <c r="E488" s="4" t="str">
        <f>IFERROR(__xludf.DUMMYFUNCTION("GOOGLETRANSLATE(D488, ""he"", ""en"")"),"#VALUE!")</f>
        <v>#VALUE!</v>
      </c>
    </row>
    <row r="489" ht="15.75" customHeight="1">
      <c r="E489" s="4" t="str">
        <f>IFERROR(__xludf.DUMMYFUNCTION("GOOGLETRANSLATE(D489, ""he"", ""en"")"),"#VALUE!")</f>
        <v>#VALUE!</v>
      </c>
    </row>
    <row r="490" ht="15.75" customHeight="1">
      <c r="E490" s="4" t="str">
        <f>IFERROR(__xludf.DUMMYFUNCTION("GOOGLETRANSLATE(D490, ""he"", ""en"")"),"#VALUE!")</f>
        <v>#VALUE!</v>
      </c>
    </row>
    <row r="491" ht="15.75" customHeight="1">
      <c r="E491" s="4" t="str">
        <f>IFERROR(__xludf.DUMMYFUNCTION("GOOGLETRANSLATE(D491, ""he"", ""en"")"),"#VALUE!")</f>
        <v>#VALUE!</v>
      </c>
    </row>
    <row r="492" ht="15.75" customHeight="1">
      <c r="E492" s="4" t="str">
        <f>IFERROR(__xludf.DUMMYFUNCTION("GOOGLETRANSLATE(D492, ""he"", ""en"")"),"#VALUE!")</f>
        <v>#VALUE!</v>
      </c>
    </row>
    <row r="493" ht="15.75" customHeight="1">
      <c r="E493" s="4" t="str">
        <f>IFERROR(__xludf.DUMMYFUNCTION("GOOGLETRANSLATE(D493, ""he"", ""en"")"),"#VALUE!")</f>
        <v>#VALUE!</v>
      </c>
    </row>
    <row r="494" ht="15.75" customHeight="1">
      <c r="E494" s="4" t="str">
        <f>IFERROR(__xludf.DUMMYFUNCTION("GOOGLETRANSLATE(D494, ""he"", ""en"")"),"#VALUE!")</f>
        <v>#VALUE!</v>
      </c>
    </row>
    <row r="495" ht="15.75" customHeight="1">
      <c r="E495" s="4" t="str">
        <f>IFERROR(__xludf.DUMMYFUNCTION("GOOGLETRANSLATE(D495, ""he"", ""en"")"),"#VALUE!")</f>
        <v>#VALUE!</v>
      </c>
    </row>
    <row r="496" ht="15.75" customHeight="1">
      <c r="E496" s="4" t="str">
        <f>IFERROR(__xludf.DUMMYFUNCTION("GOOGLETRANSLATE(D496, ""he"", ""en"")"),"#VALUE!")</f>
        <v>#VALUE!</v>
      </c>
    </row>
    <row r="497" ht="15.75" customHeight="1">
      <c r="E497" s="4" t="str">
        <f>IFERROR(__xludf.DUMMYFUNCTION("GOOGLETRANSLATE(D497, ""he"", ""en"")"),"#VALUE!")</f>
        <v>#VALUE!</v>
      </c>
    </row>
    <row r="498" ht="15.75" customHeight="1">
      <c r="E498" s="4" t="str">
        <f>IFERROR(__xludf.DUMMYFUNCTION("GOOGLETRANSLATE(D498, ""he"", ""en"")"),"#VALUE!")</f>
        <v>#VALUE!</v>
      </c>
    </row>
    <row r="499" ht="15.75" customHeight="1">
      <c r="E499" s="4" t="str">
        <f>IFERROR(__xludf.DUMMYFUNCTION("GOOGLETRANSLATE(D499, ""he"", ""en"")"),"#VALUE!")</f>
        <v>#VALUE!</v>
      </c>
    </row>
    <row r="500" ht="15.75" customHeight="1">
      <c r="E500" s="4" t="str">
        <f>IFERROR(__xludf.DUMMYFUNCTION("GOOGLETRANSLATE(D500, ""he"", ""en"")"),"#VALUE!")</f>
        <v>#VALUE!</v>
      </c>
    </row>
    <row r="501" ht="15.75" customHeight="1">
      <c r="E501" s="4" t="str">
        <f>IFERROR(__xludf.DUMMYFUNCTION("GOOGLETRANSLATE(D501, ""he"", ""en"")"),"#VALUE!")</f>
        <v>#VALUE!</v>
      </c>
    </row>
    <row r="502" ht="15.75" customHeight="1">
      <c r="E502" s="4" t="str">
        <f>IFERROR(__xludf.DUMMYFUNCTION("GOOGLETRANSLATE(D502, ""he"", ""en"")"),"#VALUE!")</f>
        <v>#VALUE!</v>
      </c>
    </row>
    <row r="503" ht="15.75" customHeight="1">
      <c r="E503" s="4" t="str">
        <f>IFERROR(__xludf.DUMMYFUNCTION("GOOGLETRANSLATE(D503, ""he"", ""en"")"),"#VALUE!")</f>
        <v>#VALUE!</v>
      </c>
    </row>
    <row r="504" ht="15.75" customHeight="1">
      <c r="E504" s="4" t="str">
        <f>IFERROR(__xludf.DUMMYFUNCTION("GOOGLETRANSLATE(D504, ""he"", ""en"")"),"#VALUE!")</f>
        <v>#VALUE!</v>
      </c>
    </row>
    <row r="505" ht="15.75" customHeight="1">
      <c r="E505" s="4" t="str">
        <f>IFERROR(__xludf.DUMMYFUNCTION("GOOGLETRANSLATE(D505, ""he"", ""en"")"),"#VALUE!")</f>
        <v>#VALUE!</v>
      </c>
    </row>
    <row r="506" ht="15.75" customHeight="1">
      <c r="E506" s="4" t="str">
        <f>IFERROR(__xludf.DUMMYFUNCTION("GOOGLETRANSLATE(D506, ""he"", ""en"")"),"#VALUE!")</f>
        <v>#VALUE!</v>
      </c>
    </row>
    <row r="507" ht="15.75" customHeight="1">
      <c r="E507" s="4" t="str">
        <f>IFERROR(__xludf.DUMMYFUNCTION("GOOGLETRANSLATE(D507, ""he"", ""en"")"),"#VALUE!")</f>
        <v>#VALUE!</v>
      </c>
    </row>
    <row r="508" ht="15.75" customHeight="1">
      <c r="E508" s="4" t="str">
        <f>IFERROR(__xludf.DUMMYFUNCTION("GOOGLETRANSLATE(D508, ""he"", ""en"")"),"#VALUE!")</f>
        <v>#VALUE!</v>
      </c>
    </row>
    <row r="509" ht="15.75" customHeight="1">
      <c r="E509" s="4" t="str">
        <f>IFERROR(__xludf.DUMMYFUNCTION("GOOGLETRANSLATE(D509, ""he"", ""en"")"),"#VALUE!")</f>
        <v>#VALUE!</v>
      </c>
    </row>
    <row r="510" ht="15.75" customHeight="1">
      <c r="E510" s="4" t="str">
        <f>IFERROR(__xludf.DUMMYFUNCTION("GOOGLETRANSLATE(D510, ""he"", ""en"")"),"#VALUE!")</f>
        <v>#VALUE!</v>
      </c>
    </row>
    <row r="511" ht="15.75" customHeight="1">
      <c r="E511" s="4" t="str">
        <f>IFERROR(__xludf.DUMMYFUNCTION("GOOGLETRANSLATE(D511, ""he"", ""en"")"),"#VALUE!")</f>
        <v>#VALUE!</v>
      </c>
    </row>
    <row r="512" ht="15.75" customHeight="1">
      <c r="E512" s="4" t="str">
        <f>IFERROR(__xludf.DUMMYFUNCTION("GOOGLETRANSLATE(D512, ""he"", ""en"")"),"#VALUE!")</f>
        <v>#VALUE!</v>
      </c>
    </row>
    <row r="513" ht="15.75" customHeight="1">
      <c r="E513" s="4" t="str">
        <f>IFERROR(__xludf.DUMMYFUNCTION("GOOGLETRANSLATE(D513, ""he"", ""en"")"),"#VALUE!")</f>
        <v>#VALUE!</v>
      </c>
    </row>
    <row r="514" ht="15.75" customHeight="1">
      <c r="E514" s="4" t="str">
        <f>IFERROR(__xludf.DUMMYFUNCTION("GOOGLETRANSLATE(D514, ""he"", ""en"")"),"#VALUE!")</f>
        <v>#VALUE!</v>
      </c>
    </row>
    <row r="515" ht="15.75" customHeight="1">
      <c r="E515" s="4" t="str">
        <f>IFERROR(__xludf.DUMMYFUNCTION("GOOGLETRANSLATE(D515, ""he"", ""en"")"),"#VALUE!")</f>
        <v>#VALUE!</v>
      </c>
    </row>
    <row r="516" ht="15.75" customHeight="1">
      <c r="E516" s="4" t="str">
        <f>IFERROR(__xludf.DUMMYFUNCTION("GOOGLETRANSLATE(D516, ""he"", ""en"")"),"#VALUE!")</f>
        <v>#VALUE!</v>
      </c>
    </row>
    <row r="517" ht="15.75" customHeight="1">
      <c r="E517" s="4" t="str">
        <f>IFERROR(__xludf.DUMMYFUNCTION("GOOGLETRANSLATE(D517, ""he"", ""en"")"),"#VALUE!")</f>
        <v>#VALUE!</v>
      </c>
    </row>
    <row r="518" ht="15.75" customHeight="1">
      <c r="E518" s="4" t="str">
        <f>IFERROR(__xludf.DUMMYFUNCTION("GOOGLETRANSLATE(D518, ""he"", ""en"")"),"#VALUE!")</f>
        <v>#VALUE!</v>
      </c>
    </row>
    <row r="519" ht="15.75" customHeight="1">
      <c r="E519" s="4" t="str">
        <f>IFERROR(__xludf.DUMMYFUNCTION("GOOGLETRANSLATE(D519, ""he"", ""en"")"),"#VALUE!")</f>
        <v>#VALUE!</v>
      </c>
    </row>
    <row r="520" ht="15.75" customHeight="1">
      <c r="E520" s="4" t="str">
        <f>IFERROR(__xludf.DUMMYFUNCTION("GOOGLETRANSLATE(D520, ""he"", ""en"")"),"#VALUE!")</f>
        <v>#VALUE!</v>
      </c>
    </row>
    <row r="521" ht="15.75" customHeight="1">
      <c r="E521" s="4" t="str">
        <f>IFERROR(__xludf.DUMMYFUNCTION("GOOGLETRANSLATE(D521, ""he"", ""en"")"),"#VALUE!")</f>
        <v>#VALUE!</v>
      </c>
    </row>
    <row r="522" ht="15.75" customHeight="1">
      <c r="E522" s="4" t="str">
        <f>IFERROR(__xludf.DUMMYFUNCTION("GOOGLETRANSLATE(D522, ""he"", ""en"")"),"#VALUE!")</f>
        <v>#VALUE!</v>
      </c>
    </row>
    <row r="523" ht="15.75" customHeight="1">
      <c r="E523" s="4" t="str">
        <f>IFERROR(__xludf.DUMMYFUNCTION("GOOGLETRANSLATE(D523, ""he"", ""en"")"),"#VALUE!")</f>
        <v>#VALUE!</v>
      </c>
    </row>
    <row r="524" ht="15.75" customHeight="1">
      <c r="E524" s="4" t="str">
        <f>IFERROR(__xludf.DUMMYFUNCTION("GOOGLETRANSLATE(D524, ""he"", ""en"")"),"#VALUE!")</f>
        <v>#VALUE!</v>
      </c>
    </row>
    <row r="525" ht="15.75" customHeight="1">
      <c r="E525" s="4" t="str">
        <f>IFERROR(__xludf.DUMMYFUNCTION("GOOGLETRANSLATE(D525, ""he"", ""en"")"),"#VALUE!")</f>
        <v>#VALUE!</v>
      </c>
    </row>
    <row r="526" ht="15.75" customHeight="1">
      <c r="E526" s="4" t="str">
        <f>IFERROR(__xludf.DUMMYFUNCTION("GOOGLETRANSLATE(D526, ""he"", ""en"")"),"#VALUE!")</f>
        <v>#VALUE!</v>
      </c>
    </row>
    <row r="527" ht="15.75" customHeight="1">
      <c r="E527" s="4" t="str">
        <f>IFERROR(__xludf.DUMMYFUNCTION("GOOGLETRANSLATE(D527, ""he"", ""en"")"),"#VALUE!")</f>
        <v>#VALUE!</v>
      </c>
    </row>
    <row r="528" ht="15.75" customHeight="1">
      <c r="E528" s="4" t="str">
        <f>IFERROR(__xludf.DUMMYFUNCTION("GOOGLETRANSLATE(D528, ""he"", ""en"")"),"#VALUE!")</f>
        <v>#VALUE!</v>
      </c>
    </row>
    <row r="529" ht="15.75" customHeight="1">
      <c r="E529" s="4" t="str">
        <f>IFERROR(__xludf.DUMMYFUNCTION("GOOGLETRANSLATE(D529, ""he"", ""en"")"),"#VALUE!")</f>
        <v>#VALUE!</v>
      </c>
    </row>
    <row r="530" ht="15.75" customHeight="1">
      <c r="E530" s="4" t="str">
        <f>IFERROR(__xludf.DUMMYFUNCTION("GOOGLETRANSLATE(D530, ""he"", ""en"")"),"#VALUE!")</f>
        <v>#VALUE!</v>
      </c>
    </row>
    <row r="531" ht="15.75" customHeight="1">
      <c r="E531" s="4" t="str">
        <f>IFERROR(__xludf.DUMMYFUNCTION("GOOGLETRANSLATE(D531, ""he"", ""en"")"),"#VALUE!")</f>
        <v>#VALUE!</v>
      </c>
    </row>
    <row r="532" ht="15.75" customHeight="1">
      <c r="E532" s="4" t="str">
        <f>IFERROR(__xludf.DUMMYFUNCTION("GOOGLETRANSLATE(D532, ""he"", ""en"")"),"#VALUE!")</f>
        <v>#VALUE!</v>
      </c>
    </row>
    <row r="533" ht="15.75" customHeight="1">
      <c r="E533" s="4" t="str">
        <f>IFERROR(__xludf.DUMMYFUNCTION("GOOGLETRANSLATE(D533, ""he"", ""en"")"),"#VALUE!")</f>
        <v>#VALUE!</v>
      </c>
    </row>
    <row r="534" ht="15.75" customHeight="1">
      <c r="E534" s="4" t="str">
        <f>IFERROR(__xludf.DUMMYFUNCTION("GOOGLETRANSLATE(D534, ""he"", ""en"")"),"#VALUE!")</f>
        <v>#VALUE!</v>
      </c>
    </row>
    <row r="535" ht="15.75" customHeight="1">
      <c r="E535" s="4" t="str">
        <f>IFERROR(__xludf.DUMMYFUNCTION("GOOGLETRANSLATE(D535, ""he"", ""en"")"),"#VALUE!")</f>
        <v>#VALUE!</v>
      </c>
    </row>
    <row r="536" ht="15.75" customHeight="1">
      <c r="E536" s="4" t="str">
        <f>IFERROR(__xludf.DUMMYFUNCTION("GOOGLETRANSLATE(D536, ""he"", ""en"")"),"#VALUE!")</f>
        <v>#VALUE!</v>
      </c>
    </row>
    <row r="537" ht="15.75" customHeight="1">
      <c r="E537" s="4" t="str">
        <f>IFERROR(__xludf.DUMMYFUNCTION("GOOGLETRANSLATE(D537, ""he"", ""en"")"),"#VALUE!")</f>
        <v>#VALUE!</v>
      </c>
    </row>
    <row r="538" ht="15.75" customHeight="1">
      <c r="E538" s="4" t="str">
        <f>IFERROR(__xludf.DUMMYFUNCTION("GOOGLETRANSLATE(D538, ""he"", ""en"")"),"#VALUE!")</f>
        <v>#VALUE!</v>
      </c>
    </row>
    <row r="539" ht="15.75" customHeight="1">
      <c r="E539" s="4" t="str">
        <f>IFERROR(__xludf.DUMMYFUNCTION("GOOGLETRANSLATE(D539, ""he"", ""en"")"),"#VALUE!")</f>
        <v>#VALUE!</v>
      </c>
    </row>
    <row r="540" ht="15.75" customHeight="1">
      <c r="E540" s="4" t="str">
        <f>IFERROR(__xludf.DUMMYFUNCTION("GOOGLETRANSLATE(D540, ""he"", ""en"")"),"#VALUE!")</f>
        <v>#VALUE!</v>
      </c>
    </row>
    <row r="541" ht="15.75" customHeight="1">
      <c r="E541" s="4" t="str">
        <f>IFERROR(__xludf.DUMMYFUNCTION("GOOGLETRANSLATE(D541, ""he"", ""en"")"),"#VALUE!")</f>
        <v>#VALUE!</v>
      </c>
    </row>
    <row r="542" ht="15.75" customHeight="1">
      <c r="E542" s="4" t="str">
        <f>IFERROR(__xludf.DUMMYFUNCTION("GOOGLETRANSLATE(D542, ""he"", ""en"")"),"#VALUE!")</f>
        <v>#VALUE!</v>
      </c>
    </row>
    <row r="543" ht="15.75" customHeight="1">
      <c r="E543" s="4" t="str">
        <f>IFERROR(__xludf.DUMMYFUNCTION("GOOGLETRANSLATE(D543, ""he"", ""en"")"),"#VALUE!")</f>
        <v>#VALUE!</v>
      </c>
    </row>
    <row r="544" ht="15.75" customHeight="1">
      <c r="E544" s="4" t="str">
        <f>IFERROR(__xludf.DUMMYFUNCTION("GOOGLETRANSLATE(D544, ""he"", ""en"")"),"#VALUE!")</f>
        <v>#VALUE!</v>
      </c>
    </row>
    <row r="545" ht="15.75" customHeight="1">
      <c r="E545" s="4" t="str">
        <f>IFERROR(__xludf.DUMMYFUNCTION("GOOGLETRANSLATE(D545, ""he"", ""en"")"),"#VALUE!")</f>
        <v>#VALUE!</v>
      </c>
    </row>
    <row r="546" ht="15.75" customHeight="1">
      <c r="E546" s="4" t="str">
        <f>IFERROR(__xludf.DUMMYFUNCTION("GOOGLETRANSLATE(D546, ""he"", ""en"")"),"#VALUE!")</f>
        <v>#VALUE!</v>
      </c>
    </row>
    <row r="547" ht="15.75" customHeight="1">
      <c r="E547" s="4" t="str">
        <f>IFERROR(__xludf.DUMMYFUNCTION("GOOGLETRANSLATE(D547, ""he"", ""en"")"),"#VALUE!")</f>
        <v>#VALUE!</v>
      </c>
    </row>
    <row r="548" ht="15.75" customHeight="1">
      <c r="E548" s="4" t="str">
        <f>IFERROR(__xludf.DUMMYFUNCTION("GOOGLETRANSLATE(D548, ""he"", ""en"")"),"#VALUE!")</f>
        <v>#VALUE!</v>
      </c>
    </row>
    <row r="549" ht="15.75" customHeight="1">
      <c r="E549" s="4" t="str">
        <f>IFERROR(__xludf.DUMMYFUNCTION("GOOGLETRANSLATE(D549, ""he"", ""en"")"),"#VALUE!")</f>
        <v>#VALUE!</v>
      </c>
    </row>
    <row r="550" ht="15.75" customHeight="1">
      <c r="E550" s="4" t="str">
        <f>IFERROR(__xludf.DUMMYFUNCTION("GOOGLETRANSLATE(D550, ""he"", ""en"")"),"#VALUE!")</f>
        <v>#VALUE!</v>
      </c>
    </row>
    <row r="551" ht="15.75" customHeight="1">
      <c r="E551" s="4" t="str">
        <f>IFERROR(__xludf.DUMMYFUNCTION("GOOGLETRANSLATE(D551, ""he"", ""en"")"),"#VALUE!")</f>
        <v>#VALUE!</v>
      </c>
    </row>
    <row r="552" ht="15.75" customHeight="1">
      <c r="E552" s="4" t="str">
        <f>IFERROR(__xludf.DUMMYFUNCTION("GOOGLETRANSLATE(D552, ""he"", ""en"")"),"#VALUE!")</f>
        <v>#VALUE!</v>
      </c>
    </row>
    <row r="553" ht="15.75" customHeight="1">
      <c r="E553" s="4" t="str">
        <f>IFERROR(__xludf.DUMMYFUNCTION("GOOGLETRANSLATE(D553, ""he"", ""en"")"),"#VALUE!")</f>
        <v>#VALUE!</v>
      </c>
    </row>
    <row r="554" ht="15.75" customHeight="1">
      <c r="E554" s="4" t="str">
        <f>IFERROR(__xludf.DUMMYFUNCTION("GOOGLETRANSLATE(D554, ""he"", ""en"")"),"#VALUE!")</f>
        <v>#VALUE!</v>
      </c>
    </row>
    <row r="555" ht="15.75" customHeight="1">
      <c r="E555" s="4" t="str">
        <f>IFERROR(__xludf.DUMMYFUNCTION("GOOGLETRANSLATE(D555, ""he"", ""en"")"),"#VALUE!")</f>
        <v>#VALUE!</v>
      </c>
    </row>
    <row r="556" ht="15.75" customHeight="1">
      <c r="E556" s="4" t="str">
        <f>IFERROR(__xludf.DUMMYFUNCTION("GOOGLETRANSLATE(D556, ""he"", ""en"")"),"#VALUE!")</f>
        <v>#VALUE!</v>
      </c>
    </row>
    <row r="557" ht="15.75" customHeight="1">
      <c r="E557" s="4" t="str">
        <f>IFERROR(__xludf.DUMMYFUNCTION("GOOGLETRANSLATE(D557, ""he"", ""en"")"),"#VALUE!")</f>
        <v>#VALUE!</v>
      </c>
    </row>
    <row r="558" ht="15.75" customHeight="1">
      <c r="E558" s="4" t="str">
        <f>IFERROR(__xludf.DUMMYFUNCTION("GOOGLETRANSLATE(D558, ""he"", ""en"")"),"#VALUE!")</f>
        <v>#VALUE!</v>
      </c>
    </row>
    <row r="559" ht="15.75" customHeight="1">
      <c r="E559" s="4" t="str">
        <f>IFERROR(__xludf.DUMMYFUNCTION("GOOGLETRANSLATE(D559, ""he"", ""en"")"),"#VALUE!")</f>
        <v>#VALUE!</v>
      </c>
    </row>
    <row r="560" ht="15.75" customHeight="1">
      <c r="E560" s="4" t="str">
        <f>IFERROR(__xludf.DUMMYFUNCTION("GOOGLETRANSLATE(D560, ""he"", ""en"")"),"#VALUE!")</f>
        <v>#VALUE!</v>
      </c>
    </row>
    <row r="561" ht="15.75" customHeight="1">
      <c r="E561" s="4" t="str">
        <f>IFERROR(__xludf.DUMMYFUNCTION("GOOGLETRANSLATE(D561, ""he"", ""en"")"),"#VALUE!")</f>
        <v>#VALUE!</v>
      </c>
    </row>
    <row r="562" ht="15.75" customHeight="1">
      <c r="E562" s="4" t="str">
        <f>IFERROR(__xludf.DUMMYFUNCTION("GOOGLETRANSLATE(D562, ""he"", ""en"")"),"#VALUE!")</f>
        <v>#VALUE!</v>
      </c>
    </row>
    <row r="563" ht="15.75" customHeight="1">
      <c r="E563" s="4" t="str">
        <f>IFERROR(__xludf.DUMMYFUNCTION("GOOGLETRANSLATE(D563, ""he"", ""en"")"),"#VALUE!")</f>
        <v>#VALUE!</v>
      </c>
    </row>
    <row r="564" ht="15.75" customHeight="1">
      <c r="E564" s="4" t="str">
        <f>IFERROR(__xludf.DUMMYFUNCTION("GOOGLETRANSLATE(D564, ""he"", ""en"")"),"#VALUE!")</f>
        <v>#VALUE!</v>
      </c>
    </row>
    <row r="565" ht="15.75" customHeight="1">
      <c r="E565" s="4" t="str">
        <f>IFERROR(__xludf.DUMMYFUNCTION("GOOGLETRANSLATE(D565, ""he"", ""en"")"),"#VALUE!")</f>
        <v>#VALUE!</v>
      </c>
    </row>
    <row r="566" ht="15.75" customHeight="1">
      <c r="E566" s="4" t="str">
        <f>IFERROR(__xludf.DUMMYFUNCTION("GOOGLETRANSLATE(D566, ""he"", ""en"")"),"#VALUE!")</f>
        <v>#VALUE!</v>
      </c>
    </row>
    <row r="567" ht="15.75" customHeight="1">
      <c r="E567" s="4" t="str">
        <f>IFERROR(__xludf.DUMMYFUNCTION("GOOGLETRANSLATE(D567, ""he"", ""en"")"),"#VALUE!")</f>
        <v>#VALUE!</v>
      </c>
    </row>
    <row r="568" ht="15.75" customHeight="1">
      <c r="E568" s="4" t="str">
        <f>IFERROR(__xludf.DUMMYFUNCTION("GOOGLETRANSLATE(D568, ""he"", ""en"")"),"#VALUE!")</f>
        <v>#VALUE!</v>
      </c>
    </row>
    <row r="569" ht="15.75" customHeight="1">
      <c r="E569" s="4" t="str">
        <f>IFERROR(__xludf.DUMMYFUNCTION("GOOGLETRANSLATE(D569, ""he"", ""en"")"),"#VALUE!")</f>
        <v>#VALUE!</v>
      </c>
    </row>
    <row r="570" ht="15.75" customHeight="1">
      <c r="E570" s="4" t="str">
        <f>IFERROR(__xludf.DUMMYFUNCTION("GOOGLETRANSLATE(D570, ""he"", ""en"")"),"#VALUE!")</f>
        <v>#VALUE!</v>
      </c>
    </row>
    <row r="571" ht="15.75" customHeight="1">
      <c r="E571" s="4" t="str">
        <f>IFERROR(__xludf.DUMMYFUNCTION("GOOGLETRANSLATE(D571, ""he"", ""en"")"),"#VALUE!")</f>
        <v>#VALUE!</v>
      </c>
    </row>
    <row r="572" ht="15.75" customHeight="1">
      <c r="E572" s="4" t="str">
        <f>IFERROR(__xludf.DUMMYFUNCTION("GOOGLETRANSLATE(D572, ""he"", ""en"")"),"#VALUE!")</f>
        <v>#VALUE!</v>
      </c>
    </row>
    <row r="573" ht="15.75" customHeight="1">
      <c r="E573" s="4" t="str">
        <f>IFERROR(__xludf.DUMMYFUNCTION("GOOGLETRANSLATE(D573, ""he"", ""en"")"),"#VALUE!")</f>
        <v>#VALUE!</v>
      </c>
    </row>
    <row r="574" ht="15.75" customHeight="1">
      <c r="E574" s="4" t="str">
        <f>IFERROR(__xludf.DUMMYFUNCTION("GOOGLETRANSLATE(D574, ""he"", ""en"")"),"#VALUE!")</f>
        <v>#VALUE!</v>
      </c>
    </row>
    <row r="575" ht="15.75" customHeight="1">
      <c r="E575" s="4" t="str">
        <f>IFERROR(__xludf.DUMMYFUNCTION("GOOGLETRANSLATE(D575, ""he"", ""en"")"),"#VALUE!")</f>
        <v>#VALUE!</v>
      </c>
    </row>
    <row r="576" ht="15.75" customHeight="1">
      <c r="E576" s="4" t="str">
        <f>IFERROR(__xludf.DUMMYFUNCTION("GOOGLETRANSLATE(D576, ""he"", ""en"")"),"#VALUE!")</f>
        <v>#VALUE!</v>
      </c>
    </row>
    <row r="577" ht="15.75" customHeight="1">
      <c r="E577" s="4" t="str">
        <f>IFERROR(__xludf.DUMMYFUNCTION("GOOGLETRANSLATE(D577, ""he"", ""en"")"),"#VALUE!")</f>
        <v>#VALUE!</v>
      </c>
    </row>
    <row r="578" ht="15.75" customHeight="1">
      <c r="E578" s="4" t="str">
        <f>IFERROR(__xludf.DUMMYFUNCTION("GOOGLETRANSLATE(D578, ""he"", ""en"")"),"#VALUE!")</f>
        <v>#VALUE!</v>
      </c>
    </row>
    <row r="579" ht="15.75" customHeight="1">
      <c r="E579" s="4" t="str">
        <f>IFERROR(__xludf.DUMMYFUNCTION("GOOGLETRANSLATE(D579, ""he"", ""en"")"),"#VALUE!")</f>
        <v>#VALUE!</v>
      </c>
    </row>
    <row r="580" ht="15.75" customHeight="1">
      <c r="E580" s="4" t="str">
        <f>IFERROR(__xludf.DUMMYFUNCTION("GOOGLETRANSLATE(D580, ""he"", ""en"")"),"#VALUE!")</f>
        <v>#VALUE!</v>
      </c>
    </row>
    <row r="581" ht="15.75" customHeight="1">
      <c r="E581" s="4" t="str">
        <f>IFERROR(__xludf.DUMMYFUNCTION("GOOGLETRANSLATE(D581, ""he"", ""en"")"),"#VALUE!")</f>
        <v>#VALUE!</v>
      </c>
    </row>
    <row r="582" ht="15.75" customHeight="1">
      <c r="E582" s="4" t="str">
        <f>IFERROR(__xludf.DUMMYFUNCTION("GOOGLETRANSLATE(D582, ""he"", ""en"")"),"#VALUE!")</f>
        <v>#VALUE!</v>
      </c>
    </row>
    <row r="583" ht="15.75" customHeight="1">
      <c r="E583" s="4" t="str">
        <f>IFERROR(__xludf.DUMMYFUNCTION("GOOGLETRANSLATE(D583, ""he"", ""en"")"),"#VALUE!")</f>
        <v>#VALUE!</v>
      </c>
    </row>
    <row r="584" ht="15.75" customHeight="1">
      <c r="E584" s="4" t="str">
        <f>IFERROR(__xludf.DUMMYFUNCTION("GOOGLETRANSLATE(D584, ""he"", ""en"")"),"#VALUE!")</f>
        <v>#VALUE!</v>
      </c>
    </row>
    <row r="585" ht="15.75" customHeight="1">
      <c r="E585" s="4" t="str">
        <f>IFERROR(__xludf.DUMMYFUNCTION("GOOGLETRANSLATE(D585, ""he"", ""en"")"),"#VALUE!")</f>
        <v>#VALUE!</v>
      </c>
    </row>
    <row r="586" ht="15.75" customHeight="1">
      <c r="E586" s="4" t="str">
        <f>IFERROR(__xludf.DUMMYFUNCTION("GOOGLETRANSLATE(D586, ""he"", ""en"")"),"#VALUE!")</f>
        <v>#VALUE!</v>
      </c>
    </row>
    <row r="587" ht="15.75" customHeight="1">
      <c r="E587" s="4" t="str">
        <f>IFERROR(__xludf.DUMMYFUNCTION("GOOGLETRANSLATE(D587, ""he"", ""en"")"),"#VALUE!")</f>
        <v>#VALUE!</v>
      </c>
    </row>
    <row r="588" ht="15.75" customHeight="1">
      <c r="E588" s="4" t="str">
        <f>IFERROR(__xludf.DUMMYFUNCTION("GOOGLETRANSLATE(D588, ""he"", ""en"")"),"#VALUE!")</f>
        <v>#VALUE!</v>
      </c>
    </row>
    <row r="589" ht="15.75" customHeight="1">
      <c r="E589" s="4" t="str">
        <f>IFERROR(__xludf.DUMMYFUNCTION("GOOGLETRANSLATE(D589, ""he"", ""en"")"),"#VALUE!")</f>
        <v>#VALUE!</v>
      </c>
    </row>
    <row r="590" ht="15.75" customHeight="1">
      <c r="E590" s="4" t="str">
        <f>IFERROR(__xludf.DUMMYFUNCTION("GOOGLETRANSLATE(D590, ""he"", ""en"")"),"#VALUE!")</f>
        <v>#VALUE!</v>
      </c>
    </row>
    <row r="591" ht="15.75" customHeight="1">
      <c r="E591" s="4" t="str">
        <f>IFERROR(__xludf.DUMMYFUNCTION("GOOGLETRANSLATE(D591, ""he"", ""en"")"),"#VALUE!")</f>
        <v>#VALUE!</v>
      </c>
    </row>
    <row r="592" ht="15.75" customHeight="1">
      <c r="E592" s="4" t="str">
        <f>IFERROR(__xludf.DUMMYFUNCTION("GOOGLETRANSLATE(D592, ""he"", ""en"")"),"#VALUE!")</f>
        <v>#VALUE!</v>
      </c>
    </row>
    <row r="593" ht="15.75" customHeight="1">
      <c r="E593" s="4" t="str">
        <f>IFERROR(__xludf.DUMMYFUNCTION("GOOGLETRANSLATE(D593, ""he"", ""en"")"),"#VALUE!")</f>
        <v>#VALUE!</v>
      </c>
    </row>
    <row r="594" ht="15.75" customHeight="1">
      <c r="E594" s="4" t="str">
        <f>IFERROR(__xludf.DUMMYFUNCTION("GOOGLETRANSLATE(D594, ""he"", ""en"")"),"#VALUE!")</f>
        <v>#VALUE!</v>
      </c>
    </row>
    <row r="595" ht="15.75" customHeight="1">
      <c r="E595" s="4" t="str">
        <f>IFERROR(__xludf.DUMMYFUNCTION("GOOGLETRANSLATE(D595, ""he"", ""en"")"),"#VALUE!")</f>
        <v>#VALUE!</v>
      </c>
    </row>
    <row r="596" ht="15.75" customHeight="1">
      <c r="E596" s="4" t="str">
        <f>IFERROR(__xludf.DUMMYFUNCTION("GOOGLETRANSLATE(D596, ""he"", ""en"")"),"#VALUE!")</f>
        <v>#VALUE!</v>
      </c>
    </row>
    <row r="597" ht="15.75" customHeight="1">
      <c r="E597" s="4" t="str">
        <f>IFERROR(__xludf.DUMMYFUNCTION("GOOGLETRANSLATE(D597, ""he"", ""en"")"),"#VALUE!")</f>
        <v>#VALUE!</v>
      </c>
    </row>
    <row r="598" ht="15.75" customHeight="1">
      <c r="E598" s="4" t="str">
        <f>IFERROR(__xludf.DUMMYFUNCTION("GOOGLETRANSLATE(D598, ""he"", ""en"")"),"#VALUE!")</f>
        <v>#VALUE!</v>
      </c>
    </row>
    <row r="599" ht="15.75" customHeight="1">
      <c r="E599" s="4" t="str">
        <f>IFERROR(__xludf.DUMMYFUNCTION("GOOGLETRANSLATE(D599, ""he"", ""en"")"),"#VALUE!")</f>
        <v>#VALUE!</v>
      </c>
    </row>
    <row r="600" ht="15.75" customHeight="1">
      <c r="E600" s="4" t="str">
        <f>IFERROR(__xludf.DUMMYFUNCTION("GOOGLETRANSLATE(D600, ""he"", ""en"")"),"#VALUE!")</f>
        <v>#VALUE!</v>
      </c>
    </row>
    <row r="601" ht="15.75" customHeight="1">
      <c r="E601" s="4" t="str">
        <f>IFERROR(__xludf.DUMMYFUNCTION("GOOGLETRANSLATE(D601, ""he"", ""en"")"),"#VALUE!")</f>
        <v>#VALUE!</v>
      </c>
    </row>
    <row r="602" ht="15.75" customHeight="1">
      <c r="E602" s="4" t="str">
        <f>IFERROR(__xludf.DUMMYFUNCTION("GOOGLETRANSLATE(D602, ""he"", ""en"")"),"#VALUE!")</f>
        <v>#VALUE!</v>
      </c>
    </row>
    <row r="603" ht="15.75" customHeight="1">
      <c r="E603" s="4" t="str">
        <f>IFERROR(__xludf.DUMMYFUNCTION("GOOGLETRANSLATE(D603, ""he"", ""en"")"),"#VALUE!")</f>
        <v>#VALUE!</v>
      </c>
    </row>
    <row r="604" ht="15.75" customHeight="1">
      <c r="E604" s="4" t="str">
        <f>IFERROR(__xludf.DUMMYFUNCTION("GOOGLETRANSLATE(D604, ""he"", ""en"")"),"#VALUE!")</f>
        <v>#VALUE!</v>
      </c>
    </row>
    <row r="605" ht="15.75" customHeight="1">
      <c r="E605" s="4" t="str">
        <f>IFERROR(__xludf.DUMMYFUNCTION("GOOGLETRANSLATE(D605, ""he"", ""en"")"),"#VALUE!")</f>
        <v>#VALUE!</v>
      </c>
    </row>
    <row r="606" ht="15.75" customHeight="1">
      <c r="E606" s="4" t="str">
        <f>IFERROR(__xludf.DUMMYFUNCTION("GOOGLETRANSLATE(D606, ""he"", ""en"")"),"#VALUE!")</f>
        <v>#VALUE!</v>
      </c>
    </row>
    <row r="607" ht="15.75" customHeight="1">
      <c r="E607" s="4" t="str">
        <f>IFERROR(__xludf.DUMMYFUNCTION("GOOGLETRANSLATE(D607, ""he"", ""en"")"),"#VALUE!")</f>
        <v>#VALUE!</v>
      </c>
    </row>
    <row r="608" ht="15.75" customHeight="1">
      <c r="E608" s="4" t="str">
        <f>IFERROR(__xludf.DUMMYFUNCTION("GOOGLETRANSLATE(D608, ""he"", ""en"")"),"#VALUE!")</f>
        <v>#VALUE!</v>
      </c>
    </row>
    <row r="609" ht="15.75" customHeight="1">
      <c r="E609" s="4" t="str">
        <f>IFERROR(__xludf.DUMMYFUNCTION("GOOGLETRANSLATE(D609, ""he"", ""en"")"),"#VALUE!")</f>
        <v>#VALUE!</v>
      </c>
    </row>
    <row r="610" ht="15.75" customHeight="1">
      <c r="E610" s="4" t="str">
        <f>IFERROR(__xludf.DUMMYFUNCTION("GOOGLETRANSLATE(D610, ""he"", ""en"")"),"#VALUE!")</f>
        <v>#VALUE!</v>
      </c>
    </row>
    <row r="611" ht="15.75" customHeight="1">
      <c r="E611" s="4" t="str">
        <f>IFERROR(__xludf.DUMMYFUNCTION("GOOGLETRANSLATE(D611, ""he"", ""en"")"),"#VALUE!")</f>
        <v>#VALUE!</v>
      </c>
    </row>
    <row r="612" ht="15.75" customHeight="1">
      <c r="E612" s="4" t="str">
        <f>IFERROR(__xludf.DUMMYFUNCTION("GOOGLETRANSLATE(D612, ""he"", ""en"")"),"#VALUE!")</f>
        <v>#VALUE!</v>
      </c>
    </row>
    <row r="613" ht="15.75" customHeight="1">
      <c r="E613" s="4" t="str">
        <f>IFERROR(__xludf.DUMMYFUNCTION("GOOGLETRANSLATE(D613, ""he"", ""en"")"),"#VALUE!")</f>
        <v>#VALUE!</v>
      </c>
    </row>
    <row r="614" ht="15.75" customHeight="1">
      <c r="E614" s="4" t="str">
        <f>IFERROR(__xludf.DUMMYFUNCTION("GOOGLETRANSLATE(D614, ""he"", ""en"")"),"#VALUE!")</f>
        <v>#VALUE!</v>
      </c>
    </row>
    <row r="615" ht="15.75" customHeight="1">
      <c r="E615" s="4" t="str">
        <f>IFERROR(__xludf.DUMMYFUNCTION("GOOGLETRANSLATE(D615, ""he"", ""en"")"),"#VALUE!")</f>
        <v>#VALUE!</v>
      </c>
    </row>
    <row r="616" ht="15.75" customHeight="1">
      <c r="E616" s="4" t="str">
        <f>IFERROR(__xludf.DUMMYFUNCTION("GOOGLETRANSLATE(D616, ""he"", ""en"")"),"#VALUE!")</f>
        <v>#VALUE!</v>
      </c>
    </row>
    <row r="617" ht="15.75" customHeight="1">
      <c r="E617" s="4" t="str">
        <f>IFERROR(__xludf.DUMMYFUNCTION("GOOGLETRANSLATE(D617, ""he"", ""en"")"),"#VALUE!")</f>
        <v>#VALUE!</v>
      </c>
    </row>
    <row r="618" ht="15.75" customHeight="1">
      <c r="E618" s="4" t="str">
        <f>IFERROR(__xludf.DUMMYFUNCTION("GOOGLETRANSLATE(D618, ""he"", ""en"")"),"#VALUE!")</f>
        <v>#VALUE!</v>
      </c>
    </row>
    <row r="619" ht="15.75" customHeight="1">
      <c r="E619" s="4" t="str">
        <f>IFERROR(__xludf.DUMMYFUNCTION("GOOGLETRANSLATE(D619, ""he"", ""en"")"),"#VALUE!")</f>
        <v>#VALUE!</v>
      </c>
    </row>
    <row r="620" ht="15.75" customHeight="1">
      <c r="E620" s="4" t="str">
        <f>IFERROR(__xludf.DUMMYFUNCTION("GOOGLETRANSLATE(D620, ""he"", ""en"")"),"#VALUE!")</f>
        <v>#VALUE!</v>
      </c>
    </row>
    <row r="621" ht="15.75" customHeight="1">
      <c r="E621" s="4" t="str">
        <f>IFERROR(__xludf.DUMMYFUNCTION("GOOGLETRANSLATE(D621, ""he"", ""en"")"),"#VALUE!")</f>
        <v>#VALUE!</v>
      </c>
    </row>
    <row r="622" ht="15.75" customHeight="1">
      <c r="E622" s="4" t="str">
        <f>IFERROR(__xludf.DUMMYFUNCTION("GOOGLETRANSLATE(D622, ""he"", ""en"")"),"#VALUE!")</f>
        <v>#VALUE!</v>
      </c>
    </row>
    <row r="623" ht="15.75" customHeight="1">
      <c r="E623" s="4" t="str">
        <f>IFERROR(__xludf.DUMMYFUNCTION("GOOGLETRANSLATE(D623, ""he"", ""en"")"),"#VALUE!")</f>
        <v>#VALUE!</v>
      </c>
    </row>
    <row r="624" ht="15.75" customHeight="1">
      <c r="E624" s="4" t="str">
        <f>IFERROR(__xludf.DUMMYFUNCTION("GOOGLETRANSLATE(D624, ""he"", ""en"")"),"#VALUE!")</f>
        <v>#VALUE!</v>
      </c>
    </row>
    <row r="625" ht="15.75" customHeight="1">
      <c r="E625" s="4" t="str">
        <f>IFERROR(__xludf.DUMMYFUNCTION("GOOGLETRANSLATE(D625, ""he"", ""en"")"),"#VALUE!")</f>
        <v>#VALUE!</v>
      </c>
    </row>
    <row r="626" ht="15.75" customHeight="1">
      <c r="E626" s="4" t="str">
        <f>IFERROR(__xludf.DUMMYFUNCTION("GOOGLETRANSLATE(D626, ""he"", ""en"")"),"#VALUE!")</f>
        <v>#VALUE!</v>
      </c>
    </row>
    <row r="627" ht="15.75" customHeight="1">
      <c r="E627" s="4" t="str">
        <f>IFERROR(__xludf.DUMMYFUNCTION("GOOGLETRANSLATE(D627, ""he"", ""en"")"),"#VALUE!")</f>
        <v>#VALUE!</v>
      </c>
    </row>
    <row r="628" ht="15.75" customHeight="1">
      <c r="E628" s="4" t="str">
        <f>IFERROR(__xludf.DUMMYFUNCTION("GOOGLETRANSLATE(D628, ""he"", ""en"")"),"#VALUE!")</f>
        <v>#VALUE!</v>
      </c>
    </row>
    <row r="629" ht="15.75" customHeight="1">
      <c r="E629" s="4" t="str">
        <f>IFERROR(__xludf.DUMMYFUNCTION("GOOGLETRANSLATE(D629, ""he"", ""en"")"),"#VALUE!")</f>
        <v>#VALUE!</v>
      </c>
    </row>
    <row r="630" ht="15.75" customHeight="1">
      <c r="E630" s="4" t="str">
        <f>IFERROR(__xludf.DUMMYFUNCTION("GOOGLETRANSLATE(D630, ""he"", ""en"")"),"#VALUE!")</f>
        <v>#VALUE!</v>
      </c>
    </row>
    <row r="631" ht="15.75" customHeight="1">
      <c r="E631" s="4" t="str">
        <f>IFERROR(__xludf.DUMMYFUNCTION("GOOGLETRANSLATE(D631, ""he"", ""en"")"),"#VALUE!")</f>
        <v>#VALUE!</v>
      </c>
    </row>
    <row r="632" ht="15.75" customHeight="1">
      <c r="E632" s="4" t="str">
        <f>IFERROR(__xludf.DUMMYFUNCTION("GOOGLETRANSLATE(D632, ""he"", ""en"")"),"#VALUE!")</f>
        <v>#VALUE!</v>
      </c>
    </row>
    <row r="633" ht="15.75" customHeight="1">
      <c r="E633" s="4" t="str">
        <f>IFERROR(__xludf.DUMMYFUNCTION("GOOGLETRANSLATE(D633, ""he"", ""en"")"),"#VALUE!")</f>
        <v>#VALUE!</v>
      </c>
    </row>
    <row r="634" ht="15.75" customHeight="1">
      <c r="E634" s="4" t="str">
        <f>IFERROR(__xludf.DUMMYFUNCTION("GOOGLETRANSLATE(D634, ""he"", ""en"")"),"#VALUE!")</f>
        <v>#VALUE!</v>
      </c>
    </row>
    <row r="635" ht="15.75" customHeight="1">
      <c r="E635" s="4" t="str">
        <f>IFERROR(__xludf.DUMMYFUNCTION("GOOGLETRANSLATE(D635, ""he"", ""en"")"),"#VALUE!")</f>
        <v>#VALUE!</v>
      </c>
    </row>
    <row r="636" ht="15.75" customHeight="1">
      <c r="E636" s="4" t="str">
        <f>IFERROR(__xludf.DUMMYFUNCTION("GOOGLETRANSLATE(D636, ""he"", ""en"")"),"#VALUE!")</f>
        <v>#VALUE!</v>
      </c>
    </row>
    <row r="637" ht="15.75" customHeight="1">
      <c r="E637" s="4" t="str">
        <f>IFERROR(__xludf.DUMMYFUNCTION("GOOGLETRANSLATE(D637, ""he"", ""en"")"),"#VALUE!")</f>
        <v>#VALUE!</v>
      </c>
    </row>
    <row r="638" ht="15.75" customHeight="1">
      <c r="E638" s="4" t="str">
        <f>IFERROR(__xludf.DUMMYFUNCTION("GOOGLETRANSLATE(D638, ""he"", ""en"")"),"#VALUE!")</f>
        <v>#VALUE!</v>
      </c>
    </row>
    <row r="639" ht="15.75" customHeight="1">
      <c r="E639" s="4" t="str">
        <f>IFERROR(__xludf.DUMMYFUNCTION("GOOGLETRANSLATE(D639, ""he"", ""en"")"),"#VALUE!")</f>
        <v>#VALUE!</v>
      </c>
    </row>
    <row r="640" ht="15.75" customHeight="1">
      <c r="E640" s="4" t="str">
        <f>IFERROR(__xludf.DUMMYFUNCTION("GOOGLETRANSLATE(D640, ""he"", ""en"")"),"#VALUE!")</f>
        <v>#VALUE!</v>
      </c>
    </row>
    <row r="641" ht="15.75" customHeight="1">
      <c r="E641" s="4" t="str">
        <f>IFERROR(__xludf.DUMMYFUNCTION("GOOGLETRANSLATE(D641, ""he"", ""en"")"),"#VALUE!")</f>
        <v>#VALUE!</v>
      </c>
    </row>
    <row r="642" ht="15.75" customHeight="1">
      <c r="E642" s="4" t="str">
        <f>IFERROR(__xludf.DUMMYFUNCTION("GOOGLETRANSLATE(D642, ""he"", ""en"")"),"#VALUE!")</f>
        <v>#VALUE!</v>
      </c>
    </row>
    <row r="643" ht="15.75" customHeight="1">
      <c r="E643" s="4" t="str">
        <f>IFERROR(__xludf.DUMMYFUNCTION("GOOGLETRANSLATE(D643, ""he"", ""en"")"),"#VALUE!")</f>
        <v>#VALUE!</v>
      </c>
    </row>
    <row r="644" ht="15.75" customHeight="1">
      <c r="E644" s="4" t="str">
        <f>IFERROR(__xludf.DUMMYFUNCTION("GOOGLETRANSLATE(D644, ""he"", ""en"")"),"#VALUE!")</f>
        <v>#VALUE!</v>
      </c>
    </row>
    <row r="645" ht="15.75" customHeight="1">
      <c r="E645" s="4" t="str">
        <f>IFERROR(__xludf.DUMMYFUNCTION("GOOGLETRANSLATE(D645, ""he"", ""en"")"),"#VALUE!")</f>
        <v>#VALUE!</v>
      </c>
    </row>
    <row r="646" ht="15.75" customHeight="1">
      <c r="E646" s="4" t="str">
        <f>IFERROR(__xludf.DUMMYFUNCTION("GOOGLETRANSLATE(D646, ""he"", ""en"")"),"#VALUE!")</f>
        <v>#VALUE!</v>
      </c>
    </row>
    <row r="647" ht="15.75" customHeight="1">
      <c r="E647" s="4" t="str">
        <f>IFERROR(__xludf.DUMMYFUNCTION("GOOGLETRANSLATE(D647, ""he"", ""en"")"),"#VALUE!")</f>
        <v>#VALUE!</v>
      </c>
    </row>
    <row r="648" ht="15.75" customHeight="1">
      <c r="E648" s="4" t="str">
        <f>IFERROR(__xludf.DUMMYFUNCTION("GOOGLETRANSLATE(D648, ""he"", ""en"")"),"#VALUE!")</f>
        <v>#VALUE!</v>
      </c>
    </row>
    <row r="649" ht="15.75" customHeight="1">
      <c r="E649" s="4" t="str">
        <f>IFERROR(__xludf.DUMMYFUNCTION("GOOGLETRANSLATE(D649, ""he"", ""en"")"),"#VALUE!")</f>
        <v>#VALUE!</v>
      </c>
    </row>
    <row r="650" ht="15.75" customHeight="1">
      <c r="E650" s="4" t="str">
        <f>IFERROR(__xludf.DUMMYFUNCTION("GOOGLETRANSLATE(D650, ""he"", ""en"")"),"#VALUE!")</f>
        <v>#VALUE!</v>
      </c>
    </row>
    <row r="651" ht="15.75" customHeight="1">
      <c r="E651" s="4" t="str">
        <f>IFERROR(__xludf.DUMMYFUNCTION("GOOGLETRANSLATE(D651, ""he"", ""en"")"),"#VALUE!")</f>
        <v>#VALUE!</v>
      </c>
    </row>
    <row r="652" ht="15.75" customHeight="1">
      <c r="E652" s="4" t="str">
        <f>IFERROR(__xludf.DUMMYFUNCTION("GOOGLETRANSLATE(D652, ""he"", ""en"")"),"#VALUE!")</f>
        <v>#VALUE!</v>
      </c>
    </row>
    <row r="653" ht="15.75" customHeight="1">
      <c r="E653" s="4" t="str">
        <f>IFERROR(__xludf.DUMMYFUNCTION("GOOGLETRANSLATE(D653, ""he"", ""en"")"),"#VALUE!")</f>
        <v>#VALUE!</v>
      </c>
    </row>
    <row r="654" ht="15.75" customHeight="1">
      <c r="E654" s="4" t="str">
        <f>IFERROR(__xludf.DUMMYFUNCTION("GOOGLETRANSLATE(D654, ""he"", ""en"")"),"#VALUE!")</f>
        <v>#VALUE!</v>
      </c>
    </row>
    <row r="655" ht="15.75" customHeight="1">
      <c r="E655" s="4" t="str">
        <f>IFERROR(__xludf.DUMMYFUNCTION("GOOGLETRANSLATE(D655, ""he"", ""en"")"),"#VALUE!")</f>
        <v>#VALUE!</v>
      </c>
    </row>
    <row r="656" ht="15.75" customHeight="1">
      <c r="E656" s="4" t="str">
        <f>IFERROR(__xludf.DUMMYFUNCTION("GOOGLETRANSLATE(D656, ""he"", ""en"")"),"#VALUE!")</f>
        <v>#VALUE!</v>
      </c>
    </row>
    <row r="657" ht="15.75" customHeight="1">
      <c r="E657" s="4" t="str">
        <f>IFERROR(__xludf.DUMMYFUNCTION("GOOGLETRANSLATE(D657, ""he"", ""en"")"),"#VALUE!")</f>
        <v>#VALUE!</v>
      </c>
    </row>
    <row r="658" ht="15.75" customHeight="1">
      <c r="E658" s="4" t="str">
        <f>IFERROR(__xludf.DUMMYFUNCTION("GOOGLETRANSLATE(D658, ""he"", ""en"")"),"#VALUE!")</f>
        <v>#VALUE!</v>
      </c>
    </row>
    <row r="659" ht="15.75" customHeight="1">
      <c r="E659" s="4" t="str">
        <f>IFERROR(__xludf.DUMMYFUNCTION("GOOGLETRANSLATE(D659, ""he"", ""en"")"),"#VALUE!")</f>
        <v>#VALUE!</v>
      </c>
    </row>
    <row r="660" ht="15.75" customHeight="1">
      <c r="E660" s="4" t="str">
        <f>IFERROR(__xludf.DUMMYFUNCTION("GOOGLETRANSLATE(D660, ""he"", ""en"")"),"#VALUE!")</f>
        <v>#VALUE!</v>
      </c>
    </row>
    <row r="661" ht="15.75" customHeight="1">
      <c r="E661" s="4" t="str">
        <f>IFERROR(__xludf.DUMMYFUNCTION("GOOGLETRANSLATE(D661, ""he"", ""en"")"),"#VALUE!")</f>
        <v>#VALUE!</v>
      </c>
    </row>
    <row r="662" ht="15.75" customHeight="1">
      <c r="E662" s="4" t="str">
        <f>IFERROR(__xludf.DUMMYFUNCTION("GOOGLETRANSLATE(D662, ""he"", ""en"")"),"#VALUE!")</f>
        <v>#VALUE!</v>
      </c>
    </row>
    <row r="663" ht="15.75" customHeight="1">
      <c r="E663" s="4" t="str">
        <f>IFERROR(__xludf.DUMMYFUNCTION("GOOGLETRANSLATE(D663, ""he"", ""en"")"),"#VALUE!")</f>
        <v>#VALUE!</v>
      </c>
    </row>
    <row r="664" ht="15.75" customHeight="1">
      <c r="E664" s="4" t="str">
        <f>IFERROR(__xludf.DUMMYFUNCTION("GOOGLETRANSLATE(D664, ""he"", ""en"")"),"#VALUE!")</f>
        <v>#VALUE!</v>
      </c>
    </row>
    <row r="665" ht="15.75" customHeight="1">
      <c r="E665" s="4" t="str">
        <f>IFERROR(__xludf.DUMMYFUNCTION("GOOGLETRANSLATE(D665, ""he"", ""en"")"),"#VALUE!")</f>
        <v>#VALUE!</v>
      </c>
    </row>
    <row r="666" ht="15.75" customHeight="1">
      <c r="E666" s="4" t="str">
        <f>IFERROR(__xludf.DUMMYFUNCTION("GOOGLETRANSLATE(D666, ""he"", ""en"")"),"#VALUE!")</f>
        <v>#VALUE!</v>
      </c>
    </row>
    <row r="667" ht="15.75" customHeight="1">
      <c r="E667" s="4" t="str">
        <f>IFERROR(__xludf.DUMMYFUNCTION("GOOGLETRANSLATE(D667, ""he"", ""en"")"),"#VALUE!")</f>
        <v>#VALUE!</v>
      </c>
    </row>
    <row r="668" ht="15.75" customHeight="1">
      <c r="E668" s="4" t="str">
        <f>IFERROR(__xludf.DUMMYFUNCTION("GOOGLETRANSLATE(D668, ""he"", ""en"")"),"#VALUE!")</f>
        <v>#VALUE!</v>
      </c>
    </row>
    <row r="669" ht="15.75" customHeight="1">
      <c r="E669" s="4" t="str">
        <f>IFERROR(__xludf.DUMMYFUNCTION("GOOGLETRANSLATE(D669, ""he"", ""en"")"),"#VALUE!")</f>
        <v>#VALUE!</v>
      </c>
    </row>
    <row r="670" ht="15.75" customHeight="1">
      <c r="E670" s="4" t="str">
        <f>IFERROR(__xludf.DUMMYFUNCTION("GOOGLETRANSLATE(D670, ""he"", ""en"")"),"#VALUE!")</f>
        <v>#VALUE!</v>
      </c>
    </row>
    <row r="671" ht="15.75" customHeight="1">
      <c r="E671" s="4" t="str">
        <f>IFERROR(__xludf.DUMMYFUNCTION("GOOGLETRANSLATE(D671, ""he"", ""en"")"),"#VALUE!")</f>
        <v>#VALUE!</v>
      </c>
    </row>
    <row r="672" ht="15.75" customHeight="1">
      <c r="E672" s="4" t="str">
        <f>IFERROR(__xludf.DUMMYFUNCTION("GOOGLETRANSLATE(D672, ""he"", ""en"")"),"#VALUE!")</f>
        <v>#VALUE!</v>
      </c>
    </row>
    <row r="673" ht="15.75" customHeight="1">
      <c r="E673" s="4" t="str">
        <f>IFERROR(__xludf.DUMMYFUNCTION("GOOGLETRANSLATE(D673, ""he"", ""en"")"),"#VALUE!")</f>
        <v>#VALUE!</v>
      </c>
    </row>
    <row r="674" ht="15.75" customHeight="1">
      <c r="E674" s="4" t="str">
        <f>IFERROR(__xludf.DUMMYFUNCTION("GOOGLETRANSLATE(D674, ""he"", ""en"")"),"#VALUE!")</f>
        <v>#VALUE!</v>
      </c>
    </row>
    <row r="675" ht="15.75" customHeight="1">
      <c r="E675" s="4" t="str">
        <f>IFERROR(__xludf.DUMMYFUNCTION("GOOGLETRANSLATE(D675, ""he"", ""en"")"),"#VALUE!")</f>
        <v>#VALUE!</v>
      </c>
    </row>
    <row r="676" ht="15.75" customHeight="1">
      <c r="E676" s="4" t="str">
        <f>IFERROR(__xludf.DUMMYFUNCTION("GOOGLETRANSLATE(D676, ""he"", ""en"")"),"#VALUE!")</f>
        <v>#VALUE!</v>
      </c>
    </row>
    <row r="677" ht="15.75" customHeight="1">
      <c r="E677" s="4" t="str">
        <f>IFERROR(__xludf.DUMMYFUNCTION("GOOGLETRANSLATE(D677, ""he"", ""en"")"),"#VALUE!")</f>
        <v>#VALUE!</v>
      </c>
    </row>
    <row r="678" ht="15.75" customHeight="1">
      <c r="E678" s="4" t="str">
        <f>IFERROR(__xludf.DUMMYFUNCTION("GOOGLETRANSLATE(D678, ""he"", ""en"")"),"#VALUE!")</f>
        <v>#VALUE!</v>
      </c>
    </row>
    <row r="679" ht="15.75" customHeight="1">
      <c r="E679" s="4" t="str">
        <f>IFERROR(__xludf.DUMMYFUNCTION("GOOGLETRANSLATE(D679, ""he"", ""en"")"),"#VALUE!")</f>
        <v>#VALUE!</v>
      </c>
    </row>
    <row r="680" ht="15.75" customHeight="1">
      <c r="E680" s="4" t="str">
        <f>IFERROR(__xludf.DUMMYFUNCTION("GOOGLETRANSLATE(D680, ""he"", ""en"")"),"#VALUE!")</f>
        <v>#VALUE!</v>
      </c>
    </row>
    <row r="681" ht="15.75" customHeight="1">
      <c r="E681" s="4" t="str">
        <f>IFERROR(__xludf.DUMMYFUNCTION("GOOGLETRANSLATE(D681, ""he"", ""en"")"),"#VALUE!")</f>
        <v>#VALUE!</v>
      </c>
    </row>
    <row r="682" ht="15.75" customHeight="1">
      <c r="E682" s="4" t="str">
        <f>IFERROR(__xludf.DUMMYFUNCTION("GOOGLETRANSLATE(D682, ""he"", ""en"")"),"#VALUE!")</f>
        <v>#VALUE!</v>
      </c>
    </row>
    <row r="683" ht="15.75" customHeight="1">
      <c r="E683" s="4" t="str">
        <f>IFERROR(__xludf.DUMMYFUNCTION("GOOGLETRANSLATE(D683, ""he"", ""en"")"),"#VALUE!")</f>
        <v>#VALUE!</v>
      </c>
    </row>
    <row r="684" ht="15.75" customHeight="1">
      <c r="E684" s="4" t="str">
        <f>IFERROR(__xludf.DUMMYFUNCTION("GOOGLETRANSLATE(D684, ""he"", ""en"")"),"#VALUE!")</f>
        <v>#VALUE!</v>
      </c>
    </row>
    <row r="685" ht="15.75" customHeight="1">
      <c r="E685" s="4" t="str">
        <f>IFERROR(__xludf.DUMMYFUNCTION("GOOGLETRANSLATE(D685, ""he"", ""en"")"),"#VALUE!")</f>
        <v>#VALUE!</v>
      </c>
    </row>
    <row r="686" ht="15.75" customHeight="1">
      <c r="E686" s="4" t="str">
        <f>IFERROR(__xludf.DUMMYFUNCTION("GOOGLETRANSLATE(D686, ""he"", ""en"")"),"#VALUE!")</f>
        <v>#VALUE!</v>
      </c>
    </row>
    <row r="687" ht="15.75" customHeight="1">
      <c r="E687" s="4" t="str">
        <f>IFERROR(__xludf.DUMMYFUNCTION("GOOGLETRANSLATE(D687, ""he"", ""en"")"),"#VALUE!")</f>
        <v>#VALUE!</v>
      </c>
    </row>
    <row r="688" ht="15.75" customHeight="1">
      <c r="E688" s="4" t="str">
        <f>IFERROR(__xludf.DUMMYFUNCTION("GOOGLETRANSLATE(D688, ""he"", ""en"")"),"#VALUE!")</f>
        <v>#VALUE!</v>
      </c>
    </row>
    <row r="689" ht="15.75" customHeight="1">
      <c r="E689" s="4" t="str">
        <f>IFERROR(__xludf.DUMMYFUNCTION("GOOGLETRANSLATE(D689, ""he"", ""en"")"),"#VALUE!")</f>
        <v>#VALUE!</v>
      </c>
    </row>
    <row r="690" ht="15.75" customHeight="1">
      <c r="E690" s="4" t="str">
        <f>IFERROR(__xludf.DUMMYFUNCTION("GOOGLETRANSLATE(D690, ""he"", ""en"")"),"#VALUE!")</f>
        <v>#VALUE!</v>
      </c>
    </row>
    <row r="691" ht="15.75" customHeight="1">
      <c r="E691" s="4" t="str">
        <f>IFERROR(__xludf.DUMMYFUNCTION("GOOGLETRANSLATE(D691, ""he"", ""en"")"),"#VALUE!")</f>
        <v>#VALUE!</v>
      </c>
    </row>
    <row r="692" ht="15.75" customHeight="1">
      <c r="E692" s="4" t="str">
        <f>IFERROR(__xludf.DUMMYFUNCTION("GOOGLETRANSLATE(D692, ""he"", ""en"")"),"#VALUE!")</f>
        <v>#VALUE!</v>
      </c>
    </row>
    <row r="693" ht="15.75" customHeight="1">
      <c r="E693" s="4" t="str">
        <f>IFERROR(__xludf.DUMMYFUNCTION("GOOGLETRANSLATE(D693, ""he"", ""en"")"),"#VALUE!")</f>
        <v>#VALUE!</v>
      </c>
    </row>
    <row r="694" ht="15.75" customHeight="1">
      <c r="E694" s="4" t="str">
        <f>IFERROR(__xludf.DUMMYFUNCTION("GOOGLETRANSLATE(D694, ""he"", ""en"")"),"#VALUE!")</f>
        <v>#VALUE!</v>
      </c>
    </row>
    <row r="695" ht="15.75" customHeight="1">
      <c r="E695" s="4" t="str">
        <f>IFERROR(__xludf.DUMMYFUNCTION("GOOGLETRANSLATE(D695, ""he"", ""en"")"),"#VALUE!")</f>
        <v>#VALUE!</v>
      </c>
    </row>
    <row r="696" ht="15.75" customHeight="1">
      <c r="E696" s="4" t="str">
        <f>IFERROR(__xludf.DUMMYFUNCTION("GOOGLETRANSLATE(D696, ""he"", ""en"")"),"#VALUE!")</f>
        <v>#VALUE!</v>
      </c>
    </row>
    <row r="697" ht="15.75" customHeight="1">
      <c r="E697" s="4" t="str">
        <f>IFERROR(__xludf.DUMMYFUNCTION("GOOGLETRANSLATE(D697, ""he"", ""en"")"),"#VALUE!")</f>
        <v>#VALUE!</v>
      </c>
    </row>
    <row r="698" ht="15.75" customHeight="1">
      <c r="E698" s="4" t="str">
        <f>IFERROR(__xludf.DUMMYFUNCTION("GOOGLETRANSLATE(D698, ""he"", ""en"")"),"#VALUE!")</f>
        <v>#VALUE!</v>
      </c>
    </row>
    <row r="699" ht="15.75" customHeight="1">
      <c r="E699" s="4" t="str">
        <f>IFERROR(__xludf.DUMMYFUNCTION("GOOGLETRANSLATE(D699, ""he"", ""en"")"),"#VALUE!")</f>
        <v>#VALUE!</v>
      </c>
    </row>
    <row r="700" ht="15.75" customHeight="1">
      <c r="E700" s="4" t="str">
        <f>IFERROR(__xludf.DUMMYFUNCTION("GOOGLETRANSLATE(D700, ""he"", ""en"")"),"#VALUE!")</f>
        <v>#VALUE!</v>
      </c>
    </row>
    <row r="701" ht="15.75" customHeight="1">
      <c r="E701" s="4" t="str">
        <f>IFERROR(__xludf.DUMMYFUNCTION("GOOGLETRANSLATE(D701, ""he"", ""en"")"),"#VALUE!")</f>
        <v>#VALUE!</v>
      </c>
    </row>
    <row r="702" ht="15.75" customHeight="1">
      <c r="E702" s="4" t="str">
        <f>IFERROR(__xludf.DUMMYFUNCTION("GOOGLETRANSLATE(D702, ""he"", ""en"")"),"#VALUE!")</f>
        <v>#VALUE!</v>
      </c>
    </row>
    <row r="703" ht="15.75" customHeight="1">
      <c r="E703" s="4" t="str">
        <f>IFERROR(__xludf.DUMMYFUNCTION("GOOGLETRANSLATE(D703, ""he"", ""en"")"),"#VALUE!")</f>
        <v>#VALUE!</v>
      </c>
    </row>
    <row r="704" ht="15.75" customHeight="1">
      <c r="E704" s="4" t="str">
        <f>IFERROR(__xludf.DUMMYFUNCTION("GOOGLETRANSLATE(D704, ""he"", ""en"")"),"#VALUE!")</f>
        <v>#VALUE!</v>
      </c>
    </row>
    <row r="705" ht="15.75" customHeight="1">
      <c r="E705" s="4" t="str">
        <f>IFERROR(__xludf.DUMMYFUNCTION("GOOGLETRANSLATE(D705, ""he"", ""en"")"),"#VALUE!")</f>
        <v>#VALUE!</v>
      </c>
    </row>
    <row r="706" ht="15.75" customHeight="1">
      <c r="E706" s="4" t="str">
        <f>IFERROR(__xludf.DUMMYFUNCTION("GOOGLETRANSLATE(D706, ""he"", ""en"")"),"#VALUE!")</f>
        <v>#VALUE!</v>
      </c>
    </row>
    <row r="707" ht="15.75" customHeight="1">
      <c r="E707" s="4" t="str">
        <f>IFERROR(__xludf.DUMMYFUNCTION("GOOGLETRANSLATE(D707, ""he"", ""en"")"),"#VALUE!")</f>
        <v>#VALUE!</v>
      </c>
    </row>
    <row r="708" ht="15.75" customHeight="1">
      <c r="E708" s="4" t="str">
        <f>IFERROR(__xludf.DUMMYFUNCTION("GOOGLETRANSLATE(D708, ""he"", ""en"")"),"#VALUE!")</f>
        <v>#VALUE!</v>
      </c>
    </row>
    <row r="709" ht="15.75" customHeight="1">
      <c r="E709" s="4" t="str">
        <f>IFERROR(__xludf.DUMMYFUNCTION("GOOGLETRANSLATE(D709, ""he"", ""en"")"),"#VALUE!")</f>
        <v>#VALUE!</v>
      </c>
    </row>
    <row r="710" ht="15.75" customHeight="1">
      <c r="E710" s="4" t="str">
        <f>IFERROR(__xludf.DUMMYFUNCTION("GOOGLETRANSLATE(D710, ""he"", ""en"")"),"#VALUE!")</f>
        <v>#VALUE!</v>
      </c>
    </row>
    <row r="711" ht="15.75" customHeight="1">
      <c r="E711" s="4" t="str">
        <f>IFERROR(__xludf.DUMMYFUNCTION("GOOGLETRANSLATE(D711, ""he"", ""en"")"),"#VALUE!")</f>
        <v>#VALUE!</v>
      </c>
    </row>
    <row r="712" ht="15.75" customHeight="1">
      <c r="E712" s="4" t="str">
        <f>IFERROR(__xludf.DUMMYFUNCTION("GOOGLETRANSLATE(D712, ""he"", ""en"")"),"#VALUE!")</f>
        <v>#VALUE!</v>
      </c>
    </row>
    <row r="713" ht="15.75" customHeight="1">
      <c r="E713" s="4" t="str">
        <f>IFERROR(__xludf.DUMMYFUNCTION("GOOGLETRANSLATE(D713, ""he"", ""en"")"),"#VALUE!")</f>
        <v>#VALUE!</v>
      </c>
    </row>
    <row r="714" ht="15.75" customHeight="1">
      <c r="E714" s="4" t="str">
        <f>IFERROR(__xludf.DUMMYFUNCTION("GOOGLETRANSLATE(D714, ""he"", ""en"")"),"#VALUE!")</f>
        <v>#VALUE!</v>
      </c>
    </row>
    <row r="715" ht="15.75" customHeight="1">
      <c r="E715" s="4" t="str">
        <f>IFERROR(__xludf.DUMMYFUNCTION("GOOGLETRANSLATE(D715, ""he"", ""en"")"),"#VALUE!")</f>
        <v>#VALUE!</v>
      </c>
    </row>
    <row r="716" ht="15.75" customHeight="1">
      <c r="E716" s="4" t="str">
        <f>IFERROR(__xludf.DUMMYFUNCTION("GOOGLETRANSLATE(D716, ""he"", ""en"")"),"#VALUE!")</f>
        <v>#VALUE!</v>
      </c>
    </row>
    <row r="717" ht="15.75" customHeight="1">
      <c r="E717" s="4" t="str">
        <f>IFERROR(__xludf.DUMMYFUNCTION("GOOGLETRANSLATE(D717, ""he"", ""en"")"),"#VALUE!")</f>
        <v>#VALUE!</v>
      </c>
    </row>
    <row r="718" ht="15.75" customHeight="1">
      <c r="E718" s="4" t="str">
        <f>IFERROR(__xludf.DUMMYFUNCTION("GOOGLETRANSLATE(D718, ""he"", ""en"")"),"#VALUE!")</f>
        <v>#VALUE!</v>
      </c>
    </row>
    <row r="719" ht="15.75" customHeight="1">
      <c r="E719" s="4" t="str">
        <f>IFERROR(__xludf.DUMMYFUNCTION("GOOGLETRANSLATE(D719, ""he"", ""en"")"),"#VALUE!")</f>
        <v>#VALUE!</v>
      </c>
    </row>
    <row r="720" ht="15.75" customHeight="1">
      <c r="E720" s="4" t="str">
        <f>IFERROR(__xludf.DUMMYFUNCTION("GOOGLETRANSLATE(D720, ""he"", ""en"")"),"#VALUE!")</f>
        <v>#VALUE!</v>
      </c>
    </row>
    <row r="721" ht="15.75" customHeight="1">
      <c r="E721" s="4" t="str">
        <f>IFERROR(__xludf.DUMMYFUNCTION("GOOGLETRANSLATE(D721, ""he"", ""en"")"),"#VALUE!")</f>
        <v>#VALUE!</v>
      </c>
    </row>
    <row r="722" ht="15.75" customHeight="1">
      <c r="E722" s="4" t="str">
        <f>IFERROR(__xludf.DUMMYFUNCTION("GOOGLETRANSLATE(D722, ""he"", ""en"")"),"#VALUE!")</f>
        <v>#VALUE!</v>
      </c>
    </row>
    <row r="723" ht="15.75" customHeight="1">
      <c r="E723" s="4" t="str">
        <f>IFERROR(__xludf.DUMMYFUNCTION("GOOGLETRANSLATE(D723, ""he"", ""en"")"),"#VALUE!")</f>
        <v>#VALUE!</v>
      </c>
    </row>
    <row r="724" ht="15.75" customHeight="1">
      <c r="E724" s="4" t="str">
        <f>IFERROR(__xludf.DUMMYFUNCTION("GOOGLETRANSLATE(D724, ""he"", ""en"")"),"#VALUE!")</f>
        <v>#VALUE!</v>
      </c>
    </row>
    <row r="725" ht="15.75" customHeight="1">
      <c r="E725" s="4" t="str">
        <f>IFERROR(__xludf.DUMMYFUNCTION("GOOGLETRANSLATE(D725, ""he"", ""en"")"),"#VALUE!")</f>
        <v>#VALUE!</v>
      </c>
    </row>
    <row r="726" ht="15.75" customHeight="1">
      <c r="E726" s="4" t="str">
        <f>IFERROR(__xludf.DUMMYFUNCTION("GOOGLETRANSLATE(D726, ""he"", ""en"")"),"#VALUE!")</f>
        <v>#VALUE!</v>
      </c>
    </row>
    <row r="727" ht="15.75" customHeight="1">
      <c r="E727" s="4" t="str">
        <f>IFERROR(__xludf.DUMMYFUNCTION("GOOGLETRANSLATE(D727, ""he"", ""en"")"),"#VALUE!")</f>
        <v>#VALUE!</v>
      </c>
    </row>
    <row r="728" ht="15.75" customHeight="1">
      <c r="E728" s="4" t="str">
        <f>IFERROR(__xludf.DUMMYFUNCTION("GOOGLETRANSLATE(D728, ""he"", ""en"")"),"#VALUE!")</f>
        <v>#VALUE!</v>
      </c>
    </row>
    <row r="729" ht="15.75" customHeight="1">
      <c r="E729" s="4" t="str">
        <f>IFERROR(__xludf.DUMMYFUNCTION("GOOGLETRANSLATE(D729, ""he"", ""en"")"),"#VALUE!")</f>
        <v>#VALUE!</v>
      </c>
    </row>
    <row r="730" ht="15.75" customHeight="1">
      <c r="E730" s="4" t="str">
        <f>IFERROR(__xludf.DUMMYFUNCTION("GOOGLETRANSLATE(D730, ""he"", ""en"")"),"#VALUE!")</f>
        <v>#VALUE!</v>
      </c>
    </row>
    <row r="731" ht="15.75" customHeight="1">
      <c r="E731" s="4" t="str">
        <f>IFERROR(__xludf.DUMMYFUNCTION("GOOGLETRANSLATE(D731, ""he"", ""en"")"),"#VALUE!")</f>
        <v>#VALUE!</v>
      </c>
    </row>
    <row r="732" ht="15.75" customHeight="1">
      <c r="E732" s="4" t="str">
        <f>IFERROR(__xludf.DUMMYFUNCTION("GOOGLETRANSLATE(D732, ""he"", ""en"")"),"#VALUE!")</f>
        <v>#VALUE!</v>
      </c>
    </row>
    <row r="733" ht="15.75" customHeight="1">
      <c r="E733" s="4" t="str">
        <f>IFERROR(__xludf.DUMMYFUNCTION("GOOGLETRANSLATE(D733, ""he"", ""en"")"),"#VALUE!")</f>
        <v>#VALUE!</v>
      </c>
    </row>
    <row r="734" ht="15.75" customHeight="1">
      <c r="E734" s="4" t="str">
        <f>IFERROR(__xludf.DUMMYFUNCTION("GOOGLETRANSLATE(D734, ""he"", ""en"")"),"#VALUE!")</f>
        <v>#VALUE!</v>
      </c>
    </row>
    <row r="735" ht="15.75" customHeight="1">
      <c r="E735" s="4" t="str">
        <f>IFERROR(__xludf.DUMMYFUNCTION("GOOGLETRANSLATE(D735, ""he"", ""en"")"),"#VALUE!")</f>
        <v>#VALUE!</v>
      </c>
    </row>
    <row r="736" ht="15.75" customHeight="1">
      <c r="E736" s="4" t="str">
        <f>IFERROR(__xludf.DUMMYFUNCTION("GOOGLETRANSLATE(D736, ""he"", ""en"")"),"#VALUE!")</f>
        <v>#VALUE!</v>
      </c>
    </row>
    <row r="737" ht="15.75" customHeight="1">
      <c r="E737" s="4" t="str">
        <f>IFERROR(__xludf.DUMMYFUNCTION("GOOGLETRANSLATE(D737, ""he"", ""en"")"),"#VALUE!")</f>
        <v>#VALUE!</v>
      </c>
    </row>
    <row r="738" ht="15.75" customHeight="1">
      <c r="E738" s="4" t="str">
        <f>IFERROR(__xludf.DUMMYFUNCTION("GOOGLETRANSLATE(D738, ""he"", ""en"")"),"#VALUE!")</f>
        <v>#VALUE!</v>
      </c>
    </row>
    <row r="739" ht="15.75" customHeight="1">
      <c r="E739" s="4" t="str">
        <f>IFERROR(__xludf.DUMMYFUNCTION("GOOGLETRANSLATE(D739, ""he"", ""en"")"),"#VALUE!")</f>
        <v>#VALUE!</v>
      </c>
    </row>
    <row r="740" ht="15.75" customHeight="1">
      <c r="E740" s="4" t="str">
        <f>IFERROR(__xludf.DUMMYFUNCTION("GOOGLETRANSLATE(D740, ""he"", ""en"")"),"#VALUE!")</f>
        <v>#VALUE!</v>
      </c>
    </row>
    <row r="741" ht="15.75" customHeight="1">
      <c r="E741" s="4" t="str">
        <f>IFERROR(__xludf.DUMMYFUNCTION("GOOGLETRANSLATE(D741, ""he"", ""en"")"),"#VALUE!")</f>
        <v>#VALUE!</v>
      </c>
    </row>
    <row r="742" ht="15.75" customHeight="1">
      <c r="E742" s="4" t="str">
        <f>IFERROR(__xludf.DUMMYFUNCTION("GOOGLETRANSLATE(D742, ""he"", ""en"")"),"#VALUE!")</f>
        <v>#VALUE!</v>
      </c>
    </row>
    <row r="743" ht="15.75" customHeight="1">
      <c r="E743" s="4" t="str">
        <f>IFERROR(__xludf.DUMMYFUNCTION("GOOGLETRANSLATE(D743, ""he"", ""en"")"),"#VALUE!")</f>
        <v>#VALUE!</v>
      </c>
    </row>
    <row r="744" ht="15.75" customHeight="1">
      <c r="E744" s="4" t="str">
        <f>IFERROR(__xludf.DUMMYFUNCTION("GOOGLETRANSLATE(D744, ""he"", ""en"")"),"#VALUE!")</f>
        <v>#VALUE!</v>
      </c>
    </row>
    <row r="745" ht="15.75" customHeight="1">
      <c r="E745" s="4" t="str">
        <f>IFERROR(__xludf.DUMMYFUNCTION("GOOGLETRANSLATE(D745, ""he"", ""en"")"),"#VALUE!")</f>
        <v>#VALUE!</v>
      </c>
    </row>
    <row r="746" ht="15.75" customHeight="1">
      <c r="E746" s="4" t="str">
        <f>IFERROR(__xludf.DUMMYFUNCTION("GOOGLETRANSLATE(D746, ""he"", ""en"")"),"#VALUE!")</f>
        <v>#VALUE!</v>
      </c>
    </row>
    <row r="747" ht="15.75" customHeight="1">
      <c r="E747" s="4" t="str">
        <f>IFERROR(__xludf.DUMMYFUNCTION("GOOGLETRANSLATE(D747, ""he"", ""en"")"),"#VALUE!")</f>
        <v>#VALUE!</v>
      </c>
    </row>
    <row r="748" ht="15.75" customHeight="1">
      <c r="E748" s="4" t="str">
        <f>IFERROR(__xludf.DUMMYFUNCTION("GOOGLETRANSLATE(D748, ""he"", ""en"")"),"#VALUE!")</f>
        <v>#VALUE!</v>
      </c>
    </row>
    <row r="749" ht="15.75" customHeight="1">
      <c r="E749" s="4" t="str">
        <f>IFERROR(__xludf.DUMMYFUNCTION("GOOGLETRANSLATE(D749, ""he"", ""en"")"),"#VALUE!")</f>
        <v>#VALUE!</v>
      </c>
    </row>
    <row r="750" ht="15.75" customHeight="1">
      <c r="E750" s="4" t="str">
        <f>IFERROR(__xludf.DUMMYFUNCTION("GOOGLETRANSLATE(D750, ""he"", ""en"")"),"#VALUE!")</f>
        <v>#VALUE!</v>
      </c>
    </row>
    <row r="751" ht="15.75" customHeight="1">
      <c r="E751" s="4" t="str">
        <f>IFERROR(__xludf.DUMMYFUNCTION("GOOGLETRANSLATE(D751, ""he"", ""en"")"),"#VALUE!")</f>
        <v>#VALUE!</v>
      </c>
    </row>
    <row r="752" ht="15.75" customHeight="1">
      <c r="E752" s="4" t="str">
        <f>IFERROR(__xludf.DUMMYFUNCTION("GOOGLETRANSLATE(D752, ""he"", ""en"")"),"#VALUE!")</f>
        <v>#VALUE!</v>
      </c>
    </row>
    <row r="753" ht="15.75" customHeight="1">
      <c r="E753" s="4" t="str">
        <f>IFERROR(__xludf.DUMMYFUNCTION("GOOGLETRANSLATE(D753, ""he"", ""en"")"),"#VALUE!")</f>
        <v>#VALUE!</v>
      </c>
    </row>
    <row r="754" ht="15.75" customHeight="1">
      <c r="E754" s="4" t="str">
        <f>IFERROR(__xludf.DUMMYFUNCTION("GOOGLETRANSLATE(D754, ""he"", ""en"")"),"#VALUE!")</f>
        <v>#VALUE!</v>
      </c>
    </row>
    <row r="755" ht="15.75" customHeight="1">
      <c r="E755" s="4" t="str">
        <f>IFERROR(__xludf.DUMMYFUNCTION("GOOGLETRANSLATE(D755, ""he"", ""en"")"),"#VALUE!")</f>
        <v>#VALUE!</v>
      </c>
    </row>
    <row r="756" ht="15.75" customHeight="1">
      <c r="E756" s="4" t="str">
        <f>IFERROR(__xludf.DUMMYFUNCTION("GOOGLETRANSLATE(D756, ""he"", ""en"")"),"#VALUE!")</f>
        <v>#VALUE!</v>
      </c>
    </row>
    <row r="757" ht="15.75" customHeight="1">
      <c r="E757" s="4" t="str">
        <f>IFERROR(__xludf.DUMMYFUNCTION("GOOGLETRANSLATE(D757, ""he"", ""en"")"),"#VALUE!")</f>
        <v>#VALUE!</v>
      </c>
    </row>
    <row r="758" ht="15.75" customHeight="1">
      <c r="E758" s="4" t="str">
        <f>IFERROR(__xludf.DUMMYFUNCTION("GOOGLETRANSLATE(D758, ""he"", ""en"")"),"#VALUE!")</f>
        <v>#VALUE!</v>
      </c>
    </row>
    <row r="759" ht="15.75" customHeight="1">
      <c r="E759" s="4" t="str">
        <f>IFERROR(__xludf.DUMMYFUNCTION("GOOGLETRANSLATE(D759, ""he"", ""en"")"),"#VALUE!")</f>
        <v>#VALUE!</v>
      </c>
    </row>
    <row r="760" ht="15.75" customHeight="1">
      <c r="E760" s="4" t="str">
        <f>IFERROR(__xludf.DUMMYFUNCTION("GOOGLETRANSLATE(D760, ""he"", ""en"")"),"#VALUE!")</f>
        <v>#VALUE!</v>
      </c>
    </row>
    <row r="761" ht="15.75" customHeight="1">
      <c r="E761" s="4" t="str">
        <f>IFERROR(__xludf.DUMMYFUNCTION("GOOGLETRANSLATE(D761, ""he"", ""en"")"),"#VALUE!")</f>
        <v>#VALUE!</v>
      </c>
    </row>
    <row r="762" ht="15.75" customHeight="1">
      <c r="E762" s="4" t="str">
        <f>IFERROR(__xludf.DUMMYFUNCTION("GOOGLETRANSLATE(D762, ""he"", ""en"")"),"#VALUE!")</f>
        <v>#VALUE!</v>
      </c>
    </row>
    <row r="763" ht="15.75" customHeight="1">
      <c r="E763" s="4" t="str">
        <f>IFERROR(__xludf.DUMMYFUNCTION("GOOGLETRANSLATE(D763, ""he"", ""en"")"),"#VALUE!")</f>
        <v>#VALUE!</v>
      </c>
    </row>
    <row r="764" ht="15.75" customHeight="1">
      <c r="E764" s="4" t="str">
        <f>IFERROR(__xludf.DUMMYFUNCTION("GOOGLETRANSLATE(D764, ""he"", ""en"")"),"#VALUE!")</f>
        <v>#VALUE!</v>
      </c>
    </row>
    <row r="765" ht="15.75" customHeight="1">
      <c r="E765" s="4" t="str">
        <f>IFERROR(__xludf.DUMMYFUNCTION("GOOGLETRANSLATE(D765, ""he"", ""en"")"),"#VALUE!")</f>
        <v>#VALUE!</v>
      </c>
    </row>
    <row r="766" ht="15.75" customHeight="1">
      <c r="E766" s="4" t="str">
        <f>IFERROR(__xludf.DUMMYFUNCTION("GOOGLETRANSLATE(D766, ""he"", ""en"")"),"#VALUE!")</f>
        <v>#VALUE!</v>
      </c>
    </row>
    <row r="767" ht="15.75" customHeight="1">
      <c r="E767" s="4" t="str">
        <f>IFERROR(__xludf.DUMMYFUNCTION("GOOGLETRANSLATE(D767, ""he"", ""en"")"),"#VALUE!")</f>
        <v>#VALUE!</v>
      </c>
    </row>
    <row r="768" ht="15.75" customHeight="1">
      <c r="E768" s="4" t="str">
        <f>IFERROR(__xludf.DUMMYFUNCTION("GOOGLETRANSLATE(D768, ""he"", ""en"")"),"#VALUE!")</f>
        <v>#VALUE!</v>
      </c>
    </row>
    <row r="769" ht="15.75" customHeight="1">
      <c r="E769" s="4" t="str">
        <f>IFERROR(__xludf.DUMMYFUNCTION("GOOGLETRANSLATE(D769, ""he"", ""en"")"),"#VALUE!")</f>
        <v>#VALUE!</v>
      </c>
    </row>
    <row r="770" ht="15.75" customHeight="1">
      <c r="E770" s="4" t="str">
        <f>IFERROR(__xludf.DUMMYFUNCTION("GOOGLETRANSLATE(D770, ""he"", ""en"")"),"#VALUE!")</f>
        <v>#VALUE!</v>
      </c>
    </row>
    <row r="771" ht="15.75" customHeight="1">
      <c r="E771" s="4" t="str">
        <f>IFERROR(__xludf.DUMMYFUNCTION("GOOGLETRANSLATE(D771, ""he"", ""en"")"),"#VALUE!")</f>
        <v>#VALUE!</v>
      </c>
    </row>
    <row r="772" ht="15.75" customHeight="1">
      <c r="E772" s="4" t="str">
        <f>IFERROR(__xludf.DUMMYFUNCTION("GOOGLETRANSLATE(D772, ""he"", ""en"")"),"#VALUE!")</f>
        <v>#VALUE!</v>
      </c>
    </row>
    <row r="773" ht="15.75" customHeight="1">
      <c r="E773" s="4" t="str">
        <f>IFERROR(__xludf.DUMMYFUNCTION("GOOGLETRANSLATE(D773, ""he"", ""en"")"),"#VALUE!")</f>
        <v>#VALUE!</v>
      </c>
    </row>
    <row r="774" ht="15.75" customHeight="1">
      <c r="E774" s="4" t="str">
        <f>IFERROR(__xludf.DUMMYFUNCTION("GOOGLETRANSLATE(D774, ""he"", ""en"")"),"#VALUE!")</f>
        <v>#VALUE!</v>
      </c>
    </row>
    <row r="775" ht="15.75" customHeight="1">
      <c r="E775" s="4" t="str">
        <f>IFERROR(__xludf.DUMMYFUNCTION("GOOGLETRANSLATE(D775, ""he"", ""en"")"),"#VALUE!")</f>
        <v>#VALUE!</v>
      </c>
    </row>
    <row r="776" ht="15.75" customHeight="1">
      <c r="E776" s="4" t="str">
        <f>IFERROR(__xludf.DUMMYFUNCTION("GOOGLETRANSLATE(D776, ""he"", ""en"")"),"#VALUE!")</f>
        <v>#VALUE!</v>
      </c>
    </row>
    <row r="777" ht="15.75" customHeight="1">
      <c r="E777" s="4" t="str">
        <f>IFERROR(__xludf.DUMMYFUNCTION("GOOGLETRANSLATE(D777, ""he"", ""en"")"),"#VALUE!")</f>
        <v>#VALUE!</v>
      </c>
    </row>
    <row r="778" ht="15.75" customHeight="1">
      <c r="E778" s="4" t="str">
        <f>IFERROR(__xludf.DUMMYFUNCTION("GOOGLETRANSLATE(D778, ""he"", ""en"")"),"#VALUE!")</f>
        <v>#VALUE!</v>
      </c>
    </row>
    <row r="779" ht="15.75" customHeight="1">
      <c r="E779" s="4" t="str">
        <f>IFERROR(__xludf.DUMMYFUNCTION("GOOGLETRANSLATE(D779, ""he"", ""en"")"),"#VALUE!")</f>
        <v>#VALUE!</v>
      </c>
    </row>
    <row r="780" ht="15.75" customHeight="1">
      <c r="E780" s="4" t="str">
        <f>IFERROR(__xludf.DUMMYFUNCTION("GOOGLETRANSLATE(D780, ""he"", ""en"")"),"#VALUE!")</f>
        <v>#VALUE!</v>
      </c>
    </row>
    <row r="781" ht="15.75" customHeight="1">
      <c r="E781" s="4" t="str">
        <f>IFERROR(__xludf.DUMMYFUNCTION("GOOGLETRANSLATE(D781, ""he"", ""en"")"),"#VALUE!")</f>
        <v>#VALUE!</v>
      </c>
    </row>
    <row r="782" ht="15.75" customHeight="1">
      <c r="E782" s="4" t="str">
        <f>IFERROR(__xludf.DUMMYFUNCTION("GOOGLETRANSLATE(D782, ""he"", ""en"")"),"#VALUE!")</f>
        <v>#VALUE!</v>
      </c>
    </row>
    <row r="783" ht="15.75" customHeight="1">
      <c r="E783" s="4" t="str">
        <f>IFERROR(__xludf.DUMMYFUNCTION("GOOGLETRANSLATE(D783, ""he"", ""en"")"),"#VALUE!")</f>
        <v>#VALUE!</v>
      </c>
    </row>
    <row r="784" ht="15.75" customHeight="1">
      <c r="E784" s="4" t="str">
        <f>IFERROR(__xludf.DUMMYFUNCTION("GOOGLETRANSLATE(D784, ""he"", ""en"")"),"#VALUE!")</f>
        <v>#VALUE!</v>
      </c>
    </row>
    <row r="785" ht="15.75" customHeight="1">
      <c r="E785" s="4" t="str">
        <f>IFERROR(__xludf.DUMMYFUNCTION("GOOGLETRANSLATE(D785, ""he"", ""en"")"),"#VALUE!")</f>
        <v>#VALUE!</v>
      </c>
    </row>
    <row r="786" ht="15.75" customHeight="1">
      <c r="E786" s="4" t="str">
        <f>IFERROR(__xludf.DUMMYFUNCTION("GOOGLETRANSLATE(D786, ""he"", ""en"")"),"#VALUE!")</f>
        <v>#VALUE!</v>
      </c>
    </row>
    <row r="787" ht="15.75" customHeight="1">
      <c r="E787" s="4" t="str">
        <f>IFERROR(__xludf.DUMMYFUNCTION("GOOGLETRANSLATE(D787, ""he"", ""en"")"),"#VALUE!")</f>
        <v>#VALUE!</v>
      </c>
    </row>
    <row r="788" ht="15.75" customHeight="1">
      <c r="E788" s="4" t="str">
        <f>IFERROR(__xludf.DUMMYFUNCTION("GOOGLETRANSLATE(D788, ""he"", ""en"")"),"#VALUE!")</f>
        <v>#VALUE!</v>
      </c>
    </row>
    <row r="789" ht="15.75" customHeight="1">
      <c r="E789" s="4" t="str">
        <f>IFERROR(__xludf.DUMMYFUNCTION("GOOGLETRANSLATE(D789, ""he"", ""en"")"),"#VALUE!")</f>
        <v>#VALUE!</v>
      </c>
    </row>
    <row r="790" ht="15.75" customHeight="1">
      <c r="E790" s="4" t="str">
        <f>IFERROR(__xludf.DUMMYFUNCTION("GOOGLETRANSLATE(D790, ""he"", ""en"")"),"#VALUE!")</f>
        <v>#VALUE!</v>
      </c>
    </row>
    <row r="791" ht="15.75" customHeight="1">
      <c r="E791" s="4" t="str">
        <f>IFERROR(__xludf.DUMMYFUNCTION("GOOGLETRANSLATE(D791, ""he"", ""en"")"),"#VALUE!")</f>
        <v>#VALUE!</v>
      </c>
    </row>
    <row r="792" ht="15.75" customHeight="1">
      <c r="E792" s="4" t="str">
        <f>IFERROR(__xludf.DUMMYFUNCTION("GOOGLETRANSLATE(D792, ""he"", ""en"")"),"#VALUE!")</f>
        <v>#VALUE!</v>
      </c>
    </row>
    <row r="793" ht="15.75" customHeight="1">
      <c r="E793" s="4" t="str">
        <f>IFERROR(__xludf.DUMMYFUNCTION("GOOGLETRANSLATE(D793, ""he"", ""en"")"),"#VALUE!")</f>
        <v>#VALUE!</v>
      </c>
    </row>
    <row r="794" ht="15.75" customHeight="1">
      <c r="E794" s="4" t="str">
        <f>IFERROR(__xludf.DUMMYFUNCTION("GOOGLETRANSLATE(D794, ""he"", ""en"")"),"#VALUE!")</f>
        <v>#VALUE!</v>
      </c>
    </row>
    <row r="795" ht="15.75" customHeight="1">
      <c r="E795" s="4" t="str">
        <f>IFERROR(__xludf.DUMMYFUNCTION("GOOGLETRANSLATE(D795, ""he"", ""en"")"),"#VALUE!")</f>
        <v>#VALUE!</v>
      </c>
    </row>
    <row r="796" ht="15.75" customHeight="1">
      <c r="E796" s="4" t="str">
        <f>IFERROR(__xludf.DUMMYFUNCTION("GOOGLETRANSLATE(D796, ""he"", ""en"")"),"#VALUE!")</f>
        <v>#VALUE!</v>
      </c>
    </row>
    <row r="797" ht="15.75" customHeight="1">
      <c r="E797" s="4" t="str">
        <f>IFERROR(__xludf.DUMMYFUNCTION("GOOGLETRANSLATE(D797, ""he"", ""en"")"),"#VALUE!")</f>
        <v>#VALUE!</v>
      </c>
    </row>
    <row r="798" ht="15.75" customHeight="1">
      <c r="E798" s="4" t="str">
        <f>IFERROR(__xludf.DUMMYFUNCTION("GOOGLETRANSLATE(D798, ""he"", ""en"")"),"#VALUE!")</f>
        <v>#VALUE!</v>
      </c>
    </row>
    <row r="799" ht="15.75" customHeight="1">
      <c r="E799" s="4" t="str">
        <f>IFERROR(__xludf.DUMMYFUNCTION("GOOGLETRANSLATE(D799, ""he"", ""en"")"),"#VALUE!")</f>
        <v>#VALUE!</v>
      </c>
    </row>
    <row r="800" ht="15.75" customHeight="1">
      <c r="E800" s="4" t="str">
        <f>IFERROR(__xludf.DUMMYFUNCTION("GOOGLETRANSLATE(D800, ""he"", ""en"")"),"#VALUE!")</f>
        <v>#VALUE!</v>
      </c>
    </row>
    <row r="801" ht="15.75" customHeight="1">
      <c r="E801" s="4" t="str">
        <f>IFERROR(__xludf.DUMMYFUNCTION("GOOGLETRANSLATE(D801, ""he"", ""en"")"),"#VALUE!")</f>
        <v>#VALUE!</v>
      </c>
    </row>
    <row r="802" ht="15.75" customHeight="1">
      <c r="E802" s="4" t="str">
        <f>IFERROR(__xludf.DUMMYFUNCTION("GOOGLETRANSLATE(D802, ""he"", ""en"")"),"#VALUE!")</f>
        <v>#VALUE!</v>
      </c>
    </row>
    <row r="803" ht="15.75" customHeight="1">
      <c r="E803" s="4" t="str">
        <f>IFERROR(__xludf.DUMMYFUNCTION("GOOGLETRANSLATE(D803, ""he"", ""en"")"),"#VALUE!")</f>
        <v>#VALUE!</v>
      </c>
    </row>
    <row r="804" ht="15.75" customHeight="1">
      <c r="E804" s="4" t="str">
        <f>IFERROR(__xludf.DUMMYFUNCTION("GOOGLETRANSLATE(D804, ""he"", ""en"")"),"#VALUE!")</f>
        <v>#VALUE!</v>
      </c>
    </row>
    <row r="805" ht="15.75" customHeight="1">
      <c r="E805" s="4" t="str">
        <f>IFERROR(__xludf.DUMMYFUNCTION("GOOGLETRANSLATE(D805, ""he"", ""en"")"),"#VALUE!")</f>
        <v>#VALUE!</v>
      </c>
    </row>
    <row r="806" ht="15.75" customHeight="1">
      <c r="E806" s="4" t="str">
        <f>IFERROR(__xludf.DUMMYFUNCTION("GOOGLETRANSLATE(D806, ""he"", ""en"")"),"#VALUE!")</f>
        <v>#VALUE!</v>
      </c>
    </row>
    <row r="807" ht="15.75" customHeight="1">
      <c r="E807" s="4" t="str">
        <f>IFERROR(__xludf.DUMMYFUNCTION("GOOGLETRANSLATE(D807, ""he"", ""en"")"),"#VALUE!")</f>
        <v>#VALUE!</v>
      </c>
    </row>
    <row r="808" ht="15.75" customHeight="1">
      <c r="E808" s="4" t="str">
        <f>IFERROR(__xludf.DUMMYFUNCTION("GOOGLETRANSLATE(D808, ""he"", ""en"")"),"#VALUE!")</f>
        <v>#VALUE!</v>
      </c>
    </row>
    <row r="809" ht="15.75" customHeight="1">
      <c r="E809" s="4" t="str">
        <f>IFERROR(__xludf.DUMMYFUNCTION("GOOGLETRANSLATE(D809, ""he"", ""en"")"),"#VALUE!")</f>
        <v>#VALUE!</v>
      </c>
    </row>
    <row r="810" ht="15.75" customHeight="1">
      <c r="E810" s="4" t="str">
        <f>IFERROR(__xludf.DUMMYFUNCTION("GOOGLETRANSLATE(D810, ""he"", ""en"")"),"#VALUE!")</f>
        <v>#VALUE!</v>
      </c>
    </row>
    <row r="811" ht="15.75" customHeight="1">
      <c r="E811" s="4" t="str">
        <f>IFERROR(__xludf.DUMMYFUNCTION("GOOGLETRANSLATE(D811, ""he"", ""en"")"),"#VALUE!")</f>
        <v>#VALUE!</v>
      </c>
    </row>
    <row r="812" ht="15.75" customHeight="1">
      <c r="E812" s="4" t="str">
        <f>IFERROR(__xludf.DUMMYFUNCTION("GOOGLETRANSLATE(D812, ""he"", ""en"")"),"#VALUE!")</f>
        <v>#VALUE!</v>
      </c>
    </row>
    <row r="813" ht="15.75" customHeight="1">
      <c r="E813" s="4" t="str">
        <f>IFERROR(__xludf.DUMMYFUNCTION("GOOGLETRANSLATE(D813, ""he"", ""en"")"),"#VALUE!")</f>
        <v>#VALUE!</v>
      </c>
    </row>
    <row r="814" ht="15.75" customHeight="1">
      <c r="E814" s="4" t="str">
        <f>IFERROR(__xludf.DUMMYFUNCTION("GOOGLETRANSLATE(D814, ""he"", ""en"")"),"#VALUE!")</f>
        <v>#VALUE!</v>
      </c>
    </row>
    <row r="815" ht="15.75" customHeight="1">
      <c r="E815" s="4" t="str">
        <f>IFERROR(__xludf.DUMMYFUNCTION("GOOGLETRANSLATE(D815, ""he"", ""en"")"),"#VALUE!")</f>
        <v>#VALUE!</v>
      </c>
    </row>
    <row r="816" ht="15.75" customHeight="1">
      <c r="E816" s="4" t="str">
        <f>IFERROR(__xludf.DUMMYFUNCTION("GOOGLETRANSLATE(D816, ""he"", ""en"")"),"#VALUE!")</f>
        <v>#VALUE!</v>
      </c>
    </row>
    <row r="817" ht="15.75" customHeight="1">
      <c r="E817" s="4" t="str">
        <f>IFERROR(__xludf.DUMMYFUNCTION("GOOGLETRANSLATE(D817, ""he"", ""en"")"),"#VALUE!")</f>
        <v>#VALUE!</v>
      </c>
    </row>
    <row r="818" ht="15.75" customHeight="1">
      <c r="E818" s="4" t="str">
        <f>IFERROR(__xludf.DUMMYFUNCTION("GOOGLETRANSLATE(D818, ""he"", ""en"")"),"#VALUE!")</f>
        <v>#VALUE!</v>
      </c>
    </row>
    <row r="819" ht="15.75" customHeight="1">
      <c r="E819" s="4" t="str">
        <f>IFERROR(__xludf.DUMMYFUNCTION("GOOGLETRANSLATE(D819, ""he"", ""en"")"),"#VALUE!")</f>
        <v>#VALUE!</v>
      </c>
    </row>
    <row r="820" ht="15.75" customHeight="1">
      <c r="E820" s="4" t="str">
        <f>IFERROR(__xludf.DUMMYFUNCTION("GOOGLETRANSLATE(D820, ""he"", ""en"")"),"#VALUE!")</f>
        <v>#VALUE!</v>
      </c>
    </row>
    <row r="821" ht="15.75" customHeight="1">
      <c r="E821" s="4" t="str">
        <f>IFERROR(__xludf.DUMMYFUNCTION("GOOGLETRANSLATE(D821, ""he"", ""en"")"),"#VALUE!")</f>
        <v>#VALUE!</v>
      </c>
    </row>
    <row r="822" ht="15.75" customHeight="1">
      <c r="E822" s="4" t="str">
        <f>IFERROR(__xludf.DUMMYFUNCTION("GOOGLETRANSLATE(D822, ""he"", ""en"")"),"#VALUE!")</f>
        <v>#VALUE!</v>
      </c>
    </row>
    <row r="823" ht="15.75" customHeight="1">
      <c r="E823" s="4" t="str">
        <f>IFERROR(__xludf.DUMMYFUNCTION("GOOGLETRANSLATE(D823, ""he"", ""en"")"),"#VALUE!")</f>
        <v>#VALUE!</v>
      </c>
    </row>
    <row r="824" ht="15.75" customHeight="1">
      <c r="E824" s="4" t="str">
        <f>IFERROR(__xludf.DUMMYFUNCTION("GOOGLETRANSLATE(D824, ""he"", ""en"")"),"#VALUE!")</f>
        <v>#VALUE!</v>
      </c>
    </row>
    <row r="825" ht="15.75" customHeight="1">
      <c r="E825" s="4" t="str">
        <f>IFERROR(__xludf.DUMMYFUNCTION("GOOGLETRANSLATE(D825, ""he"", ""en"")"),"#VALUE!")</f>
        <v>#VALUE!</v>
      </c>
    </row>
    <row r="826" ht="15.75" customHeight="1">
      <c r="E826" s="4" t="str">
        <f>IFERROR(__xludf.DUMMYFUNCTION("GOOGLETRANSLATE(D826, ""he"", ""en"")"),"#VALUE!")</f>
        <v>#VALUE!</v>
      </c>
    </row>
    <row r="827" ht="15.75" customHeight="1">
      <c r="E827" s="4" t="str">
        <f>IFERROR(__xludf.DUMMYFUNCTION("GOOGLETRANSLATE(D827, ""he"", ""en"")"),"#VALUE!")</f>
        <v>#VALUE!</v>
      </c>
    </row>
    <row r="828" ht="15.75" customHeight="1">
      <c r="E828" s="4" t="str">
        <f>IFERROR(__xludf.DUMMYFUNCTION("GOOGLETRANSLATE(D828, ""he"", ""en"")"),"#VALUE!")</f>
        <v>#VALUE!</v>
      </c>
    </row>
    <row r="829" ht="15.75" customHeight="1">
      <c r="E829" s="4" t="str">
        <f>IFERROR(__xludf.DUMMYFUNCTION("GOOGLETRANSLATE(D829, ""he"", ""en"")"),"#VALUE!")</f>
        <v>#VALUE!</v>
      </c>
    </row>
    <row r="830" ht="15.75" customHeight="1">
      <c r="E830" s="4" t="str">
        <f>IFERROR(__xludf.DUMMYFUNCTION("GOOGLETRANSLATE(D830, ""he"", ""en"")"),"#VALUE!")</f>
        <v>#VALUE!</v>
      </c>
    </row>
    <row r="831" ht="15.75" customHeight="1">
      <c r="E831" s="4" t="str">
        <f>IFERROR(__xludf.DUMMYFUNCTION("GOOGLETRANSLATE(D831, ""he"", ""en"")"),"#VALUE!")</f>
        <v>#VALUE!</v>
      </c>
    </row>
    <row r="832" ht="15.75" customHeight="1">
      <c r="E832" s="4" t="str">
        <f>IFERROR(__xludf.DUMMYFUNCTION("GOOGLETRANSLATE(D832, ""he"", ""en"")"),"#VALUE!")</f>
        <v>#VALUE!</v>
      </c>
    </row>
    <row r="833" ht="15.75" customHeight="1">
      <c r="E833" s="4" t="str">
        <f>IFERROR(__xludf.DUMMYFUNCTION("GOOGLETRANSLATE(D833, ""he"", ""en"")"),"#VALUE!")</f>
        <v>#VALUE!</v>
      </c>
    </row>
    <row r="834" ht="15.75" customHeight="1">
      <c r="E834" s="4" t="str">
        <f>IFERROR(__xludf.DUMMYFUNCTION("GOOGLETRANSLATE(D834, ""he"", ""en"")"),"#VALUE!")</f>
        <v>#VALUE!</v>
      </c>
    </row>
    <row r="835" ht="15.75" customHeight="1">
      <c r="E835" s="4" t="str">
        <f>IFERROR(__xludf.DUMMYFUNCTION("GOOGLETRANSLATE(D835, ""he"", ""en"")"),"#VALUE!")</f>
        <v>#VALUE!</v>
      </c>
    </row>
    <row r="836" ht="15.75" customHeight="1">
      <c r="E836" s="4" t="str">
        <f>IFERROR(__xludf.DUMMYFUNCTION("GOOGLETRANSLATE(D836, ""he"", ""en"")"),"#VALUE!")</f>
        <v>#VALUE!</v>
      </c>
    </row>
    <row r="837" ht="15.75" customHeight="1">
      <c r="E837" s="4" t="str">
        <f>IFERROR(__xludf.DUMMYFUNCTION("GOOGLETRANSLATE(D837, ""he"", ""en"")"),"#VALUE!")</f>
        <v>#VALUE!</v>
      </c>
    </row>
    <row r="838" ht="15.75" customHeight="1">
      <c r="E838" s="4" t="str">
        <f>IFERROR(__xludf.DUMMYFUNCTION("GOOGLETRANSLATE(D838, ""he"", ""en"")"),"#VALUE!")</f>
        <v>#VALUE!</v>
      </c>
    </row>
    <row r="839" ht="15.75" customHeight="1">
      <c r="E839" s="4" t="str">
        <f>IFERROR(__xludf.DUMMYFUNCTION("GOOGLETRANSLATE(D839, ""he"", ""en"")"),"#VALUE!")</f>
        <v>#VALUE!</v>
      </c>
    </row>
    <row r="840" ht="15.75" customHeight="1">
      <c r="E840" s="4" t="str">
        <f>IFERROR(__xludf.DUMMYFUNCTION("GOOGLETRANSLATE(D840, ""he"", ""en"")"),"#VALUE!")</f>
        <v>#VALUE!</v>
      </c>
    </row>
    <row r="841" ht="15.75" customHeight="1">
      <c r="E841" s="4" t="str">
        <f>IFERROR(__xludf.DUMMYFUNCTION("GOOGLETRANSLATE(D841, ""he"", ""en"")"),"#VALUE!")</f>
        <v>#VALUE!</v>
      </c>
    </row>
    <row r="842" ht="15.75" customHeight="1">
      <c r="E842" s="4" t="str">
        <f>IFERROR(__xludf.DUMMYFUNCTION("GOOGLETRANSLATE(D842, ""he"", ""en"")"),"#VALUE!")</f>
        <v>#VALUE!</v>
      </c>
    </row>
    <row r="843" ht="15.75" customHeight="1">
      <c r="E843" s="4" t="str">
        <f>IFERROR(__xludf.DUMMYFUNCTION("GOOGLETRANSLATE(D843, ""he"", ""en"")"),"#VALUE!")</f>
        <v>#VALUE!</v>
      </c>
    </row>
    <row r="844" ht="15.75" customHeight="1">
      <c r="E844" s="4" t="str">
        <f>IFERROR(__xludf.DUMMYFUNCTION("GOOGLETRANSLATE(D844, ""he"", ""en"")"),"#VALUE!")</f>
        <v>#VALUE!</v>
      </c>
    </row>
    <row r="845" ht="15.75" customHeight="1">
      <c r="E845" s="4" t="str">
        <f>IFERROR(__xludf.DUMMYFUNCTION("GOOGLETRANSLATE(D845, ""he"", ""en"")"),"#VALUE!")</f>
        <v>#VALUE!</v>
      </c>
    </row>
    <row r="846" ht="15.75" customHeight="1">
      <c r="E846" s="4" t="str">
        <f>IFERROR(__xludf.DUMMYFUNCTION("GOOGLETRANSLATE(D846, ""he"", ""en"")"),"#VALUE!")</f>
        <v>#VALUE!</v>
      </c>
    </row>
    <row r="847" ht="15.75" customHeight="1">
      <c r="E847" s="4" t="str">
        <f>IFERROR(__xludf.DUMMYFUNCTION("GOOGLETRANSLATE(D847, ""he"", ""en"")"),"#VALUE!")</f>
        <v>#VALUE!</v>
      </c>
    </row>
    <row r="848" ht="15.75" customHeight="1">
      <c r="E848" s="4" t="str">
        <f>IFERROR(__xludf.DUMMYFUNCTION("GOOGLETRANSLATE(D848, ""he"", ""en"")"),"#VALUE!")</f>
        <v>#VALUE!</v>
      </c>
    </row>
    <row r="849" ht="15.75" customHeight="1">
      <c r="E849" s="4" t="str">
        <f>IFERROR(__xludf.DUMMYFUNCTION("GOOGLETRANSLATE(D849, ""he"", ""en"")"),"#VALUE!")</f>
        <v>#VALUE!</v>
      </c>
    </row>
    <row r="850" ht="15.75" customHeight="1">
      <c r="E850" s="4" t="str">
        <f>IFERROR(__xludf.DUMMYFUNCTION("GOOGLETRANSLATE(D850, ""he"", ""en"")"),"#VALUE!")</f>
        <v>#VALUE!</v>
      </c>
    </row>
    <row r="851" ht="15.75" customHeight="1">
      <c r="E851" s="4" t="str">
        <f>IFERROR(__xludf.DUMMYFUNCTION("GOOGLETRANSLATE(D851, ""he"", ""en"")"),"#VALUE!")</f>
        <v>#VALUE!</v>
      </c>
    </row>
    <row r="852" ht="15.75" customHeight="1">
      <c r="E852" s="4" t="str">
        <f>IFERROR(__xludf.DUMMYFUNCTION("GOOGLETRANSLATE(D852, ""he"", ""en"")"),"#VALUE!")</f>
        <v>#VALUE!</v>
      </c>
    </row>
    <row r="853" ht="15.75" customHeight="1">
      <c r="E853" s="4" t="str">
        <f>IFERROR(__xludf.DUMMYFUNCTION("GOOGLETRANSLATE(D853, ""he"", ""en"")"),"#VALUE!")</f>
        <v>#VALUE!</v>
      </c>
    </row>
    <row r="854" ht="15.75" customHeight="1">
      <c r="E854" s="4" t="str">
        <f>IFERROR(__xludf.DUMMYFUNCTION("GOOGLETRANSLATE(D854, ""he"", ""en"")"),"#VALUE!")</f>
        <v>#VALUE!</v>
      </c>
    </row>
    <row r="855" ht="15.75" customHeight="1">
      <c r="E855" s="4" t="str">
        <f>IFERROR(__xludf.DUMMYFUNCTION("GOOGLETRANSLATE(D855, ""he"", ""en"")"),"#VALUE!")</f>
        <v>#VALUE!</v>
      </c>
    </row>
    <row r="856" ht="15.75" customHeight="1">
      <c r="E856" s="4" t="str">
        <f>IFERROR(__xludf.DUMMYFUNCTION("GOOGLETRANSLATE(D856, ""he"", ""en"")"),"#VALUE!")</f>
        <v>#VALUE!</v>
      </c>
    </row>
    <row r="857" ht="15.75" customHeight="1">
      <c r="E857" s="4" t="str">
        <f>IFERROR(__xludf.DUMMYFUNCTION("GOOGLETRANSLATE(D857, ""he"", ""en"")"),"#VALUE!")</f>
        <v>#VALUE!</v>
      </c>
    </row>
    <row r="858" ht="15.75" customHeight="1">
      <c r="E858" s="4" t="str">
        <f>IFERROR(__xludf.DUMMYFUNCTION("GOOGLETRANSLATE(D858, ""he"", ""en"")"),"#VALUE!")</f>
        <v>#VALUE!</v>
      </c>
    </row>
    <row r="859" ht="15.75" customHeight="1">
      <c r="E859" s="4" t="str">
        <f>IFERROR(__xludf.DUMMYFUNCTION("GOOGLETRANSLATE(D859, ""he"", ""en"")"),"#VALUE!")</f>
        <v>#VALUE!</v>
      </c>
    </row>
    <row r="860" ht="15.75" customHeight="1">
      <c r="E860" s="4" t="str">
        <f>IFERROR(__xludf.DUMMYFUNCTION("GOOGLETRANSLATE(D860, ""he"", ""en"")"),"#VALUE!")</f>
        <v>#VALUE!</v>
      </c>
    </row>
    <row r="861" ht="15.75" customHeight="1">
      <c r="E861" s="4" t="str">
        <f>IFERROR(__xludf.DUMMYFUNCTION("GOOGLETRANSLATE(D861, ""he"", ""en"")"),"#VALUE!")</f>
        <v>#VALUE!</v>
      </c>
    </row>
    <row r="862" ht="15.75" customHeight="1">
      <c r="E862" s="4" t="str">
        <f>IFERROR(__xludf.DUMMYFUNCTION("GOOGLETRANSLATE(D862, ""he"", ""en"")"),"#VALUE!")</f>
        <v>#VALUE!</v>
      </c>
    </row>
    <row r="863" ht="15.75" customHeight="1">
      <c r="E863" s="4" t="str">
        <f>IFERROR(__xludf.DUMMYFUNCTION("GOOGLETRANSLATE(D863, ""he"", ""en"")"),"#VALUE!")</f>
        <v>#VALUE!</v>
      </c>
    </row>
    <row r="864" ht="15.75" customHeight="1">
      <c r="E864" s="4" t="str">
        <f>IFERROR(__xludf.DUMMYFUNCTION("GOOGLETRANSLATE(D864, ""he"", ""en"")"),"#VALUE!")</f>
        <v>#VALUE!</v>
      </c>
    </row>
    <row r="865" ht="15.75" customHeight="1">
      <c r="E865" s="4" t="str">
        <f>IFERROR(__xludf.DUMMYFUNCTION("GOOGLETRANSLATE(D865, ""he"", ""en"")"),"#VALUE!")</f>
        <v>#VALUE!</v>
      </c>
    </row>
    <row r="866" ht="15.75" customHeight="1">
      <c r="E866" s="4" t="str">
        <f>IFERROR(__xludf.DUMMYFUNCTION("GOOGLETRANSLATE(D866, ""he"", ""en"")"),"#VALUE!")</f>
        <v>#VALUE!</v>
      </c>
    </row>
    <row r="867" ht="15.75" customHeight="1">
      <c r="E867" s="4" t="str">
        <f>IFERROR(__xludf.DUMMYFUNCTION("GOOGLETRANSLATE(D867, ""he"", ""en"")"),"#VALUE!")</f>
        <v>#VALUE!</v>
      </c>
    </row>
    <row r="868" ht="15.75" customHeight="1">
      <c r="E868" s="4" t="str">
        <f>IFERROR(__xludf.DUMMYFUNCTION("GOOGLETRANSLATE(D868, ""he"", ""en"")"),"#VALUE!")</f>
        <v>#VALUE!</v>
      </c>
    </row>
    <row r="869" ht="15.75" customHeight="1">
      <c r="E869" s="4" t="str">
        <f>IFERROR(__xludf.DUMMYFUNCTION("GOOGLETRANSLATE(D869, ""he"", ""en"")"),"#VALUE!")</f>
        <v>#VALUE!</v>
      </c>
    </row>
    <row r="870" ht="15.75" customHeight="1">
      <c r="E870" s="4" t="str">
        <f>IFERROR(__xludf.DUMMYFUNCTION("GOOGLETRANSLATE(D870, ""he"", ""en"")"),"#VALUE!")</f>
        <v>#VALUE!</v>
      </c>
    </row>
    <row r="871" ht="15.75" customHeight="1">
      <c r="E871" s="4" t="str">
        <f>IFERROR(__xludf.DUMMYFUNCTION("GOOGLETRANSLATE(D871, ""he"", ""en"")"),"#VALUE!")</f>
        <v>#VALUE!</v>
      </c>
    </row>
    <row r="872" ht="15.75" customHeight="1">
      <c r="E872" s="4" t="str">
        <f>IFERROR(__xludf.DUMMYFUNCTION("GOOGLETRANSLATE(D872, ""he"", ""en"")"),"#VALUE!")</f>
        <v>#VALUE!</v>
      </c>
    </row>
    <row r="873" ht="15.75" customHeight="1">
      <c r="E873" s="4" t="str">
        <f>IFERROR(__xludf.DUMMYFUNCTION("GOOGLETRANSLATE(D873, ""he"", ""en"")"),"#VALUE!")</f>
        <v>#VALUE!</v>
      </c>
    </row>
    <row r="874" ht="15.75" customHeight="1">
      <c r="E874" s="4" t="str">
        <f>IFERROR(__xludf.DUMMYFUNCTION("GOOGLETRANSLATE(D874, ""he"", ""en"")"),"#VALUE!")</f>
        <v>#VALUE!</v>
      </c>
    </row>
    <row r="875" ht="15.75" customHeight="1">
      <c r="E875" s="4" t="str">
        <f>IFERROR(__xludf.DUMMYFUNCTION("GOOGLETRANSLATE(D875, ""he"", ""en"")"),"#VALUE!")</f>
        <v>#VALUE!</v>
      </c>
    </row>
    <row r="876" ht="15.75" customHeight="1">
      <c r="E876" s="4" t="str">
        <f>IFERROR(__xludf.DUMMYFUNCTION("GOOGLETRANSLATE(D876, ""he"", ""en"")"),"#VALUE!")</f>
        <v>#VALUE!</v>
      </c>
    </row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1.0" footer="0.0" header="0.0" left="0.75" right="0.75" top="1.0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5" width="12.63"/>
    <col customWidth="1" min="6" max="26" width="8.63"/>
  </cols>
  <sheetData>
    <row r="1" ht="15.75" customHeight="1">
      <c r="A1" s="1" t="s">
        <v>0</v>
      </c>
      <c r="B1" s="1" t="s">
        <v>1</v>
      </c>
      <c r="C1" s="20" t="s">
        <v>2</v>
      </c>
      <c r="D1" s="20" t="s">
        <v>3</v>
      </c>
      <c r="E1" s="18" t="s">
        <v>4</v>
      </c>
      <c r="F1" s="20" t="s">
        <v>5</v>
      </c>
      <c r="G1" s="20" t="s">
        <v>6</v>
      </c>
      <c r="H1" s="20" t="s">
        <v>7</v>
      </c>
    </row>
    <row r="2" ht="15.75" customHeight="1">
      <c r="A2" s="3" t="s">
        <v>8</v>
      </c>
      <c r="B2" s="1">
        <v>1.0</v>
      </c>
      <c r="C2" s="21">
        <v>1.0</v>
      </c>
      <c r="D2" s="22" t="s">
        <v>9</v>
      </c>
      <c r="E2" s="4" t="str">
        <f>IFERROR(__xludf.DUMMYFUNCTION("GOOGLETRANSLATE(D2, ""he"", ""en"")"),"{A}")</f>
        <v>{A}</v>
      </c>
      <c r="F2" s="21"/>
      <c r="G2" s="21"/>
      <c r="H2" s="21"/>
    </row>
    <row r="3" ht="15.75" customHeight="1">
      <c r="A3" s="3" t="s">
        <v>2893</v>
      </c>
      <c r="B3" s="1" t="s">
        <v>2608</v>
      </c>
      <c r="C3" s="21">
        <v>2.0</v>
      </c>
      <c r="D3" s="22" t="s">
        <v>12</v>
      </c>
      <c r="E3" s="4" t="str">
        <f>IFERROR(__xludf.DUMMYFUNCTION("GOOGLETRANSLATE(D3, ""he"", ""en"")"),"to win")</f>
        <v>to win</v>
      </c>
      <c r="F3" s="21"/>
      <c r="G3" s="21"/>
      <c r="H3" s="21"/>
    </row>
    <row r="4" ht="15.75" customHeight="1">
      <c r="A4" s="8" t="s">
        <v>2609</v>
      </c>
      <c r="B4" s="1" t="s">
        <v>2894</v>
      </c>
      <c r="C4" s="21">
        <v>3.0</v>
      </c>
      <c r="D4" s="22" t="s">
        <v>533</v>
      </c>
      <c r="E4" s="4" t="str">
        <f>IFERROR(__xludf.DUMMYFUNCTION("GOOGLETRANSLATE(D4, ""he"", ""en"")"),"on")</f>
        <v>on</v>
      </c>
      <c r="F4" s="21"/>
      <c r="G4" s="21"/>
      <c r="H4" s="21"/>
    </row>
    <row r="5" ht="15.75" customHeight="1">
      <c r="A5" s="6" t="s">
        <v>2895</v>
      </c>
      <c r="B5" s="7" t="s">
        <v>2896</v>
      </c>
      <c r="C5" s="21">
        <v>4.0</v>
      </c>
      <c r="D5" s="22" t="s">
        <v>2897</v>
      </c>
      <c r="E5" s="4" t="str">
        <f>IFERROR(__xludf.DUMMYFUNCTION("GOOGLETRANSLATE(D5, ""he"", ""en"")"),"I got it")</f>
        <v>I got it</v>
      </c>
      <c r="F5" s="21"/>
      <c r="G5" s="21"/>
      <c r="H5" s="21"/>
    </row>
    <row r="6" ht="15.75" customHeight="1">
      <c r="A6" s="6" t="s">
        <v>20</v>
      </c>
      <c r="B6" s="7" t="s">
        <v>2615</v>
      </c>
      <c r="C6" s="21">
        <v>5.0</v>
      </c>
      <c r="D6" s="22" t="s">
        <v>2898</v>
      </c>
      <c r="E6" s="4" t="str">
        <f>IFERROR(__xludf.DUMMYFUNCTION("GOOGLETRANSLATE(D6, ""he"", ""en"")"),"add:")</f>
        <v>add:</v>
      </c>
      <c r="F6" s="21"/>
      <c r="G6" s="21"/>
      <c r="H6" s="21"/>
    </row>
    <row r="7" ht="15.75" customHeight="1">
      <c r="A7" s="6" t="s">
        <v>22</v>
      </c>
      <c r="B7" s="7" t="s">
        <v>2899</v>
      </c>
      <c r="C7" s="21">
        <v>6.0</v>
      </c>
      <c r="D7" s="22" t="s">
        <v>26</v>
      </c>
      <c r="E7" s="4" t="str">
        <f>IFERROR(__xludf.DUMMYFUNCTION("GOOGLETRANSLATE(D7, ""he"", ""en"")"),"{on}")</f>
        <v>{on}</v>
      </c>
      <c r="F7" s="21"/>
      <c r="G7" s="21"/>
      <c r="H7" s="21"/>
    </row>
    <row r="8" ht="15.75" customHeight="1">
      <c r="A8" s="8" t="s">
        <v>25</v>
      </c>
      <c r="B8" s="1">
        <v>2.0</v>
      </c>
      <c r="C8" s="21">
        <v>7.0</v>
      </c>
      <c r="D8" s="22" t="s">
        <v>2900</v>
      </c>
      <c r="E8" s="4" t="str">
        <f>IFERROR(__xludf.DUMMYFUNCTION("GOOGLETRANSLATE(D8, ""he"", ""en"")"),"We learned")</f>
        <v>We learned</v>
      </c>
      <c r="F8" s="21"/>
      <c r="G8" s="21"/>
      <c r="H8" s="21"/>
    </row>
    <row r="9" ht="15.75" customHeight="1">
      <c r="A9" s="6" t="s">
        <v>2900</v>
      </c>
      <c r="B9" s="7" t="s">
        <v>2901</v>
      </c>
      <c r="C9" s="21">
        <v>8.0</v>
      </c>
      <c r="D9" s="22" t="s">
        <v>2902</v>
      </c>
      <c r="E9" s="4" t="str">
        <f>IFERROR(__xludf.DUMMYFUNCTION("GOOGLETRANSLATE(D9, ""he"", ""en"")"),"to God")</f>
        <v>to God</v>
      </c>
      <c r="F9" s="21"/>
      <c r="G9" s="21"/>
      <c r="H9" s="21"/>
    </row>
    <row r="10" ht="15.75" customHeight="1">
      <c r="A10" s="6" t="s">
        <v>2902</v>
      </c>
      <c r="B10" s="7" t="s">
        <v>2903</v>
      </c>
      <c r="C10" s="21">
        <v>9.0</v>
      </c>
      <c r="D10" s="22" t="s">
        <v>2904</v>
      </c>
      <c r="E10" s="4" t="str">
        <f>IFERROR(__xludf.DUMMYFUNCTION("GOOGLETRANSLATE(D10, ""he"", ""en"")"),"Be brave")</f>
        <v>Be brave</v>
      </c>
      <c r="F10" s="21"/>
      <c r="G10" s="21"/>
      <c r="H10" s="21"/>
    </row>
    <row r="11" ht="15.75" customHeight="1">
      <c r="A11" s="6" t="s">
        <v>2905</v>
      </c>
      <c r="B11" s="7" t="s">
        <v>2906</v>
      </c>
      <c r="C11" s="21">
        <v>10.0</v>
      </c>
      <c r="D11" s="22" t="s">
        <v>2907</v>
      </c>
      <c r="E11" s="4" t="str">
        <f>IFERROR(__xludf.DUMMYFUNCTION("GOOGLETRANSLATE(D11, ""he"", ""en"")"),"cheered")</f>
        <v>cheered</v>
      </c>
      <c r="F11" s="21"/>
      <c r="G11" s="21"/>
      <c r="H11" s="21"/>
    </row>
    <row r="12" ht="15.75" customHeight="1">
      <c r="A12" s="6" t="s">
        <v>2907</v>
      </c>
      <c r="B12" s="7" t="s">
        <v>2908</v>
      </c>
      <c r="C12" s="21">
        <v>11.0</v>
      </c>
      <c r="D12" s="22" t="s">
        <v>209</v>
      </c>
      <c r="E12" s="4" t="str">
        <f>IFERROR(__xludf.DUMMYFUNCTION("GOOGLETRANSLATE(D12, ""he"", ""en"")"),"to my god")</f>
        <v>to my god</v>
      </c>
      <c r="F12" s="21"/>
      <c r="G12" s="21"/>
      <c r="H12" s="21"/>
    </row>
    <row r="13" ht="15.75" customHeight="1">
      <c r="A13" s="6" t="s">
        <v>209</v>
      </c>
      <c r="B13" s="7" t="s">
        <v>2903</v>
      </c>
      <c r="C13" s="21">
        <v>12.0</v>
      </c>
      <c r="D13" s="22" t="s">
        <v>230</v>
      </c>
      <c r="E13" s="4" t="str">
        <f>IFERROR(__xludf.DUMMYFUNCTION("GOOGLETRANSLATE(D13, ""he"", ""en"")"),"Jacob:")</f>
        <v>Jacob:</v>
      </c>
      <c r="F13" s="21"/>
      <c r="G13" s="21"/>
      <c r="H13" s="21"/>
    </row>
    <row r="14" ht="15.75" customHeight="1">
      <c r="A14" s="6" t="s">
        <v>212</v>
      </c>
      <c r="B14" s="7" t="s">
        <v>2909</v>
      </c>
      <c r="C14" s="21">
        <v>13.0</v>
      </c>
      <c r="D14" s="22" t="s">
        <v>50</v>
      </c>
      <c r="E14" s="4" t="str">
        <f>IFERROR(__xludf.DUMMYFUNCTION("GOOGLETRANSLATE(D14, ""he"", ""en"")"),"{third}")</f>
        <v>{third}</v>
      </c>
      <c r="F14" s="21"/>
      <c r="G14" s="21"/>
      <c r="H14" s="21"/>
    </row>
    <row r="15" ht="15.75" customHeight="1">
      <c r="A15" s="8" t="s">
        <v>49</v>
      </c>
      <c r="B15" s="1">
        <v>3.0</v>
      </c>
      <c r="C15" s="21">
        <v>14.0</v>
      </c>
      <c r="D15" s="22" t="s">
        <v>2910</v>
      </c>
      <c r="E15" s="4" t="str">
        <f>IFERROR(__xludf.DUMMYFUNCTION("GOOGLETRANSLATE(D15, ""he"", ""en"")"),"Shaw")</f>
        <v>Shaw</v>
      </c>
      <c r="F15" s="21"/>
      <c r="G15" s="21"/>
      <c r="H15" s="21"/>
    </row>
    <row r="16" ht="15.75" customHeight="1">
      <c r="A16" s="6" t="s">
        <v>2911</v>
      </c>
      <c r="B16" s="7" t="s">
        <v>2912</v>
      </c>
      <c r="C16" s="21">
        <v>15.0</v>
      </c>
      <c r="D16" s="22" t="s">
        <v>2913</v>
      </c>
      <c r="E16" s="4" t="str">
        <f>IFERROR(__xludf.DUMMYFUNCTION("GOOGLETRANSLATE(D16, ""he"", ""en"")"),"singing")</f>
        <v>singing</v>
      </c>
      <c r="F16" s="21"/>
      <c r="G16" s="21"/>
      <c r="H16" s="21"/>
    </row>
    <row r="17" ht="15.75" customHeight="1">
      <c r="A17" s="6" t="s">
        <v>2913</v>
      </c>
      <c r="B17" s="7" t="s">
        <v>19</v>
      </c>
      <c r="C17" s="21">
        <v>16.0</v>
      </c>
      <c r="D17" s="22" t="s">
        <v>2914</v>
      </c>
      <c r="E17" s="4" t="str">
        <f>IFERROR(__xludf.DUMMYFUNCTION("GOOGLETRANSLATE(D17, ""he"", ""en"")"),"and give")</f>
        <v>and give</v>
      </c>
      <c r="F17" s="21"/>
      <c r="G17" s="21"/>
      <c r="H17" s="21"/>
    </row>
    <row r="18" ht="15.75" customHeight="1">
      <c r="A18" s="6" t="s">
        <v>2914</v>
      </c>
      <c r="B18" s="7" t="s">
        <v>2915</v>
      </c>
      <c r="C18" s="21">
        <v>17.0</v>
      </c>
      <c r="D18" s="22" t="s">
        <v>2916</v>
      </c>
      <c r="E18" s="4" t="str">
        <f>IFERROR(__xludf.DUMMYFUNCTION("GOOGLETRANSLATE(D18, ""he"", ""en"")"),"a drum")</f>
        <v>a drum</v>
      </c>
      <c r="F18" s="21"/>
      <c r="G18" s="21"/>
      <c r="H18" s="21"/>
    </row>
    <row r="19" ht="15.75" customHeight="1">
      <c r="A19" s="6" t="s">
        <v>2917</v>
      </c>
      <c r="B19" s="7" t="s">
        <v>2918</v>
      </c>
      <c r="C19" s="21">
        <v>18.0</v>
      </c>
      <c r="D19" s="22" t="s">
        <v>2919</v>
      </c>
      <c r="E19" s="4" t="str">
        <f>IFERROR(__xludf.DUMMYFUNCTION("GOOGLETRANSLATE(D19, ""he"", ""en"")"),"violin")</f>
        <v>violin</v>
      </c>
      <c r="F19" s="21"/>
      <c r="G19" s="21"/>
      <c r="H19" s="21"/>
    </row>
    <row r="20" ht="15.75" customHeight="1">
      <c r="A20" s="6" t="s">
        <v>2920</v>
      </c>
      <c r="B20" s="7" t="s">
        <v>2921</v>
      </c>
      <c r="C20" s="21">
        <v>19.0</v>
      </c>
      <c r="D20" s="22" t="s">
        <v>2922</v>
      </c>
      <c r="E20" s="4" t="str">
        <f>IFERROR(__xludf.DUMMYFUNCTION("GOOGLETRANSLATE(D20, ""he"", ""en"")"),"pleasant")</f>
        <v>pleasant</v>
      </c>
      <c r="F20" s="21"/>
      <c r="G20" s="21"/>
      <c r="H20" s="21"/>
    </row>
    <row r="21" ht="15.75" customHeight="1">
      <c r="A21" s="6" t="s">
        <v>2922</v>
      </c>
      <c r="B21" s="7" t="s">
        <v>2923</v>
      </c>
      <c r="C21" s="21">
        <v>20.0</v>
      </c>
      <c r="D21" s="22" t="s">
        <v>672</v>
      </c>
      <c r="E21" s="4" t="str">
        <f>IFERROR(__xludf.DUMMYFUNCTION("GOOGLETRANSLATE(D21, ""he"", ""en"")"),"with")</f>
        <v>with</v>
      </c>
      <c r="F21" s="21"/>
      <c r="G21" s="21"/>
      <c r="H21" s="21"/>
    </row>
    <row r="22" ht="15.75" customHeight="1">
      <c r="A22" s="8" t="s">
        <v>69</v>
      </c>
      <c r="B22" s="1">
        <v>4.0</v>
      </c>
      <c r="C22" s="21">
        <v>21.0</v>
      </c>
      <c r="D22" s="22" t="s">
        <v>2924</v>
      </c>
      <c r="E22" s="4" t="str">
        <f>IFERROR(__xludf.DUMMYFUNCTION("GOOGLETRANSLATE(D22, ""he"", ""en"")"),"harp:")</f>
        <v>harp:</v>
      </c>
      <c r="F22" s="21"/>
      <c r="G22" s="21"/>
      <c r="H22" s="21"/>
    </row>
    <row r="23" ht="15.75" customHeight="1">
      <c r="A23" s="6" t="s">
        <v>2925</v>
      </c>
      <c r="B23" s="7" t="s">
        <v>2908</v>
      </c>
      <c r="C23" s="21">
        <v>22.0</v>
      </c>
      <c r="D23" s="22" t="s">
        <v>70</v>
      </c>
      <c r="E23" s="4" t="str">
        <f>IFERROR(__xludf.DUMMYFUNCTION("GOOGLETRANSLATE(D23, ""he"", ""en"")"),"{d}")</f>
        <v>{d}</v>
      </c>
      <c r="F23" s="21"/>
      <c r="G23" s="21"/>
      <c r="H23" s="21"/>
    </row>
    <row r="24" ht="15.75" customHeight="1">
      <c r="A24" s="6" t="s">
        <v>2926</v>
      </c>
      <c r="B24" s="7" t="s">
        <v>2927</v>
      </c>
      <c r="C24" s="21">
        <v>23.0</v>
      </c>
      <c r="D24" s="22" t="s">
        <v>2928</v>
      </c>
      <c r="E24" s="4" t="str">
        <f>IFERROR(__xludf.DUMMYFUNCTION("GOOGLETRANSLATE(D24, ""he"", ""en"")"),"get stuck")</f>
        <v>get stuck</v>
      </c>
      <c r="F24" s="21"/>
      <c r="G24" s="21"/>
      <c r="H24" s="21"/>
    </row>
    <row r="25" ht="15.75" customHeight="1">
      <c r="A25" s="6" t="s">
        <v>2929</v>
      </c>
      <c r="B25" s="7" t="s">
        <v>2930</v>
      </c>
      <c r="C25" s="21">
        <v>24.0</v>
      </c>
      <c r="D25" s="22" t="s">
        <v>2926</v>
      </c>
      <c r="E25" s="4" t="str">
        <f>IFERROR(__xludf.DUMMYFUNCTION("GOOGLETRANSLATE(D25, ""he"", ""en"")"),"per month")</f>
        <v>per month</v>
      </c>
      <c r="F25" s="21"/>
      <c r="G25" s="21"/>
      <c r="H25" s="21"/>
    </row>
    <row r="26" ht="15.75" customHeight="1">
      <c r="A26" s="6" t="s">
        <v>2931</v>
      </c>
      <c r="B26" s="7" t="s">
        <v>2932</v>
      </c>
      <c r="C26" s="21">
        <v>25.0</v>
      </c>
      <c r="D26" s="22" t="s">
        <v>2929</v>
      </c>
      <c r="E26" s="4" t="str">
        <f>IFERROR(__xludf.DUMMYFUNCTION("GOOGLETRANSLATE(D26, ""he"", ""en"")"),"shofar")</f>
        <v>shofar</v>
      </c>
      <c r="F26" s="21"/>
      <c r="G26" s="21"/>
      <c r="H26" s="21"/>
    </row>
    <row r="27" ht="15.75" customHeight="1">
      <c r="A27" s="6" t="s">
        <v>2933</v>
      </c>
      <c r="B27" s="7" t="s">
        <v>2934</v>
      </c>
      <c r="C27" s="21">
        <v>26.0</v>
      </c>
      <c r="D27" s="22" t="s">
        <v>2935</v>
      </c>
      <c r="E27" s="4" t="str">
        <f>IFERROR(__xludf.DUMMYFUNCTION("GOOGLETRANSLATE(D27, ""he"", ""en"")"),"in the cover")</f>
        <v>in the cover</v>
      </c>
      <c r="F27" s="21"/>
      <c r="G27" s="21"/>
      <c r="H27" s="21"/>
    </row>
    <row r="28" ht="15.75" customHeight="1">
      <c r="A28" s="6" t="s">
        <v>2936</v>
      </c>
      <c r="B28" s="7" t="s">
        <v>2937</v>
      </c>
      <c r="C28" s="21">
        <v>27.0</v>
      </c>
      <c r="D28" s="22" t="s">
        <v>2933</v>
      </c>
      <c r="E28" s="4" t="str">
        <f>IFERROR(__xludf.DUMMYFUNCTION("GOOGLETRANSLATE(D28, ""he"", ""en"")"),"for a day")</f>
        <v>for a day</v>
      </c>
      <c r="F28" s="21"/>
      <c r="G28" s="21"/>
      <c r="H28" s="21"/>
    </row>
    <row r="29" ht="15.75" customHeight="1">
      <c r="A29" s="8" t="s">
        <v>94</v>
      </c>
      <c r="B29" s="1">
        <v>5.0</v>
      </c>
      <c r="C29" s="21">
        <v>28.0</v>
      </c>
      <c r="D29" s="22" t="s">
        <v>2938</v>
      </c>
      <c r="E29" s="4" t="str">
        <f>IFERROR(__xludf.DUMMYFUNCTION("GOOGLETRANSLATE(D29, ""he"", ""en"")"),"celebrate:")</f>
        <v>celebrate:</v>
      </c>
      <c r="F29" s="21"/>
      <c r="G29" s="21"/>
      <c r="H29" s="21"/>
    </row>
    <row r="30" ht="15.75" customHeight="1">
      <c r="A30" s="6" t="s">
        <v>129</v>
      </c>
      <c r="B30" s="7" t="s">
        <v>130</v>
      </c>
      <c r="C30" s="21">
        <v>29.0</v>
      </c>
      <c r="D30" s="22" t="s">
        <v>95</v>
      </c>
      <c r="E30" s="4" t="str">
        <f>IFERROR(__xludf.DUMMYFUNCTION("GOOGLETRANSLATE(D30, ""he"", ""en"")"),"{the}")</f>
        <v>{the}</v>
      </c>
      <c r="F30" s="21"/>
      <c r="G30" s="21"/>
      <c r="H30" s="21"/>
    </row>
    <row r="31" ht="15.75" customHeight="1">
      <c r="A31" s="6" t="s">
        <v>2939</v>
      </c>
      <c r="B31" s="7" t="s">
        <v>2940</v>
      </c>
      <c r="C31" s="21">
        <v>30.0</v>
      </c>
      <c r="D31" s="22" t="s">
        <v>53</v>
      </c>
      <c r="E31" s="4" t="str">
        <f>IFERROR(__xludf.DUMMYFUNCTION("GOOGLETRANSLATE(D31, ""he"", ""en"")"),"that")</f>
        <v>that</v>
      </c>
      <c r="F31" s="21"/>
      <c r="G31" s="21"/>
      <c r="H31" s="21"/>
    </row>
    <row r="32" ht="15.75" customHeight="1">
      <c r="A32" s="6" t="s">
        <v>2941</v>
      </c>
      <c r="B32" s="7" t="s">
        <v>2942</v>
      </c>
      <c r="C32" s="21">
        <v>31.0</v>
      </c>
      <c r="D32" s="22" t="s">
        <v>2939</v>
      </c>
      <c r="E32" s="4" t="str">
        <f>IFERROR(__xludf.DUMMYFUNCTION("GOOGLETRANSLATE(D32, ""he"", ""en"")"),"law")</f>
        <v>law</v>
      </c>
      <c r="F32" s="21"/>
      <c r="G32" s="21"/>
      <c r="H32" s="21"/>
    </row>
    <row r="33" ht="15.75" customHeight="1">
      <c r="A33" s="6" t="s">
        <v>2943</v>
      </c>
      <c r="B33" s="7" t="s">
        <v>2944</v>
      </c>
      <c r="C33" s="21">
        <v>32.0</v>
      </c>
      <c r="D33" s="22" t="s">
        <v>2945</v>
      </c>
      <c r="E33" s="4" t="str">
        <f>IFERROR(__xludf.DUMMYFUNCTION("GOOGLETRANSLATE(D33, ""he"", ""en"")"),"to Israel")</f>
        <v>to Israel</v>
      </c>
      <c r="F33" s="21"/>
      <c r="G33" s="21"/>
      <c r="H33" s="21"/>
    </row>
    <row r="34" ht="15.75" customHeight="1">
      <c r="A34" s="6" t="s">
        <v>2946</v>
      </c>
      <c r="B34" s="7" t="s">
        <v>2947</v>
      </c>
      <c r="C34" s="21">
        <v>33.0</v>
      </c>
      <c r="D34" s="22" t="s">
        <v>2943</v>
      </c>
      <c r="E34" s="4" t="str">
        <f>IFERROR(__xludf.DUMMYFUNCTION("GOOGLETRANSLATE(D34, ""he"", ""en"")"),"he")</f>
        <v>he</v>
      </c>
      <c r="F34" s="21"/>
      <c r="G34" s="21"/>
      <c r="H34" s="21"/>
    </row>
    <row r="35" ht="15.75" customHeight="1">
      <c r="A35" s="6" t="s">
        <v>209</v>
      </c>
      <c r="B35" s="7" t="s">
        <v>2948</v>
      </c>
      <c r="C35" s="21">
        <v>34.0</v>
      </c>
      <c r="D35" s="22" t="s">
        <v>2949</v>
      </c>
      <c r="E35" s="4" t="str">
        <f>IFERROR(__xludf.DUMMYFUNCTION("GOOGLETRANSLATE(D35, ""he"", ""en"")"),"sentence")</f>
        <v>sentence</v>
      </c>
      <c r="F35" s="21"/>
      <c r="G35" s="21"/>
      <c r="H35" s="21"/>
    </row>
    <row r="36" ht="15.75" customHeight="1">
      <c r="A36" s="6" t="s">
        <v>212</v>
      </c>
      <c r="B36" s="7" t="s">
        <v>2909</v>
      </c>
      <c r="C36" s="21">
        <v>35.0</v>
      </c>
      <c r="D36" s="22" t="s">
        <v>209</v>
      </c>
      <c r="E36" s="4" t="str">
        <f>IFERROR(__xludf.DUMMYFUNCTION("GOOGLETRANSLATE(D36, ""he"", ""en"")"),"to my god")</f>
        <v>to my god</v>
      </c>
      <c r="F36" s="21"/>
      <c r="G36" s="21"/>
      <c r="H36" s="21"/>
    </row>
    <row r="37" ht="15.75" customHeight="1">
      <c r="A37" s="8" t="s">
        <v>112</v>
      </c>
      <c r="B37" s="1">
        <v>6.0</v>
      </c>
      <c r="C37" s="21">
        <v>36.0</v>
      </c>
      <c r="D37" s="22" t="s">
        <v>230</v>
      </c>
      <c r="E37" s="4" t="str">
        <f>IFERROR(__xludf.DUMMYFUNCTION("GOOGLETRANSLATE(D37, ""he"", ""en"")"),"Jacob:")</f>
        <v>Jacob:</v>
      </c>
      <c r="F37" s="21"/>
      <c r="G37" s="21"/>
      <c r="H37" s="21"/>
    </row>
    <row r="38" ht="15.75" customHeight="1">
      <c r="A38" s="6" t="s">
        <v>1080</v>
      </c>
      <c r="B38" s="7" t="s">
        <v>1081</v>
      </c>
      <c r="C38" s="21">
        <v>37.0</v>
      </c>
      <c r="D38" s="22" t="s">
        <v>114</v>
      </c>
      <c r="E38" s="4" t="str">
        <f>IFERROR(__xludf.DUMMYFUNCTION("GOOGLETRANSLATE(D38, ""he"", ""en"")"),"{and}")</f>
        <v>{and}</v>
      </c>
      <c r="F38" s="21"/>
      <c r="G38" s="21"/>
      <c r="H38" s="21"/>
    </row>
    <row r="39" ht="15.75" customHeight="1">
      <c r="A39" s="6" t="s">
        <v>2950</v>
      </c>
      <c r="B39" s="7" t="s">
        <v>2951</v>
      </c>
      <c r="C39" s="21">
        <v>38.0</v>
      </c>
      <c r="D39" s="22" t="s">
        <v>1080</v>
      </c>
      <c r="E39" s="4" t="str">
        <f>IFERROR(__xludf.DUMMYFUNCTION("GOOGLETRANSLATE(D39, ""he"", ""en"")"),"testimony")</f>
        <v>testimony</v>
      </c>
      <c r="F39" s="21"/>
      <c r="G39" s="21"/>
      <c r="H39" s="21"/>
    </row>
    <row r="40" ht="15.75" customHeight="1">
      <c r="A40" s="6" t="s">
        <v>2952</v>
      </c>
      <c r="B40" s="7" t="s">
        <v>2953</v>
      </c>
      <c r="C40" s="21">
        <v>39.0</v>
      </c>
      <c r="D40" s="22" t="s">
        <v>2954</v>
      </c>
      <c r="E40" s="4" t="str">
        <f>IFERROR(__xludf.DUMMYFUNCTION("GOOGLETRANSLATE(D40, ""he"", ""en"")"),"By Joseph")</f>
        <v>By Joseph</v>
      </c>
      <c r="F40" s="21"/>
      <c r="G40" s="21"/>
      <c r="H40" s="21"/>
    </row>
    <row r="41" ht="15.75" customHeight="1">
      <c r="A41" s="6" t="s">
        <v>2955</v>
      </c>
      <c r="B41" s="7" t="s">
        <v>2956</v>
      </c>
      <c r="C41" s="21">
        <v>40.0</v>
      </c>
      <c r="D41" s="22" t="s">
        <v>2957</v>
      </c>
      <c r="E41" s="4" t="str">
        <f>IFERROR(__xludf.DUMMYFUNCTION("GOOGLETRANSLATE(D41, ""he"", ""en"")"),"his name")</f>
        <v>his name</v>
      </c>
      <c r="F41" s="21"/>
      <c r="G41" s="21"/>
      <c r="H41" s="21"/>
    </row>
    <row r="42" ht="15.75" customHeight="1">
      <c r="A42" s="6" t="s">
        <v>533</v>
      </c>
      <c r="B42" s="7" t="s">
        <v>534</v>
      </c>
      <c r="C42" s="21">
        <v>41.0</v>
      </c>
      <c r="D42" s="22" t="s">
        <v>2958</v>
      </c>
      <c r="E42" s="4" t="str">
        <f>IFERROR(__xludf.DUMMYFUNCTION("GOOGLETRANSLATE(D42, ""he"", ""en"")"),"on his way out")</f>
        <v>on his way out</v>
      </c>
      <c r="F42" s="21"/>
      <c r="G42" s="21"/>
      <c r="H42" s="21"/>
    </row>
    <row r="43" ht="15.75" customHeight="1">
      <c r="A43" s="6" t="s">
        <v>76</v>
      </c>
      <c r="B43" s="7" t="s">
        <v>2743</v>
      </c>
      <c r="C43" s="21">
        <v>42.0</v>
      </c>
      <c r="D43" s="22" t="s">
        <v>533</v>
      </c>
      <c r="E43" s="4" t="str">
        <f>IFERROR(__xludf.DUMMYFUNCTION("GOOGLETRANSLATE(D43, ""he"", ""en"")"),"on")</f>
        <v>on</v>
      </c>
      <c r="F43" s="21"/>
      <c r="G43" s="21"/>
      <c r="H43" s="21"/>
    </row>
    <row r="44" ht="15.75" customHeight="1">
      <c r="A44" s="6" t="s">
        <v>1206</v>
      </c>
      <c r="B44" s="7" t="s">
        <v>2959</v>
      </c>
      <c r="C44" s="21">
        <v>43.0</v>
      </c>
      <c r="D44" s="22" t="s">
        <v>76</v>
      </c>
      <c r="E44" s="4" t="str">
        <f>IFERROR(__xludf.DUMMYFUNCTION("GOOGLETRANSLATE(D44, ""he"", ""en"")"),"country")</f>
        <v>country</v>
      </c>
      <c r="F44" s="21"/>
      <c r="G44" s="21"/>
      <c r="H44" s="21"/>
    </row>
    <row r="45" ht="15.75" customHeight="1">
      <c r="A45" s="6" t="s">
        <v>2960</v>
      </c>
      <c r="B45" s="7" t="s">
        <v>2961</v>
      </c>
      <c r="C45" s="21">
        <v>44.0</v>
      </c>
      <c r="D45" s="22" t="s">
        <v>1206</v>
      </c>
      <c r="E45" s="4" t="str">
        <f>IFERROR(__xludf.DUMMYFUNCTION("GOOGLETRANSLATE(D45, ""he"", ""en"")"),"Egypt")</f>
        <v>Egypt</v>
      </c>
      <c r="F45" s="21"/>
      <c r="G45" s="21"/>
      <c r="H45" s="21"/>
    </row>
    <row r="46" ht="15.75" customHeight="1">
      <c r="A46" s="6" t="s">
        <v>132</v>
      </c>
      <c r="B46" s="7" t="s">
        <v>14</v>
      </c>
      <c r="C46" s="21">
        <v>45.0</v>
      </c>
      <c r="D46" s="22" t="s">
        <v>2962</v>
      </c>
      <c r="E46" s="4" t="str">
        <f>IFERROR(__xludf.DUMMYFUNCTION("GOOGLETRANSLATE(D46, ""he"", ""en"")"),"language")</f>
        <v>language</v>
      </c>
      <c r="F46" s="21"/>
      <c r="G46" s="21"/>
      <c r="H46" s="21"/>
    </row>
    <row r="47" ht="15.75" customHeight="1">
      <c r="A47" s="6" t="s">
        <v>2963</v>
      </c>
      <c r="B47" s="7" t="s">
        <v>2964</v>
      </c>
      <c r="C47" s="21">
        <v>46.0</v>
      </c>
      <c r="D47" s="22" t="s">
        <v>132</v>
      </c>
      <c r="E47" s="4" t="str">
        <f>IFERROR(__xludf.DUMMYFUNCTION("GOOGLETRANSLATE(D47, ""he"", ""en"")"),"not")</f>
        <v>not</v>
      </c>
      <c r="F47" s="21"/>
      <c r="G47" s="21"/>
      <c r="H47" s="21"/>
    </row>
    <row r="48" ht="15.75" customHeight="1">
      <c r="A48" s="6" t="s">
        <v>2965</v>
      </c>
      <c r="B48" s="7" t="s">
        <v>1377</v>
      </c>
      <c r="C48" s="21">
        <v>47.0</v>
      </c>
      <c r="D48" s="22" t="s">
        <v>2966</v>
      </c>
      <c r="E48" s="4" t="str">
        <f>IFERROR(__xludf.DUMMYFUNCTION("GOOGLETRANSLATE(D48, ""he"", ""en"")"),"I knew")</f>
        <v>I knew</v>
      </c>
      <c r="F48" s="21"/>
      <c r="G48" s="21"/>
      <c r="H48" s="21"/>
    </row>
    <row r="49" ht="15.75" customHeight="1">
      <c r="A49" s="8" t="s">
        <v>127</v>
      </c>
      <c r="B49" s="1">
        <v>7.0</v>
      </c>
      <c r="C49" s="21">
        <v>48.0</v>
      </c>
      <c r="D49" s="22" t="s">
        <v>2967</v>
      </c>
      <c r="E49" s="4" t="str">
        <f>IFERROR(__xludf.DUMMYFUNCTION("GOOGLETRANSLATE(D49, ""he"", ""en"")"),"I will hear:")</f>
        <v>I will hear:</v>
      </c>
      <c r="F49" s="21"/>
      <c r="G49" s="21"/>
      <c r="H49" s="21"/>
    </row>
    <row r="50" ht="15.75" customHeight="1">
      <c r="A50" s="6" t="s">
        <v>2968</v>
      </c>
      <c r="B50" s="7" t="s">
        <v>2969</v>
      </c>
      <c r="C50" s="21">
        <v>49.0</v>
      </c>
      <c r="D50" s="22" t="s">
        <v>133</v>
      </c>
      <c r="E50" s="4" t="str">
        <f>IFERROR(__xludf.DUMMYFUNCTION("GOOGLETRANSLATE(D50, ""he"", ""en"")"),"{g}")</f>
        <v>{g}</v>
      </c>
      <c r="F50" s="21"/>
      <c r="G50" s="21"/>
      <c r="H50" s="21"/>
    </row>
    <row r="51" ht="15.75" customHeight="1">
      <c r="A51" s="6" t="s">
        <v>2970</v>
      </c>
      <c r="B51" s="7" t="s">
        <v>2971</v>
      </c>
      <c r="C51" s="21">
        <v>50.0</v>
      </c>
      <c r="D51" s="22" t="s">
        <v>2972</v>
      </c>
      <c r="E51" s="4" t="str">
        <f>IFERROR(__xludf.DUMMYFUNCTION("GOOGLETRANSLATE(D51, ""he"", ""en"")"),"my boats")</f>
        <v>my boats</v>
      </c>
      <c r="F51" s="21"/>
      <c r="G51" s="21"/>
      <c r="H51" s="21"/>
    </row>
    <row r="52" ht="15.75" customHeight="1">
      <c r="A52" s="6" t="s">
        <v>2973</v>
      </c>
      <c r="B52" s="7" t="s">
        <v>2974</v>
      </c>
      <c r="C52" s="21">
        <v>51.0</v>
      </c>
      <c r="D52" s="22" t="s">
        <v>2975</v>
      </c>
      <c r="E52" s="4" t="str">
        <f>IFERROR(__xludf.DUMMYFUNCTION("GOOGLETRANSLATE(D52, ""he"", ""en"")"),"Suffering")</f>
        <v>Suffering</v>
      </c>
      <c r="F52" s="21"/>
      <c r="G52" s="21"/>
      <c r="H52" s="21"/>
    </row>
    <row r="53" ht="15.75" customHeight="1">
      <c r="A53" s="6" t="s">
        <v>2327</v>
      </c>
      <c r="B53" s="7" t="s">
        <v>2976</v>
      </c>
      <c r="C53" s="21">
        <v>52.0</v>
      </c>
      <c r="D53" s="22" t="s">
        <v>2977</v>
      </c>
      <c r="E53" s="4" t="str">
        <f>IFERROR(__xludf.DUMMYFUNCTION("GOOGLETRANSLATE(D53, ""he"", ""en"")"),"put it")</f>
        <v>put it</v>
      </c>
      <c r="F53" s="21"/>
      <c r="G53" s="21"/>
      <c r="H53" s="21"/>
    </row>
    <row r="54" ht="15.75" customHeight="1">
      <c r="A54" s="6" t="s">
        <v>2978</v>
      </c>
      <c r="B54" s="7" t="s">
        <v>2979</v>
      </c>
      <c r="C54" s="21">
        <v>53.0</v>
      </c>
      <c r="D54" s="22" t="s">
        <v>2346</v>
      </c>
      <c r="E54" s="4" t="str">
        <f>IFERROR(__xludf.DUMMYFUNCTION("GOOGLETRANSLATE(D54, ""he"", ""en"")"),"his forces")</f>
        <v>his forces</v>
      </c>
      <c r="F54" s="21"/>
      <c r="G54" s="21"/>
      <c r="H54" s="21"/>
    </row>
    <row r="55" ht="15.75" customHeight="1">
      <c r="A55" s="8" t="s">
        <v>143</v>
      </c>
      <c r="B55" s="1">
        <v>8.0</v>
      </c>
      <c r="C55" s="21">
        <v>54.0</v>
      </c>
      <c r="D55" s="22" t="s">
        <v>2978</v>
      </c>
      <c r="E55" s="4" t="str">
        <f>IFERROR(__xludf.DUMMYFUNCTION("GOOGLETRANSLATE(D55, ""he"", ""en"")"),"Measured")</f>
        <v>Measured</v>
      </c>
      <c r="F55" s="21"/>
      <c r="G55" s="21"/>
      <c r="H55" s="21"/>
    </row>
    <row r="56" ht="15.75" customHeight="1">
      <c r="A56" s="6" t="s">
        <v>2980</v>
      </c>
      <c r="B56" s="7" t="s">
        <v>2981</v>
      </c>
      <c r="C56" s="21">
        <v>55.0</v>
      </c>
      <c r="D56" s="22" t="s">
        <v>2982</v>
      </c>
      <c r="E56" s="4" t="str">
        <f>IFERROR(__xludf.DUMMYFUNCTION("GOOGLETRANSLATE(D56, ""he"", ""en"")"),"Transition:")</f>
        <v>Transition:</v>
      </c>
      <c r="F56" s="21"/>
      <c r="G56" s="21"/>
      <c r="H56" s="21"/>
    </row>
    <row r="57" ht="15.75" customHeight="1">
      <c r="A57" s="6" t="s">
        <v>2983</v>
      </c>
      <c r="B57" s="7" t="s">
        <v>2984</v>
      </c>
      <c r="C57" s="21">
        <v>56.0</v>
      </c>
      <c r="D57" s="22" t="s">
        <v>152</v>
      </c>
      <c r="E57" s="4" t="str">
        <f>IFERROR(__xludf.DUMMYFUNCTION("GOOGLETRANSLATE(D57, ""he"", ""en"")"),"{h}")</f>
        <v>{h}</v>
      </c>
      <c r="F57" s="21"/>
      <c r="G57" s="21"/>
      <c r="H57" s="21"/>
    </row>
    <row r="58" ht="15.75" customHeight="1">
      <c r="A58" s="6" t="s">
        <v>2985</v>
      </c>
      <c r="B58" s="7" t="s">
        <v>2986</v>
      </c>
      <c r="C58" s="21">
        <v>57.0</v>
      </c>
      <c r="D58" s="22" t="s">
        <v>2987</v>
      </c>
      <c r="E58" s="4" t="str">
        <f>IFERROR(__xludf.DUMMYFUNCTION("GOOGLETRANSLATE(D58, ""he"", ""en"")"),"in trouble")</f>
        <v>in trouble</v>
      </c>
      <c r="F58" s="21"/>
      <c r="G58" s="21"/>
      <c r="H58" s="21"/>
    </row>
    <row r="59" ht="15.75" customHeight="1">
      <c r="A59" s="6" t="s">
        <v>2988</v>
      </c>
      <c r="B59" s="7" t="s">
        <v>2989</v>
      </c>
      <c r="C59" s="21">
        <v>58.0</v>
      </c>
      <c r="D59" s="22" t="s">
        <v>2983</v>
      </c>
      <c r="E59" s="4" t="str">
        <f>IFERROR(__xludf.DUMMYFUNCTION("GOOGLETRANSLATE(D59, ""he"", ""en"")"),"you read")</f>
        <v>you read</v>
      </c>
      <c r="F59" s="21"/>
      <c r="G59" s="21"/>
      <c r="H59" s="21"/>
    </row>
    <row r="60" ht="15.75" customHeight="1">
      <c r="A60" s="6" t="s">
        <v>2990</v>
      </c>
      <c r="B60" s="7" t="s">
        <v>2991</v>
      </c>
      <c r="C60" s="21">
        <v>59.0</v>
      </c>
      <c r="D60" s="22" t="s">
        <v>2992</v>
      </c>
      <c r="E60" s="4" t="str">
        <f>IFERROR(__xludf.DUMMYFUNCTION("GOOGLETRANSLATE(D60, ""he"", ""en"")"),"And I will rescue you")</f>
        <v>And I will rescue you</v>
      </c>
      <c r="F60" s="21"/>
      <c r="G60" s="21"/>
      <c r="H60" s="21"/>
    </row>
    <row r="61" ht="15.75" customHeight="1">
      <c r="A61" s="6" t="s">
        <v>2993</v>
      </c>
      <c r="B61" s="7" t="s">
        <v>2994</v>
      </c>
      <c r="C61" s="21">
        <v>60.0</v>
      </c>
      <c r="D61" s="22" t="s">
        <v>2988</v>
      </c>
      <c r="E61" s="4" t="str">
        <f>IFERROR(__xludf.DUMMYFUNCTION("GOOGLETRANSLATE(D61, ""he"", ""en"")"),"I will answer you")</f>
        <v>I will answer you</v>
      </c>
      <c r="F61" s="21"/>
      <c r="G61" s="21"/>
      <c r="H61" s="21"/>
    </row>
    <row r="62" ht="15.75" customHeight="1">
      <c r="A62" s="6" t="s">
        <v>2995</v>
      </c>
      <c r="B62" s="7" t="s">
        <v>2996</v>
      </c>
      <c r="C62" s="21">
        <v>61.0</v>
      </c>
      <c r="D62" s="22" t="s">
        <v>2997</v>
      </c>
      <c r="E62" s="4" t="str">
        <f>IFERROR(__xludf.DUMMYFUNCTION("GOOGLETRANSLATE(D62, ""he"", ""en"")"),"secretly")</f>
        <v>secretly</v>
      </c>
      <c r="F62" s="21"/>
      <c r="G62" s="21"/>
      <c r="H62" s="21"/>
    </row>
    <row r="63" ht="15.75" customHeight="1">
      <c r="A63" s="6" t="s">
        <v>533</v>
      </c>
      <c r="B63" s="7" t="s">
        <v>534</v>
      </c>
      <c r="C63" s="21">
        <v>62.0</v>
      </c>
      <c r="D63" s="22" t="s">
        <v>2993</v>
      </c>
      <c r="E63" s="4" t="str">
        <f>IFERROR(__xludf.DUMMYFUNCTION("GOOGLETRANSLATE(D63, ""he"", ""en"")"),"thunder")</f>
        <v>thunder</v>
      </c>
      <c r="F63" s="21"/>
      <c r="G63" s="21"/>
      <c r="H63" s="21"/>
    </row>
    <row r="64" ht="15.75" customHeight="1">
      <c r="A64" s="6" t="s">
        <v>2998</v>
      </c>
      <c r="B64" s="7" t="s">
        <v>2999</v>
      </c>
      <c r="C64" s="21">
        <v>63.0</v>
      </c>
      <c r="D64" s="22" t="s">
        <v>2995</v>
      </c>
      <c r="E64" s="4" t="str">
        <f>IFERROR(__xludf.DUMMYFUNCTION("GOOGLETRANSLATE(D64, ""he"", ""en"")"),"I will test you")</f>
        <v>I will test you</v>
      </c>
      <c r="F64" s="21"/>
      <c r="G64" s="21"/>
      <c r="H64" s="21"/>
    </row>
    <row r="65" ht="15.75" customHeight="1">
      <c r="A65" s="6" t="s">
        <v>3000</v>
      </c>
      <c r="B65" s="7" t="s">
        <v>3001</v>
      </c>
      <c r="C65" s="21">
        <v>64.0</v>
      </c>
      <c r="D65" s="22" t="s">
        <v>533</v>
      </c>
      <c r="E65" s="4" t="str">
        <f>IFERROR(__xludf.DUMMYFUNCTION("GOOGLETRANSLATE(D65, ""he"", ""en"")"),"on")</f>
        <v>on</v>
      </c>
      <c r="F65" s="21"/>
      <c r="G65" s="21"/>
      <c r="H65" s="21"/>
    </row>
    <row r="66" ht="15.75" customHeight="1">
      <c r="A66" s="6" t="s">
        <v>3002</v>
      </c>
      <c r="B66" s="7" t="s">
        <v>92</v>
      </c>
      <c r="C66" s="21">
        <v>65.0</v>
      </c>
      <c r="D66" s="22" t="s">
        <v>2998</v>
      </c>
      <c r="E66" s="4" t="str">
        <f>IFERROR(__xludf.DUMMYFUNCTION("GOOGLETRANSLATE(D66, ""he"", ""en"")"),"who")</f>
        <v>who</v>
      </c>
      <c r="F66" s="21"/>
      <c r="G66" s="21"/>
      <c r="H66" s="21"/>
    </row>
    <row r="67" ht="15.75" customHeight="1">
      <c r="A67" s="8" t="s">
        <v>162</v>
      </c>
      <c r="B67" s="1">
        <v>9.0</v>
      </c>
      <c r="C67" s="21">
        <v>66.0</v>
      </c>
      <c r="D67" s="22" t="s">
        <v>3000</v>
      </c>
      <c r="E67" s="4" t="str">
        <f>IFERROR(__xludf.DUMMYFUNCTION("GOOGLETRANSLATE(D67, ""he"", ""en"")"),"quarrel")</f>
        <v>quarrel</v>
      </c>
      <c r="F67" s="21"/>
      <c r="G67" s="21"/>
      <c r="H67" s="21"/>
    </row>
    <row r="68" ht="15.75" customHeight="1">
      <c r="A68" s="6" t="s">
        <v>3003</v>
      </c>
      <c r="B68" s="7" t="s">
        <v>1002</v>
      </c>
      <c r="C68" s="21">
        <v>67.0</v>
      </c>
      <c r="D68" s="22" t="s">
        <v>315</v>
      </c>
      <c r="E68" s="4" t="str">
        <f>IFERROR(__xludf.DUMMYFUNCTION("GOOGLETRANSLATE(D68, ""he"", ""en"")"),"Cela:")</f>
        <v>Cela:</v>
      </c>
      <c r="F68" s="21"/>
      <c r="G68" s="21"/>
      <c r="H68" s="21"/>
    </row>
    <row r="69" ht="15.75" customHeight="1">
      <c r="A69" s="6" t="s">
        <v>1003</v>
      </c>
      <c r="B69" s="7" t="s">
        <v>1004</v>
      </c>
      <c r="C69" s="21">
        <v>68.0</v>
      </c>
      <c r="D69" s="22" t="s">
        <v>170</v>
      </c>
      <c r="E69" s="4" t="str">
        <f>IFERROR(__xludf.DUMMYFUNCTION("GOOGLETRANSLATE(D69, ""he"", ""en"")"),"{ninth}")</f>
        <v>{ninth}</v>
      </c>
      <c r="F69" s="21"/>
      <c r="G69" s="21"/>
      <c r="H69" s="21"/>
    </row>
    <row r="70" ht="15.75" customHeight="1">
      <c r="A70" s="6" t="s">
        <v>3004</v>
      </c>
      <c r="B70" s="7" t="s">
        <v>3005</v>
      </c>
      <c r="C70" s="21">
        <v>69.0</v>
      </c>
      <c r="D70" s="22" t="s">
        <v>3006</v>
      </c>
      <c r="E70" s="4" t="str">
        <f>IFERROR(__xludf.DUMMYFUNCTION("GOOGLETRANSLATE(D70, ""he"", ""en"")"),"audio")</f>
        <v>audio</v>
      </c>
      <c r="F70" s="21"/>
      <c r="G70" s="21"/>
      <c r="H70" s="21"/>
    </row>
    <row r="71" ht="15.75" customHeight="1">
      <c r="A71" s="6" t="s">
        <v>3007</v>
      </c>
      <c r="B71" s="7" t="s">
        <v>3008</v>
      </c>
      <c r="C71" s="21">
        <v>70.0</v>
      </c>
      <c r="D71" s="22" t="s">
        <v>1005</v>
      </c>
      <c r="E71" s="4" t="str">
        <f>IFERROR(__xludf.DUMMYFUNCTION("GOOGLETRANSLATE(D71, ""he"", ""en"")"),"my people")</f>
        <v>my people</v>
      </c>
      <c r="F71" s="21"/>
      <c r="G71" s="21"/>
      <c r="H71" s="21"/>
    </row>
    <row r="72" ht="15.75" customHeight="1">
      <c r="A72" s="6" t="s">
        <v>2131</v>
      </c>
      <c r="B72" s="7" t="s">
        <v>3009</v>
      </c>
      <c r="C72" s="21">
        <v>71.0</v>
      </c>
      <c r="D72" s="22" t="s">
        <v>3004</v>
      </c>
      <c r="E72" s="4" t="str">
        <f>IFERROR(__xludf.DUMMYFUNCTION("GOOGLETRANSLATE(D72, ""he"", ""en"")"),"and a conference")</f>
        <v>and a conference</v>
      </c>
      <c r="F72" s="21"/>
      <c r="G72" s="21"/>
      <c r="H72" s="21"/>
    </row>
    <row r="73" ht="15.75" customHeight="1">
      <c r="A73" s="6" t="s">
        <v>726</v>
      </c>
      <c r="B73" s="7" t="s">
        <v>727</v>
      </c>
      <c r="C73" s="21">
        <v>72.0</v>
      </c>
      <c r="D73" s="22" t="s">
        <v>3010</v>
      </c>
      <c r="E73" s="4" t="str">
        <f>IFERROR(__xludf.DUMMYFUNCTION("GOOGLETRANSLATE(D73, ""he"", ""en"")"),"in you")</f>
        <v>in you</v>
      </c>
      <c r="F73" s="21"/>
      <c r="G73" s="21"/>
      <c r="H73" s="21"/>
    </row>
    <row r="74" ht="15.75" customHeight="1">
      <c r="A74" s="6" t="s">
        <v>3011</v>
      </c>
      <c r="B74" s="7" t="s">
        <v>3012</v>
      </c>
      <c r="C74" s="21">
        <v>73.0</v>
      </c>
      <c r="D74" s="22" t="s">
        <v>1624</v>
      </c>
      <c r="E74" s="4" t="str">
        <f>IFERROR(__xludf.DUMMYFUNCTION("GOOGLETRANSLATE(D74, ""he"", ""en"")"),"Israel")</f>
        <v>Israel</v>
      </c>
      <c r="F74" s="21"/>
      <c r="G74" s="21"/>
      <c r="H74" s="21"/>
    </row>
    <row r="75" ht="15.75" customHeight="1">
      <c r="A75" s="6" t="s">
        <v>3013</v>
      </c>
      <c r="B75" s="7" t="s">
        <v>3014</v>
      </c>
      <c r="C75" s="21">
        <v>74.0</v>
      </c>
      <c r="D75" s="22" t="s">
        <v>726</v>
      </c>
      <c r="E75" s="4" t="str">
        <f>IFERROR(__xludf.DUMMYFUNCTION("GOOGLETRANSLATE(D75, ""he"", ""en"")"),"if")</f>
        <v>if</v>
      </c>
      <c r="F75" s="21"/>
      <c r="G75" s="21"/>
      <c r="H75" s="21"/>
    </row>
    <row r="76" ht="15.75" customHeight="1">
      <c r="A76" s="8" t="s">
        <v>197</v>
      </c>
      <c r="B76" s="1">
        <v>10.0</v>
      </c>
      <c r="C76" s="21">
        <v>75.0</v>
      </c>
      <c r="D76" s="22" t="s">
        <v>3015</v>
      </c>
      <c r="E76" s="4" t="str">
        <f>IFERROR(__xludf.DUMMYFUNCTION("GOOGLETRANSLATE(D76, ""he"", ""en"")"),"listen")</f>
        <v>listen</v>
      </c>
      <c r="F76" s="21"/>
      <c r="G76" s="21"/>
      <c r="H76" s="21"/>
    </row>
    <row r="77" ht="15.75" customHeight="1">
      <c r="A77" s="6" t="s">
        <v>132</v>
      </c>
      <c r="B77" s="7" t="s">
        <v>14</v>
      </c>
      <c r="C77" s="21">
        <v>76.0</v>
      </c>
      <c r="D77" s="22" t="s">
        <v>3016</v>
      </c>
      <c r="E77" s="4" t="str">
        <f>IFERROR(__xludf.DUMMYFUNCTION("GOOGLETRANSLATE(D77, ""he"", ""en"")"),"me:")</f>
        <v>me:</v>
      </c>
      <c r="F77" s="21"/>
      <c r="G77" s="21"/>
      <c r="H77" s="21"/>
    </row>
    <row r="78" ht="15.75" customHeight="1">
      <c r="A78" s="6" t="s">
        <v>3017</v>
      </c>
      <c r="B78" s="7" t="s">
        <v>3018</v>
      </c>
      <c r="C78" s="21">
        <v>77.0</v>
      </c>
      <c r="D78" s="22" t="s">
        <v>216</v>
      </c>
      <c r="E78" s="4" t="str">
        <f>IFERROR(__xludf.DUMMYFUNCTION("GOOGLETRANSLATE(D78, ""he"", ""en"")"),"{y}")</f>
        <v>{y}</v>
      </c>
      <c r="F78" s="21"/>
      <c r="G78" s="21"/>
      <c r="H78" s="21"/>
    </row>
    <row r="79" ht="15.75" customHeight="1">
      <c r="A79" s="6" t="s">
        <v>3019</v>
      </c>
      <c r="B79" s="7" t="s">
        <v>3020</v>
      </c>
      <c r="C79" s="21">
        <v>78.0</v>
      </c>
      <c r="D79" s="22" t="s">
        <v>132</v>
      </c>
      <c r="E79" s="4" t="str">
        <f>IFERROR(__xludf.DUMMYFUNCTION("GOOGLETRANSLATE(D79, ""he"", ""en"")"),"not")</f>
        <v>not</v>
      </c>
      <c r="F79" s="21"/>
      <c r="G79" s="21"/>
      <c r="H79" s="21"/>
    </row>
    <row r="80" ht="15.75" customHeight="1">
      <c r="A80" s="6" t="s">
        <v>723</v>
      </c>
      <c r="B80" s="7" t="s">
        <v>34</v>
      </c>
      <c r="C80" s="21">
        <v>79.0</v>
      </c>
      <c r="D80" s="22" t="s">
        <v>3017</v>
      </c>
      <c r="E80" s="4" t="str">
        <f>IFERROR(__xludf.DUMMYFUNCTION("GOOGLETRANSLATE(D80, ""he"", ""en"")"),"will be")</f>
        <v>will be</v>
      </c>
      <c r="F80" s="21"/>
      <c r="G80" s="21"/>
      <c r="H80" s="21"/>
    </row>
    <row r="81" ht="15.75" customHeight="1">
      <c r="A81" s="6" t="s">
        <v>3021</v>
      </c>
      <c r="B81" s="7" t="s">
        <v>3022</v>
      </c>
      <c r="C81" s="21">
        <v>80.0</v>
      </c>
      <c r="D81" s="22" t="s">
        <v>3019</v>
      </c>
      <c r="E81" s="4" t="str">
        <f>IFERROR(__xludf.DUMMYFUNCTION("GOOGLETRANSLATE(D81, ""he"", ""en"")"),"in you")</f>
        <v>in you</v>
      </c>
      <c r="F81" s="21"/>
      <c r="G81" s="21"/>
      <c r="H81" s="21"/>
    </row>
    <row r="82" ht="15.75" customHeight="1">
      <c r="A82" s="6" t="s">
        <v>144</v>
      </c>
      <c r="B82" s="7" t="s">
        <v>137</v>
      </c>
      <c r="C82" s="21">
        <v>81.0</v>
      </c>
      <c r="D82" s="22" t="s">
        <v>723</v>
      </c>
      <c r="E82" s="4" t="str">
        <f>IFERROR(__xludf.DUMMYFUNCTION("GOOGLETRANSLATE(D82, ""he"", ""en"")"),"to")</f>
        <v>to</v>
      </c>
      <c r="F82" s="21"/>
      <c r="G82" s="21"/>
      <c r="H82" s="21"/>
    </row>
    <row r="83" ht="15.75" customHeight="1">
      <c r="A83" s="6" t="s">
        <v>3023</v>
      </c>
      <c r="B83" s="7" t="s">
        <v>3024</v>
      </c>
      <c r="C83" s="21">
        <v>82.0</v>
      </c>
      <c r="D83" s="22" t="s">
        <v>3021</v>
      </c>
      <c r="E83" s="4" t="str">
        <f>IFERROR(__xludf.DUMMYFUNCTION("GOOGLETRANSLATE(D83, ""he"", ""en"")"),"foreign")</f>
        <v>foreign</v>
      </c>
      <c r="F83" s="21"/>
      <c r="G83" s="21"/>
      <c r="H83" s="21"/>
    </row>
    <row r="84" ht="15.75" customHeight="1">
      <c r="A84" s="6" t="s">
        <v>3025</v>
      </c>
      <c r="B84" s="7" t="s">
        <v>555</v>
      </c>
      <c r="C84" s="21">
        <v>83.0</v>
      </c>
      <c r="D84" s="22" t="s">
        <v>144</v>
      </c>
      <c r="E84" s="4" t="str">
        <f>IFERROR(__xludf.DUMMYFUNCTION("GOOGLETRANSLATE(D84, ""he"", ""en"")"),"and not")</f>
        <v>and not</v>
      </c>
      <c r="F84" s="21"/>
      <c r="G84" s="21"/>
      <c r="H84" s="21"/>
    </row>
    <row r="85" ht="15.75" customHeight="1">
      <c r="A85" s="6" t="s">
        <v>3026</v>
      </c>
      <c r="B85" s="7" t="s">
        <v>3027</v>
      </c>
      <c r="C85" s="21">
        <v>84.0</v>
      </c>
      <c r="D85" s="22" t="s">
        <v>3028</v>
      </c>
      <c r="E85" s="4" t="str">
        <f>IFERROR(__xludf.DUMMYFUNCTION("GOOGLETRANSLATE(D85, ""he"", ""en"")"),"bow down")</f>
        <v>bow down</v>
      </c>
      <c r="F85" s="21"/>
      <c r="G85" s="21"/>
      <c r="H85" s="21"/>
    </row>
    <row r="86" ht="15.75" customHeight="1">
      <c r="A86" s="8" t="s">
        <v>215</v>
      </c>
      <c r="B86" s="1">
        <v>11.0</v>
      </c>
      <c r="C86" s="21">
        <v>85.0</v>
      </c>
      <c r="D86" s="22" t="s">
        <v>3025</v>
      </c>
      <c r="E86" s="4" t="str">
        <f>IFERROR(__xludf.DUMMYFUNCTION("GOOGLETRANSLATE(D86, ""he"", ""en"")"),"to God")</f>
        <v>to God</v>
      </c>
      <c r="F86" s="21"/>
      <c r="G86" s="21"/>
      <c r="H86" s="21"/>
    </row>
    <row r="87" ht="15.75" customHeight="1">
      <c r="A87" s="6" t="s">
        <v>84</v>
      </c>
      <c r="B87" s="7" t="s">
        <v>3029</v>
      </c>
      <c r="C87" s="21">
        <v>86.0</v>
      </c>
      <c r="D87" s="22" t="s">
        <v>3030</v>
      </c>
      <c r="E87" s="4" t="str">
        <f>IFERROR(__xludf.DUMMYFUNCTION("GOOGLETRANSLATE(D87, ""he"", ""en"")"),"foreign land:")</f>
        <v>foreign land:</v>
      </c>
      <c r="F87" s="21"/>
      <c r="G87" s="21"/>
      <c r="H87" s="21"/>
    </row>
    <row r="88" ht="15.75" customHeight="1">
      <c r="A88" s="6" t="s">
        <v>180</v>
      </c>
      <c r="B88" s="7" t="s">
        <v>2670</v>
      </c>
      <c r="C88" s="21">
        <v>87.0</v>
      </c>
      <c r="D88" s="22" t="s">
        <v>233</v>
      </c>
      <c r="E88" s="4" t="str">
        <f>IFERROR(__xludf.DUMMYFUNCTION("GOOGLETRANSLATE(D88, ""he"", ""en"")"),"{y}")</f>
        <v>{y}</v>
      </c>
      <c r="F88" s="21"/>
      <c r="G88" s="21"/>
      <c r="H88" s="21"/>
    </row>
    <row r="89" ht="15.75" customHeight="1">
      <c r="A89" s="6" t="s">
        <v>3031</v>
      </c>
      <c r="B89" s="7" t="s">
        <v>3032</v>
      </c>
      <c r="C89" s="21">
        <v>88.0</v>
      </c>
      <c r="D89" s="22" t="s">
        <v>84</v>
      </c>
      <c r="E89" s="4" t="str">
        <f>IFERROR(__xludf.DUMMYFUNCTION("GOOGLETRANSLATE(D89, ""he"", ""en"")"),"vertical")</f>
        <v>vertical</v>
      </c>
      <c r="F89" s="21"/>
      <c r="G89" s="21"/>
      <c r="H89" s="21"/>
    </row>
    <row r="90" ht="15.75" customHeight="1">
      <c r="A90" s="6" t="s">
        <v>3033</v>
      </c>
      <c r="B90" s="7" t="s">
        <v>3034</v>
      </c>
      <c r="C90" s="21">
        <v>89.0</v>
      </c>
      <c r="D90" s="22" t="s">
        <v>180</v>
      </c>
      <c r="E90" s="4" t="str">
        <f>IFERROR(__xludf.DUMMYFUNCTION("GOOGLETRANSLATE(D90, ""he"", ""en"")"),"Jehovah")</f>
        <v>Jehovah</v>
      </c>
      <c r="F90" s="21"/>
      <c r="G90" s="21"/>
      <c r="H90" s="21"/>
    </row>
    <row r="91" ht="15.75" customHeight="1">
      <c r="A91" s="6" t="s">
        <v>3035</v>
      </c>
      <c r="B91" s="7" t="s">
        <v>3036</v>
      </c>
      <c r="C91" s="21">
        <v>90.0</v>
      </c>
      <c r="D91" s="22" t="s">
        <v>3031</v>
      </c>
      <c r="E91" s="4" t="str">
        <f>IFERROR(__xludf.DUMMYFUNCTION("GOOGLETRANSLATE(D91, ""he"", ""en"")"),"your god")</f>
        <v>your god</v>
      </c>
      <c r="F91" s="21"/>
      <c r="G91" s="21"/>
      <c r="H91" s="21"/>
    </row>
    <row r="92" ht="15.75" customHeight="1">
      <c r="A92" s="8" t="s">
        <v>1972</v>
      </c>
      <c r="B92" s="1" t="s">
        <v>3037</v>
      </c>
      <c r="C92" s="21">
        <v>91.0</v>
      </c>
      <c r="D92" s="22" t="s">
        <v>3038</v>
      </c>
      <c r="E92" s="4" t="str">
        <f>IFERROR(__xludf.DUMMYFUNCTION("GOOGLETRANSLATE(D92, ""he"", ""en"")"),"Your Highness")</f>
        <v>Your Highness</v>
      </c>
      <c r="F92" s="21"/>
      <c r="G92" s="21"/>
      <c r="H92" s="21"/>
    </row>
    <row r="93" ht="15.75" customHeight="1">
      <c r="A93" s="8" t="s">
        <v>3039</v>
      </c>
      <c r="B93" s="1" t="s">
        <v>3040</v>
      </c>
      <c r="C93" s="21">
        <v>92.0</v>
      </c>
      <c r="D93" s="22" t="s">
        <v>3035</v>
      </c>
      <c r="E93" s="4" t="str">
        <f>IFERROR(__xludf.DUMMYFUNCTION("GOOGLETRANSLATE(D93, ""he"", ""en"")"),"from a country")</f>
        <v>from a country</v>
      </c>
      <c r="F93" s="21"/>
      <c r="G93" s="21"/>
      <c r="H93" s="21"/>
    </row>
    <row r="94" ht="15.75" customHeight="1">
      <c r="A94" s="8" t="s">
        <v>3041</v>
      </c>
      <c r="B94" s="1" t="s">
        <v>3042</v>
      </c>
      <c r="C94" s="21">
        <v>93.0</v>
      </c>
      <c r="D94" s="22" t="s">
        <v>1206</v>
      </c>
      <c r="E94" s="4" t="str">
        <f>IFERROR(__xludf.DUMMYFUNCTION("GOOGLETRANSLATE(D94, ""he"", ""en"")"),"Egypt")</f>
        <v>Egypt</v>
      </c>
      <c r="F94" s="21"/>
      <c r="G94" s="21"/>
      <c r="H94" s="21"/>
    </row>
    <row r="95" ht="15.75" customHeight="1">
      <c r="A95" s="8" t="s">
        <v>3043</v>
      </c>
      <c r="B95" s="1" t="s">
        <v>3044</v>
      </c>
      <c r="C95" s="21">
        <v>94.0</v>
      </c>
      <c r="D95" s="22" t="s">
        <v>3045</v>
      </c>
      <c r="E95" s="4" t="str">
        <f>IFERROR(__xludf.DUMMYFUNCTION("GOOGLETRANSLATE(D95, ""he"", ""en"")"),"the wide")</f>
        <v>the wide</v>
      </c>
      <c r="F95" s="21"/>
      <c r="G95" s="21"/>
      <c r="H95" s="21"/>
    </row>
    <row r="96" ht="15.75" customHeight="1">
      <c r="A96" s="8" t="s">
        <v>472</v>
      </c>
      <c r="B96" s="1">
        <v>12.0</v>
      </c>
      <c r="C96" s="21">
        <v>95.0</v>
      </c>
      <c r="D96" s="22" t="s">
        <v>3046</v>
      </c>
      <c r="E96" s="4" t="str">
        <f>IFERROR(__xludf.DUMMYFUNCTION("GOOGLETRANSLATE(D96, ""he"", ""en"")"),"your mouth")</f>
        <v>your mouth</v>
      </c>
      <c r="F96" s="21"/>
      <c r="G96" s="21"/>
      <c r="H96" s="21"/>
    </row>
    <row r="97" ht="15.75" customHeight="1">
      <c r="A97" s="6" t="s">
        <v>144</v>
      </c>
      <c r="B97" s="7" t="s">
        <v>137</v>
      </c>
      <c r="C97" s="21">
        <v>96.0</v>
      </c>
      <c r="D97" s="22" t="s">
        <v>3047</v>
      </c>
      <c r="E97" s="4" t="str">
        <f>IFERROR(__xludf.DUMMYFUNCTION("GOOGLETRANSLATE(D97, ""he"", ""en"")"),"And Amalahu:")</f>
        <v>And Amalahu:</v>
      </c>
      <c r="F97" s="21"/>
      <c r="G97" s="21"/>
      <c r="H97" s="21"/>
    </row>
    <row r="98" ht="15.75" customHeight="1">
      <c r="A98" s="6" t="s">
        <v>2121</v>
      </c>
      <c r="B98" s="7" t="s">
        <v>3048</v>
      </c>
      <c r="C98" s="21">
        <v>97.0</v>
      </c>
      <c r="D98" s="22" t="s">
        <v>477</v>
      </c>
      <c r="E98" s="4" t="str">
        <f>IFERROR(__xludf.DUMMYFUNCTION("GOOGLETRANSLATE(D98, ""he"", ""en"")"),"{12}")</f>
        <v>{12}</v>
      </c>
      <c r="F98" s="21"/>
      <c r="G98" s="21"/>
      <c r="H98" s="21"/>
    </row>
    <row r="99" ht="15.75" customHeight="1">
      <c r="A99" s="6" t="s">
        <v>1003</v>
      </c>
      <c r="B99" s="7" t="s">
        <v>1004</v>
      </c>
      <c r="C99" s="21">
        <v>98.0</v>
      </c>
      <c r="D99" s="22" t="s">
        <v>144</v>
      </c>
      <c r="E99" s="4" t="str">
        <f>IFERROR(__xludf.DUMMYFUNCTION("GOOGLETRANSLATE(D99, ""he"", ""en"")"),"and not")</f>
        <v>and not</v>
      </c>
      <c r="F99" s="21"/>
      <c r="G99" s="21"/>
      <c r="H99" s="21"/>
    </row>
    <row r="100" ht="15.75" customHeight="1">
      <c r="A100" s="6" t="s">
        <v>3049</v>
      </c>
      <c r="B100" s="7" t="s">
        <v>3050</v>
      </c>
      <c r="C100" s="21">
        <v>99.0</v>
      </c>
      <c r="D100" s="22" t="s">
        <v>1406</v>
      </c>
      <c r="E100" s="4" t="str">
        <f>IFERROR(__xludf.DUMMYFUNCTION("GOOGLETRANSLATE(D100, ""he"", ""en"")"),"audio")</f>
        <v>audio</v>
      </c>
      <c r="F100" s="21"/>
      <c r="G100" s="21"/>
      <c r="H100" s="21"/>
    </row>
    <row r="101" ht="15.75" customHeight="1">
      <c r="A101" s="6" t="s">
        <v>3051</v>
      </c>
      <c r="B101" s="7" t="s">
        <v>3052</v>
      </c>
      <c r="C101" s="21">
        <v>100.0</v>
      </c>
      <c r="D101" s="22" t="s">
        <v>1005</v>
      </c>
      <c r="E101" s="4" t="str">
        <f>IFERROR(__xludf.DUMMYFUNCTION("GOOGLETRANSLATE(D101, ""he"", ""en"")"),"my people")</f>
        <v>my people</v>
      </c>
      <c r="F101" s="21"/>
      <c r="G101" s="21"/>
      <c r="H101" s="21"/>
    </row>
    <row r="102" ht="15.75" customHeight="1">
      <c r="A102" s="6" t="s">
        <v>132</v>
      </c>
      <c r="B102" s="7" t="s">
        <v>14</v>
      </c>
      <c r="C102" s="21">
        <v>101.0</v>
      </c>
      <c r="D102" s="22" t="s">
        <v>3049</v>
      </c>
      <c r="E102" s="4" t="str">
        <f>IFERROR(__xludf.DUMMYFUNCTION("GOOGLETRANSLATE(D102, ""he"", ""en"")"),"to my voice")</f>
        <v>to my voice</v>
      </c>
      <c r="F102" s="21"/>
      <c r="G102" s="21"/>
      <c r="H102" s="21"/>
    </row>
    <row r="103" ht="15.75" customHeight="1">
      <c r="A103" s="6" t="s">
        <v>585</v>
      </c>
      <c r="B103" s="7" t="s">
        <v>3053</v>
      </c>
      <c r="C103" s="21">
        <v>102.0</v>
      </c>
      <c r="D103" s="22" t="s">
        <v>3054</v>
      </c>
      <c r="E103" s="4" t="str">
        <f>IFERROR(__xludf.DUMMYFUNCTION("GOOGLETRANSLATE(D103, ""he"", ""en"")"),"And Israel")</f>
        <v>And Israel</v>
      </c>
      <c r="F103" s="21"/>
      <c r="G103" s="21"/>
      <c r="H103" s="21"/>
    </row>
    <row r="104" ht="15.75" customHeight="1">
      <c r="A104" s="6" t="s">
        <v>3013</v>
      </c>
      <c r="B104" s="7" t="s">
        <v>3014</v>
      </c>
      <c r="C104" s="21">
        <v>103.0</v>
      </c>
      <c r="D104" s="22" t="s">
        <v>132</v>
      </c>
      <c r="E104" s="4" t="str">
        <f>IFERROR(__xludf.DUMMYFUNCTION("GOOGLETRANSLATE(D104, ""he"", ""en"")"),"not")</f>
        <v>not</v>
      </c>
      <c r="F104" s="21"/>
      <c r="G104" s="21"/>
      <c r="H104" s="21"/>
    </row>
    <row r="105" ht="15.75" customHeight="1">
      <c r="A105" s="8" t="s">
        <v>508</v>
      </c>
      <c r="B105" s="1">
        <v>13.0</v>
      </c>
      <c r="C105" s="21">
        <v>104.0</v>
      </c>
      <c r="D105" s="22" t="s">
        <v>585</v>
      </c>
      <c r="E105" s="4" t="str">
        <f>IFERROR(__xludf.DUMMYFUNCTION("GOOGLETRANSLATE(D105, ""he"", ""en"")"),"father")</f>
        <v>father</v>
      </c>
      <c r="F105" s="21"/>
      <c r="G105" s="21"/>
      <c r="H105" s="21"/>
    </row>
    <row r="106" ht="15.75" customHeight="1">
      <c r="A106" s="6" t="s">
        <v>3055</v>
      </c>
      <c r="B106" s="7" t="s">
        <v>3056</v>
      </c>
      <c r="C106" s="21">
        <v>105.0</v>
      </c>
      <c r="D106" s="22" t="s">
        <v>3016</v>
      </c>
      <c r="E106" s="4" t="str">
        <f>IFERROR(__xludf.DUMMYFUNCTION("GOOGLETRANSLATE(D106, ""he"", ""en"")"),"me:")</f>
        <v>me:</v>
      </c>
      <c r="F106" s="21"/>
      <c r="G106" s="21"/>
      <c r="H106" s="21"/>
    </row>
    <row r="107" ht="15.75" customHeight="1">
      <c r="A107" s="6" t="s">
        <v>3057</v>
      </c>
      <c r="B107" s="7" t="s">
        <v>3058</v>
      </c>
      <c r="C107" s="21">
        <v>106.0</v>
      </c>
      <c r="D107" s="22" t="s">
        <v>513</v>
      </c>
      <c r="E107" s="4" t="str">
        <f>IFERROR(__xludf.DUMMYFUNCTION("GOOGLETRANSLATE(D107, ""he"", ""en"")"),"{13}")</f>
        <v>{13}</v>
      </c>
      <c r="F107" s="21"/>
      <c r="G107" s="21"/>
      <c r="H107" s="21"/>
    </row>
    <row r="108" ht="15.75" customHeight="1">
      <c r="A108" s="6" t="s">
        <v>3059</v>
      </c>
      <c r="B108" s="7" t="s">
        <v>3060</v>
      </c>
      <c r="C108" s="21">
        <v>107.0</v>
      </c>
      <c r="D108" s="22" t="s">
        <v>3061</v>
      </c>
      <c r="E108" s="4" t="str">
        <f>IFERROR(__xludf.DUMMYFUNCTION("GOOGLETRANSLATE(D108, ""he"", ""en"")"),"And I sent him")</f>
        <v>And I sent him</v>
      </c>
      <c r="F108" s="21"/>
      <c r="G108" s="21"/>
      <c r="H108" s="21"/>
    </row>
    <row r="109" ht="15.75" customHeight="1">
      <c r="A109" s="6" t="s">
        <v>3062</v>
      </c>
      <c r="B109" s="7" t="s">
        <v>3063</v>
      </c>
      <c r="C109" s="21">
        <v>108.0</v>
      </c>
      <c r="D109" s="22" t="s">
        <v>3064</v>
      </c>
      <c r="E109" s="4" t="str">
        <f>IFERROR(__xludf.DUMMYFUNCTION("GOOGLETRANSLATE(D109, ""he"", ""en"")"),"Voluntarily")</f>
        <v>Voluntarily</v>
      </c>
      <c r="F109" s="21"/>
      <c r="G109" s="21"/>
      <c r="H109" s="21"/>
    </row>
    <row r="110" ht="15.75" customHeight="1">
      <c r="A110" s="6" t="s">
        <v>3065</v>
      </c>
      <c r="B110" s="7" t="s">
        <v>3066</v>
      </c>
      <c r="C110" s="21">
        <v>109.0</v>
      </c>
      <c r="D110" s="22" t="s">
        <v>3067</v>
      </c>
      <c r="E110" s="4" t="str">
        <f>IFERROR(__xludf.DUMMYFUNCTION("GOOGLETRANSLATE(D110, ""he"", ""en"")"),"their heart")</f>
        <v>their heart</v>
      </c>
      <c r="F110" s="21"/>
      <c r="G110" s="21"/>
      <c r="H110" s="21"/>
    </row>
    <row r="111" ht="15.75" customHeight="1">
      <c r="A111" s="8" t="s">
        <v>784</v>
      </c>
      <c r="B111" s="1">
        <v>14.0</v>
      </c>
      <c r="C111" s="21">
        <v>110.0</v>
      </c>
      <c r="D111" s="22" t="s">
        <v>3062</v>
      </c>
      <c r="E111" s="4" t="str">
        <f>IFERROR(__xludf.DUMMYFUNCTION("GOOGLETRANSLATE(D111, ""he"", ""en"")"),"will go")</f>
        <v>will go</v>
      </c>
      <c r="F111" s="21"/>
      <c r="G111" s="21"/>
      <c r="H111" s="21"/>
    </row>
    <row r="112" ht="15.75" customHeight="1">
      <c r="A112" s="6" t="s">
        <v>3068</v>
      </c>
      <c r="B112" s="7" t="s">
        <v>3069</v>
      </c>
      <c r="C112" s="21">
        <v>111.0</v>
      </c>
      <c r="D112" s="22" t="s">
        <v>3070</v>
      </c>
      <c r="E112" s="4" t="str">
        <f>IFERROR(__xludf.DUMMYFUNCTION("GOOGLETRANSLATE(D112, ""he"", ""en"")"),"in their councils:")</f>
        <v>in their councils:</v>
      </c>
      <c r="F112" s="21"/>
      <c r="G112" s="21"/>
      <c r="H112" s="21"/>
    </row>
    <row r="113" ht="15.75" customHeight="1">
      <c r="A113" s="6" t="s">
        <v>1003</v>
      </c>
      <c r="B113" s="7" t="s">
        <v>1004</v>
      </c>
      <c r="C113" s="21">
        <v>112.0</v>
      </c>
      <c r="D113" s="22" t="s">
        <v>801</v>
      </c>
      <c r="E113" s="4" t="str">
        <f>IFERROR(__xludf.DUMMYFUNCTION("GOOGLETRANSLATE(D113, ""he"", ""en"")"),"{hand}")</f>
        <v>{hand}</v>
      </c>
      <c r="F113" s="21"/>
      <c r="G113" s="21"/>
      <c r="H113" s="21"/>
    </row>
    <row r="114" ht="15.75" customHeight="1">
      <c r="A114" s="6" t="s">
        <v>3071</v>
      </c>
      <c r="B114" s="7" t="s">
        <v>3072</v>
      </c>
      <c r="C114" s="21">
        <v>113.0</v>
      </c>
      <c r="D114" s="22" t="s">
        <v>3073</v>
      </c>
      <c r="E114" s="4" t="str">
        <f>IFERROR(__xludf.DUMMYFUNCTION("GOOGLETRANSLATE(D114, ""he"", ""en"")"),"him")</f>
        <v>him</v>
      </c>
      <c r="F114" s="21"/>
      <c r="G114" s="21"/>
      <c r="H114" s="21"/>
    </row>
    <row r="115" ht="15.75" customHeight="1">
      <c r="A115" s="6" t="s">
        <v>3013</v>
      </c>
      <c r="B115" s="7" t="s">
        <v>3014</v>
      </c>
      <c r="C115" s="21">
        <v>114.0</v>
      </c>
      <c r="D115" s="22" t="s">
        <v>1005</v>
      </c>
      <c r="E115" s="4" t="str">
        <f>IFERROR(__xludf.DUMMYFUNCTION("GOOGLETRANSLATE(D115, ""he"", ""en"")"),"my people")</f>
        <v>my people</v>
      </c>
      <c r="F115" s="21"/>
      <c r="G115" s="21"/>
      <c r="H115" s="21"/>
    </row>
    <row r="116" ht="15.75" customHeight="1">
      <c r="A116" s="6" t="s">
        <v>2131</v>
      </c>
      <c r="B116" s="7" t="s">
        <v>3009</v>
      </c>
      <c r="C116" s="21">
        <v>115.0</v>
      </c>
      <c r="D116" s="22" t="s">
        <v>3074</v>
      </c>
      <c r="E116" s="4" t="str">
        <f>IFERROR(__xludf.DUMMYFUNCTION("GOOGLETRANSLATE(D116, ""he"", ""en"")"),"audio")</f>
        <v>audio</v>
      </c>
      <c r="F116" s="21"/>
      <c r="G116" s="21"/>
      <c r="H116" s="21"/>
    </row>
    <row r="117" ht="15.75" customHeight="1">
      <c r="A117" s="6" t="s">
        <v>3075</v>
      </c>
      <c r="B117" s="7" t="s">
        <v>3076</v>
      </c>
      <c r="C117" s="21">
        <v>116.0</v>
      </c>
      <c r="D117" s="22" t="s">
        <v>3013</v>
      </c>
      <c r="E117" s="4" t="str">
        <f>IFERROR(__xludf.DUMMYFUNCTION("GOOGLETRANSLATE(D117, ""he"", ""en"")"),"me")</f>
        <v>me</v>
      </c>
      <c r="F117" s="21"/>
      <c r="G117" s="21"/>
      <c r="H117" s="21"/>
    </row>
    <row r="118" ht="15.75" customHeight="1">
      <c r="A118" s="6" t="s">
        <v>3077</v>
      </c>
      <c r="B118" s="7" t="s">
        <v>3078</v>
      </c>
      <c r="C118" s="21">
        <v>117.0</v>
      </c>
      <c r="D118" s="22" t="s">
        <v>1624</v>
      </c>
      <c r="E118" s="4" t="str">
        <f>IFERROR(__xludf.DUMMYFUNCTION("GOOGLETRANSLATE(D118, ""he"", ""en"")"),"Israel")</f>
        <v>Israel</v>
      </c>
      <c r="F118" s="21"/>
      <c r="G118" s="21"/>
      <c r="H118" s="21"/>
    </row>
    <row r="119" ht="15.75" customHeight="1">
      <c r="A119" s="8" t="s">
        <v>808</v>
      </c>
      <c r="B119" s="1">
        <v>15.0</v>
      </c>
      <c r="C119" s="21">
        <v>118.0</v>
      </c>
      <c r="D119" s="22" t="s">
        <v>3079</v>
      </c>
      <c r="E119" s="4" t="str">
        <f>IFERROR(__xludf.DUMMYFUNCTION("GOOGLETRANSLATE(D119, ""he"", ""en"")"),"in my way")</f>
        <v>in my way</v>
      </c>
      <c r="F119" s="21"/>
      <c r="G119" s="21"/>
      <c r="H119" s="21"/>
    </row>
    <row r="120" ht="15.75" customHeight="1">
      <c r="A120" s="6" t="s">
        <v>3080</v>
      </c>
      <c r="B120" s="7" t="s">
        <v>3081</v>
      </c>
      <c r="C120" s="21">
        <v>119.0</v>
      </c>
      <c r="D120" s="22" t="s">
        <v>3082</v>
      </c>
      <c r="E120" s="4" t="str">
        <f>IFERROR(__xludf.DUMMYFUNCTION("GOOGLETRANSLATE(D120, ""he"", ""en"")"),"will go:")</f>
        <v>will go:</v>
      </c>
      <c r="F120" s="21"/>
      <c r="G120" s="21"/>
      <c r="H120" s="21"/>
    </row>
    <row r="121" ht="15.75" customHeight="1">
      <c r="A121" s="6" t="s">
        <v>2055</v>
      </c>
      <c r="B121" s="7" t="s">
        <v>2018</v>
      </c>
      <c r="C121" s="21">
        <v>120.0</v>
      </c>
      <c r="D121" s="22" t="s">
        <v>821</v>
      </c>
      <c r="E121" s="4" t="str">
        <f>IFERROR(__xludf.DUMMYFUNCTION("GOOGLETRANSLATE(D121, ""he"", ""en"")"),"{to}")</f>
        <v>{to}</v>
      </c>
      <c r="F121" s="21"/>
      <c r="G121" s="21"/>
      <c r="H121" s="21"/>
    </row>
    <row r="122" ht="15.75" customHeight="1">
      <c r="A122" s="6" t="s">
        <v>3083</v>
      </c>
      <c r="B122" s="7" t="s">
        <v>3084</v>
      </c>
      <c r="C122" s="21">
        <v>121.0</v>
      </c>
      <c r="D122" s="22" t="s">
        <v>3085</v>
      </c>
      <c r="E122" s="4" t="str">
        <f>IFERROR(__xludf.DUMMYFUNCTION("GOOGLETRANSLATE(D122, ""he"", ""en"")"),"almost")</f>
        <v>almost</v>
      </c>
      <c r="F122" s="21"/>
      <c r="G122" s="21"/>
      <c r="H122" s="21"/>
    </row>
    <row r="123" ht="15.75" customHeight="1">
      <c r="A123" s="6" t="s">
        <v>112</v>
      </c>
      <c r="B123" s="7" t="s">
        <v>2474</v>
      </c>
      <c r="C123" s="21">
        <v>122.0</v>
      </c>
      <c r="D123" s="22" t="s">
        <v>2055</v>
      </c>
      <c r="E123" s="4" t="str">
        <f>IFERROR(__xludf.DUMMYFUNCTION("GOOGLETRANSLATE(D123, ""he"", ""en"")"),"their enemies")</f>
        <v>their enemies</v>
      </c>
      <c r="F123" s="21"/>
      <c r="G123" s="21"/>
      <c r="H123" s="21"/>
    </row>
    <row r="124" ht="15.75" customHeight="1">
      <c r="A124" s="6" t="s">
        <v>533</v>
      </c>
      <c r="B124" s="7" t="s">
        <v>534</v>
      </c>
      <c r="C124" s="21">
        <v>123.0</v>
      </c>
      <c r="D124" s="22" t="s">
        <v>3083</v>
      </c>
      <c r="E124" s="4" t="str">
        <f>IFERROR(__xludf.DUMMYFUNCTION("GOOGLETRANSLATE(D124, ""he"", ""en"")"),"I will surrender")</f>
        <v>I will surrender</v>
      </c>
      <c r="F124" s="21"/>
      <c r="G124" s="21"/>
      <c r="H124" s="21"/>
    </row>
    <row r="125" ht="15.75" customHeight="1">
      <c r="A125" s="6" t="s">
        <v>3086</v>
      </c>
      <c r="B125" s="7" t="s">
        <v>3087</v>
      </c>
      <c r="C125" s="21">
        <v>124.0</v>
      </c>
      <c r="D125" s="22" t="s">
        <v>2458</v>
      </c>
      <c r="E125" s="4" t="str">
        <f>IFERROR(__xludf.DUMMYFUNCTION("GOOGLETRANSLATE(D125, ""he"", ""en"")"),"and on")</f>
        <v>and on</v>
      </c>
      <c r="F125" s="21"/>
      <c r="G125" s="21"/>
      <c r="H125" s="21"/>
    </row>
    <row r="126" ht="15.75" customHeight="1">
      <c r="A126" s="6" t="s">
        <v>3088</v>
      </c>
      <c r="B126" s="7" t="s">
        <v>3089</v>
      </c>
      <c r="C126" s="21">
        <v>125.0</v>
      </c>
      <c r="D126" s="22" t="s">
        <v>3086</v>
      </c>
      <c r="E126" s="4" t="str">
        <f>IFERROR(__xludf.DUMMYFUNCTION("GOOGLETRANSLATE(D126, ""he"", ""en"")"),"their arrows")</f>
        <v>their arrows</v>
      </c>
      <c r="F126" s="21"/>
      <c r="G126" s="21"/>
      <c r="H126" s="21"/>
    </row>
    <row r="127" ht="15.75" customHeight="1">
      <c r="A127" s="6" t="s">
        <v>574</v>
      </c>
      <c r="B127" s="7" t="s">
        <v>3090</v>
      </c>
      <c r="C127" s="21">
        <v>126.0</v>
      </c>
      <c r="D127" s="22" t="s">
        <v>3091</v>
      </c>
      <c r="E127" s="4" t="str">
        <f>IFERROR(__xludf.DUMMYFUNCTION("GOOGLETRANSLATE(D127, ""he"", ""en"")"),"I will put")</f>
        <v>I will put</v>
      </c>
      <c r="F127" s="21"/>
      <c r="G127" s="21"/>
      <c r="H127" s="21"/>
    </row>
    <row r="128" ht="15.75" customHeight="1">
      <c r="A128" s="8" t="s">
        <v>828</v>
      </c>
      <c r="B128" s="1">
        <v>16.0</v>
      </c>
      <c r="C128" s="21">
        <v>127.0</v>
      </c>
      <c r="D128" s="22" t="s">
        <v>3092</v>
      </c>
      <c r="E128" s="4" t="str">
        <f>IFERROR(__xludf.DUMMYFUNCTION("GOOGLETRANSLATE(D128, ""he"", ""en"")"),"My hand:")</f>
        <v>My hand:</v>
      </c>
      <c r="F128" s="21"/>
      <c r="G128" s="21"/>
      <c r="H128" s="21"/>
    </row>
    <row r="129" ht="15.75" customHeight="1">
      <c r="A129" s="8" t="s">
        <v>3093</v>
      </c>
      <c r="B129" s="1" t="s">
        <v>3094</v>
      </c>
      <c r="C129" s="21">
        <v>128.0</v>
      </c>
      <c r="D129" s="22" t="s">
        <v>848</v>
      </c>
      <c r="E129" s="4" t="str">
        <f>IFERROR(__xludf.DUMMYFUNCTION("GOOGLETRANSLATE(D129, ""he"", ""en"")"),"{16}")</f>
        <v>{16}</v>
      </c>
      <c r="F129" s="21"/>
      <c r="G129" s="21"/>
      <c r="H129" s="21"/>
    </row>
    <row r="130" ht="15.75" customHeight="1">
      <c r="A130" s="8" t="s">
        <v>1379</v>
      </c>
      <c r="B130" s="1" t="s">
        <v>3095</v>
      </c>
      <c r="C130" s="21">
        <v>129.0</v>
      </c>
      <c r="D130" s="22" t="s">
        <v>3096</v>
      </c>
      <c r="E130" s="4" t="str">
        <f>IFERROR(__xludf.DUMMYFUNCTION("GOOGLETRANSLATE(D130, ""he"", ""en"")"),"Transformer")</f>
        <v>Transformer</v>
      </c>
      <c r="F130" s="21"/>
      <c r="G130" s="21"/>
      <c r="H130" s="21"/>
    </row>
    <row r="131" ht="15.75" customHeight="1">
      <c r="A131" s="6" t="s">
        <v>3097</v>
      </c>
      <c r="B131" s="7" t="s">
        <v>3098</v>
      </c>
      <c r="C131" s="21">
        <v>130.0</v>
      </c>
      <c r="D131" s="22" t="s">
        <v>180</v>
      </c>
      <c r="E131" s="4" t="str">
        <f>IFERROR(__xludf.DUMMYFUNCTION("GOOGLETRANSLATE(D131, ""he"", ""en"")"),"Jehovah")</f>
        <v>Jehovah</v>
      </c>
      <c r="F131" s="21"/>
      <c r="G131" s="21"/>
      <c r="H131" s="21"/>
    </row>
    <row r="132" ht="15.75" customHeight="1">
      <c r="A132" s="6" t="s">
        <v>1317</v>
      </c>
      <c r="B132" s="7" t="s">
        <v>3099</v>
      </c>
      <c r="C132" s="21">
        <v>131.0</v>
      </c>
      <c r="D132" s="22" t="s">
        <v>3097</v>
      </c>
      <c r="E132" s="4" t="str">
        <f>IFERROR(__xludf.DUMMYFUNCTION("GOOGLETRANSLATE(D132, ""he"", ""en"")"),"They will deny")</f>
        <v>They will deny</v>
      </c>
      <c r="F132" s="21"/>
      <c r="G132" s="21"/>
      <c r="H132" s="21"/>
    </row>
    <row r="133" ht="15.75" customHeight="1">
      <c r="A133" s="6" t="s">
        <v>3100</v>
      </c>
      <c r="B133" s="7" t="s">
        <v>3101</v>
      </c>
      <c r="C133" s="21">
        <v>132.0</v>
      </c>
      <c r="D133" s="22" t="s">
        <v>1317</v>
      </c>
      <c r="E133" s="4" t="str">
        <f>IFERROR(__xludf.DUMMYFUNCTION("GOOGLETRANSLATE(D133, ""he"", ""en"")"),"him")</f>
        <v>him</v>
      </c>
      <c r="F133" s="21"/>
      <c r="G133" s="21"/>
      <c r="H133" s="21"/>
    </row>
    <row r="134" ht="15.75" customHeight="1">
      <c r="A134" s="6" t="s">
        <v>3102</v>
      </c>
      <c r="B134" s="7" t="s">
        <v>3103</v>
      </c>
      <c r="C134" s="21">
        <v>133.0</v>
      </c>
      <c r="D134" s="22" t="s">
        <v>3100</v>
      </c>
      <c r="E134" s="4" t="str">
        <f>IFERROR(__xludf.DUMMYFUNCTION("GOOGLETRANSLATE(D134, ""he"", ""en"")"),"it came to pass")</f>
        <v>it came to pass</v>
      </c>
      <c r="F134" s="21"/>
      <c r="G134" s="21"/>
      <c r="H134" s="21"/>
    </row>
    <row r="135" ht="15.75" customHeight="1">
      <c r="A135" s="6" t="s">
        <v>203</v>
      </c>
      <c r="B135" s="7" t="s">
        <v>3104</v>
      </c>
      <c r="C135" s="21">
        <v>134.0</v>
      </c>
      <c r="D135" s="22" t="s">
        <v>3105</v>
      </c>
      <c r="E135" s="4" t="str">
        <f>IFERROR(__xludf.DUMMYFUNCTION("GOOGLETRANSLATE(D135, ""he"", ""en"")"),"yet")</f>
        <v>yet</v>
      </c>
      <c r="F135" s="21"/>
      <c r="G135" s="21"/>
      <c r="H135" s="21"/>
    </row>
    <row r="136" ht="15.75" customHeight="1">
      <c r="A136" s="8" t="s">
        <v>856</v>
      </c>
      <c r="B136" s="1">
        <v>17.0</v>
      </c>
      <c r="C136" s="21">
        <v>135.0</v>
      </c>
      <c r="D136" s="22" t="s">
        <v>2334</v>
      </c>
      <c r="E136" s="4" t="str">
        <f>IFERROR(__xludf.DUMMYFUNCTION("GOOGLETRANSLATE(D136, ""he"", ""en"")"),"forever:")</f>
        <v>forever:</v>
      </c>
      <c r="F136" s="21"/>
      <c r="G136" s="21"/>
      <c r="H136" s="21"/>
    </row>
    <row r="137" ht="15.75" customHeight="1">
      <c r="A137" s="6" t="s">
        <v>3106</v>
      </c>
      <c r="B137" s="7" t="s">
        <v>3107</v>
      </c>
      <c r="C137" s="21">
        <v>136.0</v>
      </c>
      <c r="D137" s="22" t="s">
        <v>867</v>
      </c>
      <c r="E137" s="4" t="str">
        <f>IFERROR(__xludf.DUMMYFUNCTION("GOOGLETRANSLATE(D137, ""he"", ""en"")"),"{17}")</f>
        <v>{17}</v>
      </c>
      <c r="F137" s="21"/>
      <c r="G137" s="21"/>
      <c r="H137" s="21"/>
    </row>
    <row r="138" ht="15.75" customHeight="1">
      <c r="A138" s="6" t="s">
        <v>3108</v>
      </c>
      <c r="B138" s="7" t="s">
        <v>3109</v>
      </c>
      <c r="C138" s="21">
        <v>137.0</v>
      </c>
      <c r="D138" s="22" t="s">
        <v>3110</v>
      </c>
      <c r="E138" s="4" t="str">
        <f>IFERROR(__xludf.DUMMYFUNCTION("GOOGLETRANSLATE(D138, ""he"", ""en"")"),"And they ate him")</f>
        <v>And they ate him</v>
      </c>
      <c r="F138" s="21"/>
      <c r="G138" s="21"/>
      <c r="H138" s="21"/>
    </row>
    <row r="139" ht="15.75" customHeight="1">
      <c r="A139" s="6" t="s">
        <v>3111</v>
      </c>
      <c r="B139" s="7" t="s">
        <v>3112</v>
      </c>
      <c r="C139" s="21">
        <v>138.0</v>
      </c>
      <c r="D139" s="22" t="s">
        <v>3108</v>
      </c>
      <c r="E139" s="4" t="str">
        <f>IFERROR(__xludf.DUMMYFUNCTION("GOOGLETRANSLATE(D139, ""he"", ""en"")"),"from dairy")</f>
        <v>from dairy</v>
      </c>
      <c r="F139" s="21"/>
      <c r="G139" s="21"/>
      <c r="H139" s="21"/>
    </row>
    <row r="140" ht="15.75" customHeight="1">
      <c r="A140" s="8" t="s">
        <v>3113</v>
      </c>
      <c r="B140" s="1" t="s">
        <v>3114</v>
      </c>
      <c r="C140" s="21">
        <v>139.0</v>
      </c>
      <c r="D140" s="22" t="s">
        <v>3115</v>
      </c>
      <c r="E140" s="4" t="str">
        <f>IFERROR(__xludf.DUMMYFUNCTION("GOOGLETRANSLATE(D140, ""he"", ""en"")"),"wheat")</f>
        <v>wheat</v>
      </c>
      <c r="F140" s="21"/>
      <c r="G140" s="21"/>
      <c r="H140" s="21"/>
    </row>
    <row r="141" ht="15.75" customHeight="1">
      <c r="A141" s="8" t="s">
        <v>3116</v>
      </c>
      <c r="B141" s="1" t="s">
        <v>3109</v>
      </c>
      <c r="C141" s="21">
        <v>140.0</v>
      </c>
      <c r="D141" s="22" t="s">
        <v>3117</v>
      </c>
      <c r="E141" s="4" t="str">
        <f>IFERROR(__xludf.DUMMYFUNCTION("GOOGLETRANSLATE(D141, ""he"", ""en"")"),"and siege")</f>
        <v>and siege</v>
      </c>
      <c r="F141" s="21"/>
      <c r="G141" s="21"/>
      <c r="H141" s="21"/>
    </row>
    <row r="142" ht="15.75" customHeight="1">
      <c r="A142" s="8" t="s">
        <v>3118</v>
      </c>
      <c r="B142" s="1" t="s">
        <v>3119</v>
      </c>
      <c r="C142" s="21">
        <v>141.0</v>
      </c>
      <c r="D142" s="22" t="s">
        <v>3120</v>
      </c>
      <c r="E142" s="4" t="str">
        <f>IFERROR(__xludf.DUMMYFUNCTION("GOOGLETRANSLATE(D142, ""he"", ""en"")"),"honey")</f>
        <v>honey</v>
      </c>
      <c r="F142" s="21"/>
      <c r="G142" s="21"/>
      <c r="H142" s="21"/>
    </row>
    <row r="143" ht="15.75" customHeight="1">
      <c r="A143" s="17"/>
      <c r="B143" s="1"/>
      <c r="C143" s="4">
        <v>142.0</v>
      </c>
      <c r="D143" s="5" t="s">
        <v>3121</v>
      </c>
      <c r="E143" s="4" t="str">
        <f>IFERROR(__xludf.DUMMYFUNCTION("GOOGLETRANSLATE(D143, ""he"", ""en"")"),"I will assure you:")</f>
        <v>I will assure you:</v>
      </c>
      <c r="F143" s="4"/>
      <c r="G143" s="4"/>
      <c r="H143" s="4"/>
    </row>
    <row r="144" ht="15.75" customHeight="1">
      <c r="E144" s="4" t="str">
        <f>IFERROR(__xludf.DUMMYFUNCTION("GOOGLETRANSLATE(D144, ""he"", ""en"")"),"#VALUE!")</f>
        <v>#VALUE!</v>
      </c>
    </row>
    <row r="145" ht="15.75" customHeight="1">
      <c r="E145" s="4" t="str">
        <f>IFERROR(__xludf.DUMMYFUNCTION("GOOGLETRANSLATE(D145, ""he"", ""en"")"),"#VALUE!")</f>
        <v>#VALUE!</v>
      </c>
    </row>
    <row r="146" ht="15.75" customHeight="1">
      <c r="E146" s="4" t="str">
        <f>IFERROR(__xludf.DUMMYFUNCTION("GOOGLETRANSLATE(D146, ""he"", ""en"")"),"#VALUE!")</f>
        <v>#VALUE!</v>
      </c>
    </row>
    <row r="147" ht="15.75" customHeight="1">
      <c r="E147" s="4" t="str">
        <f>IFERROR(__xludf.DUMMYFUNCTION("GOOGLETRANSLATE(D147, ""he"", ""en"")"),"#VALUE!")</f>
        <v>#VALUE!</v>
      </c>
    </row>
    <row r="148" ht="15.75" customHeight="1">
      <c r="E148" s="4" t="str">
        <f>IFERROR(__xludf.DUMMYFUNCTION("GOOGLETRANSLATE(D148, ""he"", ""en"")"),"#VALUE!")</f>
        <v>#VALUE!</v>
      </c>
    </row>
    <row r="149" ht="15.75" customHeight="1">
      <c r="E149" s="4" t="str">
        <f>IFERROR(__xludf.DUMMYFUNCTION("GOOGLETRANSLATE(D149, ""he"", ""en"")"),"#VALUE!")</f>
        <v>#VALUE!</v>
      </c>
    </row>
    <row r="150" ht="15.75" customHeight="1">
      <c r="E150" s="4" t="str">
        <f>IFERROR(__xludf.DUMMYFUNCTION("GOOGLETRANSLATE(D150, ""he"", ""en"")"),"#VALUE!")</f>
        <v>#VALUE!</v>
      </c>
    </row>
    <row r="151" ht="15.75" customHeight="1">
      <c r="E151" s="4" t="str">
        <f>IFERROR(__xludf.DUMMYFUNCTION("GOOGLETRANSLATE(D151, ""he"", ""en"")"),"#VALUE!")</f>
        <v>#VALUE!</v>
      </c>
    </row>
    <row r="152" ht="15.75" customHeight="1">
      <c r="E152" s="4" t="str">
        <f>IFERROR(__xludf.DUMMYFUNCTION("GOOGLETRANSLATE(D152, ""he"", ""en"")"),"#VALUE!")</f>
        <v>#VALUE!</v>
      </c>
    </row>
    <row r="153" ht="15.75" customHeight="1">
      <c r="E153" s="4" t="str">
        <f>IFERROR(__xludf.DUMMYFUNCTION("GOOGLETRANSLATE(D153, ""he"", ""en"")"),"#VALUE!")</f>
        <v>#VALUE!</v>
      </c>
    </row>
    <row r="154" ht="15.75" customHeight="1">
      <c r="E154" s="4" t="str">
        <f>IFERROR(__xludf.DUMMYFUNCTION("GOOGLETRANSLATE(D154, ""he"", ""en"")"),"#VALUE!")</f>
        <v>#VALUE!</v>
      </c>
    </row>
    <row r="155" ht="15.75" customHeight="1">
      <c r="E155" s="4" t="str">
        <f>IFERROR(__xludf.DUMMYFUNCTION("GOOGLETRANSLATE(D155, ""he"", ""en"")"),"#VALUE!")</f>
        <v>#VALUE!</v>
      </c>
    </row>
    <row r="156" ht="15.75" customHeight="1">
      <c r="E156" s="4" t="str">
        <f>IFERROR(__xludf.DUMMYFUNCTION("GOOGLETRANSLATE(D156, ""he"", ""en"")"),"#VALUE!")</f>
        <v>#VALUE!</v>
      </c>
    </row>
    <row r="157" ht="15.75" customHeight="1">
      <c r="E157" s="4" t="str">
        <f>IFERROR(__xludf.DUMMYFUNCTION("GOOGLETRANSLATE(D157, ""he"", ""en"")"),"#VALUE!")</f>
        <v>#VALUE!</v>
      </c>
    </row>
    <row r="158" ht="15.75" customHeight="1">
      <c r="E158" s="4" t="str">
        <f>IFERROR(__xludf.DUMMYFUNCTION("GOOGLETRANSLATE(D158, ""he"", ""en"")"),"#VALUE!")</f>
        <v>#VALUE!</v>
      </c>
    </row>
    <row r="159" ht="15.75" customHeight="1">
      <c r="E159" s="4" t="str">
        <f>IFERROR(__xludf.DUMMYFUNCTION("GOOGLETRANSLATE(D159, ""he"", ""en"")"),"#VALUE!")</f>
        <v>#VALUE!</v>
      </c>
    </row>
    <row r="160" ht="15.75" customHeight="1">
      <c r="E160" s="4" t="str">
        <f>IFERROR(__xludf.DUMMYFUNCTION("GOOGLETRANSLATE(D160, ""he"", ""en"")"),"#VALUE!")</f>
        <v>#VALUE!</v>
      </c>
    </row>
    <row r="161" ht="15.75" customHeight="1">
      <c r="E161" s="4" t="str">
        <f>IFERROR(__xludf.DUMMYFUNCTION("GOOGLETRANSLATE(D161, ""he"", ""en"")"),"#VALUE!")</f>
        <v>#VALUE!</v>
      </c>
    </row>
    <row r="162" ht="15.75" customHeight="1">
      <c r="E162" s="4" t="str">
        <f>IFERROR(__xludf.DUMMYFUNCTION("GOOGLETRANSLATE(D162, ""he"", ""en"")"),"#VALUE!")</f>
        <v>#VALUE!</v>
      </c>
    </row>
    <row r="163" ht="15.75" customHeight="1">
      <c r="E163" s="4" t="str">
        <f>IFERROR(__xludf.DUMMYFUNCTION("GOOGLETRANSLATE(D163, ""he"", ""en"")"),"#VALUE!")</f>
        <v>#VALUE!</v>
      </c>
    </row>
    <row r="164" ht="15.75" customHeight="1">
      <c r="E164" s="4" t="str">
        <f>IFERROR(__xludf.DUMMYFUNCTION("GOOGLETRANSLATE(D164, ""he"", ""en"")"),"#VALUE!")</f>
        <v>#VALUE!</v>
      </c>
    </row>
    <row r="165" ht="15.75" customHeight="1">
      <c r="E165" s="4" t="str">
        <f>IFERROR(__xludf.DUMMYFUNCTION("GOOGLETRANSLATE(D165, ""he"", ""en"")"),"#VALUE!")</f>
        <v>#VALUE!</v>
      </c>
    </row>
    <row r="166" ht="15.75" customHeight="1">
      <c r="E166" s="4" t="str">
        <f>IFERROR(__xludf.DUMMYFUNCTION("GOOGLETRANSLATE(D166, ""he"", ""en"")"),"#VALUE!")</f>
        <v>#VALUE!</v>
      </c>
    </row>
    <row r="167" ht="15.75" customHeight="1">
      <c r="E167" s="4" t="str">
        <f>IFERROR(__xludf.DUMMYFUNCTION("GOOGLETRANSLATE(D167, ""he"", ""en"")"),"#VALUE!")</f>
        <v>#VALUE!</v>
      </c>
    </row>
    <row r="168" ht="15.75" customHeight="1">
      <c r="E168" s="4" t="str">
        <f>IFERROR(__xludf.DUMMYFUNCTION("GOOGLETRANSLATE(D168, ""he"", ""en"")"),"#VALUE!")</f>
        <v>#VALUE!</v>
      </c>
    </row>
    <row r="169" ht="15.75" customHeight="1">
      <c r="E169" s="4" t="str">
        <f>IFERROR(__xludf.DUMMYFUNCTION("GOOGLETRANSLATE(D169, ""he"", ""en"")"),"#VALUE!")</f>
        <v>#VALUE!</v>
      </c>
    </row>
    <row r="170" ht="15.75" customHeight="1">
      <c r="E170" s="4" t="str">
        <f>IFERROR(__xludf.DUMMYFUNCTION("GOOGLETRANSLATE(D170, ""he"", ""en"")"),"#VALUE!")</f>
        <v>#VALUE!</v>
      </c>
    </row>
    <row r="171" ht="15.75" customHeight="1">
      <c r="E171" s="4" t="str">
        <f>IFERROR(__xludf.DUMMYFUNCTION("GOOGLETRANSLATE(D171, ""he"", ""en"")"),"#VALUE!")</f>
        <v>#VALUE!</v>
      </c>
    </row>
    <row r="172" ht="15.75" customHeight="1">
      <c r="E172" s="4" t="str">
        <f>IFERROR(__xludf.DUMMYFUNCTION("GOOGLETRANSLATE(D172, ""he"", ""en"")"),"#VALUE!")</f>
        <v>#VALUE!</v>
      </c>
    </row>
    <row r="173" ht="15.75" customHeight="1">
      <c r="E173" s="4" t="str">
        <f>IFERROR(__xludf.DUMMYFUNCTION("GOOGLETRANSLATE(D173, ""he"", ""en"")"),"#VALUE!")</f>
        <v>#VALUE!</v>
      </c>
    </row>
    <row r="174" ht="15.75" customHeight="1">
      <c r="E174" s="4" t="str">
        <f>IFERROR(__xludf.DUMMYFUNCTION("GOOGLETRANSLATE(D174, ""he"", ""en"")"),"#VALUE!")</f>
        <v>#VALUE!</v>
      </c>
    </row>
    <row r="175" ht="15.75" customHeight="1">
      <c r="E175" s="4" t="str">
        <f>IFERROR(__xludf.DUMMYFUNCTION("GOOGLETRANSLATE(D175, ""he"", ""en"")"),"#VALUE!")</f>
        <v>#VALUE!</v>
      </c>
    </row>
    <row r="176" ht="15.75" customHeight="1">
      <c r="E176" s="4" t="str">
        <f>IFERROR(__xludf.DUMMYFUNCTION("GOOGLETRANSLATE(D176, ""he"", ""en"")"),"#VALUE!")</f>
        <v>#VALUE!</v>
      </c>
    </row>
    <row r="177" ht="15.75" customHeight="1">
      <c r="E177" s="4" t="str">
        <f>IFERROR(__xludf.DUMMYFUNCTION("GOOGLETRANSLATE(D177, ""he"", ""en"")"),"#VALUE!")</f>
        <v>#VALUE!</v>
      </c>
    </row>
    <row r="178" ht="15.75" customHeight="1">
      <c r="E178" s="4" t="str">
        <f>IFERROR(__xludf.DUMMYFUNCTION("GOOGLETRANSLATE(D178, ""he"", ""en"")"),"#VALUE!")</f>
        <v>#VALUE!</v>
      </c>
    </row>
    <row r="179" ht="15.75" customHeight="1">
      <c r="E179" s="4" t="str">
        <f>IFERROR(__xludf.DUMMYFUNCTION("GOOGLETRANSLATE(D179, ""he"", ""en"")"),"#VALUE!")</f>
        <v>#VALUE!</v>
      </c>
    </row>
    <row r="180" ht="15.75" customHeight="1">
      <c r="E180" s="4" t="str">
        <f>IFERROR(__xludf.DUMMYFUNCTION("GOOGLETRANSLATE(D180, ""he"", ""en"")"),"#VALUE!")</f>
        <v>#VALUE!</v>
      </c>
    </row>
    <row r="181" ht="15.75" customHeight="1">
      <c r="E181" s="4" t="str">
        <f>IFERROR(__xludf.DUMMYFUNCTION("GOOGLETRANSLATE(D181, ""he"", ""en"")"),"#VALUE!")</f>
        <v>#VALUE!</v>
      </c>
    </row>
    <row r="182" ht="15.75" customHeight="1">
      <c r="E182" s="4" t="str">
        <f>IFERROR(__xludf.DUMMYFUNCTION("GOOGLETRANSLATE(D182, ""he"", ""en"")"),"#VALUE!")</f>
        <v>#VALUE!</v>
      </c>
    </row>
    <row r="183" ht="15.75" customHeight="1">
      <c r="E183" s="4" t="str">
        <f>IFERROR(__xludf.DUMMYFUNCTION("GOOGLETRANSLATE(D183, ""he"", ""en"")"),"#VALUE!")</f>
        <v>#VALUE!</v>
      </c>
    </row>
    <row r="184" ht="15.75" customHeight="1">
      <c r="E184" s="4" t="str">
        <f>IFERROR(__xludf.DUMMYFUNCTION("GOOGLETRANSLATE(D184, ""he"", ""en"")"),"#VALUE!")</f>
        <v>#VALUE!</v>
      </c>
    </row>
    <row r="185" ht="15.75" customHeight="1">
      <c r="E185" s="4" t="str">
        <f>IFERROR(__xludf.DUMMYFUNCTION("GOOGLETRANSLATE(D185, ""he"", ""en"")"),"#VALUE!")</f>
        <v>#VALUE!</v>
      </c>
    </row>
    <row r="186" ht="15.75" customHeight="1">
      <c r="E186" s="4" t="str">
        <f>IFERROR(__xludf.DUMMYFUNCTION("GOOGLETRANSLATE(D186, ""he"", ""en"")"),"#VALUE!")</f>
        <v>#VALUE!</v>
      </c>
    </row>
    <row r="187" ht="15.75" customHeight="1">
      <c r="E187" s="4" t="str">
        <f>IFERROR(__xludf.DUMMYFUNCTION("GOOGLETRANSLATE(D187, ""he"", ""en"")"),"#VALUE!")</f>
        <v>#VALUE!</v>
      </c>
    </row>
    <row r="188" ht="15.75" customHeight="1">
      <c r="E188" s="4" t="str">
        <f>IFERROR(__xludf.DUMMYFUNCTION("GOOGLETRANSLATE(D188, ""he"", ""en"")"),"#VALUE!")</f>
        <v>#VALUE!</v>
      </c>
    </row>
    <row r="189" ht="15.75" customHeight="1">
      <c r="E189" s="4" t="str">
        <f>IFERROR(__xludf.DUMMYFUNCTION("GOOGLETRANSLATE(D189, ""he"", ""en"")"),"#VALUE!")</f>
        <v>#VALUE!</v>
      </c>
    </row>
    <row r="190" ht="15.75" customHeight="1">
      <c r="E190" s="4" t="str">
        <f>IFERROR(__xludf.DUMMYFUNCTION("GOOGLETRANSLATE(D190, ""he"", ""en"")"),"#VALUE!")</f>
        <v>#VALUE!</v>
      </c>
    </row>
    <row r="191" ht="15.75" customHeight="1">
      <c r="E191" s="4" t="str">
        <f>IFERROR(__xludf.DUMMYFUNCTION("GOOGLETRANSLATE(D191, ""he"", ""en"")"),"#VALUE!")</f>
        <v>#VALUE!</v>
      </c>
    </row>
    <row r="192" ht="15.75" customHeight="1">
      <c r="E192" s="4" t="str">
        <f>IFERROR(__xludf.DUMMYFUNCTION("GOOGLETRANSLATE(D192, ""he"", ""en"")"),"#VALUE!")</f>
        <v>#VALUE!</v>
      </c>
    </row>
    <row r="193" ht="15.75" customHeight="1">
      <c r="E193" s="4" t="str">
        <f>IFERROR(__xludf.DUMMYFUNCTION("GOOGLETRANSLATE(D193, ""he"", ""en"")"),"#VALUE!")</f>
        <v>#VALUE!</v>
      </c>
    </row>
    <row r="194" ht="15.75" customHeight="1">
      <c r="E194" s="4" t="str">
        <f>IFERROR(__xludf.DUMMYFUNCTION("GOOGLETRANSLATE(D194, ""he"", ""en"")"),"#VALUE!")</f>
        <v>#VALUE!</v>
      </c>
    </row>
    <row r="195" ht="15.75" customHeight="1">
      <c r="E195" s="4" t="str">
        <f>IFERROR(__xludf.DUMMYFUNCTION("GOOGLETRANSLATE(D195, ""he"", ""en"")"),"#VALUE!")</f>
        <v>#VALUE!</v>
      </c>
    </row>
    <row r="196" ht="15.75" customHeight="1">
      <c r="E196" s="4" t="str">
        <f>IFERROR(__xludf.DUMMYFUNCTION("GOOGLETRANSLATE(D196, ""he"", ""en"")"),"#VALUE!")</f>
        <v>#VALUE!</v>
      </c>
    </row>
    <row r="197" ht="15.75" customHeight="1">
      <c r="E197" s="4" t="str">
        <f>IFERROR(__xludf.DUMMYFUNCTION("GOOGLETRANSLATE(D197, ""he"", ""en"")"),"#VALUE!")</f>
        <v>#VALUE!</v>
      </c>
    </row>
    <row r="198" ht="15.75" customHeight="1">
      <c r="E198" s="4" t="str">
        <f>IFERROR(__xludf.DUMMYFUNCTION("GOOGLETRANSLATE(D198, ""he"", ""en"")"),"#VALUE!")</f>
        <v>#VALUE!</v>
      </c>
    </row>
    <row r="199" ht="15.75" customHeight="1">
      <c r="E199" s="4" t="str">
        <f>IFERROR(__xludf.DUMMYFUNCTION("GOOGLETRANSLATE(D199, ""he"", ""en"")"),"#VALUE!")</f>
        <v>#VALUE!</v>
      </c>
    </row>
    <row r="200" ht="15.75" customHeight="1">
      <c r="E200" s="4" t="str">
        <f>IFERROR(__xludf.DUMMYFUNCTION("GOOGLETRANSLATE(D200, ""he"", ""en"")"),"#VALUE!")</f>
        <v>#VALUE!</v>
      </c>
    </row>
    <row r="201" ht="15.75" customHeight="1">
      <c r="E201" s="4" t="str">
        <f>IFERROR(__xludf.DUMMYFUNCTION("GOOGLETRANSLATE(D201, ""he"", ""en"")"),"#VALUE!")</f>
        <v>#VALUE!</v>
      </c>
    </row>
    <row r="202" ht="15.75" customHeight="1">
      <c r="E202" s="4" t="str">
        <f>IFERROR(__xludf.DUMMYFUNCTION("GOOGLETRANSLATE(D202, ""he"", ""en"")"),"#VALUE!")</f>
        <v>#VALUE!</v>
      </c>
    </row>
    <row r="203" ht="15.75" customHeight="1">
      <c r="E203" s="4" t="str">
        <f>IFERROR(__xludf.DUMMYFUNCTION("GOOGLETRANSLATE(D203, ""he"", ""en"")"),"#VALUE!")</f>
        <v>#VALUE!</v>
      </c>
    </row>
    <row r="204" ht="15.75" customHeight="1">
      <c r="E204" s="4" t="str">
        <f>IFERROR(__xludf.DUMMYFUNCTION("GOOGLETRANSLATE(D204, ""he"", ""en"")"),"#VALUE!")</f>
        <v>#VALUE!</v>
      </c>
    </row>
    <row r="205" ht="15.75" customHeight="1">
      <c r="E205" s="4" t="str">
        <f>IFERROR(__xludf.DUMMYFUNCTION("GOOGLETRANSLATE(D205, ""he"", ""en"")"),"#VALUE!")</f>
        <v>#VALUE!</v>
      </c>
    </row>
    <row r="206" ht="15.75" customHeight="1">
      <c r="E206" s="4" t="str">
        <f>IFERROR(__xludf.DUMMYFUNCTION("GOOGLETRANSLATE(D206, ""he"", ""en"")"),"#VALUE!")</f>
        <v>#VALUE!</v>
      </c>
    </row>
    <row r="207" ht="15.75" customHeight="1">
      <c r="E207" s="4" t="str">
        <f>IFERROR(__xludf.DUMMYFUNCTION("GOOGLETRANSLATE(D207, ""he"", ""en"")"),"#VALUE!")</f>
        <v>#VALUE!</v>
      </c>
    </row>
    <row r="208" ht="15.75" customHeight="1">
      <c r="E208" s="4" t="str">
        <f>IFERROR(__xludf.DUMMYFUNCTION("GOOGLETRANSLATE(D208, ""he"", ""en"")"),"#VALUE!")</f>
        <v>#VALUE!</v>
      </c>
    </row>
    <row r="209" ht="15.75" customHeight="1">
      <c r="E209" s="4" t="str">
        <f>IFERROR(__xludf.DUMMYFUNCTION("GOOGLETRANSLATE(D209, ""he"", ""en"")"),"#VALUE!")</f>
        <v>#VALUE!</v>
      </c>
    </row>
    <row r="210" ht="15.75" customHeight="1">
      <c r="E210" s="4" t="str">
        <f>IFERROR(__xludf.DUMMYFUNCTION("GOOGLETRANSLATE(D210, ""he"", ""en"")"),"#VALUE!")</f>
        <v>#VALUE!</v>
      </c>
    </row>
    <row r="211" ht="15.75" customHeight="1">
      <c r="E211" s="4" t="str">
        <f>IFERROR(__xludf.DUMMYFUNCTION("GOOGLETRANSLATE(D211, ""he"", ""en"")"),"#VALUE!")</f>
        <v>#VALUE!</v>
      </c>
    </row>
    <row r="212" ht="15.75" customHeight="1">
      <c r="E212" s="4" t="str">
        <f>IFERROR(__xludf.DUMMYFUNCTION("GOOGLETRANSLATE(D212, ""he"", ""en"")"),"#VALUE!")</f>
        <v>#VALUE!</v>
      </c>
    </row>
    <row r="213" ht="15.75" customHeight="1">
      <c r="E213" s="4" t="str">
        <f>IFERROR(__xludf.DUMMYFUNCTION("GOOGLETRANSLATE(D213, ""he"", ""en"")"),"#VALUE!")</f>
        <v>#VALUE!</v>
      </c>
    </row>
    <row r="214" ht="15.75" customHeight="1">
      <c r="E214" s="4" t="str">
        <f>IFERROR(__xludf.DUMMYFUNCTION("GOOGLETRANSLATE(D214, ""he"", ""en"")"),"#VALUE!")</f>
        <v>#VALUE!</v>
      </c>
    </row>
    <row r="215" ht="15.75" customHeight="1">
      <c r="E215" s="4" t="str">
        <f>IFERROR(__xludf.DUMMYFUNCTION("GOOGLETRANSLATE(D215, ""he"", ""en"")"),"#VALUE!")</f>
        <v>#VALUE!</v>
      </c>
    </row>
    <row r="216" ht="15.75" customHeight="1">
      <c r="E216" s="4" t="str">
        <f>IFERROR(__xludf.DUMMYFUNCTION("GOOGLETRANSLATE(D216, ""he"", ""en"")"),"#VALUE!")</f>
        <v>#VALUE!</v>
      </c>
    </row>
    <row r="217" ht="15.75" customHeight="1">
      <c r="E217" s="4" t="str">
        <f>IFERROR(__xludf.DUMMYFUNCTION("GOOGLETRANSLATE(D217, ""he"", ""en"")"),"#VALUE!")</f>
        <v>#VALUE!</v>
      </c>
    </row>
    <row r="218" ht="15.75" customHeight="1">
      <c r="E218" s="4" t="str">
        <f>IFERROR(__xludf.DUMMYFUNCTION("GOOGLETRANSLATE(D218, ""he"", ""en"")"),"#VALUE!")</f>
        <v>#VALUE!</v>
      </c>
    </row>
    <row r="219" ht="15.75" customHeight="1">
      <c r="E219" s="4" t="str">
        <f>IFERROR(__xludf.DUMMYFUNCTION("GOOGLETRANSLATE(D219, ""he"", ""en"")"),"#VALUE!")</f>
        <v>#VALUE!</v>
      </c>
    </row>
    <row r="220" ht="15.75" customHeight="1">
      <c r="E220" s="4" t="str">
        <f>IFERROR(__xludf.DUMMYFUNCTION("GOOGLETRANSLATE(D220, ""he"", ""en"")"),"#VALUE!")</f>
        <v>#VALUE!</v>
      </c>
    </row>
    <row r="221" ht="15.75" customHeight="1">
      <c r="E221" s="4" t="str">
        <f>IFERROR(__xludf.DUMMYFUNCTION("GOOGLETRANSLATE(D221, ""he"", ""en"")"),"#VALUE!")</f>
        <v>#VALUE!</v>
      </c>
    </row>
    <row r="222" ht="15.75" customHeight="1">
      <c r="E222" s="4" t="str">
        <f>IFERROR(__xludf.DUMMYFUNCTION("GOOGLETRANSLATE(D222, ""he"", ""en"")"),"#VALUE!")</f>
        <v>#VALUE!</v>
      </c>
    </row>
    <row r="223" ht="15.75" customHeight="1">
      <c r="E223" s="4" t="str">
        <f>IFERROR(__xludf.DUMMYFUNCTION("GOOGLETRANSLATE(D223, ""he"", ""en"")"),"#VALUE!")</f>
        <v>#VALUE!</v>
      </c>
    </row>
    <row r="224" ht="15.75" customHeight="1">
      <c r="E224" s="4" t="str">
        <f>IFERROR(__xludf.DUMMYFUNCTION("GOOGLETRANSLATE(D224, ""he"", ""en"")"),"#VALUE!")</f>
        <v>#VALUE!</v>
      </c>
    </row>
    <row r="225" ht="15.75" customHeight="1">
      <c r="E225" s="4" t="str">
        <f>IFERROR(__xludf.DUMMYFUNCTION("GOOGLETRANSLATE(D225, ""he"", ""en"")"),"#VALUE!")</f>
        <v>#VALUE!</v>
      </c>
    </row>
    <row r="226" ht="15.75" customHeight="1">
      <c r="E226" s="4" t="str">
        <f>IFERROR(__xludf.DUMMYFUNCTION("GOOGLETRANSLATE(D226, ""he"", ""en"")"),"#VALUE!")</f>
        <v>#VALUE!</v>
      </c>
    </row>
    <row r="227" ht="15.75" customHeight="1">
      <c r="E227" s="4" t="str">
        <f>IFERROR(__xludf.DUMMYFUNCTION("GOOGLETRANSLATE(D227, ""he"", ""en"")"),"#VALUE!")</f>
        <v>#VALUE!</v>
      </c>
    </row>
    <row r="228" ht="15.75" customHeight="1">
      <c r="E228" s="4" t="str">
        <f>IFERROR(__xludf.DUMMYFUNCTION("GOOGLETRANSLATE(D228, ""he"", ""en"")"),"#VALUE!")</f>
        <v>#VALUE!</v>
      </c>
    </row>
    <row r="229" ht="15.75" customHeight="1">
      <c r="E229" s="4" t="str">
        <f>IFERROR(__xludf.DUMMYFUNCTION("GOOGLETRANSLATE(D229, ""he"", ""en"")"),"#VALUE!")</f>
        <v>#VALUE!</v>
      </c>
    </row>
    <row r="230" ht="15.75" customHeight="1">
      <c r="E230" s="4" t="str">
        <f>IFERROR(__xludf.DUMMYFUNCTION("GOOGLETRANSLATE(D230, ""he"", ""en"")"),"#VALUE!")</f>
        <v>#VALUE!</v>
      </c>
    </row>
    <row r="231" ht="15.75" customHeight="1">
      <c r="E231" s="4" t="str">
        <f>IFERROR(__xludf.DUMMYFUNCTION("GOOGLETRANSLATE(D231, ""he"", ""en"")"),"#VALUE!")</f>
        <v>#VALUE!</v>
      </c>
    </row>
    <row r="232" ht="15.75" customHeight="1">
      <c r="E232" s="4" t="str">
        <f>IFERROR(__xludf.DUMMYFUNCTION("GOOGLETRANSLATE(D232, ""he"", ""en"")"),"#VALUE!")</f>
        <v>#VALUE!</v>
      </c>
    </row>
    <row r="233" ht="15.75" customHeight="1">
      <c r="E233" s="4" t="str">
        <f>IFERROR(__xludf.DUMMYFUNCTION("GOOGLETRANSLATE(D233, ""he"", ""en"")"),"#VALUE!")</f>
        <v>#VALUE!</v>
      </c>
    </row>
    <row r="234" ht="15.75" customHeight="1">
      <c r="E234" s="4" t="str">
        <f>IFERROR(__xludf.DUMMYFUNCTION("GOOGLETRANSLATE(D234, ""he"", ""en"")"),"#VALUE!")</f>
        <v>#VALUE!</v>
      </c>
    </row>
    <row r="235" ht="15.75" customHeight="1">
      <c r="E235" s="4" t="str">
        <f>IFERROR(__xludf.DUMMYFUNCTION("GOOGLETRANSLATE(D235, ""he"", ""en"")"),"#VALUE!")</f>
        <v>#VALUE!</v>
      </c>
    </row>
    <row r="236" ht="15.75" customHeight="1">
      <c r="E236" s="4" t="str">
        <f>IFERROR(__xludf.DUMMYFUNCTION("GOOGLETRANSLATE(D236, ""he"", ""en"")"),"#VALUE!")</f>
        <v>#VALUE!</v>
      </c>
    </row>
    <row r="237" ht="15.75" customHeight="1">
      <c r="E237" s="4" t="str">
        <f>IFERROR(__xludf.DUMMYFUNCTION("GOOGLETRANSLATE(D237, ""he"", ""en"")"),"#VALUE!")</f>
        <v>#VALUE!</v>
      </c>
    </row>
    <row r="238" ht="15.75" customHeight="1">
      <c r="E238" s="4" t="str">
        <f>IFERROR(__xludf.DUMMYFUNCTION("GOOGLETRANSLATE(D238, ""he"", ""en"")"),"#VALUE!")</f>
        <v>#VALUE!</v>
      </c>
    </row>
    <row r="239" ht="15.75" customHeight="1">
      <c r="E239" s="4" t="str">
        <f>IFERROR(__xludf.DUMMYFUNCTION("GOOGLETRANSLATE(D239, ""he"", ""en"")"),"#VALUE!")</f>
        <v>#VALUE!</v>
      </c>
    </row>
    <row r="240" ht="15.75" customHeight="1">
      <c r="E240" s="4" t="str">
        <f>IFERROR(__xludf.DUMMYFUNCTION("GOOGLETRANSLATE(D240, ""he"", ""en"")"),"#VALUE!")</f>
        <v>#VALUE!</v>
      </c>
    </row>
    <row r="241" ht="15.75" customHeight="1">
      <c r="E241" s="4" t="str">
        <f>IFERROR(__xludf.DUMMYFUNCTION("GOOGLETRANSLATE(D241, ""he"", ""en"")"),"#VALUE!")</f>
        <v>#VALUE!</v>
      </c>
    </row>
    <row r="242" ht="15.75" customHeight="1">
      <c r="E242" s="4" t="str">
        <f>IFERROR(__xludf.DUMMYFUNCTION("GOOGLETRANSLATE(D242, ""he"", ""en"")"),"#VALUE!")</f>
        <v>#VALUE!</v>
      </c>
    </row>
    <row r="243" ht="15.75" customHeight="1">
      <c r="E243" s="4" t="str">
        <f>IFERROR(__xludf.DUMMYFUNCTION("GOOGLETRANSLATE(D243, ""he"", ""en"")"),"#VALUE!")</f>
        <v>#VALUE!</v>
      </c>
    </row>
    <row r="244" ht="15.75" customHeight="1">
      <c r="E244" s="4" t="str">
        <f>IFERROR(__xludf.DUMMYFUNCTION("GOOGLETRANSLATE(D244, ""he"", ""en"")"),"#VALUE!")</f>
        <v>#VALUE!</v>
      </c>
    </row>
    <row r="245" ht="15.75" customHeight="1">
      <c r="E245" s="4" t="str">
        <f>IFERROR(__xludf.DUMMYFUNCTION("GOOGLETRANSLATE(D245, ""he"", ""en"")"),"#VALUE!")</f>
        <v>#VALUE!</v>
      </c>
    </row>
    <row r="246" ht="15.75" customHeight="1">
      <c r="E246" s="4" t="str">
        <f>IFERROR(__xludf.DUMMYFUNCTION("GOOGLETRANSLATE(D246, ""he"", ""en"")"),"#VALUE!")</f>
        <v>#VALUE!</v>
      </c>
    </row>
    <row r="247" ht="15.75" customHeight="1">
      <c r="E247" s="4" t="str">
        <f>IFERROR(__xludf.DUMMYFUNCTION("GOOGLETRANSLATE(D247, ""he"", ""en"")"),"#VALUE!")</f>
        <v>#VALUE!</v>
      </c>
    </row>
    <row r="248" ht="15.75" customHeight="1">
      <c r="E248" s="4" t="str">
        <f>IFERROR(__xludf.DUMMYFUNCTION("GOOGLETRANSLATE(D248, ""he"", ""en"")"),"#VALUE!")</f>
        <v>#VALUE!</v>
      </c>
    </row>
    <row r="249" ht="15.75" customHeight="1">
      <c r="E249" s="4" t="str">
        <f>IFERROR(__xludf.DUMMYFUNCTION("GOOGLETRANSLATE(D249, ""he"", ""en"")"),"#VALUE!")</f>
        <v>#VALUE!</v>
      </c>
    </row>
    <row r="250" ht="15.75" customHeight="1">
      <c r="E250" s="4" t="str">
        <f>IFERROR(__xludf.DUMMYFUNCTION("GOOGLETRANSLATE(D250, ""he"", ""en"")"),"#VALUE!")</f>
        <v>#VALUE!</v>
      </c>
    </row>
    <row r="251" ht="15.75" customHeight="1">
      <c r="E251" s="4" t="str">
        <f>IFERROR(__xludf.DUMMYFUNCTION("GOOGLETRANSLATE(D251, ""he"", ""en"")"),"#VALUE!")</f>
        <v>#VALUE!</v>
      </c>
    </row>
    <row r="252" ht="15.75" customHeight="1">
      <c r="E252" s="4" t="str">
        <f>IFERROR(__xludf.DUMMYFUNCTION("GOOGLETRANSLATE(D252, ""he"", ""en"")"),"#VALUE!")</f>
        <v>#VALUE!</v>
      </c>
    </row>
    <row r="253" ht="15.75" customHeight="1">
      <c r="E253" s="4" t="str">
        <f>IFERROR(__xludf.DUMMYFUNCTION("GOOGLETRANSLATE(D253, ""he"", ""en"")"),"#VALUE!")</f>
        <v>#VALUE!</v>
      </c>
    </row>
    <row r="254" ht="15.75" customHeight="1">
      <c r="E254" s="4" t="str">
        <f>IFERROR(__xludf.DUMMYFUNCTION("GOOGLETRANSLATE(D254, ""he"", ""en"")"),"#VALUE!")</f>
        <v>#VALUE!</v>
      </c>
    </row>
    <row r="255" ht="15.75" customHeight="1">
      <c r="E255" s="4" t="str">
        <f>IFERROR(__xludf.DUMMYFUNCTION("GOOGLETRANSLATE(D255, ""he"", ""en"")"),"#VALUE!")</f>
        <v>#VALUE!</v>
      </c>
    </row>
    <row r="256" ht="15.75" customHeight="1">
      <c r="E256" s="4" t="str">
        <f>IFERROR(__xludf.DUMMYFUNCTION("GOOGLETRANSLATE(D256, ""he"", ""en"")"),"#VALUE!")</f>
        <v>#VALUE!</v>
      </c>
    </row>
    <row r="257" ht="15.75" customHeight="1">
      <c r="E257" s="4" t="str">
        <f>IFERROR(__xludf.DUMMYFUNCTION("GOOGLETRANSLATE(D257, ""he"", ""en"")"),"#VALUE!")</f>
        <v>#VALUE!</v>
      </c>
    </row>
    <row r="258" ht="15.75" customHeight="1">
      <c r="E258" s="4" t="str">
        <f>IFERROR(__xludf.DUMMYFUNCTION("GOOGLETRANSLATE(D258, ""he"", ""en"")"),"#VALUE!")</f>
        <v>#VALUE!</v>
      </c>
    </row>
    <row r="259" ht="15.75" customHeight="1">
      <c r="E259" s="4" t="str">
        <f>IFERROR(__xludf.DUMMYFUNCTION("GOOGLETRANSLATE(D259, ""he"", ""en"")"),"#VALUE!")</f>
        <v>#VALUE!</v>
      </c>
    </row>
    <row r="260" ht="15.75" customHeight="1">
      <c r="E260" s="4" t="str">
        <f>IFERROR(__xludf.DUMMYFUNCTION("GOOGLETRANSLATE(D260, ""he"", ""en"")"),"#VALUE!")</f>
        <v>#VALUE!</v>
      </c>
    </row>
    <row r="261" ht="15.75" customHeight="1">
      <c r="E261" s="4" t="str">
        <f>IFERROR(__xludf.DUMMYFUNCTION("GOOGLETRANSLATE(D261, ""he"", ""en"")"),"#VALUE!")</f>
        <v>#VALUE!</v>
      </c>
    </row>
    <row r="262" ht="15.75" customHeight="1">
      <c r="E262" s="4" t="str">
        <f>IFERROR(__xludf.DUMMYFUNCTION("GOOGLETRANSLATE(D262, ""he"", ""en"")"),"#VALUE!")</f>
        <v>#VALUE!</v>
      </c>
    </row>
    <row r="263" ht="15.75" customHeight="1">
      <c r="E263" s="4" t="str">
        <f>IFERROR(__xludf.DUMMYFUNCTION("GOOGLETRANSLATE(D263, ""he"", ""en"")"),"#VALUE!")</f>
        <v>#VALUE!</v>
      </c>
    </row>
    <row r="264" ht="15.75" customHeight="1">
      <c r="E264" s="4" t="str">
        <f>IFERROR(__xludf.DUMMYFUNCTION("GOOGLETRANSLATE(D264, ""he"", ""en"")"),"#VALUE!")</f>
        <v>#VALUE!</v>
      </c>
    </row>
    <row r="265" ht="15.75" customHeight="1">
      <c r="E265" s="4" t="str">
        <f>IFERROR(__xludf.DUMMYFUNCTION("GOOGLETRANSLATE(D265, ""he"", ""en"")"),"#VALUE!")</f>
        <v>#VALUE!</v>
      </c>
    </row>
    <row r="266" ht="15.75" customHeight="1">
      <c r="E266" s="4" t="str">
        <f>IFERROR(__xludf.DUMMYFUNCTION("GOOGLETRANSLATE(D266, ""he"", ""en"")"),"#VALUE!")</f>
        <v>#VALUE!</v>
      </c>
    </row>
    <row r="267" ht="15.75" customHeight="1">
      <c r="E267" s="4" t="str">
        <f>IFERROR(__xludf.DUMMYFUNCTION("GOOGLETRANSLATE(D267, ""he"", ""en"")"),"#VALUE!")</f>
        <v>#VALUE!</v>
      </c>
    </row>
    <row r="268" ht="15.75" customHeight="1">
      <c r="E268" s="4" t="str">
        <f>IFERROR(__xludf.DUMMYFUNCTION("GOOGLETRANSLATE(D268, ""he"", ""en"")"),"#VALUE!")</f>
        <v>#VALUE!</v>
      </c>
    </row>
    <row r="269" ht="15.75" customHeight="1">
      <c r="E269" s="4" t="str">
        <f>IFERROR(__xludf.DUMMYFUNCTION("GOOGLETRANSLATE(D269, ""he"", ""en"")"),"#VALUE!")</f>
        <v>#VALUE!</v>
      </c>
    </row>
    <row r="270" ht="15.75" customHeight="1">
      <c r="E270" s="4" t="str">
        <f>IFERROR(__xludf.DUMMYFUNCTION("GOOGLETRANSLATE(D270, ""he"", ""en"")"),"#VALUE!")</f>
        <v>#VALUE!</v>
      </c>
    </row>
    <row r="271" ht="15.75" customHeight="1">
      <c r="E271" s="4" t="str">
        <f>IFERROR(__xludf.DUMMYFUNCTION("GOOGLETRANSLATE(D271, ""he"", ""en"")"),"#VALUE!")</f>
        <v>#VALUE!</v>
      </c>
    </row>
    <row r="272" ht="15.75" customHeight="1">
      <c r="E272" s="4" t="str">
        <f>IFERROR(__xludf.DUMMYFUNCTION("GOOGLETRANSLATE(D272, ""he"", ""en"")"),"#VALUE!")</f>
        <v>#VALUE!</v>
      </c>
    </row>
    <row r="273" ht="15.75" customHeight="1">
      <c r="E273" s="4" t="str">
        <f>IFERROR(__xludf.DUMMYFUNCTION("GOOGLETRANSLATE(D273, ""he"", ""en"")"),"#VALUE!")</f>
        <v>#VALUE!</v>
      </c>
    </row>
    <row r="274" ht="15.75" customHeight="1">
      <c r="E274" s="4" t="str">
        <f>IFERROR(__xludf.DUMMYFUNCTION("GOOGLETRANSLATE(D274, ""he"", ""en"")"),"#VALUE!")</f>
        <v>#VALUE!</v>
      </c>
    </row>
    <row r="275" ht="15.75" customHeight="1">
      <c r="E275" s="4" t="str">
        <f>IFERROR(__xludf.DUMMYFUNCTION("GOOGLETRANSLATE(D275, ""he"", ""en"")"),"#VALUE!")</f>
        <v>#VALUE!</v>
      </c>
    </row>
    <row r="276" ht="15.75" customHeight="1">
      <c r="E276" s="4" t="str">
        <f>IFERROR(__xludf.DUMMYFUNCTION("GOOGLETRANSLATE(D276, ""he"", ""en"")"),"#VALUE!")</f>
        <v>#VALUE!</v>
      </c>
    </row>
    <row r="277" ht="15.75" customHeight="1">
      <c r="E277" s="4" t="str">
        <f>IFERROR(__xludf.DUMMYFUNCTION("GOOGLETRANSLATE(D277, ""he"", ""en"")"),"#VALUE!")</f>
        <v>#VALUE!</v>
      </c>
    </row>
    <row r="278" ht="15.75" customHeight="1">
      <c r="E278" s="4" t="str">
        <f>IFERROR(__xludf.DUMMYFUNCTION("GOOGLETRANSLATE(D278, ""he"", ""en"")"),"#VALUE!")</f>
        <v>#VALUE!</v>
      </c>
    </row>
    <row r="279" ht="15.75" customHeight="1">
      <c r="E279" s="4" t="str">
        <f>IFERROR(__xludf.DUMMYFUNCTION("GOOGLETRANSLATE(D279, ""he"", ""en"")"),"#VALUE!")</f>
        <v>#VALUE!</v>
      </c>
    </row>
    <row r="280" ht="15.75" customHeight="1">
      <c r="E280" s="4" t="str">
        <f>IFERROR(__xludf.DUMMYFUNCTION("GOOGLETRANSLATE(D280, ""he"", ""en"")"),"#VALUE!")</f>
        <v>#VALUE!</v>
      </c>
    </row>
    <row r="281" ht="15.75" customHeight="1">
      <c r="E281" s="4" t="str">
        <f>IFERROR(__xludf.DUMMYFUNCTION("GOOGLETRANSLATE(D281, ""he"", ""en"")"),"#VALUE!")</f>
        <v>#VALUE!</v>
      </c>
    </row>
    <row r="282" ht="15.75" customHeight="1">
      <c r="E282" s="4" t="str">
        <f>IFERROR(__xludf.DUMMYFUNCTION("GOOGLETRANSLATE(D282, ""he"", ""en"")"),"#VALUE!")</f>
        <v>#VALUE!</v>
      </c>
    </row>
    <row r="283" ht="15.75" customHeight="1">
      <c r="E283" s="4" t="str">
        <f>IFERROR(__xludf.DUMMYFUNCTION("GOOGLETRANSLATE(D283, ""he"", ""en"")"),"#VALUE!")</f>
        <v>#VALUE!</v>
      </c>
    </row>
    <row r="284" ht="15.75" customHeight="1">
      <c r="E284" s="4" t="str">
        <f>IFERROR(__xludf.DUMMYFUNCTION("GOOGLETRANSLATE(D284, ""he"", ""en"")"),"#VALUE!")</f>
        <v>#VALUE!</v>
      </c>
    </row>
    <row r="285" ht="15.75" customHeight="1">
      <c r="E285" s="4" t="str">
        <f>IFERROR(__xludf.DUMMYFUNCTION("GOOGLETRANSLATE(D285, ""he"", ""en"")"),"#VALUE!")</f>
        <v>#VALUE!</v>
      </c>
    </row>
    <row r="286" ht="15.75" customHeight="1">
      <c r="E286" s="4" t="str">
        <f>IFERROR(__xludf.DUMMYFUNCTION("GOOGLETRANSLATE(D286, ""he"", ""en"")"),"#VALUE!")</f>
        <v>#VALUE!</v>
      </c>
    </row>
    <row r="287" ht="15.75" customHeight="1">
      <c r="E287" s="4" t="str">
        <f>IFERROR(__xludf.DUMMYFUNCTION("GOOGLETRANSLATE(D287, ""he"", ""en"")"),"#VALUE!")</f>
        <v>#VALUE!</v>
      </c>
    </row>
    <row r="288" ht="15.75" customHeight="1">
      <c r="E288" s="4" t="str">
        <f>IFERROR(__xludf.DUMMYFUNCTION("GOOGLETRANSLATE(D288, ""he"", ""en"")"),"#VALUE!")</f>
        <v>#VALUE!</v>
      </c>
    </row>
    <row r="289" ht="15.75" customHeight="1">
      <c r="E289" s="4" t="str">
        <f>IFERROR(__xludf.DUMMYFUNCTION("GOOGLETRANSLATE(D289, ""he"", ""en"")"),"#VALUE!")</f>
        <v>#VALUE!</v>
      </c>
    </row>
    <row r="290" ht="15.75" customHeight="1">
      <c r="E290" s="4" t="str">
        <f>IFERROR(__xludf.DUMMYFUNCTION("GOOGLETRANSLATE(D290, ""he"", ""en"")"),"#VALUE!")</f>
        <v>#VALUE!</v>
      </c>
    </row>
    <row r="291" ht="15.75" customHeight="1">
      <c r="E291" s="4" t="str">
        <f>IFERROR(__xludf.DUMMYFUNCTION("GOOGLETRANSLATE(D291, ""he"", ""en"")"),"#VALUE!")</f>
        <v>#VALUE!</v>
      </c>
    </row>
    <row r="292" ht="15.75" customHeight="1">
      <c r="E292" s="4" t="str">
        <f>IFERROR(__xludf.DUMMYFUNCTION("GOOGLETRANSLATE(D292, ""he"", ""en"")"),"#VALUE!")</f>
        <v>#VALUE!</v>
      </c>
    </row>
    <row r="293" ht="15.75" customHeight="1">
      <c r="E293" s="4" t="str">
        <f>IFERROR(__xludf.DUMMYFUNCTION("GOOGLETRANSLATE(D293, ""he"", ""en"")"),"#VALUE!")</f>
        <v>#VALUE!</v>
      </c>
    </row>
    <row r="294" ht="15.75" customHeight="1">
      <c r="E294" s="4" t="str">
        <f>IFERROR(__xludf.DUMMYFUNCTION("GOOGLETRANSLATE(D294, ""he"", ""en"")"),"#VALUE!")</f>
        <v>#VALUE!</v>
      </c>
    </row>
    <row r="295" ht="15.75" customHeight="1">
      <c r="E295" s="4" t="str">
        <f>IFERROR(__xludf.DUMMYFUNCTION("GOOGLETRANSLATE(D295, ""he"", ""en"")"),"#VALUE!")</f>
        <v>#VALUE!</v>
      </c>
    </row>
    <row r="296" ht="15.75" customHeight="1">
      <c r="E296" s="4" t="str">
        <f>IFERROR(__xludf.DUMMYFUNCTION("GOOGLETRANSLATE(D296, ""he"", ""en"")"),"#VALUE!")</f>
        <v>#VALUE!</v>
      </c>
    </row>
    <row r="297" ht="15.75" customHeight="1">
      <c r="E297" s="4" t="str">
        <f>IFERROR(__xludf.DUMMYFUNCTION("GOOGLETRANSLATE(D297, ""he"", ""en"")"),"#VALUE!")</f>
        <v>#VALUE!</v>
      </c>
    </row>
    <row r="298" ht="15.75" customHeight="1">
      <c r="E298" s="4" t="str">
        <f>IFERROR(__xludf.DUMMYFUNCTION("GOOGLETRANSLATE(D298, ""he"", ""en"")"),"#VALUE!")</f>
        <v>#VALUE!</v>
      </c>
    </row>
    <row r="299" ht="15.75" customHeight="1">
      <c r="E299" s="4" t="str">
        <f>IFERROR(__xludf.DUMMYFUNCTION("GOOGLETRANSLATE(D299, ""he"", ""en"")"),"#VALUE!")</f>
        <v>#VALUE!</v>
      </c>
    </row>
    <row r="300" ht="15.75" customHeight="1">
      <c r="E300" s="4" t="str">
        <f>IFERROR(__xludf.DUMMYFUNCTION("GOOGLETRANSLATE(D300, ""he"", ""en"")"),"#VALUE!")</f>
        <v>#VALUE!</v>
      </c>
    </row>
    <row r="301" ht="15.75" customHeight="1">
      <c r="E301" s="4" t="str">
        <f>IFERROR(__xludf.DUMMYFUNCTION("GOOGLETRANSLATE(D301, ""he"", ""en"")"),"#VALUE!")</f>
        <v>#VALUE!</v>
      </c>
    </row>
    <row r="302" ht="15.75" customHeight="1">
      <c r="E302" s="4" t="str">
        <f>IFERROR(__xludf.DUMMYFUNCTION("GOOGLETRANSLATE(D302, ""he"", ""en"")"),"#VALUE!")</f>
        <v>#VALUE!</v>
      </c>
    </row>
    <row r="303" ht="15.75" customHeight="1">
      <c r="E303" s="4" t="str">
        <f>IFERROR(__xludf.DUMMYFUNCTION("GOOGLETRANSLATE(D303, ""he"", ""en"")"),"#VALUE!")</f>
        <v>#VALUE!</v>
      </c>
    </row>
    <row r="304" ht="15.75" customHeight="1">
      <c r="E304" s="4" t="str">
        <f>IFERROR(__xludf.DUMMYFUNCTION("GOOGLETRANSLATE(D304, ""he"", ""en"")"),"#VALUE!")</f>
        <v>#VALUE!</v>
      </c>
    </row>
    <row r="305" ht="15.75" customHeight="1">
      <c r="E305" s="4" t="str">
        <f>IFERROR(__xludf.DUMMYFUNCTION("GOOGLETRANSLATE(D305, ""he"", ""en"")"),"#VALUE!")</f>
        <v>#VALUE!</v>
      </c>
    </row>
    <row r="306" ht="15.75" customHeight="1">
      <c r="E306" s="4" t="str">
        <f>IFERROR(__xludf.DUMMYFUNCTION("GOOGLETRANSLATE(D306, ""he"", ""en"")"),"#VALUE!")</f>
        <v>#VALUE!</v>
      </c>
    </row>
    <row r="307" ht="15.75" customHeight="1">
      <c r="E307" s="4" t="str">
        <f>IFERROR(__xludf.DUMMYFUNCTION("GOOGLETRANSLATE(D307, ""he"", ""en"")"),"#VALUE!")</f>
        <v>#VALUE!</v>
      </c>
    </row>
    <row r="308" ht="15.75" customHeight="1">
      <c r="E308" s="4" t="str">
        <f>IFERROR(__xludf.DUMMYFUNCTION("GOOGLETRANSLATE(D308, ""he"", ""en"")"),"#VALUE!")</f>
        <v>#VALUE!</v>
      </c>
    </row>
    <row r="309" ht="15.75" customHeight="1">
      <c r="E309" s="4" t="str">
        <f>IFERROR(__xludf.DUMMYFUNCTION("GOOGLETRANSLATE(D309, ""he"", ""en"")"),"#VALUE!")</f>
        <v>#VALUE!</v>
      </c>
    </row>
    <row r="310" ht="15.75" customHeight="1">
      <c r="E310" s="4" t="str">
        <f>IFERROR(__xludf.DUMMYFUNCTION("GOOGLETRANSLATE(D310, ""he"", ""en"")"),"#VALUE!")</f>
        <v>#VALUE!</v>
      </c>
    </row>
    <row r="311" ht="15.75" customHeight="1">
      <c r="E311" s="4" t="str">
        <f>IFERROR(__xludf.DUMMYFUNCTION("GOOGLETRANSLATE(D311, ""he"", ""en"")"),"#VALUE!")</f>
        <v>#VALUE!</v>
      </c>
    </row>
    <row r="312" ht="15.75" customHeight="1">
      <c r="E312" s="4" t="str">
        <f>IFERROR(__xludf.DUMMYFUNCTION("GOOGLETRANSLATE(D312, ""he"", ""en"")"),"#VALUE!")</f>
        <v>#VALUE!</v>
      </c>
    </row>
    <row r="313" ht="15.75" customHeight="1">
      <c r="E313" s="4" t="str">
        <f>IFERROR(__xludf.DUMMYFUNCTION("GOOGLETRANSLATE(D313, ""he"", ""en"")"),"#VALUE!")</f>
        <v>#VALUE!</v>
      </c>
    </row>
    <row r="314" ht="15.75" customHeight="1">
      <c r="E314" s="4" t="str">
        <f>IFERROR(__xludf.DUMMYFUNCTION("GOOGLETRANSLATE(D314, ""he"", ""en"")"),"#VALUE!")</f>
        <v>#VALUE!</v>
      </c>
    </row>
    <row r="315" ht="15.75" customHeight="1">
      <c r="E315" s="4" t="str">
        <f>IFERROR(__xludf.DUMMYFUNCTION("GOOGLETRANSLATE(D315, ""he"", ""en"")"),"#VALUE!")</f>
        <v>#VALUE!</v>
      </c>
    </row>
    <row r="316" ht="15.75" customHeight="1">
      <c r="E316" s="4" t="str">
        <f>IFERROR(__xludf.DUMMYFUNCTION("GOOGLETRANSLATE(D316, ""he"", ""en"")"),"#VALUE!")</f>
        <v>#VALUE!</v>
      </c>
    </row>
    <row r="317" ht="15.75" customHeight="1">
      <c r="E317" s="4" t="str">
        <f>IFERROR(__xludf.DUMMYFUNCTION("GOOGLETRANSLATE(D317, ""he"", ""en"")"),"#VALUE!")</f>
        <v>#VALUE!</v>
      </c>
    </row>
    <row r="318" ht="15.75" customHeight="1">
      <c r="E318" s="4" t="str">
        <f>IFERROR(__xludf.DUMMYFUNCTION("GOOGLETRANSLATE(D318, ""he"", ""en"")"),"#VALUE!")</f>
        <v>#VALUE!</v>
      </c>
    </row>
    <row r="319" ht="15.75" customHeight="1">
      <c r="E319" s="4" t="str">
        <f>IFERROR(__xludf.DUMMYFUNCTION("GOOGLETRANSLATE(D319, ""he"", ""en"")"),"#VALUE!")</f>
        <v>#VALUE!</v>
      </c>
    </row>
    <row r="320" ht="15.75" customHeight="1">
      <c r="E320" s="4" t="str">
        <f>IFERROR(__xludf.DUMMYFUNCTION("GOOGLETRANSLATE(D320, ""he"", ""en"")"),"#VALUE!")</f>
        <v>#VALUE!</v>
      </c>
    </row>
    <row r="321" ht="15.75" customHeight="1">
      <c r="E321" s="4" t="str">
        <f>IFERROR(__xludf.DUMMYFUNCTION("GOOGLETRANSLATE(D321, ""he"", ""en"")"),"#VALUE!")</f>
        <v>#VALUE!</v>
      </c>
    </row>
    <row r="322" ht="15.75" customHeight="1">
      <c r="E322" s="4" t="str">
        <f>IFERROR(__xludf.DUMMYFUNCTION("GOOGLETRANSLATE(D322, ""he"", ""en"")"),"#VALUE!")</f>
        <v>#VALUE!</v>
      </c>
    </row>
    <row r="323" ht="15.75" customHeight="1">
      <c r="E323" s="4" t="str">
        <f>IFERROR(__xludf.DUMMYFUNCTION("GOOGLETRANSLATE(D323, ""he"", ""en"")"),"#VALUE!")</f>
        <v>#VALUE!</v>
      </c>
    </row>
    <row r="324" ht="15.75" customHeight="1">
      <c r="E324" s="4" t="str">
        <f>IFERROR(__xludf.DUMMYFUNCTION("GOOGLETRANSLATE(D324, ""he"", ""en"")"),"#VALUE!")</f>
        <v>#VALUE!</v>
      </c>
    </row>
    <row r="325" ht="15.75" customHeight="1">
      <c r="E325" s="4" t="str">
        <f>IFERROR(__xludf.DUMMYFUNCTION("GOOGLETRANSLATE(D325, ""he"", ""en"")"),"#VALUE!")</f>
        <v>#VALUE!</v>
      </c>
    </row>
    <row r="326" ht="15.75" customHeight="1">
      <c r="E326" s="4" t="str">
        <f>IFERROR(__xludf.DUMMYFUNCTION("GOOGLETRANSLATE(D326, ""he"", ""en"")"),"#VALUE!")</f>
        <v>#VALUE!</v>
      </c>
    </row>
    <row r="327" ht="15.75" customHeight="1">
      <c r="E327" s="4" t="str">
        <f>IFERROR(__xludf.DUMMYFUNCTION("GOOGLETRANSLATE(D327, ""he"", ""en"")"),"#VALUE!")</f>
        <v>#VALUE!</v>
      </c>
    </row>
    <row r="328" ht="15.75" customHeight="1">
      <c r="E328" s="4" t="str">
        <f>IFERROR(__xludf.DUMMYFUNCTION("GOOGLETRANSLATE(D328, ""he"", ""en"")"),"#VALUE!")</f>
        <v>#VALUE!</v>
      </c>
    </row>
    <row r="329" ht="15.75" customHeight="1">
      <c r="E329" s="4" t="str">
        <f>IFERROR(__xludf.DUMMYFUNCTION("GOOGLETRANSLATE(D329, ""he"", ""en"")"),"#VALUE!")</f>
        <v>#VALUE!</v>
      </c>
    </row>
    <row r="330" ht="15.75" customHeight="1">
      <c r="E330" s="4" t="str">
        <f>IFERROR(__xludf.DUMMYFUNCTION("GOOGLETRANSLATE(D330, ""he"", ""en"")"),"#VALUE!")</f>
        <v>#VALUE!</v>
      </c>
    </row>
    <row r="331" ht="15.75" customHeight="1">
      <c r="E331" s="4" t="str">
        <f>IFERROR(__xludf.DUMMYFUNCTION("GOOGLETRANSLATE(D331, ""he"", ""en"")"),"#VALUE!")</f>
        <v>#VALUE!</v>
      </c>
    </row>
    <row r="332" ht="15.75" customHeight="1">
      <c r="E332" s="4" t="str">
        <f>IFERROR(__xludf.DUMMYFUNCTION("GOOGLETRANSLATE(D332, ""he"", ""en"")"),"#VALUE!")</f>
        <v>#VALUE!</v>
      </c>
    </row>
    <row r="333" ht="15.75" customHeight="1">
      <c r="E333" s="4" t="str">
        <f>IFERROR(__xludf.DUMMYFUNCTION("GOOGLETRANSLATE(D333, ""he"", ""en"")"),"#VALUE!")</f>
        <v>#VALUE!</v>
      </c>
    </row>
    <row r="334" ht="15.75" customHeight="1">
      <c r="E334" s="4" t="str">
        <f>IFERROR(__xludf.DUMMYFUNCTION("GOOGLETRANSLATE(D334, ""he"", ""en"")"),"#VALUE!")</f>
        <v>#VALUE!</v>
      </c>
    </row>
    <row r="335" ht="15.75" customHeight="1">
      <c r="E335" s="4" t="str">
        <f>IFERROR(__xludf.DUMMYFUNCTION("GOOGLETRANSLATE(D335, ""he"", ""en"")"),"#VALUE!")</f>
        <v>#VALUE!</v>
      </c>
    </row>
    <row r="336" ht="15.75" customHeight="1">
      <c r="E336" s="4" t="str">
        <f>IFERROR(__xludf.DUMMYFUNCTION("GOOGLETRANSLATE(D336, ""he"", ""en"")"),"#VALUE!")</f>
        <v>#VALUE!</v>
      </c>
    </row>
    <row r="337" ht="15.75" customHeight="1">
      <c r="E337" s="4" t="str">
        <f>IFERROR(__xludf.DUMMYFUNCTION("GOOGLETRANSLATE(D337, ""he"", ""en"")"),"#VALUE!")</f>
        <v>#VALUE!</v>
      </c>
    </row>
    <row r="338" ht="15.75" customHeight="1">
      <c r="E338" s="4" t="str">
        <f>IFERROR(__xludf.DUMMYFUNCTION("GOOGLETRANSLATE(D338, ""he"", ""en"")"),"#VALUE!")</f>
        <v>#VALUE!</v>
      </c>
    </row>
    <row r="339" ht="15.75" customHeight="1">
      <c r="E339" s="4" t="str">
        <f>IFERROR(__xludf.DUMMYFUNCTION("GOOGLETRANSLATE(D339, ""he"", ""en"")"),"#VALUE!")</f>
        <v>#VALUE!</v>
      </c>
    </row>
    <row r="340" ht="15.75" customHeight="1">
      <c r="E340" s="4" t="str">
        <f>IFERROR(__xludf.DUMMYFUNCTION("GOOGLETRANSLATE(D340, ""he"", ""en"")"),"#VALUE!")</f>
        <v>#VALUE!</v>
      </c>
    </row>
    <row r="341" ht="15.75" customHeight="1">
      <c r="E341" s="4" t="str">
        <f>IFERROR(__xludf.DUMMYFUNCTION("GOOGLETRANSLATE(D341, ""he"", ""en"")"),"#VALUE!")</f>
        <v>#VALUE!</v>
      </c>
    </row>
    <row r="342" ht="15.75" customHeight="1">
      <c r="E342" s="4" t="str">
        <f>IFERROR(__xludf.DUMMYFUNCTION("GOOGLETRANSLATE(D342, ""he"", ""en"")"),"#VALUE!")</f>
        <v>#VALUE!</v>
      </c>
    </row>
    <row r="343" ht="15.75" customHeight="1">
      <c r="E343" s="4" t="str">
        <f>IFERROR(__xludf.DUMMYFUNCTION("GOOGLETRANSLATE(D343, ""he"", ""en"")"),"#VALUE!")</f>
        <v>#VALUE!</v>
      </c>
    </row>
    <row r="344" ht="15.75" customHeight="1">
      <c r="E344" s="4" t="str">
        <f>IFERROR(__xludf.DUMMYFUNCTION("GOOGLETRANSLATE(D344, ""he"", ""en"")"),"#VALUE!")</f>
        <v>#VALUE!</v>
      </c>
    </row>
    <row r="345" ht="15.75" customHeight="1">
      <c r="E345" s="4" t="str">
        <f>IFERROR(__xludf.DUMMYFUNCTION("GOOGLETRANSLATE(D345, ""he"", ""en"")"),"#VALUE!")</f>
        <v>#VALUE!</v>
      </c>
    </row>
    <row r="346" ht="15.75" customHeight="1">
      <c r="E346" s="4" t="str">
        <f>IFERROR(__xludf.DUMMYFUNCTION("GOOGLETRANSLATE(D346, ""he"", ""en"")"),"#VALUE!")</f>
        <v>#VALUE!</v>
      </c>
    </row>
    <row r="347" ht="15.75" customHeight="1">
      <c r="E347" s="4" t="str">
        <f>IFERROR(__xludf.DUMMYFUNCTION("GOOGLETRANSLATE(D347, ""he"", ""en"")"),"#VALUE!")</f>
        <v>#VALUE!</v>
      </c>
    </row>
    <row r="348" ht="15.75" customHeight="1">
      <c r="E348" s="4" t="str">
        <f>IFERROR(__xludf.DUMMYFUNCTION("GOOGLETRANSLATE(D348, ""he"", ""en"")"),"#VALUE!")</f>
        <v>#VALUE!</v>
      </c>
    </row>
    <row r="349" ht="15.75" customHeight="1">
      <c r="E349" s="4" t="str">
        <f>IFERROR(__xludf.DUMMYFUNCTION("GOOGLETRANSLATE(D349, ""he"", ""en"")"),"#VALUE!")</f>
        <v>#VALUE!</v>
      </c>
    </row>
    <row r="350" ht="15.75" customHeight="1">
      <c r="E350" s="4" t="str">
        <f>IFERROR(__xludf.DUMMYFUNCTION("GOOGLETRANSLATE(D350, ""he"", ""en"")"),"#VALUE!")</f>
        <v>#VALUE!</v>
      </c>
    </row>
    <row r="351" ht="15.75" customHeight="1">
      <c r="E351" s="4" t="str">
        <f>IFERROR(__xludf.DUMMYFUNCTION("GOOGLETRANSLATE(D351, ""he"", ""en"")"),"#VALUE!")</f>
        <v>#VALUE!</v>
      </c>
    </row>
    <row r="352" ht="15.75" customHeight="1">
      <c r="E352" s="4" t="str">
        <f>IFERROR(__xludf.DUMMYFUNCTION("GOOGLETRANSLATE(D352, ""he"", ""en"")"),"#VALUE!")</f>
        <v>#VALUE!</v>
      </c>
    </row>
    <row r="353" ht="15.75" customHeight="1">
      <c r="E353" s="4" t="str">
        <f>IFERROR(__xludf.DUMMYFUNCTION("GOOGLETRANSLATE(D353, ""he"", ""en"")"),"#VALUE!")</f>
        <v>#VALUE!</v>
      </c>
    </row>
    <row r="354" ht="15.75" customHeight="1">
      <c r="E354" s="4" t="str">
        <f>IFERROR(__xludf.DUMMYFUNCTION("GOOGLETRANSLATE(D354, ""he"", ""en"")"),"#VALUE!")</f>
        <v>#VALUE!</v>
      </c>
    </row>
    <row r="355" ht="15.75" customHeight="1">
      <c r="E355" s="4" t="str">
        <f>IFERROR(__xludf.DUMMYFUNCTION("GOOGLETRANSLATE(D355, ""he"", ""en"")"),"#VALUE!")</f>
        <v>#VALUE!</v>
      </c>
    </row>
    <row r="356" ht="15.75" customHeight="1">
      <c r="E356" s="4" t="str">
        <f>IFERROR(__xludf.DUMMYFUNCTION("GOOGLETRANSLATE(D356, ""he"", ""en"")"),"#VALUE!")</f>
        <v>#VALUE!</v>
      </c>
    </row>
    <row r="357" ht="15.75" customHeight="1">
      <c r="E357" s="4" t="str">
        <f>IFERROR(__xludf.DUMMYFUNCTION("GOOGLETRANSLATE(D357, ""he"", ""en"")"),"#VALUE!")</f>
        <v>#VALUE!</v>
      </c>
    </row>
    <row r="358" ht="15.75" customHeight="1">
      <c r="E358" s="4" t="str">
        <f>IFERROR(__xludf.DUMMYFUNCTION("GOOGLETRANSLATE(D358, ""he"", ""en"")"),"#VALUE!")</f>
        <v>#VALUE!</v>
      </c>
    </row>
    <row r="359" ht="15.75" customHeight="1">
      <c r="E359" s="4" t="str">
        <f>IFERROR(__xludf.DUMMYFUNCTION("GOOGLETRANSLATE(D359, ""he"", ""en"")"),"#VALUE!")</f>
        <v>#VALUE!</v>
      </c>
    </row>
    <row r="360" ht="15.75" customHeight="1">
      <c r="E360" s="4" t="str">
        <f>IFERROR(__xludf.DUMMYFUNCTION("GOOGLETRANSLATE(D360, ""he"", ""en"")"),"#VALUE!")</f>
        <v>#VALUE!</v>
      </c>
    </row>
    <row r="361" ht="15.75" customHeight="1">
      <c r="E361" s="4" t="str">
        <f>IFERROR(__xludf.DUMMYFUNCTION("GOOGLETRANSLATE(D361, ""he"", ""en"")"),"#VALUE!")</f>
        <v>#VALUE!</v>
      </c>
    </row>
    <row r="362" ht="15.75" customHeight="1">
      <c r="E362" s="4" t="str">
        <f>IFERROR(__xludf.DUMMYFUNCTION("GOOGLETRANSLATE(D362, ""he"", ""en"")"),"#VALUE!")</f>
        <v>#VALUE!</v>
      </c>
    </row>
    <row r="363" ht="15.75" customHeight="1">
      <c r="E363" s="4" t="str">
        <f>IFERROR(__xludf.DUMMYFUNCTION("GOOGLETRANSLATE(D363, ""he"", ""en"")"),"#VALUE!")</f>
        <v>#VALUE!</v>
      </c>
    </row>
    <row r="364" ht="15.75" customHeight="1">
      <c r="E364" s="4" t="str">
        <f>IFERROR(__xludf.DUMMYFUNCTION("GOOGLETRANSLATE(D364, ""he"", ""en"")"),"#VALUE!")</f>
        <v>#VALUE!</v>
      </c>
    </row>
    <row r="365" ht="15.75" customHeight="1">
      <c r="E365" s="4" t="str">
        <f>IFERROR(__xludf.DUMMYFUNCTION("GOOGLETRANSLATE(D365, ""he"", ""en"")"),"#VALUE!")</f>
        <v>#VALUE!</v>
      </c>
    </row>
    <row r="366" ht="15.75" customHeight="1">
      <c r="E366" s="4" t="str">
        <f>IFERROR(__xludf.DUMMYFUNCTION("GOOGLETRANSLATE(D366, ""he"", ""en"")"),"#VALUE!")</f>
        <v>#VALUE!</v>
      </c>
    </row>
    <row r="367" ht="15.75" customHeight="1">
      <c r="E367" s="4" t="str">
        <f>IFERROR(__xludf.DUMMYFUNCTION("GOOGLETRANSLATE(D367, ""he"", ""en"")"),"#VALUE!")</f>
        <v>#VALUE!</v>
      </c>
    </row>
    <row r="368" ht="15.75" customHeight="1">
      <c r="E368" s="4" t="str">
        <f>IFERROR(__xludf.DUMMYFUNCTION("GOOGLETRANSLATE(D368, ""he"", ""en"")"),"#VALUE!")</f>
        <v>#VALUE!</v>
      </c>
    </row>
    <row r="369" ht="15.75" customHeight="1">
      <c r="E369" s="4" t="str">
        <f>IFERROR(__xludf.DUMMYFUNCTION("GOOGLETRANSLATE(D369, ""he"", ""en"")"),"#VALUE!")</f>
        <v>#VALUE!</v>
      </c>
    </row>
    <row r="370" ht="15.75" customHeight="1">
      <c r="E370" s="4" t="str">
        <f>IFERROR(__xludf.DUMMYFUNCTION("GOOGLETRANSLATE(D370, ""he"", ""en"")"),"#VALUE!")</f>
        <v>#VALUE!</v>
      </c>
    </row>
    <row r="371" ht="15.75" customHeight="1">
      <c r="E371" s="4" t="str">
        <f>IFERROR(__xludf.DUMMYFUNCTION("GOOGLETRANSLATE(D371, ""he"", ""en"")"),"#VALUE!")</f>
        <v>#VALUE!</v>
      </c>
    </row>
    <row r="372" ht="15.75" customHeight="1">
      <c r="E372" s="4" t="str">
        <f>IFERROR(__xludf.DUMMYFUNCTION("GOOGLETRANSLATE(D372, ""he"", ""en"")"),"#VALUE!")</f>
        <v>#VALUE!</v>
      </c>
    </row>
    <row r="373" ht="15.75" customHeight="1">
      <c r="E373" s="4" t="str">
        <f>IFERROR(__xludf.DUMMYFUNCTION("GOOGLETRANSLATE(D373, ""he"", ""en"")"),"#VALUE!")</f>
        <v>#VALUE!</v>
      </c>
    </row>
    <row r="374" ht="15.75" customHeight="1">
      <c r="E374" s="4" t="str">
        <f>IFERROR(__xludf.DUMMYFUNCTION("GOOGLETRANSLATE(D374, ""he"", ""en"")"),"#VALUE!")</f>
        <v>#VALUE!</v>
      </c>
    </row>
    <row r="375" ht="15.75" customHeight="1">
      <c r="E375" s="4" t="str">
        <f>IFERROR(__xludf.DUMMYFUNCTION("GOOGLETRANSLATE(D375, ""he"", ""en"")"),"#VALUE!")</f>
        <v>#VALUE!</v>
      </c>
    </row>
    <row r="376" ht="15.75" customHeight="1">
      <c r="E376" s="4" t="str">
        <f>IFERROR(__xludf.DUMMYFUNCTION("GOOGLETRANSLATE(D376, ""he"", ""en"")"),"#VALUE!")</f>
        <v>#VALUE!</v>
      </c>
    </row>
    <row r="377" ht="15.75" customHeight="1">
      <c r="E377" s="4" t="str">
        <f>IFERROR(__xludf.DUMMYFUNCTION("GOOGLETRANSLATE(D377, ""he"", ""en"")"),"#VALUE!")</f>
        <v>#VALUE!</v>
      </c>
    </row>
    <row r="378" ht="15.75" customHeight="1">
      <c r="E378" s="4" t="str">
        <f>IFERROR(__xludf.DUMMYFUNCTION("GOOGLETRANSLATE(D378, ""he"", ""en"")"),"#VALUE!")</f>
        <v>#VALUE!</v>
      </c>
    </row>
    <row r="379" ht="15.75" customHeight="1">
      <c r="E379" s="4" t="str">
        <f>IFERROR(__xludf.DUMMYFUNCTION("GOOGLETRANSLATE(D379, ""he"", ""en"")"),"#VALUE!")</f>
        <v>#VALUE!</v>
      </c>
    </row>
    <row r="380" ht="15.75" customHeight="1">
      <c r="E380" s="4" t="str">
        <f>IFERROR(__xludf.DUMMYFUNCTION("GOOGLETRANSLATE(D380, ""he"", ""en"")"),"#VALUE!")</f>
        <v>#VALUE!</v>
      </c>
    </row>
    <row r="381" ht="15.75" customHeight="1">
      <c r="E381" s="4" t="str">
        <f>IFERROR(__xludf.DUMMYFUNCTION("GOOGLETRANSLATE(D381, ""he"", ""en"")"),"#VALUE!")</f>
        <v>#VALUE!</v>
      </c>
    </row>
    <row r="382" ht="15.75" customHeight="1">
      <c r="E382" s="4" t="str">
        <f>IFERROR(__xludf.DUMMYFUNCTION("GOOGLETRANSLATE(D382, ""he"", ""en"")"),"#VALUE!")</f>
        <v>#VALUE!</v>
      </c>
    </row>
    <row r="383" ht="15.75" customHeight="1">
      <c r="E383" s="4" t="str">
        <f>IFERROR(__xludf.DUMMYFUNCTION("GOOGLETRANSLATE(D383, ""he"", ""en"")"),"#VALUE!")</f>
        <v>#VALUE!</v>
      </c>
    </row>
    <row r="384" ht="15.75" customHeight="1">
      <c r="E384" s="4" t="str">
        <f>IFERROR(__xludf.DUMMYFUNCTION("GOOGLETRANSLATE(D384, ""he"", ""en"")"),"#VALUE!")</f>
        <v>#VALUE!</v>
      </c>
    </row>
    <row r="385" ht="15.75" customHeight="1">
      <c r="E385" s="4" t="str">
        <f>IFERROR(__xludf.DUMMYFUNCTION("GOOGLETRANSLATE(D385, ""he"", ""en"")"),"#VALUE!")</f>
        <v>#VALUE!</v>
      </c>
    </row>
    <row r="386" ht="15.75" customHeight="1">
      <c r="E386" s="4" t="str">
        <f>IFERROR(__xludf.DUMMYFUNCTION("GOOGLETRANSLATE(D386, ""he"", ""en"")"),"#VALUE!")</f>
        <v>#VALUE!</v>
      </c>
    </row>
    <row r="387" ht="15.75" customHeight="1">
      <c r="E387" s="4" t="str">
        <f>IFERROR(__xludf.DUMMYFUNCTION("GOOGLETRANSLATE(D387, ""he"", ""en"")"),"#VALUE!")</f>
        <v>#VALUE!</v>
      </c>
    </row>
    <row r="388" ht="15.75" customHeight="1">
      <c r="E388" s="4" t="str">
        <f>IFERROR(__xludf.DUMMYFUNCTION("GOOGLETRANSLATE(D388, ""he"", ""en"")"),"#VALUE!")</f>
        <v>#VALUE!</v>
      </c>
    </row>
    <row r="389" ht="15.75" customHeight="1">
      <c r="E389" s="4" t="str">
        <f>IFERROR(__xludf.DUMMYFUNCTION("GOOGLETRANSLATE(D389, ""he"", ""en"")"),"#VALUE!")</f>
        <v>#VALUE!</v>
      </c>
    </row>
    <row r="390" ht="15.75" customHeight="1">
      <c r="E390" s="4" t="str">
        <f>IFERROR(__xludf.DUMMYFUNCTION("GOOGLETRANSLATE(D390, ""he"", ""en"")"),"#VALUE!")</f>
        <v>#VALUE!</v>
      </c>
    </row>
    <row r="391" ht="15.75" customHeight="1">
      <c r="E391" s="4" t="str">
        <f>IFERROR(__xludf.DUMMYFUNCTION("GOOGLETRANSLATE(D391, ""he"", ""en"")"),"#VALUE!")</f>
        <v>#VALUE!</v>
      </c>
    </row>
    <row r="392" ht="15.75" customHeight="1">
      <c r="E392" s="4" t="str">
        <f>IFERROR(__xludf.DUMMYFUNCTION("GOOGLETRANSLATE(D392, ""he"", ""en"")"),"#VALUE!")</f>
        <v>#VALUE!</v>
      </c>
    </row>
    <row r="393" ht="15.75" customHeight="1">
      <c r="E393" s="4" t="str">
        <f>IFERROR(__xludf.DUMMYFUNCTION("GOOGLETRANSLATE(D393, ""he"", ""en"")"),"#VALUE!")</f>
        <v>#VALUE!</v>
      </c>
    </row>
    <row r="394" ht="15.75" customHeight="1">
      <c r="E394" s="4" t="str">
        <f>IFERROR(__xludf.DUMMYFUNCTION("GOOGLETRANSLATE(D394, ""he"", ""en"")"),"#VALUE!")</f>
        <v>#VALUE!</v>
      </c>
    </row>
    <row r="395" ht="15.75" customHeight="1">
      <c r="E395" s="4" t="str">
        <f>IFERROR(__xludf.DUMMYFUNCTION("GOOGLETRANSLATE(D395, ""he"", ""en"")"),"#VALUE!")</f>
        <v>#VALUE!</v>
      </c>
    </row>
    <row r="396" ht="15.75" customHeight="1">
      <c r="E396" s="4" t="str">
        <f>IFERROR(__xludf.DUMMYFUNCTION("GOOGLETRANSLATE(D396, ""he"", ""en"")"),"#VALUE!")</f>
        <v>#VALUE!</v>
      </c>
    </row>
    <row r="397" ht="15.75" customHeight="1">
      <c r="E397" s="4" t="str">
        <f>IFERROR(__xludf.DUMMYFUNCTION("GOOGLETRANSLATE(D397, ""he"", ""en"")"),"#VALUE!")</f>
        <v>#VALUE!</v>
      </c>
    </row>
    <row r="398" ht="15.75" customHeight="1">
      <c r="E398" s="4" t="str">
        <f>IFERROR(__xludf.DUMMYFUNCTION("GOOGLETRANSLATE(D398, ""he"", ""en"")"),"#VALUE!")</f>
        <v>#VALUE!</v>
      </c>
    </row>
    <row r="399" ht="15.75" customHeight="1">
      <c r="E399" s="4" t="str">
        <f>IFERROR(__xludf.DUMMYFUNCTION("GOOGLETRANSLATE(D399, ""he"", ""en"")"),"#VALUE!")</f>
        <v>#VALUE!</v>
      </c>
    </row>
    <row r="400" ht="15.75" customHeight="1">
      <c r="E400" s="4" t="str">
        <f>IFERROR(__xludf.DUMMYFUNCTION("GOOGLETRANSLATE(D400, ""he"", ""en"")"),"#VALUE!")</f>
        <v>#VALUE!</v>
      </c>
    </row>
    <row r="401" ht="15.75" customHeight="1">
      <c r="E401" s="4" t="str">
        <f>IFERROR(__xludf.DUMMYFUNCTION("GOOGLETRANSLATE(D401, ""he"", ""en"")"),"#VALUE!")</f>
        <v>#VALUE!</v>
      </c>
    </row>
    <row r="402" ht="15.75" customHeight="1">
      <c r="E402" s="4" t="str">
        <f>IFERROR(__xludf.DUMMYFUNCTION("GOOGLETRANSLATE(D402, ""he"", ""en"")"),"#VALUE!")</f>
        <v>#VALUE!</v>
      </c>
    </row>
    <row r="403" ht="15.75" customHeight="1">
      <c r="E403" s="4" t="str">
        <f>IFERROR(__xludf.DUMMYFUNCTION("GOOGLETRANSLATE(D403, ""he"", ""en"")"),"#VALUE!")</f>
        <v>#VALUE!</v>
      </c>
    </row>
    <row r="404" ht="15.75" customHeight="1">
      <c r="E404" s="4" t="str">
        <f>IFERROR(__xludf.DUMMYFUNCTION("GOOGLETRANSLATE(D404, ""he"", ""en"")"),"#VALUE!")</f>
        <v>#VALUE!</v>
      </c>
    </row>
    <row r="405" ht="15.75" customHeight="1">
      <c r="E405" s="4" t="str">
        <f>IFERROR(__xludf.DUMMYFUNCTION("GOOGLETRANSLATE(D405, ""he"", ""en"")"),"#VALUE!")</f>
        <v>#VALUE!</v>
      </c>
    </row>
    <row r="406" ht="15.75" customHeight="1">
      <c r="E406" s="4" t="str">
        <f>IFERROR(__xludf.DUMMYFUNCTION("GOOGLETRANSLATE(D406, ""he"", ""en"")"),"#VALUE!")</f>
        <v>#VALUE!</v>
      </c>
    </row>
    <row r="407" ht="15.75" customHeight="1">
      <c r="E407" s="4" t="str">
        <f>IFERROR(__xludf.DUMMYFUNCTION("GOOGLETRANSLATE(D407, ""he"", ""en"")"),"#VALUE!")</f>
        <v>#VALUE!</v>
      </c>
    </row>
    <row r="408" ht="15.75" customHeight="1">
      <c r="E408" s="4" t="str">
        <f>IFERROR(__xludf.DUMMYFUNCTION("GOOGLETRANSLATE(D408, ""he"", ""en"")"),"#VALUE!")</f>
        <v>#VALUE!</v>
      </c>
    </row>
    <row r="409" ht="15.75" customHeight="1">
      <c r="E409" s="4" t="str">
        <f>IFERROR(__xludf.DUMMYFUNCTION("GOOGLETRANSLATE(D409, ""he"", ""en"")"),"#VALUE!")</f>
        <v>#VALUE!</v>
      </c>
    </row>
    <row r="410" ht="15.75" customHeight="1">
      <c r="E410" s="4" t="str">
        <f>IFERROR(__xludf.DUMMYFUNCTION("GOOGLETRANSLATE(D410, ""he"", ""en"")"),"#VALUE!")</f>
        <v>#VALUE!</v>
      </c>
    </row>
    <row r="411" ht="15.75" customHeight="1">
      <c r="E411" s="4" t="str">
        <f>IFERROR(__xludf.DUMMYFUNCTION("GOOGLETRANSLATE(D411, ""he"", ""en"")"),"#VALUE!")</f>
        <v>#VALUE!</v>
      </c>
    </row>
    <row r="412" ht="15.75" customHeight="1">
      <c r="E412" s="4" t="str">
        <f>IFERROR(__xludf.DUMMYFUNCTION("GOOGLETRANSLATE(D412, ""he"", ""en"")"),"#VALUE!")</f>
        <v>#VALUE!</v>
      </c>
    </row>
    <row r="413" ht="15.75" customHeight="1">
      <c r="E413" s="4" t="str">
        <f>IFERROR(__xludf.DUMMYFUNCTION("GOOGLETRANSLATE(D413, ""he"", ""en"")"),"#VALUE!")</f>
        <v>#VALUE!</v>
      </c>
    </row>
    <row r="414" ht="15.75" customHeight="1">
      <c r="E414" s="4" t="str">
        <f>IFERROR(__xludf.DUMMYFUNCTION("GOOGLETRANSLATE(D414, ""he"", ""en"")"),"#VALUE!")</f>
        <v>#VALUE!</v>
      </c>
    </row>
    <row r="415" ht="15.75" customHeight="1">
      <c r="E415" s="4" t="str">
        <f>IFERROR(__xludf.DUMMYFUNCTION("GOOGLETRANSLATE(D415, ""he"", ""en"")"),"#VALUE!")</f>
        <v>#VALUE!</v>
      </c>
    </row>
    <row r="416" ht="15.75" customHeight="1">
      <c r="E416" s="4" t="str">
        <f>IFERROR(__xludf.DUMMYFUNCTION("GOOGLETRANSLATE(D416, ""he"", ""en"")"),"#VALUE!")</f>
        <v>#VALUE!</v>
      </c>
    </row>
    <row r="417" ht="15.75" customHeight="1">
      <c r="E417" s="4" t="str">
        <f>IFERROR(__xludf.DUMMYFUNCTION("GOOGLETRANSLATE(D417, ""he"", ""en"")"),"#VALUE!")</f>
        <v>#VALUE!</v>
      </c>
    </row>
    <row r="418" ht="15.75" customHeight="1">
      <c r="E418" s="4" t="str">
        <f>IFERROR(__xludf.DUMMYFUNCTION("GOOGLETRANSLATE(D418, ""he"", ""en"")"),"#VALUE!")</f>
        <v>#VALUE!</v>
      </c>
    </row>
    <row r="419" ht="15.75" customHeight="1">
      <c r="E419" s="4" t="str">
        <f>IFERROR(__xludf.DUMMYFUNCTION("GOOGLETRANSLATE(D419, ""he"", ""en"")"),"#VALUE!")</f>
        <v>#VALUE!</v>
      </c>
    </row>
    <row r="420" ht="15.75" customHeight="1">
      <c r="E420" s="4" t="str">
        <f>IFERROR(__xludf.DUMMYFUNCTION("GOOGLETRANSLATE(D420, ""he"", ""en"")"),"#VALUE!")</f>
        <v>#VALUE!</v>
      </c>
    </row>
    <row r="421" ht="15.75" customHeight="1">
      <c r="E421" s="4" t="str">
        <f>IFERROR(__xludf.DUMMYFUNCTION("GOOGLETRANSLATE(D421, ""he"", ""en"")"),"#VALUE!")</f>
        <v>#VALUE!</v>
      </c>
    </row>
    <row r="422" ht="15.75" customHeight="1">
      <c r="E422" s="4" t="str">
        <f>IFERROR(__xludf.DUMMYFUNCTION("GOOGLETRANSLATE(D422, ""he"", ""en"")"),"#VALUE!")</f>
        <v>#VALUE!</v>
      </c>
    </row>
    <row r="423" ht="15.75" customHeight="1">
      <c r="E423" s="4" t="str">
        <f>IFERROR(__xludf.DUMMYFUNCTION("GOOGLETRANSLATE(D423, ""he"", ""en"")"),"#VALUE!")</f>
        <v>#VALUE!</v>
      </c>
    </row>
    <row r="424" ht="15.75" customHeight="1">
      <c r="E424" s="4" t="str">
        <f>IFERROR(__xludf.DUMMYFUNCTION("GOOGLETRANSLATE(D424, ""he"", ""en"")"),"#VALUE!")</f>
        <v>#VALUE!</v>
      </c>
    </row>
    <row r="425" ht="15.75" customHeight="1">
      <c r="E425" s="4" t="str">
        <f>IFERROR(__xludf.DUMMYFUNCTION("GOOGLETRANSLATE(D425, ""he"", ""en"")"),"#VALUE!")</f>
        <v>#VALUE!</v>
      </c>
    </row>
    <row r="426" ht="15.75" customHeight="1">
      <c r="E426" s="4" t="str">
        <f>IFERROR(__xludf.DUMMYFUNCTION("GOOGLETRANSLATE(D426, ""he"", ""en"")"),"#VALUE!")</f>
        <v>#VALUE!</v>
      </c>
    </row>
    <row r="427" ht="15.75" customHeight="1">
      <c r="E427" s="4" t="str">
        <f>IFERROR(__xludf.DUMMYFUNCTION("GOOGLETRANSLATE(D427, ""he"", ""en"")"),"#VALUE!")</f>
        <v>#VALUE!</v>
      </c>
    </row>
    <row r="428" ht="15.75" customHeight="1">
      <c r="E428" s="4" t="str">
        <f>IFERROR(__xludf.DUMMYFUNCTION("GOOGLETRANSLATE(D428, ""he"", ""en"")"),"#VALUE!")</f>
        <v>#VALUE!</v>
      </c>
    </row>
    <row r="429" ht="15.75" customHeight="1">
      <c r="E429" s="4" t="str">
        <f>IFERROR(__xludf.DUMMYFUNCTION("GOOGLETRANSLATE(D429, ""he"", ""en"")"),"#VALUE!")</f>
        <v>#VALUE!</v>
      </c>
    </row>
    <row r="430" ht="15.75" customHeight="1">
      <c r="E430" s="4" t="str">
        <f>IFERROR(__xludf.DUMMYFUNCTION("GOOGLETRANSLATE(D430, ""he"", ""en"")"),"#VALUE!")</f>
        <v>#VALUE!</v>
      </c>
    </row>
    <row r="431" ht="15.75" customHeight="1">
      <c r="E431" s="4" t="str">
        <f>IFERROR(__xludf.DUMMYFUNCTION("GOOGLETRANSLATE(D431, ""he"", ""en"")"),"#VALUE!")</f>
        <v>#VALUE!</v>
      </c>
    </row>
    <row r="432" ht="15.75" customHeight="1">
      <c r="E432" s="4" t="str">
        <f>IFERROR(__xludf.DUMMYFUNCTION("GOOGLETRANSLATE(D432, ""he"", ""en"")"),"#VALUE!")</f>
        <v>#VALUE!</v>
      </c>
    </row>
    <row r="433" ht="15.75" customHeight="1">
      <c r="E433" s="4" t="str">
        <f>IFERROR(__xludf.DUMMYFUNCTION("GOOGLETRANSLATE(D433, ""he"", ""en"")"),"#VALUE!")</f>
        <v>#VALUE!</v>
      </c>
    </row>
    <row r="434" ht="15.75" customHeight="1">
      <c r="E434" s="4" t="str">
        <f>IFERROR(__xludf.DUMMYFUNCTION("GOOGLETRANSLATE(D434, ""he"", ""en"")"),"#VALUE!")</f>
        <v>#VALUE!</v>
      </c>
    </row>
    <row r="435" ht="15.75" customHeight="1">
      <c r="E435" s="4" t="str">
        <f>IFERROR(__xludf.DUMMYFUNCTION("GOOGLETRANSLATE(D435, ""he"", ""en"")"),"#VALUE!")</f>
        <v>#VALUE!</v>
      </c>
    </row>
    <row r="436" ht="15.75" customHeight="1">
      <c r="E436" s="4" t="str">
        <f>IFERROR(__xludf.DUMMYFUNCTION("GOOGLETRANSLATE(D436, ""he"", ""en"")"),"#VALUE!")</f>
        <v>#VALUE!</v>
      </c>
    </row>
    <row r="437" ht="15.75" customHeight="1">
      <c r="E437" s="4" t="str">
        <f>IFERROR(__xludf.DUMMYFUNCTION("GOOGLETRANSLATE(D437, ""he"", ""en"")"),"#VALUE!")</f>
        <v>#VALUE!</v>
      </c>
    </row>
    <row r="438" ht="15.75" customHeight="1">
      <c r="E438" s="4" t="str">
        <f>IFERROR(__xludf.DUMMYFUNCTION("GOOGLETRANSLATE(D438, ""he"", ""en"")"),"#VALUE!")</f>
        <v>#VALUE!</v>
      </c>
    </row>
    <row r="439" ht="15.75" customHeight="1">
      <c r="E439" s="4" t="str">
        <f>IFERROR(__xludf.DUMMYFUNCTION("GOOGLETRANSLATE(D439, ""he"", ""en"")"),"#VALUE!")</f>
        <v>#VALUE!</v>
      </c>
    </row>
    <row r="440" ht="15.75" customHeight="1">
      <c r="E440" s="4" t="str">
        <f>IFERROR(__xludf.DUMMYFUNCTION("GOOGLETRANSLATE(D440, ""he"", ""en"")"),"#VALUE!")</f>
        <v>#VALUE!</v>
      </c>
    </row>
    <row r="441" ht="15.75" customHeight="1">
      <c r="E441" s="4" t="str">
        <f>IFERROR(__xludf.DUMMYFUNCTION("GOOGLETRANSLATE(D441, ""he"", ""en"")"),"#VALUE!")</f>
        <v>#VALUE!</v>
      </c>
    </row>
    <row r="442" ht="15.75" customHeight="1">
      <c r="E442" s="4" t="str">
        <f>IFERROR(__xludf.DUMMYFUNCTION("GOOGLETRANSLATE(D442, ""he"", ""en"")"),"#VALUE!")</f>
        <v>#VALUE!</v>
      </c>
    </row>
    <row r="443" ht="15.75" customHeight="1">
      <c r="E443" s="4" t="str">
        <f>IFERROR(__xludf.DUMMYFUNCTION("GOOGLETRANSLATE(D443, ""he"", ""en"")"),"#VALUE!")</f>
        <v>#VALUE!</v>
      </c>
    </row>
    <row r="444" ht="15.75" customHeight="1">
      <c r="E444" s="4" t="str">
        <f>IFERROR(__xludf.DUMMYFUNCTION("GOOGLETRANSLATE(D444, ""he"", ""en"")"),"#VALUE!")</f>
        <v>#VALUE!</v>
      </c>
    </row>
    <row r="445" ht="15.75" customHeight="1">
      <c r="E445" s="4" t="str">
        <f>IFERROR(__xludf.DUMMYFUNCTION("GOOGLETRANSLATE(D445, ""he"", ""en"")"),"#VALUE!")</f>
        <v>#VALUE!</v>
      </c>
    </row>
    <row r="446" ht="15.75" customHeight="1">
      <c r="E446" s="4" t="str">
        <f>IFERROR(__xludf.DUMMYFUNCTION("GOOGLETRANSLATE(D446, ""he"", ""en"")"),"#VALUE!")</f>
        <v>#VALUE!</v>
      </c>
    </row>
    <row r="447" ht="15.75" customHeight="1">
      <c r="E447" s="4" t="str">
        <f>IFERROR(__xludf.DUMMYFUNCTION("GOOGLETRANSLATE(D447, ""he"", ""en"")"),"#VALUE!")</f>
        <v>#VALUE!</v>
      </c>
    </row>
    <row r="448" ht="15.75" customHeight="1">
      <c r="E448" s="4" t="str">
        <f>IFERROR(__xludf.DUMMYFUNCTION("GOOGLETRANSLATE(D448, ""he"", ""en"")"),"#VALUE!")</f>
        <v>#VALUE!</v>
      </c>
    </row>
    <row r="449" ht="15.75" customHeight="1">
      <c r="E449" s="4" t="str">
        <f>IFERROR(__xludf.DUMMYFUNCTION("GOOGLETRANSLATE(D449, ""he"", ""en"")"),"#VALUE!")</f>
        <v>#VALUE!</v>
      </c>
    </row>
    <row r="450" ht="15.75" customHeight="1">
      <c r="E450" s="4" t="str">
        <f>IFERROR(__xludf.DUMMYFUNCTION("GOOGLETRANSLATE(D450, ""he"", ""en"")"),"#VALUE!")</f>
        <v>#VALUE!</v>
      </c>
    </row>
    <row r="451" ht="15.75" customHeight="1">
      <c r="E451" s="4" t="str">
        <f>IFERROR(__xludf.DUMMYFUNCTION("GOOGLETRANSLATE(D451, ""he"", ""en"")"),"#VALUE!")</f>
        <v>#VALUE!</v>
      </c>
    </row>
    <row r="452" ht="15.75" customHeight="1">
      <c r="E452" s="4" t="str">
        <f>IFERROR(__xludf.DUMMYFUNCTION("GOOGLETRANSLATE(D452, ""he"", ""en"")"),"#VALUE!")</f>
        <v>#VALUE!</v>
      </c>
    </row>
    <row r="453" ht="15.75" customHeight="1">
      <c r="E453" s="4" t="str">
        <f>IFERROR(__xludf.DUMMYFUNCTION("GOOGLETRANSLATE(D453, ""he"", ""en"")"),"#VALUE!")</f>
        <v>#VALUE!</v>
      </c>
    </row>
    <row r="454" ht="15.75" customHeight="1">
      <c r="E454" s="4" t="str">
        <f>IFERROR(__xludf.DUMMYFUNCTION("GOOGLETRANSLATE(D454, ""he"", ""en"")"),"#VALUE!")</f>
        <v>#VALUE!</v>
      </c>
    </row>
    <row r="455" ht="15.75" customHeight="1">
      <c r="E455" s="4" t="str">
        <f>IFERROR(__xludf.DUMMYFUNCTION("GOOGLETRANSLATE(D455, ""he"", ""en"")"),"#VALUE!")</f>
        <v>#VALUE!</v>
      </c>
    </row>
    <row r="456" ht="15.75" customHeight="1">
      <c r="E456" s="4" t="str">
        <f>IFERROR(__xludf.DUMMYFUNCTION("GOOGLETRANSLATE(D456, ""he"", ""en"")"),"#VALUE!")</f>
        <v>#VALUE!</v>
      </c>
    </row>
    <row r="457" ht="15.75" customHeight="1">
      <c r="E457" s="4" t="str">
        <f>IFERROR(__xludf.DUMMYFUNCTION("GOOGLETRANSLATE(D457, ""he"", ""en"")"),"#VALUE!")</f>
        <v>#VALUE!</v>
      </c>
    </row>
    <row r="458" ht="15.75" customHeight="1">
      <c r="E458" s="4" t="str">
        <f>IFERROR(__xludf.DUMMYFUNCTION("GOOGLETRANSLATE(D458, ""he"", ""en"")"),"#VALUE!")</f>
        <v>#VALUE!</v>
      </c>
    </row>
    <row r="459" ht="15.75" customHeight="1">
      <c r="E459" s="4" t="str">
        <f>IFERROR(__xludf.DUMMYFUNCTION("GOOGLETRANSLATE(D459, ""he"", ""en"")"),"#VALUE!")</f>
        <v>#VALUE!</v>
      </c>
    </row>
    <row r="460" ht="15.75" customHeight="1">
      <c r="E460" s="4" t="str">
        <f>IFERROR(__xludf.DUMMYFUNCTION("GOOGLETRANSLATE(D460, ""he"", ""en"")"),"#VALUE!")</f>
        <v>#VALUE!</v>
      </c>
    </row>
    <row r="461" ht="15.75" customHeight="1">
      <c r="E461" s="4" t="str">
        <f>IFERROR(__xludf.DUMMYFUNCTION("GOOGLETRANSLATE(D461, ""he"", ""en"")"),"#VALUE!")</f>
        <v>#VALUE!</v>
      </c>
    </row>
    <row r="462" ht="15.75" customHeight="1">
      <c r="E462" s="4" t="str">
        <f>IFERROR(__xludf.DUMMYFUNCTION("GOOGLETRANSLATE(D462, ""he"", ""en"")"),"#VALUE!")</f>
        <v>#VALUE!</v>
      </c>
    </row>
    <row r="463" ht="15.75" customHeight="1">
      <c r="E463" s="4" t="str">
        <f>IFERROR(__xludf.DUMMYFUNCTION("GOOGLETRANSLATE(D463, ""he"", ""en"")"),"#VALUE!")</f>
        <v>#VALUE!</v>
      </c>
    </row>
    <row r="464" ht="15.75" customHeight="1">
      <c r="E464" s="4" t="str">
        <f>IFERROR(__xludf.DUMMYFUNCTION("GOOGLETRANSLATE(D464, ""he"", ""en"")"),"#VALUE!")</f>
        <v>#VALUE!</v>
      </c>
    </row>
    <row r="465" ht="15.75" customHeight="1">
      <c r="E465" s="4" t="str">
        <f>IFERROR(__xludf.DUMMYFUNCTION("GOOGLETRANSLATE(D465, ""he"", ""en"")"),"#VALUE!")</f>
        <v>#VALUE!</v>
      </c>
    </row>
    <row r="466" ht="15.75" customHeight="1">
      <c r="E466" s="4" t="str">
        <f>IFERROR(__xludf.DUMMYFUNCTION("GOOGLETRANSLATE(D466, ""he"", ""en"")"),"#VALUE!")</f>
        <v>#VALUE!</v>
      </c>
    </row>
    <row r="467" ht="15.75" customHeight="1">
      <c r="E467" s="4" t="str">
        <f>IFERROR(__xludf.DUMMYFUNCTION("GOOGLETRANSLATE(D467, ""he"", ""en"")"),"#VALUE!")</f>
        <v>#VALUE!</v>
      </c>
    </row>
    <row r="468" ht="15.75" customHeight="1">
      <c r="E468" s="4" t="str">
        <f>IFERROR(__xludf.DUMMYFUNCTION("GOOGLETRANSLATE(D468, ""he"", ""en"")"),"#VALUE!")</f>
        <v>#VALUE!</v>
      </c>
    </row>
    <row r="469" ht="15.75" customHeight="1">
      <c r="E469" s="4" t="str">
        <f>IFERROR(__xludf.DUMMYFUNCTION("GOOGLETRANSLATE(D469, ""he"", ""en"")"),"#VALUE!")</f>
        <v>#VALUE!</v>
      </c>
    </row>
    <row r="470" ht="15.75" customHeight="1">
      <c r="E470" s="4" t="str">
        <f>IFERROR(__xludf.DUMMYFUNCTION("GOOGLETRANSLATE(D470, ""he"", ""en"")"),"#VALUE!")</f>
        <v>#VALUE!</v>
      </c>
    </row>
    <row r="471" ht="15.75" customHeight="1">
      <c r="E471" s="4" t="str">
        <f>IFERROR(__xludf.DUMMYFUNCTION("GOOGLETRANSLATE(D471, ""he"", ""en"")"),"#VALUE!")</f>
        <v>#VALUE!</v>
      </c>
    </row>
    <row r="472" ht="15.75" customHeight="1">
      <c r="E472" s="4" t="str">
        <f>IFERROR(__xludf.DUMMYFUNCTION("GOOGLETRANSLATE(D472, ""he"", ""en"")"),"#VALUE!")</f>
        <v>#VALUE!</v>
      </c>
    </row>
    <row r="473" ht="15.75" customHeight="1">
      <c r="E473" s="4" t="str">
        <f>IFERROR(__xludf.DUMMYFUNCTION("GOOGLETRANSLATE(D473, ""he"", ""en"")"),"#VALUE!")</f>
        <v>#VALUE!</v>
      </c>
    </row>
    <row r="474" ht="15.75" customHeight="1">
      <c r="E474" s="4" t="str">
        <f>IFERROR(__xludf.DUMMYFUNCTION("GOOGLETRANSLATE(D474, ""he"", ""en"")"),"#VALUE!")</f>
        <v>#VALUE!</v>
      </c>
    </row>
    <row r="475" ht="15.75" customHeight="1">
      <c r="E475" s="4" t="str">
        <f>IFERROR(__xludf.DUMMYFUNCTION("GOOGLETRANSLATE(D475, ""he"", ""en"")"),"#VALUE!")</f>
        <v>#VALUE!</v>
      </c>
    </row>
    <row r="476" ht="15.75" customHeight="1">
      <c r="E476" s="4" t="str">
        <f>IFERROR(__xludf.DUMMYFUNCTION("GOOGLETRANSLATE(D476, ""he"", ""en"")"),"#VALUE!")</f>
        <v>#VALUE!</v>
      </c>
    </row>
    <row r="477" ht="15.75" customHeight="1">
      <c r="E477" s="4" t="str">
        <f>IFERROR(__xludf.DUMMYFUNCTION("GOOGLETRANSLATE(D477, ""he"", ""en"")"),"#VALUE!")</f>
        <v>#VALUE!</v>
      </c>
    </row>
    <row r="478" ht="15.75" customHeight="1">
      <c r="E478" s="4" t="str">
        <f>IFERROR(__xludf.DUMMYFUNCTION("GOOGLETRANSLATE(D478, ""he"", ""en"")"),"#VALUE!")</f>
        <v>#VALUE!</v>
      </c>
    </row>
    <row r="479" ht="15.75" customHeight="1">
      <c r="E479" s="4" t="str">
        <f>IFERROR(__xludf.DUMMYFUNCTION("GOOGLETRANSLATE(D479, ""he"", ""en"")"),"#VALUE!")</f>
        <v>#VALUE!</v>
      </c>
    </row>
    <row r="480" ht="15.75" customHeight="1">
      <c r="E480" s="4" t="str">
        <f>IFERROR(__xludf.DUMMYFUNCTION("GOOGLETRANSLATE(D480, ""he"", ""en"")"),"#VALUE!")</f>
        <v>#VALUE!</v>
      </c>
    </row>
    <row r="481" ht="15.75" customHeight="1">
      <c r="E481" s="4" t="str">
        <f>IFERROR(__xludf.DUMMYFUNCTION("GOOGLETRANSLATE(D481, ""he"", ""en"")"),"#VALUE!")</f>
        <v>#VALUE!</v>
      </c>
    </row>
    <row r="482" ht="15.75" customHeight="1">
      <c r="E482" s="4" t="str">
        <f>IFERROR(__xludf.DUMMYFUNCTION("GOOGLETRANSLATE(D482, ""he"", ""en"")"),"#VALUE!")</f>
        <v>#VALUE!</v>
      </c>
    </row>
    <row r="483" ht="15.75" customHeight="1">
      <c r="E483" s="4" t="str">
        <f>IFERROR(__xludf.DUMMYFUNCTION("GOOGLETRANSLATE(D483, ""he"", ""en"")"),"#VALUE!")</f>
        <v>#VALUE!</v>
      </c>
    </row>
    <row r="484" ht="15.75" customHeight="1">
      <c r="E484" s="4" t="str">
        <f>IFERROR(__xludf.DUMMYFUNCTION("GOOGLETRANSLATE(D484, ""he"", ""en"")"),"#VALUE!")</f>
        <v>#VALUE!</v>
      </c>
    </row>
    <row r="485" ht="15.75" customHeight="1">
      <c r="E485" s="4" t="str">
        <f>IFERROR(__xludf.DUMMYFUNCTION("GOOGLETRANSLATE(D485, ""he"", ""en"")"),"#VALUE!")</f>
        <v>#VALUE!</v>
      </c>
    </row>
    <row r="486" ht="15.75" customHeight="1">
      <c r="E486" s="4" t="str">
        <f>IFERROR(__xludf.DUMMYFUNCTION("GOOGLETRANSLATE(D486, ""he"", ""en"")"),"#VALUE!")</f>
        <v>#VALUE!</v>
      </c>
    </row>
    <row r="487" ht="15.75" customHeight="1">
      <c r="E487" s="4" t="str">
        <f>IFERROR(__xludf.DUMMYFUNCTION("GOOGLETRANSLATE(D487, ""he"", ""en"")"),"#VALUE!")</f>
        <v>#VALUE!</v>
      </c>
    </row>
    <row r="488" ht="15.75" customHeight="1">
      <c r="E488" s="4" t="str">
        <f>IFERROR(__xludf.DUMMYFUNCTION("GOOGLETRANSLATE(D488, ""he"", ""en"")"),"#VALUE!")</f>
        <v>#VALUE!</v>
      </c>
    </row>
    <row r="489" ht="15.75" customHeight="1">
      <c r="E489" s="4" t="str">
        <f>IFERROR(__xludf.DUMMYFUNCTION("GOOGLETRANSLATE(D489, ""he"", ""en"")"),"#VALUE!")</f>
        <v>#VALUE!</v>
      </c>
    </row>
    <row r="490" ht="15.75" customHeight="1">
      <c r="E490" s="4" t="str">
        <f>IFERROR(__xludf.DUMMYFUNCTION("GOOGLETRANSLATE(D490, ""he"", ""en"")"),"#VALUE!")</f>
        <v>#VALUE!</v>
      </c>
    </row>
    <row r="491" ht="15.75" customHeight="1">
      <c r="E491" s="4" t="str">
        <f>IFERROR(__xludf.DUMMYFUNCTION("GOOGLETRANSLATE(D491, ""he"", ""en"")"),"#VALUE!")</f>
        <v>#VALUE!</v>
      </c>
    </row>
    <row r="492" ht="15.75" customHeight="1">
      <c r="E492" s="4" t="str">
        <f>IFERROR(__xludf.DUMMYFUNCTION("GOOGLETRANSLATE(D492, ""he"", ""en"")"),"#VALUE!")</f>
        <v>#VALUE!</v>
      </c>
    </row>
    <row r="493" ht="15.75" customHeight="1">
      <c r="E493" s="4" t="str">
        <f>IFERROR(__xludf.DUMMYFUNCTION("GOOGLETRANSLATE(D493, ""he"", ""en"")"),"#VALUE!")</f>
        <v>#VALUE!</v>
      </c>
    </row>
    <row r="494" ht="15.75" customHeight="1">
      <c r="E494" s="4" t="str">
        <f>IFERROR(__xludf.DUMMYFUNCTION("GOOGLETRANSLATE(D494, ""he"", ""en"")"),"#VALUE!")</f>
        <v>#VALUE!</v>
      </c>
    </row>
    <row r="495" ht="15.75" customHeight="1">
      <c r="E495" s="4" t="str">
        <f>IFERROR(__xludf.DUMMYFUNCTION("GOOGLETRANSLATE(D495, ""he"", ""en"")"),"#VALUE!")</f>
        <v>#VALUE!</v>
      </c>
    </row>
    <row r="496" ht="15.75" customHeight="1">
      <c r="E496" s="4" t="str">
        <f>IFERROR(__xludf.DUMMYFUNCTION("GOOGLETRANSLATE(D496, ""he"", ""en"")"),"#VALUE!")</f>
        <v>#VALUE!</v>
      </c>
    </row>
    <row r="497" ht="15.75" customHeight="1">
      <c r="E497" s="4" t="str">
        <f>IFERROR(__xludf.DUMMYFUNCTION("GOOGLETRANSLATE(D497, ""he"", ""en"")"),"#VALUE!")</f>
        <v>#VALUE!</v>
      </c>
    </row>
    <row r="498" ht="15.75" customHeight="1">
      <c r="E498" s="4" t="str">
        <f>IFERROR(__xludf.DUMMYFUNCTION("GOOGLETRANSLATE(D498, ""he"", ""en"")"),"#VALUE!")</f>
        <v>#VALUE!</v>
      </c>
    </row>
    <row r="499" ht="15.75" customHeight="1">
      <c r="E499" s="4" t="str">
        <f>IFERROR(__xludf.DUMMYFUNCTION("GOOGLETRANSLATE(D499, ""he"", ""en"")"),"#VALUE!")</f>
        <v>#VALUE!</v>
      </c>
    </row>
    <row r="500" ht="15.75" customHeight="1">
      <c r="E500" s="4" t="str">
        <f>IFERROR(__xludf.DUMMYFUNCTION("GOOGLETRANSLATE(D500, ""he"", ""en"")"),"#VALUE!")</f>
        <v>#VALUE!</v>
      </c>
    </row>
    <row r="501" ht="15.75" customHeight="1">
      <c r="E501" s="4" t="str">
        <f>IFERROR(__xludf.DUMMYFUNCTION("GOOGLETRANSLATE(D501, ""he"", ""en"")"),"#VALUE!")</f>
        <v>#VALUE!</v>
      </c>
    </row>
    <row r="502" ht="15.75" customHeight="1">
      <c r="E502" s="4" t="str">
        <f>IFERROR(__xludf.DUMMYFUNCTION("GOOGLETRANSLATE(D502, ""he"", ""en"")"),"#VALUE!")</f>
        <v>#VALUE!</v>
      </c>
    </row>
    <row r="503" ht="15.75" customHeight="1">
      <c r="E503" s="4" t="str">
        <f>IFERROR(__xludf.DUMMYFUNCTION("GOOGLETRANSLATE(D503, ""he"", ""en"")"),"#VALUE!")</f>
        <v>#VALUE!</v>
      </c>
    </row>
    <row r="504" ht="15.75" customHeight="1">
      <c r="E504" s="4" t="str">
        <f>IFERROR(__xludf.DUMMYFUNCTION("GOOGLETRANSLATE(D504, ""he"", ""en"")"),"#VALUE!")</f>
        <v>#VALUE!</v>
      </c>
    </row>
    <row r="505" ht="15.75" customHeight="1">
      <c r="E505" s="4" t="str">
        <f>IFERROR(__xludf.DUMMYFUNCTION("GOOGLETRANSLATE(D505, ""he"", ""en"")"),"#VALUE!")</f>
        <v>#VALUE!</v>
      </c>
    </row>
    <row r="506" ht="15.75" customHeight="1">
      <c r="E506" s="4" t="str">
        <f>IFERROR(__xludf.DUMMYFUNCTION("GOOGLETRANSLATE(D506, ""he"", ""en"")"),"#VALUE!")</f>
        <v>#VALUE!</v>
      </c>
    </row>
    <row r="507" ht="15.75" customHeight="1">
      <c r="E507" s="4" t="str">
        <f>IFERROR(__xludf.DUMMYFUNCTION("GOOGLETRANSLATE(D507, ""he"", ""en"")"),"#VALUE!")</f>
        <v>#VALUE!</v>
      </c>
    </row>
    <row r="508" ht="15.75" customHeight="1">
      <c r="E508" s="4" t="str">
        <f>IFERROR(__xludf.DUMMYFUNCTION("GOOGLETRANSLATE(D508, ""he"", ""en"")"),"#VALUE!")</f>
        <v>#VALUE!</v>
      </c>
    </row>
    <row r="509" ht="15.75" customHeight="1">
      <c r="E509" s="4" t="str">
        <f>IFERROR(__xludf.DUMMYFUNCTION("GOOGLETRANSLATE(D509, ""he"", ""en"")"),"#VALUE!")</f>
        <v>#VALUE!</v>
      </c>
    </row>
    <row r="510" ht="15.75" customHeight="1">
      <c r="E510" s="4" t="str">
        <f>IFERROR(__xludf.DUMMYFUNCTION("GOOGLETRANSLATE(D510, ""he"", ""en"")"),"#VALUE!")</f>
        <v>#VALUE!</v>
      </c>
    </row>
    <row r="511" ht="15.75" customHeight="1">
      <c r="E511" s="4" t="str">
        <f>IFERROR(__xludf.DUMMYFUNCTION("GOOGLETRANSLATE(D511, ""he"", ""en"")"),"#VALUE!")</f>
        <v>#VALUE!</v>
      </c>
    </row>
    <row r="512" ht="15.75" customHeight="1">
      <c r="E512" s="4" t="str">
        <f>IFERROR(__xludf.DUMMYFUNCTION("GOOGLETRANSLATE(D512, ""he"", ""en"")"),"#VALUE!")</f>
        <v>#VALUE!</v>
      </c>
    </row>
    <row r="513" ht="15.75" customHeight="1">
      <c r="E513" s="4" t="str">
        <f>IFERROR(__xludf.DUMMYFUNCTION("GOOGLETRANSLATE(D513, ""he"", ""en"")"),"#VALUE!")</f>
        <v>#VALUE!</v>
      </c>
    </row>
    <row r="514" ht="15.75" customHeight="1">
      <c r="E514" s="4" t="str">
        <f>IFERROR(__xludf.DUMMYFUNCTION("GOOGLETRANSLATE(D514, ""he"", ""en"")"),"#VALUE!")</f>
        <v>#VALUE!</v>
      </c>
    </row>
    <row r="515" ht="15.75" customHeight="1">
      <c r="E515" s="4" t="str">
        <f>IFERROR(__xludf.DUMMYFUNCTION("GOOGLETRANSLATE(D515, ""he"", ""en"")"),"#VALUE!")</f>
        <v>#VALUE!</v>
      </c>
    </row>
    <row r="516" ht="15.75" customHeight="1">
      <c r="E516" s="4" t="str">
        <f>IFERROR(__xludf.DUMMYFUNCTION("GOOGLETRANSLATE(D516, ""he"", ""en"")"),"#VALUE!")</f>
        <v>#VALUE!</v>
      </c>
    </row>
    <row r="517" ht="15.75" customHeight="1">
      <c r="E517" s="4" t="str">
        <f>IFERROR(__xludf.DUMMYFUNCTION("GOOGLETRANSLATE(D517, ""he"", ""en"")"),"#VALUE!")</f>
        <v>#VALUE!</v>
      </c>
    </row>
    <row r="518" ht="15.75" customHeight="1">
      <c r="E518" s="4" t="str">
        <f>IFERROR(__xludf.DUMMYFUNCTION("GOOGLETRANSLATE(D518, ""he"", ""en"")"),"#VALUE!")</f>
        <v>#VALUE!</v>
      </c>
    </row>
    <row r="519" ht="15.75" customHeight="1">
      <c r="E519" s="4" t="str">
        <f>IFERROR(__xludf.DUMMYFUNCTION("GOOGLETRANSLATE(D519, ""he"", ""en"")"),"#VALUE!")</f>
        <v>#VALUE!</v>
      </c>
    </row>
    <row r="520" ht="15.75" customHeight="1">
      <c r="E520" s="4" t="str">
        <f>IFERROR(__xludf.DUMMYFUNCTION("GOOGLETRANSLATE(D520, ""he"", ""en"")"),"#VALUE!")</f>
        <v>#VALUE!</v>
      </c>
    </row>
    <row r="521" ht="15.75" customHeight="1">
      <c r="E521" s="4" t="str">
        <f>IFERROR(__xludf.DUMMYFUNCTION("GOOGLETRANSLATE(D521, ""he"", ""en"")"),"#VALUE!")</f>
        <v>#VALUE!</v>
      </c>
    </row>
    <row r="522" ht="15.75" customHeight="1">
      <c r="E522" s="4" t="str">
        <f>IFERROR(__xludf.DUMMYFUNCTION("GOOGLETRANSLATE(D522, ""he"", ""en"")"),"#VALUE!")</f>
        <v>#VALUE!</v>
      </c>
    </row>
    <row r="523" ht="15.75" customHeight="1">
      <c r="E523" s="4" t="str">
        <f>IFERROR(__xludf.DUMMYFUNCTION("GOOGLETRANSLATE(D523, ""he"", ""en"")"),"#VALUE!")</f>
        <v>#VALUE!</v>
      </c>
    </row>
    <row r="524" ht="15.75" customHeight="1">
      <c r="E524" s="4" t="str">
        <f>IFERROR(__xludf.DUMMYFUNCTION("GOOGLETRANSLATE(D524, ""he"", ""en"")"),"#VALUE!")</f>
        <v>#VALUE!</v>
      </c>
    </row>
    <row r="525" ht="15.75" customHeight="1">
      <c r="E525" s="4" t="str">
        <f>IFERROR(__xludf.DUMMYFUNCTION("GOOGLETRANSLATE(D525, ""he"", ""en"")"),"#VALUE!")</f>
        <v>#VALUE!</v>
      </c>
    </row>
    <row r="526" ht="15.75" customHeight="1">
      <c r="E526" s="4" t="str">
        <f>IFERROR(__xludf.DUMMYFUNCTION("GOOGLETRANSLATE(D526, ""he"", ""en"")"),"#VALUE!")</f>
        <v>#VALUE!</v>
      </c>
    </row>
    <row r="527" ht="15.75" customHeight="1">
      <c r="E527" s="4" t="str">
        <f>IFERROR(__xludf.DUMMYFUNCTION("GOOGLETRANSLATE(D527, ""he"", ""en"")"),"#VALUE!")</f>
        <v>#VALUE!</v>
      </c>
    </row>
    <row r="528" ht="15.75" customHeight="1">
      <c r="E528" s="4" t="str">
        <f>IFERROR(__xludf.DUMMYFUNCTION("GOOGLETRANSLATE(D528, ""he"", ""en"")"),"#VALUE!")</f>
        <v>#VALUE!</v>
      </c>
    </row>
    <row r="529" ht="15.75" customHeight="1">
      <c r="E529" s="4" t="str">
        <f>IFERROR(__xludf.DUMMYFUNCTION("GOOGLETRANSLATE(D529, ""he"", ""en"")"),"#VALUE!")</f>
        <v>#VALUE!</v>
      </c>
    </row>
    <row r="530" ht="15.75" customHeight="1">
      <c r="E530" s="4" t="str">
        <f>IFERROR(__xludf.DUMMYFUNCTION("GOOGLETRANSLATE(D530, ""he"", ""en"")"),"#VALUE!")</f>
        <v>#VALUE!</v>
      </c>
    </row>
    <row r="531" ht="15.75" customHeight="1">
      <c r="E531" s="4" t="str">
        <f>IFERROR(__xludf.DUMMYFUNCTION("GOOGLETRANSLATE(D531, ""he"", ""en"")"),"#VALUE!")</f>
        <v>#VALUE!</v>
      </c>
    </row>
    <row r="532" ht="15.75" customHeight="1">
      <c r="E532" s="4" t="str">
        <f>IFERROR(__xludf.DUMMYFUNCTION("GOOGLETRANSLATE(D532, ""he"", ""en"")"),"#VALUE!")</f>
        <v>#VALUE!</v>
      </c>
    </row>
    <row r="533" ht="15.75" customHeight="1">
      <c r="E533" s="4" t="str">
        <f>IFERROR(__xludf.DUMMYFUNCTION("GOOGLETRANSLATE(D533, ""he"", ""en"")"),"#VALUE!")</f>
        <v>#VALUE!</v>
      </c>
    </row>
    <row r="534" ht="15.75" customHeight="1">
      <c r="E534" s="4" t="str">
        <f>IFERROR(__xludf.DUMMYFUNCTION("GOOGLETRANSLATE(D534, ""he"", ""en"")"),"#VALUE!")</f>
        <v>#VALUE!</v>
      </c>
    </row>
    <row r="535" ht="15.75" customHeight="1">
      <c r="E535" s="4" t="str">
        <f>IFERROR(__xludf.DUMMYFUNCTION("GOOGLETRANSLATE(D535, ""he"", ""en"")"),"#VALUE!")</f>
        <v>#VALUE!</v>
      </c>
    </row>
    <row r="536" ht="15.75" customHeight="1">
      <c r="E536" s="4" t="str">
        <f>IFERROR(__xludf.DUMMYFUNCTION("GOOGLETRANSLATE(D536, ""he"", ""en"")"),"#VALUE!")</f>
        <v>#VALUE!</v>
      </c>
    </row>
    <row r="537" ht="15.75" customHeight="1">
      <c r="E537" s="4" t="str">
        <f>IFERROR(__xludf.DUMMYFUNCTION("GOOGLETRANSLATE(D537, ""he"", ""en"")"),"#VALUE!")</f>
        <v>#VALUE!</v>
      </c>
    </row>
    <row r="538" ht="15.75" customHeight="1">
      <c r="E538" s="4" t="str">
        <f>IFERROR(__xludf.DUMMYFUNCTION("GOOGLETRANSLATE(D538, ""he"", ""en"")"),"#VALUE!")</f>
        <v>#VALUE!</v>
      </c>
    </row>
    <row r="539" ht="15.75" customHeight="1">
      <c r="E539" s="4" t="str">
        <f>IFERROR(__xludf.DUMMYFUNCTION("GOOGLETRANSLATE(D539, ""he"", ""en"")"),"#VALUE!")</f>
        <v>#VALUE!</v>
      </c>
    </row>
    <row r="540" ht="15.75" customHeight="1">
      <c r="E540" s="4" t="str">
        <f>IFERROR(__xludf.DUMMYFUNCTION("GOOGLETRANSLATE(D540, ""he"", ""en"")"),"#VALUE!")</f>
        <v>#VALUE!</v>
      </c>
    </row>
    <row r="541" ht="15.75" customHeight="1">
      <c r="E541" s="4" t="str">
        <f>IFERROR(__xludf.DUMMYFUNCTION("GOOGLETRANSLATE(D541, ""he"", ""en"")"),"#VALUE!")</f>
        <v>#VALUE!</v>
      </c>
    </row>
    <row r="542" ht="15.75" customHeight="1">
      <c r="E542" s="4" t="str">
        <f>IFERROR(__xludf.DUMMYFUNCTION("GOOGLETRANSLATE(D542, ""he"", ""en"")"),"#VALUE!")</f>
        <v>#VALUE!</v>
      </c>
    </row>
    <row r="543" ht="15.75" customHeight="1">
      <c r="E543" s="4" t="str">
        <f>IFERROR(__xludf.DUMMYFUNCTION("GOOGLETRANSLATE(D543, ""he"", ""en"")"),"#VALUE!")</f>
        <v>#VALUE!</v>
      </c>
    </row>
    <row r="544" ht="15.75" customHeight="1">
      <c r="E544" s="4" t="str">
        <f>IFERROR(__xludf.DUMMYFUNCTION("GOOGLETRANSLATE(D544, ""he"", ""en"")"),"#VALUE!")</f>
        <v>#VALUE!</v>
      </c>
    </row>
    <row r="545" ht="15.75" customHeight="1">
      <c r="E545" s="4" t="str">
        <f>IFERROR(__xludf.DUMMYFUNCTION("GOOGLETRANSLATE(D545, ""he"", ""en"")"),"#VALUE!")</f>
        <v>#VALUE!</v>
      </c>
    </row>
    <row r="546" ht="15.75" customHeight="1">
      <c r="E546" s="4" t="str">
        <f>IFERROR(__xludf.DUMMYFUNCTION("GOOGLETRANSLATE(D546, ""he"", ""en"")"),"#VALUE!")</f>
        <v>#VALUE!</v>
      </c>
    </row>
    <row r="547" ht="15.75" customHeight="1">
      <c r="E547" s="4" t="str">
        <f>IFERROR(__xludf.DUMMYFUNCTION("GOOGLETRANSLATE(D547, ""he"", ""en"")"),"#VALUE!")</f>
        <v>#VALUE!</v>
      </c>
    </row>
    <row r="548" ht="15.75" customHeight="1">
      <c r="E548" s="4" t="str">
        <f>IFERROR(__xludf.DUMMYFUNCTION("GOOGLETRANSLATE(D548, ""he"", ""en"")"),"#VALUE!")</f>
        <v>#VALUE!</v>
      </c>
    </row>
    <row r="549" ht="15.75" customHeight="1">
      <c r="E549" s="4" t="str">
        <f>IFERROR(__xludf.DUMMYFUNCTION("GOOGLETRANSLATE(D549, ""he"", ""en"")"),"#VALUE!")</f>
        <v>#VALUE!</v>
      </c>
    </row>
    <row r="550" ht="15.75" customHeight="1">
      <c r="E550" s="4" t="str">
        <f>IFERROR(__xludf.DUMMYFUNCTION("GOOGLETRANSLATE(D550, ""he"", ""en"")"),"#VALUE!")</f>
        <v>#VALUE!</v>
      </c>
    </row>
    <row r="551" ht="15.75" customHeight="1">
      <c r="E551" s="4" t="str">
        <f>IFERROR(__xludf.DUMMYFUNCTION("GOOGLETRANSLATE(D551, ""he"", ""en"")"),"#VALUE!")</f>
        <v>#VALUE!</v>
      </c>
    </row>
    <row r="552" ht="15.75" customHeight="1">
      <c r="E552" s="4" t="str">
        <f>IFERROR(__xludf.DUMMYFUNCTION("GOOGLETRANSLATE(D552, ""he"", ""en"")"),"#VALUE!")</f>
        <v>#VALUE!</v>
      </c>
    </row>
    <row r="553" ht="15.75" customHeight="1">
      <c r="E553" s="4" t="str">
        <f>IFERROR(__xludf.DUMMYFUNCTION("GOOGLETRANSLATE(D553, ""he"", ""en"")"),"#VALUE!")</f>
        <v>#VALUE!</v>
      </c>
    </row>
    <row r="554" ht="15.75" customHeight="1">
      <c r="E554" s="4" t="str">
        <f>IFERROR(__xludf.DUMMYFUNCTION("GOOGLETRANSLATE(D554, ""he"", ""en"")"),"#VALUE!")</f>
        <v>#VALUE!</v>
      </c>
    </row>
    <row r="555" ht="15.75" customHeight="1">
      <c r="E555" s="4" t="str">
        <f>IFERROR(__xludf.DUMMYFUNCTION("GOOGLETRANSLATE(D555, ""he"", ""en"")"),"#VALUE!")</f>
        <v>#VALUE!</v>
      </c>
    </row>
    <row r="556" ht="15.75" customHeight="1">
      <c r="E556" s="4" t="str">
        <f>IFERROR(__xludf.DUMMYFUNCTION("GOOGLETRANSLATE(D556, ""he"", ""en"")"),"#VALUE!")</f>
        <v>#VALUE!</v>
      </c>
    </row>
    <row r="557" ht="15.75" customHeight="1">
      <c r="E557" s="4" t="str">
        <f>IFERROR(__xludf.DUMMYFUNCTION("GOOGLETRANSLATE(D557, ""he"", ""en"")"),"#VALUE!")</f>
        <v>#VALUE!</v>
      </c>
    </row>
    <row r="558" ht="15.75" customHeight="1">
      <c r="E558" s="4" t="str">
        <f>IFERROR(__xludf.DUMMYFUNCTION("GOOGLETRANSLATE(D558, ""he"", ""en"")"),"#VALUE!")</f>
        <v>#VALUE!</v>
      </c>
    </row>
    <row r="559" ht="15.75" customHeight="1">
      <c r="E559" s="4" t="str">
        <f>IFERROR(__xludf.DUMMYFUNCTION("GOOGLETRANSLATE(D559, ""he"", ""en"")"),"#VALUE!")</f>
        <v>#VALUE!</v>
      </c>
    </row>
    <row r="560" ht="15.75" customHeight="1">
      <c r="E560" s="4" t="str">
        <f>IFERROR(__xludf.DUMMYFUNCTION("GOOGLETRANSLATE(D560, ""he"", ""en"")"),"#VALUE!")</f>
        <v>#VALUE!</v>
      </c>
    </row>
    <row r="561" ht="15.75" customHeight="1">
      <c r="E561" s="4" t="str">
        <f>IFERROR(__xludf.DUMMYFUNCTION("GOOGLETRANSLATE(D561, ""he"", ""en"")"),"#VALUE!")</f>
        <v>#VALUE!</v>
      </c>
    </row>
    <row r="562" ht="15.75" customHeight="1">
      <c r="E562" s="4" t="str">
        <f>IFERROR(__xludf.DUMMYFUNCTION("GOOGLETRANSLATE(D562, ""he"", ""en"")"),"#VALUE!")</f>
        <v>#VALUE!</v>
      </c>
    </row>
    <row r="563" ht="15.75" customHeight="1">
      <c r="E563" s="4" t="str">
        <f>IFERROR(__xludf.DUMMYFUNCTION("GOOGLETRANSLATE(D563, ""he"", ""en"")"),"#VALUE!")</f>
        <v>#VALUE!</v>
      </c>
    </row>
    <row r="564" ht="15.75" customHeight="1">
      <c r="E564" s="4" t="str">
        <f>IFERROR(__xludf.DUMMYFUNCTION("GOOGLETRANSLATE(D564, ""he"", ""en"")"),"#VALUE!")</f>
        <v>#VALUE!</v>
      </c>
    </row>
    <row r="565" ht="15.75" customHeight="1">
      <c r="E565" s="4" t="str">
        <f>IFERROR(__xludf.DUMMYFUNCTION("GOOGLETRANSLATE(D565, ""he"", ""en"")"),"#VALUE!")</f>
        <v>#VALUE!</v>
      </c>
    </row>
    <row r="566" ht="15.75" customHeight="1">
      <c r="E566" s="4" t="str">
        <f>IFERROR(__xludf.DUMMYFUNCTION("GOOGLETRANSLATE(D566, ""he"", ""en"")"),"#VALUE!")</f>
        <v>#VALUE!</v>
      </c>
    </row>
    <row r="567" ht="15.75" customHeight="1">
      <c r="E567" s="4" t="str">
        <f>IFERROR(__xludf.DUMMYFUNCTION("GOOGLETRANSLATE(D567, ""he"", ""en"")"),"#VALUE!")</f>
        <v>#VALUE!</v>
      </c>
    </row>
    <row r="568" ht="15.75" customHeight="1">
      <c r="E568" s="4" t="str">
        <f>IFERROR(__xludf.DUMMYFUNCTION("GOOGLETRANSLATE(D568, ""he"", ""en"")"),"#VALUE!")</f>
        <v>#VALUE!</v>
      </c>
    </row>
    <row r="569" ht="15.75" customHeight="1">
      <c r="E569" s="4" t="str">
        <f>IFERROR(__xludf.DUMMYFUNCTION("GOOGLETRANSLATE(D569, ""he"", ""en"")"),"#VALUE!")</f>
        <v>#VALUE!</v>
      </c>
    </row>
    <row r="570" ht="15.75" customHeight="1">
      <c r="E570" s="4" t="str">
        <f>IFERROR(__xludf.DUMMYFUNCTION("GOOGLETRANSLATE(D570, ""he"", ""en"")"),"#VALUE!")</f>
        <v>#VALUE!</v>
      </c>
    </row>
    <row r="571" ht="15.75" customHeight="1">
      <c r="E571" s="4" t="str">
        <f>IFERROR(__xludf.DUMMYFUNCTION("GOOGLETRANSLATE(D571, ""he"", ""en"")"),"#VALUE!")</f>
        <v>#VALUE!</v>
      </c>
    </row>
    <row r="572" ht="15.75" customHeight="1">
      <c r="E572" s="4" t="str">
        <f>IFERROR(__xludf.DUMMYFUNCTION("GOOGLETRANSLATE(D572, ""he"", ""en"")"),"#VALUE!")</f>
        <v>#VALUE!</v>
      </c>
    </row>
    <row r="573" ht="15.75" customHeight="1">
      <c r="E573" s="4" t="str">
        <f>IFERROR(__xludf.DUMMYFUNCTION("GOOGLETRANSLATE(D573, ""he"", ""en"")"),"#VALUE!")</f>
        <v>#VALUE!</v>
      </c>
    </row>
    <row r="574" ht="15.75" customHeight="1">
      <c r="E574" s="4" t="str">
        <f>IFERROR(__xludf.DUMMYFUNCTION("GOOGLETRANSLATE(D574, ""he"", ""en"")"),"#VALUE!")</f>
        <v>#VALUE!</v>
      </c>
    </row>
    <row r="575" ht="15.75" customHeight="1">
      <c r="E575" s="4" t="str">
        <f>IFERROR(__xludf.DUMMYFUNCTION("GOOGLETRANSLATE(D575, ""he"", ""en"")"),"#VALUE!")</f>
        <v>#VALUE!</v>
      </c>
    </row>
    <row r="576" ht="15.75" customHeight="1">
      <c r="E576" s="4" t="str">
        <f>IFERROR(__xludf.DUMMYFUNCTION("GOOGLETRANSLATE(D576, ""he"", ""en"")"),"#VALUE!")</f>
        <v>#VALUE!</v>
      </c>
    </row>
    <row r="577" ht="15.75" customHeight="1">
      <c r="E577" s="4" t="str">
        <f>IFERROR(__xludf.DUMMYFUNCTION("GOOGLETRANSLATE(D577, ""he"", ""en"")"),"#VALUE!")</f>
        <v>#VALUE!</v>
      </c>
    </row>
    <row r="578" ht="15.75" customHeight="1">
      <c r="E578" s="4" t="str">
        <f>IFERROR(__xludf.DUMMYFUNCTION("GOOGLETRANSLATE(D578, ""he"", ""en"")"),"#VALUE!")</f>
        <v>#VALUE!</v>
      </c>
    </row>
    <row r="579" ht="15.75" customHeight="1">
      <c r="E579" s="4" t="str">
        <f>IFERROR(__xludf.DUMMYFUNCTION("GOOGLETRANSLATE(D579, ""he"", ""en"")"),"#VALUE!")</f>
        <v>#VALUE!</v>
      </c>
    </row>
    <row r="580" ht="15.75" customHeight="1">
      <c r="E580" s="4" t="str">
        <f>IFERROR(__xludf.DUMMYFUNCTION("GOOGLETRANSLATE(D580, ""he"", ""en"")"),"#VALUE!")</f>
        <v>#VALUE!</v>
      </c>
    </row>
    <row r="581" ht="15.75" customHeight="1">
      <c r="E581" s="4" t="str">
        <f>IFERROR(__xludf.DUMMYFUNCTION("GOOGLETRANSLATE(D581, ""he"", ""en"")"),"#VALUE!")</f>
        <v>#VALUE!</v>
      </c>
    </row>
    <row r="582" ht="15.75" customHeight="1">
      <c r="E582" s="4" t="str">
        <f>IFERROR(__xludf.DUMMYFUNCTION("GOOGLETRANSLATE(D582, ""he"", ""en"")"),"#VALUE!")</f>
        <v>#VALUE!</v>
      </c>
    </row>
    <row r="583" ht="15.75" customHeight="1">
      <c r="E583" s="4" t="str">
        <f>IFERROR(__xludf.DUMMYFUNCTION("GOOGLETRANSLATE(D583, ""he"", ""en"")"),"#VALUE!")</f>
        <v>#VALUE!</v>
      </c>
    </row>
    <row r="584" ht="15.75" customHeight="1">
      <c r="E584" s="4" t="str">
        <f>IFERROR(__xludf.DUMMYFUNCTION("GOOGLETRANSLATE(D584, ""he"", ""en"")"),"#VALUE!")</f>
        <v>#VALUE!</v>
      </c>
    </row>
    <row r="585" ht="15.75" customHeight="1">
      <c r="E585" s="4" t="str">
        <f>IFERROR(__xludf.DUMMYFUNCTION("GOOGLETRANSLATE(D585, ""he"", ""en"")"),"#VALUE!")</f>
        <v>#VALUE!</v>
      </c>
    </row>
    <row r="586" ht="15.75" customHeight="1">
      <c r="E586" s="4" t="str">
        <f>IFERROR(__xludf.DUMMYFUNCTION("GOOGLETRANSLATE(D586, ""he"", ""en"")"),"#VALUE!")</f>
        <v>#VALUE!</v>
      </c>
    </row>
    <row r="587" ht="15.75" customHeight="1">
      <c r="E587" s="4" t="str">
        <f>IFERROR(__xludf.DUMMYFUNCTION("GOOGLETRANSLATE(D587, ""he"", ""en"")"),"#VALUE!")</f>
        <v>#VALUE!</v>
      </c>
    </row>
    <row r="588" ht="15.75" customHeight="1">
      <c r="E588" s="4" t="str">
        <f>IFERROR(__xludf.DUMMYFUNCTION("GOOGLETRANSLATE(D588, ""he"", ""en"")"),"#VALUE!")</f>
        <v>#VALUE!</v>
      </c>
    </row>
    <row r="589" ht="15.75" customHeight="1">
      <c r="E589" s="4" t="str">
        <f>IFERROR(__xludf.DUMMYFUNCTION("GOOGLETRANSLATE(D589, ""he"", ""en"")"),"#VALUE!")</f>
        <v>#VALUE!</v>
      </c>
    </row>
    <row r="590" ht="15.75" customHeight="1">
      <c r="E590" s="4" t="str">
        <f>IFERROR(__xludf.DUMMYFUNCTION("GOOGLETRANSLATE(D590, ""he"", ""en"")"),"#VALUE!")</f>
        <v>#VALUE!</v>
      </c>
    </row>
    <row r="591" ht="15.75" customHeight="1">
      <c r="E591" s="4" t="str">
        <f>IFERROR(__xludf.DUMMYFUNCTION("GOOGLETRANSLATE(D591, ""he"", ""en"")"),"#VALUE!")</f>
        <v>#VALUE!</v>
      </c>
    </row>
    <row r="592" ht="15.75" customHeight="1">
      <c r="E592" s="4" t="str">
        <f>IFERROR(__xludf.DUMMYFUNCTION("GOOGLETRANSLATE(D592, ""he"", ""en"")"),"#VALUE!")</f>
        <v>#VALUE!</v>
      </c>
    </row>
    <row r="593" ht="15.75" customHeight="1">
      <c r="E593" s="4" t="str">
        <f>IFERROR(__xludf.DUMMYFUNCTION("GOOGLETRANSLATE(D593, ""he"", ""en"")"),"#VALUE!")</f>
        <v>#VALUE!</v>
      </c>
    </row>
    <row r="594" ht="15.75" customHeight="1">
      <c r="E594" s="4" t="str">
        <f>IFERROR(__xludf.DUMMYFUNCTION("GOOGLETRANSLATE(D594, ""he"", ""en"")"),"#VALUE!")</f>
        <v>#VALUE!</v>
      </c>
    </row>
    <row r="595" ht="15.75" customHeight="1">
      <c r="E595" s="4" t="str">
        <f>IFERROR(__xludf.DUMMYFUNCTION("GOOGLETRANSLATE(D595, ""he"", ""en"")"),"#VALUE!")</f>
        <v>#VALUE!</v>
      </c>
    </row>
    <row r="596" ht="15.75" customHeight="1">
      <c r="E596" s="4" t="str">
        <f>IFERROR(__xludf.DUMMYFUNCTION("GOOGLETRANSLATE(D596, ""he"", ""en"")"),"#VALUE!")</f>
        <v>#VALUE!</v>
      </c>
    </row>
    <row r="597" ht="15.75" customHeight="1">
      <c r="E597" s="4" t="str">
        <f>IFERROR(__xludf.DUMMYFUNCTION("GOOGLETRANSLATE(D597, ""he"", ""en"")"),"#VALUE!")</f>
        <v>#VALUE!</v>
      </c>
    </row>
    <row r="598" ht="15.75" customHeight="1">
      <c r="E598" s="4" t="str">
        <f>IFERROR(__xludf.DUMMYFUNCTION("GOOGLETRANSLATE(D598, ""he"", ""en"")"),"#VALUE!")</f>
        <v>#VALUE!</v>
      </c>
    </row>
    <row r="599" ht="15.75" customHeight="1">
      <c r="E599" s="4" t="str">
        <f>IFERROR(__xludf.DUMMYFUNCTION("GOOGLETRANSLATE(D599, ""he"", ""en"")"),"#VALUE!")</f>
        <v>#VALUE!</v>
      </c>
    </row>
    <row r="600" ht="15.75" customHeight="1">
      <c r="E600" s="4" t="str">
        <f>IFERROR(__xludf.DUMMYFUNCTION("GOOGLETRANSLATE(D600, ""he"", ""en"")"),"#VALUE!")</f>
        <v>#VALUE!</v>
      </c>
    </row>
    <row r="601" ht="15.75" customHeight="1">
      <c r="E601" s="4" t="str">
        <f>IFERROR(__xludf.DUMMYFUNCTION("GOOGLETRANSLATE(D601, ""he"", ""en"")"),"#VALUE!")</f>
        <v>#VALUE!</v>
      </c>
    </row>
    <row r="602" ht="15.75" customHeight="1">
      <c r="E602" s="4" t="str">
        <f>IFERROR(__xludf.DUMMYFUNCTION("GOOGLETRANSLATE(D602, ""he"", ""en"")"),"#VALUE!")</f>
        <v>#VALUE!</v>
      </c>
    </row>
    <row r="603" ht="15.75" customHeight="1">
      <c r="E603" s="4" t="str">
        <f>IFERROR(__xludf.DUMMYFUNCTION("GOOGLETRANSLATE(D603, ""he"", ""en"")"),"#VALUE!")</f>
        <v>#VALUE!</v>
      </c>
    </row>
    <row r="604" ht="15.75" customHeight="1">
      <c r="E604" s="4" t="str">
        <f>IFERROR(__xludf.DUMMYFUNCTION("GOOGLETRANSLATE(D604, ""he"", ""en"")"),"#VALUE!")</f>
        <v>#VALUE!</v>
      </c>
    </row>
    <row r="605" ht="15.75" customHeight="1">
      <c r="E605" s="4" t="str">
        <f>IFERROR(__xludf.DUMMYFUNCTION("GOOGLETRANSLATE(D605, ""he"", ""en"")"),"#VALUE!")</f>
        <v>#VALUE!</v>
      </c>
    </row>
    <row r="606" ht="15.75" customHeight="1">
      <c r="E606" s="4" t="str">
        <f>IFERROR(__xludf.DUMMYFUNCTION("GOOGLETRANSLATE(D606, ""he"", ""en"")"),"#VALUE!")</f>
        <v>#VALUE!</v>
      </c>
    </row>
    <row r="607" ht="15.75" customHeight="1">
      <c r="E607" s="4" t="str">
        <f>IFERROR(__xludf.DUMMYFUNCTION("GOOGLETRANSLATE(D607, ""he"", ""en"")"),"#VALUE!")</f>
        <v>#VALUE!</v>
      </c>
    </row>
    <row r="608" ht="15.75" customHeight="1">
      <c r="E608" s="4" t="str">
        <f>IFERROR(__xludf.DUMMYFUNCTION("GOOGLETRANSLATE(D608, ""he"", ""en"")"),"#VALUE!")</f>
        <v>#VALUE!</v>
      </c>
    </row>
    <row r="609" ht="15.75" customHeight="1">
      <c r="E609" s="4" t="str">
        <f>IFERROR(__xludf.DUMMYFUNCTION("GOOGLETRANSLATE(D609, ""he"", ""en"")"),"#VALUE!")</f>
        <v>#VALUE!</v>
      </c>
    </row>
    <row r="610" ht="15.75" customHeight="1">
      <c r="E610" s="4" t="str">
        <f>IFERROR(__xludf.DUMMYFUNCTION("GOOGLETRANSLATE(D610, ""he"", ""en"")"),"#VALUE!")</f>
        <v>#VALUE!</v>
      </c>
    </row>
    <row r="611" ht="15.75" customHeight="1">
      <c r="E611" s="4" t="str">
        <f>IFERROR(__xludf.DUMMYFUNCTION("GOOGLETRANSLATE(D611, ""he"", ""en"")"),"#VALUE!")</f>
        <v>#VALUE!</v>
      </c>
    </row>
    <row r="612" ht="15.75" customHeight="1">
      <c r="E612" s="4" t="str">
        <f>IFERROR(__xludf.DUMMYFUNCTION("GOOGLETRANSLATE(D612, ""he"", ""en"")"),"#VALUE!")</f>
        <v>#VALUE!</v>
      </c>
    </row>
    <row r="613" ht="15.75" customHeight="1">
      <c r="E613" s="4" t="str">
        <f>IFERROR(__xludf.DUMMYFUNCTION("GOOGLETRANSLATE(D613, ""he"", ""en"")"),"#VALUE!")</f>
        <v>#VALUE!</v>
      </c>
    </row>
    <row r="614" ht="15.75" customHeight="1">
      <c r="E614" s="4" t="str">
        <f>IFERROR(__xludf.DUMMYFUNCTION("GOOGLETRANSLATE(D614, ""he"", ""en"")"),"#VALUE!")</f>
        <v>#VALUE!</v>
      </c>
    </row>
    <row r="615" ht="15.75" customHeight="1">
      <c r="E615" s="4" t="str">
        <f>IFERROR(__xludf.DUMMYFUNCTION("GOOGLETRANSLATE(D615, ""he"", ""en"")"),"#VALUE!")</f>
        <v>#VALUE!</v>
      </c>
    </row>
    <row r="616" ht="15.75" customHeight="1">
      <c r="E616" s="4" t="str">
        <f>IFERROR(__xludf.DUMMYFUNCTION("GOOGLETRANSLATE(D616, ""he"", ""en"")"),"#VALUE!")</f>
        <v>#VALUE!</v>
      </c>
    </row>
    <row r="617" ht="15.75" customHeight="1">
      <c r="E617" s="4" t="str">
        <f>IFERROR(__xludf.DUMMYFUNCTION("GOOGLETRANSLATE(D617, ""he"", ""en"")"),"#VALUE!")</f>
        <v>#VALUE!</v>
      </c>
    </row>
    <row r="618" ht="15.75" customHeight="1">
      <c r="E618" s="4" t="str">
        <f>IFERROR(__xludf.DUMMYFUNCTION("GOOGLETRANSLATE(D618, ""he"", ""en"")"),"#VALUE!")</f>
        <v>#VALUE!</v>
      </c>
    </row>
    <row r="619" ht="15.75" customHeight="1">
      <c r="E619" s="4" t="str">
        <f>IFERROR(__xludf.DUMMYFUNCTION("GOOGLETRANSLATE(D619, ""he"", ""en"")"),"#VALUE!")</f>
        <v>#VALUE!</v>
      </c>
    </row>
    <row r="620" ht="15.75" customHeight="1">
      <c r="E620" s="4" t="str">
        <f>IFERROR(__xludf.DUMMYFUNCTION("GOOGLETRANSLATE(D620, ""he"", ""en"")"),"#VALUE!")</f>
        <v>#VALUE!</v>
      </c>
    </row>
    <row r="621" ht="15.75" customHeight="1">
      <c r="E621" s="4" t="str">
        <f>IFERROR(__xludf.DUMMYFUNCTION("GOOGLETRANSLATE(D621, ""he"", ""en"")"),"#VALUE!")</f>
        <v>#VALUE!</v>
      </c>
    </row>
    <row r="622" ht="15.75" customHeight="1">
      <c r="E622" s="4" t="str">
        <f>IFERROR(__xludf.DUMMYFUNCTION("GOOGLETRANSLATE(D622, ""he"", ""en"")"),"#VALUE!")</f>
        <v>#VALUE!</v>
      </c>
    </row>
    <row r="623" ht="15.75" customHeight="1">
      <c r="E623" s="4" t="str">
        <f>IFERROR(__xludf.DUMMYFUNCTION("GOOGLETRANSLATE(D623, ""he"", ""en"")"),"#VALUE!")</f>
        <v>#VALUE!</v>
      </c>
    </row>
    <row r="624" ht="15.75" customHeight="1">
      <c r="E624" s="4" t="str">
        <f>IFERROR(__xludf.DUMMYFUNCTION("GOOGLETRANSLATE(D624, ""he"", ""en"")"),"#VALUE!")</f>
        <v>#VALUE!</v>
      </c>
    </row>
    <row r="625" ht="15.75" customHeight="1">
      <c r="E625" s="4" t="str">
        <f>IFERROR(__xludf.DUMMYFUNCTION("GOOGLETRANSLATE(D625, ""he"", ""en"")"),"#VALUE!")</f>
        <v>#VALUE!</v>
      </c>
    </row>
    <row r="626" ht="15.75" customHeight="1">
      <c r="E626" s="4" t="str">
        <f>IFERROR(__xludf.DUMMYFUNCTION("GOOGLETRANSLATE(D626, ""he"", ""en"")"),"#VALUE!")</f>
        <v>#VALUE!</v>
      </c>
    </row>
    <row r="627" ht="15.75" customHeight="1">
      <c r="E627" s="4" t="str">
        <f>IFERROR(__xludf.DUMMYFUNCTION("GOOGLETRANSLATE(D627, ""he"", ""en"")"),"#VALUE!")</f>
        <v>#VALUE!</v>
      </c>
    </row>
    <row r="628" ht="15.75" customHeight="1">
      <c r="E628" s="4" t="str">
        <f>IFERROR(__xludf.DUMMYFUNCTION("GOOGLETRANSLATE(D628, ""he"", ""en"")"),"#VALUE!")</f>
        <v>#VALUE!</v>
      </c>
    </row>
    <row r="629" ht="15.75" customHeight="1">
      <c r="E629" s="4" t="str">
        <f>IFERROR(__xludf.DUMMYFUNCTION("GOOGLETRANSLATE(D629, ""he"", ""en"")"),"#VALUE!")</f>
        <v>#VALUE!</v>
      </c>
    </row>
    <row r="630" ht="15.75" customHeight="1">
      <c r="E630" s="4" t="str">
        <f>IFERROR(__xludf.DUMMYFUNCTION("GOOGLETRANSLATE(D630, ""he"", ""en"")"),"#VALUE!")</f>
        <v>#VALUE!</v>
      </c>
    </row>
    <row r="631" ht="15.75" customHeight="1">
      <c r="E631" s="4" t="str">
        <f>IFERROR(__xludf.DUMMYFUNCTION("GOOGLETRANSLATE(D631, ""he"", ""en"")"),"#VALUE!")</f>
        <v>#VALUE!</v>
      </c>
    </row>
    <row r="632" ht="15.75" customHeight="1">
      <c r="E632" s="4" t="str">
        <f>IFERROR(__xludf.DUMMYFUNCTION("GOOGLETRANSLATE(D632, ""he"", ""en"")"),"#VALUE!")</f>
        <v>#VALUE!</v>
      </c>
    </row>
    <row r="633" ht="15.75" customHeight="1">
      <c r="E633" s="4" t="str">
        <f>IFERROR(__xludf.DUMMYFUNCTION("GOOGLETRANSLATE(D633, ""he"", ""en"")"),"#VALUE!")</f>
        <v>#VALUE!</v>
      </c>
    </row>
    <row r="634" ht="15.75" customHeight="1">
      <c r="E634" s="4" t="str">
        <f>IFERROR(__xludf.DUMMYFUNCTION("GOOGLETRANSLATE(D634, ""he"", ""en"")"),"#VALUE!")</f>
        <v>#VALUE!</v>
      </c>
    </row>
    <row r="635" ht="15.75" customHeight="1">
      <c r="E635" s="4" t="str">
        <f>IFERROR(__xludf.DUMMYFUNCTION("GOOGLETRANSLATE(D635, ""he"", ""en"")"),"#VALUE!")</f>
        <v>#VALUE!</v>
      </c>
    </row>
    <row r="636" ht="15.75" customHeight="1">
      <c r="E636" s="4" t="str">
        <f>IFERROR(__xludf.DUMMYFUNCTION("GOOGLETRANSLATE(D636, ""he"", ""en"")"),"#VALUE!")</f>
        <v>#VALUE!</v>
      </c>
    </row>
    <row r="637" ht="15.75" customHeight="1">
      <c r="E637" s="4" t="str">
        <f>IFERROR(__xludf.DUMMYFUNCTION("GOOGLETRANSLATE(D637, ""he"", ""en"")"),"#VALUE!")</f>
        <v>#VALUE!</v>
      </c>
    </row>
    <row r="638" ht="15.75" customHeight="1">
      <c r="E638" s="4" t="str">
        <f>IFERROR(__xludf.DUMMYFUNCTION("GOOGLETRANSLATE(D638, ""he"", ""en"")"),"#VALUE!")</f>
        <v>#VALUE!</v>
      </c>
    </row>
    <row r="639" ht="15.75" customHeight="1">
      <c r="E639" s="4" t="str">
        <f>IFERROR(__xludf.DUMMYFUNCTION("GOOGLETRANSLATE(D639, ""he"", ""en"")"),"#VALUE!")</f>
        <v>#VALUE!</v>
      </c>
    </row>
    <row r="640" ht="15.75" customHeight="1">
      <c r="E640" s="4" t="str">
        <f>IFERROR(__xludf.DUMMYFUNCTION("GOOGLETRANSLATE(D640, ""he"", ""en"")"),"#VALUE!")</f>
        <v>#VALUE!</v>
      </c>
    </row>
    <row r="641" ht="15.75" customHeight="1">
      <c r="E641" s="4" t="str">
        <f>IFERROR(__xludf.DUMMYFUNCTION("GOOGLETRANSLATE(D641, ""he"", ""en"")"),"#VALUE!")</f>
        <v>#VALUE!</v>
      </c>
    </row>
    <row r="642" ht="15.75" customHeight="1">
      <c r="E642" s="4" t="str">
        <f>IFERROR(__xludf.DUMMYFUNCTION("GOOGLETRANSLATE(D642, ""he"", ""en"")"),"#VALUE!")</f>
        <v>#VALUE!</v>
      </c>
    </row>
    <row r="643" ht="15.75" customHeight="1">
      <c r="E643" s="4" t="str">
        <f>IFERROR(__xludf.DUMMYFUNCTION("GOOGLETRANSLATE(D643, ""he"", ""en"")"),"#VALUE!")</f>
        <v>#VALUE!</v>
      </c>
    </row>
    <row r="644" ht="15.75" customHeight="1">
      <c r="E644" s="4" t="str">
        <f>IFERROR(__xludf.DUMMYFUNCTION("GOOGLETRANSLATE(D644, ""he"", ""en"")"),"#VALUE!")</f>
        <v>#VALUE!</v>
      </c>
    </row>
    <row r="645" ht="15.75" customHeight="1">
      <c r="E645" s="4" t="str">
        <f>IFERROR(__xludf.DUMMYFUNCTION("GOOGLETRANSLATE(D645, ""he"", ""en"")"),"#VALUE!")</f>
        <v>#VALUE!</v>
      </c>
    </row>
    <row r="646" ht="15.75" customHeight="1">
      <c r="E646" s="4" t="str">
        <f>IFERROR(__xludf.DUMMYFUNCTION("GOOGLETRANSLATE(D646, ""he"", ""en"")"),"#VALUE!")</f>
        <v>#VALUE!</v>
      </c>
    </row>
    <row r="647" ht="15.75" customHeight="1">
      <c r="E647" s="4" t="str">
        <f>IFERROR(__xludf.DUMMYFUNCTION("GOOGLETRANSLATE(D647, ""he"", ""en"")"),"#VALUE!")</f>
        <v>#VALUE!</v>
      </c>
    </row>
    <row r="648" ht="15.75" customHeight="1">
      <c r="E648" s="4" t="str">
        <f>IFERROR(__xludf.DUMMYFUNCTION("GOOGLETRANSLATE(D648, ""he"", ""en"")"),"#VALUE!")</f>
        <v>#VALUE!</v>
      </c>
    </row>
    <row r="649" ht="15.75" customHeight="1">
      <c r="E649" s="4" t="str">
        <f>IFERROR(__xludf.DUMMYFUNCTION("GOOGLETRANSLATE(D649, ""he"", ""en"")"),"#VALUE!")</f>
        <v>#VALUE!</v>
      </c>
    </row>
    <row r="650" ht="15.75" customHeight="1">
      <c r="E650" s="4" t="str">
        <f>IFERROR(__xludf.DUMMYFUNCTION("GOOGLETRANSLATE(D650, ""he"", ""en"")"),"#VALUE!")</f>
        <v>#VALUE!</v>
      </c>
    </row>
    <row r="651" ht="15.75" customHeight="1">
      <c r="E651" s="4" t="str">
        <f>IFERROR(__xludf.DUMMYFUNCTION("GOOGLETRANSLATE(D651, ""he"", ""en"")"),"#VALUE!")</f>
        <v>#VALUE!</v>
      </c>
    </row>
    <row r="652" ht="15.75" customHeight="1">
      <c r="E652" s="4" t="str">
        <f>IFERROR(__xludf.DUMMYFUNCTION("GOOGLETRANSLATE(D652, ""he"", ""en"")"),"#VALUE!")</f>
        <v>#VALUE!</v>
      </c>
    </row>
    <row r="653" ht="15.75" customHeight="1">
      <c r="E653" s="4" t="str">
        <f>IFERROR(__xludf.DUMMYFUNCTION("GOOGLETRANSLATE(D653, ""he"", ""en"")"),"#VALUE!")</f>
        <v>#VALUE!</v>
      </c>
    </row>
    <row r="654" ht="15.75" customHeight="1">
      <c r="E654" s="4" t="str">
        <f>IFERROR(__xludf.DUMMYFUNCTION("GOOGLETRANSLATE(D654, ""he"", ""en"")"),"#VALUE!")</f>
        <v>#VALUE!</v>
      </c>
    </row>
    <row r="655" ht="15.75" customHeight="1">
      <c r="E655" s="4" t="str">
        <f>IFERROR(__xludf.DUMMYFUNCTION("GOOGLETRANSLATE(D655, ""he"", ""en"")"),"#VALUE!")</f>
        <v>#VALUE!</v>
      </c>
    </row>
    <row r="656" ht="15.75" customHeight="1">
      <c r="E656" s="4" t="str">
        <f>IFERROR(__xludf.DUMMYFUNCTION("GOOGLETRANSLATE(D656, ""he"", ""en"")"),"#VALUE!")</f>
        <v>#VALUE!</v>
      </c>
    </row>
    <row r="657" ht="15.75" customHeight="1">
      <c r="E657" s="4" t="str">
        <f>IFERROR(__xludf.DUMMYFUNCTION("GOOGLETRANSLATE(D657, ""he"", ""en"")"),"#VALUE!")</f>
        <v>#VALUE!</v>
      </c>
    </row>
    <row r="658" ht="15.75" customHeight="1">
      <c r="E658" s="4" t="str">
        <f>IFERROR(__xludf.DUMMYFUNCTION("GOOGLETRANSLATE(D658, ""he"", ""en"")"),"#VALUE!")</f>
        <v>#VALUE!</v>
      </c>
    </row>
    <row r="659" ht="15.75" customHeight="1">
      <c r="E659" s="4" t="str">
        <f>IFERROR(__xludf.DUMMYFUNCTION("GOOGLETRANSLATE(D659, ""he"", ""en"")"),"#VALUE!")</f>
        <v>#VALUE!</v>
      </c>
    </row>
    <row r="660" ht="15.75" customHeight="1">
      <c r="E660" s="4" t="str">
        <f>IFERROR(__xludf.DUMMYFUNCTION("GOOGLETRANSLATE(D660, ""he"", ""en"")"),"#VALUE!")</f>
        <v>#VALUE!</v>
      </c>
    </row>
    <row r="661" ht="15.75" customHeight="1">
      <c r="E661" s="4" t="str">
        <f>IFERROR(__xludf.DUMMYFUNCTION("GOOGLETRANSLATE(D661, ""he"", ""en"")"),"#VALUE!")</f>
        <v>#VALUE!</v>
      </c>
    </row>
    <row r="662" ht="15.75" customHeight="1">
      <c r="E662" s="4" t="str">
        <f>IFERROR(__xludf.DUMMYFUNCTION("GOOGLETRANSLATE(D662, ""he"", ""en"")"),"#VALUE!")</f>
        <v>#VALUE!</v>
      </c>
    </row>
    <row r="663" ht="15.75" customHeight="1">
      <c r="E663" s="4" t="str">
        <f>IFERROR(__xludf.DUMMYFUNCTION("GOOGLETRANSLATE(D663, ""he"", ""en"")"),"#VALUE!")</f>
        <v>#VALUE!</v>
      </c>
    </row>
    <row r="664" ht="15.75" customHeight="1">
      <c r="E664" s="4" t="str">
        <f>IFERROR(__xludf.DUMMYFUNCTION("GOOGLETRANSLATE(D664, ""he"", ""en"")"),"#VALUE!")</f>
        <v>#VALUE!</v>
      </c>
    </row>
    <row r="665" ht="15.75" customHeight="1">
      <c r="E665" s="4" t="str">
        <f>IFERROR(__xludf.DUMMYFUNCTION("GOOGLETRANSLATE(D665, ""he"", ""en"")"),"#VALUE!")</f>
        <v>#VALUE!</v>
      </c>
    </row>
    <row r="666" ht="15.75" customHeight="1">
      <c r="E666" s="4" t="str">
        <f>IFERROR(__xludf.DUMMYFUNCTION("GOOGLETRANSLATE(D666, ""he"", ""en"")"),"#VALUE!")</f>
        <v>#VALUE!</v>
      </c>
    </row>
    <row r="667" ht="15.75" customHeight="1">
      <c r="E667" s="4" t="str">
        <f>IFERROR(__xludf.DUMMYFUNCTION("GOOGLETRANSLATE(D667, ""he"", ""en"")"),"#VALUE!")</f>
        <v>#VALUE!</v>
      </c>
    </row>
    <row r="668" ht="15.75" customHeight="1">
      <c r="E668" s="4" t="str">
        <f>IFERROR(__xludf.DUMMYFUNCTION("GOOGLETRANSLATE(D668, ""he"", ""en"")"),"#VALUE!")</f>
        <v>#VALUE!</v>
      </c>
    </row>
    <row r="669" ht="15.75" customHeight="1">
      <c r="E669" s="4" t="str">
        <f>IFERROR(__xludf.DUMMYFUNCTION("GOOGLETRANSLATE(D669, ""he"", ""en"")"),"#VALUE!")</f>
        <v>#VALUE!</v>
      </c>
    </row>
    <row r="670" ht="15.75" customHeight="1">
      <c r="E670" s="4" t="str">
        <f>IFERROR(__xludf.DUMMYFUNCTION("GOOGLETRANSLATE(D670, ""he"", ""en"")"),"#VALUE!")</f>
        <v>#VALUE!</v>
      </c>
    </row>
    <row r="671" ht="15.75" customHeight="1">
      <c r="E671" s="4" t="str">
        <f>IFERROR(__xludf.DUMMYFUNCTION("GOOGLETRANSLATE(D671, ""he"", ""en"")"),"#VALUE!")</f>
        <v>#VALUE!</v>
      </c>
    </row>
    <row r="672" ht="15.75" customHeight="1">
      <c r="E672" s="4" t="str">
        <f>IFERROR(__xludf.DUMMYFUNCTION("GOOGLETRANSLATE(D672, ""he"", ""en"")"),"#VALUE!")</f>
        <v>#VALUE!</v>
      </c>
    </row>
    <row r="673" ht="15.75" customHeight="1">
      <c r="E673" s="4" t="str">
        <f>IFERROR(__xludf.DUMMYFUNCTION("GOOGLETRANSLATE(D673, ""he"", ""en"")"),"#VALUE!")</f>
        <v>#VALUE!</v>
      </c>
    </row>
    <row r="674" ht="15.75" customHeight="1">
      <c r="E674" s="4" t="str">
        <f>IFERROR(__xludf.DUMMYFUNCTION("GOOGLETRANSLATE(D674, ""he"", ""en"")"),"#VALUE!")</f>
        <v>#VALUE!</v>
      </c>
    </row>
    <row r="675" ht="15.75" customHeight="1">
      <c r="E675" s="4" t="str">
        <f>IFERROR(__xludf.DUMMYFUNCTION("GOOGLETRANSLATE(D675, ""he"", ""en"")"),"#VALUE!")</f>
        <v>#VALUE!</v>
      </c>
    </row>
    <row r="676" ht="15.75" customHeight="1">
      <c r="E676" s="4" t="str">
        <f>IFERROR(__xludf.DUMMYFUNCTION("GOOGLETRANSLATE(D676, ""he"", ""en"")"),"#VALUE!")</f>
        <v>#VALUE!</v>
      </c>
    </row>
    <row r="677" ht="15.75" customHeight="1">
      <c r="E677" s="4" t="str">
        <f>IFERROR(__xludf.DUMMYFUNCTION("GOOGLETRANSLATE(D677, ""he"", ""en"")"),"#VALUE!")</f>
        <v>#VALUE!</v>
      </c>
    </row>
    <row r="678" ht="15.75" customHeight="1">
      <c r="E678" s="4" t="str">
        <f>IFERROR(__xludf.DUMMYFUNCTION("GOOGLETRANSLATE(D678, ""he"", ""en"")"),"#VALUE!")</f>
        <v>#VALUE!</v>
      </c>
    </row>
    <row r="679" ht="15.75" customHeight="1">
      <c r="E679" s="4" t="str">
        <f>IFERROR(__xludf.DUMMYFUNCTION("GOOGLETRANSLATE(D679, ""he"", ""en"")"),"#VALUE!")</f>
        <v>#VALUE!</v>
      </c>
    </row>
    <row r="680" ht="15.75" customHeight="1">
      <c r="E680" s="4" t="str">
        <f>IFERROR(__xludf.DUMMYFUNCTION("GOOGLETRANSLATE(D680, ""he"", ""en"")"),"#VALUE!")</f>
        <v>#VALUE!</v>
      </c>
    </row>
    <row r="681" ht="15.75" customHeight="1">
      <c r="E681" s="4" t="str">
        <f>IFERROR(__xludf.DUMMYFUNCTION("GOOGLETRANSLATE(D681, ""he"", ""en"")"),"#VALUE!")</f>
        <v>#VALUE!</v>
      </c>
    </row>
    <row r="682" ht="15.75" customHeight="1">
      <c r="E682" s="4" t="str">
        <f>IFERROR(__xludf.DUMMYFUNCTION("GOOGLETRANSLATE(D682, ""he"", ""en"")"),"#VALUE!")</f>
        <v>#VALUE!</v>
      </c>
    </row>
    <row r="683" ht="15.75" customHeight="1">
      <c r="E683" s="4" t="str">
        <f>IFERROR(__xludf.DUMMYFUNCTION("GOOGLETRANSLATE(D683, ""he"", ""en"")"),"#VALUE!")</f>
        <v>#VALUE!</v>
      </c>
    </row>
    <row r="684" ht="15.75" customHeight="1">
      <c r="E684" s="4" t="str">
        <f>IFERROR(__xludf.DUMMYFUNCTION("GOOGLETRANSLATE(D684, ""he"", ""en"")"),"#VALUE!")</f>
        <v>#VALUE!</v>
      </c>
    </row>
    <row r="685" ht="15.75" customHeight="1">
      <c r="E685" s="4" t="str">
        <f>IFERROR(__xludf.DUMMYFUNCTION("GOOGLETRANSLATE(D685, ""he"", ""en"")"),"#VALUE!")</f>
        <v>#VALUE!</v>
      </c>
    </row>
    <row r="686" ht="15.75" customHeight="1">
      <c r="E686" s="4" t="str">
        <f>IFERROR(__xludf.DUMMYFUNCTION("GOOGLETRANSLATE(D686, ""he"", ""en"")"),"#VALUE!")</f>
        <v>#VALUE!</v>
      </c>
    </row>
    <row r="687" ht="15.75" customHeight="1">
      <c r="E687" s="4" t="str">
        <f>IFERROR(__xludf.DUMMYFUNCTION("GOOGLETRANSLATE(D687, ""he"", ""en"")"),"#VALUE!")</f>
        <v>#VALUE!</v>
      </c>
    </row>
    <row r="688" ht="15.75" customHeight="1">
      <c r="E688" s="4" t="str">
        <f>IFERROR(__xludf.DUMMYFUNCTION("GOOGLETRANSLATE(D688, ""he"", ""en"")"),"#VALUE!")</f>
        <v>#VALUE!</v>
      </c>
    </row>
    <row r="689" ht="15.75" customHeight="1">
      <c r="E689" s="4" t="str">
        <f>IFERROR(__xludf.DUMMYFUNCTION("GOOGLETRANSLATE(D689, ""he"", ""en"")"),"#VALUE!")</f>
        <v>#VALUE!</v>
      </c>
    </row>
    <row r="690" ht="15.75" customHeight="1">
      <c r="E690" s="4" t="str">
        <f>IFERROR(__xludf.DUMMYFUNCTION("GOOGLETRANSLATE(D690, ""he"", ""en"")"),"#VALUE!")</f>
        <v>#VALUE!</v>
      </c>
    </row>
    <row r="691" ht="15.75" customHeight="1">
      <c r="E691" s="4" t="str">
        <f>IFERROR(__xludf.DUMMYFUNCTION("GOOGLETRANSLATE(D691, ""he"", ""en"")"),"#VALUE!")</f>
        <v>#VALUE!</v>
      </c>
    </row>
    <row r="692" ht="15.75" customHeight="1">
      <c r="E692" s="4" t="str">
        <f>IFERROR(__xludf.DUMMYFUNCTION("GOOGLETRANSLATE(D692, ""he"", ""en"")"),"#VALUE!")</f>
        <v>#VALUE!</v>
      </c>
    </row>
    <row r="693" ht="15.75" customHeight="1">
      <c r="E693" s="4" t="str">
        <f>IFERROR(__xludf.DUMMYFUNCTION("GOOGLETRANSLATE(D693, ""he"", ""en"")"),"#VALUE!")</f>
        <v>#VALUE!</v>
      </c>
    </row>
    <row r="694" ht="15.75" customHeight="1">
      <c r="E694" s="4" t="str">
        <f>IFERROR(__xludf.DUMMYFUNCTION("GOOGLETRANSLATE(D694, ""he"", ""en"")"),"#VALUE!")</f>
        <v>#VALUE!</v>
      </c>
    </row>
    <row r="695" ht="15.75" customHeight="1">
      <c r="E695" s="4" t="str">
        <f>IFERROR(__xludf.DUMMYFUNCTION("GOOGLETRANSLATE(D695, ""he"", ""en"")"),"#VALUE!")</f>
        <v>#VALUE!</v>
      </c>
    </row>
    <row r="696" ht="15.75" customHeight="1">
      <c r="E696" s="4" t="str">
        <f>IFERROR(__xludf.DUMMYFUNCTION("GOOGLETRANSLATE(D696, ""he"", ""en"")"),"#VALUE!")</f>
        <v>#VALUE!</v>
      </c>
    </row>
    <row r="697" ht="15.75" customHeight="1">
      <c r="E697" s="4" t="str">
        <f>IFERROR(__xludf.DUMMYFUNCTION("GOOGLETRANSLATE(D697, ""he"", ""en"")"),"#VALUE!")</f>
        <v>#VALUE!</v>
      </c>
    </row>
    <row r="698" ht="15.75" customHeight="1">
      <c r="E698" s="4" t="str">
        <f>IFERROR(__xludf.DUMMYFUNCTION("GOOGLETRANSLATE(D698, ""he"", ""en"")"),"#VALUE!")</f>
        <v>#VALUE!</v>
      </c>
    </row>
    <row r="699" ht="15.75" customHeight="1">
      <c r="E699" s="4" t="str">
        <f>IFERROR(__xludf.DUMMYFUNCTION("GOOGLETRANSLATE(D699, ""he"", ""en"")"),"#VALUE!")</f>
        <v>#VALUE!</v>
      </c>
    </row>
    <row r="700" ht="15.75" customHeight="1">
      <c r="E700" s="4" t="str">
        <f>IFERROR(__xludf.DUMMYFUNCTION("GOOGLETRANSLATE(D700, ""he"", ""en"")"),"#VALUE!")</f>
        <v>#VALUE!</v>
      </c>
    </row>
    <row r="701" ht="15.75" customHeight="1">
      <c r="E701" s="4" t="str">
        <f>IFERROR(__xludf.DUMMYFUNCTION("GOOGLETRANSLATE(D701, ""he"", ""en"")"),"#VALUE!")</f>
        <v>#VALUE!</v>
      </c>
    </row>
    <row r="702" ht="15.75" customHeight="1">
      <c r="E702" s="4" t="str">
        <f>IFERROR(__xludf.DUMMYFUNCTION("GOOGLETRANSLATE(D702, ""he"", ""en"")"),"#VALUE!")</f>
        <v>#VALUE!</v>
      </c>
    </row>
    <row r="703" ht="15.75" customHeight="1">
      <c r="E703" s="4" t="str">
        <f>IFERROR(__xludf.DUMMYFUNCTION("GOOGLETRANSLATE(D703, ""he"", ""en"")"),"#VALUE!")</f>
        <v>#VALUE!</v>
      </c>
    </row>
    <row r="704" ht="15.75" customHeight="1">
      <c r="E704" s="4" t="str">
        <f>IFERROR(__xludf.DUMMYFUNCTION("GOOGLETRANSLATE(D704, ""he"", ""en"")"),"#VALUE!")</f>
        <v>#VALUE!</v>
      </c>
    </row>
    <row r="705" ht="15.75" customHeight="1">
      <c r="E705" s="4" t="str">
        <f>IFERROR(__xludf.DUMMYFUNCTION("GOOGLETRANSLATE(D705, ""he"", ""en"")"),"#VALUE!")</f>
        <v>#VALUE!</v>
      </c>
    </row>
    <row r="706" ht="15.75" customHeight="1">
      <c r="E706" s="4" t="str">
        <f>IFERROR(__xludf.DUMMYFUNCTION("GOOGLETRANSLATE(D706, ""he"", ""en"")"),"#VALUE!")</f>
        <v>#VALUE!</v>
      </c>
    </row>
    <row r="707" ht="15.75" customHeight="1">
      <c r="E707" s="4" t="str">
        <f>IFERROR(__xludf.DUMMYFUNCTION("GOOGLETRANSLATE(D707, ""he"", ""en"")"),"#VALUE!")</f>
        <v>#VALUE!</v>
      </c>
    </row>
    <row r="708" ht="15.75" customHeight="1">
      <c r="E708" s="4" t="str">
        <f>IFERROR(__xludf.DUMMYFUNCTION("GOOGLETRANSLATE(D708, ""he"", ""en"")"),"#VALUE!")</f>
        <v>#VALUE!</v>
      </c>
    </row>
    <row r="709" ht="15.75" customHeight="1">
      <c r="E709" s="4" t="str">
        <f>IFERROR(__xludf.DUMMYFUNCTION("GOOGLETRANSLATE(D709, ""he"", ""en"")"),"#VALUE!")</f>
        <v>#VALUE!</v>
      </c>
    </row>
    <row r="710" ht="15.75" customHeight="1">
      <c r="E710" s="4" t="str">
        <f>IFERROR(__xludf.DUMMYFUNCTION("GOOGLETRANSLATE(D710, ""he"", ""en"")"),"#VALUE!")</f>
        <v>#VALUE!</v>
      </c>
    </row>
    <row r="711" ht="15.75" customHeight="1">
      <c r="E711" s="4" t="str">
        <f>IFERROR(__xludf.DUMMYFUNCTION("GOOGLETRANSLATE(D711, ""he"", ""en"")"),"#VALUE!")</f>
        <v>#VALUE!</v>
      </c>
    </row>
    <row r="712" ht="15.75" customHeight="1">
      <c r="E712" s="4" t="str">
        <f>IFERROR(__xludf.DUMMYFUNCTION("GOOGLETRANSLATE(D712, ""he"", ""en"")"),"#VALUE!")</f>
        <v>#VALUE!</v>
      </c>
    </row>
    <row r="713" ht="15.75" customHeight="1">
      <c r="E713" s="4" t="str">
        <f>IFERROR(__xludf.DUMMYFUNCTION("GOOGLETRANSLATE(D713, ""he"", ""en"")"),"#VALUE!")</f>
        <v>#VALUE!</v>
      </c>
    </row>
    <row r="714" ht="15.75" customHeight="1">
      <c r="E714" s="4" t="str">
        <f>IFERROR(__xludf.DUMMYFUNCTION("GOOGLETRANSLATE(D714, ""he"", ""en"")"),"#VALUE!")</f>
        <v>#VALUE!</v>
      </c>
    </row>
    <row r="715" ht="15.75" customHeight="1">
      <c r="E715" s="4" t="str">
        <f>IFERROR(__xludf.DUMMYFUNCTION("GOOGLETRANSLATE(D715, ""he"", ""en"")"),"#VALUE!")</f>
        <v>#VALUE!</v>
      </c>
    </row>
    <row r="716" ht="15.75" customHeight="1">
      <c r="E716" s="4" t="str">
        <f>IFERROR(__xludf.DUMMYFUNCTION("GOOGLETRANSLATE(D716, ""he"", ""en"")"),"#VALUE!")</f>
        <v>#VALUE!</v>
      </c>
    </row>
    <row r="717" ht="15.75" customHeight="1">
      <c r="E717" s="4" t="str">
        <f>IFERROR(__xludf.DUMMYFUNCTION("GOOGLETRANSLATE(D717, ""he"", ""en"")"),"#VALUE!")</f>
        <v>#VALUE!</v>
      </c>
    </row>
    <row r="718" ht="15.75" customHeight="1">
      <c r="E718" s="4" t="str">
        <f>IFERROR(__xludf.DUMMYFUNCTION("GOOGLETRANSLATE(D718, ""he"", ""en"")"),"#VALUE!")</f>
        <v>#VALUE!</v>
      </c>
    </row>
    <row r="719" ht="15.75" customHeight="1">
      <c r="E719" s="4" t="str">
        <f>IFERROR(__xludf.DUMMYFUNCTION("GOOGLETRANSLATE(D719, ""he"", ""en"")"),"#VALUE!")</f>
        <v>#VALUE!</v>
      </c>
    </row>
    <row r="720" ht="15.75" customHeight="1">
      <c r="E720" s="4" t="str">
        <f>IFERROR(__xludf.DUMMYFUNCTION("GOOGLETRANSLATE(D720, ""he"", ""en"")"),"#VALUE!")</f>
        <v>#VALUE!</v>
      </c>
    </row>
    <row r="721" ht="15.75" customHeight="1">
      <c r="E721" s="4" t="str">
        <f>IFERROR(__xludf.DUMMYFUNCTION("GOOGLETRANSLATE(D721, ""he"", ""en"")"),"#VALUE!")</f>
        <v>#VALUE!</v>
      </c>
    </row>
    <row r="722" ht="15.75" customHeight="1">
      <c r="E722" s="4" t="str">
        <f>IFERROR(__xludf.DUMMYFUNCTION("GOOGLETRANSLATE(D722, ""he"", ""en"")"),"#VALUE!")</f>
        <v>#VALUE!</v>
      </c>
    </row>
    <row r="723" ht="15.75" customHeight="1">
      <c r="E723" s="4" t="str">
        <f>IFERROR(__xludf.DUMMYFUNCTION("GOOGLETRANSLATE(D723, ""he"", ""en"")"),"#VALUE!")</f>
        <v>#VALUE!</v>
      </c>
    </row>
    <row r="724" ht="15.75" customHeight="1">
      <c r="E724" s="4" t="str">
        <f>IFERROR(__xludf.DUMMYFUNCTION("GOOGLETRANSLATE(D724, ""he"", ""en"")"),"#VALUE!")</f>
        <v>#VALUE!</v>
      </c>
    </row>
    <row r="725" ht="15.75" customHeight="1">
      <c r="E725" s="4" t="str">
        <f>IFERROR(__xludf.DUMMYFUNCTION("GOOGLETRANSLATE(D725, ""he"", ""en"")"),"#VALUE!")</f>
        <v>#VALUE!</v>
      </c>
    </row>
    <row r="726" ht="15.75" customHeight="1">
      <c r="E726" s="4" t="str">
        <f>IFERROR(__xludf.DUMMYFUNCTION("GOOGLETRANSLATE(D726, ""he"", ""en"")"),"#VALUE!")</f>
        <v>#VALUE!</v>
      </c>
    </row>
    <row r="727" ht="15.75" customHeight="1">
      <c r="E727" s="4" t="str">
        <f>IFERROR(__xludf.DUMMYFUNCTION("GOOGLETRANSLATE(D727, ""he"", ""en"")"),"#VALUE!")</f>
        <v>#VALUE!</v>
      </c>
    </row>
    <row r="728" ht="15.75" customHeight="1">
      <c r="E728" s="4" t="str">
        <f>IFERROR(__xludf.DUMMYFUNCTION("GOOGLETRANSLATE(D728, ""he"", ""en"")"),"#VALUE!")</f>
        <v>#VALUE!</v>
      </c>
    </row>
    <row r="729" ht="15.75" customHeight="1">
      <c r="E729" s="4" t="str">
        <f>IFERROR(__xludf.DUMMYFUNCTION("GOOGLETRANSLATE(D729, ""he"", ""en"")"),"#VALUE!")</f>
        <v>#VALUE!</v>
      </c>
    </row>
    <row r="730" ht="15.75" customHeight="1">
      <c r="E730" s="4" t="str">
        <f>IFERROR(__xludf.DUMMYFUNCTION("GOOGLETRANSLATE(D730, ""he"", ""en"")"),"#VALUE!")</f>
        <v>#VALUE!</v>
      </c>
    </row>
    <row r="731" ht="15.75" customHeight="1">
      <c r="E731" s="4" t="str">
        <f>IFERROR(__xludf.DUMMYFUNCTION("GOOGLETRANSLATE(D731, ""he"", ""en"")"),"#VALUE!")</f>
        <v>#VALUE!</v>
      </c>
    </row>
    <row r="732" ht="15.75" customHeight="1">
      <c r="E732" s="4" t="str">
        <f>IFERROR(__xludf.DUMMYFUNCTION("GOOGLETRANSLATE(D732, ""he"", ""en"")"),"#VALUE!")</f>
        <v>#VALUE!</v>
      </c>
    </row>
    <row r="733" ht="15.75" customHeight="1">
      <c r="E733" s="4" t="str">
        <f>IFERROR(__xludf.DUMMYFUNCTION("GOOGLETRANSLATE(D733, ""he"", ""en"")"),"#VALUE!")</f>
        <v>#VALUE!</v>
      </c>
    </row>
    <row r="734" ht="15.75" customHeight="1">
      <c r="E734" s="4" t="str">
        <f>IFERROR(__xludf.DUMMYFUNCTION("GOOGLETRANSLATE(D734, ""he"", ""en"")"),"#VALUE!")</f>
        <v>#VALUE!</v>
      </c>
    </row>
    <row r="735" ht="15.75" customHeight="1">
      <c r="E735" s="4" t="str">
        <f>IFERROR(__xludf.DUMMYFUNCTION("GOOGLETRANSLATE(D735, ""he"", ""en"")"),"#VALUE!")</f>
        <v>#VALUE!</v>
      </c>
    </row>
    <row r="736" ht="15.75" customHeight="1">
      <c r="E736" s="4" t="str">
        <f>IFERROR(__xludf.DUMMYFUNCTION("GOOGLETRANSLATE(D736, ""he"", ""en"")"),"#VALUE!")</f>
        <v>#VALUE!</v>
      </c>
    </row>
    <row r="737" ht="15.75" customHeight="1">
      <c r="E737" s="4" t="str">
        <f>IFERROR(__xludf.DUMMYFUNCTION("GOOGLETRANSLATE(D737, ""he"", ""en"")"),"#VALUE!")</f>
        <v>#VALUE!</v>
      </c>
    </row>
    <row r="738" ht="15.75" customHeight="1">
      <c r="E738" s="4" t="str">
        <f>IFERROR(__xludf.DUMMYFUNCTION("GOOGLETRANSLATE(D738, ""he"", ""en"")"),"#VALUE!")</f>
        <v>#VALUE!</v>
      </c>
    </row>
    <row r="739" ht="15.75" customHeight="1">
      <c r="E739" s="4" t="str">
        <f>IFERROR(__xludf.DUMMYFUNCTION("GOOGLETRANSLATE(D739, ""he"", ""en"")"),"#VALUE!")</f>
        <v>#VALUE!</v>
      </c>
    </row>
    <row r="740" ht="15.75" customHeight="1">
      <c r="E740" s="4" t="str">
        <f>IFERROR(__xludf.DUMMYFUNCTION("GOOGLETRANSLATE(D740, ""he"", ""en"")"),"#VALUE!")</f>
        <v>#VALUE!</v>
      </c>
    </row>
    <row r="741" ht="15.75" customHeight="1">
      <c r="E741" s="4" t="str">
        <f>IFERROR(__xludf.DUMMYFUNCTION("GOOGLETRANSLATE(D741, ""he"", ""en"")"),"#VALUE!")</f>
        <v>#VALUE!</v>
      </c>
    </row>
    <row r="742" ht="15.75" customHeight="1">
      <c r="E742" s="4" t="str">
        <f>IFERROR(__xludf.DUMMYFUNCTION("GOOGLETRANSLATE(D742, ""he"", ""en"")"),"#VALUE!")</f>
        <v>#VALUE!</v>
      </c>
    </row>
    <row r="743" ht="15.75" customHeight="1">
      <c r="E743" s="4" t="str">
        <f>IFERROR(__xludf.DUMMYFUNCTION("GOOGLETRANSLATE(D743, ""he"", ""en"")"),"#VALUE!")</f>
        <v>#VALUE!</v>
      </c>
    </row>
    <row r="744" ht="15.75" customHeight="1">
      <c r="E744" s="4" t="str">
        <f>IFERROR(__xludf.DUMMYFUNCTION("GOOGLETRANSLATE(D744, ""he"", ""en"")"),"#VALUE!")</f>
        <v>#VALUE!</v>
      </c>
    </row>
    <row r="745" ht="15.75" customHeight="1">
      <c r="E745" s="4" t="str">
        <f>IFERROR(__xludf.DUMMYFUNCTION("GOOGLETRANSLATE(D745, ""he"", ""en"")"),"#VALUE!")</f>
        <v>#VALUE!</v>
      </c>
    </row>
    <row r="746" ht="15.75" customHeight="1">
      <c r="E746" s="4" t="str">
        <f>IFERROR(__xludf.DUMMYFUNCTION("GOOGLETRANSLATE(D746, ""he"", ""en"")"),"#VALUE!")</f>
        <v>#VALUE!</v>
      </c>
    </row>
    <row r="747" ht="15.75" customHeight="1">
      <c r="E747" s="4" t="str">
        <f>IFERROR(__xludf.DUMMYFUNCTION("GOOGLETRANSLATE(D747, ""he"", ""en"")"),"#VALUE!")</f>
        <v>#VALUE!</v>
      </c>
    </row>
    <row r="748" ht="15.75" customHeight="1">
      <c r="E748" s="4" t="str">
        <f>IFERROR(__xludf.DUMMYFUNCTION("GOOGLETRANSLATE(D748, ""he"", ""en"")"),"#VALUE!")</f>
        <v>#VALUE!</v>
      </c>
    </row>
    <row r="749" ht="15.75" customHeight="1">
      <c r="E749" s="4" t="str">
        <f>IFERROR(__xludf.DUMMYFUNCTION("GOOGLETRANSLATE(D749, ""he"", ""en"")"),"#VALUE!")</f>
        <v>#VALUE!</v>
      </c>
    </row>
    <row r="750" ht="15.75" customHeight="1">
      <c r="E750" s="4" t="str">
        <f>IFERROR(__xludf.DUMMYFUNCTION("GOOGLETRANSLATE(D750, ""he"", ""en"")"),"#VALUE!")</f>
        <v>#VALUE!</v>
      </c>
    </row>
    <row r="751" ht="15.75" customHeight="1">
      <c r="E751" s="4" t="str">
        <f>IFERROR(__xludf.DUMMYFUNCTION("GOOGLETRANSLATE(D751, ""he"", ""en"")"),"#VALUE!")</f>
        <v>#VALUE!</v>
      </c>
    </row>
    <row r="752" ht="15.75" customHeight="1">
      <c r="E752" s="4" t="str">
        <f>IFERROR(__xludf.DUMMYFUNCTION("GOOGLETRANSLATE(D752, ""he"", ""en"")"),"#VALUE!")</f>
        <v>#VALUE!</v>
      </c>
    </row>
    <row r="753" ht="15.75" customHeight="1">
      <c r="E753" s="4" t="str">
        <f>IFERROR(__xludf.DUMMYFUNCTION("GOOGLETRANSLATE(D753, ""he"", ""en"")"),"#VALUE!")</f>
        <v>#VALUE!</v>
      </c>
    </row>
    <row r="754" ht="15.75" customHeight="1">
      <c r="E754" s="4" t="str">
        <f>IFERROR(__xludf.DUMMYFUNCTION("GOOGLETRANSLATE(D754, ""he"", ""en"")"),"#VALUE!")</f>
        <v>#VALUE!</v>
      </c>
    </row>
    <row r="755" ht="15.75" customHeight="1">
      <c r="E755" s="4" t="str">
        <f>IFERROR(__xludf.DUMMYFUNCTION("GOOGLETRANSLATE(D755, ""he"", ""en"")"),"#VALUE!")</f>
        <v>#VALUE!</v>
      </c>
    </row>
    <row r="756" ht="15.75" customHeight="1">
      <c r="E756" s="4" t="str">
        <f>IFERROR(__xludf.DUMMYFUNCTION("GOOGLETRANSLATE(D756, ""he"", ""en"")"),"#VALUE!")</f>
        <v>#VALUE!</v>
      </c>
    </row>
    <row r="757" ht="15.75" customHeight="1">
      <c r="E757" s="4" t="str">
        <f>IFERROR(__xludf.DUMMYFUNCTION("GOOGLETRANSLATE(D757, ""he"", ""en"")"),"#VALUE!")</f>
        <v>#VALUE!</v>
      </c>
    </row>
    <row r="758" ht="15.75" customHeight="1">
      <c r="E758" s="4" t="str">
        <f>IFERROR(__xludf.DUMMYFUNCTION("GOOGLETRANSLATE(D758, ""he"", ""en"")"),"#VALUE!")</f>
        <v>#VALUE!</v>
      </c>
    </row>
    <row r="759" ht="15.75" customHeight="1">
      <c r="E759" s="4" t="str">
        <f>IFERROR(__xludf.DUMMYFUNCTION("GOOGLETRANSLATE(D759, ""he"", ""en"")"),"#VALUE!")</f>
        <v>#VALUE!</v>
      </c>
    </row>
    <row r="760" ht="15.75" customHeight="1">
      <c r="E760" s="4" t="str">
        <f>IFERROR(__xludf.DUMMYFUNCTION("GOOGLETRANSLATE(D760, ""he"", ""en"")"),"#VALUE!")</f>
        <v>#VALUE!</v>
      </c>
    </row>
    <row r="761" ht="15.75" customHeight="1">
      <c r="E761" s="4" t="str">
        <f>IFERROR(__xludf.DUMMYFUNCTION("GOOGLETRANSLATE(D761, ""he"", ""en"")"),"#VALUE!")</f>
        <v>#VALUE!</v>
      </c>
    </row>
    <row r="762" ht="15.75" customHeight="1">
      <c r="E762" s="4" t="str">
        <f>IFERROR(__xludf.DUMMYFUNCTION("GOOGLETRANSLATE(D762, ""he"", ""en"")"),"#VALUE!")</f>
        <v>#VALUE!</v>
      </c>
    </row>
    <row r="763" ht="15.75" customHeight="1">
      <c r="E763" s="4" t="str">
        <f>IFERROR(__xludf.DUMMYFUNCTION("GOOGLETRANSLATE(D763, ""he"", ""en"")"),"#VALUE!")</f>
        <v>#VALUE!</v>
      </c>
    </row>
    <row r="764" ht="15.75" customHeight="1">
      <c r="E764" s="4" t="str">
        <f>IFERROR(__xludf.DUMMYFUNCTION("GOOGLETRANSLATE(D764, ""he"", ""en"")"),"#VALUE!")</f>
        <v>#VALUE!</v>
      </c>
    </row>
    <row r="765" ht="15.75" customHeight="1">
      <c r="E765" s="4" t="str">
        <f>IFERROR(__xludf.DUMMYFUNCTION("GOOGLETRANSLATE(D765, ""he"", ""en"")"),"#VALUE!")</f>
        <v>#VALUE!</v>
      </c>
    </row>
    <row r="766" ht="15.75" customHeight="1">
      <c r="E766" s="4" t="str">
        <f>IFERROR(__xludf.DUMMYFUNCTION("GOOGLETRANSLATE(D766, ""he"", ""en"")"),"#VALUE!")</f>
        <v>#VALUE!</v>
      </c>
    </row>
    <row r="767" ht="15.75" customHeight="1">
      <c r="E767" s="4" t="str">
        <f>IFERROR(__xludf.DUMMYFUNCTION("GOOGLETRANSLATE(D767, ""he"", ""en"")"),"#VALUE!")</f>
        <v>#VALUE!</v>
      </c>
    </row>
    <row r="768" ht="15.75" customHeight="1">
      <c r="E768" s="4" t="str">
        <f>IFERROR(__xludf.DUMMYFUNCTION("GOOGLETRANSLATE(D768, ""he"", ""en"")"),"#VALUE!")</f>
        <v>#VALUE!</v>
      </c>
    </row>
    <row r="769" ht="15.75" customHeight="1">
      <c r="E769" s="4" t="str">
        <f>IFERROR(__xludf.DUMMYFUNCTION("GOOGLETRANSLATE(D769, ""he"", ""en"")"),"#VALUE!")</f>
        <v>#VALUE!</v>
      </c>
    </row>
    <row r="770" ht="15.75" customHeight="1">
      <c r="E770" s="4" t="str">
        <f>IFERROR(__xludf.DUMMYFUNCTION("GOOGLETRANSLATE(D770, ""he"", ""en"")"),"#VALUE!")</f>
        <v>#VALUE!</v>
      </c>
    </row>
    <row r="771" ht="15.75" customHeight="1">
      <c r="E771" s="4" t="str">
        <f>IFERROR(__xludf.DUMMYFUNCTION("GOOGLETRANSLATE(D771, ""he"", ""en"")"),"#VALUE!")</f>
        <v>#VALUE!</v>
      </c>
    </row>
    <row r="772" ht="15.75" customHeight="1">
      <c r="E772" s="4" t="str">
        <f>IFERROR(__xludf.DUMMYFUNCTION("GOOGLETRANSLATE(D772, ""he"", ""en"")"),"#VALUE!")</f>
        <v>#VALUE!</v>
      </c>
    </row>
    <row r="773" ht="15.75" customHeight="1">
      <c r="E773" s="4" t="str">
        <f>IFERROR(__xludf.DUMMYFUNCTION("GOOGLETRANSLATE(D773, ""he"", ""en"")"),"#VALUE!")</f>
        <v>#VALUE!</v>
      </c>
    </row>
    <row r="774" ht="15.75" customHeight="1">
      <c r="E774" s="4" t="str">
        <f>IFERROR(__xludf.DUMMYFUNCTION("GOOGLETRANSLATE(D774, ""he"", ""en"")"),"#VALUE!")</f>
        <v>#VALUE!</v>
      </c>
    </row>
    <row r="775" ht="15.75" customHeight="1">
      <c r="E775" s="4" t="str">
        <f>IFERROR(__xludf.DUMMYFUNCTION("GOOGLETRANSLATE(D775, ""he"", ""en"")"),"#VALUE!")</f>
        <v>#VALUE!</v>
      </c>
    </row>
    <row r="776" ht="15.75" customHeight="1">
      <c r="E776" s="4" t="str">
        <f>IFERROR(__xludf.DUMMYFUNCTION("GOOGLETRANSLATE(D776, ""he"", ""en"")"),"#VALUE!")</f>
        <v>#VALUE!</v>
      </c>
    </row>
    <row r="777" ht="15.75" customHeight="1">
      <c r="E777" s="4" t="str">
        <f>IFERROR(__xludf.DUMMYFUNCTION("GOOGLETRANSLATE(D777, ""he"", ""en"")"),"#VALUE!")</f>
        <v>#VALUE!</v>
      </c>
    </row>
    <row r="778" ht="15.75" customHeight="1">
      <c r="E778" s="4" t="str">
        <f>IFERROR(__xludf.DUMMYFUNCTION("GOOGLETRANSLATE(D778, ""he"", ""en"")"),"#VALUE!")</f>
        <v>#VALUE!</v>
      </c>
    </row>
    <row r="779" ht="15.75" customHeight="1">
      <c r="E779" s="4" t="str">
        <f>IFERROR(__xludf.DUMMYFUNCTION("GOOGLETRANSLATE(D779, ""he"", ""en"")"),"#VALUE!")</f>
        <v>#VALUE!</v>
      </c>
    </row>
    <row r="780" ht="15.75" customHeight="1">
      <c r="E780" s="4" t="str">
        <f>IFERROR(__xludf.DUMMYFUNCTION("GOOGLETRANSLATE(D780, ""he"", ""en"")"),"#VALUE!")</f>
        <v>#VALUE!</v>
      </c>
    </row>
    <row r="781" ht="15.75" customHeight="1">
      <c r="E781" s="4" t="str">
        <f>IFERROR(__xludf.DUMMYFUNCTION("GOOGLETRANSLATE(D781, ""he"", ""en"")"),"#VALUE!")</f>
        <v>#VALUE!</v>
      </c>
    </row>
    <row r="782" ht="15.75" customHeight="1">
      <c r="E782" s="4" t="str">
        <f>IFERROR(__xludf.DUMMYFUNCTION("GOOGLETRANSLATE(D782, ""he"", ""en"")"),"#VALUE!")</f>
        <v>#VALUE!</v>
      </c>
    </row>
    <row r="783" ht="15.75" customHeight="1">
      <c r="E783" s="4" t="str">
        <f>IFERROR(__xludf.DUMMYFUNCTION("GOOGLETRANSLATE(D783, ""he"", ""en"")"),"#VALUE!")</f>
        <v>#VALUE!</v>
      </c>
    </row>
    <row r="784" ht="15.75" customHeight="1">
      <c r="E784" s="4" t="str">
        <f>IFERROR(__xludf.DUMMYFUNCTION("GOOGLETRANSLATE(D784, ""he"", ""en"")"),"#VALUE!")</f>
        <v>#VALUE!</v>
      </c>
    </row>
    <row r="785" ht="15.75" customHeight="1">
      <c r="E785" s="4" t="str">
        <f>IFERROR(__xludf.DUMMYFUNCTION("GOOGLETRANSLATE(D785, ""he"", ""en"")"),"#VALUE!")</f>
        <v>#VALUE!</v>
      </c>
    </row>
    <row r="786" ht="15.75" customHeight="1">
      <c r="E786" s="4" t="str">
        <f>IFERROR(__xludf.DUMMYFUNCTION("GOOGLETRANSLATE(D786, ""he"", ""en"")"),"#VALUE!")</f>
        <v>#VALUE!</v>
      </c>
    </row>
    <row r="787" ht="15.75" customHeight="1">
      <c r="E787" s="4" t="str">
        <f>IFERROR(__xludf.DUMMYFUNCTION("GOOGLETRANSLATE(D787, ""he"", ""en"")"),"#VALUE!")</f>
        <v>#VALUE!</v>
      </c>
    </row>
    <row r="788" ht="15.75" customHeight="1">
      <c r="E788" s="4" t="str">
        <f>IFERROR(__xludf.DUMMYFUNCTION("GOOGLETRANSLATE(D788, ""he"", ""en"")"),"#VALUE!")</f>
        <v>#VALUE!</v>
      </c>
    </row>
    <row r="789" ht="15.75" customHeight="1">
      <c r="E789" s="4" t="str">
        <f>IFERROR(__xludf.DUMMYFUNCTION("GOOGLETRANSLATE(D789, ""he"", ""en"")"),"#VALUE!")</f>
        <v>#VALUE!</v>
      </c>
    </row>
    <row r="790" ht="15.75" customHeight="1">
      <c r="E790" s="4" t="str">
        <f>IFERROR(__xludf.DUMMYFUNCTION("GOOGLETRANSLATE(D790, ""he"", ""en"")"),"#VALUE!")</f>
        <v>#VALUE!</v>
      </c>
    </row>
    <row r="791" ht="15.75" customHeight="1">
      <c r="E791" s="4" t="str">
        <f>IFERROR(__xludf.DUMMYFUNCTION("GOOGLETRANSLATE(D791, ""he"", ""en"")"),"#VALUE!")</f>
        <v>#VALUE!</v>
      </c>
    </row>
    <row r="792" ht="15.75" customHeight="1">
      <c r="E792" s="4" t="str">
        <f>IFERROR(__xludf.DUMMYFUNCTION("GOOGLETRANSLATE(D792, ""he"", ""en"")"),"#VALUE!")</f>
        <v>#VALUE!</v>
      </c>
    </row>
    <row r="793" ht="15.75" customHeight="1">
      <c r="E793" s="4" t="str">
        <f>IFERROR(__xludf.DUMMYFUNCTION("GOOGLETRANSLATE(D793, ""he"", ""en"")"),"#VALUE!")</f>
        <v>#VALUE!</v>
      </c>
    </row>
    <row r="794" ht="15.75" customHeight="1">
      <c r="E794" s="4" t="str">
        <f>IFERROR(__xludf.DUMMYFUNCTION("GOOGLETRANSLATE(D794, ""he"", ""en"")"),"#VALUE!")</f>
        <v>#VALUE!</v>
      </c>
    </row>
    <row r="795" ht="15.75" customHeight="1">
      <c r="E795" s="4" t="str">
        <f>IFERROR(__xludf.DUMMYFUNCTION("GOOGLETRANSLATE(D795, ""he"", ""en"")"),"#VALUE!")</f>
        <v>#VALUE!</v>
      </c>
    </row>
    <row r="796" ht="15.75" customHeight="1">
      <c r="E796" s="4" t="str">
        <f>IFERROR(__xludf.DUMMYFUNCTION("GOOGLETRANSLATE(D796, ""he"", ""en"")"),"#VALUE!")</f>
        <v>#VALUE!</v>
      </c>
    </row>
    <row r="797" ht="15.75" customHeight="1">
      <c r="E797" s="4" t="str">
        <f>IFERROR(__xludf.DUMMYFUNCTION("GOOGLETRANSLATE(D797, ""he"", ""en"")"),"#VALUE!")</f>
        <v>#VALUE!</v>
      </c>
    </row>
    <row r="798" ht="15.75" customHeight="1">
      <c r="E798" s="4" t="str">
        <f>IFERROR(__xludf.DUMMYFUNCTION("GOOGLETRANSLATE(D798, ""he"", ""en"")"),"#VALUE!")</f>
        <v>#VALUE!</v>
      </c>
    </row>
    <row r="799" ht="15.75" customHeight="1">
      <c r="E799" s="4" t="str">
        <f>IFERROR(__xludf.DUMMYFUNCTION("GOOGLETRANSLATE(D799, ""he"", ""en"")"),"#VALUE!")</f>
        <v>#VALUE!</v>
      </c>
    </row>
    <row r="800" ht="15.75" customHeight="1">
      <c r="E800" s="4" t="str">
        <f>IFERROR(__xludf.DUMMYFUNCTION("GOOGLETRANSLATE(D800, ""he"", ""en"")"),"#VALUE!")</f>
        <v>#VALUE!</v>
      </c>
    </row>
    <row r="801" ht="15.75" customHeight="1">
      <c r="E801" s="4" t="str">
        <f>IFERROR(__xludf.DUMMYFUNCTION("GOOGLETRANSLATE(D801, ""he"", ""en"")"),"#VALUE!")</f>
        <v>#VALUE!</v>
      </c>
    </row>
    <row r="802" ht="15.75" customHeight="1">
      <c r="E802" s="4" t="str">
        <f>IFERROR(__xludf.DUMMYFUNCTION("GOOGLETRANSLATE(D802, ""he"", ""en"")"),"#VALUE!")</f>
        <v>#VALUE!</v>
      </c>
    </row>
    <row r="803" ht="15.75" customHeight="1">
      <c r="E803" s="4" t="str">
        <f>IFERROR(__xludf.DUMMYFUNCTION("GOOGLETRANSLATE(D803, ""he"", ""en"")"),"#VALUE!")</f>
        <v>#VALUE!</v>
      </c>
    </row>
    <row r="804" ht="15.75" customHeight="1">
      <c r="E804" s="4" t="str">
        <f>IFERROR(__xludf.DUMMYFUNCTION("GOOGLETRANSLATE(D804, ""he"", ""en"")"),"#VALUE!")</f>
        <v>#VALUE!</v>
      </c>
    </row>
    <row r="805" ht="15.75" customHeight="1">
      <c r="E805" s="4" t="str">
        <f>IFERROR(__xludf.DUMMYFUNCTION("GOOGLETRANSLATE(D805, ""he"", ""en"")"),"#VALUE!")</f>
        <v>#VALUE!</v>
      </c>
    </row>
    <row r="806" ht="15.75" customHeight="1">
      <c r="E806" s="4" t="str">
        <f>IFERROR(__xludf.DUMMYFUNCTION("GOOGLETRANSLATE(D806, ""he"", ""en"")"),"#VALUE!")</f>
        <v>#VALUE!</v>
      </c>
    </row>
    <row r="807" ht="15.75" customHeight="1">
      <c r="E807" s="4" t="str">
        <f>IFERROR(__xludf.DUMMYFUNCTION("GOOGLETRANSLATE(D807, ""he"", ""en"")"),"#VALUE!")</f>
        <v>#VALUE!</v>
      </c>
    </row>
    <row r="808" ht="15.75" customHeight="1">
      <c r="E808" s="4" t="str">
        <f>IFERROR(__xludf.DUMMYFUNCTION("GOOGLETRANSLATE(D808, ""he"", ""en"")"),"#VALUE!")</f>
        <v>#VALUE!</v>
      </c>
    </row>
    <row r="809" ht="15.75" customHeight="1">
      <c r="E809" s="4" t="str">
        <f>IFERROR(__xludf.DUMMYFUNCTION("GOOGLETRANSLATE(D809, ""he"", ""en"")"),"#VALUE!")</f>
        <v>#VALUE!</v>
      </c>
    </row>
    <row r="810" ht="15.75" customHeight="1">
      <c r="E810" s="4" t="str">
        <f>IFERROR(__xludf.DUMMYFUNCTION("GOOGLETRANSLATE(D810, ""he"", ""en"")"),"#VALUE!")</f>
        <v>#VALUE!</v>
      </c>
    </row>
    <row r="811" ht="15.75" customHeight="1">
      <c r="E811" s="4" t="str">
        <f>IFERROR(__xludf.DUMMYFUNCTION("GOOGLETRANSLATE(D811, ""he"", ""en"")"),"#VALUE!")</f>
        <v>#VALUE!</v>
      </c>
    </row>
    <row r="812" ht="15.75" customHeight="1">
      <c r="E812" s="4" t="str">
        <f>IFERROR(__xludf.DUMMYFUNCTION("GOOGLETRANSLATE(D812, ""he"", ""en"")"),"#VALUE!")</f>
        <v>#VALUE!</v>
      </c>
    </row>
    <row r="813" ht="15.75" customHeight="1">
      <c r="E813" s="4" t="str">
        <f>IFERROR(__xludf.DUMMYFUNCTION("GOOGLETRANSLATE(D813, ""he"", ""en"")"),"#VALUE!")</f>
        <v>#VALUE!</v>
      </c>
    </row>
    <row r="814" ht="15.75" customHeight="1">
      <c r="E814" s="4" t="str">
        <f>IFERROR(__xludf.DUMMYFUNCTION("GOOGLETRANSLATE(D814, ""he"", ""en"")"),"#VALUE!")</f>
        <v>#VALUE!</v>
      </c>
    </row>
    <row r="815" ht="15.75" customHeight="1">
      <c r="E815" s="4" t="str">
        <f>IFERROR(__xludf.DUMMYFUNCTION("GOOGLETRANSLATE(D815, ""he"", ""en"")"),"#VALUE!")</f>
        <v>#VALUE!</v>
      </c>
    </row>
    <row r="816" ht="15.75" customHeight="1">
      <c r="E816" s="4" t="str">
        <f>IFERROR(__xludf.DUMMYFUNCTION("GOOGLETRANSLATE(D816, ""he"", ""en"")"),"#VALUE!")</f>
        <v>#VALUE!</v>
      </c>
    </row>
    <row r="817" ht="15.75" customHeight="1">
      <c r="E817" s="4" t="str">
        <f>IFERROR(__xludf.DUMMYFUNCTION("GOOGLETRANSLATE(D817, ""he"", ""en"")"),"#VALUE!")</f>
        <v>#VALUE!</v>
      </c>
    </row>
    <row r="818" ht="15.75" customHeight="1">
      <c r="E818" s="4" t="str">
        <f>IFERROR(__xludf.DUMMYFUNCTION("GOOGLETRANSLATE(D818, ""he"", ""en"")"),"#VALUE!")</f>
        <v>#VALUE!</v>
      </c>
    </row>
    <row r="819" ht="15.75" customHeight="1">
      <c r="E819" s="4" t="str">
        <f>IFERROR(__xludf.DUMMYFUNCTION("GOOGLETRANSLATE(D819, ""he"", ""en"")"),"#VALUE!")</f>
        <v>#VALUE!</v>
      </c>
    </row>
    <row r="820" ht="15.75" customHeight="1">
      <c r="E820" s="4" t="str">
        <f>IFERROR(__xludf.DUMMYFUNCTION("GOOGLETRANSLATE(D820, ""he"", ""en"")"),"#VALUE!")</f>
        <v>#VALUE!</v>
      </c>
    </row>
    <row r="821" ht="15.75" customHeight="1">
      <c r="E821" s="4" t="str">
        <f>IFERROR(__xludf.DUMMYFUNCTION("GOOGLETRANSLATE(D821, ""he"", ""en"")"),"#VALUE!")</f>
        <v>#VALUE!</v>
      </c>
    </row>
    <row r="822" ht="15.75" customHeight="1">
      <c r="E822" s="4" t="str">
        <f>IFERROR(__xludf.DUMMYFUNCTION("GOOGLETRANSLATE(D822, ""he"", ""en"")"),"#VALUE!")</f>
        <v>#VALUE!</v>
      </c>
    </row>
    <row r="823" ht="15.75" customHeight="1">
      <c r="E823" s="4" t="str">
        <f>IFERROR(__xludf.DUMMYFUNCTION("GOOGLETRANSLATE(D823, ""he"", ""en"")"),"#VALUE!")</f>
        <v>#VALUE!</v>
      </c>
    </row>
    <row r="824" ht="15.75" customHeight="1">
      <c r="E824" s="4" t="str">
        <f>IFERROR(__xludf.DUMMYFUNCTION("GOOGLETRANSLATE(D824, ""he"", ""en"")"),"#VALUE!")</f>
        <v>#VALUE!</v>
      </c>
    </row>
    <row r="825" ht="15.75" customHeight="1">
      <c r="E825" s="4" t="str">
        <f>IFERROR(__xludf.DUMMYFUNCTION("GOOGLETRANSLATE(D825, ""he"", ""en"")"),"#VALUE!")</f>
        <v>#VALUE!</v>
      </c>
    </row>
    <row r="826" ht="15.75" customHeight="1">
      <c r="E826" s="4" t="str">
        <f>IFERROR(__xludf.DUMMYFUNCTION("GOOGLETRANSLATE(D826, ""he"", ""en"")"),"#VALUE!")</f>
        <v>#VALUE!</v>
      </c>
    </row>
    <row r="827" ht="15.75" customHeight="1">
      <c r="E827" s="4" t="str">
        <f>IFERROR(__xludf.DUMMYFUNCTION("GOOGLETRANSLATE(D827, ""he"", ""en"")"),"#VALUE!")</f>
        <v>#VALUE!</v>
      </c>
    </row>
    <row r="828" ht="15.75" customHeight="1">
      <c r="E828" s="4" t="str">
        <f>IFERROR(__xludf.DUMMYFUNCTION("GOOGLETRANSLATE(D828, ""he"", ""en"")"),"#VALUE!")</f>
        <v>#VALUE!</v>
      </c>
    </row>
    <row r="829" ht="15.75" customHeight="1">
      <c r="E829" s="4" t="str">
        <f>IFERROR(__xludf.DUMMYFUNCTION("GOOGLETRANSLATE(D829, ""he"", ""en"")"),"#VALUE!")</f>
        <v>#VALUE!</v>
      </c>
    </row>
    <row r="830" ht="15.75" customHeight="1">
      <c r="E830" s="4" t="str">
        <f>IFERROR(__xludf.DUMMYFUNCTION("GOOGLETRANSLATE(D830, ""he"", ""en"")"),"#VALUE!")</f>
        <v>#VALUE!</v>
      </c>
    </row>
    <row r="831" ht="15.75" customHeight="1">
      <c r="E831" s="4" t="str">
        <f>IFERROR(__xludf.DUMMYFUNCTION("GOOGLETRANSLATE(D831, ""he"", ""en"")"),"#VALUE!")</f>
        <v>#VALUE!</v>
      </c>
    </row>
    <row r="832" ht="15.75" customHeight="1">
      <c r="E832" s="4" t="str">
        <f>IFERROR(__xludf.DUMMYFUNCTION("GOOGLETRANSLATE(D832, ""he"", ""en"")"),"#VALUE!")</f>
        <v>#VALUE!</v>
      </c>
    </row>
    <row r="833" ht="15.75" customHeight="1">
      <c r="E833" s="4" t="str">
        <f>IFERROR(__xludf.DUMMYFUNCTION("GOOGLETRANSLATE(D833, ""he"", ""en"")"),"#VALUE!")</f>
        <v>#VALUE!</v>
      </c>
    </row>
    <row r="834" ht="15.75" customHeight="1">
      <c r="E834" s="4" t="str">
        <f>IFERROR(__xludf.DUMMYFUNCTION("GOOGLETRANSLATE(D834, ""he"", ""en"")"),"#VALUE!")</f>
        <v>#VALUE!</v>
      </c>
    </row>
    <row r="835" ht="15.75" customHeight="1">
      <c r="E835" s="4" t="str">
        <f>IFERROR(__xludf.DUMMYFUNCTION("GOOGLETRANSLATE(D835, ""he"", ""en"")"),"#VALUE!")</f>
        <v>#VALUE!</v>
      </c>
    </row>
    <row r="836" ht="15.75" customHeight="1">
      <c r="E836" s="4" t="str">
        <f>IFERROR(__xludf.DUMMYFUNCTION("GOOGLETRANSLATE(D836, ""he"", ""en"")"),"#VALUE!")</f>
        <v>#VALUE!</v>
      </c>
    </row>
    <row r="837" ht="15.75" customHeight="1">
      <c r="E837" s="4" t="str">
        <f>IFERROR(__xludf.DUMMYFUNCTION("GOOGLETRANSLATE(D837, ""he"", ""en"")"),"#VALUE!")</f>
        <v>#VALUE!</v>
      </c>
    </row>
    <row r="838" ht="15.75" customHeight="1">
      <c r="E838" s="4" t="str">
        <f>IFERROR(__xludf.DUMMYFUNCTION("GOOGLETRANSLATE(D838, ""he"", ""en"")"),"#VALUE!")</f>
        <v>#VALUE!</v>
      </c>
    </row>
    <row r="839" ht="15.75" customHeight="1">
      <c r="E839" s="4" t="str">
        <f>IFERROR(__xludf.DUMMYFUNCTION("GOOGLETRANSLATE(D839, ""he"", ""en"")"),"#VALUE!")</f>
        <v>#VALUE!</v>
      </c>
    </row>
    <row r="840" ht="15.75" customHeight="1">
      <c r="E840" s="4" t="str">
        <f>IFERROR(__xludf.DUMMYFUNCTION("GOOGLETRANSLATE(D840, ""he"", ""en"")"),"#VALUE!")</f>
        <v>#VALUE!</v>
      </c>
    </row>
    <row r="841" ht="15.75" customHeight="1">
      <c r="E841" s="4" t="str">
        <f>IFERROR(__xludf.DUMMYFUNCTION("GOOGLETRANSLATE(D841, ""he"", ""en"")"),"#VALUE!")</f>
        <v>#VALUE!</v>
      </c>
    </row>
    <row r="842" ht="15.75" customHeight="1">
      <c r="E842" s="4" t="str">
        <f>IFERROR(__xludf.DUMMYFUNCTION("GOOGLETRANSLATE(D842, ""he"", ""en"")"),"#VALUE!")</f>
        <v>#VALUE!</v>
      </c>
    </row>
    <row r="843" ht="15.75" customHeight="1">
      <c r="E843" s="4" t="str">
        <f>IFERROR(__xludf.DUMMYFUNCTION("GOOGLETRANSLATE(D843, ""he"", ""en"")"),"#VALUE!")</f>
        <v>#VALUE!</v>
      </c>
    </row>
    <row r="844" ht="15.75" customHeight="1">
      <c r="E844" s="4" t="str">
        <f>IFERROR(__xludf.DUMMYFUNCTION("GOOGLETRANSLATE(D844, ""he"", ""en"")"),"#VALUE!")</f>
        <v>#VALUE!</v>
      </c>
    </row>
    <row r="845" ht="15.75" customHeight="1">
      <c r="E845" s="4" t="str">
        <f>IFERROR(__xludf.DUMMYFUNCTION("GOOGLETRANSLATE(D845, ""he"", ""en"")"),"#VALUE!")</f>
        <v>#VALUE!</v>
      </c>
    </row>
    <row r="846" ht="15.75" customHeight="1">
      <c r="E846" s="4" t="str">
        <f>IFERROR(__xludf.DUMMYFUNCTION("GOOGLETRANSLATE(D846, ""he"", ""en"")"),"#VALUE!")</f>
        <v>#VALUE!</v>
      </c>
    </row>
    <row r="847" ht="15.75" customHeight="1">
      <c r="E847" s="4" t="str">
        <f>IFERROR(__xludf.DUMMYFUNCTION("GOOGLETRANSLATE(D847, ""he"", ""en"")"),"#VALUE!")</f>
        <v>#VALUE!</v>
      </c>
    </row>
    <row r="848" ht="15.75" customHeight="1">
      <c r="E848" s="4" t="str">
        <f>IFERROR(__xludf.DUMMYFUNCTION("GOOGLETRANSLATE(D848, ""he"", ""en"")"),"#VALUE!")</f>
        <v>#VALUE!</v>
      </c>
    </row>
    <row r="849" ht="15.75" customHeight="1">
      <c r="E849" s="4" t="str">
        <f>IFERROR(__xludf.DUMMYFUNCTION("GOOGLETRANSLATE(D849, ""he"", ""en"")"),"#VALUE!")</f>
        <v>#VALUE!</v>
      </c>
    </row>
    <row r="850" ht="15.75" customHeight="1">
      <c r="E850" s="4" t="str">
        <f>IFERROR(__xludf.DUMMYFUNCTION("GOOGLETRANSLATE(D850, ""he"", ""en"")"),"#VALUE!")</f>
        <v>#VALUE!</v>
      </c>
    </row>
    <row r="851" ht="15.75" customHeight="1">
      <c r="E851" s="4" t="str">
        <f>IFERROR(__xludf.DUMMYFUNCTION("GOOGLETRANSLATE(D851, ""he"", ""en"")"),"#VALUE!")</f>
        <v>#VALUE!</v>
      </c>
    </row>
    <row r="852" ht="15.75" customHeight="1">
      <c r="E852" s="4" t="str">
        <f>IFERROR(__xludf.DUMMYFUNCTION("GOOGLETRANSLATE(D852, ""he"", ""en"")"),"#VALUE!")</f>
        <v>#VALUE!</v>
      </c>
    </row>
    <row r="853" ht="15.75" customHeight="1">
      <c r="E853" s="4" t="str">
        <f>IFERROR(__xludf.DUMMYFUNCTION("GOOGLETRANSLATE(D853, ""he"", ""en"")"),"#VALUE!")</f>
        <v>#VALUE!</v>
      </c>
    </row>
    <row r="854" ht="15.75" customHeight="1">
      <c r="E854" s="4" t="str">
        <f>IFERROR(__xludf.DUMMYFUNCTION("GOOGLETRANSLATE(D854, ""he"", ""en"")"),"#VALUE!")</f>
        <v>#VALUE!</v>
      </c>
    </row>
    <row r="855" ht="15.75" customHeight="1">
      <c r="E855" s="4" t="str">
        <f>IFERROR(__xludf.DUMMYFUNCTION("GOOGLETRANSLATE(D855, ""he"", ""en"")"),"#VALUE!")</f>
        <v>#VALUE!</v>
      </c>
    </row>
    <row r="856" ht="15.75" customHeight="1">
      <c r="E856" s="4" t="str">
        <f>IFERROR(__xludf.DUMMYFUNCTION("GOOGLETRANSLATE(D856, ""he"", ""en"")"),"#VALUE!")</f>
        <v>#VALUE!</v>
      </c>
    </row>
    <row r="857" ht="15.75" customHeight="1">
      <c r="E857" s="4" t="str">
        <f>IFERROR(__xludf.DUMMYFUNCTION("GOOGLETRANSLATE(D857, ""he"", ""en"")"),"#VALUE!")</f>
        <v>#VALUE!</v>
      </c>
    </row>
    <row r="858" ht="15.75" customHeight="1">
      <c r="E858" s="4" t="str">
        <f>IFERROR(__xludf.DUMMYFUNCTION("GOOGLETRANSLATE(D858, ""he"", ""en"")"),"#VALUE!")</f>
        <v>#VALUE!</v>
      </c>
    </row>
    <row r="859" ht="15.75" customHeight="1">
      <c r="E859" s="4" t="str">
        <f>IFERROR(__xludf.DUMMYFUNCTION("GOOGLETRANSLATE(D859, ""he"", ""en"")"),"#VALUE!")</f>
        <v>#VALUE!</v>
      </c>
    </row>
    <row r="860" ht="15.75" customHeight="1">
      <c r="E860" s="4" t="str">
        <f>IFERROR(__xludf.DUMMYFUNCTION("GOOGLETRANSLATE(D860, ""he"", ""en"")"),"#VALUE!")</f>
        <v>#VALUE!</v>
      </c>
    </row>
    <row r="861" ht="15.75" customHeight="1">
      <c r="E861" s="4" t="str">
        <f>IFERROR(__xludf.DUMMYFUNCTION("GOOGLETRANSLATE(D861, ""he"", ""en"")"),"#VALUE!")</f>
        <v>#VALUE!</v>
      </c>
    </row>
    <row r="862" ht="15.75" customHeight="1">
      <c r="E862" s="4" t="str">
        <f>IFERROR(__xludf.DUMMYFUNCTION("GOOGLETRANSLATE(D862, ""he"", ""en"")"),"#VALUE!")</f>
        <v>#VALUE!</v>
      </c>
    </row>
    <row r="863" ht="15.75" customHeight="1">
      <c r="E863" s="4" t="str">
        <f>IFERROR(__xludf.DUMMYFUNCTION("GOOGLETRANSLATE(D863, ""he"", ""en"")"),"#VALUE!")</f>
        <v>#VALUE!</v>
      </c>
    </row>
    <row r="864" ht="15.75" customHeight="1">
      <c r="E864" s="4" t="str">
        <f>IFERROR(__xludf.DUMMYFUNCTION("GOOGLETRANSLATE(D864, ""he"", ""en"")"),"#VALUE!")</f>
        <v>#VALUE!</v>
      </c>
    </row>
    <row r="865" ht="15.75" customHeight="1">
      <c r="E865" s="4" t="str">
        <f>IFERROR(__xludf.DUMMYFUNCTION("GOOGLETRANSLATE(D865, ""he"", ""en"")"),"#VALUE!")</f>
        <v>#VALUE!</v>
      </c>
    </row>
    <row r="866" ht="15.75" customHeight="1">
      <c r="E866" s="4" t="str">
        <f>IFERROR(__xludf.DUMMYFUNCTION("GOOGLETRANSLATE(D866, ""he"", ""en"")"),"#VALUE!")</f>
        <v>#VALUE!</v>
      </c>
    </row>
    <row r="867" ht="15.75" customHeight="1">
      <c r="E867" s="4" t="str">
        <f>IFERROR(__xludf.DUMMYFUNCTION("GOOGLETRANSLATE(D867, ""he"", ""en"")"),"#VALUE!")</f>
        <v>#VALUE!</v>
      </c>
    </row>
    <row r="868" ht="15.75" customHeight="1">
      <c r="E868" s="4" t="str">
        <f>IFERROR(__xludf.DUMMYFUNCTION("GOOGLETRANSLATE(D868, ""he"", ""en"")"),"#VALUE!")</f>
        <v>#VALUE!</v>
      </c>
    </row>
    <row r="869" ht="15.75" customHeight="1">
      <c r="E869" s="4" t="str">
        <f>IFERROR(__xludf.DUMMYFUNCTION("GOOGLETRANSLATE(D869, ""he"", ""en"")"),"#VALUE!")</f>
        <v>#VALUE!</v>
      </c>
    </row>
    <row r="870" ht="15.75" customHeight="1">
      <c r="E870" s="4" t="str">
        <f>IFERROR(__xludf.DUMMYFUNCTION("GOOGLETRANSLATE(D870, ""he"", ""en"")"),"#VALUE!")</f>
        <v>#VALUE!</v>
      </c>
    </row>
    <row r="871" ht="15.75" customHeight="1">
      <c r="E871" s="4" t="str">
        <f>IFERROR(__xludf.DUMMYFUNCTION("GOOGLETRANSLATE(D871, ""he"", ""en"")"),"#VALUE!")</f>
        <v>#VALUE!</v>
      </c>
    </row>
    <row r="872" ht="15.75" customHeight="1">
      <c r="E872" s="4" t="str">
        <f>IFERROR(__xludf.DUMMYFUNCTION("GOOGLETRANSLATE(D872, ""he"", ""en"")"),"#VALUE!")</f>
        <v>#VALUE!</v>
      </c>
    </row>
    <row r="873" ht="15.75" customHeight="1">
      <c r="E873" s="4" t="str">
        <f>IFERROR(__xludf.DUMMYFUNCTION("GOOGLETRANSLATE(D873, ""he"", ""en"")"),"#VALUE!")</f>
        <v>#VALUE!</v>
      </c>
    </row>
    <row r="874" ht="15.75" customHeight="1">
      <c r="E874" s="4" t="str">
        <f>IFERROR(__xludf.DUMMYFUNCTION("GOOGLETRANSLATE(D874, ""he"", ""en"")"),"#VALUE!")</f>
        <v>#VALUE!</v>
      </c>
    </row>
    <row r="875" ht="15.75" customHeight="1">
      <c r="E875" s="4" t="str">
        <f>IFERROR(__xludf.DUMMYFUNCTION("GOOGLETRANSLATE(D875, ""he"", ""en"")"),"#VALUE!")</f>
        <v>#VALUE!</v>
      </c>
    </row>
    <row r="876" ht="15.75" customHeight="1">
      <c r="E876" s="4" t="str">
        <f>IFERROR(__xludf.DUMMYFUNCTION("GOOGLETRANSLATE(D876, ""he"", ""en"")"),"#VALUE!")</f>
        <v>#VALUE!</v>
      </c>
    </row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1.0" footer="0.0" header="0.0" left="0.75" right="0.75" top="1.0"/>
  <pageSetup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5" width="12.63"/>
    <col customWidth="1" min="6" max="26" width="8.63"/>
  </cols>
  <sheetData>
    <row r="1" ht="15.75" customHeight="1">
      <c r="A1" s="1" t="s">
        <v>0</v>
      </c>
      <c r="B1" s="1" t="s">
        <v>1</v>
      </c>
      <c r="C1" s="2" t="s">
        <v>2</v>
      </c>
      <c r="D1" s="2" t="s">
        <v>3</v>
      </c>
      <c r="E1" s="18" t="s">
        <v>4</v>
      </c>
      <c r="F1" s="2" t="s">
        <v>5</v>
      </c>
      <c r="G1" s="2" t="s">
        <v>6</v>
      </c>
      <c r="H1" s="2" t="s">
        <v>7</v>
      </c>
    </row>
    <row r="2" ht="15.75" customHeight="1">
      <c r="A2" s="3" t="s">
        <v>8</v>
      </c>
      <c r="B2" s="1">
        <v>1.0</v>
      </c>
      <c r="C2" s="4">
        <v>1.0</v>
      </c>
      <c r="D2" s="5" t="s">
        <v>9</v>
      </c>
      <c r="E2" s="4" t="str">
        <f>IFERROR(__xludf.DUMMYFUNCTION("GOOGLETRANSLATE(D2, ""he"", ""en"")"),"{A}")</f>
        <v>{A}</v>
      </c>
      <c r="F2" s="4"/>
      <c r="G2" s="4"/>
      <c r="H2" s="4"/>
    </row>
    <row r="3" ht="15.75" customHeight="1">
      <c r="A3" s="6" t="s">
        <v>18</v>
      </c>
      <c r="B3" s="7" t="s">
        <v>2617</v>
      </c>
      <c r="C3" s="4">
        <v>2.0</v>
      </c>
      <c r="D3" s="5" t="s">
        <v>18</v>
      </c>
      <c r="E3" s="4" t="str">
        <f>IFERROR(__xludf.DUMMYFUNCTION("GOOGLETRANSLATE(D3, ""he"", ""en"")"),"psalm")</f>
        <v>psalm</v>
      </c>
      <c r="F3" s="4"/>
      <c r="G3" s="4"/>
      <c r="H3" s="4"/>
    </row>
    <row r="4" ht="15.75" customHeight="1">
      <c r="A4" s="6" t="s">
        <v>20</v>
      </c>
      <c r="B4" s="7" t="s">
        <v>2615</v>
      </c>
      <c r="C4" s="4">
        <v>3.0</v>
      </c>
      <c r="D4" s="5" t="s">
        <v>20</v>
      </c>
      <c r="E4" s="4" t="str">
        <f>IFERROR(__xludf.DUMMYFUNCTION("GOOGLETRANSLATE(D4, ""he"", ""en"")"),"to add")</f>
        <v>to add</v>
      </c>
      <c r="F4" s="4"/>
      <c r="G4" s="4"/>
      <c r="H4" s="4"/>
    </row>
    <row r="5" ht="15.75" customHeight="1">
      <c r="A5" s="6" t="s">
        <v>35</v>
      </c>
      <c r="B5" s="7" t="s">
        <v>148</v>
      </c>
      <c r="C5" s="4">
        <v>4.0</v>
      </c>
      <c r="D5" s="5" t="s">
        <v>35</v>
      </c>
      <c r="E5" s="4" t="str">
        <f>IFERROR(__xludf.DUMMYFUNCTION("GOOGLETRANSLATE(D5, ""he"", ""en"")"),"god")</f>
        <v>god</v>
      </c>
      <c r="F5" s="4"/>
      <c r="G5" s="4"/>
      <c r="H5" s="4"/>
    </row>
    <row r="6" ht="15.75" customHeight="1">
      <c r="A6" s="6" t="s">
        <v>3122</v>
      </c>
      <c r="B6" s="7" t="s">
        <v>3123</v>
      </c>
      <c r="C6" s="4">
        <v>5.0</v>
      </c>
      <c r="D6" s="5" t="s">
        <v>3124</v>
      </c>
      <c r="E6" s="4" t="str">
        <f>IFERROR(__xludf.DUMMYFUNCTION("GOOGLETRANSLATE(D6, ""he"", ""en"")"),"quadrature")</f>
        <v>quadrature</v>
      </c>
      <c r="F6" s="4"/>
      <c r="G6" s="4"/>
      <c r="H6" s="4"/>
    </row>
    <row r="7" ht="15.75" customHeight="1">
      <c r="A7" s="6" t="s">
        <v>3125</v>
      </c>
      <c r="B7" s="7" t="s">
        <v>3126</v>
      </c>
      <c r="C7" s="4">
        <v>6.0</v>
      </c>
      <c r="D7" s="5" t="s">
        <v>3127</v>
      </c>
      <c r="E7" s="4" t="str">
        <f>IFERROR(__xludf.DUMMYFUNCTION("GOOGLETRANSLATE(D7, ""he"", ""en"")"),"in the sect")</f>
        <v>in the sect</v>
      </c>
      <c r="F7" s="4"/>
      <c r="G7" s="4"/>
      <c r="H7" s="4"/>
    </row>
    <row r="8" ht="15.75" customHeight="1">
      <c r="A8" s="6" t="s">
        <v>723</v>
      </c>
      <c r="B8" s="7" t="s">
        <v>1302</v>
      </c>
      <c r="C8" s="4">
        <v>7.0</v>
      </c>
      <c r="D8" s="5" t="s">
        <v>723</v>
      </c>
      <c r="E8" s="4" t="str">
        <f>IFERROR(__xludf.DUMMYFUNCTION("GOOGLETRANSLATE(D8, ""he"", ""en"")"),"to")</f>
        <v>to</v>
      </c>
      <c r="F8" s="4"/>
      <c r="G8" s="4"/>
      <c r="H8" s="4"/>
    </row>
    <row r="9" ht="15.75" customHeight="1">
      <c r="A9" s="6" t="s">
        <v>3128</v>
      </c>
      <c r="B9" s="7" t="s">
        <v>3129</v>
      </c>
      <c r="C9" s="4">
        <v>8.0</v>
      </c>
      <c r="D9" s="5" t="s">
        <v>1561</v>
      </c>
      <c r="E9" s="4" t="str">
        <f>IFERROR(__xludf.DUMMYFUNCTION("GOOGLETRANSLATE(D9, ""he"", ""en"")"),"among")</f>
        <v>among</v>
      </c>
      <c r="F9" s="4"/>
      <c r="G9" s="4"/>
      <c r="H9" s="4"/>
    </row>
    <row r="10" ht="15.75" customHeight="1">
      <c r="A10" s="6" t="s">
        <v>35</v>
      </c>
      <c r="B10" s="7" t="s">
        <v>3130</v>
      </c>
      <c r="C10" s="4">
        <v>9.0</v>
      </c>
      <c r="D10" s="5" t="s">
        <v>35</v>
      </c>
      <c r="E10" s="4" t="str">
        <f>IFERROR(__xludf.DUMMYFUNCTION("GOOGLETRANSLATE(D10, ""he"", ""en"")"),"god")</f>
        <v>god</v>
      </c>
      <c r="F10" s="4"/>
      <c r="G10" s="4"/>
      <c r="H10" s="4"/>
    </row>
    <row r="11" ht="15.75" customHeight="1">
      <c r="A11" s="6" t="s">
        <v>3131</v>
      </c>
      <c r="B11" s="7" t="s">
        <v>3132</v>
      </c>
      <c r="C11" s="4">
        <v>10.0</v>
      </c>
      <c r="D11" s="5" t="s">
        <v>3133</v>
      </c>
      <c r="E11" s="4" t="str">
        <f>IFERROR(__xludf.DUMMYFUNCTION("GOOGLETRANSLATE(D11, ""he"", ""en"")"),"will judge:")</f>
        <v>will judge:</v>
      </c>
      <c r="F11" s="4"/>
      <c r="G11" s="4"/>
      <c r="H11" s="4"/>
    </row>
    <row r="12" ht="15.75" customHeight="1">
      <c r="A12" s="8" t="s">
        <v>25</v>
      </c>
      <c r="B12" s="1">
        <v>2.0</v>
      </c>
      <c r="C12" s="4">
        <v>11.0</v>
      </c>
      <c r="D12" s="5" t="s">
        <v>26</v>
      </c>
      <c r="E12" s="4" t="str">
        <f>IFERROR(__xludf.DUMMYFUNCTION("GOOGLETRANSLATE(D12, ""he"", ""en"")"),"{on}")</f>
        <v>{on}</v>
      </c>
      <c r="F12" s="4"/>
      <c r="G12" s="4"/>
      <c r="H12" s="4"/>
    </row>
    <row r="13" ht="15.75" customHeight="1">
      <c r="A13" s="6" t="s">
        <v>2434</v>
      </c>
      <c r="B13" s="7" t="s">
        <v>2673</v>
      </c>
      <c r="C13" s="4">
        <v>12.0</v>
      </c>
      <c r="D13" s="5" t="s">
        <v>2434</v>
      </c>
      <c r="E13" s="4" t="str">
        <f>IFERROR(__xludf.DUMMYFUNCTION("GOOGLETRANSLATE(D13, ""he"", ""en"")"),"to")</f>
        <v>to</v>
      </c>
      <c r="F13" s="4"/>
      <c r="G13" s="4"/>
      <c r="H13" s="4"/>
    </row>
    <row r="14" ht="15.75" customHeight="1">
      <c r="A14" s="6" t="s">
        <v>2674</v>
      </c>
      <c r="B14" s="7" t="s">
        <v>3134</v>
      </c>
      <c r="C14" s="4">
        <v>13.0</v>
      </c>
      <c r="D14" s="5" t="s">
        <v>2674</v>
      </c>
      <c r="E14" s="4" t="str">
        <f>IFERROR(__xludf.DUMMYFUNCTION("GOOGLETRANSLATE(D14, ""he"", ""en"")"),"when")</f>
        <v>when</v>
      </c>
      <c r="F14" s="4"/>
      <c r="G14" s="4"/>
      <c r="H14" s="4"/>
    </row>
    <row r="15" ht="15.75" customHeight="1">
      <c r="A15" s="6" t="s">
        <v>3135</v>
      </c>
      <c r="B15" s="7" t="s">
        <v>3136</v>
      </c>
      <c r="C15" s="4">
        <v>14.0</v>
      </c>
      <c r="D15" s="5" t="s">
        <v>3137</v>
      </c>
      <c r="E15" s="4" t="str">
        <f>IFERROR(__xludf.DUMMYFUNCTION("GOOGLETRANSLATE(D15, ""he"", ""en"")"),"be judged")</f>
        <v>be judged</v>
      </c>
      <c r="F15" s="4"/>
      <c r="G15" s="4"/>
      <c r="H15" s="4"/>
    </row>
    <row r="16" ht="15.75" customHeight="1">
      <c r="A16" s="6" t="s">
        <v>3138</v>
      </c>
      <c r="B16" s="7" t="s">
        <v>3139</v>
      </c>
      <c r="C16" s="4">
        <v>15.0</v>
      </c>
      <c r="D16" s="5" t="s">
        <v>3138</v>
      </c>
      <c r="E16" s="4" t="str">
        <f>IFERROR(__xludf.DUMMYFUNCTION("GOOGLETRANSLATE(D16, ""he"", ""en"")"),"burden")</f>
        <v>burden</v>
      </c>
      <c r="F16" s="4"/>
      <c r="G16" s="4"/>
      <c r="H16" s="4"/>
    </row>
    <row r="17" ht="15.75" customHeight="1">
      <c r="A17" s="6" t="s">
        <v>3140</v>
      </c>
      <c r="B17" s="7" t="s">
        <v>3141</v>
      </c>
      <c r="C17" s="4">
        <v>16.0</v>
      </c>
      <c r="D17" s="5" t="s">
        <v>3140</v>
      </c>
      <c r="E17" s="4" t="str">
        <f>IFERROR(__xludf.DUMMYFUNCTION("GOOGLETRANSLATE(D17, ""he"", ""en"")"),"and face")</f>
        <v>and face</v>
      </c>
      <c r="F17" s="4"/>
      <c r="G17" s="4"/>
      <c r="H17" s="4"/>
    </row>
    <row r="18" ht="15.75" customHeight="1">
      <c r="A18" s="6" t="s">
        <v>220</v>
      </c>
      <c r="B18" s="7" t="s">
        <v>221</v>
      </c>
      <c r="C18" s="4">
        <v>17.0</v>
      </c>
      <c r="D18" s="5" t="s">
        <v>234</v>
      </c>
      <c r="E18" s="4" t="str">
        <f>IFERROR(__xludf.DUMMYFUNCTION("GOOGLETRANSLATE(D18, ""he"", ""en"")"),"wicked")</f>
        <v>wicked</v>
      </c>
      <c r="F18" s="4"/>
      <c r="G18" s="4"/>
      <c r="H18" s="4"/>
    </row>
    <row r="19" ht="15.75" customHeight="1">
      <c r="A19" s="6" t="s">
        <v>3142</v>
      </c>
      <c r="B19" s="7" t="s">
        <v>3143</v>
      </c>
      <c r="C19" s="4">
        <v>18.0</v>
      </c>
      <c r="D19" s="5" t="s">
        <v>3144</v>
      </c>
      <c r="E19" s="4" t="str">
        <f>IFERROR(__xludf.DUMMYFUNCTION("GOOGLETRANSLATE(D19, ""he"", ""en"")"),"carry")</f>
        <v>carry</v>
      </c>
      <c r="F19" s="4"/>
      <c r="G19" s="4"/>
      <c r="H19" s="4"/>
    </row>
    <row r="20" ht="15.75" customHeight="1">
      <c r="A20" s="6" t="s">
        <v>91</v>
      </c>
      <c r="B20" s="7" t="s">
        <v>92</v>
      </c>
      <c r="C20" s="4">
        <v>19.0</v>
      </c>
      <c r="D20" s="5" t="s">
        <v>315</v>
      </c>
      <c r="E20" s="4" t="str">
        <f>IFERROR(__xludf.DUMMYFUNCTION("GOOGLETRANSLATE(D20, ""he"", ""en"")"),"Cela:")</f>
        <v>Cela:</v>
      </c>
      <c r="F20" s="4"/>
      <c r="G20" s="4"/>
      <c r="H20" s="4"/>
    </row>
    <row r="21" ht="15.75" customHeight="1">
      <c r="A21" s="8" t="s">
        <v>49</v>
      </c>
      <c r="B21" s="1">
        <v>3.0</v>
      </c>
      <c r="C21" s="4">
        <v>20.0</v>
      </c>
      <c r="D21" s="5" t="s">
        <v>50</v>
      </c>
      <c r="E21" s="4" t="str">
        <f>IFERROR(__xludf.DUMMYFUNCTION("GOOGLETRANSLATE(D21, ""he"", ""en"")"),"{third}")</f>
        <v>{third}</v>
      </c>
      <c r="F21" s="4"/>
      <c r="G21" s="4"/>
      <c r="H21" s="4"/>
    </row>
    <row r="22" ht="15.75" customHeight="1">
      <c r="A22" s="6" t="s">
        <v>3145</v>
      </c>
      <c r="B22" s="7" t="s">
        <v>3146</v>
      </c>
      <c r="C22" s="4">
        <v>21.0</v>
      </c>
      <c r="D22" s="5" t="s">
        <v>3147</v>
      </c>
      <c r="E22" s="4" t="str">
        <f>IFERROR(__xludf.DUMMYFUNCTION("GOOGLETRANSLATE(D22, ""he"", ""en"")"),"Judge")</f>
        <v>Judge</v>
      </c>
      <c r="F22" s="4"/>
      <c r="G22" s="4"/>
      <c r="H22" s="4"/>
    </row>
    <row r="23" ht="15.75" customHeight="1">
      <c r="A23" s="6" t="s">
        <v>3148</v>
      </c>
      <c r="B23" s="7" t="s">
        <v>3149</v>
      </c>
      <c r="C23" s="4">
        <v>22.0</v>
      </c>
      <c r="D23" s="5" t="s">
        <v>3150</v>
      </c>
      <c r="E23" s="4" t="str">
        <f>IFERROR(__xludf.DUMMYFUNCTION("GOOGLETRANSLATE(D23, ""he"", ""en"")"),"poor")</f>
        <v>poor</v>
      </c>
      <c r="F23" s="4"/>
      <c r="G23" s="4"/>
      <c r="H23" s="4"/>
    </row>
    <row r="24" ht="15.75" customHeight="1">
      <c r="A24" s="6" t="s">
        <v>3151</v>
      </c>
      <c r="B24" s="7" t="s">
        <v>3152</v>
      </c>
      <c r="C24" s="4">
        <v>23.0</v>
      </c>
      <c r="D24" s="5" t="s">
        <v>3151</v>
      </c>
      <c r="E24" s="4" t="str">
        <f>IFERROR(__xludf.DUMMYFUNCTION("GOOGLETRANSLATE(D24, ""he"", ""en"")"),"and an orphan")</f>
        <v>and an orphan</v>
      </c>
      <c r="F24" s="4"/>
      <c r="G24" s="4"/>
      <c r="H24" s="4"/>
    </row>
    <row r="25" ht="15.75" customHeight="1">
      <c r="A25" s="6" t="s">
        <v>3153</v>
      </c>
      <c r="B25" s="7" t="s">
        <v>3154</v>
      </c>
      <c r="C25" s="4">
        <v>24.0</v>
      </c>
      <c r="D25" s="5" t="s">
        <v>3153</v>
      </c>
      <c r="E25" s="4" t="str">
        <f>IFERROR(__xludf.DUMMYFUNCTION("GOOGLETRANSLATE(D25, ""he"", ""en"")"),"poor")</f>
        <v>poor</v>
      </c>
      <c r="F25" s="4"/>
      <c r="G25" s="4"/>
      <c r="H25" s="4"/>
    </row>
    <row r="26" ht="15.75" customHeight="1">
      <c r="A26" s="6" t="s">
        <v>3155</v>
      </c>
      <c r="B26" s="7" t="s">
        <v>3156</v>
      </c>
      <c r="C26" s="4">
        <v>25.0</v>
      </c>
      <c r="D26" s="5" t="s">
        <v>3155</v>
      </c>
      <c r="E26" s="4" t="str">
        <f>IFERROR(__xludf.DUMMYFUNCTION("GOOGLETRANSLATE(D26, ""he"", ""en"")"),"Warsaw")</f>
        <v>Warsaw</v>
      </c>
      <c r="F26" s="4"/>
      <c r="G26" s="4"/>
      <c r="H26" s="4"/>
    </row>
    <row r="27" ht="15.75" customHeight="1">
      <c r="A27" s="6" t="s">
        <v>3157</v>
      </c>
      <c r="B27" s="7" t="s">
        <v>3158</v>
      </c>
      <c r="C27" s="4">
        <v>26.0</v>
      </c>
      <c r="D27" s="5" t="s">
        <v>3159</v>
      </c>
      <c r="E27" s="4" t="str">
        <f>IFERROR(__xludf.DUMMYFUNCTION("GOOGLETRANSLATE(D27, ""he"", ""en"")"),"Justify:")</f>
        <v>Justify:</v>
      </c>
      <c r="F27" s="4"/>
      <c r="G27" s="4"/>
      <c r="H27" s="4"/>
    </row>
    <row r="28" ht="15.75" customHeight="1">
      <c r="A28" s="8" t="s">
        <v>69</v>
      </c>
      <c r="B28" s="1">
        <v>4.0</v>
      </c>
      <c r="C28" s="4">
        <v>27.0</v>
      </c>
      <c r="D28" s="5" t="s">
        <v>70</v>
      </c>
      <c r="E28" s="4" t="str">
        <f>IFERROR(__xludf.DUMMYFUNCTION("GOOGLETRANSLATE(D28, ""he"", ""en"")"),"{d}")</f>
        <v>{d}</v>
      </c>
      <c r="F28" s="4"/>
      <c r="G28" s="4"/>
      <c r="H28" s="4"/>
    </row>
    <row r="29" ht="15.75" customHeight="1">
      <c r="A29" s="6" t="s">
        <v>3160</v>
      </c>
      <c r="B29" s="7" t="s">
        <v>3161</v>
      </c>
      <c r="C29" s="4">
        <v>28.0</v>
      </c>
      <c r="D29" s="5" t="s">
        <v>3162</v>
      </c>
      <c r="E29" s="4" t="str">
        <f>IFERROR(__xludf.DUMMYFUNCTION("GOOGLETRANSLATE(D29, ""he"", ""en"")"),"Ejected")</f>
        <v>Ejected</v>
      </c>
      <c r="F29" s="4"/>
      <c r="G29" s="4"/>
      <c r="H29" s="4"/>
    </row>
    <row r="30" ht="15.75" customHeight="1">
      <c r="A30" s="6" t="s">
        <v>3150</v>
      </c>
      <c r="B30" s="7" t="s">
        <v>3163</v>
      </c>
      <c r="C30" s="4">
        <v>29.0</v>
      </c>
      <c r="D30" s="5" t="s">
        <v>3150</v>
      </c>
      <c r="E30" s="4" t="str">
        <f>IFERROR(__xludf.DUMMYFUNCTION("GOOGLETRANSLATE(D30, ""he"", ""en"")"),"poor")</f>
        <v>poor</v>
      </c>
      <c r="F30" s="4"/>
      <c r="G30" s="4"/>
      <c r="H30" s="4"/>
    </row>
    <row r="31" ht="15.75" customHeight="1">
      <c r="A31" s="6" t="s">
        <v>3164</v>
      </c>
      <c r="B31" s="7" t="s">
        <v>3165</v>
      </c>
      <c r="C31" s="4">
        <v>30.0</v>
      </c>
      <c r="D31" s="5" t="s">
        <v>3164</v>
      </c>
      <c r="E31" s="4" t="str">
        <f>IFERROR(__xludf.DUMMYFUNCTION("GOOGLETRANSLATE(D31, ""he"", ""en"")"),"and despair")</f>
        <v>and despair</v>
      </c>
      <c r="F31" s="4"/>
      <c r="G31" s="4"/>
      <c r="H31" s="4"/>
    </row>
    <row r="32" ht="15.75" customHeight="1">
      <c r="A32" s="6" t="s">
        <v>3166</v>
      </c>
      <c r="B32" s="7" t="s">
        <v>3167</v>
      </c>
      <c r="C32" s="4">
        <v>31.0</v>
      </c>
      <c r="D32" s="5" t="s">
        <v>3168</v>
      </c>
      <c r="E32" s="4" t="str">
        <f>IFERROR(__xludf.DUMMYFUNCTION("GOOGLETRANSLATE(D32, ""he"", ""en"")"),"immediately")</f>
        <v>immediately</v>
      </c>
      <c r="F32" s="4"/>
      <c r="G32" s="4"/>
      <c r="H32" s="4"/>
    </row>
    <row r="33" ht="15.75" customHeight="1">
      <c r="A33" s="6" t="s">
        <v>220</v>
      </c>
      <c r="B33" s="7" t="s">
        <v>221</v>
      </c>
      <c r="C33" s="4">
        <v>32.0</v>
      </c>
      <c r="D33" s="5" t="s">
        <v>234</v>
      </c>
      <c r="E33" s="4" t="str">
        <f>IFERROR(__xludf.DUMMYFUNCTION("GOOGLETRANSLATE(D33, ""he"", ""en"")"),"wicked")</f>
        <v>wicked</v>
      </c>
      <c r="F33" s="4"/>
      <c r="G33" s="4"/>
      <c r="H33" s="4"/>
    </row>
    <row r="34" ht="15.75" customHeight="1">
      <c r="A34" s="8" t="s">
        <v>94</v>
      </c>
      <c r="B34" s="1">
        <v>5.0</v>
      </c>
      <c r="C34" s="4">
        <v>33.0</v>
      </c>
      <c r="D34" s="5" t="s">
        <v>3169</v>
      </c>
      <c r="E34" s="4" t="str">
        <f>IFERROR(__xludf.DUMMYFUNCTION("GOOGLETRANSLATE(D34, ""he"", ""en"")"),"SOS:")</f>
        <v>SOS:</v>
      </c>
      <c r="F34" s="4"/>
      <c r="G34" s="4"/>
      <c r="H34" s="4"/>
    </row>
    <row r="35" ht="15.75" customHeight="1">
      <c r="A35" s="6" t="s">
        <v>3170</v>
      </c>
      <c r="B35" s="7" t="s">
        <v>3171</v>
      </c>
      <c r="C35" s="4">
        <v>34.0</v>
      </c>
      <c r="D35" s="5" t="s">
        <v>95</v>
      </c>
      <c r="E35" s="4" t="str">
        <f>IFERROR(__xludf.DUMMYFUNCTION("GOOGLETRANSLATE(D35, ""he"", ""en"")"),"{the}")</f>
        <v>{the}</v>
      </c>
      <c r="F35" s="4"/>
      <c r="G35" s="4"/>
      <c r="H35" s="4"/>
    </row>
    <row r="36" ht="15.75" customHeight="1">
      <c r="A36" s="6" t="s">
        <v>3172</v>
      </c>
      <c r="B36" s="7" t="s">
        <v>3173</v>
      </c>
      <c r="C36" s="4">
        <v>35.0</v>
      </c>
      <c r="D36" s="5" t="s">
        <v>132</v>
      </c>
      <c r="E36" s="4" t="str">
        <f>IFERROR(__xludf.DUMMYFUNCTION("GOOGLETRANSLATE(D36, ""he"", ""en"")"),"not")</f>
        <v>not</v>
      </c>
      <c r="F36" s="4"/>
      <c r="G36" s="4"/>
      <c r="H36" s="4"/>
    </row>
    <row r="37" ht="15.75" customHeight="1">
      <c r="A37" s="6" t="s">
        <v>3174</v>
      </c>
      <c r="B37" s="7" t="s">
        <v>3175</v>
      </c>
      <c r="C37" s="4">
        <v>36.0</v>
      </c>
      <c r="D37" s="5" t="s">
        <v>3176</v>
      </c>
      <c r="E37" s="4" t="str">
        <f>IFERROR(__xludf.DUMMYFUNCTION("GOOGLETRANSLATE(D37, ""he"", ""en"")"),"knew")</f>
        <v>knew</v>
      </c>
      <c r="F37" s="4"/>
      <c r="G37" s="4"/>
      <c r="H37" s="4"/>
    </row>
    <row r="38" ht="15.75" customHeight="1">
      <c r="A38" s="6" t="s">
        <v>3177</v>
      </c>
      <c r="B38" s="7" t="s">
        <v>3178</v>
      </c>
      <c r="C38" s="4">
        <v>37.0</v>
      </c>
      <c r="D38" s="5" t="s">
        <v>144</v>
      </c>
      <c r="E38" s="4" t="str">
        <f>IFERROR(__xludf.DUMMYFUNCTION("GOOGLETRANSLATE(D38, ""he"", ""en"")"),"and not")</f>
        <v>and not</v>
      </c>
      <c r="F38" s="4"/>
      <c r="G38" s="4"/>
      <c r="H38" s="4"/>
    </row>
    <row r="39" ht="15.75" customHeight="1">
      <c r="A39" s="6" t="s">
        <v>3179</v>
      </c>
      <c r="B39" s="7" t="s">
        <v>3180</v>
      </c>
      <c r="C39" s="4">
        <v>38.0</v>
      </c>
      <c r="D39" s="5" t="s">
        <v>3181</v>
      </c>
      <c r="E39" s="4" t="str">
        <f>IFERROR(__xludf.DUMMYFUNCTION("GOOGLETRANSLATE(D39, ""he"", ""en"")"),"They will understand")</f>
        <v>They will understand</v>
      </c>
      <c r="F39" s="4"/>
      <c r="G39" s="4"/>
      <c r="H39" s="4"/>
    </row>
    <row r="40" ht="15.75" customHeight="1">
      <c r="A40" s="8" t="s">
        <v>491</v>
      </c>
      <c r="B40" s="1" t="s">
        <v>190</v>
      </c>
      <c r="C40" s="4">
        <v>39.0</v>
      </c>
      <c r="D40" s="5" t="s">
        <v>3182</v>
      </c>
      <c r="E40" s="4" t="str">
        <f>IFERROR(__xludf.DUMMYFUNCTION("GOOGLETRANSLATE(D40, ""he"", ""en"")"),"in the dark")</f>
        <v>in the dark</v>
      </c>
      <c r="F40" s="4"/>
      <c r="G40" s="4"/>
      <c r="H40" s="4"/>
    </row>
    <row r="41" ht="15.75" customHeight="1">
      <c r="A41" s="8" t="s">
        <v>3183</v>
      </c>
      <c r="B41" s="1" t="s">
        <v>3184</v>
      </c>
      <c r="C41" s="4">
        <v>40.0</v>
      </c>
      <c r="D41" s="5" t="s">
        <v>3185</v>
      </c>
      <c r="E41" s="4" t="str">
        <f>IFERROR(__xludf.DUMMYFUNCTION("GOOGLETRANSLATE(D41, ""he"", ""en"")"),"They will walk")</f>
        <v>They will walk</v>
      </c>
      <c r="F41" s="4"/>
      <c r="G41" s="4"/>
      <c r="H41" s="4"/>
    </row>
    <row r="42" ht="15.75" customHeight="1">
      <c r="A42" s="8" t="s">
        <v>2742</v>
      </c>
      <c r="B42" s="1" t="s">
        <v>195</v>
      </c>
      <c r="C42" s="4">
        <v>41.0</v>
      </c>
      <c r="D42" s="5" t="s">
        <v>3179</v>
      </c>
      <c r="E42" s="4" t="str">
        <f>IFERROR(__xludf.DUMMYFUNCTION("GOOGLETRANSLATE(D42, ""he"", ""en"")"),"will die")</f>
        <v>will die</v>
      </c>
      <c r="F42" s="4"/>
      <c r="G42" s="4"/>
      <c r="H42" s="4"/>
    </row>
    <row r="43" ht="15.75" customHeight="1">
      <c r="A43" s="8" t="s">
        <v>112</v>
      </c>
      <c r="B43" s="1">
        <v>6.0</v>
      </c>
      <c r="C43" s="4">
        <v>42.0</v>
      </c>
      <c r="D43" s="5" t="s">
        <v>448</v>
      </c>
      <c r="E43" s="4" t="str">
        <f>IFERROR(__xludf.DUMMYFUNCTION("GOOGLETRANSLATE(D43, ""he"", ""en"")"),"all")</f>
        <v>all</v>
      </c>
      <c r="F43" s="4"/>
      <c r="G43" s="4"/>
      <c r="H43" s="4"/>
    </row>
    <row r="44" ht="15.75" customHeight="1">
      <c r="A44" s="8" t="s">
        <v>3186</v>
      </c>
      <c r="B44" s="1" t="s">
        <v>3187</v>
      </c>
      <c r="C44" s="4">
        <v>43.0</v>
      </c>
      <c r="D44" s="5" t="s">
        <v>3188</v>
      </c>
      <c r="E44" s="4" t="str">
        <f>IFERROR(__xludf.DUMMYFUNCTION("GOOGLETRANSLATE(D44, ""he"", ""en"")"),"Institutional")</f>
        <v>Institutional</v>
      </c>
      <c r="F44" s="4"/>
      <c r="G44" s="4"/>
      <c r="H44" s="4"/>
    </row>
    <row r="45" ht="15.75" customHeight="1">
      <c r="A45" s="8" t="s">
        <v>3189</v>
      </c>
      <c r="B45" s="1" t="s">
        <v>3190</v>
      </c>
      <c r="C45" s="4">
        <v>44.0</v>
      </c>
      <c r="D45" s="5" t="s">
        <v>214</v>
      </c>
      <c r="E45" s="4" t="str">
        <f>IFERROR(__xludf.DUMMYFUNCTION("GOOGLETRANSLATE(D45, ""he"", ""en"")"),"country:")</f>
        <v>country:</v>
      </c>
      <c r="F45" s="4"/>
      <c r="G45" s="4"/>
      <c r="H45" s="4"/>
    </row>
    <row r="46" ht="15.75" customHeight="1">
      <c r="A46" s="8" t="s">
        <v>147</v>
      </c>
      <c r="B46" s="1" t="s">
        <v>3191</v>
      </c>
      <c r="C46" s="4">
        <v>45.0</v>
      </c>
      <c r="D46" s="5" t="s">
        <v>114</v>
      </c>
      <c r="E46" s="4" t="str">
        <f>IFERROR(__xludf.DUMMYFUNCTION("GOOGLETRANSLATE(D46, ""he"", ""en"")"),"{and}")</f>
        <v>{and}</v>
      </c>
      <c r="F46" s="4"/>
      <c r="G46" s="4"/>
      <c r="H46" s="4"/>
    </row>
    <row r="47" ht="15.75" customHeight="1">
      <c r="A47" s="8" t="s">
        <v>3192</v>
      </c>
      <c r="B47" s="1" t="s">
        <v>3193</v>
      </c>
      <c r="C47" s="4">
        <v>46.0</v>
      </c>
      <c r="D47" s="5" t="s">
        <v>62</v>
      </c>
      <c r="E47" s="4" t="str">
        <f>IFERROR(__xludf.DUMMYFUNCTION("GOOGLETRANSLATE(D47, ""he"", ""en"")"),"I")</f>
        <v>I</v>
      </c>
      <c r="F47" s="4"/>
      <c r="G47" s="4"/>
      <c r="H47" s="4"/>
    </row>
    <row r="48" ht="15.75" customHeight="1">
      <c r="A48" s="8" t="s">
        <v>3194</v>
      </c>
      <c r="B48" s="1" t="s">
        <v>3195</v>
      </c>
      <c r="C48" s="4">
        <v>47.0</v>
      </c>
      <c r="D48" s="5" t="s">
        <v>98</v>
      </c>
      <c r="E48" s="4" t="str">
        <f>IFERROR(__xludf.DUMMYFUNCTION("GOOGLETRANSLATE(D48, ""he"", ""en"")"),"I said")</f>
        <v>I said</v>
      </c>
      <c r="F48" s="4"/>
      <c r="G48" s="4"/>
      <c r="H48" s="4"/>
    </row>
    <row r="49" ht="15.75" customHeight="1">
      <c r="A49" s="8" t="s">
        <v>3196</v>
      </c>
      <c r="B49" s="1" t="s">
        <v>1293</v>
      </c>
      <c r="C49" s="4">
        <v>48.0</v>
      </c>
      <c r="D49" s="5" t="s">
        <v>35</v>
      </c>
      <c r="E49" s="4" t="str">
        <f>IFERROR(__xludf.DUMMYFUNCTION("GOOGLETRANSLATE(D49, ""he"", ""en"")"),"god")</f>
        <v>god</v>
      </c>
      <c r="F49" s="4"/>
      <c r="G49" s="4"/>
      <c r="H49" s="4"/>
    </row>
    <row r="50" ht="15.75" customHeight="1">
      <c r="A50" s="8" t="s">
        <v>3197</v>
      </c>
      <c r="B50" s="1" t="s">
        <v>190</v>
      </c>
      <c r="C50" s="4">
        <v>49.0</v>
      </c>
      <c r="D50" s="5" t="s">
        <v>3198</v>
      </c>
      <c r="E50" s="4" t="str">
        <f>IFERROR(__xludf.DUMMYFUNCTION("GOOGLETRANSLATE(D50, ""he"", ""en"")"),"you")</f>
        <v>you</v>
      </c>
      <c r="F50" s="4"/>
      <c r="G50" s="4"/>
      <c r="H50" s="4"/>
    </row>
    <row r="51" ht="15.75" customHeight="1">
      <c r="A51" s="8" t="s">
        <v>127</v>
      </c>
      <c r="B51" s="1">
        <v>7.0</v>
      </c>
      <c r="C51" s="4">
        <v>50.0</v>
      </c>
      <c r="D51" s="5" t="s">
        <v>3199</v>
      </c>
      <c r="E51" s="4" t="str">
        <f>IFERROR(__xludf.DUMMYFUNCTION("GOOGLETRANSLATE(D51, ""he"", ""en"")"),"And my son")</f>
        <v>And my son</v>
      </c>
      <c r="F51" s="4"/>
      <c r="G51" s="4"/>
      <c r="H51" s="4"/>
    </row>
    <row r="52" ht="15.75" customHeight="1">
      <c r="A52" s="6" t="s">
        <v>3200</v>
      </c>
      <c r="B52" s="7" t="s">
        <v>3201</v>
      </c>
      <c r="C52" s="4">
        <v>51.0</v>
      </c>
      <c r="D52" s="5" t="s">
        <v>751</v>
      </c>
      <c r="E52" s="4" t="str">
        <f>IFERROR(__xludf.DUMMYFUNCTION("GOOGLETRANSLATE(D52, ""he"", ""en"")"),"upper")</f>
        <v>upper</v>
      </c>
      <c r="F52" s="4"/>
      <c r="G52" s="4"/>
      <c r="H52" s="4"/>
    </row>
    <row r="53" ht="15.75" customHeight="1">
      <c r="A53" s="6" t="s">
        <v>3202</v>
      </c>
      <c r="B53" s="7" t="s">
        <v>3203</v>
      </c>
      <c r="C53" s="4">
        <v>52.0</v>
      </c>
      <c r="D53" s="5" t="s">
        <v>3204</v>
      </c>
      <c r="E53" s="4" t="str">
        <f>IFERROR(__xludf.DUMMYFUNCTION("GOOGLETRANSLATE(D53, ""he"", ""en"")"),"all of you:")</f>
        <v>all of you:</v>
      </c>
      <c r="F53" s="4"/>
      <c r="G53" s="4"/>
      <c r="H53" s="4"/>
    </row>
    <row r="54" ht="15.75" customHeight="1">
      <c r="A54" s="6" t="s">
        <v>3205</v>
      </c>
      <c r="B54" s="7" t="s">
        <v>3206</v>
      </c>
      <c r="C54" s="4">
        <v>53.0</v>
      </c>
      <c r="D54" s="5" t="s">
        <v>133</v>
      </c>
      <c r="E54" s="4" t="str">
        <f>IFERROR(__xludf.DUMMYFUNCTION("GOOGLETRANSLATE(D54, ""he"", ""en"")"),"{g}")</f>
        <v>{g}</v>
      </c>
      <c r="F54" s="4"/>
      <c r="G54" s="4"/>
      <c r="H54" s="4"/>
    </row>
    <row r="55" ht="15.75" customHeight="1">
      <c r="A55" s="6" t="s">
        <v>3207</v>
      </c>
      <c r="B55" s="7" t="s">
        <v>3208</v>
      </c>
      <c r="C55" s="4">
        <v>54.0</v>
      </c>
      <c r="D55" s="5" t="s">
        <v>3200</v>
      </c>
      <c r="E55" s="4" t="str">
        <f>IFERROR(__xludf.DUMMYFUNCTION("GOOGLETRANSLATE(D55, ""he"", ""en"")"),"indeed")</f>
        <v>indeed</v>
      </c>
      <c r="F55" s="4"/>
      <c r="G55" s="4"/>
      <c r="H55" s="4"/>
    </row>
    <row r="56" ht="15.75" customHeight="1">
      <c r="A56" s="6" t="s">
        <v>3209</v>
      </c>
      <c r="B56" s="7" t="s">
        <v>3210</v>
      </c>
      <c r="C56" s="4">
        <v>55.0</v>
      </c>
      <c r="D56" s="5" t="s">
        <v>3211</v>
      </c>
      <c r="E56" s="4" t="str">
        <f>IFERROR(__xludf.DUMMYFUNCTION("GOOGLETRANSLATE(D56, ""he"", ""en"")"),"as before")</f>
        <v>as before</v>
      </c>
      <c r="F56" s="4"/>
      <c r="G56" s="4"/>
      <c r="H56" s="4"/>
    </row>
    <row r="57" ht="15.75" customHeight="1">
      <c r="A57" s="6" t="s">
        <v>3212</v>
      </c>
      <c r="B57" s="7" t="s">
        <v>3213</v>
      </c>
      <c r="C57" s="4">
        <v>56.0</v>
      </c>
      <c r="D57" s="5" t="s">
        <v>3214</v>
      </c>
      <c r="E57" s="4" t="str">
        <f>IFERROR(__xludf.DUMMYFUNCTION("GOOGLETRANSLATE(D57, ""he"", ""en"")"),"Moderation")</f>
        <v>Moderation</v>
      </c>
      <c r="F57" s="4"/>
      <c r="G57" s="4"/>
      <c r="H57" s="4"/>
    </row>
    <row r="58" ht="15.75" customHeight="1">
      <c r="A58" s="8" t="s">
        <v>143</v>
      </c>
      <c r="B58" s="1">
        <v>8.0</v>
      </c>
      <c r="C58" s="4">
        <v>57.0</v>
      </c>
      <c r="D58" s="5" t="s">
        <v>3207</v>
      </c>
      <c r="E58" s="4" t="str">
        <f>IFERROR(__xludf.DUMMYFUNCTION("GOOGLETRANSLATE(D58, ""he"", ""en"")"),"and as one")</f>
        <v>and as one</v>
      </c>
      <c r="F58" s="4"/>
      <c r="G58" s="4"/>
      <c r="H58" s="4"/>
    </row>
    <row r="59" ht="15.75" customHeight="1">
      <c r="A59" s="8" t="s">
        <v>3215</v>
      </c>
      <c r="B59" s="1" t="s">
        <v>3216</v>
      </c>
      <c r="C59" s="4">
        <v>58.0</v>
      </c>
      <c r="D59" s="5" t="s">
        <v>3217</v>
      </c>
      <c r="E59" s="4" t="str">
        <f>IFERROR(__xludf.DUMMYFUNCTION("GOOGLETRANSLATE(D59, ""he"", ""en"")"),"the ministers")</f>
        <v>the ministers</v>
      </c>
      <c r="F59" s="4"/>
      <c r="G59" s="4"/>
      <c r="H59" s="4"/>
    </row>
    <row r="60" ht="15.75" customHeight="1">
      <c r="A60" s="8" t="s">
        <v>147</v>
      </c>
      <c r="B60" s="1" t="s">
        <v>2807</v>
      </c>
      <c r="C60" s="4">
        <v>59.0</v>
      </c>
      <c r="D60" s="5" t="s">
        <v>3218</v>
      </c>
      <c r="E60" s="4" t="str">
        <f>IFERROR(__xludf.DUMMYFUNCTION("GOOGLETRANSLATE(D60, ""he"", ""en"")"),"Fall down:")</f>
        <v>Fall down:</v>
      </c>
      <c r="F60" s="4"/>
      <c r="G60" s="4"/>
      <c r="H60" s="4"/>
    </row>
    <row r="61" ht="15.75" customHeight="1">
      <c r="A61" s="6" t="s">
        <v>3219</v>
      </c>
      <c r="B61" s="7" t="s">
        <v>3220</v>
      </c>
      <c r="C61" s="4">
        <v>60.0</v>
      </c>
      <c r="D61" s="5" t="s">
        <v>152</v>
      </c>
      <c r="E61" s="4" t="str">
        <f>IFERROR(__xludf.DUMMYFUNCTION("GOOGLETRANSLATE(D61, ""he"", ""en"")"),"{h}")</f>
        <v>{h}</v>
      </c>
      <c r="F61" s="4"/>
      <c r="G61" s="4"/>
      <c r="H61" s="4"/>
    </row>
    <row r="62" ht="15.75" customHeight="1">
      <c r="A62" s="6" t="s">
        <v>3221</v>
      </c>
      <c r="B62" s="7" t="s">
        <v>2743</v>
      </c>
      <c r="C62" s="4">
        <v>61.0</v>
      </c>
      <c r="D62" s="5" t="s">
        <v>3222</v>
      </c>
      <c r="E62" s="4" t="str">
        <f>IFERROR(__xludf.DUMMYFUNCTION("GOOGLETRANSLATE(D62, ""he"", ""en"")"),"floor")</f>
        <v>floor</v>
      </c>
      <c r="F62" s="4"/>
      <c r="G62" s="4"/>
      <c r="H62" s="4"/>
    </row>
    <row r="63" ht="15.75" customHeight="1">
      <c r="A63" s="6" t="s">
        <v>3223</v>
      </c>
      <c r="B63" s="7" t="s">
        <v>3224</v>
      </c>
      <c r="C63" s="4">
        <v>62.0</v>
      </c>
      <c r="D63" s="5" t="s">
        <v>35</v>
      </c>
      <c r="E63" s="4" t="str">
        <f>IFERROR(__xludf.DUMMYFUNCTION("GOOGLETRANSLATE(D63, ""he"", ""en"")"),"god")</f>
        <v>god</v>
      </c>
      <c r="F63" s="4"/>
      <c r="G63" s="4"/>
      <c r="H63" s="4"/>
    </row>
    <row r="64" ht="15.75" customHeight="1">
      <c r="A64" s="6" t="s">
        <v>3225</v>
      </c>
      <c r="B64" s="7" t="s">
        <v>3226</v>
      </c>
      <c r="C64" s="4">
        <v>63.0</v>
      </c>
      <c r="D64" s="5" t="s">
        <v>3227</v>
      </c>
      <c r="E64" s="4" t="str">
        <f>IFERROR(__xludf.DUMMYFUNCTION("GOOGLETRANSLATE(D64, ""he"", ""en"")"),"Judgement")</f>
        <v>Judgement</v>
      </c>
      <c r="F64" s="4"/>
      <c r="G64" s="4"/>
      <c r="H64" s="4"/>
    </row>
    <row r="65" ht="15.75" customHeight="1">
      <c r="A65" s="8" t="s">
        <v>3228</v>
      </c>
      <c r="B65" s="1" t="s">
        <v>3229</v>
      </c>
      <c r="C65" s="4">
        <v>64.0</v>
      </c>
      <c r="D65" s="5" t="s">
        <v>935</v>
      </c>
      <c r="E65" s="4" t="str">
        <f>IFERROR(__xludf.DUMMYFUNCTION("GOOGLETRANSLATE(D65, ""he"", ""en"")"),"the country")</f>
        <v>the country</v>
      </c>
      <c r="F65" s="4"/>
      <c r="G65" s="4"/>
      <c r="H65" s="4"/>
    </row>
    <row r="66" ht="15.75" customHeight="1">
      <c r="A66" s="8" t="s">
        <v>3230</v>
      </c>
      <c r="B66" s="1" t="s">
        <v>3231</v>
      </c>
      <c r="C66" s="4">
        <v>65.0</v>
      </c>
      <c r="D66" s="5" t="s">
        <v>53</v>
      </c>
      <c r="E66" s="4" t="str">
        <f>IFERROR(__xludf.DUMMYFUNCTION("GOOGLETRANSLATE(D66, ""he"", ""en"")"),"that")</f>
        <v>that</v>
      </c>
      <c r="F66" s="4"/>
      <c r="G66" s="4"/>
      <c r="H66" s="4"/>
    </row>
    <row r="67" ht="15.75" customHeight="1">
      <c r="A67" s="9"/>
      <c r="C67" s="4">
        <v>66.0</v>
      </c>
      <c r="D67" s="5" t="s">
        <v>322</v>
      </c>
      <c r="E67" s="4" t="str">
        <f>IFERROR(__xludf.DUMMYFUNCTION("GOOGLETRANSLATE(D67, ""he"", ""en"")"),"you")</f>
        <v>you</v>
      </c>
      <c r="F67" s="4"/>
      <c r="G67" s="4"/>
      <c r="H67" s="4"/>
    </row>
    <row r="68" ht="15.75" customHeight="1">
      <c r="A68" s="9"/>
      <c r="C68" s="4">
        <v>67.0</v>
      </c>
      <c r="D68" s="5" t="s">
        <v>3232</v>
      </c>
      <c r="E68" s="4" t="str">
        <f>IFERROR(__xludf.DUMMYFUNCTION("GOOGLETRANSLATE(D68, ""he"", ""en"")"),"Get started")</f>
        <v>Get started</v>
      </c>
      <c r="F68" s="4"/>
      <c r="G68" s="4"/>
      <c r="H68" s="4"/>
    </row>
    <row r="69" ht="15.75" customHeight="1">
      <c r="A69" s="9"/>
      <c r="C69" s="4">
        <v>68.0</v>
      </c>
      <c r="D69" s="5" t="s">
        <v>1632</v>
      </c>
      <c r="E69" s="4" t="str">
        <f>IFERROR(__xludf.DUMMYFUNCTION("GOOGLETRANSLATE(D69, ""he"", ""en"")"),"at all")</f>
        <v>at all</v>
      </c>
      <c r="F69" s="4"/>
      <c r="G69" s="4"/>
      <c r="H69" s="4"/>
    </row>
    <row r="70" ht="15.75" customHeight="1">
      <c r="A70" s="9"/>
      <c r="C70" s="4">
        <v>69.0</v>
      </c>
      <c r="D70" s="5" t="s">
        <v>3233</v>
      </c>
      <c r="E70" s="4" t="str">
        <f>IFERROR(__xludf.DUMMYFUNCTION("GOOGLETRANSLATE(D70, ""he"", ""en"")"),"Gentiles:")</f>
        <v>Gentiles:</v>
      </c>
      <c r="F70" s="4"/>
      <c r="G70" s="4"/>
      <c r="H70" s="4"/>
    </row>
    <row r="71" ht="15.75" customHeight="1">
      <c r="E71" s="4" t="str">
        <f>IFERROR(__xludf.DUMMYFUNCTION("GOOGLETRANSLATE(D71, ""he"", ""en"")"),"#VALUE!")</f>
        <v>#VALUE!</v>
      </c>
    </row>
    <row r="72" ht="15.75" customHeight="1">
      <c r="E72" s="4" t="str">
        <f>IFERROR(__xludf.DUMMYFUNCTION("GOOGLETRANSLATE(D72, ""he"", ""en"")"),"#VALUE!")</f>
        <v>#VALUE!</v>
      </c>
    </row>
    <row r="73" ht="15.75" customHeight="1">
      <c r="E73" s="4" t="str">
        <f>IFERROR(__xludf.DUMMYFUNCTION("GOOGLETRANSLATE(D73, ""he"", ""en"")"),"#VALUE!")</f>
        <v>#VALUE!</v>
      </c>
    </row>
    <row r="74" ht="15.75" customHeight="1">
      <c r="E74" s="4" t="str">
        <f>IFERROR(__xludf.DUMMYFUNCTION("GOOGLETRANSLATE(D74, ""he"", ""en"")"),"#VALUE!")</f>
        <v>#VALUE!</v>
      </c>
    </row>
    <row r="75" ht="15.75" customHeight="1">
      <c r="E75" s="4" t="str">
        <f>IFERROR(__xludf.DUMMYFUNCTION("GOOGLETRANSLATE(D75, ""he"", ""en"")"),"#VALUE!")</f>
        <v>#VALUE!</v>
      </c>
    </row>
    <row r="76" ht="15.75" customHeight="1">
      <c r="E76" s="4" t="str">
        <f>IFERROR(__xludf.DUMMYFUNCTION("GOOGLETRANSLATE(D76, ""he"", ""en"")"),"#VALUE!")</f>
        <v>#VALUE!</v>
      </c>
    </row>
    <row r="77" ht="15.75" customHeight="1">
      <c r="E77" s="4" t="str">
        <f>IFERROR(__xludf.DUMMYFUNCTION("GOOGLETRANSLATE(D77, ""he"", ""en"")"),"#VALUE!")</f>
        <v>#VALUE!</v>
      </c>
    </row>
    <row r="78" ht="15.75" customHeight="1">
      <c r="E78" s="4" t="str">
        <f>IFERROR(__xludf.DUMMYFUNCTION("GOOGLETRANSLATE(D78, ""he"", ""en"")"),"#VALUE!")</f>
        <v>#VALUE!</v>
      </c>
    </row>
    <row r="79" ht="15.75" customHeight="1">
      <c r="E79" s="4" t="str">
        <f>IFERROR(__xludf.DUMMYFUNCTION("GOOGLETRANSLATE(D79, ""he"", ""en"")"),"#VALUE!")</f>
        <v>#VALUE!</v>
      </c>
    </row>
    <row r="80" ht="15.75" customHeight="1">
      <c r="E80" s="4" t="str">
        <f>IFERROR(__xludf.DUMMYFUNCTION("GOOGLETRANSLATE(D80, ""he"", ""en"")"),"#VALUE!")</f>
        <v>#VALUE!</v>
      </c>
    </row>
    <row r="81" ht="15.75" customHeight="1">
      <c r="E81" s="4" t="str">
        <f>IFERROR(__xludf.DUMMYFUNCTION("GOOGLETRANSLATE(D81, ""he"", ""en"")"),"#VALUE!")</f>
        <v>#VALUE!</v>
      </c>
    </row>
    <row r="82" ht="15.75" customHeight="1">
      <c r="E82" s="4" t="str">
        <f>IFERROR(__xludf.DUMMYFUNCTION("GOOGLETRANSLATE(D82, ""he"", ""en"")"),"#VALUE!")</f>
        <v>#VALUE!</v>
      </c>
    </row>
    <row r="83" ht="15.75" customHeight="1">
      <c r="E83" s="4" t="str">
        <f>IFERROR(__xludf.DUMMYFUNCTION("GOOGLETRANSLATE(D83, ""he"", ""en"")"),"#VALUE!")</f>
        <v>#VALUE!</v>
      </c>
    </row>
    <row r="84" ht="15.75" customHeight="1">
      <c r="E84" s="4" t="str">
        <f>IFERROR(__xludf.DUMMYFUNCTION("GOOGLETRANSLATE(D84, ""he"", ""en"")"),"#VALUE!")</f>
        <v>#VALUE!</v>
      </c>
    </row>
    <row r="85" ht="15.75" customHeight="1">
      <c r="E85" s="4" t="str">
        <f>IFERROR(__xludf.DUMMYFUNCTION("GOOGLETRANSLATE(D85, ""he"", ""en"")"),"#VALUE!")</f>
        <v>#VALUE!</v>
      </c>
    </row>
    <row r="86" ht="15.75" customHeight="1">
      <c r="E86" s="4" t="str">
        <f>IFERROR(__xludf.DUMMYFUNCTION("GOOGLETRANSLATE(D86, ""he"", ""en"")"),"#VALUE!")</f>
        <v>#VALUE!</v>
      </c>
    </row>
    <row r="87" ht="15.75" customHeight="1">
      <c r="E87" s="4" t="str">
        <f>IFERROR(__xludf.DUMMYFUNCTION("GOOGLETRANSLATE(D87, ""he"", ""en"")"),"#VALUE!")</f>
        <v>#VALUE!</v>
      </c>
    </row>
    <row r="88" ht="15.75" customHeight="1">
      <c r="E88" s="4" t="str">
        <f>IFERROR(__xludf.DUMMYFUNCTION("GOOGLETRANSLATE(D88, ""he"", ""en"")"),"#VALUE!")</f>
        <v>#VALUE!</v>
      </c>
    </row>
    <row r="89" ht="15.75" customHeight="1">
      <c r="E89" s="4" t="str">
        <f>IFERROR(__xludf.DUMMYFUNCTION("GOOGLETRANSLATE(D89, ""he"", ""en"")"),"#VALUE!")</f>
        <v>#VALUE!</v>
      </c>
    </row>
    <row r="90" ht="15.75" customHeight="1">
      <c r="E90" s="4" t="str">
        <f>IFERROR(__xludf.DUMMYFUNCTION("GOOGLETRANSLATE(D90, ""he"", ""en"")"),"#VALUE!")</f>
        <v>#VALUE!</v>
      </c>
    </row>
    <row r="91" ht="15.75" customHeight="1">
      <c r="E91" s="4" t="str">
        <f>IFERROR(__xludf.DUMMYFUNCTION("GOOGLETRANSLATE(D91, ""he"", ""en"")"),"#VALUE!")</f>
        <v>#VALUE!</v>
      </c>
    </row>
    <row r="92" ht="15.75" customHeight="1">
      <c r="E92" s="4" t="str">
        <f>IFERROR(__xludf.DUMMYFUNCTION("GOOGLETRANSLATE(D92, ""he"", ""en"")"),"#VALUE!")</f>
        <v>#VALUE!</v>
      </c>
    </row>
    <row r="93" ht="15.75" customHeight="1">
      <c r="E93" s="4" t="str">
        <f>IFERROR(__xludf.DUMMYFUNCTION("GOOGLETRANSLATE(D93, ""he"", ""en"")"),"#VALUE!")</f>
        <v>#VALUE!</v>
      </c>
    </row>
    <row r="94" ht="15.75" customHeight="1">
      <c r="E94" s="4" t="str">
        <f>IFERROR(__xludf.DUMMYFUNCTION("GOOGLETRANSLATE(D94, ""he"", ""en"")"),"#VALUE!")</f>
        <v>#VALUE!</v>
      </c>
    </row>
    <row r="95" ht="15.75" customHeight="1">
      <c r="E95" s="4" t="str">
        <f>IFERROR(__xludf.DUMMYFUNCTION("GOOGLETRANSLATE(D95, ""he"", ""en"")"),"#VALUE!")</f>
        <v>#VALUE!</v>
      </c>
    </row>
    <row r="96" ht="15.75" customHeight="1">
      <c r="E96" s="4" t="str">
        <f>IFERROR(__xludf.DUMMYFUNCTION("GOOGLETRANSLATE(D96, ""he"", ""en"")"),"#VALUE!")</f>
        <v>#VALUE!</v>
      </c>
    </row>
    <row r="97" ht="15.75" customHeight="1">
      <c r="E97" s="4" t="str">
        <f>IFERROR(__xludf.DUMMYFUNCTION("GOOGLETRANSLATE(D97, ""he"", ""en"")"),"#VALUE!")</f>
        <v>#VALUE!</v>
      </c>
    </row>
    <row r="98" ht="15.75" customHeight="1">
      <c r="E98" s="4" t="str">
        <f>IFERROR(__xludf.DUMMYFUNCTION("GOOGLETRANSLATE(D98, ""he"", ""en"")"),"#VALUE!")</f>
        <v>#VALUE!</v>
      </c>
    </row>
    <row r="99" ht="15.75" customHeight="1">
      <c r="E99" s="4" t="str">
        <f>IFERROR(__xludf.DUMMYFUNCTION("GOOGLETRANSLATE(D99, ""he"", ""en"")"),"#VALUE!")</f>
        <v>#VALUE!</v>
      </c>
    </row>
    <row r="100" ht="15.75" customHeight="1">
      <c r="E100" s="4" t="str">
        <f>IFERROR(__xludf.DUMMYFUNCTION("GOOGLETRANSLATE(D100, ""he"", ""en"")"),"#VALUE!")</f>
        <v>#VALUE!</v>
      </c>
    </row>
    <row r="101" ht="15.75" customHeight="1">
      <c r="E101" s="4" t="str">
        <f>IFERROR(__xludf.DUMMYFUNCTION("GOOGLETRANSLATE(D101, ""he"", ""en"")"),"#VALUE!")</f>
        <v>#VALUE!</v>
      </c>
    </row>
    <row r="102" ht="15.75" customHeight="1">
      <c r="E102" s="4" t="str">
        <f>IFERROR(__xludf.DUMMYFUNCTION("GOOGLETRANSLATE(D102, ""he"", ""en"")"),"#VALUE!")</f>
        <v>#VALUE!</v>
      </c>
    </row>
    <row r="103" ht="15.75" customHeight="1">
      <c r="E103" s="4" t="str">
        <f>IFERROR(__xludf.DUMMYFUNCTION("GOOGLETRANSLATE(D103, ""he"", ""en"")"),"#VALUE!")</f>
        <v>#VALUE!</v>
      </c>
    </row>
    <row r="104" ht="15.75" customHeight="1">
      <c r="E104" s="4" t="str">
        <f>IFERROR(__xludf.DUMMYFUNCTION("GOOGLETRANSLATE(D104, ""he"", ""en"")"),"#VALUE!")</f>
        <v>#VALUE!</v>
      </c>
    </row>
    <row r="105" ht="15.75" customHeight="1">
      <c r="E105" s="4" t="str">
        <f>IFERROR(__xludf.DUMMYFUNCTION("GOOGLETRANSLATE(D105, ""he"", ""en"")"),"#VALUE!")</f>
        <v>#VALUE!</v>
      </c>
    </row>
    <row r="106" ht="15.75" customHeight="1">
      <c r="E106" s="4" t="str">
        <f>IFERROR(__xludf.DUMMYFUNCTION("GOOGLETRANSLATE(D106, ""he"", ""en"")"),"#VALUE!")</f>
        <v>#VALUE!</v>
      </c>
    </row>
    <row r="107" ht="15.75" customHeight="1">
      <c r="E107" s="4" t="str">
        <f>IFERROR(__xludf.DUMMYFUNCTION("GOOGLETRANSLATE(D107, ""he"", ""en"")"),"#VALUE!")</f>
        <v>#VALUE!</v>
      </c>
    </row>
    <row r="108" ht="15.75" customHeight="1">
      <c r="E108" s="4" t="str">
        <f>IFERROR(__xludf.DUMMYFUNCTION("GOOGLETRANSLATE(D108, ""he"", ""en"")"),"#VALUE!")</f>
        <v>#VALUE!</v>
      </c>
    </row>
    <row r="109" ht="15.75" customHeight="1">
      <c r="E109" s="4" t="str">
        <f>IFERROR(__xludf.DUMMYFUNCTION("GOOGLETRANSLATE(D109, ""he"", ""en"")"),"#VALUE!")</f>
        <v>#VALUE!</v>
      </c>
    </row>
    <row r="110" ht="15.75" customHeight="1">
      <c r="E110" s="4" t="str">
        <f>IFERROR(__xludf.DUMMYFUNCTION("GOOGLETRANSLATE(D110, ""he"", ""en"")"),"#VALUE!")</f>
        <v>#VALUE!</v>
      </c>
    </row>
    <row r="111" ht="15.75" customHeight="1">
      <c r="E111" s="4" t="str">
        <f>IFERROR(__xludf.DUMMYFUNCTION("GOOGLETRANSLATE(D111, ""he"", ""en"")"),"#VALUE!")</f>
        <v>#VALUE!</v>
      </c>
    </row>
    <row r="112" ht="15.75" customHeight="1">
      <c r="E112" s="4" t="str">
        <f>IFERROR(__xludf.DUMMYFUNCTION("GOOGLETRANSLATE(D112, ""he"", ""en"")"),"#VALUE!")</f>
        <v>#VALUE!</v>
      </c>
    </row>
    <row r="113" ht="15.75" customHeight="1">
      <c r="E113" s="4" t="str">
        <f>IFERROR(__xludf.DUMMYFUNCTION("GOOGLETRANSLATE(D113, ""he"", ""en"")"),"#VALUE!")</f>
        <v>#VALUE!</v>
      </c>
    </row>
    <row r="114" ht="15.75" customHeight="1">
      <c r="E114" s="4" t="str">
        <f>IFERROR(__xludf.DUMMYFUNCTION("GOOGLETRANSLATE(D114, ""he"", ""en"")"),"#VALUE!")</f>
        <v>#VALUE!</v>
      </c>
    </row>
    <row r="115" ht="15.75" customHeight="1">
      <c r="E115" s="4" t="str">
        <f>IFERROR(__xludf.DUMMYFUNCTION("GOOGLETRANSLATE(D115, ""he"", ""en"")"),"#VALUE!")</f>
        <v>#VALUE!</v>
      </c>
    </row>
    <row r="116" ht="15.75" customHeight="1">
      <c r="E116" s="4" t="str">
        <f>IFERROR(__xludf.DUMMYFUNCTION("GOOGLETRANSLATE(D116, ""he"", ""en"")"),"#VALUE!")</f>
        <v>#VALUE!</v>
      </c>
    </row>
    <row r="117" ht="15.75" customHeight="1">
      <c r="E117" s="4" t="str">
        <f>IFERROR(__xludf.DUMMYFUNCTION("GOOGLETRANSLATE(D117, ""he"", ""en"")"),"#VALUE!")</f>
        <v>#VALUE!</v>
      </c>
    </row>
    <row r="118" ht="15.75" customHeight="1">
      <c r="E118" s="4" t="str">
        <f>IFERROR(__xludf.DUMMYFUNCTION("GOOGLETRANSLATE(D118, ""he"", ""en"")"),"#VALUE!")</f>
        <v>#VALUE!</v>
      </c>
    </row>
    <row r="119" ht="15.75" customHeight="1">
      <c r="E119" s="4" t="str">
        <f>IFERROR(__xludf.DUMMYFUNCTION("GOOGLETRANSLATE(D119, ""he"", ""en"")"),"#VALUE!")</f>
        <v>#VALUE!</v>
      </c>
    </row>
    <row r="120" ht="15.75" customHeight="1">
      <c r="E120" s="4" t="str">
        <f>IFERROR(__xludf.DUMMYFUNCTION("GOOGLETRANSLATE(D120, ""he"", ""en"")"),"#VALUE!")</f>
        <v>#VALUE!</v>
      </c>
    </row>
    <row r="121" ht="15.75" customHeight="1">
      <c r="E121" s="4" t="str">
        <f>IFERROR(__xludf.DUMMYFUNCTION("GOOGLETRANSLATE(D121, ""he"", ""en"")"),"#VALUE!")</f>
        <v>#VALUE!</v>
      </c>
    </row>
    <row r="122" ht="15.75" customHeight="1">
      <c r="E122" s="4" t="str">
        <f>IFERROR(__xludf.DUMMYFUNCTION("GOOGLETRANSLATE(D122, ""he"", ""en"")"),"#VALUE!")</f>
        <v>#VALUE!</v>
      </c>
    </row>
    <row r="123" ht="15.75" customHeight="1">
      <c r="E123" s="4" t="str">
        <f>IFERROR(__xludf.DUMMYFUNCTION("GOOGLETRANSLATE(D123, ""he"", ""en"")"),"#VALUE!")</f>
        <v>#VALUE!</v>
      </c>
    </row>
    <row r="124" ht="15.75" customHeight="1">
      <c r="E124" s="4" t="str">
        <f>IFERROR(__xludf.DUMMYFUNCTION("GOOGLETRANSLATE(D124, ""he"", ""en"")"),"#VALUE!")</f>
        <v>#VALUE!</v>
      </c>
    </row>
    <row r="125" ht="15.75" customHeight="1">
      <c r="E125" s="4" t="str">
        <f>IFERROR(__xludf.DUMMYFUNCTION("GOOGLETRANSLATE(D125, ""he"", ""en"")"),"#VALUE!")</f>
        <v>#VALUE!</v>
      </c>
    </row>
    <row r="126" ht="15.75" customHeight="1">
      <c r="E126" s="4" t="str">
        <f>IFERROR(__xludf.DUMMYFUNCTION("GOOGLETRANSLATE(D126, ""he"", ""en"")"),"#VALUE!")</f>
        <v>#VALUE!</v>
      </c>
    </row>
    <row r="127" ht="15.75" customHeight="1">
      <c r="E127" s="4" t="str">
        <f>IFERROR(__xludf.DUMMYFUNCTION("GOOGLETRANSLATE(D127, ""he"", ""en"")"),"#VALUE!")</f>
        <v>#VALUE!</v>
      </c>
    </row>
    <row r="128" ht="15.75" customHeight="1">
      <c r="E128" s="4" t="str">
        <f>IFERROR(__xludf.DUMMYFUNCTION("GOOGLETRANSLATE(D128, ""he"", ""en"")"),"#VALUE!")</f>
        <v>#VALUE!</v>
      </c>
    </row>
    <row r="129" ht="15.75" customHeight="1">
      <c r="E129" s="4" t="str">
        <f>IFERROR(__xludf.DUMMYFUNCTION("GOOGLETRANSLATE(D129, ""he"", ""en"")"),"#VALUE!")</f>
        <v>#VALUE!</v>
      </c>
    </row>
    <row r="130" ht="15.75" customHeight="1">
      <c r="E130" s="4" t="str">
        <f>IFERROR(__xludf.DUMMYFUNCTION("GOOGLETRANSLATE(D130, ""he"", ""en"")"),"#VALUE!")</f>
        <v>#VALUE!</v>
      </c>
    </row>
    <row r="131" ht="15.75" customHeight="1">
      <c r="E131" s="4" t="str">
        <f>IFERROR(__xludf.DUMMYFUNCTION("GOOGLETRANSLATE(D131, ""he"", ""en"")"),"#VALUE!")</f>
        <v>#VALUE!</v>
      </c>
    </row>
    <row r="132" ht="15.75" customHeight="1">
      <c r="E132" s="4" t="str">
        <f>IFERROR(__xludf.DUMMYFUNCTION("GOOGLETRANSLATE(D132, ""he"", ""en"")"),"#VALUE!")</f>
        <v>#VALUE!</v>
      </c>
    </row>
    <row r="133" ht="15.75" customHeight="1">
      <c r="E133" s="4" t="str">
        <f>IFERROR(__xludf.DUMMYFUNCTION("GOOGLETRANSLATE(D133, ""he"", ""en"")"),"#VALUE!")</f>
        <v>#VALUE!</v>
      </c>
    </row>
    <row r="134" ht="15.75" customHeight="1">
      <c r="E134" s="4" t="str">
        <f>IFERROR(__xludf.DUMMYFUNCTION("GOOGLETRANSLATE(D134, ""he"", ""en"")"),"#VALUE!")</f>
        <v>#VALUE!</v>
      </c>
    </row>
    <row r="135" ht="15.75" customHeight="1">
      <c r="E135" s="4" t="str">
        <f>IFERROR(__xludf.DUMMYFUNCTION("GOOGLETRANSLATE(D135, ""he"", ""en"")"),"#VALUE!")</f>
        <v>#VALUE!</v>
      </c>
    </row>
    <row r="136" ht="15.75" customHeight="1">
      <c r="E136" s="4" t="str">
        <f>IFERROR(__xludf.DUMMYFUNCTION("GOOGLETRANSLATE(D136, ""he"", ""en"")"),"#VALUE!")</f>
        <v>#VALUE!</v>
      </c>
    </row>
    <row r="137" ht="15.75" customHeight="1">
      <c r="E137" s="4" t="str">
        <f>IFERROR(__xludf.DUMMYFUNCTION("GOOGLETRANSLATE(D137, ""he"", ""en"")"),"#VALUE!")</f>
        <v>#VALUE!</v>
      </c>
    </row>
    <row r="138" ht="15.75" customHeight="1">
      <c r="E138" s="4" t="str">
        <f>IFERROR(__xludf.DUMMYFUNCTION("GOOGLETRANSLATE(D138, ""he"", ""en"")"),"#VALUE!")</f>
        <v>#VALUE!</v>
      </c>
    </row>
    <row r="139" ht="15.75" customHeight="1">
      <c r="E139" s="4" t="str">
        <f>IFERROR(__xludf.DUMMYFUNCTION("GOOGLETRANSLATE(D139, ""he"", ""en"")"),"#VALUE!")</f>
        <v>#VALUE!</v>
      </c>
    </row>
    <row r="140" ht="15.75" customHeight="1">
      <c r="E140" s="4" t="str">
        <f>IFERROR(__xludf.DUMMYFUNCTION("GOOGLETRANSLATE(D140, ""he"", ""en"")"),"#VALUE!")</f>
        <v>#VALUE!</v>
      </c>
    </row>
    <row r="141" ht="15.75" customHeight="1">
      <c r="E141" s="4" t="str">
        <f>IFERROR(__xludf.DUMMYFUNCTION("GOOGLETRANSLATE(D141, ""he"", ""en"")"),"#VALUE!")</f>
        <v>#VALUE!</v>
      </c>
    </row>
    <row r="142" ht="15.75" customHeight="1">
      <c r="E142" s="4" t="str">
        <f>IFERROR(__xludf.DUMMYFUNCTION("GOOGLETRANSLATE(D142, ""he"", ""en"")"),"#VALUE!")</f>
        <v>#VALUE!</v>
      </c>
    </row>
    <row r="143" ht="15.75" customHeight="1">
      <c r="E143" s="4" t="str">
        <f>IFERROR(__xludf.DUMMYFUNCTION("GOOGLETRANSLATE(D143, ""he"", ""en"")"),"#VALUE!")</f>
        <v>#VALUE!</v>
      </c>
    </row>
    <row r="144" ht="15.75" customHeight="1">
      <c r="E144" s="4" t="str">
        <f>IFERROR(__xludf.DUMMYFUNCTION("GOOGLETRANSLATE(D144, ""he"", ""en"")"),"#VALUE!")</f>
        <v>#VALUE!</v>
      </c>
    </row>
    <row r="145" ht="15.75" customHeight="1">
      <c r="E145" s="4" t="str">
        <f>IFERROR(__xludf.DUMMYFUNCTION("GOOGLETRANSLATE(D145, ""he"", ""en"")"),"#VALUE!")</f>
        <v>#VALUE!</v>
      </c>
    </row>
    <row r="146" ht="15.75" customHeight="1">
      <c r="E146" s="4" t="str">
        <f>IFERROR(__xludf.DUMMYFUNCTION("GOOGLETRANSLATE(D146, ""he"", ""en"")"),"#VALUE!")</f>
        <v>#VALUE!</v>
      </c>
    </row>
    <row r="147" ht="15.75" customHeight="1">
      <c r="E147" s="4" t="str">
        <f>IFERROR(__xludf.DUMMYFUNCTION("GOOGLETRANSLATE(D147, ""he"", ""en"")"),"#VALUE!")</f>
        <v>#VALUE!</v>
      </c>
    </row>
    <row r="148" ht="15.75" customHeight="1">
      <c r="E148" s="4" t="str">
        <f>IFERROR(__xludf.DUMMYFUNCTION("GOOGLETRANSLATE(D148, ""he"", ""en"")"),"#VALUE!")</f>
        <v>#VALUE!</v>
      </c>
    </row>
    <row r="149" ht="15.75" customHeight="1">
      <c r="E149" s="4" t="str">
        <f>IFERROR(__xludf.DUMMYFUNCTION("GOOGLETRANSLATE(D149, ""he"", ""en"")"),"#VALUE!")</f>
        <v>#VALUE!</v>
      </c>
    </row>
    <row r="150" ht="15.75" customHeight="1">
      <c r="E150" s="4" t="str">
        <f>IFERROR(__xludf.DUMMYFUNCTION("GOOGLETRANSLATE(D150, ""he"", ""en"")"),"#VALUE!")</f>
        <v>#VALUE!</v>
      </c>
    </row>
    <row r="151" ht="15.75" customHeight="1">
      <c r="E151" s="4" t="str">
        <f>IFERROR(__xludf.DUMMYFUNCTION("GOOGLETRANSLATE(D151, ""he"", ""en"")"),"#VALUE!")</f>
        <v>#VALUE!</v>
      </c>
    </row>
    <row r="152" ht="15.75" customHeight="1">
      <c r="E152" s="4" t="str">
        <f>IFERROR(__xludf.DUMMYFUNCTION("GOOGLETRANSLATE(D152, ""he"", ""en"")"),"#VALUE!")</f>
        <v>#VALUE!</v>
      </c>
    </row>
    <row r="153" ht="15.75" customHeight="1">
      <c r="E153" s="4" t="str">
        <f>IFERROR(__xludf.DUMMYFUNCTION("GOOGLETRANSLATE(D153, ""he"", ""en"")"),"#VALUE!")</f>
        <v>#VALUE!</v>
      </c>
    </row>
    <row r="154" ht="15.75" customHeight="1">
      <c r="E154" s="4" t="str">
        <f>IFERROR(__xludf.DUMMYFUNCTION("GOOGLETRANSLATE(D154, ""he"", ""en"")"),"#VALUE!")</f>
        <v>#VALUE!</v>
      </c>
    </row>
    <row r="155" ht="15.75" customHeight="1">
      <c r="E155" s="4" t="str">
        <f>IFERROR(__xludf.DUMMYFUNCTION("GOOGLETRANSLATE(D155, ""he"", ""en"")"),"#VALUE!")</f>
        <v>#VALUE!</v>
      </c>
    </row>
    <row r="156" ht="15.75" customHeight="1">
      <c r="E156" s="4" t="str">
        <f>IFERROR(__xludf.DUMMYFUNCTION("GOOGLETRANSLATE(D156, ""he"", ""en"")"),"#VALUE!")</f>
        <v>#VALUE!</v>
      </c>
    </row>
    <row r="157" ht="15.75" customHeight="1">
      <c r="E157" s="4" t="str">
        <f>IFERROR(__xludf.DUMMYFUNCTION("GOOGLETRANSLATE(D157, ""he"", ""en"")"),"#VALUE!")</f>
        <v>#VALUE!</v>
      </c>
    </row>
    <row r="158" ht="15.75" customHeight="1">
      <c r="E158" s="4" t="str">
        <f>IFERROR(__xludf.DUMMYFUNCTION("GOOGLETRANSLATE(D158, ""he"", ""en"")"),"#VALUE!")</f>
        <v>#VALUE!</v>
      </c>
    </row>
    <row r="159" ht="15.75" customHeight="1">
      <c r="E159" s="4" t="str">
        <f>IFERROR(__xludf.DUMMYFUNCTION("GOOGLETRANSLATE(D159, ""he"", ""en"")"),"#VALUE!")</f>
        <v>#VALUE!</v>
      </c>
    </row>
    <row r="160" ht="15.75" customHeight="1">
      <c r="E160" s="4" t="str">
        <f>IFERROR(__xludf.DUMMYFUNCTION("GOOGLETRANSLATE(D160, ""he"", ""en"")"),"#VALUE!")</f>
        <v>#VALUE!</v>
      </c>
    </row>
    <row r="161" ht="15.75" customHeight="1">
      <c r="E161" s="4" t="str">
        <f>IFERROR(__xludf.DUMMYFUNCTION("GOOGLETRANSLATE(D161, ""he"", ""en"")"),"#VALUE!")</f>
        <v>#VALUE!</v>
      </c>
    </row>
    <row r="162" ht="15.75" customHeight="1">
      <c r="E162" s="4" t="str">
        <f>IFERROR(__xludf.DUMMYFUNCTION("GOOGLETRANSLATE(D162, ""he"", ""en"")"),"#VALUE!")</f>
        <v>#VALUE!</v>
      </c>
    </row>
    <row r="163" ht="15.75" customHeight="1">
      <c r="E163" s="4" t="str">
        <f>IFERROR(__xludf.DUMMYFUNCTION("GOOGLETRANSLATE(D163, ""he"", ""en"")"),"#VALUE!")</f>
        <v>#VALUE!</v>
      </c>
    </row>
    <row r="164" ht="15.75" customHeight="1">
      <c r="E164" s="4" t="str">
        <f>IFERROR(__xludf.DUMMYFUNCTION("GOOGLETRANSLATE(D164, ""he"", ""en"")"),"#VALUE!")</f>
        <v>#VALUE!</v>
      </c>
    </row>
    <row r="165" ht="15.75" customHeight="1">
      <c r="E165" s="4" t="str">
        <f>IFERROR(__xludf.DUMMYFUNCTION("GOOGLETRANSLATE(D165, ""he"", ""en"")"),"#VALUE!")</f>
        <v>#VALUE!</v>
      </c>
    </row>
    <row r="166" ht="15.75" customHeight="1">
      <c r="E166" s="4" t="str">
        <f>IFERROR(__xludf.DUMMYFUNCTION("GOOGLETRANSLATE(D166, ""he"", ""en"")"),"#VALUE!")</f>
        <v>#VALUE!</v>
      </c>
    </row>
    <row r="167" ht="15.75" customHeight="1">
      <c r="E167" s="4" t="str">
        <f>IFERROR(__xludf.DUMMYFUNCTION("GOOGLETRANSLATE(D167, ""he"", ""en"")"),"#VALUE!")</f>
        <v>#VALUE!</v>
      </c>
    </row>
    <row r="168" ht="15.75" customHeight="1">
      <c r="E168" s="4" t="str">
        <f>IFERROR(__xludf.DUMMYFUNCTION("GOOGLETRANSLATE(D168, ""he"", ""en"")"),"#VALUE!")</f>
        <v>#VALUE!</v>
      </c>
    </row>
    <row r="169" ht="15.75" customHeight="1">
      <c r="E169" s="4" t="str">
        <f>IFERROR(__xludf.DUMMYFUNCTION("GOOGLETRANSLATE(D169, ""he"", ""en"")"),"#VALUE!")</f>
        <v>#VALUE!</v>
      </c>
    </row>
    <row r="170" ht="15.75" customHeight="1">
      <c r="E170" s="4" t="str">
        <f>IFERROR(__xludf.DUMMYFUNCTION("GOOGLETRANSLATE(D170, ""he"", ""en"")"),"#VALUE!")</f>
        <v>#VALUE!</v>
      </c>
    </row>
    <row r="171" ht="15.75" customHeight="1">
      <c r="E171" s="4" t="str">
        <f>IFERROR(__xludf.DUMMYFUNCTION("GOOGLETRANSLATE(D171, ""he"", ""en"")"),"#VALUE!")</f>
        <v>#VALUE!</v>
      </c>
    </row>
    <row r="172" ht="15.75" customHeight="1">
      <c r="E172" s="4" t="str">
        <f>IFERROR(__xludf.DUMMYFUNCTION("GOOGLETRANSLATE(D172, ""he"", ""en"")"),"#VALUE!")</f>
        <v>#VALUE!</v>
      </c>
    </row>
    <row r="173" ht="15.75" customHeight="1">
      <c r="E173" s="4" t="str">
        <f>IFERROR(__xludf.DUMMYFUNCTION("GOOGLETRANSLATE(D173, ""he"", ""en"")"),"#VALUE!")</f>
        <v>#VALUE!</v>
      </c>
    </row>
    <row r="174" ht="15.75" customHeight="1">
      <c r="E174" s="4" t="str">
        <f>IFERROR(__xludf.DUMMYFUNCTION("GOOGLETRANSLATE(D174, ""he"", ""en"")"),"#VALUE!")</f>
        <v>#VALUE!</v>
      </c>
    </row>
    <row r="175" ht="15.75" customHeight="1">
      <c r="E175" s="4" t="str">
        <f>IFERROR(__xludf.DUMMYFUNCTION("GOOGLETRANSLATE(D175, ""he"", ""en"")"),"#VALUE!")</f>
        <v>#VALUE!</v>
      </c>
    </row>
    <row r="176" ht="15.75" customHeight="1">
      <c r="E176" s="4" t="str">
        <f>IFERROR(__xludf.DUMMYFUNCTION("GOOGLETRANSLATE(D176, ""he"", ""en"")"),"#VALUE!")</f>
        <v>#VALUE!</v>
      </c>
    </row>
    <row r="177" ht="15.75" customHeight="1">
      <c r="E177" s="4" t="str">
        <f>IFERROR(__xludf.DUMMYFUNCTION("GOOGLETRANSLATE(D177, ""he"", ""en"")"),"#VALUE!")</f>
        <v>#VALUE!</v>
      </c>
    </row>
    <row r="178" ht="15.75" customHeight="1">
      <c r="E178" s="4" t="str">
        <f>IFERROR(__xludf.DUMMYFUNCTION("GOOGLETRANSLATE(D178, ""he"", ""en"")"),"#VALUE!")</f>
        <v>#VALUE!</v>
      </c>
    </row>
    <row r="179" ht="15.75" customHeight="1">
      <c r="E179" s="4" t="str">
        <f>IFERROR(__xludf.DUMMYFUNCTION("GOOGLETRANSLATE(D179, ""he"", ""en"")"),"#VALUE!")</f>
        <v>#VALUE!</v>
      </c>
    </row>
    <row r="180" ht="15.75" customHeight="1">
      <c r="E180" s="4" t="str">
        <f>IFERROR(__xludf.DUMMYFUNCTION("GOOGLETRANSLATE(D180, ""he"", ""en"")"),"#VALUE!")</f>
        <v>#VALUE!</v>
      </c>
    </row>
    <row r="181" ht="15.75" customHeight="1">
      <c r="E181" s="4" t="str">
        <f>IFERROR(__xludf.DUMMYFUNCTION("GOOGLETRANSLATE(D181, ""he"", ""en"")"),"#VALUE!")</f>
        <v>#VALUE!</v>
      </c>
    </row>
    <row r="182" ht="15.75" customHeight="1">
      <c r="E182" s="4" t="str">
        <f>IFERROR(__xludf.DUMMYFUNCTION("GOOGLETRANSLATE(D182, ""he"", ""en"")"),"#VALUE!")</f>
        <v>#VALUE!</v>
      </c>
    </row>
    <row r="183" ht="15.75" customHeight="1">
      <c r="E183" s="4" t="str">
        <f>IFERROR(__xludf.DUMMYFUNCTION("GOOGLETRANSLATE(D183, ""he"", ""en"")"),"#VALUE!")</f>
        <v>#VALUE!</v>
      </c>
    </row>
    <row r="184" ht="15.75" customHeight="1">
      <c r="E184" s="4" t="str">
        <f>IFERROR(__xludf.DUMMYFUNCTION("GOOGLETRANSLATE(D184, ""he"", ""en"")"),"#VALUE!")</f>
        <v>#VALUE!</v>
      </c>
    </row>
    <row r="185" ht="15.75" customHeight="1">
      <c r="E185" s="4" t="str">
        <f>IFERROR(__xludf.DUMMYFUNCTION("GOOGLETRANSLATE(D185, ""he"", ""en"")"),"#VALUE!")</f>
        <v>#VALUE!</v>
      </c>
    </row>
    <row r="186" ht="15.75" customHeight="1">
      <c r="E186" s="4" t="str">
        <f>IFERROR(__xludf.DUMMYFUNCTION("GOOGLETRANSLATE(D186, ""he"", ""en"")"),"#VALUE!")</f>
        <v>#VALUE!</v>
      </c>
    </row>
    <row r="187" ht="15.75" customHeight="1">
      <c r="E187" s="4" t="str">
        <f>IFERROR(__xludf.DUMMYFUNCTION("GOOGLETRANSLATE(D187, ""he"", ""en"")"),"#VALUE!")</f>
        <v>#VALUE!</v>
      </c>
    </row>
    <row r="188" ht="15.75" customHeight="1">
      <c r="E188" s="4" t="str">
        <f>IFERROR(__xludf.DUMMYFUNCTION("GOOGLETRANSLATE(D188, ""he"", ""en"")"),"#VALUE!")</f>
        <v>#VALUE!</v>
      </c>
    </row>
    <row r="189" ht="15.75" customHeight="1">
      <c r="E189" s="4" t="str">
        <f>IFERROR(__xludf.DUMMYFUNCTION("GOOGLETRANSLATE(D189, ""he"", ""en"")"),"#VALUE!")</f>
        <v>#VALUE!</v>
      </c>
    </row>
    <row r="190" ht="15.75" customHeight="1">
      <c r="E190" s="4" t="str">
        <f>IFERROR(__xludf.DUMMYFUNCTION("GOOGLETRANSLATE(D190, ""he"", ""en"")"),"#VALUE!")</f>
        <v>#VALUE!</v>
      </c>
    </row>
    <row r="191" ht="15.75" customHeight="1">
      <c r="E191" s="4" t="str">
        <f>IFERROR(__xludf.DUMMYFUNCTION("GOOGLETRANSLATE(D191, ""he"", ""en"")"),"#VALUE!")</f>
        <v>#VALUE!</v>
      </c>
    </row>
    <row r="192" ht="15.75" customHeight="1">
      <c r="E192" s="4" t="str">
        <f>IFERROR(__xludf.DUMMYFUNCTION("GOOGLETRANSLATE(D192, ""he"", ""en"")"),"#VALUE!")</f>
        <v>#VALUE!</v>
      </c>
    </row>
    <row r="193" ht="15.75" customHeight="1">
      <c r="E193" s="4" t="str">
        <f>IFERROR(__xludf.DUMMYFUNCTION("GOOGLETRANSLATE(D193, ""he"", ""en"")"),"#VALUE!")</f>
        <v>#VALUE!</v>
      </c>
    </row>
    <row r="194" ht="15.75" customHeight="1">
      <c r="E194" s="4" t="str">
        <f>IFERROR(__xludf.DUMMYFUNCTION("GOOGLETRANSLATE(D194, ""he"", ""en"")"),"#VALUE!")</f>
        <v>#VALUE!</v>
      </c>
    </row>
    <row r="195" ht="15.75" customHeight="1">
      <c r="E195" s="4" t="str">
        <f>IFERROR(__xludf.DUMMYFUNCTION("GOOGLETRANSLATE(D195, ""he"", ""en"")"),"#VALUE!")</f>
        <v>#VALUE!</v>
      </c>
    </row>
    <row r="196" ht="15.75" customHeight="1">
      <c r="E196" s="4" t="str">
        <f>IFERROR(__xludf.DUMMYFUNCTION("GOOGLETRANSLATE(D196, ""he"", ""en"")"),"#VALUE!")</f>
        <v>#VALUE!</v>
      </c>
    </row>
    <row r="197" ht="15.75" customHeight="1">
      <c r="E197" s="4" t="str">
        <f>IFERROR(__xludf.DUMMYFUNCTION("GOOGLETRANSLATE(D197, ""he"", ""en"")"),"#VALUE!")</f>
        <v>#VALUE!</v>
      </c>
    </row>
    <row r="198" ht="15.75" customHeight="1">
      <c r="E198" s="4" t="str">
        <f>IFERROR(__xludf.DUMMYFUNCTION("GOOGLETRANSLATE(D198, ""he"", ""en"")"),"#VALUE!")</f>
        <v>#VALUE!</v>
      </c>
    </row>
    <row r="199" ht="15.75" customHeight="1">
      <c r="E199" s="4" t="str">
        <f>IFERROR(__xludf.DUMMYFUNCTION("GOOGLETRANSLATE(D199, ""he"", ""en"")"),"#VALUE!")</f>
        <v>#VALUE!</v>
      </c>
    </row>
    <row r="200" ht="15.75" customHeight="1">
      <c r="E200" s="4" t="str">
        <f>IFERROR(__xludf.DUMMYFUNCTION("GOOGLETRANSLATE(D200, ""he"", ""en"")"),"#VALUE!")</f>
        <v>#VALUE!</v>
      </c>
    </row>
    <row r="201" ht="15.75" customHeight="1">
      <c r="E201" s="4" t="str">
        <f>IFERROR(__xludf.DUMMYFUNCTION("GOOGLETRANSLATE(D201, ""he"", ""en"")"),"#VALUE!")</f>
        <v>#VALUE!</v>
      </c>
    </row>
    <row r="202" ht="15.75" customHeight="1">
      <c r="E202" s="4" t="str">
        <f>IFERROR(__xludf.DUMMYFUNCTION("GOOGLETRANSLATE(D202, ""he"", ""en"")"),"#VALUE!")</f>
        <v>#VALUE!</v>
      </c>
    </row>
    <row r="203" ht="15.75" customHeight="1">
      <c r="E203" s="4" t="str">
        <f>IFERROR(__xludf.DUMMYFUNCTION("GOOGLETRANSLATE(D203, ""he"", ""en"")"),"#VALUE!")</f>
        <v>#VALUE!</v>
      </c>
    </row>
    <row r="204" ht="15.75" customHeight="1">
      <c r="E204" s="4" t="str">
        <f>IFERROR(__xludf.DUMMYFUNCTION("GOOGLETRANSLATE(D204, ""he"", ""en"")"),"#VALUE!")</f>
        <v>#VALUE!</v>
      </c>
    </row>
    <row r="205" ht="15.75" customHeight="1">
      <c r="E205" s="4" t="str">
        <f>IFERROR(__xludf.DUMMYFUNCTION("GOOGLETRANSLATE(D205, ""he"", ""en"")"),"#VALUE!")</f>
        <v>#VALUE!</v>
      </c>
    </row>
    <row r="206" ht="15.75" customHeight="1">
      <c r="E206" s="4" t="str">
        <f>IFERROR(__xludf.DUMMYFUNCTION("GOOGLETRANSLATE(D206, ""he"", ""en"")"),"#VALUE!")</f>
        <v>#VALUE!</v>
      </c>
    </row>
    <row r="207" ht="15.75" customHeight="1">
      <c r="E207" s="4" t="str">
        <f>IFERROR(__xludf.DUMMYFUNCTION("GOOGLETRANSLATE(D207, ""he"", ""en"")"),"#VALUE!")</f>
        <v>#VALUE!</v>
      </c>
    </row>
    <row r="208" ht="15.75" customHeight="1">
      <c r="E208" s="4" t="str">
        <f>IFERROR(__xludf.DUMMYFUNCTION("GOOGLETRANSLATE(D208, ""he"", ""en"")"),"#VALUE!")</f>
        <v>#VALUE!</v>
      </c>
    </row>
    <row r="209" ht="15.75" customHeight="1">
      <c r="E209" s="4" t="str">
        <f>IFERROR(__xludf.DUMMYFUNCTION("GOOGLETRANSLATE(D209, ""he"", ""en"")"),"#VALUE!")</f>
        <v>#VALUE!</v>
      </c>
    </row>
    <row r="210" ht="15.75" customHeight="1">
      <c r="E210" s="4" t="str">
        <f>IFERROR(__xludf.DUMMYFUNCTION("GOOGLETRANSLATE(D210, ""he"", ""en"")"),"#VALUE!")</f>
        <v>#VALUE!</v>
      </c>
    </row>
    <row r="211" ht="15.75" customHeight="1">
      <c r="E211" s="4" t="str">
        <f>IFERROR(__xludf.DUMMYFUNCTION("GOOGLETRANSLATE(D211, ""he"", ""en"")"),"#VALUE!")</f>
        <v>#VALUE!</v>
      </c>
    </row>
    <row r="212" ht="15.75" customHeight="1">
      <c r="E212" s="4" t="str">
        <f>IFERROR(__xludf.DUMMYFUNCTION("GOOGLETRANSLATE(D212, ""he"", ""en"")"),"#VALUE!")</f>
        <v>#VALUE!</v>
      </c>
    </row>
    <row r="213" ht="15.75" customHeight="1">
      <c r="E213" s="4" t="str">
        <f>IFERROR(__xludf.DUMMYFUNCTION("GOOGLETRANSLATE(D213, ""he"", ""en"")"),"#VALUE!")</f>
        <v>#VALUE!</v>
      </c>
    </row>
    <row r="214" ht="15.75" customHeight="1">
      <c r="E214" s="4" t="str">
        <f>IFERROR(__xludf.DUMMYFUNCTION("GOOGLETRANSLATE(D214, ""he"", ""en"")"),"#VALUE!")</f>
        <v>#VALUE!</v>
      </c>
    </row>
    <row r="215" ht="15.75" customHeight="1">
      <c r="E215" s="4" t="str">
        <f>IFERROR(__xludf.DUMMYFUNCTION("GOOGLETRANSLATE(D215, ""he"", ""en"")"),"#VALUE!")</f>
        <v>#VALUE!</v>
      </c>
    </row>
    <row r="216" ht="15.75" customHeight="1">
      <c r="E216" s="4" t="str">
        <f>IFERROR(__xludf.DUMMYFUNCTION("GOOGLETRANSLATE(D216, ""he"", ""en"")"),"#VALUE!")</f>
        <v>#VALUE!</v>
      </c>
    </row>
    <row r="217" ht="15.75" customHeight="1">
      <c r="E217" s="4" t="str">
        <f>IFERROR(__xludf.DUMMYFUNCTION("GOOGLETRANSLATE(D217, ""he"", ""en"")"),"#VALUE!")</f>
        <v>#VALUE!</v>
      </c>
    </row>
    <row r="218" ht="15.75" customHeight="1">
      <c r="E218" s="4" t="str">
        <f>IFERROR(__xludf.DUMMYFUNCTION("GOOGLETRANSLATE(D218, ""he"", ""en"")"),"#VALUE!")</f>
        <v>#VALUE!</v>
      </c>
    </row>
    <row r="219" ht="15.75" customHeight="1">
      <c r="E219" s="4" t="str">
        <f>IFERROR(__xludf.DUMMYFUNCTION("GOOGLETRANSLATE(D219, ""he"", ""en"")"),"#VALUE!")</f>
        <v>#VALUE!</v>
      </c>
    </row>
    <row r="220" ht="15.75" customHeight="1">
      <c r="E220" s="4" t="str">
        <f>IFERROR(__xludf.DUMMYFUNCTION("GOOGLETRANSLATE(D220, ""he"", ""en"")"),"#VALUE!")</f>
        <v>#VALUE!</v>
      </c>
    </row>
    <row r="221" ht="15.75" customHeight="1">
      <c r="E221" s="4" t="str">
        <f>IFERROR(__xludf.DUMMYFUNCTION("GOOGLETRANSLATE(D221, ""he"", ""en"")"),"#VALUE!")</f>
        <v>#VALUE!</v>
      </c>
    </row>
    <row r="222" ht="15.75" customHeight="1">
      <c r="E222" s="4" t="str">
        <f>IFERROR(__xludf.DUMMYFUNCTION("GOOGLETRANSLATE(D222, ""he"", ""en"")"),"#VALUE!")</f>
        <v>#VALUE!</v>
      </c>
    </row>
    <row r="223" ht="15.75" customHeight="1">
      <c r="E223" s="4" t="str">
        <f>IFERROR(__xludf.DUMMYFUNCTION("GOOGLETRANSLATE(D223, ""he"", ""en"")"),"#VALUE!")</f>
        <v>#VALUE!</v>
      </c>
    </row>
    <row r="224" ht="15.75" customHeight="1">
      <c r="E224" s="4" t="str">
        <f>IFERROR(__xludf.DUMMYFUNCTION("GOOGLETRANSLATE(D224, ""he"", ""en"")"),"#VALUE!")</f>
        <v>#VALUE!</v>
      </c>
    </row>
    <row r="225" ht="15.75" customHeight="1">
      <c r="E225" s="4" t="str">
        <f>IFERROR(__xludf.DUMMYFUNCTION("GOOGLETRANSLATE(D225, ""he"", ""en"")"),"#VALUE!")</f>
        <v>#VALUE!</v>
      </c>
    </row>
    <row r="226" ht="15.75" customHeight="1">
      <c r="E226" s="4" t="str">
        <f>IFERROR(__xludf.DUMMYFUNCTION("GOOGLETRANSLATE(D226, ""he"", ""en"")"),"#VALUE!")</f>
        <v>#VALUE!</v>
      </c>
    </row>
    <row r="227" ht="15.75" customHeight="1">
      <c r="E227" s="4" t="str">
        <f>IFERROR(__xludf.DUMMYFUNCTION("GOOGLETRANSLATE(D227, ""he"", ""en"")"),"#VALUE!")</f>
        <v>#VALUE!</v>
      </c>
    </row>
    <row r="228" ht="15.75" customHeight="1">
      <c r="E228" s="4" t="str">
        <f>IFERROR(__xludf.DUMMYFUNCTION("GOOGLETRANSLATE(D228, ""he"", ""en"")"),"#VALUE!")</f>
        <v>#VALUE!</v>
      </c>
    </row>
    <row r="229" ht="15.75" customHeight="1">
      <c r="E229" s="4" t="str">
        <f>IFERROR(__xludf.DUMMYFUNCTION("GOOGLETRANSLATE(D229, ""he"", ""en"")"),"#VALUE!")</f>
        <v>#VALUE!</v>
      </c>
    </row>
    <row r="230" ht="15.75" customHeight="1">
      <c r="E230" s="4" t="str">
        <f>IFERROR(__xludf.DUMMYFUNCTION("GOOGLETRANSLATE(D230, ""he"", ""en"")"),"#VALUE!")</f>
        <v>#VALUE!</v>
      </c>
    </row>
    <row r="231" ht="15.75" customHeight="1">
      <c r="E231" s="4" t="str">
        <f>IFERROR(__xludf.DUMMYFUNCTION("GOOGLETRANSLATE(D231, ""he"", ""en"")"),"#VALUE!")</f>
        <v>#VALUE!</v>
      </c>
    </row>
    <row r="232" ht="15.75" customHeight="1">
      <c r="E232" s="4" t="str">
        <f>IFERROR(__xludf.DUMMYFUNCTION("GOOGLETRANSLATE(D232, ""he"", ""en"")"),"#VALUE!")</f>
        <v>#VALUE!</v>
      </c>
    </row>
    <row r="233" ht="15.75" customHeight="1">
      <c r="E233" s="4" t="str">
        <f>IFERROR(__xludf.DUMMYFUNCTION("GOOGLETRANSLATE(D233, ""he"", ""en"")"),"#VALUE!")</f>
        <v>#VALUE!</v>
      </c>
    </row>
    <row r="234" ht="15.75" customHeight="1">
      <c r="E234" s="4" t="str">
        <f>IFERROR(__xludf.DUMMYFUNCTION("GOOGLETRANSLATE(D234, ""he"", ""en"")"),"#VALUE!")</f>
        <v>#VALUE!</v>
      </c>
    </row>
    <row r="235" ht="15.75" customHeight="1">
      <c r="E235" s="4" t="str">
        <f>IFERROR(__xludf.DUMMYFUNCTION("GOOGLETRANSLATE(D235, ""he"", ""en"")"),"#VALUE!")</f>
        <v>#VALUE!</v>
      </c>
    </row>
    <row r="236" ht="15.75" customHeight="1">
      <c r="E236" s="4" t="str">
        <f>IFERROR(__xludf.DUMMYFUNCTION("GOOGLETRANSLATE(D236, ""he"", ""en"")"),"#VALUE!")</f>
        <v>#VALUE!</v>
      </c>
    </row>
    <row r="237" ht="15.75" customHeight="1">
      <c r="E237" s="4" t="str">
        <f>IFERROR(__xludf.DUMMYFUNCTION("GOOGLETRANSLATE(D237, ""he"", ""en"")"),"#VALUE!")</f>
        <v>#VALUE!</v>
      </c>
    </row>
    <row r="238" ht="15.75" customHeight="1">
      <c r="E238" s="4" t="str">
        <f>IFERROR(__xludf.DUMMYFUNCTION("GOOGLETRANSLATE(D238, ""he"", ""en"")"),"#VALUE!")</f>
        <v>#VALUE!</v>
      </c>
    </row>
    <row r="239" ht="15.75" customHeight="1">
      <c r="E239" s="4" t="str">
        <f>IFERROR(__xludf.DUMMYFUNCTION("GOOGLETRANSLATE(D239, ""he"", ""en"")"),"#VALUE!")</f>
        <v>#VALUE!</v>
      </c>
    </row>
    <row r="240" ht="15.75" customHeight="1">
      <c r="E240" s="4" t="str">
        <f>IFERROR(__xludf.DUMMYFUNCTION("GOOGLETRANSLATE(D240, ""he"", ""en"")"),"#VALUE!")</f>
        <v>#VALUE!</v>
      </c>
    </row>
    <row r="241" ht="15.75" customHeight="1">
      <c r="E241" s="4" t="str">
        <f>IFERROR(__xludf.DUMMYFUNCTION("GOOGLETRANSLATE(D241, ""he"", ""en"")"),"#VALUE!")</f>
        <v>#VALUE!</v>
      </c>
    </row>
    <row r="242" ht="15.75" customHeight="1">
      <c r="E242" s="4" t="str">
        <f>IFERROR(__xludf.DUMMYFUNCTION("GOOGLETRANSLATE(D242, ""he"", ""en"")"),"#VALUE!")</f>
        <v>#VALUE!</v>
      </c>
    </row>
    <row r="243" ht="15.75" customHeight="1">
      <c r="E243" s="4" t="str">
        <f>IFERROR(__xludf.DUMMYFUNCTION("GOOGLETRANSLATE(D243, ""he"", ""en"")"),"#VALUE!")</f>
        <v>#VALUE!</v>
      </c>
    </row>
    <row r="244" ht="15.75" customHeight="1">
      <c r="E244" s="4" t="str">
        <f>IFERROR(__xludf.DUMMYFUNCTION("GOOGLETRANSLATE(D244, ""he"", ""en"")"),"#VALUE!")</f>
        <v>#VALUE!</v>
      </c>
    </row>
    <row r="245" ht="15.75" customHeight="1">
      <c r="E245" s="4" t="str">
        <f>IFERROR(__xludf.DUMMYFUNCTION("GOOGLETRANSLATE(D245, ""he"", ""en"")"),"#VALUE!")</f>
        <v>#VALUE!</v>
      </c>
    </row>
    <row r="246" ht="15.75" customHeight="1">
      <c r="E246" s="4" t="str">
        <f>IFERROR(__xludf.DUMMYFUNCTION("GOOGLETRANSLATE(D246, ""he"", ""en"")"),"#VALUE!")</f>
        <v>#VALUE!</v>
      </c>
    </row>
    <row r="247" ht="15.75" customHeight="1">
      <c r="E247" s="4" t="str">
        <f>IFERROR(__xludf.DUMMYFUNCTION("GOOGLETRANSLATE(D247, ""he"", ""en"")"),"#VALUE!")</f>
        <v>#VALUE!</v>
      </c>
    </row>
    <row r="248" ht="15.75" customHeight="1">
      <c r="E248" s="4" t="str">
        <f>IFERROR(__xludf.DUMMYFUNCTION("GOOGLETRANSLATE(D248, ""he"", ""en"")"),"#VALUE!")</f>
        <v>#VALUE!</v>
      </c>
    </row>
    <row r="249" ht="15.75" customHeight="1">
      <c r="E249" s="4" t="str">
        <f>IFERROR(__xludf.DUMMYFUNCTION("GOOGLETRANSLATE(D249, ""he"", ""en"")"),"#VALUE!")</f>
        <v>#VALUE!</v>
      </c>
    </row>
    <row r="250" ht="15.75" customHeight="1">
      <c r="E250" s="4" t="str">
        <f>IFERROR(__xludf.DUMMYFUNCTION("GOOGLETRANSLATE(D250, ""he"", ""en"")"),"#VALUE!")</f>
        <v>#VALUE!</v>
      </c>
    </row>
    <row r="251" ht="15.75" customHeight="1">
      <c r="E251" s="4" t="str">
        <f>IFERROR(__xludf.DUMMYFUNCTION("GOOGLETRANSLATE(D251, ""he"", ""en"")"),"#VALUE!")</f>
        <v>#VALUE!</v>
      </c>
    </row>
    <row r="252" ht="15.75" customHeight="1">
      <c r="E252" s="4" t="str">
        <f>IFERROR(__xludf.DUMMYFUNCTION("GOOGLETRANSLATE(D252, ""he"", ""en"")"),"#VALUE!")</f>
        <v>#VALUE!</v>
      </c>
    </row>
    <row r="253" ht="15.75" customHeight="1">
      <c r="E253" s="4" t="str">
        <f>IFERROR(__xludf.DUMMYFUNCTION("GOOGLETRANSLATE(D253, ""he"", ""en"")"),"#VALUE!")</f>
        <v>#VALUE!</v>
      </c>
    </row>
    <row r="254" ht="15.75" customHeight="1">
      <c r="E254" s="4" t="str">
        <f>IFERROR(__xludf.DUMMYFUNCTION("GOOGLETRANSLATE(D254, ""he"", ""en"")"),"#VALUE!")</f>
        <v>#VALUE!</v>
      </c>
    </row>
    <row r="255" ht="15.75" customHeight="1">
      <c r="E255" s="4" t="str">
        <f>IFERROR(__xludf.DUMMYFUNCTION("GOOGLETRANSLATE(D255, ""he"", ""en"")"),"#VALUE!")</f>
        <v>#VALUE!</v>
      </c>
    </row>
    <row r="256" ht="15.75" customHeight="1">
      <c r="E256" s="4" t="str">
        <f>IFERROR(__xludf.DUMMYFUNCTION("GOOGLETRANSLATE(D256, ""he"", ""en"")"),"#VALUE!")</f>
        <v>#VALUE!</v>
      </c>
    </row>
    <row r="257" ht="15.75" customHeight="1">
      <c r="E257" s="4" t="str">
        <f>IFERROR(__xludf.DUMMYFUNCTION("GOOGLETRANSLATE(D257, ""he"", ""en"")"),"#VALUE!")</f>
        <v>#VALUE!</v>
      </c>
    </row>
    <row r="258" ht="15.75" customHeight="1">
      <c r="E258" s="4" t="str">
        <f>IFERROR(__xludf.DUMMYFUNCTION("GOOGLETRANSLATE(D258, ""he"", ""en"")"),"#VALUE!")</f>
        <v>#VALUE!</v>
      </c>
    </row>
    <row r="259" ht="15.75" customHeight="1">
      <c r="E259" s="4" t="str">
        <f>IFERROR(__xludf.DUMMYFUNCTION("GOOGLETRANSLATE(D259, ""he"", ""en"")"),"#VALUE!")</f>
        <v>#VALUE!</v>
      </c>
    </row>
    <row r="260" ht="15.75" customHeight="1">
      <c r="E260" s="4" t="str">
        <f>IFERROR(__xludf.DUMMYFUNCTION("GOOGLETRANSLATE(D260, ""he"", ""en"")"),"#VALUE!")</f>
        <v>#VALUE!</v>
      </c>
    </row>
    <row r="261" ht="15.75" customHeight="1">
      <c r="E261" s="4" t="str">
        <f>IFERROR(__xludf.DUMMYFUNCTION("GOOGLETRANSLATE(D261, ""he"", ""en"")"),"#VALUE!")</f>
        <v>#VALUE!</v>
      </c>
    </row>
    <row r="262" ht="15.75" customHeight="1">
      <c r="E262" s="4" t="str">
        <f>IFERROR(__xludf.DUMMYFUNCTION("GOOGLETRANSLATE(D262, ""he"", ""en"")"),"#VALUE!")</f>
        <v>#VALUE!</v>
      </c>
    </row>
    <row r="263" ht="15.75" customHeight="1">
      <c r="E263" s="4" t="str">
        <f>IFERROR(__xludf.DUMMYFUNCTION("GOOGLETRANSLATE(D263, ""he"", ""en"")"),"#VALUE!")</f>
        <v>#VALUE!</v>
      </c>
    </row>
    <row r="264" ht="15.75" customHeight="1">
      <c r="E264" s="4" t="str">
        <f>IFERROR(__xludf.DUMMYFUNCTION("GOOGLETRANSLATE(D264, ""he"", ""en"")"),"#VALUE!")</f>
        <v>#VALUE!</v>
      </c>
    </row>
    <row r="265" ht="15.75" customHeight="1">
      <c r="E265" s="4" t="str">
        <f>IFERROR(__xludf.DUMMYFUNCTION("GOOGLETRANSLATE(D265, ""he"", ""en"")"),"#VALUE!")</f>
        <v>#VALUE!</v>
      </c>
    </row>
    <row r="266" ht="15.75" customHeight="1">
      <c r="E266" s="4" t="str">
        <f>IFERROR(__xludf.DUMMYFUNCTION("GOOGLETRANSLATE(D266, ""he"", ""en"")"),"#VALUE!")</f>
        <v>#VALUE!</v>
      </c>
    </row>
    <row r="267" ht="15.75" customHeight="1">
      <c r="E267" s="4" t="str">
        <f>IFERROR(__xludf.DUMMYFUNCTION("GOOGLETRANSLATE(D267, ""he"", ""en"")"),"#VALUE!")</f>
        <v>#VALUE!</v>
      </c>
    </row>
    <row r="268" ht="15.75" customHeight="1">
      <c r="E268" s="4" t="str">
        <f>IFERROR(__xludf.DUMMYFUNCTION("GOOGLETRANSLATE(D268, ""he"", ""en"")"),"#VALUE!")</f>
        <v>#VALUE!</v>
      </c>
    </row>
    <row r="269" ht="15.75" customHeight="1">
      <c r="E269" s="4" t="str">
        <f>IFERROR(__xludf.DUMMYFUNCTION("GOOGLETRANSLATE(D269, ""he"", ""en"")"),"#VALUE!")</f>
        <v>#VALUE!</v>
      </c>
    </row>
    <row r="270" ht="15.75" customHeight="1">
      <c r="E270" s="4" t="str">
        <f>IFERROR(__xludf.DUMMYFUNCTION("GOOGLETRANSLATE(D270, ""he"", ""en"")"),"#VALUE!")</f>
        <v>#VALUE!</v>
      </c>
    </row>
    <row r="271" ht="15.75" customHeight="1">
      <c r="E271" s="4" t="str">
        <f>IFERROR(__xludf.DUMMYFUNCTION("GOOGLETRANSLATE(D271, ""he"", ""en"")"),"#VALUE!")</f>
        <v>#VALUE!</v>
      </c>
    </row>
    <row r="272" ht="15.75" customHeight="1">
      <c r="E272" s="4" t="str">
        <f>IFERROR(__xludf.DUMMYFUNCTION("GOOGLETRANSLATE(D272, ""he"", ""en"")"),"#VALUE!")</f>
        <v>#VALUE!</v>
      </c>
    </row>
    <row r="273" ht="15.75" customHeight="1">
      <c r="E273" s="4" t="str">
        <f>IFERROR(__xludf.DUMMYFUNCTION("GOOGLETRANSLATE(D273, ""he"", ""en"")"),"#VALUE!")</f>
        <v>#VALUE!</v>
      </c>
    </row>
    <row r="274" ht="15.75" customHeight="1">
      <c r="E274" s="4" t="str">
        <f>IFERROR(__xludf.DUMMYFUNCTION("GOOGLETRANSLATE(D274, ""he"", ""en"")"),"#VALUE!")</f>
        <v>#VALUE!</v>
      </c>
    </row>
    <row r="275" ht="15.75" customHeight="1">
      <c r="E275" s="4" t="str">
        <f>IFERROR(__xludf.DUMMYFUNCTION("GOOGLETRANSLATE(D275, ""he"", ""en"")"),"#VALUE!")</f>
        <v>#VALUE!</v>
      </c>
    </row>
    <row r="276" ht="15.75" customHeight="1">
      <c r="E276" s="4" t="str">
        <f>IFERROR(__xludf.DUMMYFUNCTION("GOOGLETRANSLATE(D276, ""he"", ""en"")"),"#VALUE!")</f>
        <v>#VALUE!</v>
      </c>
    </row>
    <row r="277" ht="15.75" customHeight="1">
      <c r="E277" s="4" t="str">
        <f>IFERROR(__xludf.DUMMYFUNCTION("GOOGLETRANSLATE(D277, ""he"", ""en"")"),"#VALUE!")</f>
        <v>#VALUE!</v>
      </c>
    </row>
    <row r="278" ht="15.75" customHeight="1">
      <c r="E278" s="4" t="str">
        <f>IFERROR(__xludf.DUMMYFUNCTION("GOOGLETRANSLATE(D278, ""he"", ""en"")"),"#VALUE!")</f>
        <v>#VALUE!</v>
      </c>
    </row>
    <row r="279" ht="15.75" customHeight="1">
      <c r="E279" s="4" t="str">
        <f>IFERROR(__xludf.DUMMYFUNCTION("GOOGLETRANSLATE(D279, ""he"", ""en"")"),"#VALUE!")</f>
        <v>#VALUE!</v>
      </c>
    </row>
    <row r="280" ht="15.75" customHeight="1">
      <c r="E280" s="4" t="str">
        <f>IFERROR(__xludf.DUMMYFUNCTION("GOOGLETRANSLATE(D280, ""he"", ""en"")"),"#VALUE!")</f>
        <v>#VALUE!</v>
      </c>
    </row>
    <row r="281" ht="15.75" customHeight="1">
      <c r="E281" s="4" t="str">
        <f>IFERROR(__xludf.DUMMYFUNCTION("GOOGLETRANSLATE(D281, ""he"", ""en"")"),"#VALUE!")</f>
        <v>#VALUE!</v>
      </c>
    </row>
    <row r="282" ht="15.75" customHeight="1">
      <c r="E282" s="4" t="str">
        <f>IFERROR(__xludf.DUMMYFUNCTION("GOOGLETRANSLATE(D282, ""he"", ""en"")"),"#VALUE!")</f>
        <v>#VALUE!</v>
      </c>
    </row>
    <row r="283" ht="15.75" customHeight="1">
      <c r="E283" s="4" t="str">
        <f>IFERROR(__xludf.DUMMYFUNCTION("GOOGLETRANSLATE(D283, ""he"", ""en"")"),"#VALUE!")</f>
        <v>#VALUE!</v>
      </c>
    </row>
    <row r="284" ht="15.75" customHeight="1">
      <c r="E284" s="4" t="str">
        <f>IFERROR(__xludf.DUMMYFUNCTION("GOOGLETRANSLATE(D284, ""he"", ""en"")"),"#VALUE!")</f>
        <v>#VALUE!</v>
      </c>
    </row>
    <row r="285" ht="15.75" customHeight="1">
      <c r="E285" s="4" t="str">
        <f>IFERROR(__xludf.DUMMYFUNCTION("GOOGLETRANSLATE(D285, ""he"", ""en"")"),"#VALUE!")</f>
        <v>#VALUE!</v>
      </c>
    </row>
    <row r="286" ht="15.75" customHeight="1">
      <c r="E286" s="4" t="str">
        <f>IFERROR(__xludf.DUMMYFUNCTION("GOOGLETRANSLATE(D286, ""he"", ""en"")"),"#VALUE!")</f>
        <v>#VALUE!</v>
      </c>
    </row>
    <row r="287" ht="15.75" customHeight="1">
      <c r="E287" s="4" t="str">
        <f>IFERROR(__xludf.DUMMYFUNCTION("GOOGLETRANSLATE(D287, ""he"", ""en"")"),"#VALUE!")</f>
        <v>#VALUE!</v>
      </c>
    </row>
    <row r="288" ht="15.75" customHeight="1">
      <c r="E288" s="4" t="str">
        <f>IFERROR(__xludf.DUMMYFUNCTION("GOOGLETRANSLATE(D288, ""he"", ""en"")"),"#VALUE!")</f>
        <v>#VALUE!</v>
      </c>
    </row>
    <row r="289" ht="15.75" customHeight="1">
      <c r="E289" s="4" t="str">
        <f>IFERROR(__xludf.DUMMYFUNCTION("GOOGLETRANSLATE(D289, ""he"", ""en"")"),"#VALUE!")</f>
        <v>#VALUE!</v>
      </c>
    </row>
    <row r="290" ht="15.75" customHeight="1">
      <c r="E290" s="4" t="str">
        <f>IFERROR(__xludf.DUMMYFUNCTION("GOOGLETRANSLATE(D290, ""he"", ""en"")"),"#VALUE!")</f>
        <v>#VALUE!</v>
      </c>
    </row>
    <row r="291" ht="15.75" customHeight="1">
      <c r="E291" s="4" t="str">
        <f>IFERROR(__xludf.DUMMYFUNCTION("GOOGLETRANSLATE(D291, ""he"", ""en"")"),"#VALUE!")</f>
        <v>#VALUE!</v>
      </c>
    </row>
    <row r="292" ht="15.75" customHeight="1">
      <c r="E292" s="4" t="str">
        <f>IFERROR(__xludf.DUMMYFUNCTION("GOOGLETRANSLATE(D292, ""he"", ""en"")"),"#VALUE!")</f>
        <v>#VALUE!</v>
      </c>
    </row>
    <row r="293" ht="15.75" customHeight="1">
      <c r="E293" s="4" t="str">
        <f>IFERROR(__xludf.DUMMYFUNCTION("GOOGLETRANSLATE(D293, ""he"", ""en"")"),"#VALUE!")</f>
        <v>#VALUE!</v>
      </c>
    </row>
    <row r="294" ht="15.75" customHeight="1">
      <c r="E294" s="4" t="str">
        <f>IFERROR(__xludf.DUMMYFUNCTION("GOOGLETRANSLATE(D294, ""he"", ""en"")"),"#VALUE!")</f>
        <v>#VALUE!</v>
      </c>
    </row>
    <row r="295" ht="15.75" customHeight="1">
      <c r="E295" s="4" t="str">
        <f>IFERROR(__xludf.DUMMYFUNCTION("GOOGLETRANSLATE(D295, ""he"", ""en"")"),"#VALUE!")</f>
        <v>#VALUE!</v>
      </c>
    </row>
    <row r="296" ht="15.75" customHeight="1">
      <c r="E296" s="4" t="str">
        <f>IFERROR(__xludf.DUMMYFUNCTION("GOOGLETRANSLATE(D296, ""he"", ""en"")"),"#VALUE!")</f>
        <v>#VALUE!</v>
      </c>
    </row>
    <row r="297" ht="15.75" customHeight="1">
      <c r="E297" s="4" t="str">
        <f>IFERROR(__xludf.DUMMYFUNCTION("GOOGLETRANSLATE(D297, ""he"", ""en"")"),"#VALUE!")</f>
        <v>#VALUE!</v>
      </c>
    </row>
    <row r="298" ht="15.75" customHeight="1">
      <c r="E298" s="4" t="str">
        <f>IFERROR(__xludf.DUMMYFUNCTION("GOOGLETRANSLATE(D298, ""he"", ""en"")"),"#VALUE!")</f>
        <v>#VALUE!</v>
      </c>
    </row>
    <row r="299" ht="15.75" customHeight="1">
      <c r="E299" s="4" t="str">
        <f>IFERROR(__xludf.DUMMYFUNCTION("GOOGLETRANSLATE(D299, ""he"", ""en"")"),"#VALUE!")</f>
        <v>#VALUE!</v>
      </c>
    </row>
    <row r="300" ht="15.75" customHeight="1">
      <c r="E300" s="4" t="str">
        <f>IFERROR(__xludf.DUMMYFUNCTION("GOOGLETRANSLATE(D300, ""he"", ""en"")"),"#VALUE!")</f>
        <v>#VALUE!</v>
      </c>
    </row>
    <row r="301" ht="15.75" customHeight="1">
      <c r="E301" s="4" t="str">
        <f>IFERROR(__xludf.DUMMYFUNCTION("GOOGLETRANSLATE(D301, ""he"", ""en"")"),"#VALUE!")</f>
        <v>#VALUE!</v>
      </c>
    </row>
    <row r="302" ht="15.75" customHeight="1">
      <c r="E302" s="4" t="str">
        <f>IFERROR(__xludf.DUMMYFUNCTION("GOOGLETRANSLATE(D302, ""he"", ""en"")"),"#VALUE!")</f>
        <v>#VALUE!</v>
      </c>
    </row>
    <row r="303" ht="15.75" customHeight="1">
      <c r="E303" s="4" t="str">
        <f>IFERROR(__xludf.DUMMYFUNCTION("GOOGLETRANSLATE(D303, ""he"", ""en"")"),"#VALUE!")</f>
        <v>#VALUE!</v>
      </c>
    </row>
    <row r="304" ht="15.75" customHeight="1">
      <c r="E304" s="4" t="str">
        <f>IFERROR(__xludf.DUMMYFUNCTION("GOOGLETRANSLATE(D304, ""he"", ""en"")"),"#VALUE!")</f>
        <v>#VALUE!</v>
      </c>
    </row>
    <row r="305" ht="15.75" customHeight="1">
      <c r="E305" s="4" t="str">
        <f>IFERROR(__xludf.DUMMYFUNCTION("GOOGLETRANSLATE(D305, ""he"", ""en"")"),"#VALUE!")</f>
        <v>#VALUE!</v>
      </c>
    </row>
    <row r="306" ht="15.75" customHeight="1">
      <c r="E306" s="4" t="str">
        <f>IFERROR(__xludf.DUMMYFUNCTION("GOOGLETRANSLATE(D306, ""he"", ""en"")"),"#VALUE!")</f>
        <v>#VALUE!</v>
      </c>
    </row>
    <row r="307" ht="15.75" customHeight="1">
      <c r="E307" s="4" t="str">
        <f>IFERROR(__xludf.DUMMYFUNCTION("GOOGLETRANSLATE(D307, ""he"", ""en"")"),"#VALUE!")</f>
        <v>#VALUE!</v>
      </c>
    </row>
    <row r="308" ht="15.75" customHeight="1">
      <c r="E308" s="4" t="str">
        <f>IFERROR(__xludf.DUMMYFUNCTION("GOOGLETRANSLATE(D308, ""he"", ""en"")"),"#VALUE!")</f>
        <v>#VALUE!</v>
      </c>
    </row>
    <row r="309" ht="15.75" customHeight="1">
      <c r="E309" s="4" t="str">
        <f>IFERROR(__xludf.DUMMYFUNCTION("GOOGLETRANSLATE(D309, ""he"", ""en"")"),"#VALUE!")</f>
        <v>#VALUE!</v>
      </c>
    </row>
    <row r="310" ht="15.75" customHeight="1">
      <c r="E310" s="4" t="str">
        <f>IFERROR(__xludf.DUMMYFUNCTION("GOOGLETRANSLATE(D310, ""he"", ""en"")"),"#VALUE!")</f>
        <v>#VALUE!</v>
      </c>
    </row>
    <row r="311" ht="15.75" customHeight="1">
      <c r="E311" s="4" t="str">
        <f>IFERROR(__xludf.DUMMYFUNCTION("GOOGLETRANSLATE(D311, ""he"", ""en"")"),"#VALUE!")</f>
        <v>#VALUE!</v>
      </c>
    </row>
    <row r="312" ht="15.75" customHeight="1">
      <c r="E312" s="4" t="str">
        <f>IFERROR(__xludf.DUMMYFUNCTION("GOOGLETRANSLATE(D312, ""he"", ""en"")"),"#VALUE!")</f>
        <v>#VALUE!</v>
      </c>
    </row>
    <row r="313" ht="15.75" customHeight="1">
      <c r="E313" s="4" t="str">
        <f>IFERROR(__xludf.DUMMYFUNCTION("GOOGLETRANSLATE(D313, ""he"", ""en"")"),"#VALUE!")</f>
        <v>#VALUE!</v>
      </c>
    </row>
    <row r="314" ht="15.75" customHeight="1">
      <c r="E314" s="4" t="str">
        <f>IFERROR(__xludf.DUMMYFUNCTION("GOOGLETRANSLATE(D314, ""he"", ""en"")"),"#VALUE!")</f>
        <v>#VALUE!</v>
      </c>
    </row>
    <row r="315" ht="15.75" customHeight="1">
      <c r="E315" s="4" t="str">
        <f>IFERROR(__xludf.DUMMYFUNCTION("GOOGLETRANSLATE(D315, ""he"", ""en"")"),"#VALUE!")</f>
        <v>#VALUE!</v>
      </c>
    </row>
    <row r="316" ht="15.75" customHeight="1">
      <c r="E316" s="4" t="str">
        <f>IFERROR(__xludf.DUMMYFUNCTION("GOOGLETRANSLATE(D316, ""he"", ""en"")"),"#VALUE!")</f>
        <v>#VALUE!</v>
      </c>
    </row>
    <row r="317" ht="15.75" customHeight="1">
      <c r="E317" s="4" t="str">
        <f>IFERROR(__xludf.DUMMYFUNCTION("GOOGLETRANSLATE(D317, ""he"", ""en"")"),"#VALUE!")</f>
        <v>#VALUE!</v>
      </c>
    </row>
    <row r="318" ht="15.75" customHeight="1">
      <c r="E318" s="4" t="str">
        <f>IFERROR(__xludf.DUMMYFUNCTION("GOOGLETRANSLATE(D318, ""he"", ""en"")"),"#VALUE!")</f>
        <v>#VALUE!</v>
      </c>
    </row>
    <row r="319" ht="15.75" customHeight="1">
      <c r="E319" s="4" t="str">
        <f>IFERROR(__xludf.DUMMYFUNCTION("GOOGLETRANSLATE(D319, ""he"", ""en"")"),"#VALUE!")</f>
        <v>#VALUE!</v>
      </c>
    </row>
    <row r="320" ht="15.75" customHeight="1">
      <c r="E320" s="4" t="str">
        <f>IFERROR(__xludf.DUMMYFUNCTION("GOOGLETRANSLATE(D320, ""he"", ""en"")"),"#VALUE!")</f>
        <v>#VALUE!</v>
      </c>
    </row>
    <row r="321" ht="15.75" customHeight="1">
      <c r="E321" s="4" t="str">
        <f>IFERROR(__xludf.DUMMYFUNCTION("GOOGLETRANSLATE(D321, ""he"", ""en"")"),"#VALUE!")</f>
        <v>#VALUE!</v>
      </c>
    </row>
    <row r="322" ht="15.75" customHeight="1">
      <c r="E322" s="4" t="str">
        <f>IFERROR(__xludf.DUMMYFUNCTION("GOOGLETRANSLATE(D322, ""he"", ""en"")"),"#VALUE!")</f>
        <v>#VALUE!</v>
      </c>
    </row>
    <row r="323" ht="15.75" customHeight="1">
      <c r="E323" s="4" t="str">
        <f>IFERROR(__xludf.DUMMYFUNCTION("GOOGLETRANSLATE(D323, ""he"", ""en"")"),"#VALUE!")</f>
        <v>#VALUE!</v>
      </c>
    </row>
    <row r="324" ht="15.75" customHeight="1">
      <c r="E324" s="4" t="str">
        <f>IFERROR(__xludf.DUMMYFUNCTION("GOOGLETRANSLATE(D324, ""he"", ""en"")"),"#VALUE!")</f>
        <v>#VALUE!</v>
      </c>
    </row>
    <row r="325" ht="15.75" customHeight="1">
      <c r="E325" s="4" t="str">
        <f>IFERROR(__xludf.DUMMYFUNCTION("GOOGLETRANSLATE(D325, ""he"", ""en"")"),"#VALUE!")</f>
        <v>#VALUE!</v>
      </c>
    </row>
    <row r="326" ht="15.75" customHeight="1">
      <c r="E326" s="4" t="str">
        <f>IFERROR(__xludf.DUMMYFUNCTION("GOOGLETRANSLATE(D326, ""he"", ""en"")"),"#VALUE!")</f>
        <v>#VALUE!</v>
      </c>
    </row>
    <row r="327" ht="15.75" customHeight="1">
      <c r="E327" s="4" t="str">
        <f>IFERROR(__xludf.DUMMYFUNCTION("GOOGLETRANSLATE(D327, ""he"", ""en"")"),"#VALUE!")</f>
        <v>#VALUE!</v>
      </c>
    </row>
    <row r="328" ht="15.75" customHeight="1">
      <c r="E328" s="4" t="str">
        <f>IFERROR(__xludf.DUMMYFUNCTION("GOOGLETRANSLATE(D328, ""he"", ""en"")"),"#VALUE!")</f>
        <v>#VALUE!</v>
      </c>
    </row>
    <row r="329" ht="15.75" customHeight="1">
      <c r="E329" s="4" t="str">
        <f>IFERROR(__xludf.DUMMYFUNCTION("GOOGLETRANSLATE(D329, ""he"", ""en"")"),"#VALUE!")</f>
        <v>#VALUE!</v>
      </c>
    </row>
    <row r="330" ht="15.75" customHeight="1">
      <c r="E330" s="4" t="str">
        <f>IFERROR(__xludf.DUMMYFUNCTION("GOOGLETRANSLATE(D330, ""he"", ""en"")"),"#VALUE!")</f>
        <v>#VALUE!</v>
      </c>
    </row>
    <row r="331" ht="15.75" customHeight="1">
      <c r="E331" s="4" t="str">
        <f>IFERROR(__xludf.DUMMYFUNCTION("GOOGLETRANSLATE(D331, ""he"", ""en"")"),"#VALUE!")</f>
        <v>#VALUE!</v>
      </c>
    </row>
    <row r="332" ht="15.75" customHeight="1">
      <c r="E332" s="4" t="str">
        <f>IFERROR(__xludf.DUMMYFUNCTION("GOOGLETRANSLATE(D332, ""he"", ""en"")"),"#VALUE!")</f>
        <v>#VALUE!</v>
      </c>
    </row>
    <row r="333" ht="15.75" customHeight="1">
      <c r="E333" s="4" t="str">
        <f>IFERROR(__xludf.DUMMYFUNCTION("GOOGLETRANSLATE(D333, ""he"", ""en"")"),"#VALUE!")</f>
        <v>#VALUE!</v>
      </c>
    </row>
    <row r="334" ht="15.75" customHeight="1">
      <c r="E334" s="4" t="str">
        <f>IFERROR(__xludf.DUMMYFUNCTION("GOOGLETRANSLATE(D334, ""he"", ""en"")"),"#VALUE!")</f>
        <v>#VALUE!</v>
      </c>
    </row>
    <row r="335" ht="15.75" customHeight="1">
      <c r="E335" s="4" t="str">
        <f>IFERROR(__xludf.DUMMYFUNCTION("GOOGLETRANSLATE(D335, ""he"", ""en"")"),"#VALUE!")</f>
        <v>#VALUE!</v>
      </c>
    </row>
    <row r="336" ht="15.75" customHeight="1">
      <c r="E336" s="4" t="str">
        <f>IFERROR(__xludf.DUMMYFUNCTION("GOOGLETRANSLATE(D336, ""he"", ""en"")"),"#VALUE!")</f>
        <v>#VALUE!</v>
      </c>
    </row>
    <row r="337" ht="15.75" customHeight="1">
      <c r="E337" s="4" t="str">
        <f>IFERROR(__xludf.DUMMYFUNCTION("GOOGLETRANSLATE(D337, ""he"", ""en"")"),"#VALUE!")</f>
        <v>#VALUE!</v>
      </c>
    </row>
    <row r="338" ht="15.75" customHeight="1">
      <c r="E338" s="4" t="str">
        <f>IFERROR(__xludf.DUMMYFUNCTION("GOOGLETRANSLATE(D338, ""he"", ""en"")"),"#VALUE!")</f>
        <v>#VALUE!</v>
      </c>
    </row>
    <row r="339" ht="15.75" customHeight="1">
      <c r="E339" s="4" t="str">
        <f>IFERROR(__xludf.DUMMYFUNCTION("GOOGLETRANSLATE(D339, ""he"", ""en"")"),"#VALUE!")</f>
        <v>#VALUE!</v>
      </c>
    </row>
    <row r="340" ht="15.75" customHeight="1">
      <c r="E340" s="4" t="str">
        <f>IFERROR(__xludf.DUMMYFUNCTION("GOOGLETRANSLATE(D340, ""he"", ""en"")"),"#VALUE!")</f>
        <v>#VALUE!</v>
      </c>
    </row>
    <row r="341" ht="15.75" customHeight="1">
      <c r="E341" s="4" t="str">
        <f>IFERROR(__xludf.DUMMYFUNCTION("GOOGLETRANSLATE(D341, ""he"", ""en"")"),"#VALUE!")</f>
        <v>#VALUE!</v>
      </c>
    </row>
    <row r="342" ht="15.75" customHeight="1">
      <c r="E342" s="4" t="str">
        <f>IFERROR(__xludf.DUMMYFUNCTION("GOOGLETRANSLATE(D342, ""he"", ""en"")"),"#VALUE!")</f>
        <v>#VALUE!</v>
      </c>
    </row>
    <row r="343" ht="15.75" customHeight="1">
      <c r="E343" s="4" t="str">
        <f>IFERROR(__xludf.DUMMYFUNCTION("GOOGLETRANSLATE(D343, ""he"", ""en"")"),"#VALUE!")</f>
        <v>#VALUE!</v>
      </c>
    </row>
    <row r="344" ht="15.75" customHeight="1">
      <c r="E344" s="4" t="str">
        <f>IFERROR(__xludf.DUMMYFUNCTION("GOOGLETRANSLATE(D344, ""he"", ""en"")"),"#VALUE!")</f>
        <v>#VALUE!</v>
      </c>
    </row>
    <row r="345" ht="15.75" customHeight="1">
      <c r="E345" s="4" t="str">
        <f>IFERROR(__xludf.DUMMYFUNCTION("GOOGLETRANSLATE(D345, ""he"", ""en"")"),"#VALUE!")</f>
        <v>#VALUE!</v>
      </c>
    </row>
    <row r="346" ht="15.75" customHeight="1">
      <c r="E346" s="4" t="str">
        <f>IFERROR(__xludf.DUMMYFUNCTION("GOOGLETRANSLATE(D346, ""he"", ""en"")"),"#VALUE!")</f>
        <v>#VALUE!</v>
      </c>
    </row>
    <row r="347" ht="15.75" customHeight="1">
      <c r="E347" s="4" t="str">
        <f>IFERROR(__xludf.DUMMYFUNCTION("GOOGLETRANSLATE(D347, ""he"", ""en"")"),"#VALUE!")</f>
        <v>#VALUE!</v>
      </c>
    </row>
    <row r="348" ht="15.75" customHeight="1">
      <c r="E348" s="4" t="str">
        <f>IFERROR(__xludf.DUMMYFUNCTION("GOOGLETRANSLATE(D348, ""he"", ""en"")"),"#VALUE!")</f>
        <v>#VALUE!</v>
      </c>
    </row>
    <row r="349" ht="15.75" customHeight="1">
      <c r="E349" s="4" t="str">
        <f>IFERROR(__xludf.DUMMYFUNCTION("GOOGLETRANSLATE(D349, ""he"", ""en"")"),"#VALUE!")</f>
        <v>#VALUE!</v>
      </c>
    </row>
    <row r="350" ht="15.75" customHeight="1">
      <c r="E350" s="4" t="str">
        <f>IFERROR(__xludf.DUMMYFUNCTION("GOOGLETRANSLATE(D350, ""he"", ""en"")"),"#VALUE!")</f>
        <v>#VALUE!</v>
      </c>
    </row>
    <row r="351" ht="15.75" customHeight="1">
      <c r="E351" s="4" t="str">
        <f>IFERROR(__xludf.DUMMYFUNCTION("GOOGLETRANSLATE(D351, ""he"", ""en"")"),"#VALUE!")</f>
        <v>#VALUE!</v>
      </c>
    </row>
    <row r="352" ht="15.75" customHeight="1">
      <c r="E352" s="4" t="str">
        <f>IFERROR(__xludf.DUMMYFUNCTION("GOOGLETRANSLATE(D352, ""he"", ""en"")"),"#VALUE!")</f>
        <v>#VALUE!</v>
      </c>
    </row>
    <row r="353" ht="15.75" customHeight="1">
      <c r="E353" s="4" t="str">
        <f>IFERROR(__xludf.DUMMYFUNCTION("GOOGLETRANSLATE(D353, ""he"", ""en"")"),"#VALUE!")</f>
        <v>#VALUE!</v>
      </c>
    </row>
    <row r="354" ht="15.75" customHeight="1">
      <c r="E354" s="4" t="str">
        <f>IFERROR(__xludf.DUMMYFUNCTION("GOOGLETRANSLATE(D354, ""he"", ""en"")"),"#VALUE!")</f>
        <v>#VALUE!</v>
      </c>
    </row>
    <row r="355" ht="15.75" customHeight="1">
      <c r="E355" s="4" t="str">
        <f>IFERROR(__xludf.DUMMYFUNCTION("GOOGLETRANSLATE(D355, ""he"", ""en"")"),"#VALUE!")</f>
        <v>#VALUE!</v>
      </c>
    </row>
    <row r="356" ht="15.75" customHeight="1">
      <c r="E356" s="4" t="str">
        <f>IFERROR(__xludf.DUMMYFUNCTION("GOOGLETRANSLATE(D356, ""he"", ""en"")"),"#VALUE!")</f>
        <v>#VALUE!</v>
      </c>
    </row>
    <row r="357" ht="15.75" customHeight="1">
      <c r="E357" s="4" t="str">
        <f>IFERROR(__xludf.DUMMYFUNCTION("GOOGLETRANSLATE(D357, ""he"", ""en"")"),"#VALUE!")</f>
        <v>#VALUE!</v>
      </c>
    </row>
    <row r="358" ht="15.75" customHeight="1">
      <c r="E358" s="4" t="str">
        <f>IFERROR(__xludf.DUMMYFUNCTION("GOOGLETRANSLATE(D358, ""he"", ""en"")"),"#VALUE!")</f>
        <v>#VALUE!</v>
      </c>
    </row>
    <row r="359" ht="15.75" customHeight="1">
      <c r="E359" s="4" t="str">
        <f>IFERROR(__xludf.DUMMYFUNCTION("GOOGLETRANSLATE(D359, ""he"", ""en"")"),"#VALUE!")</f>
        <v>#VALUE!</v>
      </c>
    </row>
    <row r="360" ht="15.75" customHeight="1">
      <c r="E360" s="4" t="str">
        <f>IFERROR(__xludf.DUMMYFUNCTION("GOOGLETRANSLATE(D360, ""he"", ""en"")"),"#VALUE!")</f>
        <v>#VALUE!</v>
      </c>
    </row>
    <row r="361" ht="15.75" customHeight="1">
      <c r="E361" s="4" t="str">
        <f>IFERROR(__xludf.DUMMYFUNCTION("GOOGLETRANSLATE(D361, ""he"", ""en"")"),"#VALUE!")</f>
        <v>#VALUE!</v>
      </c>
    </row>
    <row r="362" ht="15.75" customHeight="1">
      <c r="E362" s="4" t="str">
        <f>IFERROR(__xludf.DUMMYFUNCTION("GOOGLETRANSLATE(D362, ""he"", ""en"")"),"#VALUE!")</f>
        <v>#VALUE!</v>
      </c>
    </row>
    <row r="363" ht="15.75" customHeight="1">
      <c r="E363" s="4" t="str">
        <f>IFERROR(__xludf.DUMMYFUNCTION("GOOGLETRANSLATE(D363, ""he"", ""en"")"),"#VALUE!")</f>
        <v>#VALUE!</v>
      </c>
    </row>
    <row r="364" ht="15.75" customHeight="1">
      <c r="E364" s="4" t="str">
        <f>IFERROR(__xludf.DUMMYFUNCTION("GOOGLETRANSLATE(D364, ""he"", ""en"")"),"#VALUE!")</f>
        <v>#VALUE!</v>
      </c>
    </row>
    <row r="365" ht="15.75" customHeight="1">
      <c r="E365" s="4" t="str">
        <f>IFERROR(__xludf.DUMMYFUNCTION("GOOGLETRANSLATE(D365, ""he"", ""en"")"),"#VALUE!")</f>
        <v>#VALUE!</v>
      </c>
    </row>
    <row r="366" ht="15.75" customHeight="1">
      <c r="E366" s="4" t="str">
        <f>IFERROR(__xludf.DUMMYFUNCTION("GOOGLETRANSLATE(D366, ""he"", ""en"")"),"#VALUE!")</f>
        <v>#VALUE!</v>
      </c>
    </row>
    <row r="367" ht="15.75" customHeight="1">
      <c r="E367" s="4" t="str">
        <f>IFERROR(__xludf.DUMMYFUNCTION("GOOGLETRANSLATE(D367, ""he"", ""en"")"),"#VALUE!")</f>
        <v>#VALUE!</v>
      </c>
    </row>
    <row r="368" ht="15.75" customHeight="1">
      <c r="E368" s="4" t="str">
        <f>IFERROR(__xludf.DUMMYFUNCTION("GOOGLETRANSLATE(D368, ""he"", ""en"")"),"#VALUE!")</f>
        <v>#VALUE!</v>
      </c>
    </row>
    <row r="369" ht="15.75" customHeight="1">
      <c r="E369" s="4" t="str">
        <f>IFERROR(__xludf.DUMMYFUNCTION("GOOGLETRANSLATE(D369, ""he"", ""en"")"),"#VALUE!")</f>
        <v>#VALUE!</v>
      </c>
    </row>
    <row r="370" ht="15.75" customHeight="1">
      <c r="E370" s="4" t="str">
        <f>IFERROR(__xludf.DUMMYFUNCTION("GOOGLETRANSLATE(D370, ""he"", ""en"")"),"#VALUE!")</f>
        <v>#VALUE!</v>
      </c>
    </row>
    <row r="371" ht="15.75" customHeight="1">
      <c r="E371" s="4" t="str">
        <f>IFERROR(__xludf.DUMMYFUNCTION("GOOGLETRANSLATE(D371, ""he"", ""en"")"),"#VALUE!")</f>
        <v>#VALUE!</v>
      </c>
    </row>
    <row r="372" ht="15.75" customHeight="1">
      <c r="E372" s="4" t="str">
        <f>IFERROR(__xludf.DUMMYFUNCTION("GOOGLETRANSLATE(D372, ""he"", ""en"")"),"#VALUE!")</f>
        <v>#VALUE!</v>
      </c>
    </row>
    <row r="373" ht="15.75" customHeight="1">
      <c r="E373" s="4" t="str">
        <f>IFERROR(__xludf.DUMMYFUNCTION("GOOGLETRANSLATE(D373, ""he"", ""en"")"),"#VALUE!")</f>
        <v>#VALUE!</v>
      </c>
    </row>
    <row r="374" ht="15.75" customHeight="1">
      <c r="E374" s="4" t="str">
        <f>IFERROR(__xludf.DUMMYFUNCTION("GOOGLETRANSLATE(D374, ""he"", ""en"")"),"#VALUE!")</f>
        <v>#VALUE!</v>
      </c>
    </row>
    <row r="375" ht="15.75" customHeight="1">
      <c r="E375" s="4" t="str">
        <f>IFERROR(__xludf.DUMMYFUNCTION("GOOGLETRANSLATE(D375, ""he"", ""en"")"),"#VALUE!")</f>
        <v>#VALUE!</v>
      </c>
    </row>
    <row r="376" ht="15.75" customHeight="1">
      <c r="E376" s="4" t="str">
        <f>IFERROR(__xludf.DUMMYFUNCTION("GOOGLETRANSLATE(D376, ""he"", ""en"")"),"#VALUE!")</f>
        <v>#VALUE!</v>
      </c>
    </row>
    <row r="377" ht="15.75" customHeight="1">
      <c r="E377" s="4" t="str">
        <f>IFERROR(__xludf.DUMMYFUNCTION("GOOGLETRANSLATE(D377, ""he"", ""en"")"),"#VALUE!")</f>
        <v>#VALUE!</v>
      </c>
    </row>
    <row r="378" ht="15.75" customHeight="1">
      <c r="E378" s="4" t="str">
        <f>IFERROR(__xludf.DUMMYFUNCTION("GOOGLETRANSLATE(D378, ""he"", ""en"")"),"#VALUE!")</f>
        <v>#VALUE!</v>
      </c>
    </row>
    <row r="379" ht="15.75" customHeight="1">
      <c r="E379" s="4" t="str">
        <f>IFERROR(__xludf.DUMMYFUNCTION("GOOGLETRANSLATE(D379, ""he"", ""en"")"),"#VALUE!")</f>
        <v>#VALUE!</v>
      </c>
    </row>
    <row r="380" ht="15.75" customHeight="1">
      <c r="E380" s="4" t="str">
        <f>IFERROR(__xludf.DUMMYFUNCTION("GOOGLETRANSLATE(D380, ""he"", ""en"")"),"#VALUE!")</f>
        <v>#VALUE!</v>
      </c>
    </row>
    <row r="381" ht="15.75" customHeight="1">
      <c r="E381" s="4" t="str">
        <f>IFERROR(__xludf.DUMMYFUNCTION("GOOGLETRANSLATE(D381, ""he"", ""en"")"),"#VALUE!")</f>
        <v>#VALUE!</v>
      </c>
    </row>
    <row r="382" ht="15.75" customHeight="1">
      <c r="E382" s="4" t="str">
        <f>IFERROR(__xludf.DUMMYFUNCTION("GOOGLETRANSLATE(D382, ""he"", ""en"")"),"#VALUE!")</f>
        <v>#VALUE!</v>
      </c>
    </row>
    <row r="383" ht="15.75" customHeight="1">
      <c r="E383" s="4" t="str">
        <f>IFERROR(__xludf.DUMMYFUNCTION("GOOGLETRANSLATE(D383, ""he"", ""en"")"),"#VALUE!")</f>
        <v>#VALUE!</v>
      </c>
    </row>
    <row r="384" ht="15.75" customHeight="1">
      <c r="E384" s="4" t="str">
        <f>IFERROR(__xludf.DUMMYFUNCTION("GOOGLETRANSLATE(D384, ""he"", ""en"")"),"#VALUE!")</f>
        <v>#VALUE!</v>
      </c>
    </row>
    <row r="385" ht="15.75" customHeight="1">
      <c r="E385" s="4" t="str">
        <f>IFERROR(__xludf.DUMMYFUNCTION("GOOGLETRANSLATE(D385, ""he"", ""en"")"),"#VALUE!")</f>
        <v>#VALUE!</v>
      </c>
    </row>
    <row r="386" ht="15.75" customHeight="1">
      <c r="E386" s="4" t="str">
        <f>IFERROR(__xludf.DUMMYFUNCTION("GOOGLETRANSLATE(D386, ""he"", ""en"")"),"#VALUE!")</f>
        <v>#VALUE!</v>
      </c>
    </row>
    <row r="387" ht="15.75" customHeight="1">
      <c r="E387" s="4" t="str">
        <f>IFERROR(__xludf.DUMMYFUNCTION("GOOGLETRANSLATE(D387, ""he"", ""en"")"),"#VALUE!")</f>
        <v>#VALUE!</v>
      </c>
    </row>
    <row r="388" ht="15.75" customHeight="1">
      <c r="E388" s="4" t="str">
        <f>IFERROR(__xludf.DUMMYFUNCTION("GOOGLETRANSLATE(D388, ""he"", ""en"")"),"#VALUE!")</f>
        <v>#VALUE!</v>
      </c>
    </row>
    <row r="389" ht="15.75" customHeight="1">
      <c r="E389" s="4" t="str">
        <f>IFERROR(__xludf.DUMMYFUNCTION("GOOGLETRANSLATE(D389, ""he"", ""en"")"),"#VALUE!")</f>
        <v>#VALUE!</v>
      </c>
    </row>
    <row r="390" ht="15.75" customHeight="1">
      <c r="E390" s="4" t="str">
        <f>IFERROR(__xludf.DUMMYFUNCTION("GOOGLETRANSLATE(D390, ""he"", ""en"")"),"#VALUE!")</f>
        <v>#VALUE!</v>
      </c>
    </row>
    <row r="391" ht="15.75" customHeight="1">
      <c r="E391" s="4" t="str">
        <f>IFERROR(__xludf.DUMMYFUNCTION("GOOGLETRANSLATE(D391, ""he"", ""en"")"),"#VALUE!")</f>
        <v>#VALUE!</v>
      </c>
    </row>
    <row r="392" ht="15.75" customHeight="1">
      <c r="E392" s="4" t="str">
        <f>IFERROR(__xludf.DUMMYFUNCTION("GOOGLETRANSLATE(D392, ""he"", ""en"")"),"#VALUE!")</f>
        <v>#VALUE!</v>
      </c>
    </row>
    <row r="393" ht="15.75" customHeight="1">
      <c r="E393" s="4" t="str">
        <f>IFERROR(__xludf.DUMMYFUNCTION("GOOGLETRANSLATE(D393, ""he"", ""en"")"),"#VALUE!")</f>
        <v>#VALUE!</v>
      </c>
    </row>
    <row r="394" ht="15.75" customHeight="1">
      <c r="E394" s="4" t="str">
        <f>IFERROR(__xludf.DUMMYFUNCTION("GOOGLETRANSLATE(D394, ""he"", ""en"")"),"#VALUE!")</f>
        <v>#VALUE!</v>
      </c>
    </row>
    <row r="395" ht="15.75" customHeight="1">
      <c r="E395" s="4" t="str">
        <f>IFERROR(__xludf.DUMMYFUNCTION("GOOGLETRANSLATE(D395, ""he"", ""en"")"),"#VALUE!")</f>
        <v>#VALUE!</v>
      </c>
    </row>
    <row r="396" ht="15.75" customHeight="1">
      <c r="E396" s="4" t="str">
        <f>IFERROR(__xludf.DUMMYFUNCTION("GOOGLETRANSLATE(D396, ""he"", ""en"")"),"#VALUE!")</f>
        <v>#VALUE!</v>
      </c>
    </row>
    <row r="397" ht="15.75" customHeight="1">
      <c r="E397" s="4" t="str">
        <f>IFERROR(__xludf.DUMMYFUNCTION("GOOGLETRANSLATE(D397, ""he"", ""en"")"),"#VALUE!")</f>
        <v>#VALUE!</v>
      </c>
    </row>
    <row r="398" ht="15.75" customHeight="1">
      <c r="E398" s="4" t="str">
        <f>IFERROR(__xludf.DUMMYFUNCTION("GOOGLETRANSLATE(D398, ""he"", ""en"")"),"#VALUE!")</f>
        <v>#VALUE!</v>
      </c>
    </row>
    <row r="399" ht="15.75" customHeight="1">
      <c r="E399" s="4" t="str">
        <f>IFERROR(__xludf.DUMMYFUNCTION("GOOGLETRANSLATE(D399, ""he"", ""en"")"),"#VALUE!")</f>
        <v>#VALUE!</v>
      </c>
    </row>
    <row r="400" ht="15.75" customHeight="1">
      <c r="E400" s="4" t="str">
        <f>IFERROR(__xludf.DUMMYFUNCTION("GOOGLETRANSLATE(D400, ""he"", ""en"")"),"#VALUE!")</f>
        <v>#VALUE!</v>
      </c>
    </row>
    <row r="401" ht="15.75" customHeight="1">
      <c r="E401" s="4" t="str">
        <f>IFERROR(__xludf.DUMMYFUNCTION("GOOGLETRANSLATE(D401, ""he"", ""en"")"),"#VALUE!")</f>
        <v>#VALUE!</v>
      </c>
    </row>
    <row r="402" ht="15.75" customHeight="1">
      <c r="E402" s="4" t="str">
        <f>IFERROR(__xludf.DUMMYFUNCTION("GOOGLETRANSLATE(D402, ""he"", ""en"")"),"#VALUE!")</f>
        <v>#VALUE!</v>
      </c>
    </row>
    <row r="403" ht="15.75" customHeight="1">
      <c r="E403" s="4" t="str">
        <f>IFERROR(__xludf.DUMMYFUNCTION("GOOGLETRANSLATE(D403, ""he"", ""en"")"),"#VALUE!")</f>
        <v>#VALUE!</v>
      </c>
    </row>
    <row r="404" ht="15.75" customHeight="1">
      <c r="E404" s="4" t="str">
        <f>IFERROR(__xludf.DUMMYFUNCTION("GOOGLETRANSLATE(D404, ""he"", ""en"")"),"#VALUE!")</f>
        <v>#VALUE!</v>
      </c>
    </row>
    <row r="405" ht="15.75" customHeight="1">
      <c r="E405" s="4" t="str">
        <f>IFERROR(__xludf.DUMMYFUNCTION("GOOGLETRANSLATE(D405, ""he"", ""en"")"),"#VALUE!")</f>
        <v>#VALUE!</v>
      </c>
    </row>
    <row r="406" ht="15.75" customHeight="1">
      <c r="E406" s="4" t="str">
        <f>IFERROR(__xludf.DUMMYFUNCTION("GOOGLETRANSLATE(D406, ""he"", ""en"")"),"#VALUE!")</f>
        <v>#VALUE!</v>
      </c>
    </row>
    <row r="407" ht="15.75" customHeight="1">
      <c r="E407" s="4" t="str">
        <f>IFERROR(__xludf.DUMMYFUNCTION("GOOGLETRANSLATE(D407, ""he"", ""en"")"),"#VALUE!")</f>
        <v>#VALUE!</v>
      </c>
    </row>
    <row r="408" ht="15.75" customHeight="1">
      <c r="E408" s="4" t="str">
        <f>IFERROR(__xludf.DUMMYFUNCTION("GOOGLETRANSLATE(D408, ""he"", ""en"")"),"#VALUE!")</f>
        <v>#VALUE!</v>
      </c>
    </row>
    <row r="409" ht="15.75" customHeight="1">
      <c r="E409" s="4" t="str">
        <f>IFERROR(__xludf.DUMMYFUNCTION("GOOGLETRANSLATE(D409, ""he"", ""en"")"),"#VALUE!")</f>
        <v>#VALUE!</v>
      </c>
    </row>
    <row r="410" ht="15.75" customHeight="1">
      <c r="E410" s="4" t="str">
        <f>IFERROR(__xludf.DUMMYFUNCTION("GOOGLETRANSLATE(D410, ""he"", ""en"")"),"#VALUE!")</f>
        <v>#VALUE!</v>
      </c>
    </row>
    <row r="411" ht="15.75" customHeight="1">
      <c r="E411" s="4" t="str">
        <f>IFERROR(__xludf.DUMMYFUNCTION("GOOGLETRANSLATE(D411, ""he"", ""en"")"),"#VALUE!")</f>
        <v>#VALUE!</v>
      </c>
    </row>
    <row r="412" ht="15.75" customHeight="1">
      <c r="E412" s="4" t="str">
        <f>IFERROR(__xludf.DUMMYFUNCTION("GOOGLETRANSLATE(D412, ""he"", ""en"")"),"#VALUE!")</f>
        <v>#VALUE!</v>
      </c>
    </row>
    <row r="413" ht="15.75" customHeight="1">
      <c r="E413" s="4" t="str">
        <f>IFERROR(__xludf.DUMMYFUNCTION("GOOGLETRANSLATE(D413, ""he"", ""en"")"),"#VALUE!")</f>
        <v>#VALUE!</v>
      </c>
    </row>
    <row r="414" ht="15.75" customHeight="1">
      <c r="E414" s="4" t="str">
        <f>IFERROR(__xludf.DUMMYFUNCTION("GOOGLETRANSLATE(D414, ""he"", ""en"")"),"#VALUE!")</f>
        <v>#VALUE!</v>
      </c>
    </row>
    <row r="415" ht="15.75" customHeight="1">
      <c r="E415" s="4" t="str">
        <f>IFERROR(__xludf.DUMMYFUNCTION("GOOGLETRANSLATE(D415, ""he"", ""en"")"),"#VALUE!")</f>
        <v>#VALUE!</v>
      </c>
    </row>
    <row r="416" ht="15.75" customHeight="1">
      <c r="E416" s="4" t="str">
        <f>IFERROR(__xludf.DUMMYFUNCTION("GOOGLETRANSLATE(D416, ""he"", ""en"")"),"#VALUE!")</f>
        <v>#VALUE!</v>
      </c>
    </row>
    <row r="417" ht="15.75" customHeight="1">
      <c r="E417" s="4" t="str">
        <f>IFERROR(__xludf.DUMMYFUNCTION("GOOGLETRANSLATE(D417, ""he"", ""en"")"),"#VALUE!")</f>
        <v>#VALUE!</v>
      </c>
    </row>
    <row r="418" ht="15.75" customHeight="1">
      <c r="E418" s="4" t="str">
        <f>IFERROR(__xludf.DUMMYFUNCTION("GOOGLETRANSLATE(D418, ""he"", ""en"")"),"#VALUE!")</f>
        <v>#VALUE!</v>
      </c>
    </row>
    <row r="419" ht="15.75" customHeight="1">
      <c r="E419" s="4" t="str">
        <f>IFERROR(__xludf.DUMMYFUNCTION("GOOGLETRANSLATE(D419, ""he"", ""en"")"),"#VALUE!")</f>
        <v>#VALUE!</v>
      </c>
    </row>
    <row r="420" ht="15.75" customHeight="1">
      <c r="E420" s="4" t="str">
        <f>IFERROR(__xludf.DUMMYFUNCTION("GOOGLETRANSLATE(D420, ""he"", ""en"")"),"#VALUE!")</f>
        <v>#VALUE!</v>
      </c>
    </row>
    <row r="421" ht="15.75" customHeight="1">
      <c r="E421" s="4" t="str">
        <f>IFERROR(__xludf.DUMMYFUNCTION("GOOGLETRANSLATE(D421, ""he"", ""en"")"),"#VALUE!")</f>
        <v>#VALUE!</v>
      </c>
    </row>
    <row r="422" ht="15.75" customHeight="1">
      <c r="E422" s="4" t="str">
        <f>IFERROR(__xludf.DUMMYFUNCTION("GOOGLETRANSLATE(D422, ""he"", ""en"")"),"#VALUE!")</f>
        <v>#VALUE!</v>
      </c>
    </row>
    <row r="423" ht="15.75" customHeight="1">
      <c r="E423" s="4" t="str">
        <f>IFERROR(__xludf.DUMMYFUNCTION("GOOGLETRANSLATE(D423, ""he"", ""en"")"),"#VALUE!")</f>
        <v>#VALUE!</v>
      </c>
    </row>
    <row r="424" ht="15.75" customHeight="1">
      <c r="E424" s="4" t="str">
        <f>IFERROR(__xludf.DUMMYFUNCTION("GOOGLETRANSLATE(D424, ""he"", ""en"")"),"#VALUE!")</f>
        <v>#VALUE!</v>
      </c>
    </row>
    <row r="425" ht="15.75" customHeight="1">
      <c r="E425" s="4" t="str">
        <f>IFERROR(__xludf.DUMMYFUNCTION("GOOGLETRANSLATE(D425, ""he"", ""en"")"),"#VALUE!")</f>
        <v>#VALUE!</v>
      </c>
    </row>
    <row r="426" ht="15.75" customHeight="1">
      <c r="E426" s="4" t="str">
        <f>IFERROR(__xludf.DUMMYFUNCTION("GOOGLETRANSLATE(D426, ""he"", ""en"")"),"#VALUE!")</f>
        <v>#VALUE!</v>
      </c>
    </row>
    <row r="427" ht="15.75" customHeight="1">
      <c r="E427" s="4" t="str">
        <f>IFERROR(__xludf.DUMMYFUNCTION("GOOGLETRANSLATE(D427, ""he"", ""en"")"),"#VALUE!")</f>
        <v>#VALUE!</v>
      </c>
    </row>
    <row r="428" ht="15.75" customHeight="1">
      <c r="E428" s="4" t="str">
        <f>IFERROR(__xludf.DUMMYFUNCTION("GOOGLETRANSLATE(D428, ""he"", ""en"")"),"#VALUE!")</f>
        <v>#VALUE!</v>
      </c>
    </row>
    <row r="429" ht="15.75" customHeight="1">
      <c r="E429" s="4" t="str">
        <f>IFERROR(__xludf.DUMMYFUNCTION("GOOGLETRANSLATE(D429, ""he"", ""en"")"),"#VALUE!")</f>
        <v>#VALUE!</v>
      </c>
    </row>
    <row r="430" ht="15.75" customHeight="1">
      <c r="E430" s="4" t="str">
        <f>IFERROR(__xludf.DUMMYFUNCTION("GOOGLETRANSLATE(D430, ""he"", ""en"")"),"#VALUE!")</f>
        <v>#VALUE!</v>
      </c>
    </row>
    <row r="431" ht="15.75" customHeight="1">
      <c r="E431" s="4" t="str">
        <f>IFERROR(__xludf.DUMMYFUNCTION("GOOGLETRANSLATE(D431, ""he"", ""en"")"),"#VALUE!")</f>
        <v>#VALUE!</v>
      </c>
    </row>
    <row r="432" ht="15.75" customHeight="1">
      <c r="E432" s="4" t="str">
        <f>IFERROR(__xludf.DUMMYFUNCTION("GOOGLETRANSLATE(D432, ""he"", ""en"")"),"#VALUE!")</f>
        <v>#VALUE!</v>
      </c>
    </row>
    <row r="433" ht="15.75" customHeight="1">
      <c r="E433" s="4" t="str">
        <f>IFERROR(__xludf.DUMMYFUNCTION("GOOGLETRANSLATE(D433, ""he"", ""en"")"),"#VALUE!")</f>
        <v>#VALUE!</v>
      </c>
    </row>
    <row r="434" ht="15.75" customHeight="1">
      <c r="E434" s="4" t="str">
        <f>IFERROR(__xludf.DUMMYFUNCTION("GOOGLETRANSLATE(D434, ""he"", ""en"")"),"#VALUE!")</f>
        <v>#VALUE!</v>
      </c>
    </row>
    <row r="435" ht="15.75" customHeight="1">
      <c r="E435" s="4" t="str">
        <f>IFERROR(__xludf.DUMMYFUNCTION("GOOGLETRANSLATE(D435, ""he"", ""en"")"),"#VALUE!")</f>
        <v>#VALUE!</v>
      </c>
    </row>
    <row r="436" ht="15.75" customHeight="1">
      <c r="E436" s="4" t="str">
        <f>IFERROR(__xludf.DUMMYFUNCTION("GOOGLETRANSLATE(D436, ""he"", ""en"")"),"#VALUE!")</f>
        <v>#VALUE!</v>
      </c>
    </row>
    <row r="437" ht="15.75" customHeight="1">
      <c r="E437" s="4" t="str">
        <f>IFERROR(__xludf.DUMMYFUNCTION("GOOGLETRANSLATE(D437, ""he"", ""en"")"),"#VALUE!")</f>
        <v>#VALUE!</v>
      </c>
    </row>
    <row r="438" ht="15.75" customHeight="1">
      <c r="E438" s="4" t="str">
        <f>IFERROR(__xludf.DUMMYFUNCTION("GOOGLETRANSLATE(D438, ""he"", ""en"")"),"#VALUE!")</f>
        <v>#VALUE!</v>
      </c>
    </row>
    <row r="439" ht="15.75" customHeight="1">
      <c r="E439" s="4" t="str">
        <f>IFERROR(__xludf.DUMMYFUNCTION("GOOGLETRANSLATE(D439, ""he"", ""en"")"),"#VALUE!")</f>
        <v>#VALUE!</v>
      </c>
    </row>
    <row r="440" ht="15.75" customHeight="1">
      <c r="E440" s="4" t="str">
        <f>IFERROR(__xludf.DUMMYFUNCTION("GOOGLETRANSLATE(D440, ""he"", ""en"")"),"#VALUE!")</f>
        <v>#VALUE!</v>
      </c>
    </row>
    <row r="441" ht="15.75" customHeight="1">
      <c r="E441" s="4" t="str">
        <f>IFERROR(__xludf.DUMMYFUNCTION("GOOGLETRANSLATE(D441, ""he"", ""en"")"),"#VALUE!")</f>
        <v>#VALUE!</v>
      </c>
    </row>
    <row r="442" ht="15.75" customHeight="1">
      <c r="E442" s="4" t="str">
        <f>IFERROR(__xludf.DUMMYFUNCTION("GOOGLETRANSLATE(D442, ""he"", ""en"")"),"#VALUE!")</f>
        <v>#VALUE!</v>
      </c>
    </row>
    <row r="443" ht="15.75" customHeight="1">
      <c r="E443" s="4" t="str">
        <f>IFERROR(__xludf.DUMMYFUNCTION("GOOGLETRANSLATE(D443, ""he"", ""en"")"),"#VALUE!")</f>
        <v>#VALUE!</v>
      </c>
    </row>
    <row r="444" ht="15.75" customHeight="1">
      <c r="E444" s="4" t="str">
        <f>IFERROR(__xludf.DUMMYFUNCTION("GOOGLETRANSLATE(D444, ""he"", ""en"")"),"#VALUE!")</f>
        <v>#VALUE!</v>
      </c>
    </row>
    <row r="445" ht="15.75" customHeight="1">
      <c r="E445" s="4" t="str">
        <f>IFERROR(__xludf.DUMMYFUNCTION("GOOGLETRANSLATE(D445, ""he"", ""en"")"),"#VALUE!")</f>
        <v>#VALUE!</v>
      </c>
    </row>
    <row r="446" ht="15.75" customHeight="1">
      <c r="E446" s="4" t="str">
        <f>IFERROR(__xludf.DUMMYFUNCTION("GOOGLETRANSLATE(D446, ""he"", ""en"")"),"#VALUE!")</f>
        <v>#VALUE!</v>
      </c>
    </row>
    <row r="447" ht="15.75" customHeight="1">
      <c r="E447" s="4" t="str">
        <f>IFERROR(__xludf.DUMMYFUNCTION("GOOGLETRANSLATE(D447, ""he"", ""en"")"),"#VALUE!")</f>
        <v>#VALUE!</v>
      </c>
    </row>
    <row r="448" ht="15.75" customHeight="1">
      <c r="E448" s="4" t="str">
        <f>IFERROR(__xludf.DUMMYFUNCTION("GOOGLETRANSLATE(D448, ""he"", ""en"")"),"#VALUE!")</f>
        <v>#VALUE!</v>
      </c>
    </row>
    <row r="449" ht="15.75" customHeight="1">
      <c r="E449" s="4" t="str">
        <f>IFERROR(__xludf.DUMMYFUNCTION("GOOGLETRANSLATE(D449, ""he"", ""en"")"),"#VALUE!")</f>
        <v>#VALUE!</v>
      </c>
    </row>
    <row r="450" ht="15.75" customHeight="1">
      <c r="E450" s="4" t="str">
        <f>IFERROR(__xludf.DUMMYFUNCTION("GOOGLETRANSLATE(D450, ""he"", ""en"")"),"#VALUE!")</f>
        <v>#VALUE!</v>
      </c>
    </row>
    <row r="451" ht="15.75" customHeight="1">
      <c r="E451" s="4" t="str">
        <f>IFERROR(__xludf.DUMMYFUNCTION("GOOGLETRANSLATE(D451, ""he"", ""en"")"),"#VALUE!")</f>
        <v>#VALUE!</v>
      </c>
    </row>
    <row r="452" ht="15.75" customHeight="1">
      <c r="E452" s="4" t="str">
        <f>IFERROR(__xludf.DUMMYFUNCTION("GOOGLETRANSLATE(D452, ""he"", ""en"")"),"#VALUE!")</f>
        <v>#VALUE!</v>
      </c>
    </row>
    <row r="453" ht="15.75" customHeight="1">
      <c r="E453" s="4" t="str">
        <f>IFERROR(__xludf.DUMMYFUNCTION("GOOGLETRANSLATE(D453, ""he"", ""en"")"),"#VALUE!")</f>
        <v>#VALUE!</v>
      </c>
    </row>
    <row r="454" ht="15.75" customHeight="1">
      <c r="E454" s="4" t="str">
        <f>IFERROR(__xludf.DUMMYFUNCTION("GOOGLETRANSLATE(D454, ""he"", ""en"")"),"#VALUE!")</f>
        <v>#VALUE!</v>
      </c>
    </row>
    <row r="455" ht="15.75" customHeight="1">
      <c r="E455" s="4" t="str">
        <f>IFERROR(__xludf.DUMMYFUNCTION("GOOGLETRANSLATE(D455, ""he"", ""en"")"),"#VALUE!")</f>
        <v>#VALUE!</v>
      </c>
    </row>
    <row r="456" ht="15.75" customHeight="1">
      <c r="E456" s="4" t="str">
        <f>IFERROR(__xludf.DUMMYFUNCTION("GOOGLETRANSLATE(D456, ""he"", ""en"")"),"#VALUE!")</f>
        <v>#VALUE!</v>
      </c>
    </row>
    <row r="457" ht="15.75" customHeight="1">
      <c r="E457" s="4" t="str">
        <f>IFERROR(__xludf.DUMMYFUNCTION("GOOGLETRANSLATE(D457, ""he"", ""en"")"),"#VALUE!")</f>
        <v>#VALUE!</v>
      </c>
    </row>
    <row r="458" ht="15.75" customHeight="1">
      <c r="E458" s="4" t="str">
        <f>IFERROR(__xludf.DUMMYFUNCTION("GOOGLETRANSLATE(D458, ""he"", ""en"")"),"#VALUE!")</f>
        <v>#VALUE!</v>
      </c>
    </row>
    <row r="459" ht="15.75" customHeight="1">
      <c r="E459" s="4" t="str">
        <f>IFERROR(__xludf.DUMMYFUNCTION("GOOGLETRANSLATE(D459, ""he"", ""en"")"),"#VALUE!")</f>
        <v>#VALUE!</v>
      </c>
    </row>
    <row r="460" ht="15.75" customHeight="1">
      <c r="E460" s="4" t="str">
        <f>IFERROR(__xludf.DUMMYFUNCTION("GOOGLETRANSLATE(D460, ""he"", ""en"")"),"#VALUE!")</f>
        <v>#VALUE!</v>
      </c>
    </row>
    <row r="461" ht="15.75" customHeight="1">
      <c r="E461" s="4" t="str">
        <f>IFERROR(__xludf.DUMMYFUNCTION("GOOGLETRANSLATE(D461, ""he"", ""en"")"),"#VALUE!")</f>
        <v>#VALUE!</v>
      </c>
    </row>
    <row r="462" ht="15.75" customHeight="1">
      <c r="E462" s="4" t="str">
        <f>IFERROR(__xludf.DUMMYFUNCTION("GOOGLETRANSLATE(D462, ""he"", ""en"")"),"#VALUE!")</f>
        <v>#VALUE!</v>
      </c>
    </row>
    <row r="463" ht="15.75" customHeight="1">
      <c r="E463" s="4" t="str">
        <f>IFERROR(__xludf.DUMMYFUNCTION("GOOGLETRANSLATE(D463, ""he"", ""en"")"),"#VALUE!")</f>
        <v>#VALUE!</v>
      </c>
    </row>
    <row r="464" ht="15.75" customHeight="1">
      <c r="E464" s="4" t="str">
        <f>IFERROR(__xludf.DUMMYFUNCTION("GOOGLETRANSLATE(D464, ""he"", ""en"")"),"#VALUE!")</f>
        <v>#VALUE!</v>
      </c>
    </row>
    <row r="465" ht="15.75" customHeight="1">
      <c r="E465" s="4" t="str">
        <f>IFERROR(__xludf.DUMMYFUNCTION("GOOGLETRANSLATE(D465, ""he"", ""en"")"),"#VALUE!")</f>
        <v>#VALUE!</v>
      </c>
    </row>
    <row r="466" ht="15.75" customHeight="1">
      <c r="E466" s="4" t="str">
        <f>IFERROR(__xludf.DUMMYFUNCTION("GOOGLETRANSLATE(D466, ""he"", ""en"")"),"#VALUE!")</f>
        <v>#VALUE!</v>
      </c>
    </row>
    <row r="467" ht="15.75" customHeight="1">
      <c r="E467" s="4" t="str">
        <f>IFERROR(__xludf.DUMMYFUNCTION("GOOGLETRANSLATE(D467, ""he"", ""en"")"),"#VALUE!")</f>
        <v>#VALUE!</v>
      </c>
    </row>
    <row r="468" ht="15.75" customHeight="1">
      <c r="E468" s="4" t="str">
        <f>IFERROR(__xludf.DUMMYFUNCTION("GOOGLETRANSLATE(D468, ""he"", ""en"")"),"#VALUE!")</f>
        <v>#VALUE!</v>
      </c>
    </row>
    <row r="469" ht="15.75" customHeight="1">
      <c r="E469" s="4" t="str">
        <f>IFERROR(__xludf.DUMMYFUNCTION("GOOGLETRANSLATE(D469, ""he"", ""en"")"),"#VALUE!")</f>
        <v>#VALUE!</v>
      </c>
    </row>
    <row r="470" ht="15.75" customHeight="1">
      <c r="E470" s="4" t="str">
        <f>IFERROR(__xludf.DUMMYFUNCTION("GOOGLETRANSLATE(D470, ""he"", ""en"")"),"#VALUE!")</f>
        <v>#VALUE!</v>
      </c>
    </row>
    <row r="471" ht="15.75" customHeight="1">
      <c r="E471" s="4" t="str">
        <f>IFERROR(__xludf.DUMMYFUNCTION("GOOGLETRANSLATE(D471, ""he"", ""en"")"),"#VALUE!")</f>
        <v>#VALUE!</v>
      </c>
    </row>
    <row r="472" ht="15.75" customHeight="1">
      <c r="E472" s="4" t="str">
        <f>IFERROR(__xludf.DUMMYFUNCTION("GOOGLETRANSLATE(D472, ""he"", ""en"")"),"#VALUE!")</f>
        <v>#VALUE!</v>
      </c>
    </row>
    <row r="473" ht="15.75" customHeight="1">
      <c r="E473" s="4" t="str">
        <f>IFERROR(__xludf.DUMMYFUNCTION("GOOGLETRANSLATE(D473, ""he"", ""en"")"),"#VALUE!")</f>
        <v>#VALUE!</v>
      </c>
    </row>
    <row r="474" ht="15.75" customHeight="1">
      <c r="E474" s="4" t="str">
        <f>IFERROR(__xludf.DUMMYFUNCTION("GOOGLETRANSLATE(D474, ""he"", ""en"")"),"#VALUE!")</f>
        <v>#VALUE!</v>
      </c>
    </row>
    <row r="475" ht="15.75" customHeight="1">
      <c r="E475" s="4" t="str">
        <f>IFERROR(__xludf.DUMMYFUNCTION("GOOGLETRANSLATE(D475, ""he"", ""en"")"),"#VALUE!")</f>
        <v>#VALUE!</v>
      </c>
    </row>
    <row r="476" ht="15.75" customHeight="1">
      <c r="E476" s="4" t="str">
        <f>IFERROR(__xludf.DUMMYFUNCTION("GOOGLETRANSLATE(D476, ""he"", ""en"")"),"#VALUE!")</f>
        <v>#VALUE!</v>
      </c>
    </row>
    <row r="477" ht="15.75" customHeight="1">
      <c r="E477" s="4" t="str">
        <f>IFERROR(__xludf.DUMMYFUNCTION("GOOGLETRANSLATE(D477, ""he"", ""en"")"),"#VALUE!")</f>
        <v>#VALUE!</v>
      </c>
    </row>
    <row r="478" ht="15.75" customHeight="1">
      <c r="E478" s="4" t="str">
        <f>IFERROR(__xludf.DUMMYFUNCTION("GOOGLETRANSLATE(D478, ""he"", ""en"")"),"#VALUE!")</f>
        <v>#VALUE!</v>
      </c>
    </row>
    <row r="479" ht="15.75" customHeight="1">
      <c r="E479" s="4" t="str">
        <f>IFERROR(__xludf.DUMMYFUNCTION("GOOGLETRANSLATE(D479, ""he"", ""en"")"),"#VALUE!")</f>
        <v>#VALUE!</v>
      </c>
    </row>
    <row r="480" ht="15.75" customHeight="1">
      <c r="E480" s="4" t="str">
        <f>IFERROR(__xludf.DUMMYFUNCTION("GOOGLETRANSLATE(D480, ""he"", ""en"")"),"#VALUE!")</f>
        <v>#VALUE!</v>
      </c>
    </row>
    <row r="481" ht="15.75" customHeight="1">
      <c r="E481" s="4" t="str">
        <f>IFERROR(__xludf.DUMMYFUNCTION("GOOGLETRANSLATE(D481, ""he"", ""en"")"),"#VALUE!")</f>
        <v>#VALUE!</v>
      </c>
    </row>
    <row r="482" ht="15.75" customHeight="1">
      <c r="E482" s="4" t="str">
        <f>IFERROR(__xludf.DUMMYFUNCTION("GOOGLETRANSLATE(D482, ""he"", ""en"")"),"#VALUE!")</f>
        <v>#VALUE!</v>
      </c>
    </row>
    <row r="483" ht="15.75" customHeight="1">
      <c r="E483" s="4" t="str">
        <f>IFERROR(__xludf.DUMMYFUNCTION("GOOGLETRANSLATE(D483, ""he"", ""en"")"),"#VALUE!")</f>
        <v>#VALUE!</v>
      </c>
    </row>
    <row r="484" ht="15.75" customHeight="1">
      <c r="E484" s="4" t="str">
        <f>IFERROR(__xludf.DUMMYFUNCTION("GOOGLETRANSLATE(D484, ""he"", ""en"")"),"#VALUE!")</f>
        <v>#VALUE!</v>
      </c>
    </row>
    <row r="485" ht="15.75" customHeight="1">
      <c r="E485" s="4" t="str">
        <f>IFERROR(__xludf.DUMMYFUNCTION("GOOGLETRANSLATE(D485, ""he"", ""en"")"),"#VALUE!")</f>
        <v>#VALUE!</v>
      </c>
    </row>
    <row r="486" ht="15.75" customHeight="1">
      <c r="E486" s="4" t="str">
        <f>IFERROR(__xludf.DUMMYFUNCTION("GOOGLETRANSLATE(D486, ""he"", ""en"")"),"#VALUE!")</f>
        <v>#VALUE!</v>
      </c>
    </row>
    <row r="487" ht="15.75" customHeight="1">
      <c r="E487" s="4" t="str">
        <f>IFERROR(__xludf.DUMMYFUNCTION("GOOGLETRANSLATE(D487, ""he"", ""en"")"),"#VALUE!")</f>
        <v>#VALUE!</v>
      </c>
    </row>
    <row r="488" ht="15.75" customHeight="1">
      <c r="E488" s="4" t="str">
        <f>IFERROR(__xludf.DUMMYFUNCTION("GOOGLETRANSLATE(D488, ""he"", ""en"")"),"#VALUE!")</f>
        <v>#VALUE!</v>
      </c>
    </row>
    <row r="489" ht="15.75" customHeight="1">
      <c r="E489" s="4" t="str">
        <f>IFERROR(__xludf.DUMMYFUNCTION("GOOGLETRANSLATE(D489, ""he"", ""en"")"),"#VALUE!")</f>
        <v>#VALUE!</v>
      </c>
    </row>
    <row r="490" ht="15.75" customHeight="1">
      <c r="E490" s="4" t="str">
        <f>IFERROR(__xludf.DUMMYFUNCTION("GOOGLETRANSLATE(D490, ""he"", ""en"")"),"#VALUE!")</f>
        <v>#VALUE!</v>
      </c>
    </row>
    <row r="491" ht="15.75" customHeight="1">
      <c r="E491" s="4" t="str">
        <f>IFERROR(__xludf.DUMMYFUNCTION("GOOGLETRANSLATE(D491, ""he"", ""en"")"),"#VALUE!")</f>
        <v>#VALUE!</v>
      </c>
    </row>
    <row r="492" ht="15.75" customHeight="1">
      <c r="E492" s="4" t="str">
        <f>IFERROR(__xludf.DUMMYFUNCTION("GOOGLETRANSLATE(D492, ""he"", ""en"")"),"#VALUE!")</f>
        <v>#VALUE!</v>
      </c>
    </row>
    <row r="493" ht="15.75" customHeight="1">
      <c r="E493" s="4" t="str">
        <f>IFERROR(__xludf.DUMMYFUNCTION("GOOGLETRANSLATE(D493, ""he"", ""en"")"),"#VALUE!")</f>
        <v>#VALUE!</v>
      </c>
    </row>
    <row r="494" ht="15.75" customHeight="1">
      <c r="E494" s="4" t="str">
        <f>IFERROR(__xludf.DUMMYFUNCTION("GOOGLETRANSLATE(D494, ""he"", ""en"")"),"#VALUE!")</f>
        <v>#VALUE!</v>
      </c>
    </row>
    <row r="495" ht="15.75" customHeight="1">
      <c r="E495" s="4" t="str">
        <f>IFERROR(__xludf.DUMMYFUNCTION("GOOGLETRANSLATE(D495, ""he"", ""en"")"),"#VALUE!")</f>
        <v>#VALUE!</v>
      </c>
    </row>
    <row r="496" ht="15.75" customHeight="1">
      <c r="E496" s="4" t="str">
        <f>IFERROR(__xludf.DUMMYFUNCTION("GOOGLETRANSLATE(D496, ""he"", ""en"")"),"#VALUE!")</f>
        <v>#VALUE!</v>
      </c>
    </row>
    <row r="497" ht="15.75" customHeight="1">
      <c r="E497" s="4" t="str">
        <f>IFERROR(__xludf.DUMMYFUNCTION("GOOGLETRANSLATE(D497, ""he"", ""en"")"),"#VALUE!")</f>
        <v>#VALUE!</v>
      </c>
    </row>
    <row r="498" ht="15.75" customHeight="1">
      <c r="E498" s="4" t="str">
        <f>IFERROR(__xludf.DUMMYFUNCTION("GOOGLETRANSLATE(D498, ""he"", ""en"")"),"#VALUE!")</f>
        <v>#VALUE!</v>
      </c>
    </row>
    <row r="499" ht="15.75" customHeight="1">
      <c r="E499" s="4" t="str">
        <f>IFERROR(__xludf.DUMMYFUNCTION("GOOGLETRANSLATE(D499, ""he"", ""en"")"),"#VALUE!")</f>
        <v>#VALUE!</v>
      </c>
    </row>
    <row r="500" ht="15.75" customHeight="1">
      <c r="E500" s="4" t="str">
        <f>IFERROR(__xludf.DUMMYFUNCTION("GOOGLETRANSLATE(D500, ""he"", ""en"")"),"#VALUE!")</f>
        <v>#VALUE!</v>
      </c>
    </row>
    <row r="501" ht="15.75" customHeight="1">
      <c r="E501" s="4" t="str">
        <f>IFERROR(__xludf.DUMMYFUNCTION("GOOGLETRANSLATE(D501, ""he"", ""en"")"),"#VALUE!")</f>
        <v>#VALUE!</v>
      </c>
    </row>
    <row r="502" ht="15.75" customHeight="1">
      <c r="E502" s="4" t="str">
        <f>IFERROR(__xludf.DUMMYFUNCTION("GOOGLETRANSLATE(D502, ""he"", ""en"")"),"#VALUE!")</f>
        <v>#VALUE!</v>
      </c>
    </row>
    <row r="503" ht="15.75" customHeight="1">
      <c r="E503" s="4" t="str">
        <f>IFERROR(__xludf.DUMMYFUNCTION("GOOGLETRANSLATE(D503, ""he"", ""en"")"),"#VALUE!")</f>
        <v>#VALUE!</v>
      </c>
    </row>
    <row r="504" ht="15.75" customHeight="1">
      <c r="E504" s="4" t="str">
        <f>IFERROR(__xludf.DUMMYFUNCTION("GOOGLETRANSLATE(D504, ""he"", ""en"")"),"#VALUE!")</f>
        <v>#VALUE!</v>
      </c>
    </row>
    <row r="505" ht="15.75" customHeight="1">
      <c r="E505" s="4" t="str">
        <f>IFERROR(__xludf.DUMMYFUNCTION("GOOGLETRANSLATE(D505, ""he"", ""en"")"),"#VALUE!")</f>
        <v>#VALUE!</v>
      </c>
    </row>
    <row r="506" ht="15.75" customHeight="1">
      <c r="E506" s="4" t="str">
        <f>IFERROR(__xludf.DUMMYFUNCTION("GOOGLETRANSLATE(D506, ""he"", ""en"")"),"#VALUE!")</f>
        <v>#VALUE!</v>
      </c>
    </row>
    <row r="507" ht="15.75" customHeight="1">
      <c r="E507" s="4" t="str">
        <f>IFERROR(__xludf.DUMMYFUNCTION("GOOGLETRANSLATE(D507, ""he"", ""en"")"),"#VALUE!")</f>
        <v>#VALUE!</v>
      </c>
    </row>
    <row r="508" ht="15.75" customHeight="1">
      <c r="E508" s="4" t="str">
        <f>IFERROR(__xludf.DUMMYFUNCTION("GOOGLETRANSLATE(D508, ""he"", ""en"")"),"#VALUE!")</f>
        <v>#VALUE!</v>
      </c>
    </row>
    <row r="509" ht="15.75" customHeight="1">
      <c r="E509" s="4" t="str">
        <f>IFERROR(__xludf.DUMMYFUNCTION("GOOGLETRANSLATE(D509, ""he"", ""en"")"),"#VALUE!")</f>
        <v>#VALUE!</v>
      </c>
    </row>
    <row r="510" ht="15.75" customHeight="1">
      <c r="E510" s="4" t="str">
        <f>IFERROR(__xludf.DUMMYFUNCTION("GOOGLETRANSLATE(D510, ""he"", ""en"")"),"#VALUE!")</f>
        <v>#VALUE!</v>
      </c>
    </row>
    <row r="511" ht="15.75" customHeight="1">
      <c r="E511" s="4" t="str">
        <f>IFERROR(__xludf.DUMMYFUNCTION("GOOGLETRANSLATE(D511, ""he"", ""en"")"),"#VALUE!")</f>
        <v>#VALUE!</v>
      </c>
    </row>
    <row r="512" ht="15.75" customHeight="1">
      <c r="E512" s="4" t="str">
        <f>IFERROR(__xludf.DUMMYFUNCTION("GOOGLETRANSLATE(D512, ""he"", ""en"")"),"#VALUE!")</f>
        <v>#VALUE!</v>
      </c>
    </row>
    <row r="513" ht="15.75" customHeight="1">
      <c r="E513" s="4" t="str">
        <f>IFERROR(__xludf.DUMMYFUNCTION("GOOGLETRANSLATE(D513, ""he"", ""en"")"),"#VALUE!")</f>
        <v>#VALUE!</v>
      </c>
    </row>
    <row r="514" ht="15.75" customHeight="1">
      <c r="E514" s="4" t="str">
        <f>IFERROR(__xludf.DUMMYFUNCTION("GOOGLETRANSLATE(D514, ""he"", ""en"")"),"#VALUE!")</f>
        <v>#VALUE!</v>
      </c>
    </row>
    <row r="515" ht="15.75" customHeight="1">
      <c r="E515" s="4" t="str">
        <f>IFERROR(__xludf.DUMMYFUNCTION("GOOGLETRANSLATE(D515, ""he"", ""en"")"),"#VALUE!")</f>
        <v>#VALUE!</v>
      </c>
    </row>
    <row r="516" ht="15.75" customHeight="1">
      <c r="E516" s="4" t="str">
        <f>IFERROR(__xludf.DUMMYFUNCTION("GOOGLETRANSLATE(D516, ""he"", ""en"")"),"#VALUE!")</f>
        <v>#VALUE!</v>
      </c>
    </row>
    <row r="517" ht="15.75" customHeight="1">
      <c r="E517" s="4" t="str">
        <f>IFERROR(__xludf.DUMMYFUNCTION("GOOGLETRANSLATE(D517, ""he"", ""en"")"),"#VALUE!")</f>
        <v>#VALUE!</v>
      </c>
    </row>
    <row r="518" ht="15.75" customHeight="1">
      <c r="E518" s="4" t="str">
        <f>IFERROR(__xludf.DUMMYFUNCTION("GOOGLETRANSLATE(D518, ""he"", ""en"")"),"#VALUE!")</f>
        <v>#VALUE!</v>
      </c>
    </row>
    <row r="519" ht="15.75" customHeight="1">
      <c r="E519" s="4" t="str">
        <f>IFERROR(__xludf.DUMMYFUNCTION("GOOGLETRANSLATE(D519, ""he"", ""en"")"),"#VALUE!")</f>
        <v>#VALUE!</v>
      </c>
    </row>
    <row r="520" ht="15.75" customHeight="1">
      <c r="E520" s="4" t="str">
        <f>IFERROR(__xludf.DUMMYFUNCTION("GOOGLETRANSLATE(D520, ""he"", ""en"")"),"#VALUE!")</f>
        <v>#VALUE!</v>
      </c>
    </row>
    <row r="521" ht="15.75" customHeight="1">
      <c r="E521" s="4" t="str">
        <f>IFERROR(__xludf.DUMMYFUNCTION("GOOGLETRANSLATE(D521, ""he"", ""en"")"),"#VALUE!")</f>
        <v>#VALUE!</v>
      </c>
    </row>
    <row r="522" ht="15.75" customHeight="1">
      <c r="E522" s="4" t="str">
        <f>IFERROR(__xludf.DUMMYFUNCTION("GOOGLETRANSLATE(D522, ""he"", ""en"")"),"#VALUE!")</f>
        <v>#VALUE!</v>
      </c>
    </row>
    <row r="523" ht="15.75" customHeight="1">
      <c r="E523" s="4" t="str">
        <f>IFERROR(__xludf.DUMMYFUNCTION("GOOGLETRANSLATE(D523, ""he"", ""en"")"),"#VALUE!")</f>
        <v>#VALUE!</v>
      </c>
    </row>
    <row r="524" ht="15.75" customHeight="1">
      <c r="E524" s="4" t="str">
        <f>IFERROR(__xludf.DUMMYFUNCTION("GOOGLETRANSLATE(D524, ""he"", ""en"")"),"#VALUE!")</f>
        <v>#VALUE!</v>
      </c>
    </row>
    <row r="525" ht="15.75" customHeight="1">
      <c r="E525" s="4" t="str">
        <f>IFERROR(__xludf.DUMMYFUNCTION("GOOGLETRANSLATE(D525, ""he"", ""en"")"),"#VALUE!")</f>
        <v>#VALUE!</v>
      </c>
    </row>
    <row r="526" ht="15.75" customHeight="1">
      <c r="E526" s="4" t="str">
        <f>IFERROR(__xludf.DUMMYFUNCTION("GOOGLETRANSLATE(D526, ""he"", ""en"")"),"#VALUE!")</f>
        <v>#VALUE!</v>
      </c>
    </row>
    <row r="527" ht="15.75" customHeight="1">
      <c r="E527" s="4" t="str">
        <f>IFERROR(__xludf.DUMMYFUNCTION("GOOGLETRANSLATE(D527, ""he"", ""en"")"),"#VALUE!")</f>
        <v>#VALUE!</v>
      </c>
    </row>
    <row r="528" ht="15.75" customHeight="1">
      <c r="E528" s="4" t="str">
        <f>IFERROR(__xludf.DUMMYFUNCTION("GOOGLETRANSLATE(D528, ""he"", ""en"")"),"#VALUE!")</f>
        <v>#VALUE!</v>
      </c>
    </row>
    <row r="529" ht="15.75" customHeight="1">
      <c r="E529" s="4" t="str">
        <f>IFERROR(__xludf.DUMMYFUNCTION("GOOGLETRANSLATE(D529, ""he"", ""en"")"),"#VALUE!")</f>
        <v>#VALUE!</v>
      </c>
    </row>
    <row r="530" ht="15.75" customHeight="1">
      <c r="E530" s="4" t="str">
        <f>IFERROR(__xludf.DUMMYFUNCTION("GOOGLETRANSLATE(D530, ""he"", ""en"")"),"#VALUE!")</f>
        <v>#VALUE!</v>
      </c>
    </row>
    <row r="531" ht="15.75" customHeight="1">
      <c r="E531" s="4" t="str">
        <f>IFERROR(__xludf.DUMMYFUNCTION("GOOGLETRANSLATE(D531, ""he"", ""en"")"),"#VALUE!")</f>
        <v>#VALUE!</v>
      </c>
    </row>
    <row r="532" ht="15.75" customHeight="1">
      <c r="E532" s="4" t="str">
        <f>IFERROR(__xludf.DUMMYFUNCTION("GOOGLETRANSLATE(D532, ""he"", ""en"")"),"#VALUE!")</f>
        <v>#VALUE!</v>
      </c>
    </row>
    <row r="533" ht="15.75" customHeight="1">
      <c r="E533" s="4" t="str">
        <f>IFERROR(__xludf.DUMMYFUNCTION("GOOGLETRANSLATE(D533, ""he"", ""en"")"),"#VALUE!")</f>
        <v>#VALUE!</v>
      </c>
    </row>
    <row r="534" ht="15.75" customHeight="1">
      <c r="E534" s="4" t="str">
        <f>IFERROR(__xludf.DUMMYFUNCTION("GOOGLETRANSLATE(D534, ""he"", ""en"")"),"#VALUE!")</f>
        <v>#VALUE!</v>
      </c>
    </row>
    <row r="535" ht="15.75" customHeight="1">
      <c r="E535" s="4" t="str">
        <f>IFERROR(__xludf.DUMMYFUNCTION("GOOGLETRANSLATE(D535, ""he"", ""en"")"),"#VALUE!")</f>
        <v>#VALUE!</v>
      </c>
    </row>
    <row r="536" ht="15.75" customHeight="1">
      <c r="E536" s="4" t="str">
        <f>IFERROR(__xludf.DUMMYFUNCTION("GOOGLETRANSLATE(D536, ""he"", ""en"")"),"#VALUE!")</f>
        <v>#VALUE!</v>
      </c>
    </row>
    <row r="537" ht="15.75" customHeight="1">
      <c r="E537" s="4" t="str">
        <f>IFERROR(__xludf.DUMMYFUNCTION("GOOGLETRANSLATE(D537, ""he"", ""en"")"),"#VALUE!")</f>
        <v>#VALUE!</v>
      </c>
    </row>
    <row r="538" ht="15.75" customHeight="1">
      <c r="E538" s="4" t="str">
        <f>IFERROR(__xludf.DUMMYFUNCTION("GOOGLETRANSLATE(D538, ""he"", ""en"")"),"#VALUE!")</f>
        <v>#VALUE!</v>
      </c>
    </row>
    <row r="539" ht="15.75" customHeight="1">
      <c r="E539" s="4" t="str">
        <f>IFERROR(__xludf.DUMMYFUNCTION("GOOGLETRANSLATE(D539, ""he"", ""en"")"),"#VALUE!")</f>
        <v>#VALUE!</v>
      </c>
    </row>
    <row r="540" ht="15.75" customHeight="1">
      <c r="E540" s="4" t="str">
        <f>IFERROR(__xludf.DUMMYFUNCTION("GOOGLETRANSLATE(D540, ""he"", ""en"")"),"#VALUE!")</f>
        <v>#VALUE!</v>
      </c>
    </row>
    <row r="541" ht="15.75" customHeight="1">
      <c r="E541" s="4" t="str">
        <f>IFERROR(__xludf.DUMMYFUNCTION("GOOGLETRANSLATE(D541, ""he"", ""en"")"),"#VALUE!")</f>
        <v>#VALUE!</v>
      </c>
    </row>
    <row r="542" ht="15.75" customHeight="1">
      <c r="E542" s="4" t="str">
        <f>IFERROR(__xludf.DUMMYFUNCTION("GOOGLETRANSLATE(D542, ""he"", ""en"")"),"#VALUE!")</f>
        <v>#VALUE!</v>
      </c>
    </row>
    <row r="543" ht="15.75" customHeight="1">
      <c r="E543" s="4" t="str">
        <f>IFERROR(__xludf.DUMMYFUNCTION("GOOGLETRANSLATE(D543, ""he"", ""en"")"),"#VALUE!")</f>
        <v>#VALUE!</v>
      </c>
    </row>
    <row r="544" ht="15.75" customHeight="1">
      <c r="E544" s="4" t="str">
        <f>IFERROR(__xludf.DUMMYFUNCTION("GOOGLETRANSLATE(D544, ""he"", ""en"")"),"#VALUE!")</f>
        <v>#VALUE!</v>
      </c>
    </row>
    <row r="545" ht="15.75" customHeight="1">
      <c r="E545" s="4" t="str">
        <f>IFERROR(__xludf.DUMMYFUNCTION("GOOGLETRANSLATE(D545, ""he"", ""en"")"),"#VALUE!")</f>
        <v>#VALUE!</v>
      </c>
    </row>
    <row r="546" ht="15.75" customHeight="1">
      <c r="E546" s="4" t="str">
        <f>IFERROR(__xludf.DUMMYFUNCTION("GOOGLETRANSLATE(D546, ""he"", ""en"")"),"#VALUE!")</f>
        <v>#VALUE!</v>
      </c>
    </row>
    <row r="547" ht="15.75" customHeight="1">
      <c r="E547" s="4" t="str">
        <f>IFERROR(__xludf.DUMMYFUNCTION("GOOGLETRANSLATE(D547, ""he"", ""en"")"),"#VALUE!")</f>
        <v>#VALUE!</v>
      </c>
    </row>
    <row r="548" ht="15.75" customHeight="1">
      <c r="E548" s="4" t="str">
        <f>IFERROR(__xludf.DUMMYFUNCTION("GOOGLETRANSLATE(D548, ""he"", ""en"")"),"#VALUE!")</f>
        <v>#VALUE!</v>
      </c>
    </row>
    <row r="549" ht="15.75" customHeight="1">
      <c r="E549" s="4" t="str">
        <f>IFERROR(__xludf.DUMMYFUNCTION("GOOGLETRANSLATE(D549, ""he"", ""en"")"),"#VALUE!")</f>
        <v>#VALUE!</v>
      </c>
    </row>
    <row r="550" ht="15.75" customHeight="1">
      <c r="E550" s="4" t="str">
        <f>IFERROR(__xludf.DUMMYFUNCTION("GOOGLETRANSLATE(D550, ""he"", ""en"")"),"#VALUE!")</f>
        <v>#VALUE!</v>
      </c>
    </row>
    <row r="551" ht="15.75" customHeight="1">
      <c r="E551" s="4" t="str">
        <f>IFERROR(__xludf.DUMMYFUNCTION("GOOGLETRANSLATE(D551, ""he"", ""en"")"),"#VALUE!")</f>
        <v>#VALUE!</v>
      </c>
    </row>
    <row r="552" ht="15.75" customHeight="1">
      <c r="E552" s="4" t="str">
        <f>IFERROR(__xludf.DUMMYFUNCTION("GOOGLETRANSLATE(D552, ""he"", ""en"")"),"#VALUE!")</f>
        <v>#VALUE!</v>
      </c>
    </row>
    <row r="553" ht="15.75" customHeight="1">
      <c r="E553" s="4" t="str">
        <f>IFERROR(__xludf.DUMMYFUNCTION("GOOGLETRANSLATE(D553, ""he"", ""en"")"),"#VALUE!")</f>
        <v>#VALUE!</v>
      </c>
    </row>
    <row r="554" ht="15.75" customHeight="1">
      <c r="E554" s="4" t="str">
        <f>IFERROR(__xludf.DUMMYFUNCTION("GOOGLETRANSLATE(D554, ""he"", ""en"")"),"#VALUE!")</f>
        <v>#VALUE!</v>
      </c>
    </row>
    <row r="555" ht="15.75" customHeight="1">
      <c r="E555" s="4" t="str">
        <f>IFERROR(__xludf.DUMMYFUNCTION("GOOGLETRANSLATE(D555, ""he"", ""en"")"),"#VALUE!")</f>
        <v>#VALUE!</v>
      </c>
    </row>
    <row r="556" ht="15.75" customHeight="1">
      <c r="E556" s="4" t="str">
        <f>IFERROR(__xludf.DUMMYFUNCTION("GOOGLETRANSLATE(D556, ""he"", ""en"")"),"#VALUE!")</f>
        <v>#VALUE!</v>
      </c>
    </row>
    <row r="557" ht="15.75" customHeight="1">
      <c r="E557" s="4" t="str">
        <f>IFERROR(__xludf.DUMMYFUNCTION("GOOGLETRANSLATE(D557, ""he"", ""en"")"),"#VALUE!")</f>
        <v>#VALUE!</v>
      </c>
    </row>
    <row r="558" ht="15.75" customHeight="1">
      <c r="E558" s="4" t="str">
        <f>IFERROR(__xludf.DUMMYFUNCTION("GOOGLETRANSLATE(D558, ""he"", ""en"")"),"#VALUE!")</f>
        <v>#VALUE!</v>
      </c>
    </row>
    <row r="559" ht="15.75" customHeight="1">
      <c r="E559" s="4" t="str">
        <f>IFERROR(__xludf.DUMMYFUNCTION("GOOGLETRANSLATE(D559, ""he"", ""en"")"),"#VALUE!")</f>
        <v>#VALUE!</v>
      </c>
    </row>
    <row r="560" ht="15.75" customHeight="1">
      <c r="E560" s="4" t="str">
        <f>IFERROR(__xludf.DUMMYFUNCTION("GOOGLETRANSLATE(D560, ""he"", ""en"")"),"#VALUE!")</f>
        <v>#VALUE!</v>
      </c>
    </row>
    <row r="561" ht="15.75" customHeight="1">
      <c r="E561" s="4" t="str">
        <f>IFERROR(__xludf.DUMMYFUNCTION("GOOGLETRANSLATE(D561, ""he"", ""en"")"),"#VALUE!")</f>
        <v>#VALUE!</v>
      </c>
    </row>
    <row r="562" ht="15.75" customHeight="1">
      <c r="E562" s="4" t="str">
        <f>IFERROR(__xludf.DUMMYFUNCTION("GOOGLETRANSLATE(D562, ""he"", ""en"")"),"#VALUE!")</f>
        <v>#VALUE!</v>
      </c>
    </row>
    <row r="563" ht="15.75" customHeight="1">
      <c r="E563" s="4" t="str">
        <f>IFERROR(__xludf.DUMMYFUNCTION("GOOGLETRANSLATE(D563, ""he"", ""en"")"),"#VALUE!")</f>
        <v>#VALUE!</v>
      </c>
    </row>
    <row r="564" ht="15.75" customHeight="1">
      <c r="E564" s="4" t="str">
        <f>IFERROR(__xludf.DUMMYFUNCTION("GOOGLETRANSLATE(D564, ""he"", ""en"")"),"#VALUE!")</f>
        <v>#VALUE!</v>
      </c>
    </row>
    <row r="565" ht="15.75" customHeight="1">
      <c r="E565" s="4" t="str">
        <f>IFERROR(__xludf.DUMMYFUNCTION("GOOGLETRANSLATE(D565, ""he"", ""en"")"),"#VALUE!")</f>
        <v>#VALUE!</v>
      </c>
    </row>
    <row r="566" ht="15.75" customHeight="1">
      <c r="E566" s="4" t="str">
        <f>IFERROR(__xludf.DUMMYFUNCTION("GOOGLETRANSLATE(D566, ""he"", ""en"")"),"#VALUE!")</f>
        <v>#VALUE!</v>
      </c>
    </row>
    <row r="567" ht="15.75" customHeight="1">
      <c r="E567" s="4" t="str">
        <f>IFERROR(__xludf.DUMMYFUNCTION("GOOGLETRANSLATE(D567, ""he"", ""en"")"),"#VALUE!")</f>
        <v>#VALUE!</v>
      </c>
    </row>
    <row r="568" ht="15.75" customHeight="1">
      <c r="E568" s="4" t="str">
        <f>IFERROR(__xludf.DUMMYFUNCTION("GOOGLETRANSLATE(D568, ""he"", ""en"")"),"#VALUE!")</f>
        <v>#VALUE!</v>
      </c>
    </row>
    <row r="569" ht="15.75" customHeight="1">
      <c r="E569" s="4" t="str">
        <f>IFERROR(__xludf.DUMMYFUNCTION("GOOGLETRANSLATE(D569, ""he"", ""en"")"),"#VALUE!")</f>
        <v>#VALUE!</v>
      </c>
    </row>
    <row r="570" ht="15.75" customHeight="1">
      <c r="E570" s="4" t="str">
        <f>IFERROR(__xludf.DUMMYFUNCTION("GOOGLETRANSLATE(D570, ""he"", ""en"")"),"#VALUE!")</f>
        <v>#VALUE!</v>
      </c>
    </row>
    <row r="571" ht="15.75" customHeight="1">
      <c r="E571" s="4" t="str">
        <f>IFERROR(__xludf.DUMMYFUNCTION("GOOGLETRANSLATE(D571, ""he"", ""en"")"),"#VALUE!")</f>
        <v>#VALUE!</v>
      </c>
    </row>
    <row r="572" ht="15.75" customHeight="1">
      <c r="E572" s="4" t="str">
        <f>IFERROR(__xludf.DUMMYFUNCTION("GOOGLETRANSLATE(D572, ""he"", ""en"")"),"#VALUE!")</f>
        <v>#VALUE!</v>
      </c>
    </row>
    <row r="573" ht="15.75" customHeight="1">
      <c r="E573" s="4" t="str">
        <f>IFERROR(__xludf.DUMMYFUNCTION("GOOGLETRANSLATE(D573, ""he"", ""en"")"),"#VALUE!")</f>
        <v>#VALUE!</v>
      </c>
    </row>
    <row r="574" ht="15.75" customHeight="1">
      <c r="E574" s="4" t="str">
        <f>IFERROR(__xludf.DUMMYFUNCTION("GOOGLETRANSLATE(D574, ""he"", ""en"")"),"#VALUE!")</f>
        <v>#VALUE!</v>
      </c>
    </row>
    <row r="575" ht="15.75" customHeight="1">
      <c r="E575" s="4" t="str">
        <f>IFERROR(__xludf.DUMMYFUNCTION("GOOGLETRANSLATE(D575, ""he"", ""en"")"),"#VALUE!")</f>
        <v>#VALUE!</v>
      </c>
    </row>
    <row r="576" ht="15.75" customHeight="1">
      <c r="E576" s="4" t="str">
        <f>IFERROR(__xludf.DUMMYFUNCTION("GOOGLETRANSLATE(D576, ""he"", ""en"")"),"#VALUE!")</f>
        <v>#VALUE!</v>
      </c>
    </row>
    <row r="577" ht="15.75" customHeight="1">
      <c r="E577" s="4" t="str">
        <f>IFERROR(__xludf.DUMMYFUNCTION("GOOGLETRANSLATE(D577, ""he"", ""en"")"),"#VALUE!")</f>
        <v>#VALUE!</v>
      </c>
    </row>
    <row r="578" ht="15.75" customHeight="1">
      <c r="E578" s="4" t="str">
        <f>IFERROR(__xludf.DUMMYFUNCTION("GOOGLETRANSLATE(D578, ""he"", ""en"")"),"#VALUE!")</f>
        <v>#VALUE!</v>
      </c>
    </row>
    <row r="579" ht="15.75" customHeight="1">
      <c r="E579" s="4" t="str">
        <f>IFERROR(__xludf.DUMMYFUNCTION("GOOGLETRANSLATE(D579, ""he"", ""en"")"),"#VALUE!")</f>
        <v>#VALUE!</v>
      </c>
    </row>
    <row r="580" ht="15.75" customHeight="1">
      <c r="E580" s="4" t="str">
        <f>IFERROR(__xludf.DUMMYFUNCTION("GOOGLETRANSLATE(D580, ""he"", ""en"")"),"#VALUE!")</f>
        <v>#VALUE!</v>
      </c>
    </row>
    <row r="581" ht="15.75" customHeight="1">
      <c r="E581" s="4" t="str">
        <f>IFERROR(__xludf.DUMMYFUNCTION("GOOGLETRANSLATE(D581, ""he"", ""en"")"),"#VALUE!")</f>
        <v>#VALUE!</v>
      </c>
    </row>
    <row r="582" ht="15.75" customHeight="1">
      <c r="E582" s="4" t="str">
        <f>IFERROR(__xludf.DUMMYFUNCTION("GOOGLETRANSLATE(D582, ""he"", ""en"")"),"#VALUE!")</f>
        <v>#VALUE!</v>
      </c>
    </row>
    <row r="583" ht="15.75" customHeight="1">
      <c r="E583" s="4" t="str">
        <f>IFERROR(__xludf.DUMMYFUNCTION("GOOGLETRANSLATE(D583, ""he"", ""en"")"),"#VALUE!")</f>
        <v>#VALUE!</v>
      </c>
    </row>
    <row r="584" ht="15.75" customHeight="1">
      <c r="E584" s="4" t="str">
        <f>IFERROR(__xludf.DUMMYFUNCTION("GOOGLETRANSLATE(D584, ""he"", ""en"")"),"#VALUE!")</f>
        <v>#VALUE!</v>
      </c>
    </row>
    <row r="585" ht="15.75" customHeight="1">
      <c r="E585" s="4" t="str">
        <f>IFERROR(__xludf.DUMMYFUNCTION("GOOGLETRANSLATE(D585, ""he"", ""en"")"),"#VALUE!")</f>
        <v>#VALUE!</v>
      </c>
    </row>
    <row r="586" ht="15.75" customHeight="1">
      <c r="E586" s="4" t="str">
        <f>IFERROR(__xludf.DUMMYFUNCTION("GOOGLETRANSLATE(D586, ""he"", ""en"")"),"#VALUE!")</f>
        <v>#VALUE!</v>
      </c>
    </row>
    <row r="587" ht="15.75" customHeight="1">
      <c r="E587" s="4" t="str">
        <f>IFERROR(__xludf.DUMMYFUNCTION("GOOGLETRANSLATE(D587, ""he"", ""en"")"),"#VALUE!")</f>
        <v>#VALUE!</v>
      </c>
    </row>
    <row r="588" ht="15.75" customHeight="1">
      <c r="E588" s="4" t="str">
        <f>IFERROR(__xludf.DUMMYFUNCTION("GOOGLETRANSLATE(D588, ""he"", ""en"")"),"#VALUE!")</f>
        <v>#VALUE!</v>
      </c>
    </row>
    <row r="589" ht="15.75" customHeight="1">
      <c r="E589" s="4" t="str">
        <f>IFERROR(__xludf.DUMMYFUNCTION("GOOGLETRANSLATE(D589, ""he"", ""en"")"),"#VALUE!")</f>
        <v>#VALUE!</v>
      </c>
    </row>
    <row r="590" ht="15.75" customHeight="1">
      <c r="E590" s="4" t="str">
        <f>IFERROR(__xludf.DUMMYFUNCTION("GOOGLETRANSLATE(D590, ""he"", ""en"")"),"#VALUE!")</f>
        <v>#VALUE!</v>
      </c>
    </row>
    <row r="591" ht="15.75" customHeight="1">
      <c r="E591" s="4" t="str">
        <f>IFERROR(__xludf.DUMMYFUNCTION("GOOGLETRANSLATE(D591, ""he"", ""en"")"),"#VALUE!")</f>
        <v>#VALUE!</v>
      </c>
    </row>
    <row r="592" ht="15.75" customHeight="1">
      <c r="E592" s="4" t="str">
        <f>IFERROR(__xludf.DUMMYFUNCTION("GOOGLETRANSLATE(D592, ""he"", ""en"")"),"#VALUE!")</f>
        <v>#VALUE!</v>
      </c>
    </row>
    <row r="593" ht="15.75" customHeight="1">
      <c r="E593" s="4" t="str">
        <f>IFERROR(__xludf.DUMMYFUNCTION("GOOGLETRANSLATE(D593, ""he"", ""en"")"),"#VALUE!")</f>
        <v>#VALUE!</v>
      </c>
    </row>
    <row r="594" ht="15.75" customHeight="1">
      <c r="E594" s="4" t="str">
        <f>IFERROR(__xludf.DUMMYFUNCTION("GOOGLETRANSLATE(D594, ""he"", ""en"")"),"#VALUE!")</f>
        <v>#VALUE!</v>
      </c>
    </row>
    <row r="595" ht="15.75" customHeight="1">
      <c r="E595" s="4" t="str">
        <f>IFERROR(__xludf.DUMMYFUNCTION("GOOGLETRANSLATE(D595, ""he"", ""en"")"),"#VALUE!")</f>
        <v>#VALUE!</v>
      </c>
    </row>
    <row r="596" ht="15.75" customHeight="1">
      <c r="E596" s="4" t="str">
        <f>IFERROR(__xludf.DUMMYFUNCTION("GOOGLETRANSLATE(D596, ""he"", ""en"")"),"#VALUE!")</f>
        <v>#VALUE!</v>
      </c>
    </row>
    <row r="597" ht="15.75" customHeight="1">
      <c r="E597" s="4" t="str">
        <f>IFERROR(__xludf.DUMMYFUNCTION("GOOGLETRANSLATE(D597, ""he"", ""en"")"),"#VALUE!")</f>
        <v>#VALUE!</v>
      </c>
    </row>
    <row r="598" ht="15.75" customHeight="1">
      <c r="E598" s="4" t="str">
        <f>IFERROR(__xludf.DUMMYFUNCTION("GOOGLETRANSLATE(D598, ""he"", ""en"")"),"#VALUE!")</f>
        <v>#VALUE!</v>
      </c>
    </row>
    <row r="599" ht="15.75" customHeight="1">
      <c r="E599" s="4" t="str">
        <f>IFERROR(__xludf.DUMMYFUNCTION("GOOGLETRANSLATE(D599, ""he"", ""en"")"),"#VALUE!")</f>
        <v>#VALUE!</v>
      </c>
    </row>
    <row r="600" ht="15.75" customHeight="1">
      <c r="E600" s="4" t="str">
        <f>IFERROR(__xludf.DUMMYFUNCTION("GOOGLETRANSLATE(D600, ""he"", ""en"")"),"#VALUE!")</f>
        <v>#VALUE!</v>
      </c>
    </row>
    <row r="601" ht="15.75" customHeight="1">
      <c r="E601" s="4" t="str">
        <f>IFERROR(__xludf.DUMMYFUNCTION("GOOGLETRANSLATE(D601, ""he"", ""en"")"),"#VALUE!")</f>
        <v>#VALUE!</v>
      </c>
    </row>
    <row r="602" ht="15.75" customHeight="1">
      <c r="E602" s="4" t="str">
        <f>IFERROR(__xludf.DUMMYFUNCTION("GOOGLETRANSLATE(D602, ""he"", ""en"")"),"#VALUE!")</f>
        <v>#VALUE!</v>
      </c>
    </row>
    <row r="603" ht="15.75" customHeight="1">
      <c r="E603" s="4" t="str">
        <f>IFERROR(__xludf.DUMMYFUNCTION("GOOGLETRANSLATE(D603, ""he"", ""en"")"),"#VALUE!")</f>
        <v>#VALUE!</v>
      </c>
    </row>
    <row r="604" ht="15.75" customHeight="1">
      <c r="E604" s="4" t="str">
        <f>IFERROR(__xludf.DUMMYFUNCTION("GOOGLETRANSLATE(D604, ""he"", ""en"")"),"#VALUE!")</f>
        <v>#VALUE!</v>
      </c>
    </row>
    <row r="605" ht="15.75" customHeight="1">
      <c r="E605" s="4" t="str">
        <f>IFERROR(__xludf.DUMMYFUNCTION("GOOGLETRANSLATE(D605, ""he"", ""en"")"),"#VALUE!")</f>
        <v>#VALUE!</v>
      </c>
    </row>
    <row r="606" ht="15.75" customHeight="1">
      <c r="E606" s="4" t="str">
        <f>IFERROR(__xludf.DUMMYFUNCTION("GOOGLETRANSLATE(D606, ""he"", ""en"")"),"#VALUE!")</f>
        <v>#VALUE!</v>
      </c>
    </row>
    <row r="607" ht="15.75" customHeight="1">
      <c r="E607" s="4" t="str">
        <f>IFERROR(__xludf.DUMMYFUNCTION("GOOGLETRANSLATE(D607, ""he"", ""en"")"),"#VALUE!")</f>
        <v>#VALUE!</v>
      </c>
    </row>
    <row r="608" ht="15.75" customHeight="1">
      <c r="E608" s="4" t="str">
        <f>IFERROR(__xludf.DUMMYFUNCTION("GOOGLETRANSLATE(D608, ""he"", ""en"")"),"#VALUE!")</f>
        <v>#VALUE!</v>
      </c>
    </row>
    <row r="609" ht="15.75" customHeight="1">
      <c r="E609" s="4" t="str">
        <f>IFERROR(__xludf.DUMMYFUNCTION("GOOGLETRANSLATE(D609, ""he"", ""en"")"),"#VALUE!")</f>
        <v>#VALUE!</v>
      </c>
    </row>
    <row r="610" ht="15.75" customHeight="1">
      <c r="E610" s="4" t="str">
        <f>IFERROR(__xludf.DUMMYFUNCTION("GOOGLETRANSLATE(D610, ""he"", ""en"")"),"#VALUE!")</f>
        <v>#VALUE!</v>
      </c>
    </row>
    <row r="611" ht="15.75" customHeight="1">
      <c r="E611" s="4" t="str">
        <f>IFERROR(__xludf.DUMMYFUNCTION("GOOGLETRANSLATE(D611, ""he"", ""en"")"),"#VALUE!")</f>
        <v>#VALUE!</v>
      </c>
    </row>
    <row r="612" ht="15.75" customHeight="1">
      <c r="E612" s="4" t="str">
        <f>IFERROR(__xludf.DUMMYFUNCTION("GOOGLETRANSLATE(D612, ""he"", ""en"")"),"#VALUE!")</f>
        <v>#VALUE!</v>
      </c>
    </row>
    <row r="613" ht="15.75" customHeight="1">
      <c r="E613" s="4" t="str">
        <f>IFERROR(__xludf.DUMMYFUNCTION("GOOGLETRANSLATE(D613, ""he"", ""en"")"),"#VALUE!")</f>
        <v>#VALUE!</v>
      </c>
    </row>
    <row r="614" ht="15.75" customHeight="1">
      <c r="E614" s="4" t="str">
        <f>IFERROR(__xludf.DUMMYFUNCTION("GOOGLETRANSLATE(D614, ""he"", ""en"")"),"#VALUE!")</f>
        <v>#VALUE!</v>
      </c>
    </row>
    <row r="615" ht="15.75" customHeight="1">
      <c r="E615" s="4" t="str">
        <f>IFERROR(__xludf.DUMMYFUNCTION("GOOGLETRANSLATE(D615, ""he"", ""en"")"),"#VALUE!")</f>
        <v>#VALUE!</v>
      </c>
    </row>
    <row r="616" ht="15.75" customHeight="1">
      <c r="E616" s="4" t="str">
        <f>IFERROR(__xludf.DUMMYFUNCTION("GOOGLETRANSLATE(D616, ""he"", ""en"")"),"#VALUE!")</f>
        <v>#VALUE!</v>
      </c>
    </row>
    <row r="617" ht="15.75" customHeight="1">
      <c r="E617" s="4" t="str">
        <f>IFERROR(__xludf.DUMMYFUNCTION("GOOGLETRANSLATE(D617, ""he"", ""en"")"),"#VALUE!")</f>
        <v>#VALUE!</v>
      </c>
    </row>
    <row r="618" ht="15.75" customHeight="1">
      <c r="E618" s="4" t="str">
        <f>IFERROR(__xludf.DUMMYFUNCTION("GOOGLETRANSLATE(D618, ""he"", ""en"")"),"#VALUE!")</f>
        <v>#VALUE!</v>
      </c>
    </row>
    <row r="619" ht="15.75" customHeight="1">
      <c r="E619" s="4" t="str">
        <f>IFERROR(__xludf.DUMMYFUNCTION("GOOGLETRANSLATE(D619, ""he"", ""en"")"),"#VALUE!")</f>
        <v>#VALUE!</v>
      </c>
    </row>
    <row r="620" ht="15.75" customHeight="1">
      <c r="E620" s="4" t="str">
        <f>IFERROR(__xludf.DUMMYFUNCTION("GOOGLETRANSLATE(D620, ""he"", ""en"")"),"#VALUE!")</f>
        <v>#VALUE!</v>
      </c>
    </row>
    <row r="621" ht="15.75" customHeight="1">
      <c r="E621" s="4" t="str">
        <f>IFERROR(__xludf.DUMMYFUNCTION("GOOGLETRANSLATE(D621, ""he"", ""en"")"),"#VALUE!")</f>
        <v>#VALUE!</v>
      </c>
    </row>
    <row r="622" ht="15.75" customHeight="1">
      <c r="E622" s="4" t="str">
        <f>IFERROR(__xludf.DUMMYFUNCTION("GOOGLETRANSLATE(D622, ""he"", ""en"")"),"#VALUE!")</f>
        <v>#VALUE!</v>
      </c>
    </row>
    <row r="623" ht="15.75" customHeight="1">
      <c r="E623" s="4" t="str">
        <f>IFERROR(__xludf.DUMMYFUNCTION("GOOGLETRANSLATE(D623, ""he"", ""en"")"),"#VALUE!")</f>
        <v>#VALUE!</v>
      </c>
    </row>
    <row r="624" ht="15.75" customHeight="1">
      <c r="E624" s="4" t="str">
        <f>IFERROR(__xludf.DUMMYFUNCTION("GOOGLETRANSLATE(D624, ""he"", ""en"")"),"#VALUE!")</f>
        <v>#VALUE!</v>
      </c>
    </row>
    <row r="625" ht="15.75" customHeight="1">
      <c r="E625" s="4" t="str">
        <f>IFERROR(__xludf.DUMMYFUNCTION("GOOGLETRANSLATE(D625, ""he"", ""en"")"),"#VALUE!")</f>
        <v>#VALUE!</v>
      </c>
    </row>
    <row r="626" ht="15.75" customHeight="1">
      <c r="E626" s="4" t="str">
        <f>IFERROR(__xludf.DUMMYFUNCTION("GOOGLETRANSLATE(D626, ""he"", ""en"")"),"#VALUE!")</f>
        <v>#VALUE!</v>
      </c>
    </row>
    <row r="627" ht="15.75" customHeight="1">
      <c r="E627" s="4" t="str">
        <f>IFERROR(__xludf.DUMMYFUNCTION("GOOGLETRANSLATE(D627, ""he"", ""en"")"),"#VALUE!")</f>
        <v>#VALUE!</v>
      </c>
    </row>
    <row r="628" ht="15.75" customHeight="1">
      <c r="E628" s="4" t="str">
        <f>IFERROR(__xludf.DUMMYFUNCTION("GOOGLETRANSLATE(D628, ""he"", ""en"")"),"#VALUE!")</f>
        <v>#VALUE!</v>
      </c>
    </row>
    <row r="629" ht="15.75" customHeight="1">
      <c r="E629" s="4" t="str">
        <f>IFERROR(__xludf.DUMMYFUNCTION("GOOGLETRANSLATE(D629, ""he"", ""en"")"),"#VALUE!")</f>
        <v>#VALUE!</v>
      </c>
    </row>
    <row r="630" ht="15.75" customHeight="1">
      <c r="E630" s="4" t="str">
        <f>IFERROR(__xludf.DUMMYFUNCTION("GOOGLETRANSLATE(D630, ""he"", ""en"")"),"#VALUE!")</f>
        <v>#VALUE!</v>
      </c>
    </row>
    <row r="631" ht="15.75" customHeight="1">
      <c r="E631" s="4" t="str">
        <f>IFERROR(__xludf.DUMMYFUNCTION("GOOGLETRANSLATE(D631, ""he"", ""en"")"),"#VALUE!")</f>
        <v>#VALUE!</v>
      </c>
    </row>
    <row r="632" ht="15.75" customHeight="1">
      <c r="E632" s="4" t="str">
        <f>IFERROR(__xludf.DUMMYFUNCTION("GOOGLETRANSLATE(D632, ""he"", ""en"")"),"#VALUE!")</f>
        <v>#VALUE!</v>
      </c>
    </row>
    <row r="633" ht="15.75" customHeight="1">
      <c r="E633" s="4" t="str">
        <f>IFERROR(__xludf.DUMMYFUNCTION("GOOGLETRANSLATE(D633, ""he"", ""en"")"),"#VALUE!")</f>
        <v>#VALUE!</v>
      </c>
    </row>
    <row r="634" ht="15.75" customHeight="1">
      <c r="E634" s="4" t="str">
        <f>IFERROR(__xludf.DUMMYFUNCTION("GOOGLETRANSLATE(D634, ""he"", ""en"")"),"#VALUE!")</f>
        <v>#VALUE!</v>
      </c>
    </row>
    <row r="635" ht="15.75" customHeight="1">
      <c r="E635" s="4" t="str">
        <f>IFERROR(__xludf.DUMMYFUNCTION("GOOGLETRANSLATE(D635, ""he"", ""en"")"),"#VALUE!")</f>
        <v>#VALUE!</v>
      </c>
    </row>
    <row r="636" ht="15.75" customHeight="1">
      <c r="E636" s="4" t="str">
        <f>IFERROR(__xludf.DUMMYFUNCTION("GOOGLETRANSLATE(D636, ""he"", ""en"")"),"#VALUE!")</f>
        <v>#VALUE!</v>
      </c>
    </row>
    <row r="637" ht="15.75" customHeight="1">
      <c r="E637" s="4" t="str">
        <f>IFERROR(__xludf.DUMMYFUNCTION("GOOGLETRANSLATE(D637, ""he"", ""en"")"),"#VALUE!")</f>
        <v>#VALUE!</v>
      </c>
    </row>
    <row r="638" ht="15.75" customHeight="1">
      <c r="E638" s="4" t="str">
        <f>IFERROR(__xludf.DUMMYFUNCTION("GOOGLETRANSLATE(D638, ""he"", ""en"")"),"#VALUE!")</f>
        <v>#VALUE!</v>
      </c>
    </row>
    <row r="639" ht="15.75" customHeight="1">
      <c r="E639" s="4" t="str">
        <f>IFERROR(__xludf.DUMMYFUNCTION("GOOGLETRANSLATE(D639, ""he"", ""en"")"),"#VALUE!")</f>
        <v>#VALUE!</v>
      </c>
    </row>
    <row r="640" ht="15.75" customHeight="1">
      <c r="E640" s="4" t="str">
        <f>IFERROR(__xludf.DUMMYFUNCTION("GOOGLETRANSLATE(D640, ""he"", ""en"")"),"#VALUE!")</f>
        <v>#VALUE!</v>
      </c>
    </row>
    <row r="641" ht="15.75" customHeight="1">
      <c r="E641" s="4" t="str">
        <f>IFERROR(__xludf.DUMMYFUNCTION("GOOGLETRANSLATE(D641, ""he"", ""en"")"),"#VALUE!")</f>
        <v>#VALUE!</v>
      </c>
    </row>
    <row r="642" ht="15.75" customHeight="1">
      <c r="E642" s="4" t="str">
        <f>IFERROR(__xludf.DUMMYFUNCTION("GOOGLETRANSLATE(D642, ""he"", ""en"")"),"#VALUE!")</f>
        <v>#VALUE!</v>
      </c>
    </row>
    <row r="643" ht="15.75" customHeight="1">
      <c r="E643" s="4" t="str">
        <f>IFERROR(__xludf.DUMMYFUNCTION("GOOGLETRANSLATE(D643, ""he"", ""en"")"),"#VALUE!")</f>
        <v>#VALUE!</v>
      </c>
    </row>
    <row r="644" ht="15.75" customHeight="1">
      <c r="E644" s="4" t="str">
        <f>IFERROR(__xludf.DUMMYFUNCTION("GOOGLETRANSLATE(D644, ""he"", ""en"")"),"#VALUE!")</f>
        <v>#VALUE!</v>
      </c>
    </row>
    <row r="645" ht="15.75" customHeight="1">
      <c r="E645" s="4" t="str">
        <f>IFERROR(__xludf.DUMMYFUNCTION("GOOGLETRANSLATE(D645, ""he"", ""en"")"),"#VALUE!")</f>
        <v>#VALUE!</v>
      </c>
    </row>
    <row r="646" ht="15.75" customHeight="1">
      <c r="E646" s="4" t="str">
        <f>IFERROR(__xludf.DUMMYFUNCTION("GOOGLETRANSLATE(D646, ""he"", ""en"")"),"#VALUE!")</f>
        <v>#VALUE!</v>
      </c>
    </row>
    <row r="647" ht="15.75" customHeight="1">
      <c r="E647" s="4" t="str">
        <f>IFERROR(__xludf.DUMMYFUNCTION("GOOGLETRANSLATE(D647, ""he"", ""en"")"),"#VALUE!")</f>
        <v>#VALUE!</v>
      </c>
    </row>
    <row r="648" ht="15.75" customHeight="1">
      <c r="E648" s="4" t="str">
        <f>IFERROR(__xludf.DUMMYFUNCTION("GOOGLETRANSLATE(D648, ""he"", ""en"")"),"#VALUE!")</f>
        <v>#VALUE!</v>
      </c>
    </row>
    <row r="649" ht="15.75" customHeight="1">
      <c r="E649" s="4" t="str">
        <f>IFERROR(__xludf.DUMMYFUNCTION("GOOGLETRANSLATE(D649, ""he"", ""en"")"),"#VALUE!")</f>
        <v>#VALUE!</v>
      </c>
    </row>
    <row r="650" ht="15.75" customHeight="1">
      <c r="E650" s="4" t="str">
        <f>IFERROR(__xludf.DUMMYFUNCTION("GOOGLETRANSLATE(D650, ""he"", ""en"")"),"#VALUE!")</f>
        <v>#VALUE!</v>
      </c>
    </row>
    <row r="651" ht="15.75" customHeight="1">
      <c r="E651" s="4" t="str">
        <f>IFERROR(__xludf.DUMMYFUNCTION("GOOGLETRANSLATE(D651, ""he"", ""en"")"),"#VALUE!")</f>
        <v>#VALUE!</v>
      </c>
    </row>
    <row r="652" ht="15.75" customHeight="1">
      <c r="E652" s="4" t="str">
        <f>IFERROR(__xludf.DUMMYFUNCTION("GOOGLETRANSLATE(D652, ""he"", ""en"")"),"#VALUE!")</f>
        <v>#VALUE!</v>
      </c>
    </row>
    <row r="653" ht="15.75" customHeight="1">
      <c r="E653" s="4" t="str">
        <f>IFERROR(__xludf.DUMMYFUNCTION("GOOGLETRANSLATE(D653, ""he"", ""en"")"),"#VALUE!")</f>
        <v>#VALUE!</v>
      </c>
    </row>
    <row r="654" ht="15.75" customHeight="1">
      <c r="E654" s="4" t="str">
        <f>IFERROR(__xludf.DUMMYFUNCTION("GOOGLETRANSLATE(D654, ""he"", ""en"")"),"#VALUE!")</f>
        <v>#VALUE!</v>
      </c>
    </row>
    <row r="655" ht="15.75" customHeight="1">
      <c r="E655" s="4" t="str">
        <f>IFERROR(__xludf.DUMMYFUNCTION("GOOGLETRANSLATE(D655, ""he"", ""en"")"),"#VALUE!")</f>
        <v>#VALUE!</v>
      </c>
    </row>
    <row r="656" ht="15.75" customHeight="1">
      <c r="E656" s="4" t="str">
        <f>IFERROR(__xludf.DUMMYFUNCTION("GOOGLETRANSLATE(D656, ""he"", ""en"")"),"#VALUE!")</f>
        <v>#VALUE!</v>
      </c>
    </row>
    <row r="657" ht="15.75" customHeight="1">
      <c r="E657" s="4" t="str">
        <f>IFERROR(__xludf.DUMMYFUNCTION("GOOGLETRANSLATE(D657, ""he"", ""en"")"),"#VALUE!")</f>
        <v>#VALUE!</v>
      </c>
    </row>
    <row r="658" ht="15.75" customHeight="1">
      <c r="E658" s="4" t="str">
        <f>IFERROR(__xludf.DUMMYFUNCTION("GOOGLETRANSLATE(D658, ""he"", ""en"")"),"#VALUE!")</f>
        <v>#VALUE!</v>
      </c>
    </row>
    <row r="659" ht="15.75" customHeight="1">
      <c r="E659" s="4" t="str">
        <f>IFERROR(__xludf.DUMMYFUNCTION("GOOGLETRANSLATE(D659, ""he"", ""en"")"),"#VALUE!")</f>
        <v>#VALUE!</v>
      </c>
    </row>
    <row r="660" ht="15.75" customHeight="1">
      <c r="E660" s="4" t="str">
        <f>IFERROR(__xludf.DUMMYFUNCTION("GOOGLETRANSLATE(D660, ""he"", ""en"")"),"#VALUE!")</f>
        <v>#VALUE!</v>
      </c>
    </row>
    <row r="661" ht="15.75" customHeight="1">
      <c r="E661" s="4" t="str">
        <f>IFERROR(__xludf.DUMMYFUNCTION("GOOGLETRANSLATE(D661, ""he"", ""en"")"),"#VALUE!")</f>
        <v>#VALUE!</v>
      </c>
    </row>
    <row r="662" ht="15.75" customHeight="1">
      <c r="E662" s="4" t="str">
        <f>IFERROR(__xludf.DUMMYFUNCTION("GOOGLETRANSLATE(D662, ""he"", ""en"")"),"#VALUE!")</f>
        <v>#VALUE!</v>
      </c>
    </row>
    <row r="663" ht="15.75" customHeight="1">
      <c r="E663" s="4" t="str">
        <f>IFERROR(__xludf.DUMMYFUNCTION("GOOGLETRANSLATE(D663, ""he"", ""en"")"),"#VALUE!")</f>
        <v>#VALUE!</v>
      </c>
    </row>
    <row r="664" ht="15.75" customHeight="1">
      <c r="E664" s="4" t="str">
        <f>IFERROR(__xludf.DUMMYFUNCTION("GOOGLETRANSLATE(D664, ""he"", ""en"")"),"#VALUE!")</f>
        <v>#VALUE!</v>
      </c>
    </row>
    <row r="665" ht="15.75" customHeight="1">
      <c r="E665" s="4" t="str">
        <f>IFERROR(__xludf.DUMMYFUNCTION("GOOGLETRANSLATE(D665, ""he"", ""en"")"),"#VALUE!")</f>
        <v>#VALUE!</v>
      </c>
    </row>
    <row r="666" ht="15.75" customHeight="1">
      <c r="E666" s="4" t="str">
        <f>IFERROR(__xludf.DUMMYFUNCTION("GOOGLETRANSLATE(D666, ""he"", ""en"")"),"#VALUE!")</f>
        <v>#VALUE!</v>
      </c>
    </row>
    <row r="667" ht="15.75" customHeight="1">
      <c r="E667" s="4" t="str">
        <f>IFERROR(__xludf.DUMMYFUNCTION("GOOGLETRANSLATE(D667, ""he"", ""en"")"),"#VALUE!")</f>
        <v>#VALUE!</v>
      </c>
    </row>
    <row r="668" ht="15.75" customHeight="1">
      <c r="E668" s="4" t="str">
        <f>IFERROR(__xludf.DUMMYFUNCTION("GOOGLETRANSLATE(D668, ""he"", ""en"")"),"#VALUE!")</f>
        <v>#VALUE!</v>
      </c>
    </row>
    <row r="669" ht="15.75" customHeight="1">
      <c r="E669" s="4" t="str">
        <f>IFERROR(__xludf.DUMMYFUNCTION("GOOGLETRANSLATE(D669, ""he"", ""en"")"),"#VALUE!")</f>
        <v>#VALUE!</v>
      </c>
    </row>
    <row r="670" ht="15.75" customHeight="1">
      <c r="E670" s="4" t="str">
        <f>IFERROR(__xludf.DUMMYFUNCTION("GOOGLETRANSLATE(D670, ""he"", ""en"")"),"#VALUE!")</f>
        <v>#VALUE!</v>
      </c>
    </row>
    <row r="671" ht="15.75" customHeight="1">
      <c r="E671" s="4" t="str">
        <f>IFERROR(__xludf.DUMMYFUNCTION("GOOGLETRANSLATE(D671, ""he"", ""en"")"),"#VALUE!")</f>
        <v>#VALUE!</v>
      </c>
    </row>
    <row r="672" ht="15.75" customHeight="1">
      <c r="E672" s="4" t="str">
        <f>IFERROR(__xludf.DUMMYFUNCTION("GOOGLETRANSLATE(D672, ""he"", ""en"")"),"#VALUE!")</f>
        <v>#VALUE!</v>
      </c>
    </row>
    <row r="673" ht="15.75" customHeight="1">
      <c r="E673" s="4" t="str">
        <f>IFERROR(__xludf.DUMMYFUNCTION("GOOGLETRANSLATE(D673, ""he"", ""en"")"),"#VALUE!")</f>
        <v>#VALUE!</v>
      </c>
    </row>
    <row r="674" ht="15.75" customHeight="1">
      <c r="E674" s="4" t="str">
        <f>IFERROR(__xludf.DUMMYFUNCTION("GOOGLETRANSLATE(D674, ""he"", ""en"")"),"#VALUE!")</f>
        <v>#VALUE!</v>
      </c>
    </row>
    <row r="675" ht="15.75" customHeight="1">
      <c r="E675" s="4" t="str">
        <f>IFERROR(__xludf.DUMMYFUNCTION("GOOGLETRANSLATE(D675, ""he"", ""en"")"),"#VALUE!")</f>
        <v>#VALUE!</v>
      </c>
    </row>
    <row r="676" ht="15.75" customHeight="1">
      <c r="E676" s="4" t="str">
        <f>IFERROR(__xludf.DUMMYFUNCTION("GOOGLETRANSLATE(D676, ""he"", ""en"")"),"#VALUE!")</f>
        <v>#VALUE!</v>
      </c>
    </row>
    <row r="677" ht="15.75" customHeight="1">
      <c r="E677" s="4" t="str">
        <f>IFERROR(__xludf.DUMMYFUNCTION("GOOGLETRANSLATE(D677, ""he"", ""en"")"),"#VALUE!")</f>
        <v>#VALUE!</v>
      </c>
    </row>
    <row r="678" ht="15.75" customHeight="1">
      <c r="E678" s="4" t="str">
        <f>IFERROR(__xludf.DUMMYFUNCTION("GOOGLETRANSLATE(D678, ""he"", ""en"")"),"#VALUE!")</f>
        <v>#VALUE!</v>
      </c>
    </row>
    <row r="679" ht="15.75" customHeight="1">
      <c r="E679" s="4" t="str">
        <f>IFERROR(__xludf.DUMMYFUNCTION("GOOGLETRANSLATE(D679, ""he"", ""en"")"),"#VALUE!")</f>
        <v>#VALUE!</v>
      </c>
    </row>
    <row r="680" ht="15.75" customHeight="1">
      <c r="E680" s="4" t="str">
        <f>IFERROR(__xludf.DUMMYFUNCTION("GOOGLETRANSLATE(D680, ""he"", ""en"")"),"#VALUE!")</f>
        <v>#VALUE!</v>
      </c>
    </row>
    <row r="681" ht="15.75" customHeight="1">
      <c r="E681" s="4" t="str">
        <f>IFERROR(__xludf.DUMMYFUNCTION("GOOGLETRANSLATE(D681, ""he"", ""en"")"),"#VALUE!")</f>
        <v>#VALUE!</v>
      </c>
    </row>
    <row r="682" ht="15.75" customHeight="1">
      <c r="E682" s="4" t="str">
        <f>IFERROR(__xludf.DUMMYFUNCTION("GOOGLETRANSLATE(D682, ""he"", ""en"")"),"#VALUE!")</f>
        <v>#VALUE!</v>
      </c>
    </row>
    <row r="683" ht="15.75" customHeight="1">
      <c r="E683" s="4" t="str">
        <f>IFERROR(__xludf.DUMMYFUNCTION("GOOGLETRANSLATE(D683, ""he"", ""en"")"),"#VALUE!")</f>
        <v>#VALUE!</v>
      </c>
    </row>
    <row r="684" ht="15.75" customHeight="1">
      <c r="E684" s="4" t="str">
        <f>IFERROR(__xludf.DUMMYFUNCTION("GOOGLETRANSLATE(D684, ""he"", ""en"")"),"#VALUE!")</f>
        <v>#VALUE!</v>
      </c>
    </row>
    <row r="685" ht="15.75" customHeight="1">
      <c r="E685" s="4" t="str">
        <f>IFERROR(__xludf.DUMMYFUNCTION("GOOGLETRANSLATE(D685, ""he"", ""en"")"),"#VALUE!")</f>
        <v>#VALUE!</v>
      </c>
    </row>
    <row r="686" ht="15.75" customHeight="1">
      <c r="E686" s="4" t="str">
        <f>IFERROR(__xludf.DUMMYFUNCTION("GOOGLETRANSLATE(D686, ""he"", ""en"")"),"#VALUE!")</f>
        <v>#VALUE!</v>
      </c>
    </row>
    <row r="687" ht="15.75" customHeight="1">
      <c r="E687" s="4" t="str">
        <f>IFERROR(__xludf.DUMMYFUNCTION("GOOGLETRANSLATE(D687, ""he"", ""en"")"),"#VALUE!")</f>
        <v>#VALUE!</v>
      </c>
    </row>
    <row r="688" ht="15.75" customHeight="1">
      <c r="E688" s="4" t="str">
        <f>IFERROR(__xludf.DUMMYFUNCTION("GOOGLETRANSLATE(D688, ""he"", ""en"")"),"#VALUE!")</f>
        <v>#VALUE!</v>
      </c>
    </row>
    <row r="689" ht="15.75" customHeight="1">
      <c r="E689" s="4" t="str">
        <f>IFERROR(__xludf.DUMMYFUNCTION("GOOGLETRANSLATE(D689, ""he"", ""en"")"),"#VALUE!")</f>
        <v>#VALUE!</v>
      </c>
    </row>
    <row r="690" ht="15.75" customHeight="1">
      <c r="E690" s="4" t="str">
        <f>IFERROR(__xludf.DUMMYFUNCTION("GOOGLETRANSLATE(D690, ""he"", ""en"")"),"#VALUE!")</f>
        <v>#VALUE!</v>
      </c>
    </row>
    <row r="691" ht="15.75" customHeight="1">
      <c r="E691" s="4" t="str">
        <f>IFERROR(__xludf.DUMMYFUNCTION("GOOGLETRANSLATE(D691, ""he"", ""en"")"),"#VALUE!")</f>
        <v>#VALUE!</v>
      </c>
    </row>
    <row r="692" ht="15.75" customHeight="1">
      <c r="E692" s="4" t="str">
        <f>IFERROR(__xludf.DUMMYFUNCTION("GOOGLETRANSLATE(D692, ""he"", ""en"")"),"#VALUE!")</f>
        <v>#VALUE!</v>
      </c>
    </row>
    <row r="693" ht="15.75" customHeight="1">
      <c r="E693" s="4" t="str">
        <f>IFERROR(__xludf.DUMMYFUNCTION("GOOGLETRANSLATE(D693, ""he"", ""en"")"),"#VALUE!")</f>
        <v>#VALUE!</v>
      </c>
    </row>
    <row r="694" ht="15.75" customHeight="1">
      <c r="E694" s="4" t="str">
        <f>IFERROR(__xludf.DUMMYFUNCTION("GOOGLETRANSLATE(D694, ""he"", ""en"")"),"#VALUE!")</f>
        <v>#VALUE!</v>
      </c>
    </row>
    <row r="695" ht="15.75" customHeight="1">
      <c r="E695" s="4" t="str">
        <f>IFERROR(__xludf.DUMMYFUNCTION("GOOGLETRANSLATE(D695, ""he"", ""en"")"),"#VALUE!")</f>
        <v>#VALUE!</v>
      </c>
    </row>
    <row r="696" ht="15.75" customHeight="1">
      <c r="E696" s="4" t="str">
        <f>IFERROR(__xludf.DUMMYFUNCTION("GOOGLETRANSLATE(D696, ""he"", ""en"")"),"#VALUE!")</f>
        <v>#VALUE!</v>
      </c>
    </row>
    <row r="697" ht="15.75" customHeight="1">
      <c r="E697" s="4" t="str">
        <f>IFERROR(__xludf.DUMMYFUNCTION("GOOGLETRANSLATE(D697, ""he"", ""en"")"),"#VALUE!")</f>
        <v>#VALUE!</v>
      </c>
    </row>
    <row r="698" ht="15.75" customHeight="1">
      <c r="E698" s="4" t="str">
        <f>IFERROR(__xludf.DUMMYFUNCTION("GOOGLETRANSLATE(D698, ""he"", ""en"")"),"#VALUE!")</f>
        <v>#VALUE!</v>
      </c>
    </row>
    <row r="699" ht="15.75" customHeight="1">
      <c r="E699" s="4" t="str">
        <f>IFERROR(__xludf.DUMMYFUNCTION("GOOGLETRANSLATE(D699, ""he"", ""en"")"),"#VALUE!")</f>
        <v>#VALUE!</v>
      </c>
    </row>
    <row r="700" ht="15.75" customHeight="1">
      <c r="E700" s="4" t="str">
        <f>IFERROR(__xludf.DUMMYFUNCTION("GOOGLETRANSLATE(D700, ""he"", ""en"")"),"#VALUE!")</f>
        <v>#VALUE!</v>
      </c>
    </row>
    <row r="701" ht="15.75" customHeight="1">
      <c r="E701" s="4" t="str">
        <f>IFERROR(__xludf.DUMMYFUNCTION("GOOGLETRANSLATE(D701, ""he"", ""en"")"),"#VALUE!")</f>
        <v>#VALUE!</v>
      </c>
    </row>
    <row r="702" ht="15.75" customHeight="1">
      <c r="E702" s="4" t="str">
        <f>IFERROR(__xludf.DUMMYFUNCTION("GOOGLETRANSLATE(D702, ""he"", ""en"")"),"#VALUE!")</f>
        <v>#VALUE!</v>
      </c>
    </row>
    <row r="703" ht="15.75" customHeight="1">
      <c r="E703" s="4" t="str">
        <f>IFERROR(__xludf.DUMMYFUNCTION("GOOGLETRANSLATE(D703, ""he"", ""en"")"),"#VALUE!")</f>
        <v>#VALUE!</v>
      </c>
    </row>
    <row r="704" ht="15.75" customHeight="1">
      <c r="E704" s="4" t="str">
        <f>IFERROR(__xludf.DUMMYFUNCTION("GOOGLETRANSLATE(D704, ""he"", ""en"")"),"#VALUE!")</f>
        <v>#VALUE!</v>
      </c>
    </row>
    <row r="705" ht="15.75" customHeight="1">
      <c r="E705" s="4" t="str">
        <f>IFERROR(__xludf.DUMMYFUNCTION("GOOGLETRANSLATE(D705, ""he"", ""en"")"),"#VALUE!")</f>
        <v>#VALUE!</v>
      </c>
    </row>
    <row r="706" ht="15.75" customHeight="1">
      <c r="E706" s="4" t="str">
        <f>IFERROR(__xludf.DUMMYFUNCTION("GOOGLETRANSLATE(D706, ""he"", ""en"")"),"#VALUE!")</f>
        <v>#VALUE!</v>
      </c>
    </row>
    <row r="707" ht="15.75" customHeight="1">
      <c r="E707" s="4" t="str">
        <f>IFERROR(__xludf.DUMMYFUNCTION("GOOGLETRANSLATE(D707, ""he"", ""en"")"),"#VALUE!")</f>
        <v>#VALUE!</v>
      </c>
    </row>
    <row r="708" ht="15.75" customHeight="1">
      <c r="E708" s="4" t="str">
        <f>IFERROR(__xludf.DUMMYFUNCTION("GOOGLETRANSLATE(D708, ""he"", ""en"")"),"#VALUE!")</f>
        <v>#VALUE!</v>
      </c>
    </row>
    <row r="709" ht="15.75" customHeight="1">
      <c r="E709" s="4" t="str">
        <f>IFERROR(__xludf.DUMMYFUNCTION("GOOGLETRANSLATE(D709, ""he"", ""en"")"),"#VALUE!")</f>
        <v>#VALUE!</v>
      </c>
    </row>
    <row r="710" ht="15.75" customHeight="1">
      <c r="E710" s="4" t="str">
        <f>IFERROR(__xludf.DUMMYFUNCTION("GOOGLETRANSLATE(D710, ""he"", ""en"")"),"#VALUE!")</f>
        <v>#VALUE!</v>
      </c>
    </row>
    <row r="711" ht="15.75" customHeight="1">
      <c r="E711" s="4" t="str">
        <f>IFERROR(__xludf.DUMMYFUNCTION("GOOGLETRANSLATE(D711, ""he"", ""en"")"),"#VALUE!")</f>
        <v>#VALUE!</v>
      </c>
    </row>
    <row r="712" ht="15.75" customHeight="1">
      <c r="E712" s="4" t="str">
        <f>IFERROR(__xludf.DUMMYFUNCTION("GOOGLETRANSLATE(D712, ""he"", ""en"")"),"#VALUE!")</f>
        <v>#VALUE!</v>
      </c>
    </row>
    <row r="713" ht="15.75" customHeight="1">
      <c r="E713" s="4" t="str">
        <f>IFERROR(__xludf.DUMMYFUNCTION("GOOGLETRANSLATE(D713, ""he"", ""en"")"),"#VALUE!")</f>
        <v>#VALUE!</v>
      </c>
    </row>
    <row r="714" ht="15.75" customHeight="1">
      <c r="E714" s="4" t="str">
        <f>IFERROR(__xludf.DUMMYFUNCTION("GOOGLETRANSLATE(D714, ""he"", ""en"")"),"#VALUE!")</f>
        <v>#VALUE!</v>
      </c>
    </row>
    <row r="715" ht="15.75" customHeight="1">
      <c r="E715" s="4" t="str">
        <f>IFERROR(__xludf.DUMMYFUNCTION("GOOGLETRANSLATE(D715, ""he"", ""en"")"),"#VALUE!")</f>
        <v>#VALUE!</v>
      </c>
    </row>
    <row r="716" ht="15.75" customHeight="1">
      <c r="E716" s="4" t="str">
        <f>IFERROR(__xludf.DUMMYFUNCTION("GOOGLETRANSLATE(D716, ""he"", ""en"")"),"#VALUE!")</f>
        <v>#VALUE!</v>
      </c>
    </row>
    <row r="717" ht="15.75" customHeight="1">
      <c r="E717" s="4" t="str">
        <f>IFERROR(__xludf.DUMMYFUNCTION("GOOGLETRANSLATE(D717, ""he"", ""en"")"),"#VALUE!")</f>
        <v>#VALUE!</v>
      </c>
    </row>
    <row r="718" ht="15.75" customHeight="1">
      <c r="E718" s="4" t="str">
        <f>IFERROR(__xludf.DUMMYFUNCTION("GOOGLETRANSLATE(D718, ""he"", ""en"")"),"#VALUE!")</f>
        <v>#VALUE!</v>
      </c>
    </row>
    <row r="719" ht="15.75" customHeight="1">
      <c r="E719" s="4" t="str">
        <f>IFERROR(__xludf.DUMMYFUNCTION("GOOGLETRANSLATE(D719, ""he"", ""en"")"),"#VALUE!")</f>
        <v>#VALUE!</v>
      </c>
    </row>
    <row r="720" ht="15.75" customHeight="1">
      <c r="E720" s="4" t="str">
        <f>IFERROR(__xludf.DUMMYFUNCTION("GOOGLETRANSLATE(D720, ""he"", ""en"")"),"#VALUE!")</f>
        <v>#VALUE!</v>
      </c>
    </row>
    <row r="721" ht="15.75" customHeight="1">
      <c r="E721" s="4" t="str">
        <f>IFERROR(__xludf.DUMMYFUNCTION("GOOGLETRANSLATE(D721, ""he"", ""en"")"),"#VALUE!")</f>
        <v>#VALUE!</v>
      </c>
    </row>
    <row r="722" ht="15.75" customHeight="1">
      <c r="E722" s="4" t="str">
        <f>IFERROR(__xludf.DUMMYFUNCTION("GOOGLETRANSLATE(D722, ""he"", ""en"")"),"#VALUE!")</f>
        <v>#VALUE!</v>
      </c>
    </row>
    <row r="723" ht="15.75" customHeight="1">
      <c r="E723" s="4" t="str">
        <f>IFERROR(__xludf.DUMMYFUNCTION("GOOGLETRANSLATE(D723, ""he"", ""en"")"),"#VALUE!")</f>
        <v>#VALUE!</v>
      </c>
    </row>
    <row r="724" ht="15.75" customHeight="1">
      <c r="E724" s="4" t="str">
        <f>IFERROR(__xludf.DUMMYFUNCTION("GOOGLETRANSLATE(D724, ""he"", ""en"")"),"#VALUE!")</f>
        <v>#VALUE!</v>
      </c>
    </row>
    <row r="725" ht="15.75" customHeight="1">
      <c r="E725" s="4" t="str">
        <f>IFERROR(__xludf.DUMMYFUNCTION("GOOGLETRANSLATE(D725, ""he"", ""en"")"),"#VALUE!")</f>
        <v>#VALUE!</v>
      </c>
    </row>
    <row r="726" ht="15.75" customHeight="1">
      <c r="E726" s="4" t="str">
        <f>IFERROR(__xludf.DUMMYFUNCTION("GOOGLETRANSLATE(D726, ""he"", ""en"")"),"#VALUE!")</f>
        <v>#VALUE!</v>
      </c>
    </row>
    <row r="727" ht="15.75" customHeight="1">
      <c r="E727" s="4" t="str">
        <f>IFERROR(__xludf.DUMMYFUNCTION("GOOGLETRANSLATE(D727, ""he"", ""en"")"),"#VALUE!")</f>
        <v>#VALUE!</v>
      </c>
    </row>
    <row r="728" ht="15.75" customHeight="1">
      <c r="E728" s="4" t="str">
        <f>IFERROR(__xludf.DUMMYFUNCTION("GOOGLETRANSLATE(D728, ""he"", ""en"")"),"#VALUE!")</f>
        <v>#VALUE!</v>
      </c>
    </row>
    <row r="729" ht="15.75" customHeight="1">
      <c r="E729" s="4" t="str">
        <f>IFERROR(__xludf.DUMMYFUNCTION("GOOGLETRANSLATE(D729, ""he"", ""en"")"),"#VALUE!")</f>
        <v>#VALUE!</v>
      </c>
    </row>
    <row r="730" ht="15.75" customHeight="1">
      <c r="E730" s="4" t="str">
        <f>IFERROR(__xludf.DUMMYFUNCTION("GOOGLETRANSLATE(D730, ""he"", ""en"")"),"#VALUE!")</f>
        <v>#VALUE!</v>
      </c>
    </row>
    <row r="731" ht="15.75" customHeight="1">
      <c r="E731" s="4" t="str">
        <f>IFERROR(__xludf.DUMMYFUNCTION("GOOGLETRANSLATE(D731, ""he"", ""en"")"),"#VALUE!")</f>
        <v>#VALUE!</v>
      </c>
    </row>
    <row r="732" ht="15.75" customHeight="1">
      <c r="E732" s="4" t="str">
        <f>IFERROR(__xludf.DUMMYFUNCTION("GOOGLETRANSLATE(D732, ""he"", ""en"")"),"#VALUE!")</f>
        <v>#VALUE!</v>
      </c>
    </row>
    <row r="733" ht="15.75" customHeight="1">
      <c r="E733" s="4" t="str">
        <f>IFERROR(__xludf.DUMMYFUNCTION("GOOGLETRANSLATE(D733, ""he"", ""en"")"),"#VALUE!")</f>
        <v>#VALUE!</v>
      </c>
    </row>
    <row r="734" ht="15.75" customHeight="1">
      <c r="E734" s="4" t="str">
        <f>IFERROR(__xludf.DUMMYFUNCTION("GOOGLETRANSLATE(D734, ""he"", ""en"")"),"#VALUE!")</f>
        <v>#VALUE!</v>
      </c>
    </row>
    <row r="735" ht="15.75" customHeight="1">
      <c r="E735" s="4" t="str">
        <f>IFERROR(__xludf.DUMMYFUNCTION("GOOGLETRANSLATE(D735, ""he"", ""en"")"),"#VALUE!")</f>
        <v>#VALUE!</v>
      </c>
    </row>
    <row r="736" ht="15.75" customHeight="1">
      <c r="E736" s="4" t="str">
        <f>IFERROR(__xludf.DUMMYFUNCTION("GOOGLETRANSLATE(D736, ""he"", ""en"")"),"#VALUE!")</f>
        <v>#VALUE!</v>
      </c>
    </row>
    <row r="737" ht="15.75" customHeight="1">
      <c r="E737" s="4" t="str">
        <f>IFERROR(__xludf.DUMMYFUNCTION("GOOGLETRANSLATE(D737, ""he"", ""en"")"),"#VALUE!")</f>
        <v>#VALUE!</v>
      </c>
    </row>
    <row r="738" ht="15.75" customHeight="1">
      <c r="E738" s="4" t="str">
        <f>IFERROR(__xludf.DUMMYFUNCTION("GOOGLETRANSLATE(D738, ""he"", ""en"")"),"#VALUE!")</f>
        <v>#VALUE!</v>
      </c>
    </row>
    <row r="739" ht="15.75" customHeight="1">
      <c r="E739" s="4" t="str">
        <f>IFERROR(__xludf.DUMMYFUNCTION("GOOGLETRANSLATE(D739, ""he"", ""en"")"),"#VALUE!")</f>
        <v>#VALUE!</v>
      </c>
    </row>
    <row r="740" ht="15.75" customHeight="1">
      <c r="E740" s="4" t="str">
        <f>IFERROR(__xludf.DUMMYFUNCTION("GOOGLETRANSLATE(D740, ""he"", ""en"")"),"#VALUE!")</f>
        <v>#VALUE!</v>
      </c>
    </row>
    <row r="741" ht="15.75" customHeight="1">
      <c r="E741" s="4" t="str">
        <f>IFERROR(__xludf.DUMMYFUNCTION("GOOGLETRANSLATE(D741, ""he"", ""en"")"),"#VALUE!")</f>
        <v>#VALUE!</v>
      </c>
    </row>
    <row r="742" ht="15.75" customHeight="1">
      <c r="E742" s="4" t="str">
        <f>IFERROR(__xludf.DUMMYFUNCTION("GOOGLETRANSLATE(D742, ""he"", ""en"")"),"#VALUE!")</f>
        <v>#VALUE!</v>
      </c>
    </row>
    <row r="743" ht="15.75" customHeight="1">
      <c r="E743" s="4" t="str">
        <f>IFERROR(__xludf.DUMMYFUNCTION("GOOGLETRANSLATE(D743, ""he"", ""en"")"),"#VALUE!")</f>
        <v>#VALUE!</v>
      </c>
    </row>
    <row r="744" ht="15.75" customHeight="1">
      <c r="E744" s="4" t="str">
        <f>IFERROR(__xludf.DUMMYFUNCTION("GOOGLETRANSLATE(D744, ""he"", ""en"")"),"#VALUE!")</f>
        <v>#VALUE!</v>
      </c>
    </row>
    <row r="745" ht="15.75" customHeight="1">
      <c r="E745" s="4" t="str">
        <f>IFERROR(__xludf.DUMMYFUNCTION("GOOGLETRANSLATE(D745, ""he"", ""en"")"),"#VALUE!")</f>
        <v>#VALUE!</v>
      </c>
    </row>
    <row r="746" ht="15.75" customHeight="1">
      <c r="E746" s="4" t="str">
        <f>IFERROR(__xludf.DUMMYFUNCTION("GOOGLETRANSLATE(D746, ""he"", ""en"")"),"#VALUE!")</f>
        <v>#VALUE!</v>
      </c>
    </row>
    <row r="747" ht="15.75" customHeight="1">
      <c r="E747" s="4" t="str">
        <f>IFERROR(__xludf.DUMMYFUNCTION("GOOGLETRANSLATE(D747, ""he"", ""en"")"),"#VALUE!")</f>
        <v>#VALUE!</v>
      </c>
    </row>
    <row r="748" ht="15.75" customHeight="1">
      <c r="E748" s="4" t="str">
        <f>IFERROR(__xludf.DUMMYFUNCTION("GOOGLETRANSLATE(D748, ""he"", ""en"")"),"#VALUE!")</f>
        <v>#VALUE!</v>
      </c>
    </row>
    <row r="749" ht="15.75" customHeight="1">
      <c r="E749" s="4" t="str">
        <f>IFERROR(__xludf.DUMMYFUNCTION("GOOGLETRANSLATE(D749, ""he"", ""en"")"),"#VALUE!")</f>
        <v>#VALUE!</v>
      </c>
    </row>
    <row r="750" ht="15.75" customHeight="1">
      <c r="E750" s="4" t="str">
        <f>IFERROR(__xludf.DUMMYFUNCTION("GOOGLETRANSLATE(D750, ""he"", ""en"")"),"#VALUE!")</f>
        <v>#VALUE!</v>
      </c>
    </row>
    <row r="751" ht="15.75" customHeight="1">
      <c r="E751" s="4" t="str">
        <f>IFERROR(__xludf.DUMMYFUNCTION("GOOGLETRANSLATE(D751, ""he"", ""en"")"),"#VALUE!")</f>
        <v>#VALUE!</v>
      </c>
    </row>
    <row r="752" ht="15.75" customHeight="1">
      <c r="E752" s="4" t="str">
        <f>IFERROR(__xludf.DUMMYFUNCTION("GOOGLETRANSLATE(D752, ""he"", ""en"")"),"#VALUE!")</f>
        <v>#VALUE!</v>
      </c>
    </row>
    <row r="753" ht="15.75" customHeight="1">
      <c r="E753" s="4" t="str">
        <f>IFERROR(__xludf.DUMMYFUNCTION("GOOGLETRANSLATE(D753, ""he"", ""en"")"),"#VALUE!")</f>
        <v>#VALUE!</v>
      </c>
    </row>
    <row r="754" ht="15.75" customHeight="1">
      <c r="E754" s="4" t="str">
        <f>IFERROR(__xludf.DUMMYFUNCTION("GOOGLETRANSLATE(D754, ""he"", ""en"")"),"#VALUE!")</f>
        <v>#VALUE!</v>
      </c>
    </row>
    <row r="755" ht="15.75" customHeight="1">
      <c r="E755" s="4" t="str">
        <f>IFERROR(__xludf.DUMMYFUNCTION("GOOGLETRANSLATE(D755, ""he"", ""en"")"),"#VALUE!")</f>
        <v>#VALUE!</v>
      </c>
    </row>
    <row r="756" ht="15.75" customHeight="1">
      <c r="E756" s="4" t="str">
        <f>IFERROR(__xludf.DUMMYFUNCTION("GOOGLETRANSLATE(D756, ""he"", ""en"")"),"#VALUE!")</f>
        <v>#VALUE!</v>
      </c>
    </row>
    <row r="757" ht="15.75" customHeight="1">
      <c r="E757" s="4" t="str">
        <f>IFERROR(__xludf.DUMMYFUNCTION("GOOGLETRANSLATE(D757, ""he"", ""en"")"),"#VALUE!")</f>
        <v>#VALUE!</v>
      </c>
    </row>
    <row r="758" ht="15.75" customHeight="1">
      <c r="E758" s="4" t="str">
        <f>IFERROR(__xludf.DUMMYFUNCTION("GOOGLETRANSLATE(D758, ""he"", ""en"")"),"#VALUE!")</f>
        <v>#VALUE!</v>
      </c>
    </row>
    <row r="759" ht="15.75" customHeight="1">
      <c r="E759" s="4" t="str">
        <f>IFERROR(__xludf.DUMMYFUNCTION("GOOGLETRANSLATE(D759, ""he"", ""en"")"),"#VALUE!")</f>
        <v>#VALUE!</v>
      </c>
    </row>
    <row r="760" ht="15.75" customHeight="1">
      <c r="E760" s="4" t="str">
        <f>IFERROR(__xludf.DUMMYFUNCTION("GOOGLETRANSLATE(D760, ""he"", ""en"")"),"#VALUE!")</f>
        <v>#VALUE!</v>
      </c>
    </row>
    <row r="761" ht="15.75" customHeight="1">
      <c r="E761" s="4" t="str">
        <f>IFERROR(__xludf.DUMMYFUNCTION("GOOGLETRANSLATE(D761, ""he"", ""en"")"),"#VALUE!")</f>
        <v>#VALUE!</v>
      </c>
    </row>
    <row r="762" ht="15.75" customHeight="1">
      <c r="E762" s="4" t="str">
        <f>IFERROR(__xludf.DUMMYFUNCTION("GOOGLETRANSLATE(D762, ""he"", ""en"")"),"#VALUE!")</f>
        <v>#VALUE!</v>
      </c>
    </row>
    <row r="763" ht="15.75" customHeight="1">
      <c r="E763" s="4" t="str">
        <f>IFERROR(__xludf.DUMMYFUNCTION("GOOGLETRANSLATE(D763, ""he"", ""en"")"),"#VALUE!")</f>
        <v>#VALUE!</v>
      </c>
    </row>
    <row r="764" ht="15.75" customHeight="1">
      <c r="E764" s="4" t="str">
        <f>IFERROR(__xludf.DUMMYFUNCTION("GOOGLETRANSLATE(D764, ""he"", ""en"")"),"#VALUE!")</f>
        <v>#VALUE!</v>
      </c>
    </row>
    <row r="765" ht="15.75" customHeight="1">
      <c r="E765" s="4" t="str">
        <f>IFERROR(__xludf.DUMMYFUNCTION("GOOGLETRANSLATE(D765, ""he"", ""en"")"),"#VALUE!")</f>
        <v>#VALUE!</v>
      </c>
    </row>
    <row r="766" ht="15.75" customHeight="1">
      <c r="E766" s="4" t="str">
        <f>IFERROR(__xludf.DUMMYFUNCTION("GOOGLETRANSLATE(D766, ""he"", ""en"")"),"#VALUE!")</f>
        <v>#VALUE!</v>
      </c>
    </row>
    <row r="767" ht="15.75" customHeight="1">
      <c r="E767" s="4" t="str">
        <f>IFERROR(__xludf.DUMMYFUNCTION("GOOGLETRANSLATE(D767, ""he"", ""en"")"),"#VALUE!")</f>
        <v>#VALUE!</v>
      </c>
    </row>
    <row r="768" ht="15.75" customHeight="1">
      <c r="E768" s="4" t="str">
        <f>IFERROR(__xludf.DUMMYFUNCTION("GOOGLETRANSLATE(D768, ""he"", ""en"")"),"#VALUE!")</f>
        <v>#VALUE!</v>
      </c>
    </row>
    <row r="769" ht="15.75" customHeight="1">
      <c r="E769" s="4" t="str">
        <f>IFERROR(__xludf.DUMMYFUNCTION("GOOGLETRANSLATE(D769, ""he"", ""en"")"),"#VALUE!")</f>
        <v>#VALUE!</v>
      </c>
    </row>
    <row r="770" ht="15.75" customHeight="1">
      <c r="E770" s="4" t="str">
        <f>IFERROR(__xludf.DUMMYFUNCTION("GOOGLETRANSLATE(D770, ""he"", ""en"")"),"#VALUE!")</f>
        <v>#VALUE!</v>
      </c>
    </row>
    <row r="771" ht="15.75" customHeight="1">
      <c r="E771" s="4" t="str">
        <f>IFERROR(__xludf.DUMMYFUNCTION("GOOGLETRANSLATE(D771, ""he"", ""en"")"),"#VALUE!")</f>
        <v>#VALUE!</v>
      </c>
    </row>
    <row r="772" ht="15.75" customHeight="1">
      <c r="E772" s="4" t="str">
        <f>IFERROR(__xludf.DUMMYFUNCTION("GOOGLETRANSLATE(D772, ""he"", ""en"")"),"#VALUE!")</f>
        <v>#VALUE!</v>
      </c>
    </row>
    <row r="773" ht="15.75" customHeight="1">
      <c r="E773" s="4" t="str">
        <f>IFERROR(__xludf.DUMMYFUNCTION("GOOGLETRANSLATE(D773, ""he"", ""en"")"),"#VALUE!")</f>
        <v>#VALUE!</v>
      </c>
    </row>
    <row r="774" ht="15.75" customHeight="1">
      <c r="E774" s="4" t="str">
        <f>IFERROR(__xludf.DUMMYFUNCTION("GOOGLETRANSLATE(D774, ""he"", ""en"")"),"#VALUE!")</f>
        <v>#VALUE!</v>
      </c>
    </row>
    <row r="775" ht="15.75" customHeight="1">
      <c r="E775" s="4" t="str">
        <f>IFERROR(__xludf.DUMMYFUNCTION("GOOGLETRANSLATE(D775, ""he"", ""en"")"),"#VALUE!")</f>
        <v>#VALUE!</v>
      </c>
    </row>
    <row r="776" ht="15.75" customHeight="1">
      <c r="E776" s="4" t="str">
        <f>IFERROR(__xludf.DUMMYFUNCTION("GOOGLETRANSLATE(D776, ""he"", ""en"")"),"#VALUE!")</f>
        <v>#VALUE!</v>
      </c>
    </row>
    <row r="777" ht="15.75" customHeight="1">
      <c r="E777" s="4" t="str">
        <f>IFERROR(__xludf.DUMMYFUNCTION("GOOGLETRANSLATE(D777, ""he"", ""en"")"),"#VALUE!")</f>
        <v>#VALUE!</v>
      </c>
    </row>
    <row r="778" ht="15.75" customHeight="1">
      <c r="E778" s="4" t="str">
        <f>IFERROR(__xludf.DUMMYFUNCTION("GOOGLETRANSLATE(D778, ""he"", ""en"")"),"#VALUE!")</f>
        <v>#VALUE!</v>
      </c>
    </row>
    <row r="779" ht="15.75" customHeight="1">
      <c r="E779" s="4" t="str">
        <f>IFERROR(__xludf.DUMMYFUNCTION("GOOGLETRANSLATE(D779, ""he"", ""en"")"),"#VALUE!")</f>
        <v>#VALUE!</v>
      </c>
    </row>
    <row r="780" ht="15.75" customHeight="1">
      <c r="E780" s="4" t="str">
        <f>IFERROR(__xludf.DUMMYFUNCTION("GOOGLETRANSLATE(D780, ""he"", ""en"")"),"#VALUE!")</f>
        <v>#VALUE!</v>
      </c>
    </row>
    <row r="781" ht="15.75" customHeight="1">
      <c r="E781" s="4" t="str">
        <f>IFERROR(__xludf.DUMMYFUNCTION("GOOGLETRANSLATE(D781, ""he"", ""en"")"),"#VALUE!")</f>
        <v>#VALUE!</v>
      </c>
    </row>
    <row r="782" ht="15.75" customHeight="1">
      <c r="E782" s="4" t="str">
        <f>IFERROR(__xludf.DUMMYFUNCTION("GOOGLETRANSLATE(D782, ""he"", ""en"")"),"#VALUE!")</f>
        <v>#VALUE!</v>
      </c>
    </row>
    <row r="783" ht="15.75" customHeight="1">
      <c r="E783" s="4" t="str">
        <f>IFERROR(__xludf.DUMMYFUNCTION("GOOGLETRANSLATE(D783, ""he"", ""en"")"),"#VALUE!")</f>
        <v>#VALUE!</v>
      </c>
    </row>
    <row r="784" ht="15.75" customHeight="1">
      <c r="E784" s="4" t="str">
        <f>IFERROR(__xludf.DUMMYFUNCTION("GOOGLETRANSLATE(D784, ""he"", ""en"")"),"#VALUE!")</f>
        <v>#VALUE!</v>
      </c>
    </row>
    <row r="785" ht="15.75" customHeight="1">
      <c r="E785" s="4" t="str">
        <f>IFERROR(__xludf.DUMMYFUNCTION("GOOGLETRANSLATE(D785, ""he"", ""en"")"),"#VALUE!")</f>
        <v>#VALUE!</v>
      </c>
    </row>
    <row r="786" ht="15.75" customHeight="1">
      <c r="E786" s="4" t="str">
        <f>IFERROR(__xludf.DUMMYFUNCTION("GOOGLETRANSLATE(D786, ""he"", ""en"")"),"#VALUE!")</f>
        <v>#VALUE!</v>
      </c>
    </row>
    <row r="787" ht="15.75" customHeight="1">
      <c r="E787" s="4" t="str">
        <f>IFERROR(__xludf.DUMMYFUNCTION("GOOGLETRANSLATE(D787, ""he"", ""en"")"),"#VALUE!")</f>
        <v>#VALUE!</v>
      </c>
    </row>
    <row r="788" ht="15.75" customHeight="1">
      <c r="E788" s="4" t="str">
        <f>IFERROR(__xludf.DUMMYFUNCTION("GOOGLETRANSLATE(D788, ""he"", ""en"")"),"#VALUE!")</f>
        <v>#VALUE!</v>
      </c>
    </row>
    <row r="789" ht="15.75" customHeight="1">
      <c r="E789" s="4" t="str">
        <f>IFERROR(__xludf.DUMMYFUNCTION("GOOGLETRANSLATE(D789, ""he"", ""en"")"),"#VALUE!")</f>
        <v>#VALUE!</v>
      </c>
    </row>
    <row r="790" ht="15.75" customHeight="1">
      <c r="E790" s="4" t="str">
        <f>IFERROR(__xludf.DUMMYFUNCTION("GOOGLETRANSLATE(D790, ""he"", ""en"")"),"#VALUE!")</f>
        <v>#VALUE!</v>
      </c>
    </row>
    <row r="791" ht="15.75" customHeight="1">
      <c r="E791" s="4" t="str">
        <f>IFERROR(__xludf.DUMMYFUNCTION("GOOGLETRANSLATE(D791, ""he"", ""en"")"),"#VALUE!")</f>
        <v>#VALUE!</v>
      </c>
    </row>
    <row r="792" ht="15.75" customHeight="1">
      <c r="E792" s="4" t="str">
        <f>IFERROR(__xludf.DUMMYFUNCTION("GOOGLETRANSLATE(D792, ""he"", ""en"")"),"#VALUE!")</f>
        <v>#VALUE!</v>
      </c>
    </row>
    <row r="793" ht="15.75" customHeight="1">
      <c r="E793" s="4" t="str">
        <f>IFERROR(__xludf.DUMMYFUNCTION("GOOGLETRANSLATE(D793, ""he"", ""en"")"),"#VALUE!")</f>
        <v>#VALUE!</v>
      </c>
    </row>
    <row r="794" ht="15.75" customHeight="1">
      <c r="E794" s="4" t="str">
        <f>IFERROR(__xludf.DUMMYFUNCTION("GOOGLETRANSLATE(D794, ""he"", ""en"")"),"#VALUE!")</f>
        <v>#VALUE!</v>
      </c>
    </row>
    <row r="795" ht="15.75" customHeight="1">
      <c r="E795" s="4" t="str">
        <f>IFERROR(__xludf.DUMMYFUNCTION("GOOGLETRANSLATE(D795, ""he"", ""en"")"),"#VALUE!")</f>
        <v>#VALUE!</v>
      </c>
    </row>
    <row r="796" ht="15.75" customHeight="1">
      <c r="E796" s="4" t="str">
        <f>IFERROR(__xludf.DUMMYFUNCTION("GOOGLETRANSLATE(D796, ""he"", ""en"")"),"#VALUE!")</f>
        <v>#VALUE!</v>
      </c>
    </row>
    <row r="797" ht="15.75" customHeight="1">
      <c r="E797" s="4" t="str">
        <f>IFERROR(__xludf.DUMMYFUNCTION("GOOGLETRANSLATE(D797, ""he"", ""en"")"),"#VALUE!")</f>
        <v>#VALUE!</v>
      </c>
    </row>
    <row r="798" ht="15.75" customHeight="1">
      <c r="E798" s="4" t="str">
        <f>IFERROR(__xludf.DUMMYFUNCTION("GOOGLETRANSLATE(D798, ""he"", ""en"")"),"#VALUE!")</f>
        <v>#VALUE!</v>
      </c>
    </row>
    <row r="799" ht="15.75" customHeight="1">
      <c r="E799" s="4" t="str">
        <f>IFERROR(__xludf.DUMMYFUNCTION("GOOGLETRANSLATE(D799, ""he"", ""en"")"),"#VALUE!")</f>
        <v>#VALUE!</v>
      </c>
    </row>
    <row r="800" ht="15.75" customHeight="1">
      <c r="E800" s="4" t="str">
        <f>IFERROR(__xludf.DUMMYFUNCTION("GOOGLETRANSLATE(D800, ""he"", ""en"")"),"#VALUE!")</f>
        <v>#VALUE!</v>
      </c>
    </row>
    <row r="801" ht="15.75" customHeight="1">
      <c r="E801" s="4" t="str">
        <f>IFERROR(__xludf.DUMMYFUNCTION("GOOGLETRANSLATE(D801, ""he"", ""en"")"),"#VALUE!")</f>
        <v>#VALUE!</v>
      </c>
    </row>
    <row r="802" ht="15.75" customHeight="1">
      <c r="E802" s="4" t="str">
        <f>IFERROR(__xludf.DUMMYFUNCTION("GOOGLETRANSLATE(D802, ""he"", ""en"")"),"#VALUE!")</f>
        <v>#VALUE!</v>
      </c>
    </row>
    <row r="803" ht="15.75" customHeight="1">
      <c r="E803" s="4" t="str">
        <f>IFERROR(__xludf.DUMMYFUNCTION("GOOGLETRANSLATE(D803, ""he"", ""en"")"),"#VALUE!")</f>
        <v>#VALUE!</v>
      </c>
    </row>
    <row r="804" ht="15.75" customHeight="1">
      <c r="E804" s="4" t="str">
        <f>IFERROR(__xludf.DUMMYFUNCTION("GOOGLETRANSLATE(D804, ""he"", ""en"")"),"#VALUE!")</f>
        <v>#VALUE!</v>
      </c>
    </row>
    <row r="805" ht="15.75" customHeight="1">
      <c r="E805" s="4" t="str">
        <f>IFERROR(__xludf.DUMMYFUNCTION("GOOGLETRANSLATE(D805, ""he"", ""en"")"),"#VALUE!")</f>
        <v>#VALUE!</v>
      </c>
    </row>
    <row r="806" ht="15.75" customHeight="1">
      <c r="E806" s="4" t="str">
        <f>IFERROR(__xludf.DUMMYFUNCTION("GOOGLETRANSLATE(D806, ""he"", ""en"")"),"#VALUE!")</f>
        <v>#VALUE!</v>
      </c>
    </row>
    <row r="807" ht="15.75" customHeight="1">
      <c r="E807" s="4" t="str">
        <f>IFERROR(__xludf.DUMMYFUNCTION("GOOGLETRANSLATE(D807, ""he"", ""en"")"),"#VALUE!")</f>
        <v>#VALUE!</v>
      </c>
    </row>
    <row r="808" ht="15.75" customHeight="1">
      <c r="E808" s="4" t="str">
        <f>IFERROR(__xludf.DUMMYFUNCTION("GOOGLETRANSLATE(D808, ""he"", ""en"")"),"#VALUE!")</f>
        <v>#VALUE!</v>
      </c>
    </row>
    <row r="809" ht="15.75" customHeight="1">
      <c r="E809" s="4" t="str">
        <f>IFERROR(__xludf.DUMMYFUNCTION("GOOGLETRANSLATE(D809, ""he"", ""en"")"),"#VALUE!")</f>
        <v>#VALUE!</v>
      </c>
    </row>
    <row r="810" ht="15.75" customHeight="1">
      <c r="E810" s="4" t="str">
        <f>IFERROR(__xludf.DUMMYFUNCTION("GOOGLETRANSLATE(D810, ""he"", ""en"")"),"#VALUE!")</f>
        <v>#VALUE!</v>
      </c>
    </row>
    <row r="811" ht="15.75" customHeight="1">
      <c r="E811" s="4" t="str">
        <f>IFERROR(__xludf.DUMMYFUNCTION("GOOGLETRANSLATE(D811, ""he"", ""en"")"),"#VALUE!")</f>
        <v>#VALUE!</v>
      </c>
    </row>
    <row r="812" ht="15.75" customHeight="1">
      <c r="E812" s="4" t="str">
        <f>IFERROR(__xludf.DUMMYFUNCTION("GOOGLETRANSLATE(D812, ""he"", ""en"")"),"#VALUE!")</f>
        <v>#VALUE!</v>
      </c>
    </row>
    <row r="813" ht="15.75" customHeight="1">
      <c r="E813" s="4" t="str">
        <f>IFERROR(__xludf.DUMMYFUNCTION("GOOGLETRANSLATE(D813, ""he"", ""en"")"),"#VALUE!")</f>
        <v>#VALUE!</v>
      </c>
    </row>
    <row r="814" ht="15.75" customHeight="1">
      <c r="E814" s="4" t="str">
        <f>IFERROR(__xludf.DUMMYFUNCTION("GOOGLETRANSLATE(D814, ""he"", ""en"")"),"#VALUE!")</f>
        <v>#VALUE!</v>
      </c>
    </row>
    <row r="815" ht="15.75" customHeight="1">
      <c r="E815" s="4" t="str">
        <f>IFERROR(__xludf.DUMMYFUNCTION("GOOGLETRANSLATE(D815, ""he"", ""en"")"),"#VALUE!")</f>
        <v>#VALUE!</v>
      </c>
    </row>
    <row r="816" ht="15.75" customHeight="1">
      <c r="E816" s="4" t="str">
        <f>IFERROR(__xludf.DUMMYFUNCTION("GOOGLETRANSLATE(D816, ""he"", ""en"")"),"#VALUE!")</f>
        <v>#VALUE!</v>
      </c>
    </row>
    <row r="817" ht="15.75" customHeight="1">
      <c r="E817" s="4" t="str">
        <f>IFERROR(__xludf.DUMMYFUNCTION("GOOGLETRANSLATE(D817, ""he"", ""en"")"),"#VALUE!")</f>
        <v>#VALUE!</v>
      </c>
    </row>
    <row r="818" ht="15.75" customHeight="1">
      <c r="E818" s="4" t="str">
        <f>IFERROR(__xludf.DUMMYFUNCTION("GOOGLETRANSLATE(D818, ""he"", ""en"")"),"#VALUE!")</f>
        <v>#VALUE!</v>
      </c>
    </row>
    <row r="819" ht="15.75" customHeight="1">
      <c r="E819" s="4" t="str">
        <f>IFERROR(__xludf.DUMMYFUNCTION("GOOGLETRANSLATE(D819, ""he"", ""en"")"),"#VALUE!")</f>
        <v>#VALUE!</v>
      </c>
    </row>
    <row r="820" ht="15.75" customHeight="1">
      <c r="E820" s="4" t="str">
        <f>IFERROR(__xludf.DUMMYFUNCTION("GOOGLETRANSLATE(D820, ""he"", ""en"")"),"#VALUE!")</f>
        <v>#VALUE!</v>
      </c>
    </row>
    <row r="821" ht="15.75" customHeight="1">
      <c r="E821" s="4" t="str">
        <f>IFERROR(__xludf.DUMMYFUNCTION("GOOGLETRANSLATE(D821, ""he"", ""en"")"),"#VALUE!")</f>
        <v>#VALUE!</v>
      </c>
    </row>
    <row r="822" ht="15.75" customHeight="1">
      <c r="E822" s="4" t="str">
        <f>IFERROR(__xludf.DUMMYFUNCTION("GOOGLETRANSLATE(D822, ""he"", ""en"")"),"#VALUE!")</f>
        <v>#VALUE!</v>
      </c>
    </row>
    <row r="823" ht="15.75" customHeight="1">
      <c r="E823" s="4" t="str">
        <f>IFERROR(__xludf.DUMMYFUNCTION("GOOGLETRANSLATE(D823, ""he"", ""en"")"),"#VALUE!")</f>
        <v>#VALUE!</v>
      </c>
    </row>
    <row r="824" ht="15.75" customHeight="1">
      <c r="E824" s="4" t="str">
        <f>IFERROR(__xludf.DUMMYFUNCTION("GOOGLETRANSLATE(D824, ""he"", ""en"")"),"#VALUE!")</f>
        <v>#VALUE!</v>
      </c>
    </row>
    <row r="825" ht="15.75" customHeight="1">
      <c r="E825" s="4" t="str">
        <f>IFERROR(__xludf.DUMMYFUNCTION("GOOGLETRANSLATE(D825, ""he"", ""en"")"),"#VALUE!")</f>
        <v>#VALUE!</v>
      </c>
    </row>
    <row r="826" ht="15.75" customHeight="1">
      <c r="E826" s="4" t="str">
        <f>IFERROR(__xludf.DUMMYFUNCTION("GOOGLETRANSLATE(D826, ""he"", ""en"")"),"#VALUE!")</f>
        <v>#VALUE!</v>
      </c>
    </row>
    <row r="827" ht="15.75" customHeight="1">
      <c r="E827" s="4" t="str">
        <f>IFERROR(__xludf.DUMMYFUNCTION("GOOGLETRANSLATE(D827, ""he"", ""en"")"),"#VALUE!")</f>
        <v>#VALUE!</v>
      </c>
    </row>
    <row r="828" ht="15.75" customHeight="1">
      <c r="E828" s="4" t="str">
        <f>IFERROR(__xludf.DUMMYFUNCTION("GOOGLETRANSLATE(D828, ""he"", ""en"")"),"#VALUE!")</f>
        <v>#VALUE!</v>
      </c>
    </row>
    <row r="829" ht="15.75" customHeight="1">
      <c r="E829" s="4" t="str">
        <f>IFERROR(__xludf.DUMMYFUNCTION("GOOGLETRANSLATE(D829, ""he"", ""en"")"),"#VALUE!")</f>
        <v>#VALUE!</v>
      </c>
    </row>
    <row r="830" ht="15.75" customHeight="1">
      <c r="E830" s="4" t="str">
        <f>IFERROR(__xludf.DUMMYFUNCTION("GOOGLETRANSLATE(D830, ""he"", ""en"")"),"#VALUE!")</f>
        <v>#VALUE!</v>
      </c>
    </row>
    <row r="831" ht="15.75" customHeight="1">
      <c r="E831" s="4" t="str">
        <f>IFERROR(__xludf.DUMMYFUNCTION("GOOGLETRANSLATE(D831, ""he"", ""en"")"),"#VALUE!")</f>
        <v>#VALUE!</v>
      </c>
    </row>
    <row r="832" ht="15.75" customHeight="1">
      <c r="E832" s="4" t="str">
        <f>IFERROR(__xludf.DUMMYFUNCTION("GOOGLETRANSLATE(D832, ""he"", ""en"")"),"#VALUE!")</f>
        <v>#VALUE!</v>
      </c>
    </row>
    <row r="833" ht="15.75" customHeight="1">
      <c r="E833" s="4" t="str">
        <f>IFERROR(__xludf.DUMMYFUNCTION("GOOGLETRANSLATE(D833, ""he"", ""en"")"),"#VALUE!")</f>
        <v>#VALUE!</v>
      </c>
    </row>
    <row r="834" ht="15.75" customHeight="1">
      <c r="E834" s="4" t="str">
        <f>IFERROR(__xludf.DUMMYFUNCTION("GOOGLETRANSLATE(D834, ""he"", ""en"")"),"#VALUE!")</f>
        <v>#VALUE!</v>
      </c>
    </row>
    <row r="835" ht="15.75" customHeight="1">
      <c r="E835" s="4" t="str">
        <f>IFERROR(__xludf.DUMMYFUNCTION("GOOGLETRANSLATE(D835, ""he"", ""en"")"),"#VALUE!")</f>
        <v>#VALUE!</v>
      </c>
    </row>
    <row r="836" ht="15.75" customHeight="1">
      <c r="E836" s="4" t="str">
        <f>IFERROR(__xludf.DUMMYFUNCTION("GOOGLETRANSLATE(D836, ""he"", ""en"")"),"#VALUE!")</f>
        <v>#VALUE!</v>
      </c>
    </row>
    <row r="837" ht="15.75" customHeight="1">
      <c r="E837" s="4" t="str">
        <f>IFERROR(__xludf.DUMMYFUNCTION("GOOGLETRANSLATE(D837, ""he"", ""en"")"),"#VALUE!")</f>
        <v>#VALUE!</v>
      </c>
    </row>
    <row r="838" ht="15.75" customHeight="1">
      <c r="E838" s="4" t="str">
        <f>IFERROR(__xludf.DUMMYFUNCTION("GOOGLETRANSLATE(D838, ""he"", ""en"")"),"#VALUE!")</f>
        <v>#VALUE!</v>
      </c>
    </row>
    <row r="839" ht="15.75" customHeight="1">
      <c r="E839" s="4" t="str">
        <f>IFERROR(__xludf.DUMMYFUNCTION("GOOGLETRANSLATE(D839, ""he"", ""en"")"),"#VALUE!")</f>
        <v>#VALUE!</v>
      </c>
    </row>
    <row r="840" ht="15.75" customHeight="1">
      <c r="E840" s="4" t="str">
        <f>IFERROR(__xludf.DUMMYFUNCTION("GOOGLETRANSLATE(D840, ""he"", ""en"")"),"#VALUE!")</f>
        <v>#VALUE!</v>
      </c>
    </row>
    <row r="841" ht="15.75" customHeight="1">
      <c r="E841" s="4" t="str">
        <f>IFERROR(__xludf.DUMMYFUNCTION("GOOGLETRANSLATE(D841, ""he"", ""en"")"),"#VALUE!")</f>
        <v>#VALUE!</v>
      </c>
    </row>
    <row r="842" ht="15.75" customHeight="1">
      <c r="E842" s="4" t="str">
        <f>IFERROR(__xludf.DUMMYFUNCTION("GOOGLETRANSLATE(D842, ""he"", ""en"")"),"#VALUE!")</f>
        <v>#VALUE!</v>
      </c>
    </row>
    <row r="843" ht="15.75" customHeight="1">
      <c r="E843" s="4" t="str">
        <f>IFERROR(__xludf.DUMMYFUNCTION("GOOGLETRANSLATE(D843, ""he"", ""en"")"),"#VALUE!")</f>
        <v>#VALUE!</v>
      </c>
    </row>
    <row r="844" ht="15.75" customHeight="1">
      <c r="E844" s="4" t="str">
        <f>IFERROR(__xludf.DUMMYFUNCTION("GOOGLETRANSLATE(D844, ""he"", ""en"")"),"#VALUE!")</f>
        <v>#VALUE!</v>
      </c>
    </row>
    <row r="845" ht="15.75" customHeight="1">
      <c r="E845" s="4" t="str">
        <f>IFERROR(__xludf.DUMMYFUNCTION("GOOGLETRANSLATE(D845, ""he"", ""en"")"),"#VALUE!")</f>
        <v>#VALUE!</v>
      </c>
    </row>
    <row r="846" ht="15.75" customHeight="1">
      <c r="E846" s="4" t="str">
        <f>IFERROR(__xludf.DUMMYFUNCTION("GOOGLETRANSLATE(D846, ""he"", ""en"")"),"#VALUE!")</f>
        <v>#VALUE!</v>
      </c>
    </row>
    <row r="847" ht="15.75" customHeight="1">
      <c r="E847" s="4" t="str">
        <f>IFERROR(__xludf.DUMMYFUNCTION("GOOGLETRANSLATE(D847, ""he"", ""en"")"),"#VALUE!")</f>
        <v>#VALUE!</v>
      </c>
    </row>
    <row r="848" ht="15.75" customHeight="1">
      <c r="E848" s="4" t="str">
        <f>IFERROR(__xludf.DUMMYFUNCTION("GOOGLETRANSLATE(D848, ""he"", ""en"")"),"#VALUE!")</f>
        <v>#VALUE!</v>
      </c>
    </row>
    <row r="849" ht="15.75" customHeight="1">
      <c r="E849" s="4" t="str">
        <f>IFERROR(__xludf.DUMMYFUNCTION("GOOGLETRANSLATE(D849, ""he"", ""en"")"),"#VALUE!")</f>
        <v>#VALUE!</v>
      </c>
    </row>
    <row r="850" ht="15.75" customHeight="1">
      <c r="E850" s="4" t="str">
        <f>IFERROR(__xludf.DUMMYFUNCTION("GOOGLETRANSLATE(D850, ""he"", ""en"")"),"#VALUE!")</f>
        <v>#VALUE!</v>
      </c>
    </row>
    <row r="851" ht="15.75" customHeight="1">
      <c r="E851" s="4" t="str">
        <f>IFERROR(__xludf.DUMMYFUNCTION("GOOGLETRANSLATE(D851, ""he"", ""en"")"),"#VALUE!")</f>
        <v>#VALUE!</v>
      </c>
    </row>
    <row r="852" ht="15.75" customHeight="1">
      <c r="E852" s="4" t="str">
        <f>IFERROR(__xludf.DUMMYFUNCTION("GOOGLETRANSLATE(D852, ""he"", ""en"")"),"#VALUE!")</f>
        <v>#VALUE!</v>
      </c>
    </row>
    <row r="853" ht="15.75" customHeight="1">
      <c r="E853" s="4" t="str">
        <f>IFERROR(__xludf.DUMMYFUNCTION("GOOGLETRANSLATE(D853, ""he"", ""en"")"),"#VALUE!")</f>
        <v>#VALUE!</v>
      </c>
    </row>
    <row r="854" ht="15.75" customHeight="1">
      <c r="E854" s="4" t="str">
        <f>IFERROR(__xludf.DUMMYFUNCTION("GOOGLETRANSLATE(D854, ""he"", ""en"")"),"#VALUE!")</f>
        <v>#VALUE!</v>
      </c>
    </row>
    <row r="855" ht="15.75" customHeight="1">
      <c r="E855" s="4" t="str">
        <f>IFERROR(__xludf.DUMMYFUNCTION("GOOGLETRANSLATE(D855, ""he"", ""en"")"),"#VALUE!")</f>
        <v>#VALUE!</v>
      </c>
    </row>
    <row r="856" ht="15.75" customHeight="1">
      <c r="E856" s="4" t="str">
        <f>IFERROR(__xludf.DUMMYFUNCTION("GOOGLETRANSLATE(D856, ""he"", ""en"")"),"#VALUE!")</f>
        <v>#VALUE!</v>
      </c>
    </row>
    <row r="857" ht="15.75" customHeight="1">
      <c r="E857" s="4" t="str">
        <f>IFERROR(__xludf.DUMMYFUNCTION("GOOGLETRANSLATE(D857, ""he"", ""en"")"),"#VALUE!")</f>
        <v>#VALUE!</v>
      </c>
    </row>
    <row r="858" ht="15.75" customHeight="1">
      <c r="E858" s="4" t="str">
        <f>IFERROR(__xludf.DUMMYFUNCTION("GOOGLETRANSLATE(D858, ""he"", ""en"")"),"#VALUE!")</f>
        <v>#VALUE!</v>
      </c>
    </row>
    <row r="859" ht="15.75" customHeight="1">
      <c r="E859" s="4" t="str">
        <f>IFERROR(__xludf.DUMMYFUNCTION("GOOGLETRANSLATE(D859, ""he"", ""en"")"),"#VALUE!")</f>
        <v>#VALUE!</v>
      </c>
    </row>
    <row r="860" ht="15.75" customHeight="1">
      <c r="E860" s="4" t="str">
        <f>IFERROR(__xludf.DUMMYFUNCTION("GOOGLETRANSLATE(D860, ""he"", ""en"")"),"#VALUE!")</f>
        <v>#VALUE!</v>
      </c>
    </row>
    <row r="861" ht="15.75" customHeight="1">
      <c r="E861" s="4" t="str">
        <f>IFERROR(__xludf.DUMMYFUNCTION("GOOGLETRANSLATE(D861, ""he"", ""en"")"),"#VALUE!")</f>
        <v>#VALUE!</v>
      </c>
    </row>
    <row r="862" ht="15.75" customHeight="1">
      <c r="E862" s="4" t="str">
        <f>IFERROR(__xludf.DUMMYFUNCTION("GOOGLETRANSLATE(D862, ""he"", ""en"")"),"#VALUE!")</f>
        <v>#VALUE!</v>
      </c>
    </row>
    <row r="863" ht="15.75" customHeight="1">
      <c r="E863" s="4" t="str">
        <f>IFERROR(__xludf.DUMMYFUNCTION("GOOGLETRANSLATE(D863, ""he"", ""en"")"),"#VALUE!")</f>
        <v>#VALUE!</v>
      </c>
    </row>
    <row r="864" ht="15.75" customHeight="1">
      <c r="E864" s="4" t="str">
        <f>IFERROR(__xludf.DUMMYFUNCTION("GOOGLETRANSLATE(D864, ""he"", ""en"")"),"#VALUE!")</f>
        <v>#VALUE!</v>
      </c>
    </row>
    <row r="865" ht="15.75" customHeight="1">
      <c r="E865" s="4" t="str">
        <f>IFERROR(__xludf.DUMMYFUNCTION("GOOGLETRANSLATE(D865, ""he"", ""en"")"),"#VALUE!")</f>
        <v>#VALUE!</v>
      </c>
    </row>
    <row r="866" ht="15.75" customHeight="1">
      <c r="E866" s="4" t="str">
        <f>IFERROR(__xludf.DUMMYFUNCTION("GOOGLETRANSLATE(D866, ""he"", ""en"")"),"#VALUE!")</f>
        <v>#VALUE!</v>
      </c>
    </row>
    <row r="867" ht="15.75" customHeight="1">
      <c r="E867" s="4" t="str">
        <f>IFERROR(__xludf.DUMMYFUNCTION("GOOGLETRANSLATE(D867, ""he"", ""en"")"),"#VALUE!")</f>
        <v>#VALUE!</v>
      </c>
    </row>
    <row r="868" ht="15.75" customHeight="1">
      <c r="E868" s="4" t="str">
        <f>IFERROR(__xludf.DUMMYFUNCTION("GOOGLETRANSLATE(D868, ""he"", ""en"")"),"#VALUE!")</f>
        <v>#VALUE!</v>
      </c>
    </row>
    <row r="869" ht="15.75" customHeight="1">
      <c r="E869" s="4" t="str">
        <f>IFERROR(__xludf.DUMMYFUNCTION("GOOGLETRANSLATE(D869, ""he"", ""en"")"),"#VALUE!")</f>
        <v>#VALUE!</v>
      </c>
    </row>
    <row r="870" ht="15.75" customHeight="1">
      <c r="E870" s="4" t="str">
        <f>IFERROR(__xludf.DUMMYFUNCTION("GOOGLETRANSLATE(D870, ""he"", ""en"")"),"#VALUE!")</f>
        <v>#VALUE!</v>
      </c>
    </row>
    <row r="871" ht="15.75" customHeight="1">
      <c r="E871" s="4" t="str">
        <f>IFERROR(__xludf.DUMMYFUNCTION("GOOGLETRANSLATE(D871, ""he"", ""en"")"),"#VALUE!")</f>
        <v>#VALUE!</v>
      </c>
    </row>
    <row r="872" ht="15.75" customHeight="1">
      <c r="E872" s="4" t="str">
        <f>IFERROR(__xludf.DUMMYFUNCTION("GOOGLETRANSLATE(D872, ""he"", ""en"")"),"#VALUE!")</f>
        <v>#VALUE!</v>
      </c>
    </row>
    <row r="873" ht="15.75" customHeight="1">
      <c r="E873" s="4" t="str">
        <f>IFERROR(__xludf.DUMMYFUNCTION("GOOGLETRANSLATE(D873, ""he"", ""en"")"),"#VALUE!")</f>
        <v>#VALUE!</v>
      </c>
    </row>
    <row r="874" ht="15.75" customHeight="1">
      <c r="E874" s="4" t="str">
        <f>IFERROR(__xludf.DUMMYFUNCTION("GOOGLETRANSLATE(D874, ""he"", ""en"")"),"#VALUE!")</f>
        <v>#VALUE!</v>
      </c>
    </row>
    <row r="875" ht="15.75" customHeight="1">
      <c r="E875" s="4" t="str">
        <f>IFERROR(__xludf.DUMMYFUNCTION("GOOGLETRANSLATE(D875, ""he"", ""en"")"),"#VALUE!")</f>
        <v>#VALUE!</v>
      </c>
    </row>
    <row r="876" ht="15.75" customHeight="1">
      <c r="E876" s="4" t="str">
        <f>IFERROR(__xludf.DUMMYFUNCTION("GOOGLETRANSLATE(D876, ""he"", ""en"")"),"#VALUE!")</f>
        <v>#VALUE!</v>
      </c>
    </row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5" width="12.63"/>
    <col customWidth="1" min="6" max="26" width="8.63"/>
  </cols>
  <sheetData>
    <row r="1" ht="15.75" customHeight="1">
      <c r="A1" s="1" t="s">
        <v>0</v>
      </c>
      <c r="B1" s="1" t="s">
        <v>1</v>
      </c>
      <c r="C1" s="2" t="s">
        <v>2</v>
      </c>
      <c r="D1" s="2" t="s">
        <v>3</v>
      </c>
      <c r="E1" s="18" t="s">
        <v>4</v>
      </c>
      <c r="F1" s="2" t="s">
        <v>5</v>
      </c>
      <c r="G1" s="2" t="s">
        <v>6</v>
      </c>
      <c r="H1" s="2" t="s">
        <v>7</v>
      </c>
    </row>
    <row r="2" ht="15.75" customHeight="1">
      <c r="A2" s="8" t="s">
        <v>8</v>
      </c>
      <c r="B2" s="1">
        <v>1.0</v>
      </c>
      <c r="C2" s="4">
        <v>1.0</v>
      </c>
      <c r="D2" s="5" t="s">
        <v>3234</v>
      </c>
      <c r="E2" s="4" t="str">
        <f>IFERROR(__xludf.DUMMYFUNCTION("GOOGLETRANSLATE(D2, ""he"", ""en"")"),"A}")</f>
        <v>A}</v>
      </c>
      <c r="F2" s="4"/>
      <c r="G2" s="4"/>
      <c r="H2" s="4"/>
    </row>
    <row r="3" ht="15.75" customHeight="1">
      <c r="A3" s="8" t="s">
        <v>3235</v>
      </c>
      <c r="B3" s="1" t="s">
        <v>2899</v>
      </c>
      <c r="C3" s="4">
        <v>2.0</v>
      </c>
      <c r="D3" s="5" t="s">
        <v>3236</v>
      </c>
      <c r="E3" s="4" t="str">
        <f>IFERROR(__xludf.DUMMYFUNCTION("GOOGLETRANSLATE(D3, ""he"", ""en"")"),"song")</f>
        <v>song</v>
      </c>
      <c r="F3" s="4"/>
      <c r="G3" s="4"/>
      <c r="H3" s="4"/>
    </row>
    <row r="4" ht="15.75" customHeight="1">
      <c r="A4" s="8" t="s">
        <v>3237</v>
      </c>
      <c r="B4" s="1" t="s">
        <v>2617</v>
      </c>
      <c r="C4" s="4">
        <v>3.0</v>
      </c>
      <c r="D4" s="5" t="s">
        <v>18</v>
      </c>
      <c r="E4" s="4" t="str">
        <f>IFERROR(__xludf.DUMMYFUNCTION("GOOGLETRANSLATE(D4, ""he"", ""en"")"),"psalm")</f>
        <v>psalm</v>
      </c>
      <c r="F4" s="4"/>
      <c r="G4" s="4"/>
      <c r="H4" s="4"/>
    </row>
    <row r="5" ht="15.75" customHeight="1">
      <c r="A5" s="8" t="s">
        <v>3238</v>
      </c>
      <c r="B5" s="1" t="s">
        <v>2615</v>
      </c>
      <c r="C5" s="4">
        <v>4.0</v>
      </c>
      <c r="D5" s="5" t="s">
        <v>2898</v>
      </c>
      <c r="E5" s="4" t="str">
        <f>IFERROR(__xludf.DUMMYFUNCTION("GOOGLETRANSLATE(D5, ""he"", ""en"")"),"add:")</f>
        <v>add:</v>
      </c>
      <c r="F5" s="4"/>
      <c r="G5" s="4"/>
      <c r="H5" s="4"/>
    </row>
    <row r="6" ht="15.75" customHeight="1">
      <c r="A6" s="8" t="s">
        <v>25</v>
      </c>
      <c r="B6" s="1">
        <v>2.0</v>
      </c>
      <c r="C6" s="4">
        <v>5.0</v>
      </c>
      <c r="D6" s="5" t="s">
        <v>26</v>
      </c>
      <c r="E6" s="4" t="str">
        <f>IFERROR(__xludf.DUMMYFUNCTION("GOOGLETRANSLATE(D6, ""he"", ""en"")"),"{on}")</f>
        <v>{on}</v>
      </c>
      <c r="F6" s="4"/>
      <c r="G6" s="4"/>
      <c r="H6" s="4"/>
    </row>
    <row r="7" ht="15.75" customHeight="1">
      <c r="A7" s="8" t="s">
        <v>3239</v>
      </c>
      <c r="B7" s="1" t="s">
        <v>2807</v>
      </c>
      <c r="C7" s="4">
        <v>6.0</v>
      </c>
      <c r="D7" s="5" t="s">
        <v>35</v>
      </c>
      <c r="E7" s="4" t="str">
        <f>IFERROR(__xludf.DUMMYFUNCTION("GOOGLETRANSLATE(D7, ""he"", ""en"")"),"god")</f>
        <v>god</v>
      </c>
      <c r="F7" s="4"/>
      <c r="G7" s="4"/>
      <c r="H7" s="4"/>
    </row>
    <row r="8" ht="15.75" customHeight="1">
      <c r="A8" s="8" t="s">
        <v>3240</v>
      </c>
      <c r="B8" s="1" t="s">
        <v>14</v>
      </c>
      <c r="C8" s="4">
        <v>7.0</v>
      </c>
      <c r="D8" s="5" t="s">
        <v>13</v>
      </c>
      <c r="E8" s="4" t="str">
        <f>IFERROR(__xludf.DUMMYFUNCTION("GOOGLETRANSLATE(D8, ""he"", ""en"")"),"to")</f>
        <v>to</v>
      </c>
      <c r="F8" s="4"/>
      <c r="G8" s="4"/>
      <c r="H8" s="4"/>
    </row>
    <row r="9" ht="15.75" customHeight="1">
      <c r="A9" s="8" t="s">
        <v>3241</v>
      </c>
      <c r="B9" s="1" t="s">
        <v>3242</v>
      </c>
      <c r="C9" s="4">
        <v>8.0</v>
      </c>
      <c r="D9" s="5" t="s">
        <v>3243</v>
      </c>
      <c r="E9" s="4" t="str">
        <f>IFERROR(__xludf.DUMMYFUNCTION("GOOGLETRANSLATE(D9, ""he"", ""en"")"),"bloody")</f>
        <v>bloody</v>
      </c>
      <c r="F9" s="4"/>
      <c r="G9" s="4"/>
      <c r="H9" s="4"/>
    </row>
    <row r="10" ht="15.75" customHeight="1">
      <c r="A10" s="8" t="s">
        <v>3244</v>
      </c>
      <c r="B10" s="1" t="s">
        <v>3245</v>
      </c>
      <c r="C10" s="4">
        <v>9.0</v>
      </c>
      <c r="D10" s="5" t="s">
        <v>2835</v>
      </c>
      <c r="E10" s="4" t="str">
        <f>IFERROR(__xludf.DUMMYFUNCTION("GOOGLETRANSLATE(D10, ""he"", ""en"")"),"to you")</f>
        <v>to you</v>
      </c>
      <c r="F10" s="4"/>
      <c r="G10" s="4"/>
      <c r="H10" s="4"/>
    </row>
    <row r="11" ht="15.75" customHeight="1">
      <c r="A11" s="8" t="s">
        <v>3240</v>
      </c>
      <c r="B11" s="1" t="s">
        <v>14</v>
      </c>
      <c r="C11" s="4">
        <v>10.0</v>
      </c>
      <c r="D11" s="5" t="s">
        <v>13</v>
      </c>
      <c r="E11" s="4" t="str">
        <f>IFERROR(__xludf.DUMMYFUNCTION("GOOGLETRANSLATE(D11, ""he"", ""en"")"),"to")</f>
        <v>to</v>
      </c>
      <c r="F11" s="4"/>
      <c r="G11" s="4"/>
      <c r="H11" s="4"/>
    </row>
    <row r="12" ht="15.75" customHeight="1">
      <c r="A12" s="8" t="s">
        <v>3246</v>
      </c>
      <c r="B12" s="1" t="s">
        <v>3247</v>
      </c>
      <c r="C12" s="4">
        <v>11.0</v>
      </c>
      <c r="D12" s="5" t="s">
        <v>3248</v>
      </c>
      <c r="E12" s="4" t="str">
        <f>IFERROR(__xludf.DUMMYFUNCTION("GOOGLETRANSLATE(D12, ""he"", ""en"")"),"be deaf")</f>
        <v>be deaf</v>
      </c>
      <c r="F12" s="4"/>
      <c r="G12" s="4"/>
      <c r="H12" s="4"/>
    </row>
    <row r="13" ht="15.75" customHeight="1">
      <c r="A13" s="8" t="s">
        <v>3249</v>
      </c>
      <c r="B13" s="1" t="s">
        <v>137</v>
      </c>
      <c r="C13" s="4">
        <v>12.0</v>
      </c>
      <c r="D13" s="5" t="s">
        <v>3250</v>
      </c>
      <c r="E13" s="4" t="str">
        <f>IFERROR(__xludf.DUMMYFUNCTION("GOOGLETRANSLATE(D13, ""he"", ""en"")"),"and al")</f>
        <v>and al</v>
      </c>
      <c r="F13" s="4"/>
      <c r="G13" s="4"/>
      <c r="H13" s="4"/>
    </row>
    <row r="14" ht="15.75" customHeight="1">
      <c r="A14" s="8" t="s">
        <v>3251</v>
      </c>
      <c r="B14" s="1" t="s">
        <v>3252</v>
      </c>
      <c r="C14" s="4">
        <v>13.0</v>
      </c>
      <c r="D14" s="5" t="s">
        <v>3253</v>
      </c>
      <c r="E14" s="4" t="str">
        <f>IFERROR(__xludf.DUMMYFUNCTION("GOOGLETRANSLATE(D14, ""he"", ""en"")"),"shut up")</f>
        <v>shut up</v>
      </c>
      <c r="F14" s="4"/>
      <c r="G14" s="4"/>
      <c r="H14" s="4"/>
    </row>
    <row r="15" ht="15.75" customHeight="1">
      <c r="A15" s="8" t="s">
        <v>1776</v>
      </c>
      <c r="B15" s="1" t="s">
        <v>148</v>
      </c>
      <c r="C15" s="4">
        <v>14.0</v>
      </c>
      <c r="D15" s="5" t="s">
        <v>1676</v>
      </c>
      <c r="E15" s="4" t="str">
        <f>IFERROR(__xludf.DUMMYFUNCTION("GOOGLETRANSLATE(D15, ""he"", ""en"")"),"to:")</f>
        <v>to:</v>
      </c>
      <c r="F15" s="4"/>
      <c r="G15" s="4"/>
      <c r="H15" s="4"/>
    </row>
    <row r="16" ht="15.75" customHeight="1">
      <c r="A16" s="8" t="s">
        <v>49</v>
      </c>
      <c r="B16" s="1">
        <v>3.0</v>
      </c>
      <c r="C16" s="4">
        <v>15.0</v>
      </c>
      <c r="D16" s="5" t="s">
        <v>50</v>
      </c>
      <c r="E16" s="4" t="str">
        <f>IFERROR(__xludf.DUMMYFUNCTION("GOOGLETRANSLATE(D16, ""he"", ""en"")"),"{third}")</f>
        <v>{third}</v>
      </c>
      <c r="F16" s="4"/>
      <c r="G16" s="4"/>
      <c r="H16" s="4"/>
    </row>
    <row r="17" ht="15.75" customHeight="1">
      <c r="A17" s="8" t="s">
        <v>51</v>
      </c>
      <c r="B17" s="1" t="s">
        <v>145</v>
      </c>
      <c r="C17" s="4">
        <v>16.0</v>
      </c>
      <c r="D17" s="5" t="s">
        <v>53</v>
      </c>
      <c r="E17" s="4" t="str">
        <f>IFERROR(__xludf.DUMMYFUNCTION("GOOGLETRANSLATE(D17, ""he"", ""en"")"),"that")</f>
        <v>that</v>
      </c>
      <c r="F17" s="4"/>
      <c r="G17" s="4"/>
      <c r="H17" s="4"/>
    </row>
    <row r="18" ht="15.75" customHeight="1">
      <c r="A18" s="8" t="s">
        <v>3254</v>
      </c>
      <c r="B18" s="1" t="s">
        <v>3255</v>
      </c>
      <c r="C18" s="4">
        <v>17.0</v>
      </c>
      <c r="D18" s="5" t="s">
        <v>3256</v>
      </c>
      <c r="E18" s="4" t="str">
        <f>IFERROR(__xludf.DUMMYFUNCTION("GOOGLETRANSLATE(D18, ""he"", ""en"")"),"here")</f>
        <v>here</v>
      </c>
      <c r="F18" s="4"/>
      <c r="G18" s="4"/>
      <c r="H18" s="4"/>
    </row>
    <row r="19" ht="15.75" customHeight="1">
      <c r="A19" s="8" t="s">
        <v>3257</v>
      </c>
      <c r="B19" s="1" t="s">
        <v>3258</v>
      </c>
      <c r="C19" s="4">
        <v>18.0</v>
      </c>
      <c r="D19" s="5" t="s">
        <v>3259</v>
      </c>
      <c r="E19" s="4" t="str">
        <f>IFERROR(__xludf.DUMMYFUNCTION("GOOGLETRANSLATE(D19, ""he"", ""en"")"),"your enemies")</f>
        <v>your enemies</v>
      </c>
      <c r="F19" s="4"/>
      <c r="G19" s="4"/>
      <c r="H19" s="4"/>
    </row>
    <row r="20" ht="15.75" customHeight="1">
      <c r="A20" s="6" t="s">
        <v>3260</v>
      </c>
      <c r="B20" s="7" t="s">
        <v>3261</v>
      </c>
      <c r="C20" s="4">
        <v>19.0</v>
      </c>
      <c r="D20" s="5" t="s">
        <v>3260</v>
      </c>
      <c r="E20" s="4" t="str">
        <f>IFERROR(__xludf.DUMMYFUNCTION("GOOGLETRANSLATE(D20, ""he"", ""en"")"),"A doubt")</f>
        <v>A doubt</v>
      </c>
      <c r="F20" s="4"/>
      <c r="G20" s="4"/>
      <c r="H20" s="4"/>
    </row>
    <row r="21" ht="15.75" customHeight="1">
      <c r="A21" s="6" t="s">
        <v>3262</v>
      </c>
      <c r="B21" s="7" t="s">
        <v>3263</v>
      </c>
      <c r="C21" s="4">
        <v>20.0</v>
      </c>
      <c r="D21" s="5" t="s">
        <v>3264</v>
      </c>
      <c r="E21" s="4" t="str">
        <f>IFERROR(__xludf.DUMMYFUNCTION("GOOGLETRANSLATE(D21, ""he"", ""en"")"),"and your haters")</f>
        <v>and your haters</v>
      </c>
      <c r="F21" s="4"/>
      <c r="G21" s="4"/>
      <c r="H21" s="4"/>
    </row>
    <row r="22" ht="15.75" customHeight="1">
      <c r="A22" s="8" t="s">
        <v>3265</v>
      </c>
      <c r="B22" s="1" t="s">
        <v>3266</v>
      </c>
      <c r="C22" s="4">
        <v>21.0</v>
      </c>
      <c r="D22" s="5" t="s">
        <v>3267</v>
      </c>
      <c r="E22" s="4" t="str">
        <f>IFERROR(__xludf.DUMMYFUNCTION("GOOGLETRANSLATE(D22, ""he"", ""en"")"),"get married")</f>
        <v>get married</v>
      </c>
      <c r="F22" s="4"/>
      <c r="G22" s="4"/>
      <c r="H22" s="4"/>
    </row>
    <row r="23" ht="15.75" customHeight="1">
      <c r="A23" s="8" t="s">
        <v>3268</v>
      </c>
      <c r="B23" s="1" t="s">
        <v>3269</v>
      </c>
      <c r="C23" s="4">
        <v>22.0</v>
      </c>
      <c r="D23" s="5" t="s">
        <v>3270</v>
      </c>
      <c r="E23" s="4" t="str">
        <f>IFERROR(__xludf.DUMMYFUNCTION("GOOGLETRANSLATE(D23, ""he"", ""en"")"),"head:")</f>
        <v>head:</v>
      </c>
      <c r="F23" s="4"/>
      <c r="G23" s="4"/>
      <c r="H23" s="4"/>
    </row>
    <row r="24" ht="15.75" customHeight="1">
      <c r="A24" s="8" t="s">
        <v>69</v>
      </c>
      <c r="B24" s="1">
        <v>4.0</v>
      </c>
      <c r="C24" s="4">
        <v>23.0</v>
      </c>
      <c r="D24" s="5" t="s">
        <v>70</v>
      </c>
      <c r="E24" s="4" t="str">
        <f>IFERROR(__xludf.DUMMYFUNCTION("GOOGLETRANSLATE(D24, ""he"", ""en"")"),"{d}")</f>
        <v>{d}</v>
      </c>
      <c r="F24" s="4"/>
      <c r="G24" s="4"/>
      <c r="H24" s="4"/>
    </row>
    <row r="25" ht="15.75" customHeight="1">
      <c r="A25" s="8" t="s">
        <v>2609</v>
      </c>
      <c r="B25" s="1" t="s">
        <v>3271</v>
      </c>
      <c r="C25" s="4">
        <v>24.0</v>
      </c>
      <c r="D25" s="5" t="s">
        <v>533</v>
      </c>
      <c r="E25" s="4" t="str">
        <f>IFERROR(__xludf.DUMMYFUNCTION("GOOGLETRANSLATE(D25, ""he"", ""en"")"),"on")</f>
        <v>on</v>
      </c>
      <c r="F25" s="4"/>
      <c r="G25" s="4"/>
      <c r="H25" s="4"/>
    </row>
    <row r="26" ht="15.75" customHeight="1">
      <c r="A26" s="8" t="s">
        <v>3272</v>
      </c>
      <c r="B26" s="1" t="s">
        <v>3273</v>
      </c>
      <c r="C26" s="4">
        <v>25.0</v>
      </c>
      <c r="D26" s="5" t="s">
        <v>2604</v>
      </c>
      <c r="E26" s="4" t="str">
        <f>IFERROR(__xludf.DUMMYFUNCTION("GOOGLETRANSLATE(D26, ""he"", ""en"")"),"your people")</f>
        <v>your people</v>
      </c>
      <c r="F26" s="4"/>
      <c r="G26" s="4"/>
      <c r="H26" s="4"/>
    </row>
    <row r="27" ht="15.75" customHeight="1">
      <c r="A27" s="8" t="s">
        <v>3274</v>
      </c>
      <c r="B27" s="1" t="s">
        <v>3275</v>
      </c>
      <c r="C27" s="4">
        <v>26.0</v>
      </c>
      <c r="D27" s="5" t="s">
        <v>3276</v>
      </c>
      <c r="E27" s="4" t="str">
        <f>IFERROR(__xludf.DUMMYFUNCTION("GOOGLETRANSLATE(D27, ""he"", ""en"")"),"pile up")</f>
        <v>pile up</v>
      </c>
      <c r="F27" s="4"/>
      <c r="G27" s="4"/>
      <c r="H27" s="4"/>
    </row>
    <row r="28" ht="15.75" customHeight="1">
      <c r="A28" s="8" t="s">
        <v>3277</v>
      </c>
      <c r="B28" s="1" t="s">
        <v>3278</v>
      </c>
      <c r="C28" s="4">
        <v>27.0</v>
      </c>
      <c r="D28" s="5" t="s">
        <v>3279</v>
      </c>
      <c r="E28" s="4" t="str">
        <f>IFERROR(__xludf.DUMMYFUNCTION("GOOGLETRANSLATE(D28, ""he"", ""en"")"),"secret")</f>
        <v>secret</v>
      </c>
      <c r="F28" s="4"/>
      <c r="G28" s="4"/>
      <c r="H28" s="4"/>
    </row>
    <row r="29" ht="15.75" customHeight="1">
      <c r="A29" s="8" t="s">
        <v>3280</v>
      </c>
      <c r="B29" s="1" t="s">
        <v>3281</v>
      </c>
      <c r="C29" s="4">
        <v>28.0</v>
      </c>
      <c r="D29" s="5" t="s">
        <v>3282</v>
      </c>
      <c r="E29" s="4" t="str">
        <f>IFERROR(__xludf.DUMMYFUNCTION("GOOGLETRANSLATE(D29, ""he"", ""en"")"),"And they will consult")</f>
        <v>And they will consult</v>
      </c>
      <c r="F29" s="4"/>
      <c r="G29" s="4"/>
      <c r="H29" s="4"/>
    </row>
    <row r="30" ht="15.75" customHeight="1">
      <c r="A30" s="8" t="s">
        <v>2609</v>
      </c>
      <c r="B30" s="1" t="s">
        <v>3283</v>
      </c>
      <c r="C30" s="4">
        <v>29.0</v>
      </c>
      <c r="D30" s="5" t="s">
        <v>533</v>
      </c>
      <c r="E30" s="4" t="str">
        <f>IFERROR(__xludf.DUMMYFUNCTION("GOOGLETRANSLATE(D30, ""he"", ""en"")"),"on")</f>
        <v>on</v>
      </c>
      <c r="F30" s="4"/>
      <c r="G30" s="4"/>
      <c r="H30" s="4"/>
    </row>
    <row r="31" ht="15.75" customHeight="1">
      <c r="A31" s="8" t="s">
        <v>3284</v>
      </c>
      <c r="B31" s="1" t="s">
        <v>3285</v>
      </c>
      <c r="C31" s="4">
        <v>30.0</v>
      </c>
      <c r="D31" s="5" t="s">
        <v>3286</v>
      </c>
      <c r="E31" s="4" t="str">
        <f>IFERROR(__xludf.DUMMYFUNCTION("GOOGLETRANSLATE(D31, ""he"", ""en"")"),"your north:")</f>
        <v>your north:</v>
      </c>
      <c r="F31" s="4"/>
      <c r="G31" s="4"/>
      <c r="H31" s="4"/>
    </row>
    <row r="32" ht="15.75" customHeight="1">
      <c r="A32" s="8" t="s">
        <v>94</v>
      </c>
      <c r="B32" s="1">
        <v>5.0</v>
      </c>
      <c r="C32" s="4">
        <v>31.0</v>
      </c>
      <c r="D32" s="5" t="s">
        <v>95</v>
      </c>
      <c r="E32" s="4" t="str">
        <f>IFERROR(__xludf.DUMMYFUNCTION("GOOGLETRANSLATE(D32, ""he"", ""en"")"),"{the}")</f>
        <v>{the}</v>
      </c>
      <c r="F32" s="4"/>
      <c r="G32" s="4"/>
      <c r="H32" s="4"/>
    </row>
    <row r="33" ht="15.75" customHeight="1">
      <c r="A33" s="6" t="s">
        <v>3287</v>
      </c>
      <c r="B33" s="7" t="s">
        <v>2524</v>
      </c>
      <c r="C33" s="4">
        <v>32.0</v>
      </c>
      <c r="D33" s="5" t="s">
        <v>1349</v>
      </c>
      <c r="E33" s="4" t="str">
        <f>IFERROR(__xludf.DUMMYFUNCTION("GOOGLETRANSLATE(D33, ""he"", ""en"")"),"they said")</f>
        <v>they said</v>
      </c>
      <c r="F33" s="4"/>
      <c r="G33" s="4"/>
      <c r="H33" s="4"/>
    </row>
    <row r="34" ht="15.75" customHeight="1">
      <c r="A34" s="6" t="s">
        <v>3288</v>
      </c>
      <c r="B34" s="7" t="s">
        <v>3289</v>
      </c>
      <c r="C34" s="4">
        <v>33.0</v>
      </c>
      <c r="D34" s="5" t="s">
        <v>3288</v>
      </c>
      <c r="E34" s="4" t="str">
        <f>IFERROR(__xludf.DUMMYFUNCTION("GOOGLETRANSLATE(D34, ""he"", ""en"")"),"go")</f>
        <v>go</v>
      </c>
      <c r="F34" s="4"/>
      <c r="G34" s="4"/>
      <c r="H34" s="4"/>
    </row>
    <row r="35" ht="15.75" customHeight="1">
      <c r="A35" s="6" t="s">
        <v>3290</v>
      </c>
      <c r="B35" s="7" t="s">
        <v>3291</v>
      </c>
      <c r="C35" s="4">
        <v>34.0</v>
      </c>
      <c r="D35" s="5" t="s">
        <v>3290</v>
      </c>
      <c r="E35" s="4" t="str">
        <f>IFERROR(__xludf.DUMMYFUNCTION("GOOGLETRANSLATE(D35, ""he"", ""en"")"),"And we will destroy them")</f>
        <v>And we will destroy them</v>
      </c>
      <c r="F35" s="4"/>
      <c r="G35" s="4"/>
      <c r="H35" s="4"/>
    </row>
    <row r="36" ht="15.75" customHeight="1">
      <c r="A36" s="6" t="s">
        <v>3292</v>
      </c>
      <c r="B36" s="7" t="s">
        <v>3293</v>
      </c>
      <c r="C36" s="4">
        <v>35.0</v>
      </c>
      <c r="D36" s="5" t="s">
        <v>3292</v>
      </c>
      <c r="E36" s="4" t="str">
        <f>IFERROR(__xludf.DUMMYFUNCTION("GOOGLETRANSLATE(D36, ""he"", ""en"")"),"Goy")</f>
        <v>Goy</v>
      </c>
      <c r="F36" s="4"/>
      <c r="G36" s="4"/>
      <c r="H36" s="4"/>
    </row>
    <row r="37" ht="15.75" customHeight="1">
      <c r="A37" s="8" t="s">
        <v>3294</v>
      </c>
      <c r="B37" s="1" t="s">
        <v>137</v>
      </c>
      <c r="C37" s="4">
        <v>36.0</v>
      </c>
      <c r="D37" s="5" t="s">
        <v>144</v>
      </c>
      <c r="E37" s="4" t="str">
        <f>IFERROR(__xludf.DUMMYFUNCTION("GOOGLETRANSLATE(D37, ""he"", ""en"")"),"and not")</f>
        <v>and not</v>
      </c>
      <c r="F37" s="4"/>
      <c r="G37" s="4"/>
      <c r="H37" s="4"/>
    </row>
    <row r="38" ht="15.75" customHeight="1">
      <c r="A38" s="8" t="s">
        <v>3295</v>
      </c>
      <c r="B38" s="1" t="s">
        <v>3296</v>
      </c>
      <c r="C38" s="4">
        <v>37.0</v>
      </c>
      <c r="D38" s="5" t="s">
        <v>3297</v>
      </c>
      <c r="E38" s="4" t="str">
        <f>IFERROR(__xludf.DUMMYFUNCTION("GOOGLETRANSLATE(D38, ""he"", ""en"")"),"will remember")</f>
        <v>will remember</v>
      </c>
      <c r="F38" s="4"/>
      <c r="G38" s="4"/>
      <c r="H38" s="4"/>
    </row>
    <row r="39" ht="15.75" customHeight="1">
      <c r="A39" s="8" t="s">
        <v>3298</v>
      </c>
      <c r="B39" s="1" t="s">
        <v>3299</v>
      </c>
      <c r="C39" s="4">
        <v>38.0</v>
      </c>
      <c r="D39" s="5" t="s">
        <v>3300</v>
      </c>
      <c r="E39" s="4" t="str">
        <f>IFERROR(__xludf.DUMMYFUNCTION("GOOGLETRANSLATE(D39, ""he"", ""en"")"),"name")</f>
        <v>name</v>
      </c>
      <c r="F39" s="4"/>
      <c r="G39" s="4"/>
      <c r="H39" s="4"/>
    </row>
    <row r="40" ht="15.75" customHeight="1">
      <c r="A40" s="8" t="s">
        <v>3301</v>
      </c>
      <c r="B40" s="1" t="s">
        <v>1593</v>
      </c>
      <c r="C40" s="4">
        <v>39.0</v>
      </c>
      <c r="D40" s="5" t="s">
        <v>1624</v>
      </c>
      <c r="E40" s="4" t="str">
        <f>IFERROR(__xludf.DUMMYFUNCTION("GOOGLETRANSLATE(D40, ""he"", ""en"")"),"Israel")</f>
        <v>Israel</v>
      </c>
      <c r="F40" s="4"/>
      <c r="G40" s="4"/>
      <c r="H40" s="4"/>
    </row>
    <row r="41" ht="15.75" customHeight="1">
      <c r="A41" s="8" t="s">
        <v>3302</v>
      </c>
      <c r="B41" s="1" t="s">
        <v>3303</v>
      </c>
      <c r="C41" s="4">
        <v>40.0</v>
      </c>
      <c r="D41" s="5" t="s">
        <v>701</v>
      </c>
      <c r="E41" s="4" t="str">
        <f>IFERROR(__xludf.DUMMYFUNCTION("GOOGLETRANSLATE(D41, ""he"", ""en"")"),"more:")</f>
        <v>more:</v>
      </c>
      <c r="F41" s="4"/>
      <c r="G41" s="4"/>
      <c r="H41" s="4"/>
    </row>
    <row r="42" ht="15.75" customHeight="1">
      <c r="A42" s="8" t="s">
        <v>112</v>
      </c>
      <c r="B42" s="1">
        <v>6.0</v>
      </c>
      <c r="C42" s="4">
        <v>41.0</v>
      </c>
      <c r="D42" s="5" t="s">
        <v>114</v>
      </c>
      <c r="E42" s="4" t="str">
        <f>IFERROR(__xludf.DUMMYFUNCTION("GOOGLETRANSLATE(D42, ""he"", ""en"")"),"{and}")</f>
        <v>{and}</v>
      </c>
      <c r="F42" s="4"/>
      <c r="G42" s="4"/>
      <c r="H42" s="4"/>
    </row>
    <row r="43" ht="15.75" customHeight="1">
      <c r="A43" s="6" t="s">
        <v>3304</v>
      </c>
      <c r="B43" s="7" t="s">
        <v>3305</v>
      </c>
      <c r="C43" s="4">
        <v>42.0</v>
      </c>
      <c r="D43" s="5" t="s">
        <v>53</v>
      </c>
      <c r="E43" s="4" t="str">
        <f>IFERROR(__xludf.DUMMYFUNCTION("GOOGLETRANSLATE(D43, ""he"", ""en"")"),"that")</f>
        <v>that</v>
      </c>
      <c r="F43" s="4"/>
      <c r="G43" s="4"/>
      <c r="H43" s="4"/>
    </row>
    <row r="44" ht="15.75" customHeight="1">
      <c r="A44" s="6" t="s">
        <v>344</v>
      </c>
      <c r="B44" s="7" t="s">
        <v>345</v>
      </c>
      <c r="C44" s="4">
        <v>43.0</v>
      </c>
      <c r="D44" s="5" t="s">
        <v>3306</v>
      </c>
      <c r="E44" s="4" t="str">
        <f>IFERROR(__xludf.DUMMYFUNCTION("GOOGLETRANSLATE(D44, ""he"", ""en"")"),"were planted")</f>
        <v>were planted</v>
      </c>
      <c r="F44" s="4"/>
      <c r="G44" s="4"/>
      <c r="H44" s="4"/>
    </row>
    <row r="45" ht="15.75" customHeight="1">
      <c r="A45" s="6" t="s">
        <v>3307</v>
      </c>
      <c r="B45" s="7" t="s">
        <v>3308</v>
      </c>
      <c r="C45" s="4">
        <v>44.0</v>
      </c>
      <c r="D45" s="5" t="s">
        <v>344</v>
      </c>
      <c r="E45" s="4" t="str">
        <f>IFERROR(__xludf.DUMMYFUNCTION("GOOGLETRANSLATE(D45, ""he"", ""en"")"),"heart")</f>
        <v>heart</v>
      </c>
      <c r="F45" s="4"/>
      <c r="G45" s="4"/>
      <c r="H45" s="4"/>
    </row>
    <row r="46" ht="15.75" customHeight="1">
      <c r="A46" s="6" t="s">
        <v>3309</v>
      </c>
      <c r="B46" s="7" t="s">
        <v>3310</v>
      </c>
      <c r="C46" s="4">
        <v>45.0</v>
      </c>
      <c r="D46" s="5" t="s">
        <v>3311</v>
      </c>
      <c r="E46" s="4" t="str">
        <f>IFERROR(__xludf.DUMMYFUNCTION("GOOGLETRANSLATE(D46, ""he"", ""en"")"),"together")</f>
        <v>together</v>
      </c>
      <c r="F46" s="4"/>
      <c r="G46" s="4"/>
      <c r="H46" s="4"/>
    </row>
    <row r="47" ht="15.75" customHeight="1">
      <c r="A47" s="6" t="s">
        <v>3312</v>
      </c>
      <c r="B47" s="7" t="s">
        <v>3313</v>
      </c>
      <c r="C47" s="4">
        <v>46.0</v>
      </c>
      <c r="D47" s="5" t="s">
        <v>3314</v>
      </c>
      <c r="E47" s="4" t="str">
        <f>IFERROR(__xludf.DUMMYFUNCTION("GOOGLETRANSLATE(D47, ""he"", ""en"")"),"on you")</f>
        <v>on you</v>
      </c>
      <c r="F47" s="4"/>
      <c r="G47" s="4"/>
      <c r="H47" s="4"/>
    </row>
    <row r="48" ht="15.75" customHeight="1">
      <c r="A48" s="6" t="s">
        <v>3315</v>
      </c>
      <c r="B48" s="7" t="s">
        <v>3316</v>
      </c>
      <c r="C48" s="4">
        <v>47.0</v>
      </c>
      <c r="D48" s="5" t="s">
        <v>1194</v>
      </c>
      <c r="E48" s="4" t="str">
        <f>IFERROR(__xludf.DUMMYFUNCTION("GOOGLETRANSLATE(D48, ""he"", ""en"")"),"alliance")</f>
        <v>alliance</v>
      </c>
      <c r="F48" s="4"/>
      <c r="G48" s="4"/>
      <c r="H48" s="4"/>
    </row>
    <row r="49" ht="15.75" customHeight="1">
      <c r="A49" s="8" t="s">
        <v>127</v>
      </c>
      <c r="B49" s="1">
        <v>7.0</v>
      </c>
      <c r="C49" s="4">
        <v>48.0</v>
      </c>
      <c r="D49" s="5" t="s">
        <v>3317</v>
      </c>
      <c r="E49" s="4" t="str">
        <f>IFERROR(__xludf.DUMMYFUNCTION("GOOGLETRANSLATE(D49, ""he"", ""en"")"),"will know:")</f>
        <v>will know:</v>
      </c>
      <c r="F49" s="4"/>
      <c r="G49" s="4"/>
      <c r="H49" s="4"/>
    </row>
    <row r="50" ht="15.75" customHeight="1">
      <c r="A50" s="6" t="s">
        <v>3318</v>
      </c>
      <c r="B50" s="7" t="s">
        <v>3319</v>
      </c>
      <c r="C50" s="4">
        <v>49.0</v>
      </c>
      <c r="D50" s="5" t="s">
        <v>133</v>
      </c>
      <c r="E50" s="4" t="str">
        <f>IFERROR(__xludf.DUMMYFUNCTION("GOOGLETRANSLATE(D50, ""he"", ""en"")"),"{g}")</f>
        <v>{g}</v>
      </c>
      <c r="F50" s="4"/>
      <c r="G50" s="4"/>
      <c r="H50" s="4"/>
    </row>
    <row r="51" ht="15.75" customHeight="1">
      <c r="A51" s="6" t="s">
        <v>3320</v>
      </c>
      <c r="B51" s="7" t="s">
        <v>3321</v>
      </c>
      <c r="C51" s="4">
        <v>50.0</v>
      </c>
      <c r="D51" s="5" t="s">
        <v>3318</v>
      </c>
      <c r="E51" s="4" t="str">
        <f>IFERROR(__xludf.DUMMYFUNCTION("GOOGLETRANSLATE(D51, ""he"", ""en"")"),"My tents")</f>
        <v>My tents</v>
      </c>
      <c r="F51" s="4"/>
      <c r="G51" s="4"/>
      <c r="H51" s="4"/>
    </row>
    <row r="52" ht="15.75" customHeight="1">
      <c r="A52" s="6" t="s">
        <v>3322</v>
      </c>
      <c r="B52" s="7" t="s">
        <v>3323</v>
      </c>
      <c r="C52" s="4">
        <v>51.0</v>
      </c>
      <c r="D52" s="5" t="s">
        <v>3320</v>
      </c>
      <c r="E52" s="4" t="str">
        <f>IFERROR(__xludf.DUMMYFUNCTION("GOOGLETRANSLATE(D52, ""he"", ""en"")"),"red")</f>
        <v>red</v>
      </c>
      <c r="F52" s="4"/>
      <c r="G52" s="4"/>
      <c r="H52" s="4"/>
    </row>
    <row r="53" ht="15.75" customHeight="1">
      <c r="A53" s="6" t="s">
        <v>3324</v>
      </c>
      <c r="B53" s="7" t="s">
        <v>3325</v>
      </c>
      <c r="C53" s="4">
        <v>52.0</v>
      </c>
      <c r="D53" s="5" t="s">
        <v>3326</v>
      </c>
      <c r="E53" s="4" t="str">
        <f>IFERROR(__xludf.DUMMYFUNCTION("GOOGLETRANSLATE(D53, ""he"", ""en"")"),"And Ishmaelites")</f>
        <v>And Ishmaelites</v>
      </c>
      <c r="F53" s="4"/>
      <c r="G53" s="4"/>
      <c r="H53" s="4"/>
    </row>
    <row r="54" ht="15.75" customHeight="1">
      <c r="A54" s="6" t="s">
        <v>3327</v>
      </c>
      <c r="B54" s="7" t="s">
        <v>3328</v>
      </c>
      <c r="C54" s="4">
        <v>53.0</v>
      </c>
      <c r="D54" s="5" t="s">
        <v>3324</v>
      </c>
      <c r="E54" s="4" t="str">
        <f>IFERROR(__xludf.DUMMYFUNCTION("GOOGLETRANSLATE(D54, ""he"", ""en"")"),"Moab")</f>
        <v>Moab</v>
      </c>
      <c r="F54" s="4"/>
      <c r="G54" s="4"/>
      <c r="H54" s="4"/>
    </row>
    <row r="55" ht="15.75" customHeight="1">
      <c r="A55" s="8" t="s">
        <v>143</v>
      </c>
      <c r="B55" s="1">
        <v>8.0</v>
      </c>
      <c r="C55" s="4">
        <v>54.0</v>
      </c>
      <c r="D55" s="5" t="s">
        <v>3329</v>
      </c>
      <c r="E55" s="4" t="str">
        <f>IFERROR(__xludf.DUMMYFUNCTION("GOOGLETRANSLATE(D55, ""he"", ""en"")"),"And the residents:")</f>
        <v>And the residents:</v>
      </c>
      <c r="F55" s="4"/>
      <c r="G55" s="4"/>
      <c r="H55" s="4"/>
    </row>
    <row r="56" ht="15.75" customHeight="1">
      <c r="A56" s="8" t="s">
        <v>3330</v>
      </c>
      <c r="B56" s="1" t="s">
        <v>3331</v>
      </c>
      <c r="C56" s="4">
        <v>55.0</v>
      </c>
      <c r="D56" s="5" t="s">
        <v>152</v>
      </c>
      <c r="E56" s="4" t="str">
        <f>IFERROR(__xludf.DUMMYFUNCTION("GOOGLETRANSLATE(D56, ""he"", ""en"")"),"{h}")</f>
        <v>{h}</v>
      </c>
      <c r="F56" s="4"/>
      <c r="G56" s="4"/>
      <c r="H56" s="4"/>
    </row>
    <row r="57" ht="15.75" customHeight="1">
      <c r="A57" s="8" t="s">
        <v>3332</v>
      </c>
      <c r="B57" s="1" t="s">
        <v>3333</v>
      </c>
      <c r="C57" s="4">
        <v>56.0</v>
      </c>
      <c r="D57" s="5" t="s">
        <v>3334</v>
      </c>
      <c r="E57" s="4" t="str">
        <f>IFERROR(__xludf.DUMMYFUNCTION("GOOGLETRANSLATE(D57, ""he"", ""en"")"),"limit")</f>
        <v>limit</v>
      </c>
      <c r="F57" s="4"/>
      <c r="G57" s="4"/>
      <c r="H57" s="4"/>
    </row>
    <row r="58" ht="15.75" customHeight="1">
      <c r="A58" s="8" t="s">
        <v>3335</v>
      </c>
      <c r="B58" s="1" t="s">
        <v>3336</v>
      </c>
      <c r="C58" s="4">
        <v>57.0</v>
      </c>
      <c r="D58" s="5" t="s">
        <v>3337</v>
      </c>
      <c r="E58" s="4" t="str">
        <f>IFERROR(__xludf.DUMMYFUNCTION("GOOGLETRANSLATE(D58, ""he"", ""en"")"),"and Ammon")</f>
        <v>and Ammon</v>
      </c>
      <c r="F58" s="4"/>
      <c r="G58" s="4"/>
      <c r="H58" s="4"/>
    </row>
    <row r="59" ht="15.75" customHeight="1">
      <c r="A59" s="8" t="s">
        <v>3338</v>
      </c>
      <c r="B59" s="1" t="s">
        <v>3339</v>
      </c>
      <c r="C59" s="4">
        <v>58.0</v>
      </c>
      <c r="D59" s="5" t="s">
        <v>3340</v>
      </c>
      <c r="E59" s="4" t="str">
        <f>IFERROR(__xludf.DUMMYFUNCTION("GOOGLETRANSLATE(D59, ""he"", ""en"")"),"and Amalek")</f>
        <v>and Amalek</v>
      </c>
      <c r="F59" s="4"/>
      <c r="G59" s="4"/>
      <c r="H59" s="4"/>
    </row>
    <row r="60" ht="15.75" customHeight="1">
      <c r="A60" s="8" t="s">
        <v>3341</v>
      </c>
      <c r="B60" s="1" t="s">
        <v>3342</v>
      </c>
      <c r="C60" s="4">
        <v>59.0</v>
      </c>
      <c r="D60" s="5" t="s">
        <v>3343</v>
      </c>
      <c r="E60" s="4" t="str">
        <f>IFERROR(__xludf.DUMMYFUNCTION("GOOGLETRANSLATE(D60, ""he"", ""en"")"),"a philistine")</f>
        <v>a philistine</v>
      </c>
      <c r="F60" s="4"/>
      <c r="G60" s="4"/>
      <c r="H60" s="4"/>
    </row>
    <row r="61" ht="15.75" customHeight="1">
      <c r="A61" s="8" t="s">
        <v>3344</v>
      </c>
      <c r="B61" s="1" t="s">
        <v>3345</v>
      </c>
      <c r="C61" s="4">
        <v>60.0</v>
      </c>
      <c r="D61" s="5" t="s">
        <v>672</v>
      </c>
      <c r="E61" s="4" t="str">
        <f>IFERROR(__xludf.DUMMYFUNCTION("GOOGLETRANSLATE(D61, ""he"", ""en"")"),"with")</f>
        <v>with</v>
      </c>
      <c r="F61" s="4"/>
      <c r="G61" s="4"/>
      <c r="H61" s="4"/>
    </row>
    <row r="62" ht="15.75" customHeight="1">
      <c r="A62" s="8" t="s">
        <v>3346</v>
      </c>
      <c r="B62" s="1" t="s">
        <v>3347</v>
      </c>
      <c r="C62" s="4">
        <v>61.0</v>
      </c>
      <c r="D62" s="5" t="s">
        <v>3348</v>
      </c>
      <c r="E62" s="4" t="str">
        <f>IFERROR(__xludf.DUMMYFUNCTION("GOOGLETRANSLATE(D62, ""he"", ""en"")"),"sit down")</f>
        <v>sit down</v>
      </c>
      <c r="F62" s="4"/>
      <c r="G62" s="4"/>
      <c r="H62" s="4"/>
    </row>
    <row r="63" ht="15.75" customHeight="1">
      <c r="A63" s="8" t="s">
        <v>162</v>
      </c>
      <c r="B63" s="1">
        <v>9.0</v>
      </c>
      <c r="C63" s="4">
        <v>62.0</v>
      </c>
      <c r="D63" s="5" t="s">
        <v>3349</v>
      </c>
      <c r="E63" s="4" t="str">
        <f>IFERROR(__xludf.DUMMYFUNCTION("GOOGLETRANSLATE(D63, ""he"", ""en"")"),"flint:")</f>
        <v>flint:</v>
      </c>
      <c r="F63" s="4"/>
      <c r="G63" s="4"/>
      <c r="H63" s="4"/>
    </row>
    <row r="64" ht="15.75" customHeight="1">
      <c r="A64" s="8" t="s">
        <v>3350</v>
      </c>
      <c r="B64" s="1" t="s">
        <v>3351</v>
      </c>
      <c r="C64" s="4">
        <v>63.0</v>
      </c>
      <c r="D64" s="5" t="s">
        <v>170</v>
      </c>
      <c r="E64" s="4" t="str">
        <f>IFERROR(__xludf.DUMMYFUNCTION("GOOGLETRANSLATE(D64, ""he"", ""en"")"),"{ninth}")</f>
        <v>{ninth}</v>
      </c>
      <c r="F64" s="4"/>
      <c r="G64" s="4"/>
      <c r="H64" s="4"/>
    </row>
    <row r="65" ht="15.75" customHeight="1">
      <c r="A65" s="8" t="s">
        <v>3352</v>
      </c>
      <c r="B65" s="1" t="s">
        <v>3353</v>
      </c>
      <c r="C65" s="4">
        <v>64.0</v>
      </c>
      <c r="D65" s="5" t="s">
        <v>3354</v>
      </c>
      <c r="E65" s="4" t="str">
        <f>IFERROR(__xludf.DUMMYFUNCTION("GOOGLETRANSLATE(D65, ""he"", ""en"")"),"also")</f>
        <v>also</v>
      </c>
      <c r="F65" s="4"/>
      <c r="G65" s="4"/>
      <c r="H65" s="4"/>
    </row>
    <row r="66" ht="15.75" customHeight="1">
      <c r="A66" s="8" t="s">
        <v>3355</v>
      </c>
      <c r="B66" s="1" t="s">
        <v>3356</v>
      </c>
      <c r="C66" s="4">
        <v>65.0</v>
      </c>
      <c r="D66" s="5" t="s">
        <v>3357</v>
      </c>
      <c r="E66" s="4" t="str">
        <f>IFERROR(__xludf.DUMMYFUNCTION("GOOGLETRANSLATE(D66, ""he"", ""en"")"),"beech")</f>
        <v>beech</v>
      </c>
      <c r="F66" s="4"/>
      <c r="G66" s="4"/>
      <c r="H66" s="4"/>
    </row>
    <row r="67" ht="15.75" customHeight="1">
      <c r="A67" s="8" t="s">
        <v>3358</v>
      </c>
      <c r="B67" s="1" t="s">
        <v>3359</v>
      </c>
      <c r="C67" s="4">
        <v>66.0</v>
      </c>
      <c r="D67" s="5" t="s">
        <v>3360</v>
      </c>
      <c r="E67" s="4" t="str">
        <f>IFERROR(__xludf.DUMMYFUNCTION("GOOGLETRANSLATE(D67, ""he"", ""en"")"),"accompanying")</f>
        <v>accompanying</v>
      </c>
      <c r="F67" s="4"/>
      <c r="G67" s="4"/>
      <c r="H67" s="4"/>
    </row>
    <row r="68" ht="15.75" customHeight="1">
      <c r="A68" s="8" t="s">
        <v>3361</v>
      </c>
      <c r="B68" s="1" t="s">
        <v>3362</v>
      </c>
      <c r="C68" s="4">
        <v>67.0</v>
      </c>
      <c r="D68" s="5" t="s">
        <v>3363</v>
      </c>
      <c r="E68" s="4" t="str">
        <f>IFERROR(__xludf.DUMMYFUNCTION("GOOGLETRANSLATE(D68, ""he"", ""en"")"),"muffler")</f>
        <v>muffler</v>
      </c>
      <c r="F68" s="4"/>
      <c r="G68" s="4"/>
      <c r="H68" s="4"/>
    </row>
    <row r="69" ht="15.75" customHeight="1">
      <c r="A69" s="8" t="s">
        <v>3364</v>
      </c>
      <c r="B69" s="1" t="s">
        <v>3365</v>
      </c>
      <c r="C69" s="4">
        <v>68.0</v>
      </c>
      <c r="D69" s="5" t="s">
        <v>3366</v>
      </c>
      <c r="E69" s="4" t="str">
        <f>IFERROR(__xludf.DUMMYFUNCTION("GOOGLETRANSLATE(D69, ""he"", ""en"")"),"were")</f>
        <v>were</v>
      </c>
      <c r="F69" s="4"/>
      <c r="G69" s="4"/>
      <c r="H69" s="4"/>
    </row>
    <row r="70" ht="15.75" customHeight="1">
      <c r="A70" s="8" t="s">
        <v>3367</v>
      </c>
      <c r="B70" s="1" t="s">
        <v>843</v>
      </c>
      <c r="C70" s="4">
        <v>69.0</v>
      </c>
      <c r="D70" s="5" t="s">
        <v>3368</v>
      </c>
      <c r="E70" s="4" t="str">
        <f>IFERROR(__xludf.DUMMYFUNCTION("GOOGLETRANSLATE(D70, ""he"", ""en"")"),"arm")</f>
        <v>arm</v>
      </c>
      <c r="F70" s="4"/>
      <c r="G70" s="4"/>
      <c r="H70" s="4"/>
    </row>
    <row r="71" ht="15.75" customHeight="1">
      <c r="A71" s="8" t="s">
        <v>3369</v>
      </c>
      <c r="B71" s="1" t="s">
        <v>3370</v>
      </c>
      <c r="C71" s="4">
        <v>70.0</v>
      </c>
      <c r="D71" s="5" t="s">
        <v>3371</v>
      </c>
      <c r="E71" s="4" t="str">
        <f>IFERROR(__xludf.DUMMYFUNCTION("GOOGLETRANSLATE(D71, ""he"", ""en"")"),"My heart")</f>
        <v>My heart</v>
      </c>
      <c r="F71" s="4"/>
      <c r="G71" s="4"/>
      <c r="H71" s="4"/>
    </row>
    <row r="72" ht="15.75" customHeight="1">
      <c r="A72" s="8" t="s">
        <v>91</v>
      </c>
      <c r="B72" s="1" t="s">
        <v>92</v>
      </c>
      <c r="C72" s="4">
        <v>71.0</v>
      </c>
      <c r="D72" s="5" t="s">
        <v>3372</v>
      </c>
      <c r="E72" s="4" t="str">
        <f>IFERROR(__xludf.DUMMYFUNCTION("GOOGLETRANSLATE(D72, ""he"", ""en"")"),"veil")</f>
        <v>veil</v>
      </c>
      <c r="F72" s="4"/>
      <c r="G72" s="4"/>
      <c r="H72" s="4"/>
    </row>
    <row r="73" ht="15.75" customHeight="1">
      <c r="A73" s="8" t="s">
        <v>197</v>
      </c>
      <c r="B73" s="1">
        <v>10.0</v>
      </c>
      <c r="C73" s="4">
        <v>72.0</v>
      </c>
      <c r="D73" s="5" t="s">
        <v>315</v>
      </c>
      <c r="E73" s="4" t="str">
        <f>IFERROR(__xludf.DUMMYFUNCTION("GOOGLETRANSLATE(D73, ""he"", ""en"")"),"Cela:")</f>
        <v>Cela:</v>
      </c>
      <c r="F73" s="4"/>
      <c r="G73" s="4"/>
      <c r="H73" s="4"/>
    </row>
    <row r="74" ht="15.75" customHeight="1">
      <c r="A74" s="8" t="s">
        <v>3373</v>
      </c>
      <c r="B74" s="1" t="s">
        <v>3374</v>
      </c>
      <c r="C74" s="4">
        <v>73.0</v>
      </c>
      <c r="D74" s="5" t="s">
        <v>216</v>
      </c>
      <c r="E74" s="4" t="str">
        <f>IFERROR(__xludf.DUMMYFUNCTION("GOOGLETRANSLATE(D74, ""he"", ""en"")"),"{y}")</f>
        <v>{y}</v>
      </c>
      <c r="F74" s="4"/>
      <c r="G74" s="4"/>
      <c r="H74" s="4"/>
    </row>
    <row r="75" ht="15.75" customHeight="1">
      <c r="A75" s="8" t="s">
        <v>3375</v>
      </c>
      <c r="B75" s="1" t="s">
        <v>3376</v>
      </c>
      <c r="C75" s="4">
        <v>74.0</v>
      </c>
      <c r="D75" s="5" t="s">
        <v>3377</v>
      </c>
      <c r="E75" s="4" t="str">
        <f>IFERROR(__xludf.DUMMYFUNCTION("GOOGLETRANSLATE(D75, ""he"", ""en"")"),"do")</f>
        <v>do</v>
      </c>
      <c r="F75" s="4"/>
      <c r="G75" s="4"/>
      <c r="H75" s="4"/>
    </row>
    <row r="76" ht="15.75" customHeight="1">
      <c r="A76" s="8" t="s">
        <v>3378</v>
      </c>
      <c r="B76" s="1" t="s">
        <v>3379</v>
      </c>
      <c r="C76" s="4">
        <v>75.0</v>
      </c>
      <c r="D76" s="5" t="s">
        <v>1509</v>
      </c>
      <c r="E76" s="4" t="str">
        <f>IFERROR(__xludf.DUMMYFUNCTION("GOOGLETRANSLATE(D76, ""he"", ""en"")"),"them")</f>
        <v>them</v>
      </c>
      <c r="F76" s="4"/>
      <c r="G76" s="4"/>
      <c r="H76" s="4"/>
    </row>
    <row r="77" ht="15.75" customHeight="1">
      <c r="A77" s="8" t="s">
        <v>3380</v>
      </c>
      <c r="B77" s="1" t="s">
        <v>3381</v>
      </c>
      <c r="C77" s="4">
        <v>76.0</v>
      </c>
      <c r="D77" s="5" t="s">
        <v>3382</v>
      </c>
      <c r="E77" s="4" t="str">
        <f>IFERROR(__xludf.DUMMYFUNCTION("GOOGLETRANSLATE(D77, ""he"", ""en"")"),"As a politician")</f>
        <v>As a politician</v>
      </c>
      <c r="F77" s="4"/>
      <c r="G77" s="4"/>
      <c r="H77" s="4"/>
    </row>
    <row r="78" ht="15.75" customHeight="1">
      <c r="A78" s="8" t="s">
        <v>3383</v>
      </c>
      <c r="B78" s="1" t="s">
        <v>3384</v>
      </c>
      <c r="C78" s="4">
        <v>77.0</v>
      </c>
      <c r="D78" s="5" t="s">
        <v>3385</v>
      </c>
      <c r="E78" s="4" t="str">
        <f>IFERROR(__xludf.DUMMYFUNCTION("GOOGLETRANSLATE(D78, ""he"", ""en"")"),"as Sisera")</f>
        <v>as Sisera</v>
      </c>
      <c r="F78" s="4"/>
      <c r="G78" s="4"/>
      <c r="H78" s="4"/>
    </row>
    <row r="79" ht="15.75" customHeight="1">
      <c r="A79" s="8" t="s">
        <v>3386</v>
      </c>
      <c r="B79" s="1" t="s">
        <v>3387</v>
      </c>
      <c r="C79" s="4">
        <v>78.0</v>
      </c>
      <c r="D79" s="5" t="s">
        <v>3388</v>
      </c>
      <c r="E79" s="4" t="str">
        <f>IFERROR(__xludf.DUMMYFUNCTION("GOOGLETRANSLATE(D79, ""he"", ""en"")"),"Stomach")</f>
        <v>Stomach</v>
      </c>
      <c r="F79" s="4"/>
      <c r="G79" s="4"/>
      <c r="H79" s="4"/>
    </row>
    <row r="80" ht="15.75" customHeight="1">
      <c r="A80" s="8" t="s">
        <v>3389</v>
      </c>
      <c r="B80" s="1" t="s">
        <v>3390</v>
      </c>
      <c r="C80" s="4">
        <v>79.0</v>
      </c>
      <c r="D80" s="5" t="s">
        <v>3391</v>
      </c>
      <c r="E80" s="4" t="str">
        <f>IFERROR(__xludf.DUMMYFUNCTION("GOOGLETRANSLATE(D80, ""he"", ""en"")"),"in a stream")</f>
        <v>in a stream</v>
      </c>
      <c r="F80" s="4"/>
      <c r="G80" s="4"/>
      <c r="H80" s="4"/>
    </row>
    <row r="81" ht="15.75" customHeight="1">
      <c r="A81" s="8" t="s">
        <v>215</v>
      </c>
      <c r="B81" s="1">
        <v>11.0</v>
      </c>
      <c r="C81" s="4">
        <v>80.0</v>
      </c>
      <c r="D81" s="5" t="s">
        <v>3392</v>
      </c>
      <c r="E81" s="4" t="str">
        <f>IFERROR(__xludf.DUMMYFUNCTION("GOOGLETRANSLATE(D81, ""he"", ""en"")"),"Kishon:")</f>
        <v>Kishon:</v>
      </c>
      <c r="F81" s="4"/>
      <c r="G81" s="4"/>
      <c r="H81" s="4"/>
    </row>
    <row r="82" ht="15.75" customHeight="1">
      <c r="A82" s="6" t="s">
        <v>3393</v>
      </c>
      <c r="B82" s="7" t="s">
        <v>3394</v>
      </c>
      <c r="C82" s="4">
        <v>81.0</v>
      </c>
      <c r="D82" s="5" t="s">
        <v>233</v>
      </c>
      <c r="E82" s="4" t="str">
        <f>IFERROR(__xludf.DUMMYFUNCTION("GOOGLETRANSLATE(D82, ""he"", ""en"")"),"{y}")</f>
        <v>{y}</v>
      </c>
      <c r="F82" s="4"/>
      <c r="G82" s="4"/>
      <c r="H82" s="4"/>
    </row>
    <row r="83" ht="15.75" customHeight="1">
      <c r="A83" s="8" t="s">
        <v>3395</v>
      </c>
      <c r="B83" s="1" t="s">
        <v>3396</v>
      </c>
      <c r="C83" s="4">
        <v>82.0</v>
      </c>
      <c r="D83" s="5" t="s">
        <v>3397</v>
      </c>
      <c r="E83" s="4" t="str">
        <f>IFERROR(__xludf.DUMMYFUNCTION("GOOGLETRANSLATE(D83, ""he"", ""en"")"),"were destroyed")</f>
        <v>were destroyed</v>
      </c>
      <c r="F83" s="4"/>
      <c r="G83" s="4"/>
      <c r="H83" s="4"/>
    </row>
    <row r="84" ht="15.75" customHeight="1">
      <c r="A84" s="8" t="s">
        <v>3398</v>
      </c>
      <c r="B84" s="1" t="s">
        <v>3399</v>
      </c>
      <c r="C84" s="4">
        <v>83.0</v>
      </c>
      <c r="D84" s="5" t="s">
        <v>3400</v>
      </c>
      <c r="E84" s="4" t="str">
        <f>IFERROR(__xludf.DUMMYFUNCTION("GOOGLETRANSLATE(D84, ""he"", ""en"")"),"in the eye")</f>
        <v>in the eye</v>
      </c>
      <c r="F84" s="4"/>
      <c r="G84" s="4"/>
      <c r="H84" s="4"/>
    </row>
    <row r="85" ht="15.75" customHeight="1">
      <c r="A85" s="8" t="s">
        <v>3361</v>
      </c>
      <c r="B85" s="1" t="s">
        <v>3362</v>
      </c>
      <c r="C85" s="4">
        <v>84.0</v>
      </c>
      <c r="D85" s="5" t="s">
        <v>3401</v>
      </c>
      <c r="E85" s="4" t="str">
        <f>IFERROR(__xludf.DUMMYFUNCTION("GOOGLETRANSLATE(D85, ""he"", ""en"")"),"mail")</f>
        <v>mail</v>
      </c>
      <c r="F85" s="4"/>
      <c r="G85" s="4"/>
      <c r="H85" s="4"/>
    </row>
    <row r="86" ht="15.75" customHeight="1">
      <c r="A86" s="8" t="s">
        <v>3402</v>
      </c>
      <c r="B86" s="1" t="s">
        <v>3403</v>
      </c>
      <c r="C86" s="4">
        <v>85.0</v>
      </c>
      <c r="D86" s="5" t="s">
        <v>3366</v>
      </c>
      <c r="E86" s="4" t="str">
        <f>IFERROR(__xludf.DUMMYFUNCTION("GOOGLETRANSLATE(D86, ""he"", ""en"")"),"were")</f>
        <v>were</v>
      </c>
      <c r="F86" s="4"/>
      <c r="G86" s="4"/>
      <c r="H86" s="4"/>
    </row>
    <row r="87" ht="15.75" customHeight="1">
      <c r="A87" s="8" t="s">
        <v>3404</v>
      </c>
      <c r="B87" s="1" t="s">
        <v>3405</v>
      </c>
      <c r="C87" s="4">
        <v>86.0</v>
      </c>
      <c r="D87" s="5" t="s">
        <v>3406</v>
      </c>
      <c r="E87" s="4" t="str">
        <f>IFERROR(__xludf.DUMMYFUNCTION("GOOGLETRANSLATE(D87, ""he"", ""en"")"),"Damen")</f>
        <v>Damen</v>
      </c>
      <c r="F87" s="4"/>
      <c r="G87" s="4"/>
      <c r="H87" s="4"/>
    </row>
    <row r="88" ht="15.75" customHeight="1">
      <c r="A88" s="8" t="s">
        <v>472</v>
      </c>
      <c r="B88" s="1">
        <v>12.0</v>
      </c>
      <c r="C88" s="4">
        <v>87.0</v>
      </c>
      <c r="D88" s="5" t="s">
        <v>3407</v>
      </c>
      <c r="E88" s="4" t="str">
        <f>IFERROR(__xludf.DUMMYFUNCTION("GOOGLETRANSLATE(D88, ""he"", ""en"")"),"For the soil:")</f>
        <v>For the soil:</v>
      </c>
      <c r="F88" s="4"/>
      <c r="G88" s="4"/>
      <c r="H88" s="4"/>
    </row>
    <row r="89" ht="15.75" customHeight="1">
      <c r="A89" s="6" t="s">
        <v>3408</v>
      </c>
      <c r="B89" s="7" t="s">
        <v>3409</v>
      </c>
      <c r="C89" s="4">
        <v>88.0</v>
      </c>
      <c r="D89" s="5" t="s">
        <v>477</v>
      </c>
      <c r="E89" s="4" t="str">
        <f>IFERROR(__xludf.DUMMYFUNCTION("GOOGLETRANSLATE(D89, ""he"", ""en"")"),"{12}")</f>
        <v>{12}</v>
      </c>
      <c r="F89" s="4"/>
      <c r="G89" s="4"/>
      <c r="H89" s="4"/>
    </row>
    <row r="90" ht="15.75" customHeight="1">
      <c r="A90" s="6" t="s">
        <v>3410</v>
      </c>
      <c r="B90" s="7" t="s">
        <v>3411</v>
      </c>
      <c r="C90" s="4">
        <v>89.0</v>
      </c>
      <c r="D90" s="5" t="s">
        <v>3412</v>
      </c>
      <c r="E90" s="4" t="str">
        <f>IFERROR(__xludf.DUMMYFUNCTION("GOOGLETRANSLATE(D90, ""he"", ""en"")"),"put him")</f>
        <v>put him</v>
      </c>
      <c r="F90" s="4"/>
      <c r="G90" s="4"/>
      <c r="H90" s="4"/>
    </row>
    <row r="91" ht="15.75" customHeight="1">
      <c r="A91" s="6" t="s">
        <v>3413</v>
      </c>
      <c r="B91" s="7" t="s">
        <v>3414</v>
      </c>
      <c r="C91" s="4">
        <v>90.0</v>
      </c>
      <c r="D91" s="5" t="s">
        <v>3415</v>
      </c>
      <c r="E91" s="4" t="str">
        <f>IFERROR(__xludf.DUMMYFUNCTION("GOOGLETRANSLATE(D91, ""he"", ""en"")"),"Nadivamo")</f>
        <v>Nadivamo</v>
      </c>
      <c r="F91" s="4"/>
      <c r="G91" s="4"/>
      <c r="H91" s="4"/>
    </row>
    <row r="92" ht="15.75" customHeight="1">
      <c r="A92" s="6" t="s">
        <v>3416</v>
      </c>
      <c r="B92" s="7" t="s">
        <v>3417</v>
      </c>
      <c r="C92" s="4">
        <v>91.0</v>
      </c>
      <c r="D92" s="5" t="s">
        <v>3418</v>
      </c>
      <c r="E92" s="4" t="str">
        <f>IFERROR(__xludf.DUMMYFUNCTION("GOOGLETRANSLATE(D92, ""he"", ""en"")"),"as an evening")</f>
        <v>as an evening</v>
      </c>
      <c r="F92" s="4"/>
      <c r="G92" s="4"/>
      <c r="H92" s="4"/>
    </row>
    <row r="93" ht="15.75" customHeight="1">
      <c r="A93" s="6" t="s">
        <v>3419</v>
      </c>
      <c r="B93" s="7" t="s">
        <v>3420</v>
      </c>
      <c r="C93" s="4">
        <v>92.0</v>
      </c>
      <c r="D93" s="5" t="s">
        <v>3421</v>
      </c>
      <c r="E93" s="4" t="str">
        <f>IFERROR(__xludf.DUMMYFUNCTION("GOOGLETRANSLATE(D93, ""he"", ""en"")"),"And as a wolf")</f>
        <v>And as a wolf</v>
      </c>
      <c r="F93" s="4"/>
      <c r="G93" s="4"/>
      <c r="H93" s="4"/>
    </row>
    <row r="94" ht="15.75" customHeight="1">
      <c r="A94" s="8" t="s">
        <v>491</v>
      </c>
      <c r="B94" s="1" t="s">
        <v>1967</v>
      </c>
      <c r="C94" s="4">
        <v>93.0</v>
      </c>
      <c r="D94" s="5" t="s">
        <v>3422</v>
      </c>
      <c r="E94" s="4" t="str">
        <f>IFERROR(__xludf.DUMMYFUNCTION("GOOGLETRANSLATE(D94, ""he"", ""en"")"),"and as a sacrifice")</f>
        <v>and as a sacrifice</v>
      </c>
      <c r="F94" s="4"/>
      <c r="G94" s="4"/>
      <c r="H94" s="4"/>
    </row>
    <row r="95" ht="15.75" customHeight="1">
      <c r="A95" s="8" t="s">
        <v>3423</v>
      </c>
      <c r="B95" s="1" t="s">
        <v>3424</v>
      </c>
      <c r="C95" s="4">
        <v>94.0</v>
      </c>
      <c r="D95" s="5" t="s">
        <v>3425</v>
      </c>
      <c r="E95" s="4" t="str">
        <f>IFERROR(__xludf.DUMMYFUNCTION("GOOGLETRANSLATE(D95, ""he"", ""en"")"),"and as a motorcycle")</f>
        <v>and as a motorcycle</v>
      </c>
      <c r="F95" s="4"/>
      <c r="G95" s="4"/>
      <c r="H95" s="4"/>
    </row>
    <row r="96" ht="15.75" customHeight="1">
      <c r="A96" s="8" t="s">
        <v>508</v>
      </c>
      <c r="B96" s="1">
        <v>13.0</v>
      </c>
      <c r="C96" s="4">
        <v>95.0</v>
      </c>
      <c r="D96" s="5" t="s">
        <v>448</v>
      </c>
      <c r="E96" s="4" t="str">
        <f>IFERROR(__xludf.DUMMYFUNCTION("GOOGLETRANSLATE(D96, ""he"", ""en"")"),"all")</f>
        <v>all</v>
      </c>
      <c r="F96" s="4"/>
      <c r="G96" s="4"/>
      <c r="H96" s="4"/>
    </row>
    <row r="97" ht="15.75" customHeight="1">
      <c r="A97" s="8" t="s">
        <v>3426</v>
      </c>
      <c r="B97" s="1" t="s">
        <v>3427</v>
      </c>
      <c r="C97" s="4">
        <v>96.0</v>
      </c>
      <c r="D97" s="5" t="s">
        <v>3428</v>
      </c>
      <c r="E97" s="4" t="str">
        <f>IFERROR(__xludf.DUMMYFUNCTION("GOOGLETRANSLATE(D97, ""he"", ""en"")"),"Let's conclude:")</f>
        <v>Let's conclude:</v>
      </c>
      <c r="F97" s="4"/>
      <c r="G97" s="4"/>
      <c r="H97" s="4"/>
    </row>
    <row r="98" ht="15.75" customHeight="1">
      <c r="A98" s="8" t="s">
        <v>3429</v>
      </c>
      <c r="B98" s="1" t="s">
        <v>3430</v>
      </c>
      <c r="C98" s="4">
        <v>97.0</v>
      </c>
      <c r="D98" s="5" t="s">
        <v>513</v>
      </c>
      <c r="E98" s="4" t="str">
        <f>IFERROR(__xludf.DUMMYFUNCTION("GOOGLETRANSLATE(D98, ""he"", ""en"")"),"{13}")</f>
        <v>{13}</v>
      </c>
      <c r="F98" s="4"/>
      <c r="G98" s="4"/>
      <c r="H98" s="4"/>
    </row>
    <row r="99" ht="15.75" customHeight="1">
      <c r="A99" s="8" t="s">
        <v>3431</v>
      </c>
      <c r="B99" s="1" t="s">
        <v>3432</v>
      </c>
      <c r="C99" s="4">
        <v>98.0</v>
      </c>
      <c r="D99" s="5" t="s">
        <v>1039</v>
      </c>
      <c r="E99" s="4" t="str">
        <f>IFERROR(__xludf.DUMMYFUNCTION("GOOGLETRANSLATE(D99, ""he"", ""en"")"),"which")</f>
        <v>which</v>
      </c>
      <c r="F99" s="4"/>
      <c r="G99" s="4"/>
      <c r="H99" s="4"/>
    </row>
    <row r="100" ht="15.75" customHeight="1">
      <c r="A100" s="8" t="s">
        <v>3433</v>
      </c>
      <c r="B100" s="1" t="s">
        <v>3434</v>
      </c>
      <c r="C100" s="4">
        <v>99.0</v>
      </c>
      <c r="D100" s="5" t="s">
        <v>1349</v>
      </c>
      <c r="E100" s="4" t="str">
        <f>IFERROR(__xludf.DUMMYFUNCTION("GOOGLETRANSLATE(D100, ""he"", ""en"")"),"they said")</f>
        <v>they said</v>
      </c>
      <c r="F100" s="4"/>
      <c r="G100" s="4"/>
      <c r="H100" s="4"/>
    </row>
    <row r="101" ht="15.75" customHeight="1">
      <c r="A101" s="8" t="s">
        <v>3435</v>
      </c>
      <c r="B101" s="1" t="s">
        <v>3436</v>
      </c>
      <c r="C101" s="4">
        <v>100.0</v>
      </c>
      <c r="D101" s="5" t="s">
        <v>3437</v>
      </c>
      <c r="E101" s="4" t="str">
        <f>IFERROR(__xludf.DUMMYFUNCTION("GOOGLETRANSLATE(D101, ""he"", ""en"")"),"I left")</f>
        <v>I left</v>
      </c>
      <c r="F101" s="4"/>
      <c r="G101" s="4"/>
      <c r="H101" s="4"/>
    </row>
    <row r="102" ht="15.75" customHeight="1">
      <c r="A102" s="8" t="s">
        <v>3438</v>
      </c>
      <c r="B102" s="1" t="s">
        <v>3439</v>
      </c>
      <c r="C102" s="4">
        <v>101.0</v>
      </c>
      <c r="D102" s="5" t="s">
        <v>3440</v>
      </c>
      <c r="E102" s="4" t="str">
        <f>IFERROR(__xludf.DUMMYFUNCTION("GOOGLETRANSLATE(D102, ""he"", ""en"")"),"us")</f>
        <v>us</v>
      </c>
      <c r="F102" s="4"/>
      <c r="G102" s="4"/>
      <c r="H102" s="4"/>
    </row>
    <row r="103" ht="15.75" customHeight="1">
      <c r="A103" s="8" t="s">
        <v>3441</v>
      </c>
      <c r="B103" s="1" t="s">
        <v>3442</v>
      </c>
      <c r="C103" s="4">
        <v>102.0</v>
      </c>
      <c r="D103" s="5" t="s">
        <v>3443</v>
      </c>
      <c r="E103" s="4" t="str">
        <f>IFERROR(__xludf.DUMMYFUNCTION("GOOGLETRANSLATE(D103, ""he"", ""en"")"),"you")</f>
        <v>you</v>
      </c>
      <c r="F103" s="4"/>
      <c r="G103" s="4"/>
      <c r="H103" s="4"/>
    </row>
    <row r="104" ht="15.75" customHeight="1">
      <c r="A104" s="8" t="s">
        <v>784</v>
      </c>
      <c r="B104" s="1">
        <v>14.0</v>
      </c>
      <c r="C104" s="4">
        <v>103.0</v>
      </c>
      <c r="D104" s="5" t="s">
        <v>3444</v>
      </c>
      <c r="E104" s="4" t="str">
        <f>IFERROR(__xludf.DUMMYFUNCTION("GOOGLETRANSLATE(D104, ""he"", ""en"")"),"proper")</f>
        <v>proper</v>
      </c>
      <c r="F104" s="4"/>
      <c r="G104" s="4"/>
      <c r="H104" s="4"/>
    </row>
    <row r="105" ht="15.75" customHeight="1">
      <c r="A105" s="8" t="s">
        <v>3445</v>
      </c>
      <c r="B105" s="1" t="s">
        <v>3446</v>
      </c>
      <c r="C105" s="4">
        <v>104.0</v>
      </c>
      <c r="D105" s="5" t="s">
        <v>3447</v>
      </c>
      <c r="E105" s="4" t="str">
        <f>IFERROR(__xludf.DUMMYFUNCTION("GOOGLETRANSLATE(D105, ""he"", ""en"")"),"god:")</f>
        <v>god:</v>
      </c>
      <c r="F105" s="4"/>
      <c r="G105" s="4"/>
      <c r="H105" s="4"/>
    </row>
    <row r="106" ht="15.75" customHeight="1">
      <c r="A106" s="8" t="s">
        <v>3448</v>
      </c>
      <c r="B106" s="1" t="s">
        <v>3449</v>
      </c>
      <c r="C106" s="4">
        <v>105.0</v>
      </c>
      <c r="D106" s="5" t="s">
        <v>801</v>
      </c>
      <c r="E106" s="4" t="str">
        <f>IFERROR(__xludf.DUMMYFUNCTION("GOOGLETRANSLATE(D106, ""he"", ""en"")"),"{hand}")</f>
        <v>{hand}</v>
      </c>
      <c r="F106" s="4"/>
      <c r="G106" s="4"/>
      <c r="H106" s="4"/>
    </row>
    <row r="107" ht="15.75" customHeight="1">
      <c r="A107" s="8" t="s">
        <v>3450</v>
      </c>
      <c r="B107" s="1" t="s">
        <v>3451</v>
      </c>
      <c r="C107" s="4">
        <v>106.0</v>
      </c>
      <c r="D107" s="5" t="s">
        <v>3452</v>
      </c>
      <c r="E107" s="4" t="str">
        <f>IFERROR(__xludf.DUMMYFUNCTION("GOOGLETRANSLATE(D107, ""he"", ""en"")"),"divine")</f>
        <v>divine</v>
      </c>
      <c r="F107" s="4"/>
      <c r="G107" s="4"/>
      <c r="H107" s="4"/>
    </row>
    <row r="108" ht="15.75" customHeight="1">
      <c r="A108" s="8" t="s">
        <v>3453</v>
      </c>
      <c r="B108" s="1" t="s">
        <v>3454</v>
      </c>
      <c r="C108" s="4">
        <v>107.0</v>
      </c>
      <c r="D108" s="5" t="s">
        <v>3412</v>
      </c>
      <c r="E108" s="4" t="str">
        <f>IFERROR(__xludf.DUMMYFUNCTION("GOOGLETRANSLATE(D108, ""he"", ""en"")"),"put him")</f>
        <v>put him</v>
      </c>
      <c r="F108" s="4"/>
      <c r="G108" s="4"/>
      <c r="H108" s="4"/>
    </row>
    <row r="109" ht="15.75" customHeight="1">
      <c r="A109" s="8" t="s">
        <v>3455</v>
      </c>
      <c r="B109" s="1" t="s">
        <v>3456</v>
      </c>
      <c r="C109" s="4">
        <v>108.0</v>
      </c>
      <c r="D109" s="5" t="s">
        <v>3457</v>
      </c>
      <c r="E109" s="4" t="str">
        <f>IFERROR(__xludf.DUMMYFUNCTION("GOOGLETRANSLATE(D109, ""he"", ""en"")"),"like a wheel")</f>
        <v>like a wheel</v>
      </c>
      <c r="F109" s="4"/>
      <c r="G109" s="4"/>
      <c r="H109" s="4"/>
    </row>
    <row r="110" ht="15.75" customHeight="1">
      <c r="A110" s="8" t="s">
        <v>3458</v>
      </c>
      <c r="B110" s="1" t="s">
        <v>3459</v>
      </c>
      <c r="C110" s="4">
        <v>109.0</v>
      </c>
      <c r="D110" s="5" t="s">
        <v>3460</v>
      </c>
      <c r="E110" s="4" t="str">
        <f>IFERROR(__xludf.DUMMYFUNCTION("GOOGLETRANSLATE(D110, ""he"", ""en"")"),"like a straw")</f>
        <v>like a straw</v>
      </c>
      <c r="F110" s="4"/>
      <c r="G110" s="4"/>
      <c r="H110" s="4"/>
    </row>
    <row r="111" ht="15.75" customHeight="1">
      <c r="A111" s="8" t="s">
        <v>808</v>
      </c>
      <c r="B111" s="1">
        <v>15.0</v>
      </c>
      <c r="C111" s="4">
        <v>110.0</v>
      </c>
      <c r="D111" s="5" t="s">
        <v>2636</v>
      </c>
      <c r="E111" s="4" t="str">
        <f>IFERROR(__xludf.DUMMYFUNCTION("GOOGLETRANSLATE(D111, ""he"", ""en"")"),"before")</f>
        <v>before</v>
      </c>
      <c r="F111" s="4"/>
      <c r="G111" s="4"/>
      <c r="H111" s="4"/>
    </row>
    <row r="112" ht="15.75" customHeight="1">
      <c r="A112" s="8" t="s">
        <v>3461</v>
      </c>
      <c r="B112" s="1" t="s">
        <v>3462</v>
      </c>
      <c r="C112" s="4">
        <v>111.0</v>
      </c>
      <c r="D112" s="5" t="s">
        <v>3463</v>
      </c>
      <c r="E112" s="4" t="str">
        <f>IFERROR(__xludf.DUMMYFUNCTION("GOOGLETRANSLATE(D112, ""he"", ""en"")"),"wind:")</f>
        <v>wind:</v>
      </c>
      <c r="F112" s="4"/>
      <c r="G112" s="4"/>
      <c r="H112" s="4"/>
    </row>
    <row r="113" ht="15.75" customHeight="1">
      <c r="A113" s="8" t="s">
        <v>3464</v>
      </c>
      <c r="B113" s="1" t="s">
        <v>3465</v>
      </c>
      <c r="C113" s="4">
        <v>112.0</v>
      </c>
      <c r="D113" s="5" t="s">
        <v>821</v>
      </c>
      <c r="E113" s="4" t="str">
        <f>IFERROR(__xludf.DUMMYFUNCTION("GOOGLETRANSLATE(D113, ""he"", ""en"")"),"{to}")</f>
        <v>{to}</v>
      </c>
      <c r="F113" s="4"/>
      <c r="G113" s="4"/>
      <c r="H113" s="4"/>
    </row>
    <row r="114" ht="15.75" customHeight="1">
      <c r="A114" s="8" t="s">
        <v>3466</v>
      </c>
      <c r="B114" s="1" t="s">
        <v>3467</v>
      </c>
      <c r="C114" s="4">
        <v>113.0</v>
      </c>
      <c r="D114" s="5" t="s">
        <v>3468</v>
      </c>
      <c r="E114" s="4" t="str">
        <f>IFERROR(__xludf.DUMMYFUNCTION("GOOGLETRANSLATE(D114, ""he"", ""en"")"),"as fire")</f>
        <v>as fire</v>
      </c>
      <c r="F114" s="4"/>
      <c r="G114" s="4"/>
      <c r="H114" s="4"/>
    </row>
    <row r="115" ht="15.75" customHeight="1">
      <c r="A115" s="8" t="s">
        <v>3469</v>
      </c>
      <c r="B115" s="1" t="s">
        <v>3470</v>
      </c>
      <c r="C115" s="4">
        <v>114.0</v>
      </c>
      <c r="D115" s="5" t="s">
        <v>2446</v>
      </c>
      <c r="E115" s="4" t="str">
        <f>IFERROR(__xludf.DUMMYFUNCTION("GOOGLETRANSLATE(D115, ""he"", ""en"")"),"will burn")</f>
        <v>will burn</v>
      </c>
      <c r="F115" s="4"/>
      <c r="G115" s="4"/>
      <c r="H115" s="4"/>
    </row>
    <row r="116" ht="15.75" customHeight="1">
      <c r="A116" s="8" t="s">
        <v>3471</v>
      </c>
      <c r="B116" s="1" t="s">
        <v>3472</v>
      </c>
      <c r="C116" s="4">
        <v>115.0</v>
      </c>
      <c r="D116" s="5" t="s">
        <v>3473</v>
      </c>
      <c r="E116" s="4" t="str">
        <f>IFERROR(__xludf.DUMMYFUNCTION("GOOGLETRANSLATE(D116, ""he"", ""en"")"),"forest")</f>
        <v>forest</v>
      </c>
      <c r="F116" s="4"/>
      <c r="G116" s="4"/>
      <c r="H116" s="4"/>
    </row>
    <row r="117" ht="15.75" customHeight="1">
      <c r="A117" s="8" t="s">
        <v>3474</v>
      </c>
      <c r="B117" s="1" t="s">
        <v>2748</v>
      </c>
      <c r="C117" s="4">
        <v>116.0</v>
      </c>
      <c r="D117" s="5" t="s">
        <v>3475</v>
      </c>
      <c r="E117" s="4" t="str">
        <f>IFERROR(__xludf.DUMMYFUNCTION("GOOGLETRANSLATE(D117, ""he"", ""en"")"),"and burning")</f>
        <v>and burning</v>
      </c>
      <c r="F117" s="4"/>
      <c r="G117" s="4"/>
      <c r="H117" s="4"/>
    </row>
    <row r="118" ht="15.75" customHeight="1">
      <c r="A118" s="8" t="s">
        <v>828</v>
      </c>
      <c r="B118" s="1">
        <v>16.0</v>
      </c>
      <c r="C118" s="4">
        <v>117.0</v>
      </c>
      <c r="D118" s="5" t="s">
        <v>3476</v>
      </c>
      <c r="E118" s="4" t="str">
        <f>IFERROR(__xludf.DUMMYFUNCTION("GOOGLETRANSLATE(D118, ""he"", ""en"")"),"Be passionate")</f>
        <v>Be passionate</v>
      </c>
      <c r="F118" s="4"/>
      <c r="G118" s="4"/>
      <c r="H118" s="4"/>
    </row>
    <row r="119" ht="15.75" customHeight="1">
      <c r="A119" s="8" t="s">
        <v>3477</v>
      </c>
      <c r="B119" s="1" t="s">
        <v>3478</v>
      </c>
      <c r="C119" s="4">
        <v>118.0</v>
      </c>
      <c r="D119" s="5" t="s">
        <v>149</v>
      </c>
      <c r="E119" s="4" t="str">
        <f>IFERROR(__xludf.DUMMYFUNCTION("GOOGLETRANSLATE(D119, ""he"", ""en"")"),"mountains:")</f>
        <v>mountains:</v>
      </c>
      <c r="F119" s="4"/>
      <c r="G119" s="4"/>
      <c r="H119" s="4"/>
    </row>
    <row r="120" ht="15.75" customHeight="1">
      <c r="A120" s="8" t="s">
        <v>3479</v>
      </c>
      <c r="B120" s="1" t="s">
        <v>3480</v>
      </c>
      <c r="C120" s="4">
        <v>119.0</v>
      </c>
      <c r="D120" s="5" t="s">
        <v>848</v>
      </c>
      <c r="E120" s="4" t="str">
        <f>IFERROR(__xludf.DUMMYFUNCTION("GOOGLETRANSLATE(D120, ""he"", ""en"")"),"{16}")</f>
        <v>{16}</v>
      </c>
      <c r="F120" s="4"/>
      <c r="G120" s="4"/>
      <c r="H120" s="4"/>
    </row>
    <row r="121" ht="15.75" customHeight="1">
      <c r="A121" s="8" t="s">
        <v>3481</v>
      </c>
      <c r="B121" s="1" t="s">
        <v>3482</v>
      </c>
      <c r="C121" s="4">
        <v>120.0</v>
      </c>
      <c r="D121" s="5" t="s">
        <v>3483</v>
      </c>
      <c r="E121" s="4" t="str">
        <f>IFERROR(__xludf.DUMMYFUNCTION("GOOGLETRANSLATE(D121, ""he"", ""en"")"),"yes")</f>
        <v>yes</v>
      </c>
      <c r="F121" s="4"/>
      <c r="G121" s="4"/>
      <c r="H121" s="4"/>
    </row>
    <row r="122" ht="15.75" customHeight="1">
      <c r="A122" s="8" t="s">
        <v>3484</v>
      </c>
      <c r="B122" s="1" t="s">
        <v>3485</v>
      </c>
      <c r="C122" s="4">
        <v>121.0</v>
      </c>
      <c r="D122" s="5" t="s">
        <v>3486</v>
      </c>
      <c r="E122" s="4" t="str">
        <f>IFERROR(__xludf.DUMMYFUNCTION("GOOGLETRANSLATE(D122, ""he"", ""en"")"),"chase each other")</f>
        <v>chase each other</v>
      </c>
      <c r="F122" s="4"/>
      <c r="G122" s="4"/>
      <c r="H122" s="4"/>
    </row>
    <row r="123" ht="15.75" customHeight="1">
      <c r="A123" s="8" t="s">
        <v>3487</v>
      </c>
      <c r="B123" s="1" t="s">
        <v>3488</v>
      </c>
      <c r="C123" s="4">
        <v>122.0</v>
      </c>
      <c r="D123" s="5" t="s">
        <v>3489</v>
      </c>
      <c r="E123" s="4" t="str">
        <f>IFERROR(__xludf.DUMMYFUNCTION("GOOGLETRANSLATE(D123, ""he"", ""en"")"),"in your storm")</f>
        <v>in your storm</v>
      </c>
      <c r="F123" s="4"/>
      <c r="G123" s="4"/>
      <c r="H123" s="4"/>
    </row>
    <row r="124" ht="15.75" customHeight="1">
      <c r="A124" s="8" t="s">
        <v>856</v>
      </c>
      <c r="B124" s="1">
        <v>17.0</v>
      </c>
      <c r="C124" s="4">
        <v>123.0</v>
      </c>
      <c r="D124" s="5" t="s">
        <v>3490</v>
      </c>
      <c r="E124" s="4" t="str">
        <f>IFERROR(__xludf.DUMMYFUNCTION("GOOGLETRANSLATE(D124, ""he"", ""en"")"),"And in your storm")</f>
        <v>And in your storm</v>
      </c>
      <c r="F124" s="4"/>
      <c r="G124" s="4"/>
      <c r="H124" s="4"/>
    </row>
    <row r="125" ht="15.75" customHeight="1">
      <c r="A125" s="8" t="s">
        <v>3491</v>
      </c>
      <c r="B125" s="1" t="s">
        <v>3492</v>
      </c>
      <c r="C125" s="4">
        <v>124.0</v>
      </c>
      <c r="D125" s="5" t="s">
        <v>3493</v>
      </c>
      <c r="E125" s="4" t="str">
        <f>IFERROR(__xludf.DUMMYFUNCTION("GOOGLETRANSLATE(D125, ""he"", ""en"")"),"panic:")</f>
        <v>panic:</v>
      </c>
      <c r="F125" s="4"/>
      <c r="G125" s="4"/>
      <c r="H125" s="4"/>
    </row>
    <row r="126" ht="15.75" customHeight="1">
      <c r="A126" s="8" t="s">
        <v>3494</v>
      </c>
      <c r="B126" s="1" t="s">
        <v>3495</v>
      </c>
      <c r="C126" s="4">
        <v>125.0</v>
      </c>
      <c r="D126" s="5" t="s">
        <v>867</v>
      </c>
      <c r="E126" s="4" t="str">
        <f>IFERROR(__xludf.DUMMYFUNCTION("GOOGLETRANSLATE(D126, ""he"", ""en"")"),"{17}")</f>
        <v>{17}</v>
      </c>
      <c r="F126" s="4"/>
      <c r="G126" s="4"/>
      <c r="H126" s="4"/>
    </row>
    <row r="127" ht="15.75" customHeight="1">
      <c r="A127" s="8" t="s">
        <v>3496</v>
      </c>
      <c r="B127" s="1" t="s">
        <v>3497</v>
      </c>
      <c r="C127" s="4">
        <v>126.0</v>
      </c>
      <c r="D127" s="5" t="s">
        <v>3498</v>
      </c>
      <c r="E127" s="4" t="str">
        <f>IFERROR(__xludf.DUMMYFUNCTION("GOOGLETRANSLATE(D127, ""he"", ""en"")"),"full")</f>
        <v>full</v>
      </c>
      <c r="F127" s="4"/>
      <c r="G127" s="4"/>
      <c r="H127" s="4"/>
    </row>
    <row r="128" ht="15.75" customHeight="1">
      <c r="A128" s="8" t="s">
        <v>3499</v>
      </c>
      <c r="B128" s="1" t="s">
        <v>3500</v>
      </c>
      <c r="C128" s="4">
        <v>127.0</v>
      </c>
      <c r="D128" s="5" t="s">
        <v>3501</v>
      </c>
      <c r="E128" s="4" t="str">
        <f>IFERROR(__xludf.DUMMYFUNCTION("GOOGLETRANSLATE(D128, ""he"", ""en"")"),"their faces")</f>
        <v>their faces</v>
      </c>
      <c r="F128" s="4"/>
      <c r="G128" s="4"/>
      <c r="H128" s="4"/>
    </row>
    <row r="129" ht="15.75" customHeight="1">
      <c r="A129" s="8" t="s">
        <v>3502</v>
      </c>
      <c r="B129" s="1" t="s">
        <v>3503</v>
      </c>
      <c r="C129" s="4">
        <v>128.0</v>
      </c>
      <c r="D129" s="5" t="s">
        <v>3504</v>
      </c>
      <c r="E129" s="4" t="str">
        <f>IFERROR(__xludf.DUMMYFUNCTION("GOOGLETRANSLATE(D129, ""he"", ""en"")"),"shame")</f>
        <v>shame</v>
      </c>
      <c r="F129" s="4"/>
      <c r="G129" s="4"/>
      <c r="H129" s="4"/>
    </row>
    <row r="130" ht="15.75" customHeight="1">
      <c r="A130" s="8" t="s">
        <v>1065</v>
      </c>
      <c r="B130" s="1" t="s">
        <v>2580</v>
      </c>
      <c r="C130" s="4">
        <v>129.0</v>
      </c>
      <c r="D130" s="5" t="s">
        <v>3505</v>
      </c>
      <c r="E130" s="4" t="str">
        <f>IFERROR(__xludf.DUMMYFUNCTION("GOOGLETRANSLATE(D130, ""he"", ""en"")"),"And they will ask")</f>
        <v>And they will ask</v>
      </c>
      <c r="F130" s="4"/>
      <c r="G130" s="4"/>
      <c r="H130" s="4"/>
    </row>
    <row r="131" ht="15.75" customHeight="1">
      <c r="A131" s="8" t="s">
        <v>880</v>
      </c>
      <c r="B131" s="1">
        <v>18.0</v>
      </c>
      <c r="C131" s="4">
        <v>130.0</v>
      </c>
      <c r="D131" s="5" t="s">
        <v>3506</v>
      </c>
      <c r="E131" s="4" t="str">
        <f>IFERROR(__xludf.DUMMYFUNCTION("GOOGLETRANSLATE(D131, ""he"", ""en"")"),"trout")</f>
        <v>trout</v>
      </c>
      <c r="F131" s="4"/>
      <c r="G131" s="4"/>
      <c r="H131" s="4"/>
    </row>
    <row r="132" ht="15.75" customHeight="1">
      <c r="A132" s="8" t="s">
        <v>3507</v>
      </c>
      <c r="B132" s="1" t="s">
        <v>3508</v>
      </c>
      <c r="C132" s="4">
        <v>131.0</v>
      </c>
      <c r="D132" s="5" t="s">
        <v>3509</v>
      </c>
      <c r="E132" s="4" t="str">
        <f>IFERROR(__xludf.DUMMYFUNCTION("GOOGLETRANSLATE(D132, ""he"", ""en"")"),"Jehovah:")</f>
        <v>Jehovah:</v>
      </c>
      <c r="F132" s="4"/>
      <c r="G132" s="4"/>
      <c r="H132" s="4"/>
    </row>
    <row r="133" ht="15.75" customHeight="1">
      <c r="A133" s="8" t="s">
        <v>3510</v>
      </c>
      <c r="B133" s="1" t="s">
        <v>3511</v>
      </c>
      <c r="C133" s="4">
        <v>132.0</v>
      </c>
      <c r="D133" s="5" t="s">
        <v>897</v>
      </c>
      <c r="E133" s="4" t="str">
        <f>IFERROR(__xludf.DUMMYFUNCTION("GOOGLETRANSLATE(D133, ""he"", ""en"")"),"{noun}")</f>
        <v>{noun}</v>
      </c>
      <c r="F133" s="4"/>
      <c r="G133" s="4"/>
      <c r="H133" s="4"/>
    </row>
    <row r="134" ht="15.75" customHeight="1">
      <c r="A134" s="8" t="s">
        <v>3512</v>
      </c>
      <c r="B134" s="1" t="s">
        <v>3513</v>
      </c>
      <c r="C134" s="4">
        <v>133.0</v>
      </c>
      <c r="D134" s="5" t="s">
        <v>3514</v>
      </c>
      <c r="E134" s="4" t="str">
        <f>IFERROR(__xludf.DUMMYFUNCTION("GOOGLETRANSLATE(D134, ""he"", ""en"")"),"They will dry")</f>
        <v>They will dry</v>
      </c>
      <c r="F134" s="4"/>
      <c r="G134" s="4"/>
      <c r="H134" s="4"/>
    </row>
    <row r="135" ht="15.75" customHeight="1">
      <c r="A135" s="8" t="s">
        <v>3515</v>
      </c>
      <c r="B135" s="1" t="s">
        <v>2768</v>
      </c>
      <c r="C135" s="4">
        <v>134.0</v>
      </c>
      <c r="D135" s="5" t="s">
        <v>3516</v>
      </c>
      <c r="E135" s="4" t="str">
        <f>IFERROR(__xludf.DUMMYFUNCTION("GOOGLETRANSLATE(D135, ""he"", ""en"")"),"And they will be frightened")</f>
        <v>And they will be frightened</v>
      </c>
      <c r="F135" s="4"/>
      <c r="G135" s="4"/>
      <c r="H135" s="4"/>
    </row>
    <row r="136" ht="15.75" customHeight="1">
      <c r="A136" s="8" t="s">
        <v>3517</v>
      </c>
      <c r="B136" s="1" t="s">
        <v>3511</v>
      </c>
      <c r="C136" s="4">
        <v>135.0</v>
      </c>
      <c r="D136" s="5" t="s">
        <v>3518</v>
      </c>
      <c r="E136" s="4" t="str">
        <f>IFERROR(__xludf.DUMMYFUNCTION("GOOGLETRANSLATE(D136, ""he"", ""en"")"),"jewel")</f>
        <v>jewel</v>
      </c>
      <c r="F136" s="4"/>
      <c r="G136" s="4"/>
      <c r="H136" s="4"/>
    </row>
    <row r="137" ht="15.75" customHeight="1">
      <c r="A137" s="8" t="s">
        <v>3519</v>
      </c>
      <c r="B137" s="1" t="s">
        <v>3520</v>
      </c>
      <c r="C137" s="4">
        <v>136.0</v>
      </c>
      <c r="D137" s="5" t="s">
        <v>2434</v>
      </c>
      <c r="E137" s="4" t="str">
        <f>IFERROR(__xludf.DUMMYFUNCTION("GOOGLETRANSLATE(D137, ""he"", ""en"")"),"to")</f>
        <v>to</v>
      </c>
      <c r="F137" s="4"/>
      <c r="G137" s="4"/>
      <c r="H137" s="4"/>
    </row>
    <row r="138" ht="15.75" customHeight="1">
      <c r="A138" s="8" t="s">
        <v>909</v>
      </c>
      <c r="B138" s="1">
        <v>19.0</v>
      </c>
      <c r="C138" s="4">
        <v>137.0</v>
      </c>
      <c r="D138" s="5" t="s">
        <v>3521</v>
      </c>
      <c r="E138" s="4" t="str">
        <f>IFERROR(__xludf.DUMMYFUNCTION("GOOGLETRANSLATE(D138, ""he"", ""en"")"),"And they will dig")</f>
        <v>And they will dig</v>
      </c>
      <c r="F138" s="4"/>
      <c r="G138" s="4"/>
      <c r="H138" s="4"/>
    </row>
    <row r="139" ht="15.75" customHeight="1">
      <c r="A139" s="8" t="s">
        <v>3522</v>
      </c>
      <c r="B139" s="1" t="s">
        <v>3523</v>
      </c>
      <c r="C139" s="4">
        <v>138.0</v>
      </c>
      <c r="D139" s="5" t="s">
        <v>3524</v>
      </c>
      <c r="E139" s="4" t="str">
        <f>IFERROR(__xludf.DUMMYFUNCTION("GOOGLETRANSLATE(D139, ""he"", ""en"")"),"and they will be lost:")</f>
        <v>and they will be lost:</v>
      </c>
      <c r="F139" s="4"/>
      <c r="G139" s="4"/>
      <c r="H139" s="4"/>
    </row>
    <row r="140" ht="15.75" customHeight="1">
      <c r="A140" s="8" t="s">
        <v>51</v>
      </c>
      <c r="B140" s="1" t="s">
        <v>1650</v>
      </c>
      <c r="C140" s="4">
        <v>139.0</v>
      </c>
      <c r="D140" s="5" t="s">
        <v>925</v>
      </c>
      <c r="E140" s="4" t="str">
        <f>IFERROR(__xludf.DUMMYFUNCTION("GOOGLETRANSLATE(D140, ""he"", ""en"")"),"{19}")</f>
        <v>{19}</v>
      </c>
      <c r="F140" s="4"/>
      <c r="G140" s="4"/>
      <c r="H140" s="4"/>
    </row>
    <row r="141" ht="15.75" customHeight="1">
      <c r="A141" s="8" t="s">
        <v>3525</v>
      </c>
      <c r="B141" s="1" t="s">
        <v>3526</v>
      </c>
      <c r="C141" s="4">
        <v>140.0</v>
      </c>
      <c r="D141" s="5" t="s">
        <v>3527</v>
      </c>
      <c r="E141" s="4" t="str">
        <f>IFERROR(__xludf.DUMMYFUNCTION("GOOGLETRANSLATE(D141, ""he"", ""en"")"),"And they knew")</f>
        <v>And they knew</v>
      </c>
      <c r="F141" s="4"/>
      <c r="G141" s="4"/>
      <c r="H141" s="4"/>
    </row>
    <row r="142" ht="15.75" customHeight="1">
      <c r="A142" s="8" t="s">
        <v>3528</v>
      </c>
      <c r="B142" s="1" t="s">
        <v>3529</v>
      </c>
      <c r="C142" s="4">
        <v>141.0</v>
      </c>
      <c r="D142" s="5" t="s">
        <v>53</v>
      </c>
      <c r="E142" s="4" t="str">
        <f>IFERROR(__xludf.DUMMYFUNCTION("GOOGLETRANSLATE(D142, ""he"", ""en"")"),"that")</f>
        <v>that</v>
      </c>
      <c r="F142" s="4"/>
      <c r="G142" s="4"/>
      <c r="H142" s="4"/>
    </row>
    <row r="143" ht="15.75" customHeight="1">
      <c r="A143" s="8" t="s">
        <v>1763</v>
      </c>
      <c r="B143" s="1" t="s">
        <v>1380</v>
      </c>
      <c r="C143" s="4">
        <v>142.0</v>
      </c>
      <c r="D143" s="5" t="s">
        <v>322</v>
      </c>
      <c r="E143" s="4" t="str">
        <f>IFERROR(__xludf.DUMMYFUNCTION("GOOGLETRANSLATE(D143, ""he"", ""en"")"),"you")</f>
        <v>you</v>
      </c>
      <c r="F143" s="4"/>
      <c r="G143" s="4"/>
      <c r="H143" s="4"/>
    </row>
    <row r="144" ht="15.75" customHeight="1">
      <c r="A144" s="8" t="s">
        <v>3530</v>
      </c>
      <c r="B144" s="1" t="s">
        <v>3531</v>
      </c>
      <c r="C144" s="4">
        <v>143.0</v>
      </c>
      <c r="D144" s="5" t="s">
        <v>3506</v>
      </c>
      <c r="E144" s="4" t="str">
        <f>IFERROR(__xludf.DUMMYFUNCTION("GOOGLETRANSLATE(D144, ""he"", ""en"")"),"trout")</f>
        <v>trout</v>
      </c>
      <c r="F144" s="4"/>
      <c r="G144" s="4"/>
      <c r="H144" s="4"/>
    </row>
    <row r="145" ht="15.75" customHeight="1">
      <c r="A145" s="8" t="s">
        <v>1659</v>
      </c>
      <c r="B145" s="1" t="s">
        <v>1660</v>
      </c>
      <c r="C145" s="4">
        <v>144.0</v>
      </c>
      <c r="D145" s="5" t="s">
        <v>180</v>
      </c>
      <c r="E145" s="4" t="str">
        <f>IFERROR(__xludf.DUMMYFUNCTION("GOOGLETRANSLATE(D145, ""he"", ""en"")"),"Jehovah")</f>
        <v>Jehovah</v>
      </c>
      <c r="F145" s="4"/>
      <c r="G145" s="4"/>
      <c r="H145" s="4"/>
    </row>
    <row r="146" ht="15.75" customHeight="1">
      <c r="A146" s="8" t="s">
        <v>2609</v>
      </c>
      <c r="B146" s="1" t="s">
        <v>3532</v>
      </c>
      <c r="C146" s="4">
        <v>145.0</v>
      </c>
      <c r="D146" s="5" t="s">
        <v>3533</v>
      </c>
      <c r="E146" s="4" t="str">
        <f>IFERROR(__xludf.DUMMYFUNCTION("GOOGLETRANSLATE(D146, ""he"", ""en"")"),"alone")</f>
        <v>alone</v>
      </c>
      <c r="F146" s="4"/>
      <c r="G146" s="4"/>
      <c r="H146" s="4"/>
    </row>
    <row r="147" ht="15.75" customHeight="1">
      <c r="A147" s="8" t="s">
        <v>491</v>
      </c>
      <c r="B147" s="1" t="s">
        <v>3534</v>
      </c>
      <c r="C147" s="4">
        <v>146.0</v>
      </c>
      <c r="D147" s="5" t="s">
        <v>751</v>
      </c>
      <c r="E147" s="4" t="str">
        <f>IFERROR(__xludf.DUMMYFUNCTION("GOOGLETRANSLATE(D147, ""he"", ""en"")"),"upper")</f>
        <v>upper</v>
      </c>
      <c r="F147" s="4"/>
      <c r="G147" s="4"/>
      <c r="H147" s="4"/>
    </row>
    <row r="148" ht="15.75" customHeight="1">
      <c r="A148" s="8" t="s">
        <v>3535</v>
      </c>
      <c r="B148" s="1" t="s">
        <v>3536</v>
      </c>
      <c r="C148" s="4">
        <v>147.0</v>
      </c>
      <c r="D148" s="5" t="s">
        <v>533</v>
      </c>
      <c r="E148" s="4" t="str">
        <f>IFERROR(__xludf.DUMMYFUNCTION("GOOGLETRANSLATE(D148, ""he"", ""en"")"),"on")</f>
        <v>on</v>
      </c>
      <c r="F148" s="4"/>
      <c r="G148" s="4"/>
      <c r="H148" s="4"/>
    </row>
    <row r="149" ht="15.75" customHeight="1">
      <c r="A149" s="17"/>
      <c r="B149" s="1"/>
      <c r="C149" s="4">
        <v>148.0</v>
      </c>
      <c r="D149" s="5" t="s">
        <v>448</v>
      </c>
      <c r="E149" s="4" t="str">
        <f>IFERROR(__xludf.DUMMYFUNCTION("GOOGLETRANSLATE(D149, ""he"", ""en"")"),"all")</f>
        <v>all</v>
      </c>
      <c r="F149" s="4"/>
      <c r="G149" s="4"/>
      <c r="H149" s="4"/>
    </row>
    <row r="150" ht="15.75" customHeight="1">
      <c r="A150" s="17"/>
      <c r="B150" s="1"/>
      <c r="C150" s="4">
        <v>149.0</v>
      </c>
      <c r="D150" s="5" t="s">
        <v>952</v>
      </c>
      <c r="E150" s="4" t="str">
        <f>IFERROR(__xludf.DUMMYFUNCTION("GOOGLETRANSLATE(D150, ""he"", ""en"")"),"The country:")</f>
        <v>The country:</v>
      </c>
      <c r="F150" s="4"/>
      <c r="G150" s="4"/>
      <c r="H150" s="4"/>
    </row>
    <row r="151" ht="15.75" customHeight="1">
      <c r="E151" s="4" t="str">
        <f>IFERROR(__xludf.DUMMYFUNCTION("GOOGLETRANSLATE(D151, ""he"", ""en"")"),"#VALUE!")</f>
        <v>#VALUE!</v>
      </c>
    </row>
    <row r="152" ht="15.75" customHeight="1">
      <c r="E152" s="4" t="str">
        <f>IFERROR(__xludf.DUMMYFUNCTION("GOOGLETRANSLATE(D152, ""he"", ""en"")"),"#VALUE!")</f>
        <v>#VALUE!</v>
      </c>
    </row>
    <row r="153" ht="15.75" customHeight="1">
      <c r="E153" s="4" t="str">
        <f>IFERROR(__xludf.DUMMYFUNCTION("GOOGLETRANSLATE(D153, ""he"", ""en"")"),"#VALUE!")</f>
        <v>#VALUE!</v>
      </c>
    </row>
    <row r="154" ht="15.75" customHeight="1">
      <c r="E154" s="4" t="str">
        <f>IFERROR(__xludf.DUMMYFUNCTION("GOOGLETRANSLATE(D154, ""he"", ""en"")"),"#VALUE!")</f>
        <v>#VALUE!</v>
      </c>
    </row>
    <row r="155" ht="15.75" customHeight="1">
      <c r="E155" s="4" t="str">
        <f>IFERROR(__xludf.DUMMYFUNCTION("GOOGLETRANSLATE(D155, ""he"", ""en"")"),"#VALUE!")</f>
        <v>#VALUE!</v>
      </c>
    </row>
    <row r="156" ht="15.75" customHeight="1">
      <c r="E156" s="4" t="str">
        <f>IFERROR(__xludf.DUMMYFUNCTION("GOOGLETRANSLATE(D156, ""he"", ""en"")"),"#VALUE!")</f>
        <v>#VALUE!</v>
      </c>
    </row>
    <row r="157" ht="15.75" customHeight="1">
      <c r="E157" s="4" t="str">
        <f>IFERROR(__xludf.DUMMYFUNCTION("GOOGLETRANSLATE(D157, ""he"", ""en"")"),"#VALUE!")</f>
        <v>#VALUE!</v>
      </c>
    </row>
    <row r="158" ht="15.75" customHeight="1">
      <c r="E158" s="4" t="str">
        <f>IFERROR(__xludf.DUMMYFUNCTION("GOOGLETRANSLATE(D158, ""he"", ""en"")"),"#VALUE!")</f>
        <v>#VALUE!</v>
      </c>
    </row>
    <row r="159" ht="15.75" customHeight="1">
      <c r="E159" s="4" t="str">
        <f>IFERROR(__xludf.DUMMYFUNCTION("GOOGLETRANSLATE(D159, ""he"", ""en"")"),"#VALUE!")</f>
        <v>#VALUE!</v>
      </c>
    </row>
    <row r="160" ht="15.75" customHeight="1">
      <c r="E160" s="4" t="str">
        <f>IFERROR(__xludf.DUMMYFUNCTION("GOOGLETRANSLATE(D160, ""he"", ""en"")"),"#VALUE!")</f>
        <v>#VALUE!</v>
      </c>
    </row>
    <row r="161" ht="15.75" customHeight="1">
      <c r="E161" s="4" t="str">
        <f>IFERROR(__xludf.DUMMYFUNCTION("GOOGLETRANSLATE(D161, ""he"", ""en"")"),"#VALUE!")</f>
        <v>#VALUE!</v>
      </c>
    </row>
    <row r="162" ht="15.75" customHeight="1">
      <c r="E162" s="4" t="str">
        <f>IFERROR(__xludf.DUMMYFUNCTION("GOOGLETRANSLATE(D162, ""he"", ""en"")"),"#VALUE!")</f>
        <v>#VALUE!</v>
      </c>
    </row>
    <row r="163" ht="15.75" customHeight="1">
      <c r="E163" s="4" t="str">
        <f>IFERROR(__xludf.DUMMYFUNCTION("GOOGLETRANSLATE(D163, ""he"", ""en"")"),"#VALUE!")</f>
        <v>#VALUE!</v>
      </c>
    </row>
    <row r="164" ht="15.75" customHeight="1">
      <c r="E164" s="4" t="str">
        <f>IFERROR(__xludf.DUMMYFUNCTION("GOOGLETRANSLATE(D164, ""he"", ""en"")"),"#VALUE!")</f>
        <v>#VALUE!</v>
      </c>
    </row>
    <row r="165" ht="15.75" customHeight="1">
      <c r="E165" s="4" t="str">
        <f>IFERROR(__xludf.DUMMYFUNCTION("GOOGLETRANSLATE(D165, ""he"", ""en"")"),"#VALUE!")</f>
        <v>#VALUE!</v>
      </c>
    </row>
    <row r="166" ht="15.75" customHeight="1">
      <c r="E166" s="4" t="str">
        <f>IFERROR(__xludf.DUMMYFUNCTION("GOOGLETRANSLATE(D166, ""he"", ""en"")"),"#VALUE!")</f>
        <v>#VALUE!</v>
      </c>
    </row>
    <row r="167" ht="15.75" customHeight="1">
      <c r="E167" s="4" t="str">
        <f>IFERROR(__xludf.DUMMYFUNCTION("GOOGLETRANSLATE(D167, ""he"", ""en"")"),"#VALUE!")</f>
        <v>#VALUE!</v>
      </c>
    </row>
    <row r="168" ht="15.75" customHeight="1">
      <c r="E168" s="4" t="str">
        <f>IFERROR(__xludf.DUMMYFUNCTION("GOOGLETRANSLATE(D168, ""he"", ""en"")"),"#VALUE!")</f>
        <v>#VALUE!</v>
      </c>
    </row>
    <row r="169" ht="15.75" customHeight="1">
      <c r="E169" s="4" t="str">
        <f>IFERROR(__xludf.DUMMYFUNCTION("GOOGLETRANSLATE(D169, ""he"", ""en"")"),"#VALUE!")</f>
        <v>#VALUE!</v>
      </c>
    </row>
    <row r="170" ht="15.75" customHeight="1">
      <c r="E170" s="4" t="str">
        <f>IFERROR(__xludf.DUMMYFUNCTION("GOOGLETRANSLATE(D170, ""he"", ""en"")"),"#VALUE!")</f>
        <v>#VALUE!</v>
      </c>
    </row>
    <row r="171" ht="15.75" customHeight="1">
      <c r="E171" s="4" t="str">
        <f>IFERROR(__xludf.DUMMYFUNCTION("GOOGLETRANSLATE(D171, ""he"", ""en"")"),"#VALUE!")</f>
        <v>#VALUE!</v>
      </c>
    </row>
    <row r="172" ht="15.75" customHeight="1">
      <c r="E172" s="4" t="str">
        <f>IFERROR(__xludf.DUMMYFUNCTION("GOOGLETRANSLATE(D172, ""he"", ""en"")"),"#VALUE!")</f>
        <v>#VALUE!</v>
      </c>
    </row>
    <row r="173" ht="15.75" customHeight="1">
      <c r="E173" s="4" t="str">
        <f>IFERROR(__xludf.DUMMYFUNCTION("GOOGLETRANSLATE(D173, ""he"", ""en"")"),"#VALUE!")</f>
        <v>#VALUE!</v>
      </c>
    </row>
    <row r="174" ht="15.75" customHeight="1">
      <c r="E174" s="4" t="str">
        <f>IFERROR(__xludf.DUMMYFUNCTION("GOOGLETRANSLATE(D174, ""he"", ""en"")"),"#VALUE!")</f>
        <v>#VALUE!</v>
      </c>
    </row>
    <row r="175" ht="15.75" customHeight="1">
      <c r="E175" s="4" t="str">
        <f>IFERROR(__xludf.DUMMYFUNCTION("GOOGLETRANSLATE(D175, ""he"", ""en"")"),"#VALUE!")</f>
        <v>#VALUE!</v>
      </c>
    </row>
    <row r="176" ht="15.75" customHeight="1">
      <c r="E176" s="4" t="str">
        <f>IFERROR(__xludf.DUMMYFUNCTION("GOOGLETRANSLATE(D176, ""he"", ""en"")"),"#VALUE!")</f>
        <v>#VALUE!</v>
      </c>
    </row>
    <row r="177" ht="15.75" customHeight="1">
      <c r="E177" s="4" t="str">
        <f>IFERROR(__xludf.DUMMYFUNCTION("GOOGLETRANSLATE(D177, ""he"", ""en"")"),"#VALUE!")</f>
        <v>#VALUE!</v>
      </c>
    </row>
    <row r="178" ht="15.75" customHeight="1">
      <c r="E178" s="4" t="str">
        <f>IFERROR(__xludf.DUMMYFUNCTION("GOOGLETRANSLATE(D178, ""he"", ""en"")"),"#VALUE!")</f>
        <v>#VALUE!</v>
      </c>
    </row>
    <row r="179" ht="15.75" customHeight="1">
      <c r="E179" s="4" t="str">
        <f>IFERROR(__xludf.DUMMYFUNCTION("GOOGLETRANSLATE(D179, ""he"", ""en"")"),"#VALUE!")</f>
        <v>#VALUE!</v>
      </c>
    </row>
    <row r="180" ht="15.75" customHeight="1">
      <c r="E180" s="4" t="str">
        <f>IFERROR(__xludf.DUMMYFUNCTION("GOOGLETRANSLATE(D180, ""he"", ""en"")"),"#VALUE!")</f>
        <v>#VALUE!</v>
      </c>
    </row>
    <row r="181" ht="15.75" customHeight="1">
      <c r="E181" s="4" t="str">
        <f>IFERROR(__xludf.DUMMYFUNCTION("GOOGLETRANSLATE(D181, ""he"", ""en"")"),"#VALUE!")</f>
        <v>#VALUE!</v>
      </c>
    </row>
    <row r="182" ht="15.75" customHeight="1">
      <c r="E182" s="4" t="str">
        <f>IFERROR(__xludf.DUMMYFUNCTION("GOOGLETRANSLATE(D182, ""he"", ""en"")"),"#VALUE!")</f>
        <v>#VALUE!</v>
      </c>
    </row>
    <row r="183" ht="15.75" customHeight="1">
      <c r="E183" s="4" t="str">
        <f>IFERROR(__xludf.DUMMYFUNCTION("GOOGLETRANSLATE(D183, ""he"", ""en"")"),"#VALUE!")</f>
        <v>#VALUE!</v>
      </c>
    </row>
    <row r="184" ht="15.75" customHeight="1">
      <c r="E184" s="4" t="str">
        <f>IFERROR(__xludf.DUMMYFUNCTION("GOOGLETRANSLATE(D184, ""he"", ""en"")"),"#VALUE!")</f>
        <v>#VALUE!</v>
      </c>
    </row>
    <row r="185" ht="15.75" customHeight="1">
      <c r="E185" s="4" t="str">
        <f>IFERROR(__xludf.DUMMYFUNCTION("GOOGLETRANSLATE(D185, ""he"", ""en"")"),"#VALUE!")</f>
        <v>#VALUE!</v>
      </c>
    </row>
    <row r="186" ht="15.75" customHeight="1">
      <c r="E186" s="4" t="str">
        <f>IFERROR(__xludf.DUMMYFUNCTION("GOOGLETRANSLATE(D186, ""he"", ""en"")"),"#VALUE!")</f>
        <v>#VALUE!</v>
      </c>
    </row>
    <row r="187" ht="15.75" customHeight="1">
      <c r="E187" s="4" t="str">
        <f>IFERROR(__xludf.DUMMYFUNCTION("GOOGLETRANSLATE(D187, ""he"", ""en"")"),"#VALUE!")</f>
        <v>#VALUE!</v>
      </c>
    </row>
    <row r="188" ht="15.75" customHeight="1">
      <c r="E188" s="4" t="str">
        <f>IFERROR(__xludf.DUMMYFUNCTION("GOOGLETRANSLATE(D188, ""he"", ""en"")"),"#VALUE!")</f>
        <v>#VALUE!</v>
      </c>
    </row>
    <row r="189" ht="15.75" customHeight="1">
      <c r="E189" s="4" t="str">
        <f>IFERROR(__xludf.DUMMYFUNCTION("GOOGLETRANSLATE(D189, ""he"", ""en"")"),"#VALUE!")</f>
        <v>#VALUE!</v>
      </c>
    </row>
    <row r="190" ht="15.75" customHeight="1">
      <c r="E190" s="4" t="str">
        <f>IFERROR(__xludf.DUMMYFUNCTION("GOOGLETRANSLATE(D190, ""he"", ""en"")"),"#VALUE!")</f>
        <v>#VALUE!</v>
      </c>
    </row>
    <row r="191" ht="15.75" customHeight="1">
      <c r="E191" s="4" t="str">
        <f>IFERROR(__xludf.DUMMYFUNCTION("GOOGLETRANSLATE(D191, ""he"", ""en"")"),"#VALUE!")</f>
        <v>#VALUE!</v>
      </c>
    </row>
    <row r="192" ht="15.75" customHeight="1">
      <c r="E192" s="4" t="str">
        <f>IFERROR(__xludf.DUMMYFUNCTION("GOOGLETRANSLATE(D192, ""he"", ""en"")"),"#VALUE!")</f>
        <v>#VALUE!</v>
      </c>
    </row>
    <row r="193" ht="15.75" customHeight="1">
      <c r="E193" s="4" t="str">
        <f>IFERROR(__xludf.DUMMYFUNCTION("GOOGLETRANSLATE(D193, ""he"", ""en"")"),"#VALUE!")</f>
        <v>#VALUE!</v>
      </c>
    </row>
    <row r="194" ht="15.75" customHeight="1">
      <c r="E194" s="4" t="str">
        <f>IFERROR(__xludf.DUMMYFUNCTION("GOOGLETRANSLATE(D194, ""he"", ""en"")"),"#VALUE!")</f>
        <v>#VALUE!</v>
      </c>
    </row>
    <row r="195" ht="15.75" customHeight="1">
      <c r="E195" s="4" t="str">
        <f>IFERROR(__xludf.DUMMYFUNCTION("GOOGLETRANSLATE(D195, ""he"", ""en"")"),"#VALUE!")</f>
        <v>#VALUE!</v>
      </c>
    </row>
    <row r="196" ht="15.75" customHeight="1">
      <c r="E196" s="4" t="str">
        <f>IFERROR(__xludf.DUMMYFUNCTION("GOOGLETRANSLATE(D196, ""he"", ""en"")"),"#VALUE!")</f>
        <v>#VALUE!</v>
      </c>
    </row>
    <row r="197" ht="15.75" customHeight="1">
      <c r="E197" s="4" t="str">
        <f>IFERROR(__xludf.DUMMYFUNCTION("GOOGLETRANSLATE(D197, ""he"", ""en"")"),"#VALUE!")</f>
        <v>#VALUE!</v>
      </c>
    </row>
    <row r="198" ht="15.75" customHeight="1">
      <c r="E198" s="4" t="str">
        <f>IFERROR(__xludf.DUMMYFUNCTION("GOOGLETRANSLATE(D198, ""he"", ""en"")"),"#VALUE!")</f>
        <v>#VALUE!</v>
      </c>
    </row>
    <row r="199" ht="15.75" customHeight="1">
      <c r="E199" s="4" t="str">
        <f>IFERROR(__xludf.DUMMYFUNCTION("GOOGLETRANSLATE(D199, ""he"", ""en"")"),"#VALUE!")</f>
        <v>#VALUE!</v>
      </c>
    </row>
    <row r="200" ht="15.75" customHeight="1">
      <c r="E200" s="4" t="str">
        <f>IFERROR(__xludf.DUMMYFUNCTION("GOOGLETRANSLATE(D200, ""he"", ""en"")"),"#VALUE!")</f>
        <v>#VALUE!</v>
      </c>
    </row>
    <row r="201" ht="15.75" customHeight="1">
      <c r="E201" s="4" t="str">
        <f>IFERROR(__xludf.DUMMYFUNCTION("GOOGLETRANSLATE(D201, ""he"", ""en"")"),"#VALUE!")</f>
        <v>#VALUE!</v>
      </c>
    </row>
    <row r="202" ht="15.75" customHeight="1">
      <c r="E202" s="4" t="str">
        <f>IFERROR(__xludf.DUMMYFUNCTION("GOOGLETRANSLATE(D202, ""he"", ""en"")"),"#VALUE!")</f>
        <v>#VALUE!</v>
      </c>
    </row>
    <row r="203" ht="15.75" customHeight="1">
      <c r="E203" s="4" t="str">
        <f>IFERROR(__xludf.DUMMYFUNCTION("GOOGLETRANSLATE(D203, ""he"", ""en"")"),"#VALUE!")</f>
        <v>#VALUE!</v>
      </c>
    </row>
    <row r="204" ht="15.75" customHeight="1">
      <c r="E204" s="4" t="str">
        <f>IFERROR(__xludf.DUMMYFUNCTION("GOOGLETRANSLATE(D204, ""he"", ""en"")"),"#VALUE!")</f>
        <v>#VALUE!</v>
      </c>
    </row>
    <row r="205" ht="15.75" customHeight="1">
      <c r="E205" s="4" t="str">
        <f>IFERROR(__xludf.DUMMYFUNCTION("GOOGLETRANSLATE(D205, ""he"", ""en"")"),"#VALUE!")</f>
        <v>#VALUE!</v>
      </c>
    </row>
    <row r="206" ht="15.75" customHeight="1">
      <c r="E206" s="4" t="str">
        <f>IFERROR(__xludf.DUMMYFUNCTION("GOOGLETRANSLATE(D206, ""he"", ""en"")"),"#VALUE!")</f>
        <v>#VALUE!</v>
      </c>
    </row>
    <row r="207" ht="15.75" customHeight="1">
      <c r="E207" s="4" t="str">
        <f>IFERROR(__xludf.DUMMYFUNCTION("GOOGLETRANSLATE(D207, ""he"", ""en"")"),"#VALUE!")</f>
        <v>#VALUE!</v>
      </c>
    </row>
    <row r="208" ht="15.75" customHeight="1">
      <c r="E208" s="4" t="str">
        <f>IFERROR(__xludf.DUMMYFUNCTION("GOOGLETRANSLATE(D208, ""he"", ""en"")"),"#VALUE!")</f>
        <v>#VALUE!</v>
      </c>
    </row>
    <row r="209" ht="15.75" customHeight="1">
      <c r="E209" s="4" t="str">
        <f>IFERROR(__xludf.DUMMYFUNCTION("GOOGLETRANSLATE(D209, ""he"", ""en"")"),"#VALUE!")</f>
        <v>#VALUE!</v>
      </c>
    </row>
    <row r="210" ht="15.75" customHeight="1">
      <c r="E210" s="4" t="str">
        <f>IFERROR(__xludf.DUMMYFUNCTION("GOOGLETRANSLATE(D210, ""he"", ""en"")"),"#VALUE!")</f>
        <v>#VALUE!</v>
      </c>
    </row>
    <row r="211" ht="15.75" customHeight="1">
      <c r="E211" s="4" t="str">
        <f>IFERROR(__xludf.DUMMYFUNCTION("GOOGLETRANSLATE(D211, ""he"", ""en"")"),"#VALUE!")</f>
        <v>#VALUE!</v>
      </c>
    </row>
    <row r="212" ht="15.75" customHeight="1">
      <c r="E212" s="4" t="str">
        <f>IFERROR(__xludf.DUMMYFUNCTION("GOOGLETRANSLATE(D212, ""he"", ""en"")"),"#VALUE!")</f>
        <v>#VALUE!</v>
      </c>
    </row>
    <row r="213" ht="15.75" customHeight="1">
      <c r="E213" s="4" t="str">
        <f>IFERROR(__xludf.DUMMYFUNCTION("GOOGLETRANSLATE(D213, ""he"", ""en"")"),"#VALUE!")</f>
        <v>#VALUE!</v>
      </c>
    </row>
    <row r="214" ht="15.75" customHeight="1">
      <c r="E214" s="4" t="str">
        <f>IFERROR(__xludf.DUMMYFUNCTION("GOOGLETRANSLATE(D214, ""he"", ""en"")"),"#VALUE!")</f>
        <v>#VALUE!</v>
      </c>
    </row>
    <row r="215" ht="15.75" customHeight="1">
      <c r="E215" s="4" t="str">
        <f>IFERROR(__xludf.DUMMYFUNCTION("GOOGLETRANSLATE(D215, ""he"", ""en"")"),"#VALUE!")</f>
        <v>#VALUE!</v>
      </c>
    </row>
    <row r="216" ht="15.75" customHeight="1">
      <c r="E216" s="4" t="str">
        <f>IFERROR(__xludf.DUMMYFUNCTION("GOOGLETRANSLATE(D216, ""he"", ""en"")"),"#VALUE!")</f>
        <v>#VALUE!</v>
      </c>
    </row>
    <row r="217" ht="15.75" customHeight="1">
      <c r="E217" s="4" t="str">
        <f>IFERROR(__xludf.DUMMYFUNCTION("GOOGLETRANSLATE(D217, ""he"", ""en"")"),"#VALUE!")</f>
        <v>#VALUE!</v>
      </c>
    </row>
    <row r="218" ht="15.75" customHeight="1">
      <c r="E218" s="4" t="str">
        <f>IFERROR(__xludf.DUMMYFUNCTION("GOOGLETRANSLATE(D218, ""he"", ""en"")"),"#VALUE!")</f>
        <v>#VALUE!</v>
      </c>
    </row>
    <row r="219" ht="15.75" customHeight="1">
      <c r="E219" s="4" t="str">
        <f>IFERROR(__xludf.DUMMYFUNCTION("GOOGLETRANSLATE(D219, ""he"", ""en"")"),"#VALUE!")</f>
        <v>#VALUE!</v>
      </c>
    </row>
    <row r="220" ht="15.75" customHeight="1">
      <c r="E220" s="4" t="str">
        <f>IFERROR(__xludf.DUMMYFUNCTION("GOOGLETRANSLATE(D220, ""he"", ""en"")"),"#VALUE!")</f>
        <v>#VALUE!</v>
      </c>
    </row>
    <row r="221" ht="15.75" customHeight="1">
      <c r="E221" s="4" t="str">
        <f>IFERROR(__xludf.DUMMYFUNCTION("GOOGLETRANSLATE(D221, ""he"", ""en"")"),"#VALUE!")</f>
        <v>#VALUE!</v>
      </c>
    </row>
    <row r="222" ht="15.75" customHeight="1">
      <c r="E222" s="4" t="str">
        <f>IFERROR(__xludf.DUMMYFUNCTION("GOOGLETRANSLATE(D222, ""he"", ""en"")"),"#VALUE!")</f>
        <v>#VALUE!</v>
      </c>
    </row>
    <row r="223" ht="15.75" customHeight="1">
      <c r="E223" s="4" t="str">
        <f>IFERROR(__xludf.DUMMYFUNCTION("GOOGLETRANSLATE(D223, ""he"", ""en"")"),"#VALUE!")</f>
        <v>#VALUE!</v>
      </c>
    </row>
    <row r="224" ht="15.75" customHeight="1">
      <c r="E224" s="4" t="str">
        <f>IFERROR(__xludf.DUMMYFUNCTION("GOOGLETRANSLATE(D224, ""he"", ""en"")"),"#VALUE!")</f>
        <v>#VALUE!</v>
      </c>
    </row>
    <row r="225" ht="15.75" customHeight="1">
      <c r="E225" s="4" t="str">
        <f>IFERROR(__xludf.DUMMYFUNCTION("GOOGLETRANSLATE(D225, ""he"", ""en"")"),"#VALUE!")</f>
        <v>#VALUE!</v>
      </c>
    </row>
    <row r="226" ht="15.75" customHeight="1">
      <c r="E226" s="4" t="str">
        <f>IFERROR(__xludf.DUMMYFUNCTION("GOOGLETRANSLATE(D226, ""he"", ""en"")"),"#VALUE!")</f>
        <v>#VALUE!</v>
      </c>
    </row>
    <row r="227" ht="15.75" customHeight="1">
      <c r="E227" s="4" t="str">
        <f>IFERROR(__xludf.DUMMYFUNCTION("GOOGLETRANSLATE(D227, ""he"", ""en"")"),"#VALUE!")</f>
        <v>#VALUE!</v>
      </c>
    </row>
    <row r="228" ht="15.75" customHeight="1">
      <c r="E228" s="4" t="str">
        <f>IFERROR(__xludf.DUMMYFUNCTION("GOOGLETRANSLATE(D228, ""he"", ""en"")"),"#VALUE!")</f>
        <v>#VALUE!</v>
      </c>
    </row>
    <row r="229" ht="15.75" customHeight="1">
      <c r="E229" s="4" t="str">
        <f>IFERROR(__xludf.DUMMYFUNCTION("GOOGLETRANSLATE(D229, ""he"", ""en"")"),"#VALUE!")</f>
        <v>#VALUE!</v>
      </c>
    </row>
    <row r="230" ht="15.75" customHeight="1">
      <c r="E230" s="4" t="str">
        <f>IFERROR(__xludf.DUMMYFUNCTION("GOOGLETRANSLATE(D230, ""he"", ""en"")"),"#VALUE!")</f>
        <v>#VALUE!</v>
      </c>
    </row>
    <row r="231" ht="15.75" customHeight="1">
      <c r="E231" s="4" t="str">
        <f>IFERROR(__xludf.DUMMYFUNCTION("GOOGLETRANSLATE(D231, ""he"", ""en"")"),"#VALUE!")</f>
        <v>#VALUE!</v>
      </c>
    </row>
    <row r="232" ht="15.75" customHeight="1">
      <c r="E232" s="4" t="str">
        <f>IFERROR(__xludf.DUMMYFUNCTION("GOOGLETRANSLATE(D232, ""he"", ""en"")"),"#VALUE!")</f>
        <v>#VALUE!</v>
      </c>
    </row>
    <row r="233" ht="15.75" customHeight="1">
      <c r="E233" s="4" t="str">
        <f>IFERROR(__xludf.DUMMYFUNCTION("GOOGLETRANSLATE(D233, ""he"", ""en"")"),"#VALUE!")</f>
        <v>#VALUE!</v>
      </c>
    </row>
    <row r="234" ht="15.75" customHeight="1">
      <c r="E234" s="4" t="str">
        <f>IFERROR(__xludf.DUMMYFUNCTION("GOOGLETRANSLATE(D234, ""he"", ""en"")"),"#VALUE!")</f>
        <v>#VALUE!</v>
      </c>
    </row>
    <row r="235" ht="15.75" customHeight="1">
      <c r="E235" s="4" t="str">
        <f>IFERROR(__xludf.DUMMYFUNCTION("GOOGLETRANSLATE(D235, ""he"", ""en"")"),"#VALUE!")</f>
        <v>#VALUE!</v>
      </c>
    </row>
    <row r="236" ht="15.75" customHeight="1">
      <c r="E236" s="4" t="str">
        <f>IFERROR(__xludf.DUMMYFUNCTION("GOOGLETRANSLATE(D236, ""he"", ""en"")"),"#VALUE!")</f>
        <v>#VALUE!</v>
      </c>
    </row>
    <row r="237" ht="15.75" customHeight="1">
      <c r="E237" s="4" t="str">
        <f>IFERROR(__xludf.DUMMYFUNCTION("GOOGLETRANSLATE(D237, ""he"", ""en"")"),"#VALUE!")</f>
        <v>#VALUE!</v>
      </c>
    </row>
    <row r="238" ht="15.75" customHeight="1">
      <c r="E238" s="4" t="str">
        <f>IFERROR(__xludf.DUMMYFUNCTION("GOOGLETRANSLATE(D238, ""he"", ""en"")"),"#VALUE!")</f>
        <v>#VALUE!</v>
      </c>
    </row>
    <row r="239" ht="15.75" customHeight="1">
      <c r="E239" s="4" t="str">
        <f>IFERROR(__xludf.DUMMYFUNCTION("GOOGLETRANSLATE(D239, ""he"", ""en"")"),"#VALUE!")</f>
        <v>#VALUE!</v>
      </c>
    </row>
    <row r="240" ht="15.75" customHeight="1">
      <c r="E240" s="4" t="str">
        <f>IFERROR(__xludf.DUMMYFUNCTION("GOOGLETRANSLATE(D240, ""he"", ""en"")"),"#VALUE!")</f>
        <v>#VALUE!</v>
      </c>
    </row>
    <row r="241" ht="15.75" customHeight="1">
      <c r="E241" s="4" t="str">
        <f>IFERROR(__xludf.DUMMYFUNCTION("GOOGLETRANSLATE(D241, ""he"", ""en"")"),"#VALUE!")</f>
        <v>#VALUE!</v>
      </c>
    </row>
    <row r="242" ht="15.75" customHeight="1">
      <c r="E242" s="4" t="str">
        <f>IFERROR(__xludf.DUMMYFUNCTION("GOOGLETRANSLATE(D242, ""he"", ""en"")"),"#VALUE!")</f>
        <v>#VALUE!</v>
      </c>
    </row>
    <row r="243" ht="15.75" customHeight="1">
      <c r="E243" s="4" t="str">
        <f>IFERROR(__xludf.DUMMYFUNCTION("GOOGLETRANSLATE(D243, ""he"", ""en"")"),"#VALUE!")</f>
        <v>#VALUE!</v>
      </c>
    </row>
    <row r="244" ht="15.75" customHeight="1">
      <c r="E244" s="4" t="str">
        <f>IFERROR(__xludf.DUMMYFUNCTION("GOOGLETRANSLATE(D244, ""he"", ""en"")"),"#VALUE!")</f>
        <v>#VALUE!</v>
      </c>
    </row>
    <row r="245" ht="15.75" customHeight="1">
      <c r="E245" s="4" t="str">
        <f>IFERROR(__xludf.DUMMYFUNCTION("GOOGLETRANSLATE(D245, ""he"", ""en"")"),"#VALUE!")</f>
        <v>#VALUE!</v>
      </c>
    </row>
    <row r="246" ht="15.75" customHeight="1">
      <c r="E246" s="4" t="str">
        <f>IFERROR(__xludf.DUMMYFUNCTION("GOOGLETRANSLATE(D246, ""he"", ""en"")"),"#VALUE!")</f>
        <v>#VALUE!</v>
      </c>
    </row>
    <row r="247" ht="15.75" customHeight="1">
      <c r="E247" s="4" t="str">
        <f>IFERROR(__xludf.DUMMYFUNCTION("GOOGLETRANSLATE(D247, ""he"", ""en"")"),"#VALUE!")</f>
        <v>#VALUE!</v>
      </c>
    </row>
    <row r="248" ht="15.75" customHeight="1">
      <c r="E248" s="4" t="str">
        <f>IFERROR(__xludf.DUMMYFUNCTION("GOOGLETRANSLATE(D248, ""he"", ""en"")"),"#VALUE!")</f>
        <v>#VALUE!</v>
      </c>
    </row>
    <row r="249" ht="15.75" customHeight="1">
      <c r="E249" s="4" t="str">
        <f>IFERROR(__xludf.DUMMYFUNCTION("GOOGLETRANSLATE(D249, ""he"", ""en"")"),"#VALUE!")</f>
        <v>#VALUE!</v>
      </c>
    </row>
    <row r="250" ht="15.75" customHeight="1">
      <c r="E250" s="4" t="str">
        <f>IFERROR(__xludf.DUMMYFUNCTION("GOOGLETRANSLATE(D250, ""he"", ""en"")"),"#VALUE!")</f>
        <v>#VALUE!</v>
      </c>
    </row>
    <row r="251" ht="15.75" customHeight="1">
      <c r="E251" s="4" t="str">
        <f>IFERROR(__xludf.DUMMYFUNCTION("GOOGLETRANSLATE(D251, ""he"", ""en"")"),"#VALUE!")</f>
        <v>#VALUE!</v>
      </c>
    </row>
    <row r="252" ht="15.75" customHeight="1">
      <c r="E252" s="4" t="str">
        <f>IFERROR(__xludf.DUMMYFUNCTION("GOOGLETRANSLATE(D252, ""he"", ""en"")"),"#VALUE!")</f>
        <v>#VALUE!</v>
      </c>
    </row>
    <row r="253" ht="15.75" customHeight="1">
      <c r="E253" s="4" t="str">
        <f>IFERROR(__xludf.DUMMYFUNCTION("GOOGLETRANSLATE(D253, ""he"", ""en"")"),"#VALUE!")</f>
        <v>#VALUE!</v>
      </c>
    </row>
    <row r="254" ht="15.75" customHeight="1">
      <c r="E254" s="4" t="str">
        <f>IFERROR(__xludf.DUMMYFUNCTION("GOOGLETRANSLATE(D254, ""he"", ""en"")"),"#VALUE!")</f>
        <v>#VALUE!</v>
      </c>
    </row>
    <row r="255" ht="15.75" customHeight="1">
      <c r="E255" s="4" t="str">
        <f>IFERROR(__xludf.DUMMYFUNCTION("GOOGLETRANSLATE(D255, ""he"", ""en"")"),"#VALUE!")</f>
        <v>#VALUE!</v>
      </c>
    </row>
    <row r="256" ht="15.75" customHeight="1">
      <c r="E256" s="4" t="str">
        <f>IFERROR(__xludf.DUMMYFUNCTION("GOOGLETRANSLATE(D256, ""he"", ""en"")"),"#VALUE!")</f>
        <v>#VALUE!</v>
      </c>
    </row>
    <row r="257" ht="15.75" customHeight="1">
      <c r="E257" s="4" t="str">
        <f>IFERROR(__xludf.DUMMYFUNCTION("GOOGLETRANSLATE(D257, ""he"", ""en"")"),"#VALUE!")</f>
        <v>#VALUE!</v>
      </c>
    </row>
    <row r="258" ht="15.75" customHeight="1">
      <c r="E258" s="4" t="str">
        <f>IFERROR(__xludf.DUMMYFUNCTION("GOOGLETRANSLATE(D258, ""he"", ""en"")"),"#VALUE!")</f>
        <v>#VALUE!</v>
      </c>
    </row>
    <row r="259" ht="15.75" customHeight="1">
      <c r="E259" s="4" t="str">
        <f>IFERROR(__xludf.DUMMYFUNCTION("GOOGLETRANSLATE(D259, ""he"", ""en"")"),"#VALUE!")</f>
        <v>#VALUE!</v>
      </c>
    </row>
    <row r="260" ht="15.75" customHeight="1">
      <c r="E260" s="4" t="str">
        <f>IFERROR(__xludf.DUMMYFUNCTION("GOOGLETRANSLATE(D260, ""he"", ""en"")"),"#VALUE!")</f>
        <v>#VALUE!</v>
      </c>
    </row>
    <row r="261" ht="15.75" customHeight="1">
      <c r="E261" s="4" t="str">
        <f>IFERROR(__xludf.DUMMYFUNCTION("GOOGLETRANSLATE(D261, ""he"", ""en"")"),"#VALUE!")</f>
        <v>#VALUE!</v>
      </c>
    </row>
    <row r="262" ht="15.75" customHeight="1">
      <c r="E262" s="4" t="str">
        <f>IFERROR(__xludf.DUMMYFUNCTION("GOOGLETRANSLATE(D262, ""he"", ""en"")"),"#VALUE!")</f>
        <v>#VALUE!</v>
      </c>
    </row>
    <row r="263" ht="15.75" customHeight="1">
      <c r="E263" s="4" t="str">
        <f>IFERROR(__xludf.DUMMYFUNCTION("GOOGLETRANSLATE(D263, ""he"", ""en"")"),"#VALUE!")</f>
        <v>#VALUE!</v>
      </c>
    </row>
    <row r="264" ht="15.75" customHeight="1">
      <c r="E264" s="4" t="str">
        <f>IFERROR(__xludf.DUMMYFUNCTION("GOOGLETRANSLATE(D264, ""he"", ""en"")"),"#VALUE!")</f>
        <v>#VALUE!</v>
      </c>
    </row>
    <row r="265" ht="15.75" customHeight="1">
      <c r="E265" s="4" t="str">
        <f>IFERROR(__xludf.DUMMYFUNCTION("GOOGLETRANSLATE(D265, ""he"", ""en"")"),"#VALUE!")</f>
        <v>#VALUE!</v>
      </c>
    </row>
    <row r="266" ht="15.75" customHeight="1">
      <c r="E266" s="4" t="str">
        <f>IFERROR(__xludf.DUMMYFUNCTION("GOOGLETRANSLATE(D266, ""he"", ""en"")"),"#VALUE!")</f>
        <v>#VALUE!</v>
      </c>
    </row>
    <row r="267" ht="15.75" customHeight="1">
      <c r="E267" s="4" t="str">
        <f>IFERROR(__xludf.DUMMYFUNCTION("GOOGLETRANSLATE(D267, ""he"", ""en"")"),"#VALUE!")</f>
        <v>#VALUE!</v>
      </c>
    </row>
    <row r="268" ht="15.75" customHeight="1">
      <c r="E268" s="4" t="str">
        <f>IFERROR(__xludf.DUMMYFUNCTION("GOOGLETRANSLATE(D268, ""he"", ""en"")"),"#VALUE!")</f>
        <v>#VALUE!</v>
      </c>
    </row>
    <row r="269" ht="15.75" customHeight="1">
      <c r="E269" s="4" t="str">
        <f>IFERROR(__xludf.DUMMYFUNCTION("GOOGLETRANSLATE(D269, ""he"", ""en"")"),"#VALUE!")</f>
        <v>#VALUE!</v>
      </c>
    </row>
    <row r="270" ht="15.75" customHeight="1">
      <c r="E270" s="4" t="str">
        <f>IFERROR(__xludf.DUMMYFUNCTION("GOOGLETRANSLATE(D270, ""he"", ""en"")"),"#VALUE!")</f>
        <v>#VALUE!</v>
      </c>
    </row>
    <row r="271" ht="15.75" customHeight="1">
      <c r="E271" s="4" t="str">
        <f>IFERROR(__xludf.DUMMYFUNCTION("GOOGLETRANSLATE(D271, ""he"", ""en"")"),"#VALUE!")</f>
        <v>#VALUE!</v>
      </c>
    </row>
    <row r="272" ht="15.75" customHeight="1">
      <c r="E272" s="4" t="str">
        <f>IFERROR(__xludf.DUMMYFUNCTION("GOOGLETRANSLATE(D272, ""he"", ""en"")"),"#VALUE!")</f>
        <v>#VALUE!</v>
      </c>
    </row>
    <row r="273" ht="15.75" customHeight="1">
      <c r="E273" s="4" t="str">
        <f>IFERROR(__xludf.DUMMYFUNCTION("GOOGLETRANSLATE(D273, ""he"", ""en"")"),"#VALUE!")</f>
        <v>#VALUE!</v>
      </c>
    </row>
    <row r="274" ht="15.75" customHeight="1">
      <c r="E274" s="4" t="str">
        <f>IFERROR(__xludf.DUMMYFUNCTION("GOOGLETRANSLATE(D274, ""he"", ""en"")"),"#VALUE!")</f>
        <v>#VALUE!</v>
      </c>
    </row>
    <row r="275" ht="15.75" customHeight="1">
      <c r="E275" s="4" t="str">
        <f>IFERROR(__xludf.DUMMYFUNCTION("GOOGLETRANSLATE(D275, ""he"", ""en"")"),"#VALUE!")</f>
        <v>#VALUE!</v>
      </c>
    </row>
    <row r="276" ht="15.75" customHeight="1">
      <c r="E276" s="4" t="str">
        <f>IFERROR(__xludf.DUMMYFUNCTION("GOOGLETRANSLATE(D276, ""he"", ""en"")"),"#VALUE!")</f>
        <v>#VALUE!</v>
      </c>
    </row>
    <row r="277" ht="15.75" customHeight="1">
      <c r="E277" s="4" t="str">
        <f>IFERROR(__xludf.DUMMYFUNCTION("GOOGLETRANSLATE(D277, ""he"", ""en"")"),"#VALUE!")</f>
        <v>#VALUE!</v>
      </c>
    </row>
    <row r="278" ht="15.75" customHeight="1">
      <c r="E278" s="4" t="str">
        <f>IFERROR(__xludf.DUMMYFUNCTION("GOOGLETRANSLATE(D278, ""he"", ""en"")"),"#VALUE!")</f>
        <v>#VALUE!</v>
      </c>
    </row>
    <row r="279" ht="15.75" customHeight="1">
      <c r="E279" s="4" t="str">
        <f>IFERROR(__xludf.DUMMYFUNCTION("GOOGLETRANSLATE(D279, ""he"", ""en"")"),"#VALUE!")</f>
        <v>#VALUE!</v>
      </c>
    </row>
    <row r="280" ht="15.75" customHeight="1">
      <c r="E280" s="4" t="str">
        <f>IFERROR(__xludf.DUMMYFUNCTION("GOOGLETRANSLATE(D280, ""he"", ""en"")"),"#VALUE!")</f>
        <v>#VALUE!</v>
      </c>
    </row>
    <row r="281" ht="15.75" customHeight="1">
      <c r="E281" s="4" t="str">
        <f>IFERROR(__xludf.DUMMYFUNCTION("GOOGLETRANSLATE(D281, ""he"", ""en"")"),"#VALUE!")</f>
        <v>#VALUE!</v>
      </c>
    </row>
    <row r="282" ht="15.75" customHeight="1">
      <c r="E282" s="4" t="str">
        <f>IFERROR(__xludf.DUMMYFUNCTION("GOOGLETRANSLATE(D282, ""he"", ""en"")"),"#VALUE!")</f>
        <v>#VALUE!</v>
      </c>
    </row>
    <row r="283" ht="15.75" customHeight="1">
      <c r="E283" s="4" t="str">
        <f>IFERROR(__xludf.DUMMYFUNCTION("GOOGLETRANSLATE(D283, ""he"", ""en"")"),"#VALUE!")</f>
        <v>#VALUE!</v>
      </c>
    </row>
    <row r="284" ht="15.75" customHeight="1">
      <c r="E284" s="4" t="str">
        <f>IFERROR(__xludf.DUMMYFUNCTION("GOOGLETRANSLATE(D284, ""he"", ""en"")"),"#VALUE!")</f>
        <v>#VALUE!</v>
      </c>
    </row>
    <row r="285" ht="15.75" customHeight="1">
      <c r="E285" s="4" t="str">
        <f>IFERROR(__xludf.DUMMYFUNCTION("GOOGLETRANSLATE(D285, ""he"", ""en"")"),"#VALUE!")</f>
        <v>#VALUE!</v>
      </c>
    </row>
    <row r="286" ht="15.75" customHeight="1">
      <c r="E286" s="4" t="str">
        <f>IFERROR(__xludf.DUMMYFUNCTION("GOOGLETRANSLATE(D286, ""he"", ""en"")"),"#VALUE!")</f>
        <v>#VALUE!</v>
      </c>
    </row>
    <row r="287" ht="15.75" customHeight="1">
      <c r="E287" s="4" t="str">
        <f>IFERROR(__xludf.DUMMYFUNCTION("GOOGLETRANSLATE(D287, ""he"", ""en"")"),"#VALUE!")</f>
        <v>#VALUE!</v>
      </c>
    </row>
    <row r="288" ht="15.75" customHeight="1">
      <c r="E288" s="4" t="str">
        <f>IFERROR(__xludf.DUMMYFUNCTION("GOOGLETRANSLATE(D288, ""he"", ""en"")"),"#VALUE!")</f>
        <v>#VALUE!</v>
      </c>
    </row>
    <row r="289" ht="15.75" customHeight="1">
      <c r="E289" s="4" t="str">
        <f>IFERROR(__xludf.DUMMYFUNCTION("GOOGLETRANSLATE(D289, ""he"", ""en"")"),"#VALUE!")</f>
        <v>#VALUE!</v>
      </c>
    </row>
    <row r="290" ht="15.75" customHeight="1">
      <c r="E290" s="4" t="str">
        <f>IFERROR(__xludf.DUMMYFUNCTION("GOOGLETRANSLATE(D290, ""he"", ""en"")"),"#VALUE!")</f>
        <v>#VALUE!</v>
      </c>
    </row>
    <row r="291" ht="15.75" customHeight="1">
      <c r="E291" s="4" t="str">
        <f>IFERROR(__xludf.DUMMYFUNCTION("GOOGLETRANSLATE(D291, ""he"", ""en"")"),"#VALUE!")</f>
        <v>#VALUE!</v>
      </c>
    </row>
    <row r="292" ht="15.75" customHeight="1">
      <c r="E292" s="4" t="str">
        <f>IFERROR(__xludf.DUMMYFUNCTION("GOOGLETRANSLATE(D292, ""he"", ""en"")"),"#VALUE!")</f>
        <v>#VALUE!</v>
      </c>
    </row>
    <row r="293" ht="15.75" customHeight="1">
      <c r="E293" s="4" t="str">
        <f>IFERROR(__xludf.DUMMYFUNCTION("GOOGLETRANSLATE(D293, ""he"", ""en"")"),"#VALUE!")</f>
        <v>#VALUE!</v>
      </c>
    </row>
    <row r="294" ht="15.75" customHeight="1">
      <c r="E294" s="4" t="str">
        <f>IFERROR(__xludf.DUMMYFUNCTION("GOOGLETRANSLATE(D294, ""he"", ""en"")"),"#VALUE!")</f>
        <v>#VALUE!</v>
      </c>
    </row>
    <row r="295" ht="15.75" customHeight="1">
      <c r="E295" s="4" t="str">
        <f>IFERROR(__xludf.DUMMYFUNCTION("GOOGLETRANSLATE(D295, ""he"", ""en"")"),"#VALUE!")</f>
        <v>#VALUE!</v>
      </c>
    </row>
    <row r="296" ht="15.75" customHeight="1">
      <c r="E296" s="4" t="str">
        <f>IFERROR(__xludf.DUMMYFUNCTION("GOOGLETRANSLATE(D296, ""he"", ""en"")"),"#VALUE!")</f>
        <v>#VALUE!</v>
      </c>
    </row>
    <row r="297" ht="15.75" customHeight="1">
      <c r="E297" s="4" t="str">
        <f>IFERROR(__xludf.DUMMYFUNCTION("GOOGLETRANSLATE(D297, ""he"", ""en"")"),"#VALUE!")</f>
        <v>#VALUE!</v>
      </c>
    </row>
    <row r="298" ht="15.75" customHeight="1">
      <c r="E298" s="4" t="str">
        <f>IFERROR(__xludf.DUMMYFUNCTION("GOOGLETRANSLATE(D298, ""he"", ""en"")"),"#VALUE!")</f>
        <v>#VALUE!</v>
      </c>
    </row>
    <row r="299" ht="15.75" customHeight="1">
      <c r="E299" s="4" t="str">
        <f>IFERROR(__xludf.DUMMYFUNCTION("GOOGLETRANSLATE(D299, ""he"", ""en"")"),"#VALUE!")</f>
        <v>#VALUE!</v>
      </c>
    </row>
    <row r="300" ht="15.75" customHeight="1">
      <c r="E300" s="4" t="str">
        <f>IFERROR(__xludf.DUMMYFUNCTION("GOOGLETRANSLATE(D300, ""he"", ""en"")"),"#VALUE!")</f>
        <v>#VALUE!</v>
      </c>
    </row>
    <row r="301" ht="15.75" customHeight="1">
      <c r="E301" s="4" t="str">
        <f>IFERROR(__xludf.DUMMYFUNCTION("GOOGLETRANSLATE(D301, ""he"", ""en"")"),"#VALUE!")</f>
        <v>#VALUE!</v>
      </c>
    </row>
    <row r="302" ht="15.75" customHeight="1">
      <c r="E302" s="4" t="str">
        <f>IFERROR(__xludf.DUMMYFUNCTION("GOOGLETRANSLATE(D302, ""he"", ""en"")"),"#VALUE!")</f>
        <v>#VALUE!</v>
      </c>
    </row>
    <row r="303" ht="15.75" customHeight="1">
      <c r="E303" s="4" t="str">
        <f>IFERROR(__xludf.DUMMYFUNCTION("GOOGLETRANSLATE(D303, ""he"", ""en"")"),"#VALUE!")</f>
        <v>#VALUE!</v>
      </c>
    </row>
    <row r="304" ht="15.75" customHeight="1">
      <c r="E304" s="4" t="str">
        <f>IFERROR(__xludf.DUMMYFUNCTION("GOOGLETRANSLATE(D304, ""he"", ""en"")"),"#VALUE!")</f>
        <v>#VALUE!</v>
      </c>
    </row>
    <row r="305" ht="15.75" customHeight="1">
      <c r="E305" s="4" t="str">
        <f>IFERROR(__xludf.DUMMYFUNCTION("GOOGLETRANSLATE(D305, ""he"", ""en"")"),"#VALUE!")</f>
        <v>#VALUE!</v>
      </c>
    </row>
    <row r="306" ht="15.75" customHeight="1">
      <c r="E306" s="4" t="str">
        <f>IFERROR(__xludf.DUMMYFUNCTION("GOOGLETRANSLATE(D306, ""he"", ""en"")"),"#VALUE!")</f>
        <v>#VALUE!</v>
      </c>
    </row>
    <row r="307" ht="15.75" customHeight="1">
      <c r="E307" s="4" t="str">
        <f>IFERROR(__xludf.DUMMYFUNCTION("GOOGLETRANSLATE(D307, ""he"", ""en"")"),"#VALUE!")</f>
        <v>#VALUE!</v>
      </c>
    </row>
    <row r="308" ht="15.75" customHeight="1">
      <c r="E308" s="4" t="str">
        <f>IFERROR(__xludf.DUMMYFUNCTION("GOOGLETRANSLATE(D308, ""he"", ""en"")"),"#VALUE!")</f>
        <v>#VALUE!</v>
      </c>
    </row>
    <row r="309" ht="15.75" customHeight="1">
      <c r="E309" s="4" t="str">
        <f>IFERROR(__xludf.DUMMYFUNCTION("GOOGLETRANSLATE(D309, ""he"", ""en"")"),"#VALUE!")</f>
        <v>#VALUE!</v>
      </c>
    </row>
    <row r="310" ht="15.75" customHeight="1">
      <c r="E310" s="4" t="str">
        <f>IFERROR(__xludf.DUMMYFUNCTION("GOOGLETRANSLATE(D310, ""he"", ""en"")"),"#VALUE!")</f>
        <v>#VALUE!</v>
      </c>
    </row>
    <row r="311" ht="15.75" customHeight="1">
      <c r="E311" s="4" t="str">
        <f>IFERROR(__xludf.DUMMYFUNCTION("GOOGLETRANSLATE(D311, ""he"", ""en"")"),"#VALUE!")</f>
        <v>#VALUE!</v>
      </c>
    </row>
    <row r="312" ht="15.75" customHeight="1">
      <c r="E312" s="4" t="str">
        <f>IFERROR(__xludf.DUMMYFUNCTION("GOOGLETRANSLATE(D312, ""he"", ""en"")"),"#VALUE!")</f>
        <v>#VALUE!</v>
      </c>
    </row>
    <row r="313" ht="15.75" customHeight="1">
      <c r="E313" s="4" t="str">
        <f>IFERROR(__xludf.DUMMYFUNCTION("GOOGLETRANSLATE(D313, ""he"", ""en"")"),"#VALUE!")</f>
        <v>#VALUE!</v>
      </c>
    </row>
    <row r="314" ht="15.75" customHeight="1">
      <c r="E314" s="4" t="str">
        <f>IFERROR(__xludf.DUMMYFUNCTION("GOOGLETRANSLATE(D314, ""he"", ""en"")"),"#VALUE!")</f>
        <v>#VALUE!</v>
      </c>
    </row>
    <row r="315" ht="15.75" customHeight="1">
      <c r="E315" s="4" t="str">
        <f>IFERROR(__xludf.DUMMYFUNCTION("GOOGLETRANSLATE(D315, ""he"", ""en"")"),"#VALUE!")</f>
        <v>#VALUE!</v>
      </c>
    </row>
    <row r="316" ht="15.75" customHeight="1">
      <c r="E316" s="4" t="str">
        <f>IFERROR(__xludf.DUMMYFUNCTION("GOOGLETRANSLATE(D316, ""he"", ""en"")"),"#VALUE!")</f>
        <v>#VALUE!</v>
      </c>
    </row>
    <row r="317" ht="15.75" customHeight="1">
      <c r="E317" s="4" t="str">
        <f>IFERROR(__xludf.DUMMYFUNCTION("GOOGLETRANSLATE(D317, ""he"", ""en"")"),"#VALUE!")</f>
        <v>#VALUE!</v>
      </c>
    </row>
    <row r="318" ht="15.75" customHeight="1">
      <c r="E318" s="4" t="str">
        <f>IFERROR(__xludf.DUMMYFUNCTION("GOOGLETRANSLATE(D318, ""he"", ""en"")"),"#VALUE!")</f>
        <v>#VALUE!</v>
      </c>
    </row>
    <row r="319" ht="15.75" customHeight="1">
      <c r="E319" s="4" t="str">
        <f>IFERROR(__xludf.DUMMYFUNCTION("GOOGLETRANSLATE(D319, ""he"", ""en"")"),"#VALUE!")</f>
        <v>#VALUE!</v>
      </c>
    </row>
    <row r="320" ht="15.75" customHeight="1">
      <c r="E320" s="4" t="str">
        <f>IFERROR(__xludf.DUMMYFUNCTION("GOOGLETRANSLATE(D320, ""he"", ""en"")"),"#VALUE!")</f>
        <v>#VALUE!</v>
      </c>
    </row>
    <row r="321" ht="15.75" customHeight="1">
      <c r="E321" s="4" t="str">
        <f>IFERROR(__xludf.DUMMYFUNCTION("GOOGLETRANSLATE(D321, ""he"", ""en"")"),"#VALUE!")</f>
        <v>#VALUE!</v>
      </c>
    </row>
    <row r="322" ht="15.75" customHeight="1">
      <c r="E322" s="4" t="str">
        <f>IFERROR(__xludf.DUMMYFUNCTION("GOOGLETRANSLATE(D322, ""he"", ""en"")"),"#VALUE!")</f>
        <v>#VALUE!</v>
      </c>
    </row>
    <row r="323" ht="15.75" customHeight="1">
      <c r="E323" s="4" t="str">
        <f>IFERROR(__xludf.DUMMYFUNCTION("GOOGLETRANSLATE(D323, ""he"", ""en"")"),"#VALUE!")</f>
        <v>#VALUE!</v>
      </c>
    </row>
    <row r="324" ht="15.75" customHeight="1">
      <c r="E324" s="4" t="str">
        <f>IFERROR(__xludf.DUMMYFUNCTION("GOOGLETRANSLATE(D324, ""he"", ""en"")"),"#VALUE!")</f>
        <v>#VALUE!</v>
      </c>
    </row>
    <row r="325" ht="15.75" customHeight="1">
      <c r="E325" s="4" t="str">
        <f>IFERROR(__xludf.DUMMYFUNCTION("GOOGLETRANSLATE(D325, ""he"", ""en"")"),"#VALUE!")</f>
        <v>#VALUE!</v>
      </c>
    </row>
    <row r="326" ht="15.75" customHeight="1">
      <c r="E326" s="4" t="str">
        <f>IFERROR(__xludf.DUMMYFUNCTION("GOOGLETRANSLATE(D326, ""he"", ""en"")"),"#VALUE!")</f>
        <v>#VALUE!</v>
      </c>
    </row>
    <row r="327" ht="15.75" customHeight="1">
      <c r="E327" s="4" t="str">
        <f>IFERROR(__xludf.DUMMYFUNCTION("GOOGLETRANSLATE(D327, ""he"", ""en"")"),"#VALUE!")</f>
        <v>#VALUE!</v>
      </c>
    </row>
    <row r="328" ht="15.75" customHeight="1">
      <c r="E328" s="4" t="str">
        <f>IFERROR(__xludf.DUMMYFUNCTION("GOOGLETRANSLATE(D328, ""he"", ""en"")"),"#VALUE!")</f>
        <v>#VALUE!</v>
      </c>
    </row>
    <row r="329" ht="15.75" customHeight="1">
      <c r="E329" s="4" t="str">
        <f>IFERROR(__xludf.DUMMYFUNCTION("GOOGLETRANSLATE(D329, ""he"", ""en"")"),"#VALUE!")</f>
        <v>#VALUE!</v>
      </c>
    </row>
    <row r="330" ht="15.75" customHeight="1">
      <c r="E330" s="4" t="str">
        <f>IFERROR(__xludf.DUMMYFUNCTION("GOOGLETRANSLATE(D330, ""he"", ""en"")"),"#VALUE!")</f>
        <v>#VALUE!</v>
      </c>
    </row>
    <row r="331" ht="15.75" customHeight="1">
      <c r="E331" s="4" t="str">
        <f>IFERROR(__xludf.DUMMYFUNCTION("GOOGLETRANSLATE(D331, ""he"", ""en"")"),"#VALUE!")</f>
        <v>#VALUE!</v>
      </c>
    </row>
    <row r="332" ht="15.75" customHeight="1">
      <c r="E332" s="4" t="str">
        <f>IFERROR(__xludf.DUMMYFUNCTION("GOOGLETRANSLATE(D332, ""he"", ""en"")"),"#VALUE!")</f>
        <v>#VALUE!</v>
      </c>
    </row>
    <row r="333" ht="15.75" customHeight="1">
      <c r="E333" s="4" t="str">
        <f>IFERROR(__xludf.DUMMYFUNCTION("GOOGLETRANSLATE(D333, ""he"", ""en"")"),"#VALUE!")</f>
        <v>#VALUE!</v>
      </c>
    </row>
    <row r="334" ht="15.75" customHeight="1">
      <c r="E334" s="4" t="str">
        <f>IFERROR(__xludf.DUMMYFUNCTION("GOOGLETRANSLATE(D334, ""he"", ""en"")"),"#VALUE!")</f>
        <v>#VALUE!</v>
      </c>
    </row>
    <row r="335" ht="15.75" customHeight="1">
      <c r="E335" s="4" t="str">
        <f>IFERROR(__xludf.DUMMYFUNCTION("GOOGLETRANSLATE(D335, ""he"", ""en"")"),"#VALUE!")</f>
        <v>#VALUE!</v>
      </c>
    </row>
    <row r="336" ht="15.75" customHeight="1">
      <c r="E336" s="4" t="str">
        <f>IFERROR(__xludf.DUMMYFUNCTION("GOOGLETRANSLATE(D336, ""he"", ""en"")"),"#VALUE!")</f>
        <v>#VALUE!</v>
      </c>
    </row>
    <row r="337" ht="15.75" customHeight="1">
      <c r="E337" s="4" t="str">
        <f>IFERROR(__xludf.DUMMYFUNCTION("GOOGLETRANSLATE(D337, ""he"", ""en"")"),"#VALUE!")</f>
        <v>#VALUE!</v>
      </c>
    </row>
    <row r="338" ht="15.75" customHeight="1">
      <c r="E338" s="4" t="str">
        <f>IFERROR(__xludf.DUMMYFUNCTION("GOOGLETRANSLATE(D338, ""he"", ""en"")"),"#VALUE!")</f>
        <v>#VALUE!</v>
      </c>
    </row>
    <row r="339" ht="15.75" customHeight="1">
      <c r="E339" s="4" t="str">
        <f>IFERROR(__xludf.DUMMYFUNCTION("GOOGLETRANSLATE(D339, ""he"", ""en"")"),"#VALUE!")</f>
        <v>#VALUE!</v>
      </c>
    </row>
    <row r="340" ht="15.75" customHeight="1">
      <c r="E340" s="4" t="str">
        <f>IFERROR(__xludf.DUMMYFUNCTION("GOOGLETRANSLATE(D340, ""he"", ""en"")"),"#VALUE!")</f>
        <v>#VALUE!</v>
      </c>
    </row>
    <row r="341" ht="15.75" customHeight="1">
      <c r="E341" s="4" t="str">
        <f>IFERROR(__xludf.DUMMYFUNCTION("GOOGLETRANSLATE(D341, ""he"", ""en"")"),"#VALUE!")</f>
        <v>#VALUE!</v>
      </c>
    </row>
    <row r="342" ht="15.75" customHeight="1">
      <c r="E342" s="4" t="str">
        <f>IFERROR(__xludf.DUMMYFUNCTION("GOOGLETRANSLATE(D342, ""he"", ""en"")"),"#VALUE!")</f>
        <v>#VALUE!</v>
      </c>
    </row>
    <row r="343" ht="15.75" customHeight="1">
      <c r="E343" s="4" t="str">
        <f>IFERROR(__xludf.DUMMYFUNCTION("GOOGLETRANSLATE(D343, ""he"", ""en"")"),"#VALUE!")</f>
        <v>#VALUE!</v>
      </c>
    </row>
    <row r="344" ht="15.75" customHeight="1">
      <c r="E344" s="4" t="str">
        <f>IFERROR(__xludf.DUMMYFUNCTION("GOOGLETRANSLATE(D344, ""he"", ""en"")"),"#VALUE!")</f>
        <v>#VALUE!</v>
      </c>
    </row>
    <row r="345" ht="15.75" customHeight="1">
      <c r="E345" s="4" t="str">
        <f>IFERROR(__xludf.DUMMYFUNCTION("GOOGLETRANSLATE(D345, ""he"", ""en"")"),"#VALUE!")</f>
        <v>#VALUE!</v>
      </c>
    </row>
    <row r="346" ht="15.75" customHeight="1">
      <c r="E346" s="4" t="str">
        <f>IFERROR(__xludf.DUMMYFUNCTION("GOOGLETRANSLATE(D346, ""he"", ""en"")"),"#VALUE!")</f>
        <v>#VALUE!</v>
      </c>
    </row>
    <row r="347" ht="15.75" customHeight="1">
      <c r="E347" s="4" t="str">
        <f>IFERROR(__xludf.DUMMYFUNCTION("GOOGLETRANSLATE(D347, ""he"", ""en"")"),"#VALUE!")</f>
        <v>#VALUE!</v>
      </c>
    </row>
    <row r="348" ht="15.75" customHeight="1">
      <c r="E348" s="4" t="str">
        <f>IFERROR(__xludf.DUMMYFUNCTION("GOOGLETRANSLATE(D348, ""he"", ""en"")"),"#VALUE!")</f>
        <v>#VALUE!</v>
      </c>
    </row>
    <row r="349" ht="15.75" customHeight="1">
      <c r="E349" s="4" t="str">
        <f>IFERROR(__xludf.DUMMYFUNCTION("GOOGLETRANSLATE(D349, ""he"", ""en"")"),"#VALUE!")</f>
        <v>#VALUE!</v>
      </c>
    </row>
    <row r="350" ht="15.75" customHeight="1">
      <c r="E350" s="4" t="str">
        <f>IFERROR(__xludf.DUMMYFUNCTION("GOOGLETRANSLATE(D350, ""he"", ""en"")"),"#VALUE!")</f>
        <v>#VALUE!</v>
      </c>
    </row>
    <row r="351" ht="15.75" customHeight="1">
      <c r="E351" s="4" t="str">
        <f>IFERROR(__xludf.DUMMYFUNCTION("GOOGLETRANSLATE(D351, ""he"", ""en"")"),"#VALUE!")</f>
        <v>#VALUE!</v>
      </c>
    </row>
    <row r="352" ht="15.75" customHeight="1">
      <c r="E352" s="4" t="str">
        <f>IFERROR(__xludf.DUMMYFUNCTION("GOOGLETRANSLATE(D352, ""he"", ""en"")"),"#VALUE!")</f>
        <v>#VALUE!</v>
      </c>
    </row>
    <row r="353" ht="15.75" customHeight="1">
      <c r="E353" s="4" t="str">
        <f>IFERROR(__xludf.DUMMYFUNCTION("GOOGLETRANSLATE(D353, ""he"", ""en"")"),"#VALUE!")</f>
        <v>#VALUE!</v>
      </c>
    </row>
    <row r="354" ht="15.75" customHeight="1">
      <c r="E354" s="4" t="str">
        <f>IFERROR(__xludf.DUMMYFUNCTION("GOOGLETRANSLATE(D354, ""he"", ""en"")"),"#VALUE!")</f>
        <v>#VALUE!</v>
      </c>
    </row>
    <row r="355" ht="15.75" customHeight="1">
      <c r="E355" s="4" t="str">
        <f>IFERROR(__xludf.DUMMYFUNCTION("GOOGLETRANSLATE(D355, ""he"", ""en"")"),"#VALUE!")</f>
        <v>#VALUE!</v>
      </c>
    </row>
    <row r="356" ht="15.75" customHeight="1">
      <c r="E356" s="4" t="str">
        <f>IFERROR(__xludf.DUMMYFUNCTION("GOOGLETRANSLATE(D356, ""he"", ""en"")"),"#VALUE!")</f>
        <v>#VALUE!</v>
      </c>
    </row>
    <row r="357" ht="15.75" customHeight="1">
      <c r="E357" s="4" t="str">
        <f>IFERROR(__xludf.DUMMYFUNCTION("GOOGLETRANSLATE(D357, ""he"", ""en"")"),"#VALUE!")</f>
        <v>#VALUE!</v>
      </c>
    </row>
    <row r="358" ht="15.75" customHeight="1">
      <c r="E358" s="4" t="str">
        <f>IFERROR(__xludf.DUMMYFUNCTION("GOOGLETRANSLATE(D358, ""he"", ""en"")"),"#VALUE!")</f>
        <v>#VALUE!</v>
      </c>
    </row>
    <row r="359" ht="15.75" customHeight="1">
      <c r="E359" s="4" t="str">
        <f>IFERROR(__xludf.DUMMYFUNCTION("GOOGLETRANSLATE(D359, ""he"", ""en"")"),"#VALUE!")</f>
        <v>#VALUE!</v>
      </c>
    </row>
    <row r="360" ht="15.75" customHeight="1">
      <c r="E360" s="4" t="str">
        <f>IFERROR(__xludf.DUMMYFUNCTION("GOOGLETRANSLATE(D360, ""he"", ""en"")"),"#VALUE!")</f>
        <v>#VALUE!</v>
      </c>
    </row>
    <row r="361" ht="15.75" customHeight="1">
      <c r="E361" s="4" t="str">
        <f>IFERROR(__xludf.DUMMYFUNCTION("GOOGLETRANSLATE(D361, ""he"", ""en"")"),"#VALUE!")</f>
        <v>#VALUE!</v>
      </c>
    </row>
    <row r="362" ht="15.75" customHeight="1">
      <c r="E362" s="4" t="str">
        <f>IFERROR(__xludf.DUMMYFUNCTION("GOOGLETRANSLATE(D362, ""he"", ""en"")"),"#VALUE!")</f>
        <v>#VALUE!</v>
      </c>
    </row>
    <row r="363" ht="15.75" customHeight="1">
      <c r="E363" s="4" t="str">
        <f>IFERROR(__xludf.DUMMYFUNCTION("GOOGLETRANSLATE(D363, ""he"", ""en"")"),"#VALUE!")</f>
        <v>#VALUE!</v>
      </c>
    </row>
    <row r="364" ht="15.75" customHeight="1">
      <c r="E364" s="4" t="str">
        <f>IFERROR(__xludf.DUMMYFUNCTION("GOOGLETRANSLATE(D364, ""he"", ""en"")"),"#VALUE!")</f>
        <v>#VALUE!</v>
      </c>
    </row>
    <row r="365" ht="15.75" customHeight="1">
      <c r="E365" s="4" t="str">
        <f>IFERROR(__xludf.DUMMYFUNCTION("GOOGLETRANSLATE(D365, ""he"", ""en"")"),"#VALUE!")</f>
        <v>#VALUE!</v>
      </c>
    </row>
    <row r="366" ht="15.75" customHeight="1">
      <c r="E366" s="4" t="str">
        <f>IFERROR(__xludf.DUMMYFUNCTION("GOOGLETRANSLATE(D366, ""he"", ""en"")"),"#VALUE!")</f>
        <v>#VALUE!</v>
      </c>
    </row>
    <row r="367" ht="15.75" customHeight="1">
      <c r="E367" s="4" t="str">
        <f>IFERROR(__xludf.DUMMYFUNCTION("GOOGLETRANSLATE(D367, ""he"", ""en"")"),"#VALUE!")</f>
        <v>#VALUE!</v>
      </c>
    </row>
    <row r="368" ht="15.75" customHeight="1">
      <c r="E368" s="4" t="str">
        <f>IFERROR(__xludf.DUMMYFUNCTION("GOOGLETRANSLATE(D368, ""he"", ""en"")"),"#VALUE!")</f>
        <v>#VALUE!</v>
      </c>
    </row>
    <row r="369" ht="15.75" customHeight="1">
      <c r="E369" s="4" t="str">
        <f>IFERROR(__xludf.DUMMYFUNCTION("GOOGLETRANSLATE(D369, ""he"", ""en"")"),"#VALUE!")</f>
        <v>#VALUE!</v>
      </c>
    </row>
    <row r="370" ht="15.75" customHeight="1">
      <c r="E370" s="4" t="str">
        <f>IFERROR(__xludf.DUMMYFUNCTION("GOOGLETRANSLATE(D370, ""he"", ""en"")"),"#VALUE!")</f>
        <v>#VALUE!</v>
      </c>
    </row>
    <row r="371" ht="15.75" customHeight="1">
      <c r="E371" s="4" t="str">
        <f>IFERROR(__xludf.DUMMYFUNCTION("GOOGLETRANSLATE(D371, ""he"", ""en"")"),"#VALUE!")</f>
        <v>#VALUE!</v>
      </c>
    </row>
    <row r="372" ht="15.75" customHeight="1">
      <c r="E372" s="4" t="str">
        <f>IFERROR(__xludf.DUMMYFUNCTION("GOOGLETRANSLATE(D372, ""he"", ""en"")"),"#VALUE!")</f>
        <v>#VALUE!</v>
      </c>
    </row>
    <row r="373" ht="15.75" customHeight="1">
      <c r="E373" s="4" t="str">
        <f>IFERROR(__xludf.DUMMYFUNCTION("GOOGLETRANSLATE(D373, ""he"", ""en"")"),"#VALUE!")</f>
        <v>#VALUE!</v>
      </c>
    </row>
    <row r="374" ht="15.75" customHeight="1">
      <c r="E374" s="4" t="str">
        <f>IFERROR(__xludf.DUMMYFUNCTION("GOOGLETRANSLATE(D374, ""he"", ""en"")"),"#VALUE!")</f>
        <v>#VALUE!</v>
      </c>
    </row>
    <row r="375" ht="15.75" customHeight="1">
      <c r="E375" s="4" t="str">
        <f>IFERROR(__xludf.DUMMYFUNCTION("GOOGLETRANSLATE(D375, ""he"", ""en"")"),"#VALUE!")</f>
        <v>#VALUE!</v>
      </c>
    </row>
    <row r="376" ht="15.75" customHeight="1">
      <c r="E376" s="4" t="str">
        <f>IFERROR(__xludf.DUMMYFUNCTION("GOOGLETRANSLATE(D376, ""he"", ""en"")"),"#VALUE!")</f>
        <v>#VALUE!</v>
      </c>
    </row>
    <row r="377" ht="15.75" customHeight="1">
      <c r="E377" s="4" t="str">
        <f>IFERROR(__xludf.DUMMYFUNCTION("GOOGLETRANSLATE(D377, ""he"", ""en"")"),"#VALUE!")</f>
        <v>#VALUE!</v>
      </c>
    </row>
    <row r="378" ht="15.75" customHeight="1">
      <c r="E378" s="4" t="str">
        <f>IFERROR(__xludf.DUMMYFUNCTION("GOOGLETRANSLATE(D378, ""he"", ""en"")"),"#VALUE!")</f>
        <v>#VALUE!</v>
      </c>
    </row>
    <row r="379" ht="15.75" customHeight="1">
      <c r="E379" s="4" t="str">
        <f>IFERROR(__xludf.DUMMYFUNCTION("GOOGLETRANSLATE(D379, ""he"", ""en"")"),"#VALUE!")</f>
        <v>#VALUE!</v>
      </c>
    </row>
    <row r="380" ht="15.75" customHeight="1">
      <c r="E380" s="4" t="str">
        <f>IFERROR(__xludf.DUMMYFUNCTION("GOOGLETRANSLATE(D380, ""he"", ""en"")"),"#VALUE!")</f>
        <v>#VALUE!</v>
      </c>
    </row>
    <row r="381" ht="15.75" customHeight="1">
      <c r="E381" s="4" t="str">
        <f>IFERROR(__xludf.DUMMYFUNCTION("GOOGLETRANSLATE(D381, ""he"", ""en"")"),"#VALUE!")</f>
        <v>#VALUE!</v>
      </c>
    </row>
    <row r="382" ht="15.75" customHeight="1">
      <c r="E382" s="4" t="str">
        <f>IFERROR(__xludf.DUMMYFUNCTION("GOOGLETRANSLATE(D382, ""he"", ""en"")"),"#VALUE!")</f>
        <v>#VALUE!</v>
      </c>
    </row>
    <row r="383" ht="15.75" customHeight="1">
      <c r="E383" s="4" t="str">
        <f>IFERROR(__xludf.DUMMYFUNCTION("GOOGLETRANSLATE(D383, ""he"", ""en"")"),"#VALUE!")</f>
        <v>#VALUE!</v>
      </c>
    </row>
    <row r="384" ht="15.75" customHeight="1">
      <c r="E384" s="4" t="str">
        <f>IFERROR(__xludf.DUMMYFUNCTION("GOOGLETRANSLATE(D384, ""he"", ""en"")"),"#VALUE!")</f>
        <v>#VALUE!</v>
      </c>
    </row>
    <row r="385" ht="15.75" customHeight="1">
      <c r="E385" s="4" t="str">
        <f>IFERROR(__xludf.DUMMYFUNCTION("GOOGLETRANSLATE(D385, ""he"", ""en"")"),"#VALUE!")</f>
        <v>#VALUE!</v>
      </c>
    </row>
    <row r="386" ht="15.75" customHeight="1">
      <c r="E386" s="4" t="str">
        <f>IFERROR(__xludf.DUMMYFUNCTION("GOOGLETRANSLATE(D386, ""he"", ""en"")"),"#VALUE!")</f>
        <v>#VALUE!</v>
      </c>
    </row>
    <row r="387" ht="15.75" customHeight="1">
      <c r="E387" s="4" t="str">
        <f>IFERROR(__xludf.DUMMYFUNCTION("GOOGLETRANSLATE(D387, ""he"", ""en"")"),"#VALUE!")</f>
        <v>#VALUE!</v>
      </c>
    </row>
    <row r="388" ht="15.75" customHeight="1">
      <c r="E388" s="4" t="str">
        <f>IFERROR(__xludf.DUMMYFUNCTION("GOOGLETRANSLATE(D388, ""he"", ""en"")"),"#VALUE!")</f>
        <v>#VALUE!</v>
      </c>
    </row>
    <row r="389" ht="15.75" customHeight="1">
      <c r="E389" s="4" t="str">
        <f>IFERROR(__xludf.DUMMYFUNCTION("GOOGLETRANSLATE(D389, ""he"", ""en"")"),"#VALUE!")</f>
        <v>#VALUE!</v>
      </c>
    </row>
    <row r="390" ht="15.75" customHeight="1">
      <c r="E390" s="4" t="str">
        <f>IFERROR(__xludf.DUMMYFUNCTION("GOOGLETRANSLATE(D390, ""he"", ""en"")"),"#VALUE!")</f>
        <v>#VALUE!</v>
      </c>
    </row>
    <row r="391" ht="15.75" customHeight="1">
      <c r="E391" s="4" t="str">
        <f>IFERROR(__xludf.DUMMYFUNCTION("GOOGLETRANSLATE(D391, ""he"", ""en"")"),"#VALUE!")</f>
        <v>#VALUE!</v>
      </c>
    </row>
    <row r="392" ht="15.75" customHeight="1">
      <c r="E392" s="4" t="str">
        <f>IFERROR(__xludf.DUMMYFUNCTION("GOOGLETRANSLATE(D392, ""he"", ""en"")"),"#VALUE!")</f>
        <v>#VALUE!</v>
      </c>
    </row>
    <row r="393" ht="15.75" customHeight="1">
      <c r="E393" s="4" t="str">
        <f>IFERROR(__xludf.DUMMYFUNCTION("GOOGLETRANSLATE(D393, ""he"", ""en"")"),"#VALUE!")</f>
        <v>#VALUE!</v>
      </c>
    </row>
    <row r="394" ht="15.75" customHeight="1">
      <c r="E394" s="4" t="str">
        <f>IFERROR(__xludf.DUMMYFUNCTION("GOOGLETRANSLATE(D394, ""he"", ""en"")"),"#VALUE!")</f>
        <v>#VALUE!</v>
      </c>
    </row>
    <row r="395" ht="15.75" customHeight="1">
      <c r="E395" s="4" t="str">
        <f>IFERROR(__xludf.DUMMYFUNCTION("GOOGLETRANSLATE(D395, ""he"", ""en"")"),"#VALUE!")</f>
        <v>#VALUE!</v>
      </c>
    </row>
    <row r="396" ht="15.75" customHeight="1">
      <c r="E396" s="4" t="str">
        <f>IFERROR(__xludf.DUMMYFUNCTION("GOOGLETRANSLATE(D396, ""he"", ""en"")"),"#VALUE!")</f>
        <v>#VALUE!</v>
      </c>
    </row>
    <row r="397" ht="15.75" customHeight="1">
      <c r="E397" s="4" t="str">
        <f>IFERROR(__xludf.DUMMYFUNCTION("GOOGLETRANSLATE(D397, ""he"", ""en"")"),"#VALUE!")</f>
        <v>#VALUE!</v>
      </c>
    </row>
    <row r="398" ht="15.75" customHeight="1">
      <c r="E398" s="4" t="str">
        <f>IFERROR(__xludf.DUMMYFUNCTION("GOOGLETRANSLATE(D398, ""he"", ""en"")"),"#VALUE!")</f>
        <v>#VALUE!</v>
      </c>
    </row>
    <row r="399" ht="15.75" customHeight="1">
      <c r="E399" s="4" t="str">
        <f>IFERROR(__xludf.DUMMYFUNCTION("GOOGLETRANSLATE(D399, ""he"", ""en"")"),"#VALUE!")</f>
        <v>#VALUE!</v>
      </c>
    </row>
    <row r="400" ht="15.75" customHeight="1">
      <c r="E400" s="4" t="str">
        <f>IFERROR(__xludf.DUMMYFUNCTION("GOOGLETRANSLATE(D400, ""he"", ""en"")"),"#VALUE!")</f>
        <v>#VALUE!</v>
      </c>
    </row>
    <row r="401" ht="15.75" customHeight="1">
      <c r="E401" s="4" t="str">
        <f>IFERROR(__xludf.DUMMYFUNCTION("GOOGLETRANSLATE(D401, ""he"", ""en"")"),"#VALUE!")</f>
        <v>#VALUE!</v>
      </c>
    </row>
    <row r="402" ht="15.75" customHeight="1">
      <c r="E402" s="4" t="str">
        <f>IFERROR(__xludf.DUMMYFUNCTION("GOOGLETRANSLATE(D402, ""he"", ""en"")"),"#VALUE!")</f>
        <v>#VALUE!</v>
      </c>
    </row>
    <row r="403" ht="15.75" customHeight="1">
      <c r="E403" s="4" t="str">
        <f>IFERROR(__xludf.DUMMYFUNCTION("GOOGLETRANSLATE(D403, ""he"", ""en"")"),"#VALUE!")</f>
        <v>#VALUE!</v>
      </c>
    </row>
    <row r="404" ht="15.75" customHeight="1">
      <c r="E404" s="4" t="str">
        <f>IFERROR(__xludf.DUMMYFUNCTION("GOOGLETRANSLATE(D404, ""he"", ""en"")"),"#VALUE!")</f>
        <v>#VALUE!</v>
      </c>
    </row>
    <row r="405" ht="15.75" customHeight="1">
      <c r="E405" s="4" t="str">
        <f>IFERROR(__xludf.DUMMYFUNCTION("GOOGLETRANSLATE(D405, ""he"", ""en"")"),"#VALUE!")</f>
        <v>#VALUE!</v>
      </c>
    </row>
    <row r="406" ht="15.75" customHeight="1">
      <c r="E406" s="4" t="str">
        <f>IFERROR(__xludf.DUMMYFUNCTION("GOOGLETRANSLATE(D406, ""he"", ""en"")"),"#VALUE!")</f>
        <v>#VALUE!</v>
      </c>
    </row>
    <row r="407" ht="15.75" customHeight="1">
      <c r="E407" s="4" t="str">
        <f>IFERROR(__xludf.DUMMYFUNCTION("GOOGLETRANSLATE(D407, ""he"", ""en"")"),"#VALUE!")</f>
        <v>#VALUE!</v>
      </c>
    </row>
    <row r="408" ht="15.75" customHeight="1">
      <c r="E408" s="4" t="str">
        <f>IFERROR(__xludf.DUMMYFUNCTION("GOOGLETRANSLATE(D408, ""he"", ""en"")"),"#VALUE!")</f>
        <v>#VALUE!</v>
      </c>
    </row>
    <row r="409" ht="15.75" customHeight="1">
      <c r="E409" s="4" t="str">
        <f>IFERROR(__xludf.DUMMYFUNCTION("GOOGLETRANSLATE(D409, ""he"", ""en"")"),"#VALUE!")</f>
        <v>#VALUE!</v>
      </c>
    </row>
    <row r="410" ht="15.75" customHeight="1">
      <c r="E410" s="4" t="str">
        <f>IFERROR(__xludf.DUMMYFUNCTION("GOOGLETRANSLATE(D410, ""he"", ""en"")"),"#VALUE!")</f>
        <v>#VALUE!</v>
      </c>
    </row>
    <row r="411" ht="15.75" customHeight="1">
      <c r="E411" s="4" t="str">
        <f>IFERROR(__xludf.DUMMYFUNCTION("GOOGLETRANSLATE(D411, ""he"", ""en"")"),"#VALUE!")</f>
        <v>#VALUE!</v>
      </c>
    </row>
    <row r="412" ht="15.75" customHeight="1">
      <c r="E412" s="4" t="str">
        <f>IFERROR(__xludf.DUMMYFUNCTION("GOOGLETRANSLATE(D412, ""he"", ""en"")"),"#VALUE!")</f>
        <v>#VALUE!</v>
      </c>
    </row>
    <row r="413" ht="15.75" customHeight="1">
      <c r="E413" s="4" t="str">
        <f>IFERROR(__xludf.DUMMYFUNCTION("GOOGLETRANSLATE(D413, ""he"", ""en"")"),"#VALUE!")</f>
        <v>#VALUE!</v>
      </c>
    </row>
    <row r="414" ht="15.75" customHeight="1">
      <c r="E414" s="4" t="str">
        <f>IFERROR(__xludf.DUMMYFUNCTION("GOOGLETRANSLATE(D414, ""he"", ""en"")"),"#VALUE!")</f>
        <v>#VALUE!</v>
      </c>
    </row>
    <row r="415" ht="15.75" customHeight="1">
      <c r="E415" s="4" t="str">
        <f>IFERROR(__xludf.DUMMYFUNCTION("GOOGLETRANSLATE(D415, ""he"", ""en"")"),"#VALUE!")</f>
        <v>#VALUE!</v>
      </c>
    </row>
    <row r="416" ht="15.75" customHeight="1">
      <c r="E416" s="4" t="str">
        <f>IFERROR(__xludf.DUMMYFUNCTION("GOOGLETRANSLATE(D416, ""he"", ""en"")"),"#VALUE!")</f>
        <v>#VALUE!</v>
      </c>
    </row>
    <row r="417" ht="15.75" customHeight="1">
      <c r="E417" s="4" t="str">
        <f>IFERROR(__xludf.DUMMYFUNCTION("GOOGLETRANSLATE(D417, ""he"", ""en"")"),"#VALUE!")</f>
        <v>#VALUE!</v>
      </c>
    </row>
    <row r="418" ht="15.75" customHeight="1">
      <c r="E418" s="4" t="str">
        <f>IFERROR(__xludf.DUMMYFUNCTION("GOOGLETRANSLATE(D418, ""he"", ""en"")"),"#VALUE!")</f>
        <v>#VALUE!</v>
      </c>
    </row>
    <row r="419" ht="15.75" customHeight="1">
      <c r="E419" s="4" t="str">
        <f>IFERROR(__xludf.DUMMYFUNCTION("GOOGLETRANSLATE(D419, ""he"", ""en"")"),"#VALUE!")</f>
        <v>#VALUE!</v>
      </c>
    </row>
    <row r="420" ht="15.75" customHeight="1">
      <c r="E420" s="4" t="str">
        <f>IFERROR(__xludf.DUMMYFUNCTION("GOOGLETRANSLATE(D420, ""he"", ""en"")"),"#VALUE!")</f>
        <v>#VALUE!</v>
      </c>
    </row>
    <row r="421" ht="15.75" customHeight="1">
      <c r="E421" s="4" t="str">
        <f>IFERROR(__xludf.DUMMYFUNCTION("GOOGLETRANSLATE(D421, ""he"", ""en"")"),"#VALUE!")</f>
        <v>#VALUE!</v>
      </c>
    </row>
    <row r="422" ht="15.75" customHeight="1">
      <c r="E422" s="4" t="str">
        <f>IFERROR(__xludf.DUMMYFUNCTION("GOOGLETRANSLATE(D422, ""he"", ""en"")"),"#VALUE!")</f>
        <v>#VALUE!</v>
      </c>
    </row>
    <row r="423" ht="15.75" customHeight="1">
      <c r="E423" s="4" t="str">
        <f>IFERROR(__xludf.DUMMYFUNCTION("GOOGLETRANSLATE(D423, ""he"", ""en"")"),"#VALUE!")</f>
        <v>#VALUE!</v>
      </c>
    </row>
    <row r="424" ht="15.75" customHeight="1">
      <c r="E424" s="4" t="str">
        <f>IFERROR(__xludf.DUMMYFUNCTION("GOOGLETRANSLATE(D424, ""he"", ""en"")"),"#VALUE!")</f>
        <v>#VALUE!</v>
      </c>
    </row>
    <row r="425" ht="15.75" customHeight="1">
      <c r="E425" s="4" t="str">
        <f>IFERROR(__xludf.DUMMYFUNCTION("GOOGLETRANSLATE(D425, ""he"", ""en"")"),"#VALUE!")</f>
        <v>#VALUE!</v>
      </c>
    </row>
    <row r="426" ht="15.75" customHeight="1">
      <c r="E426" s="4" t="str">
        <f>IFERROR(__xludf.DUMMYFUNCTION("GOOGLETRANSLATE(D426, ""he"", ""en"")"),"#VALUE!")</f>
        <v>#VALUE!</v>
      </c>
    </row>
    <row r="427" ht="15.75" customHeight="1">
      <c r="E427" s="4" t="str">
        <f>IFERROR(__xludf.DUMMYFUNCTION("GOOGLETRANSLATE(D427, ""he"", ""en"")"),"#VALUE!")</f>
        <v>#VALUE!</v>
      </c>
    </row>
    <row r="428" ht="15.75" customHeight="1">
      <c r="E428" s="4" t="str">
        <f>IFERROR(__xludf.DUMMYFUNCTION("GOOGLETRANSLATE(D428, ""he"", ""en"")"),"#VALUE!")</f>
        <v>#VALUE!</v>
      </c>
    </row>
    <row r="429" ht="15.75" customHeight="1">
      <c r="E429" s="4" t="str">
        <f>IFERROR(__xludf.DUMMYFUNCTION("GOOGLETRANSLATE(D429, ""he"", ""en"")"),"#VALUE!")</f>
        <v>#VALUE!</v>
      </c>
    </row>
    <row r="430" ht="15.75" customHeight="1">
      <c r="E430" s="4" t="str">
        <f>IFERROR(__xludf.DUMMYFUNCTION("GOOGLETRANSLATE(D430, ""he"", ""en"")"),"#VALUE!")</f>
        <v>#VALUE!</v>
      </c>
    </row>
    <row r="431" ht="15.75" customHeight="1">
      <c r="E431" s="4" t="str">
        <f>IFERROR(__xludf.DUMMYFUNCTION("GOOGLETRANSLATE(D431, ""he"", ""en"")"),"#VALUE!")</f>
        <v>#VALUE!</v>
      </c>
    </row>
    <row r="432" ht="15.75" customHeight="1">
      <c r="E432" s="4" t="str">
        <f>IFERROR(__xludf.DUMMYFUNCTION("GOOGLETRANSLATE(D432, ""he"", ""en"")"),"#VALUE!")</f>
        <v>#VALUE!</v>
      </c>
    </row>
    <row r="433" ht="15.75" customHeight="1">
      <c r="E433" s="4" t="str">
        <f>IFERROR(__xludf.DUMMYFUNCTION("GOOGLETRANSLATE(D433, ""he"", ""en"")"),"#VALUE!")</f>
        <v>#VALUE!</v>
      </c>
    </row>
    <row r="434" ht="15.75" customHeight="1">
      <c r="E434" s="4" t="str">
        <f>IFERROR(__xludf.DUMMYFUNCTION("GOOGLETRANSLATE(D434, ""he"", ""en"")"),"#VALUE!")</f>
        <v>#VALUE!</v>
      </c>
    </row>
    <row r="435" ht="15.75" customHeight="1">
      <c r="E435" s="4" t="str">
        <f>IFERROR(__xludf.DUMMYFUNCTION("GOOGLETRANSLATE(D435, ""he"", ""en"")"),"#VALUE!")</f>
        <v>#VALUE!</v>
      </c>
    </row>
    <row r="436" ht="15.75" customHeight="1">
      <c r="E436" s="4" t="str">
        <f>IFERROR(__xludf.DUMMYFUNCTION("GOOGLETRANSLATE(D436, ""he"", ""en"")"),"#VALUE!")</f>
        <v>#VALUE!</v>
      </c>
    </row>
    <row r="437" ht="15.75" customHeight="1">
      <c r="E437" s="4" t="str">
        <f>IFERROR(__xludf.DUMMYFUNCTION("GOOGLETRANSLATE(D437, ""he"", ""en"")"),"#VALUE!")</f>
        <v>#VALUE!</v>
      </c>
    </row>
    <row r="438" ht="15.75" customHeight="1">
      <c r="E438" s="4" t="str">
        <f>IFERROR(__xludf.DUMMYFUNCTION("GOOGLETRANSLATE(D438, ""he"", ""en"")"),"#VALUE!")</f>
        <v>#VALUE!</v>
      </c>
    </row>
    <row r="439" ht="15.75" customHeight="1">
      <c r="E439" s="4" t="str">
        <f>IFERROR(__xludf.DUMMYFUNCTION("GOOGLETRANSLATE(D439, ""he"", ""en"")"),"#VALUE!")</f>
        <v>#VALUE!</v>
      </c>
    </row>
    <row r="440" ht="15.75" customHeight="1">
      <c r="E440" s="4" t="str">
        <f>IFERROR(__xludf.DUMMYFUNCTION("GOOGLETRANSLATE(D440, ""he"", ""en"")"),"#VALUE!")</f>
        <v>#VALUE!</v>
      </c>
    </row>
    <row r="441" ht="15.75" customHeight="1">
      <c r="E441" s="4" t="str">
        <f>IFERROR(__xludf.DUMMYFUNCTION("GOOGLETRANSLATE(D441, ""he"", ""en"")"),"#VALUE!")</f>
        <v>#VALUE!</v>
      </c>
    </row>
    <row r="442" ht="15.75" customHeight="1">
      <c r="E442" s="4" t="str">
        <f>IFERROR(__xludf.DUMMYFUNCTION("GOOGLETRANSLATE(D442, ""he"", ""en"")"),"#VALUE!")</f>
        <v>#VALUE!</v>
      </c>
    </row>
    <row r="443" ht="15.75" customHeight="1">
      <c r="E443" s="4" t="str">
        <f>IFERROR(__xludf.DUMMYFUNCTION("GOOGLETRANSLATE(D443, ""he"", ""en"")"),"#VALUE!")</f>
        <v>#VALUE!</v>
      </c>
    </row>
    <row r="444" ht="15.75" customHeight="1">
      <c r="E444" s="4" t="str">
        <f>IFERROR(__xludf.DUMMYFUNCTION("GOOGLETRANSLATE(D444, ""he"", ""en"")"),"#VALUE!")</f>
        <v>#VALUE!</v>
      </c>
    </row>
    <row r="445" ht="15.75" customHeight="1">
      <c r="E445" s="4" t="str">
        <f>IFERROR(__xludf.DUMMYFUNCTION("GOOGLETRANSLATE(D445, ""he"", ""en"")"),"#VALUE!")</f>
        <v>#VALUE!</v>
      </c>
    </row>
    <row r="446" ht="15.75" customHeight="1">
      <c r="E446" s="4" t="str">
        <f>IFERROR(__xludf.DUMMYFUNCTION("GOOGLETRANSLATE(D446, ""he"", ""en"")"),"#VALUE!")</f>
        <v>#VALUE!</v>
      </c>
    </row>
    <row r="447" ht="15.75" customHeight="1">
      <c r="E447" s="4" t="str">
        <f>IFERROR(__xludf.DUMMYFUNCTION("GOOGLETRANSLATE(D447, ""he"", ""en"")"),"#VALUE!")</f>
        <v>#VALUE!</v>
      </c>
    </row>
    <row r="448" ht="15.75" customHeight="1">
      <c r="E448" s="4" t="str">
        <f>IFERROR(__xludf.DUMMYFUNCTION("GOOGLETRANSLATE(D448, ""he"", ""en"")"),"#VALUE!")</f>
        <v>#VALUE!</v>
      </c>
    </row>
    <row r="449" ht="15.75" customHeight="1">
      <c r="E449" s="4" t="str">
        <f>IFERROR(__xludf.DUMMYFUNCTION("GOOGLETRANSLATE(D449, ""he"", ""en"")"),"#VALUE!")</f>
        <v>#VALUE!</v>
      </c>
    </row>
    <row r="450" ht="15.75" customHeight="1">
      <c r="E450" s="4" t="str">
        <f>IFERROR(__xludf.DUMMYFUNCTION("GOOGLETRANSLATE(D450, ""he"", ""en"")"),"#VALUE!")</f>
        <v>#VALUE!</v>
      </c>
    </row>
    <row r="451" ht="15.75" customHeight="1">
      <c r="E451" s="4" t="str">
        <f>IFERROR(__xludf.DUMMYFUNCTION("GOOGLETRANSLATE(D451, ""he"", ""en"")"),"#VALUE!")</f>
        <v>#VALUE!</v>
      </c>
    </row>
    <row r="452" ht="15.75" customHeight="1">
      <c r="E452" s="4" t="str">
        <f>IFERROR(__xludf.DUMMYFUNCTION("GOOGLETRANSLATE(D452, ""he"", ""en"")"),"#VALUE!")</f>
        <v>#VALUE!</v>
      </c>
    </row>
    <row r="453" ht="15.75" customHeight="1">
      <c r="E453" s="4" t="str">
        <f>IFERROR(__xludf.DUMMYFUNCTION("GOOGLETRANSLATE(D453, ""he"", ""en"")"),"#VALUE!")</f>
        <v>#VALUE!</v>
      </c>
    </row>
    <row r="454" ht="15.75" customHeight="1">
      <c r="E454" s="4" t="str">
        <f>IFERROR(__xludf.DUMMYFUNCTION("GOOGLETRANSLATE(D454, ""he"", ""en"")"),"#VALUE!")</f>
        <v>#VALUE!</v>
      </c>
    </row>
    <row r="455" ht="15.75" customHeight="1">
      <c r="E455" s="4" t="str">
        <f>IFERROR(__xludf.DUMMYFUNCTION("GOOGLETRANSLATE(D455, ""he"", ""en"")"),"#VALUE!")</f>
        <v>#VALUE!</v>
      </c>
    </row>
    <row r="456" ht="15.75" customHeight="1">
      <c r="E456" s="4" t="str">
        <f>IFERROR(__xludf.DUMMYFUNCTION("GOOGLETRANSLATE(D456, ""he"", ""en"")"),"#VALUE!")</f>
        <v>#VALUE!</v>
      </c>
    </row>
    <row r="457" ht="15.75" customHeight="1">
      <c r="E457" s="4" t="str">
        <f>IFERROR(__xludf.DUMMYFUNCTION("GOOGLETRANSLATE(D457, ""he"", ""en"")"),"#VALUE!")</f>
        <v>#VALUE!</v>
      </c>
    </row>
    <row r="458" ht="15.75" customHeight="1">
      <c r="E458" s="4" t="str">
        <f>IFERROR(__xludf.DUMMYFUNCTION("GOOGLETRANSLATE(D458, ""he"", ""en"")"),"#VALUE!")</f>
        <v>#VALUE!</v>
      </c>
    </row>
    <row r="459" ht="15.75" customHeight="1">
      <c r="E459" s="4" t="str">
        <f>IFERROR(__xludf.DUMMYFUNCTION("GOOGLETRANSLATE(D459, ""he"", ""en"")"),"#VALUE!")</f>
        <v>#VALUE!</v>
      </c>
    </row>
    <row r="460" ht="15.75" customHeight="1">
      <c r="E460" s="4" t="str">
        <f>IFERROR(__xludf.DUMMYFUNCTION("GOOGLETRANSLATE(D460, ""he"", ""en"")"),"#VALUE!")</f>
        <v>#VALUE!</v>
      </c>
    </row>
    <row r="461" ht="15.75" customHeight="1">
      <c r="E461" s="4" t="str">
        <f>IFERROR(__xludf.DUMMYFUNCTION("GOOGLETRANSLATE(D461, ""he"", ""en"")"),"#VALUE!")</f>
        <v>#VALUE!</v>
      </c>
    </row>
    <row r="462" ht="15.75" customHeight="1">
      <c r="E462" s="4" t="str">
        <f>IFERROR(__xludf.DUMMYFUNCTION("GOOGLETRANSLATE(D462, ""he"", ""en"")"),"#VALUE!")</f>
        <v>#VALUE!</v>
      </c>
    </row>
    <row r="463" ht="15.75" customHeight="1">
      <c r="E463" s="4" t="str">
        <f>IFERROR(__xludf.DUMMYFUNCTION("GOOGLETRANSLATE(D463, ""he"", ""en"")"),"#VALUE!")</f>
        <v>#VALUE!</v>
      </c>
    </row>
    <row r="464" ht="15.75" customHeight="1">
      <c r="E464" s="4" t="str">
        <f>IFERROR(__xludf.DUMMYFUNCTION("GOOGLETRANSLATE(D464, ""he"", ""en"")"),"#VALUE!")</f>
        <v>#VALUE!</v>
      </c>
    </row>
    <row r="465" ht="15.75" customHeight="1">
      <c r="E465" s="4" t="str">
        <f>IFERROR(__xludf.DUMMYFUNCTION("GOOGLETRANSLATE(D465, ""he"", ""en"")"),"#VALUE!")</f>
        <v>#VALUE!</v>
      </c>
    </row>
    <row r="466" ht="15.75" customHeight="1">
      <c r="E466" s="4" t="str">
        <f>IFERROR(__xludf.DUMMYFUNCTION("GOOGLETRANSLATE(D466, ""he"", ""en"")"),"#VALUE!")</f>
        <v>#VALUE!</v>
      </c>
    </row>
    <row r="467" ht="15.75" customHeight="1">
      <c r="E467" s="4" t="str">
        <f>IFERROR(__xludf.DUMMYFUNCTION("GOOGLETRANSLATE(D467, ""he"", ""en"")"),"#VALUE!")</f>
        <v>#VALUE!</v>
      </c>
    </row>
    <row r="468" ht="15.75" customHeight="1">
      <c r="E468" s="4" t="str">
        <f>IFERROR(__xludf.DUMMYFUNCTION("GOOGLETRANSLATE(D468, ""he"", ""en"")"),"#VALUE!")</f>
        <v>#VALUE!</v>
      </c>
    </row>
    <row r="469" ht="15.75" customHeight="1">
      <c r="E469" s="4" t="str">
        <f>IFERROR(__xludf.DUMMYFUNCTION("GOOGLETRANSLATE(D469, ""he"", ""en"")"),"#VALUE!")</f>
        <v>#VALUE!</v>
      </c>
    </row>
    <row r="470" ht="15.75" customHeight="1">
      <c r="E470" s="4" t="str">
        <f>IFERROR(__xludf.DUMMYFUNCTION("GOOGLETRANSLATE(D470, ""he"", ""en"")"),"#VALUE!")</f>
        <v>#VALUE!</v>
      </c>
    </row>
    <row r="471" ht="15.75" customHeight="1">
      <c r="E471" s="4" t="str">
        <f>IFERROR(__xludf.DUMMYFUNCTION("GOOGLETRANSLATE(D471, ""he"", ""en"")"),"#VALUE!")</f>
        <v>#VALUE!</v>
      </c>
    </row>
    <row r="472" ht="15.75" customHeight="1">
      <c r="E472" s="4" t="str">
        <f>IFERROR(__xludf.DUMMYFUNCTION("GOOGLETRANSLATE(D472, ""he"", ""en"")"),"#VALUE!")</f>
        <v>#VALUE!</v>
      </c>
    </row>
    <row r="473" ht="15.75" customHeight="1">
      <c r="E473" s="4" t="str">
        <f>IFERROR(__xludf.DUMMYFUNCTION("GOOGLETRANSLATE(D473, ""he"", ""en"")"),"#VALUE!")</f>
        <v>#VALUE!</v>
      </c>
    </row>
    <row r="474" ht="15.75" customHeight="1">
      <c r="E474" s="4" t="str">
        <f>IFERROR(__xludf.DUMMYFUNCTION("GOOGLETRANSLATE(D474, ""he"", ""en"")"),"#VALUE!")</f>
        <v>#VALUE!</v>
      </c>
    </row>
    <row r="475" ht="15.75" customHeight="1">
      <c r="E475" s="4" t="str">
        <f>IFERROR(__xludf.DUMMYFUNCTION("GOOGLETRANSLATE(D475, ""he"", ""en"")"),"#VALUE!")</f>
        <v>#VALUE!</v>
      </c>
    </row>
    <row r="476" ht="15.75" customHeight="1">
      <c r="E476" s="4" t="str">
        <f>IFERROR(__xludf.DUMMYFUNCTION("GOOGLETRANSLATE(D476, ""he"", ""en"")"),"#VALUE!")</f>
        <v>#VALUE!</v>
      </c>
    </row>
    <row r="477" ht="15.75" customHeight="1">
      <c r="E477" s="4" t="str">
        <f>IFERROR(__xludf.DUMMYFUNCTION("GOOGLETRANSLATE(D477, ""he"", ""en"")"),"#VALUE!")</f>
        <v>#VALUE!</v>
      </c>
    </row>
    <row r="478" ht="15.75" customHeight="1">
      <c r="E478" s="4" t="str">
        <f>IFERROR(__xludf.DUMMYFUNCTION("GOOGLETRANSLATE(D478, ""he"", ""en"")"),"#VALUE!")</f>
        <v>#VALUE!</v>
      </c>
    </row>
    <row r="479" ht="15.75" customHeight="1">
      <c r="E479" s="4" t="str">
        <f>IFERROR(__xludf.DUMMYFUNCTION("GOOGLETRANSLATE(D479, ""he"", ""en"")"),"#VALUE!")</f>
        <v>#VALUE!</v>
      </c>
    </row>
    <row r="480" ht="15.75" customHeight="1">
      <c r="E480" s="4" t="str">
        <f>IFERROR(__xludf.DUMMYFUNCTION("GOOGLETRANSLATE(D480, ""he"", ""en"")"),"#VALUE!")</f>
        <v>#VALUE!</v>
      </c>
    </row>
    <row r="481" ht="15.75" customHeight="1">
      <c r="E481" s="4" t="str">
        <f>IFERROR(__xludf.DUMMYFUNCTION("GOOGLETRANSLATE(D481, ""he"", ""en"")"),"#VALUE!")</f>
        <v>#VALUE!</v>
      </c>
    </row>
    <row r="482" ht="15.75" customHeight="1">
      <c r="E482" s="4" t="str">
        <f>IFERROR(__xludf.DUMMYFUNCTION("GOOGLETRANSLATE(D482, ""he"", ""en"")"),"#VALUE!")</f>
        <v>#VALUE!</v>
      </c>
    </row>
    <row r="483" ht="15.75" customHeight="1">
      <c r="E483" s="4" t="str">
        <f>IFERROR(__xludf.DUMMYFUNCTION("GOOGLETRANSLATE(D483, ""he"", ""en"")"),"#VALUE!")</f>
        <v>#VALUE!</v>
      </c>
    </row>
    <row r="484" ht="15.75" customHeight="1">
      <c r="E484" s="4" t="str">
        <f>IFERROR(__xludf.DUMMYFUNCTION("GOOGLETRANSLATE(D484, ""he"", ""en"")"),"#VALUE!")</f>
        <v>#VALUE!</v>
      </c>
    </row>
    <row r="485" ht="15.75" customHeight="1">
      <c r="E485" s="4" t="str">
        <f>IFERROR(__xludf.DUMMYFUNCTION("GOOGLETRANSLATE(D485, ""he"", ""en"")"),"#VALUE!")</f>
        <v>#VALUE!</v>
      </c>
    </row>
    <row r="486" ht="15.75" customHeight="1">
      <c r="E486" s="4" t="str">
        <f>IFERROR(__xludf.DUMMYFUNCTION("GOOGLETRANSLATE(D486, ""he"", ""en"")"),"#VALUE!")</f>
        <v>#VALUE!</v>
      </c>
    </row>
    <row r="487" ht="15.75" customHeight="1">
      <c r="E487" s="4" t="str">
        <f>IFERROR(__xludf.DUMMYFUNCTION("GOOGLETRANSLATE(D487, ""he"", ""en"")"),"#VALUE!")</f>
        <v>#VALUE!</v>
      </c>
    </row>
    <row r="488" ht="15.75" customHeight="1">
      <c r="E488" s="4" t="str">
        <f>IFERROR(__xludf.DUMMYFUNCTION("GOOGLETRANSLATE(D488, ""he"", ""en"")"),"#VALUE!")</f>
        <v>#VALUE!</v>
      </c>
    </row>
    <row r="489" ht="15.75" customHeight="1">
      <c r="E489" s="4" t="str">
        <f>IFERROR(__xludf.DUMMYFUNCTION("GOOGLETRANSLATE(D489, ""he"", ""en"")"),"#VALUE!")</f>
        <v>#VALUE!</v>
      </c>
    </row>
    <row r="490" ht="15.75" customHeight="1">
      <c r="E490" s="4" t="str">
        <f>IFERROR(__xludf.DUMMYFUNCTION("GOOGLETRANSLATE(D490, ""he"", ""en"")"),"#VALUE!")</f>
        <v>#VALUE!</v>
      </c>
    </row>
    <row r="491" ht="15.75" customHeight="1">
      <c r="E491" s="4" t="str">
        <f>IFERROR(__xludf.DUMMYFUNCTION("GOOGLETRANSLATE(D491, ""he"", ""en"")"),"#VALUE!")</f>
        <v>#VALUE!</v>
      </c>
    </row>
    <row r="492" ht="15.75" customHeight="1">
      <c r="E492" s="4" t="str">
        <f>IFERROR(__xludf.DUMMYFUNCTION("GOOGLETRANSLATE(D492, ""he"", ""en"")"),"#VALUE!")</f>
        <v>#VALUE!</v>
      </c>
    </row>
    <row r="493" ht="15.75" customHeight="1">
      <c r="E493" s="4" t="str">
        <f>IFERROR(__xludf.DUMMYFUNCTION("GOOGLETRANSLATE(D493, ""he"", ""en"")"),"#VALUE!")</f>
        <v>#VALUE!</v>
      </c>
    </row>
    <row r="494" ht="15.75" customHeight="1">
      <c r="E494" s="4" t="str">
        <f>IFERROR(__xludf.DUMMYFUNCTION("GOOGLETRANSLATE(D494, ""he"", ""en"")"),"#VALUE!")</f>
        <v>#VALUE!</v>
      </c>
    </row>
    <row r="495" ht="15.75" customHeight="1">
      <c r="E495" s="4" t="str">
        <f>IFERROR(__xludf.DUMMYFUNCTION("GOOGLETRANSLATE(D495, ""he"", ""en"")"),"#VALUE!")</f>
        <v>#VALUE!</v>
      </c>
    </row>
    <row r="496" ht="15.75" customHeight="1">
      <c r="E496" s="4" t="str">
        <f>IFERROR(__xludf.DUMMYFUNCTION("GOOGLETRANSLATE(D496, ""he"", ""en"")"),"#VALUE!")</f>
        <v>#VALUE!</v>
      </c>
    </row>
    <row r="497" ht="15.75" customHeight="1">
      <c r="E497" s="4" t="str">
        <f>IFERROR(__xludf.DUMMYFUNCTION("GOOGLETRANSLATE(D497, ""he"", ""en"")"),"#VALUE!")</f>
        <v>#VALUE!</v>
      </c>
    </row>
    <row r="498" ht="15.75" customHeight="1">
      <c r="E498" s="4" t="str">
        <f>IFERROR(__xludf.DUMMYFUNCTION("GOOGLETRANSLATE(D498, ""he"", ""en"")"),"#VALUE!")</f>
        <v>#VALUE!</v>
      </c>
    </row>
    <row r="499" ht="15.75" customHeight="1">
      <c r="E499" s="4" t="str">
        <f>IFERROR(__xludf.DUMMYFUNCTION("GOOGLETRANSLATE(D499, ""he"", ""en"")"),"#VALUE!")</f>
        <v>#VALUE!</v>
      </c>
    </row>
    <row r="500" ht="15.75" customHeight="1">
      <c r="E500" s="4" t="str">
        <f>IFERROR(__xludf.DUMMYFUNCTION("GOOGLETRANSLATE(D500, ""he"", ""en"")"),"#VALUE!")</f>
        <v>#VALUE!</v>
      </c>
    </row>
    <row r="501" ht="15.75" customHeight="1">
      <c r="E501" s="4" t="str">
        <f>IFERROR(__xludf.DUMMYFUNCTION("GOOGLETRANSLATE(D501, ""he"", ""en"")"),"#VALUE!")</f>
        <v>#VALUE!</v>
      </c>
    </row>
    <row r="502" ht="15.75" customHeight="1">
      <c r="E502" s="4" t="str">
        <f>IFERROR(__xludf.DUMMYFUNCTION("GOOGLETRANSLATE(D502, ""he"", ""en"")"),"#VALUE!")</f>
        <v>#VALUE!</v>
      </c>
    </row>
    <row r="503" ht="15.75" customHeight="1">
      <c r="E503" s="4" t="str">
        <f>IFERROR(__xludf.DUMMYFUNCTION("GOOGLETRANSLATE(D503, ""he"", ""en"")"),"#VALUE!")</f>
        <v>#VALUE!</v>
      </c>
    </row>
    <row r="504" ht="15.75" customHeight="1">
      <c r="E504" s="4" t="str">
        <f>IFERROR(__xludf.DUMMYFUNCTION("GOOGLETRANSLATE(D504, ""he"", ""en"")"),"#VALUE!")</f>
        <v>#VALUE!</v>
      </c>
    </row>
    <row r="505" ht="15.75" customHeight="1">
      <c r="E505" s="4" t="str">
        <f>IFERROR(__xludf.DUMMYFUNCTION("GOOGLETRANSLATE(D505, ""he"", ""en"")"),"#VALUE!")</f>
        <v>#VALUE!</v>
      </c>
    </row>
    <row r="506" ht="15.75" customHeight="1">
      <c r="E506" s="4" t="str">
        <f>IFERROR(__xludf.DUMMYFUNCTION("GOOGLETRANSLATE(D506, ""he"", ""en"")"),"#VALUE!")</f>
        <v>#VALUE!</v>
      </c>
    </row>
    <row r="507" ht="15.75" customHeight="1">
      <c r="E507" s="4" t="str">
        <f>IFERROR(__xludf.DUMMYFUNCTION("GOOGLETRANSLATE(D507, ""he"", ""en"")"),"#VALUE!")</f>
        <v>#VALUE!</v>
      </c>
    </row>
    <row r="508" ht="15.75" customHeight="1">
      <c r="E508" s="4" t="str">
        <f>IFERROR(__xludf.DUMMYFUNCTION("GOOGLETRANSLATE(D508, ""he"", ""en"")"),"#VALUE!")</f>
        <v>#VALUE!</v>
      </c>
    </row>
    <row r="509" ht="15.75" customHeight="1">
      <c r="E509" s="4" t="str">
        <f>IFERROR(__xludf.DUMMYFUNCTION("GOOGLETRANSLATE(D509, ""he"", ""en"")"),"#VALUE!")</f>
        <v>#VALUE!</v>
      </c>
    </row>
    <row r="510" ht="15.75" customHeight="1">
      <c r="E510" s="4" t="str">
        <f>IFERROR(__xludf.DUMMYFUNCTION("GOOGLETRANSLATE(D510, ""he"", ""en"")"),"#VALUE!")</f>
        <v>#VALUE!</v>
      </c>
    </row>
    <row r="511" ht="15.75" customHeight="1">
      <c r="E511" s="4" t="str">
        <f>IFERROR(__xludf.DUMMYFUNCTION("GOOGLETRANSLATE(D511, ""he"", ""en"")"),"#VALUE!")</f>
        <v>#VALUE!</v>
      </c>
    </row>
    <row r="512" ht="15.75" customHeight="1">
      <c r="E512" s="4" t="str">
        <f>IFERROR(__xludf.DUMMYFUNCTION("GOOGLETRANSLATE(D512, ""he"", ""en"")"),"#VALUE!")</f>
        <v>#VALUE!</v>
      </c>
    </row>
    <row r="513" ht="15.75" customHeight="1">
      <c r="E513" s="4" t="str">
        <f>IFERROR(__xludf.DUMMYFUNCTION("GOOGLETRANSLATE(D513, ""he"", ""en"")"),"#VALUE!")</f>
        <v>#VALUE!</v>
      </c>
    </row>
    <row r="514" ht="15.75" customHeight="1">
      <c r="E514" s="4" t="str">
        <f>IFERROR(__xludf.DUMMYFUNCTION("GOOGLETRANSLATE(D514, ""he"", ""en"")"),"#VALUE!")</f>
        <v>#VALUE!</v>
      </c>
    </row>
    <row r="515" ht="15.75" customHeight="1">
      <c r="E515" s="4" t="str">
        <f>IFERROR(__xludf.DUMMYFUNCTION("GOOGLETRANSLATE(D515, ""he"", ""en"")"),"#VALUE!")</f>
        <v>#VALUE!</v>
      </c>
    </row>
    <row r="516" ht="15.75" customHeight="1">
      <c r="E516" s="4" t="str">
        <f>IFERROR(__xludf.DUMMYFUNCTION("GOOGLETRANSLATE(D516, ""he"", ""en"")"),"#VALUE!")</f>
        <v>#VALUE!</v>
      </c>
    </row>
    <row r="517" ht="15.75" customHeight="1">
      <c r="E517" s="4" t="str">
        <f>IFERROR(__xludf.DUMMYFUNCTION("GOOGLETRANSLATE(D517, ""he"", ""en"")"),"#VALUE!")</f>
        <v>#VALUE!</v>
      </c>
    </row>
    <row r="518" ht="15.75" customHeight="1">
      <c r="E518" s="4" t="str">
        <f>IFERROR(__xludf.DUMMYFUNCTION("GOOGLETRANSLATE(D518, ""he"", ""en"")"),"#VALUE!")</f>
        <v>#VALUE!</v>
      </c>
    </row>
    <row r="519" ht="15.75" customHeight="1">
      <c r="E519" s="4" t="str">
        <f>IFERROR(__xludf.DUMMYFUNCTION("GOOGLETRANSLATE(D519, ""he"", ""en"")"),"#VALUE!")</f>
        <v>#VALUE!</v>
      </c>
    </row>
    <row r="520" ht="15.75" customHeight="1">
      <c r="E520" s="4" t="str">
        <f>IFERROR(__xludf.DUMMYFUNCTION("GOOGLETRANSLATE(D520, ""he"", ""en"")"),"#VALUE!")</f>
        <v>#VALUE!</v>
      </c>
    </row>
    <row r="521" ht="15.75" customHeight="1">
      <c r="E521" s="4" t="str">
        <f>IFERROR(__xludf.DUMMYFUNCTION("GOOGLETRANSLATE(D521, ""he"", ""en"")"),"#VALUE!")</f>
        <v>#VALUE!</v>
      </c>
    </row>
    <row r="522" ht="15.75" customHeight="1">
      <c r="E522" s="4" t="str">
        <f>IFERROR(__xludf.DUMMYFUNCTION("GOOGLETRANSLATE(D522, ""he"", ""en"")"),"#VALUE!")</f>
        <v>#VALUE!</v>
      </c>
    </row>
    <row r="523" ht="15.75" customHeight="1">
      <c r="E523" s="4" t="str">
        <f>IFERROR(__xludf.DUMMYFUNCTION("GOOGLETRANSLATE(D523, ""he"", ""en"")"),"#VALUE!")</f>
        <v>#VALUE!</v>
      </c>
    </row>
    <row r="524" ht="15.75" customHeight="1">
      <c r="E524" s="4" t="str">
        <f>IFERROR(__xludf.DUMMYFUNCTION("GOOGLETRANSLATE(D524, ""he"", ""en"")"),"#VALUE!")</f>
        <v>#VALUE!</v>
      </c>
    </row>
    <row r="525" ht="15.75" customHeight="1">
      <c r="E525" s="4" t="str">
        <f>IFERROR(__xludf.DUMMYFUNCTION("GOOGLETRANSLATE(D525, ""he"", ""en"")"),"#VALUE!")</f>
        <v>#VALUE!</v>
      </c>
    </row>
    <row r="526" ht="15.75" customHeight="1">
      <c r="E526" s="4" t="str">
        <f>IFERROR(__xludf.DUMMYFUNCTION("GOOGLETRANSLATE(D526, ""he"", ""en"")"),"#VALUE!")</f>
        <v>#VALUE!</v>
      </c>
    </row>
    <row r="527" ht="15.75" customHeight="1">
      <c r="E527" s="4" t="str">
        <f>IFERROR(__xludf.DUMMYFUNCTION("GOOGLETRANSLATE(D527, ""he"", ""en"")"),"#VALUE!")</f>
        <v>#VALUE!</v>
      </c>
    </row>
    <row r="528" ht="15.75" customHeight="1">
      <c r="E528" s="4" t="str">
        <f>IFERROR(__xludf.DUMMYFUNCTION("GOOGLETRANSLATE(D528, ""he"", ""en"")"),"#VALUE!")</f>
        <v>#VALUE!</v>
      </c>
    </row>
    <row r="529" ht="15.75" customHeight="1">
      <c r="E529" s="4" t="str">
        <f>IFERROR(__xludf.DUMMYFUNCTION("GOOGLETRANSLATE(D529, ""he"", ""en"")"),"#VALUE!")</f>
        <v>#VALUE!</v>
      </c>
    </row>
    <row r="530" ht="15.75" customHeight="1">
      <c r="E530" s="4" t="str">
        <f>IFERROR(__xludf.DUMMYFUNCTION("GOOGLETRANSLATE(D530, ""he"", ""en"")"),"#VALUE!")</f>
        <v>#VALUE!</v>
      </c>
    </row>
    <row r="531" ht="15.75" customHeight="1">
      <c r="E531" s="4" t="str">
        <f>IFERROR(__xludf.DUMMYFUNCTION("GOOGLETRANSLATE(D531, ""he"", ""en"")"),"#VALUE!")</f>
        <v>#VALUE!</v>
      </c>
    </row>
    <row r="532" ht="15.75" customHeight="1">
      <c r="E532" s="4" t="str">
        <f>IFERROR(__xludf.DUMMYFUNCTION("GOOGLETRANSLATE(D532, ""he"", ""en"")"),"#VALUE!")</f>
        <v>#VALUE!</v>
      </c>
    </row>
    <row r="533" ht="15.75" customHeight="1">
      <c r="E533" s="4" t="str">
        <f>IFERROR(__xludf.DUMMYFUNCTION("GOOGLETRANSLATE(D533, ""he"", ""en"")"),"#VALUE!")</f>
        <v>#VALUE!</v>
      </c>
    </row>
    <row r="534" ht="15.75" customHeight="1">
      <c r="E534" s="4" t="str">
        <f>IFERROR(__xludf.DUMMYFUNCTION("GOOGLETRANSLATE(D534, ""he"", ""en"")"),"#VALUE!")</f>
        <v>#VALUE!</v>
      </c>
    </row>
    <row r="535" ht="15.75" customHeight="1">
      <c r="E535" s="4" t="str">
        <f>IFERROR(__xludf.DUMMYFUNCTION("GOOGLETRANSLATE(D535, ""he"", ""en"")"),"#VALUE!")</f>
        <v>#VALUE!</v>
      </c>
    </row>
    <row r="536" ht="15.75" customHeight="1">
      <c r="E536" s="4" t="str">
        <f>IFERROR(__xludf.DUMMYFUNCTION("GOOGLETRANSLATE(D536, ""he"", ""en"")"),"#VALUE!")</f>
        <v>#VALUE!</v>
      </c>
    </row>
    <row r="537" ht="15.75" customHeight="1">
      <c r="E537" s="4" t="str">
        <f>IFERROR(__xludf.DUMMYFUNCTION("GOOGLETRANSLATE(D537, ""he"", ""en"")"),"#VALUE!")</f>
        <v>#VALUE!</v>
      </c>
    </row>
    <row r="538" ht="15.75" customHeight="1">
      <c r="E538" s="4" t="str">
        <f>IFERROR(__xludf.DUMMYFUNCTION("GOOGLETRANSLATE(D538, ""he"", ""en"")"),"#VALUE!")</f>
        <v>#VALUE!</v>
      </c>
    </row>
    <row r="539" ht="15.75" customHeight="1">
      <c r="E539" s="4" t="str">
        <f>IFERROR(__xludf.DUMMYFUNCTION("GOOGLETRANSLATE(D539, ""he"", ""en"")"),"#VALUE!")</f>
        <v>#VALUE!</v>
      </c>
    </row>
    <row r="540" ht="15.75" customHeight="1">
      <c r="E540" s="4" t="str">
        <f>IFERROR(__xludf.DUMMYFUNCTION("GOOGLETRANSLATE(D540, ""he"", ""en"")"),"#VALUE!")</f>
        <v>#VALUE!</v>
      </c>
    </row>
    <row r="541" ht="15.75" customHeight="1">
      <c r="E541" s="4" t="str">
        <f>IFERROR(__xludf.DUMMYFUNCTION("GOOGLETRANSLATE(D541, ""he"", ""en"")"),"#VALUE!")</f>
        <v>#VALUE!</v>
      </c>
    </row>
    <row r="542" ht="15.75" customHeight="1">
      <c r="E542" s="4" t="str">
        <f>IFERROR(__xludf.DUMMYFUNCTION("GOOGLETRANSLATE(D542, ""he"", ""en"")"),"#VALUE!")</f>
        <v>#VALUE!</v>
      </c>
    </row>
    <row r="543" ht="15.75" customHeight="1">
      <c r="E543" s="4" t="str">
        <f>IFERROR(__xludf.DUMMYFUNCTION("GOOGLETRANSLATE(D543, ""he"", ""en"")"),"#VALUE!")</f>
        <v>#VALUE!</v>
      </c>
    </row>
    <row r="544" ht="15.75" customHeight="1">
      <c r="E544" s="4" t="str">
        <f>IFERROR(__xludf.DUMMYFUNCTION("GOOGLETRANSLATE(D544, ""he"", ""en"")"),"#VALUE!")</f>
        <v>#VALUE!</v>
      </c>
    </row>
    <row r="545" ht="15.75" customHeight="1">
      <c r="E545" s="4" t="str">
        <f>IFERROR(__xludf.DUMMYFUNCTION("GOOGLETRANSLATE(D545, ""he"", ""en"")"),"#VALUE!")</f>
        <v>#VALUE!</v>
      </c>
    </row>
    <row r="546" ht="15.75" customHeight="1">
      <c r="E546" s="4" t="str">
        <f>IFERROR(__xludf.DUMMYFUNCTION("GOOGLETRANSLATE(D546, ""he"", ""en"")"),"#VALUE!")</f>
        <v>#VALUE!</v>
      </c>
    </row>
    <row r="547" ht="15.75" customHeight="1">
      <c r="E547" s="4" t="str">
        <f>IFERROR(__xludf.DUMMYFUNCTION("GOOGLETRANSLATE(D547, ""he"", ""en"")"),"#VALUE!")</f>
        <v>#VALUE!</v>
      </c>
    </row>
    <row r="548" ht="15.75" customHeight="1">
      <c r="E548" s="4" t="str">
        <f>IFERROR(__xludf.DUMMYFUNCTION("GOOGLETRANSLATE(D548, ""he"", ""en"")"),"#VALUE!")</f>
        <v>#VALUE!</v>
      </c>
    </row>
    <row r="549" ht="15.75" customHeight="1">
      <c r="E549" s="4" t="str">
        <f>IFERROR(__xludf.DUMMYFUNCTION("GOOGLETRANSLATE(D549, ""he"", ""en"")"),"#VALUE!")</f>
        <v>#VALUE!</v>
      </c>
    </row>
    <row r="550" ht="15.75" customHeight="1">
      <c r="E550" s="4" t="str">
        <f>IFERROR(__xludf.DUMMYFUNCTION("GOOGLETRANSLATE(D550, ""he"", ""en"")"),"#VALUE!")</f>
        <v>#VALUE!</v>
      </c>
    </row>
    <row r="551" ht="15.75" customHeight="1">
      <c r="E551" s="4" t="str">
        <f>IFERROR(__xludf.DUMMYFUNCTION("GOOGLETRANSLATE(D551, ""he"", ""en"")"),"#VALUE!")</f>
        <v>#VALUE!</v>
      </c>
    </row>
    <row r="552" ht="15.75" customHeight="1">
      <c r="E552" s="4" t="str">
        <f>IFERROR(__xludf.DUMMYFUNCTION("GOOGLETRANSLATE(D552, ""he"", ""en"")"),"#VALUE!")</f>
        <v>#VALUE!</v>
      </c>
    </row>
    <row r="553" ht="15.75" customHeight="1">
      <c r="E553" s="4" t="str">
        <f>IFERROR(__xludf.DUMMYFUNCTION("GOOGLETRANSLATE(D553, ""he"", ""en"")"),"#VALUE!")</f>
        <v>#VALUE!</v>
      </c>
    </row>
    <row r="554" ht="15.75" customHeight="1">
      <c r="E554" s="4" t="str">
        <f>IFERROR(__xludf.DUMMYFUNCTION("GOOGLETRANSLATE(D554, ""he"", ""en"")"),"#VALUE!")</f>
        <v>#VALUE!</v>
      </c>
    </row>
    <row r="555" ht="15.75" customHeight="1">
      <c r="E555" s="4" t="str">
        <f>IFERROR(__xludf.DUMMYFUNCTION("GOOGLETRANSLATE(D555, ""he"", ""en"")"),"#VALUE!")</f>
        <v>#VALUE!</v>
      </c>
    </row>
    <row r="556" ht="15.75" customHeight="1">
      <c r="E556" s="4" t="str">
        <f>IFERROR(__xludf.DUMMYFUNCTION("GOOGLETRANSLATE(D556, ""he"", ""en"")"),"#VALUE!")</f>
        <v>#VALUE!</v>
      </c>
    </row>
    <row r="557" ht="15.75" customHeight="1">
      <c r="E557" s="4" t="str">
        <f>IFERROR(__xludf.DUMMYFUNCTION("GOOGLETRANSLATE(D557, ""he"", ""en"")"),"#VALUE!")</f>
        <v>#VALUE!</v>
      </c>
    </row>
    <row r="558" ht="15.75" customHeight="1">
      <c r="E558" s="4" t="str">
        <f>IFERROR(__xludf.DUMMYFUNCTION("GOOGLETRANSLATE(D558, ""he"", ""en"")"),"#VALUE!")</f>
        <v>#VALUE!</v>
      </c>
    </row>
    <row r="559" ht="15.75" customHeight="1">
      <c r="E559" s="4" t="str">
        <f>IFERROR(__xludf.DUMMYFUNCTION("GOOGLETRANSLATE(D559, ""he"", ""en"")"),"#VALUE!")</f>
        <v>#VALUE!</v>
      </c>
    </row>
    <row r="560" ht="15.75" customHeight="1">
      <c r="E560" s="4" t="str">
        <f>IFERROR(__xludf.DUMMYFUNCTION("GOOGLETRANSLATE(D560, ""he"", ""en"")"),"#VALUE!")</f>
        <v>#VALUE!</v>
      </c>
    </row>
    <row r="561" ht="15.75" customHeight="1">
      <c r="E561" s="4" t="str">
        <f>IFERROR(__xludf.DUMMYFUNCTION("GOOGLETRANSLATE(D561, ""he"", ""en"")"),"#VALUE!")</f>
        <v>#VALUE!</v>
      </c>
    </row>
    <row r="562" ht="15.75" customHeight="1">
      <c r="E562" s="4" t="str">
        <f>IFERROR(__xludf.DUMMYFUNCTION("GOOGLETRANSLATE(D562, ""he"", ""en"")"),"#VALUE!")</f>
        <v>#VALUE!</v>
      </c>
    </row>
    <row r="563" ht="15.75" customHeight="1">
      <c r="E563" s="4" t="str">
        <f>IFERROR(__xludf.DUMMYFUNCTION("GOOGLETRANSLATE(D563, ""he"", ""en"")"),"#VALUE!")</f>
        <v>#VALUE!</v>
      </c>
    </row>
    <row r="564" ht="15.75" customHeight="1">
      <c r="E564" s="4" t="str">
        <f>IFERROR(__xludf.DUMMYFUNCTION("GOOGLETRANSLATE(D564, ""he"", ""en"")"),"#VALUE!")</f>
        <v>#VALUE!</v>
      </c>
    </row>
    <row r="565" ht="15.75" customHeight="1">
      <c r="E565" s="4" t="str">
        <f>IFERROR(__xludf.DUMMYFUNCTION("GOOGLETRANSLATE(D565, ""he"", ""en"")"),"#VALUE!")</f>
        <v>#VALUE!</v>
      </c>
    </row>
    <row r="566" ht="15.75" customHeight="1">
      <c r="E566" s="4" t="str">
        <f>IFERROR(__xludf.DUMMYFUNCTION("GOOGLETRANSLATE(D566, ""he"", ""en"")"),"#VALUE!")</f>
        <v>#VALUE!</v>
      </c>
    </row>
    <row r="567" ht="15.75" customHeight="1">
      <c r="E567" s="4" t="str">
        <f>IFERROR(__xludf.DUMMYFUNCTION("GOOGLETRANSLATE(D567, ""he"", ""en"")"),"#VALUE!")</f>
        <v>#VALUE!</v>
      </c>
    </row>
    <row r="568" ht="15.75" customHeight="1">
      <c r="E568" s="4" t="str">
        <f>IFERROR(__xludf.DUMMYFUNCTION("GOOGLETRANSLATE(D568, ""he"", ""en"")"),"#VALUE!")</f>
        <v>#VALUE!</v>
      </c>
    </row>
    <row r="569" ht="15.75" customHeight="1">
      <c r="E569" s="4" t="str">
        <f>IFERROR(__xludf.DUMMYFUNCTION("GOOGLETRANSLATE(D569, ""he"", ""en"")"),"#VALUE!")</f>
        <v>#VALUE!</v>
      </c>
    </row>
    <row r="570" ht="15.75" customHeight="1">
      <c r="E570" s="4" t="str">
        <f>IFERROR(__xludf.DUMMYFUNCTION("GOOGLETRANSLATE(D570, ""he"", ""en"")"),"#VALUE!")</f>
        <v>#VALUE!</v>
      </c>
    </row>
    <row r="571" ht="15.75" customHeight="1">
      <c r="E571" s="4" t="str">
        <f>IFERROR(__xludf.DUMMYFUNCTION("GOOGLETRANSLATE(D571, ""he"", ""en"")"),"#VALUE!")</f>
        <v>#VALUE!</v>
      </c>
    </row>
    <row r="572" ht="15.75" customHeight="1">
      <c r="E572" s="4" t="str">
        <f>IFERROR(__xludf.DUMMYFUNCTION("GOOGLETRANSLATE(D572, ""he"", ""en"")"),"#VALUE!")</f>
        <v>#VALUE!</v>
      </c>
    </row>
    <row r="573" ht="15.75" customHeight="1">
      <c r="E573" s="4" t="str">
        <f>IFERROR(__xludf.DUMMYFUNCTION("GOOGLETRANSLATE(D573, ""he"", ""en"")"),"#VALUE!")</f>
        <v>#VALUE!</v>
      </c>
    </row>
    <row r="574" ht="15.75" customHeight="1">
      <c r="E574" s="4" t="str">
        <f>IFERROR(__xludf.DUMMYFUNCTION("GOOGLETRANSLATE(D574, ""he"", ""en"")"),"#VALUE!")</f>
        <v>#VALUE!</v>
      </c>
    </row>
    <row r="575" ht="15.75" customHeight="1">
      <c r="E575" s="4" t="str">
        <f>IFERROR(__xludf.DUMMYFUNCTION("GOOGLETRANSLATE(D575, ""he"", ""en"")"),"#VALUE!")</f>
        <v>#VALUE!</v>
      </c>
    </row>
    <row r="576" ht="15.75" customHeight="1">
      <c r="E576" s="4" t="str">
        <f>IFERROR(__xludf.DUMMYFUNCTION("GOOGLETRANSLATE(D576, ""he"", ""en"")"),"#VALUE!")</f>
        <v>#VALUE!</v>
      </c>
    </row>
    <row r="577" ht="15.75" customHeight="1">
      <c r="E577" s="4" t="str">
        <f>IFERROR(__xludf.DUMMYFUNCTION("GOOGLETRANSLATE(D577, ""he"", ""en"")"),"#VALUE!")</f>
        <v>#VALUE!</v>
      </c>
    </row>
    <row r="578" ht="15.75" customHeight="1">
      <c r="E578" s="4" t="str">
        <f>IFERROR(__xludf.DUMMYFUNCTION("GOOGLETRANSLATE(D578, ""he"", ""en"")"),"#VALUE!")</f>
        <v>#VALUE!</v>
      </c>
    </row>
    <row r="579" ht="15.75" customHeight="1">
      <c r="E579" s="4" t="str">
        <f>IFERROR(__xludf.DUMMYFUNCTION("GOOGLETRANSLATE(D579, ""he"", ""en"")"),"#VALUE!")</f>
        <v>#VALUE!</v>
      </c>
    </row>
    <row r="580" ht="15.75" customHeight="1">
      <c r="E580" s="4" t="str">
        <f>IFERROR(__xludf.DUMMYFUNCTION("GOOGLETRANSLATE(D580, ""he"", ""en"")"),"#VALUE!")</f>
        <v>#VALUE!</v>
      </c>
    </row>
    <row r="581" ht="15.75" customHeight="1">
      <c r="E581" s="4" t="str">
        <f>IFERROR(__xludf.DUMMYFUNCTION("GOOGLETRANSLATE(D581, ""he"", ""en"")"),"#VALUE!")</f>
        <v>#VALUE!</v>
      </c>
    </row>
    <row r="582" ht="15.75" customHeight="1">
      <c r="E582" s="4" t="str">
        <f>IFERROR(__xludf.DUMMYFUNCTION("GOOGLETRANSLATE(D582, ""he"", ""en"")"),"#VALUE!")</f>
        <v>#VALUE!</v>
      </c>
    </row>
    <row r="583" ht="15.75" customHeight="1">
      <c r="E583" s="4" t="str">
        <f>IFERROR(__xludf.DUMMYFUNCTION("GOOGLETRANSLATE(D583, ""he"", ""en"")"),"#VALUE!")</f>
        <v>#VALUE!</v>
      </c>
    </row>
    <row r="584" ht="15.75" customHeight="1">
      <c r="E584" s="4" t="str">
        <f>IFERROR(__xludf.DUMMYFUNCTION("GOOGLETRANSLATE(D584, ""he"", ""en"")"),"#VALUE!")</f>
        <v>#VALUE!</v>
      </c>
    </row>
    <row r="585" ht="15.75" customHeight="1">
      <c r="E585" s="4" t="str">
        <f>IFERROR(__xludf.DUMMYFUNCTION("GOOGLETRANSLATE(D585, ""he"", ""en"")"),"#VALUE!")</f>
        <v>#VALUE!</v>
      </c>
    </row>
    <row r="586" ht="15.75" customHeight="1">
      <c r="E586" s="4" t="str">
        <f>IFERROR(__xludf.DUMMYFUNCTION("GOOGLETRANSLATE(D586, ""he"", ""en"")"),"#VALUE!")</f>
        <v>#VALUE!</v>
      </c>
    </row>
    <row r="587" ht="15.75" customHeight="1">
      <c r="E587" s="4" t="str">
        <f>IFERROR(__xludf.DUMMYFUNCTION("GOOGLETRANSLATE(D587, ""he"", ""en"")"),"#VALUE!")</f>
        <v>#VALUE!</v>
      </c>
    </row>
    <row r="588" ht="15.75" customHeight="1">
      <c r="E588" s="4" t="str">
        <f>IFERROR(__xludf.DUMMYFUNCTION("GOOGLETRANSLATE(D588, ""he"", ""en"")"),"#VALUE!")</f>
        <v>#VALUE!</v>
      </c>
    </row>
    <row r="589" ht="15.75" customHeight="1">
      <c r="E589" s="4" t="str">
        <f>IFERROR(__xludf.DUMMYFUNCTION("GOOGLETRANSLATE(D589, ""he"", ""en"")"),"#VALUE!")</f>
        <v>#VALUE!</v>
      </c>
    </row>
    <row r="590" ht="15.75" customHeight="1">
      <c r="E590" s="4" t="str">
        <f>IFERROR(__xludf.DUMMYFUNCTION("GOOGLETRANSLATE(D590, ""he"", ""en"")"),"#VALUE!")</f>
        <v>#VALUE!</v>
      </c>
    </row>
    <row r="591" ht="15.75" customHeight="1">
      <c r="E591" s="4" t="str">
        <f>IFERROR(__xludf.DUMMYFUNCTION("GOOGLETRANSLATE(D591, ""he"", ""en"")"),"#VALUE!")</f>
        <v>#VALUE!</v>
      </c>
    </row>
    <row r="592" ht="15.75" customHeight="1">
      <c r="E592" s="4" t="str">
        <f>IFERROR(__xludf.DUMMYFUNCTION("GOOGLETRANSLATE(D592, ""he"", ""en"")"),"#VALUE!")</f>
        <v>#VALUE!</v>
      </c>
    </row>
    <row r="593" ht="15.75" customHeight="1">
      <c r="E593" s="4" t="str">
        <f>IFERROR(__xludf.DUMMYFUNCTION("GOOGLETRANSLATE(D593, ""he"", ""en"")"),"#VALUE!")</f>
        <v>#VALUE!</v>
      </c>
    </row>
    <row r="594" ht="15.75" customHeight="1">
      <c r="E594" s="4" t="str">
        <f>IFERROR(__xludf.DUMMYFUNCTION("GOOGLETRANSLATE(D594, ""he"", ""en"")"),"#VALUE!")</f>
        <v>#VALUE!</v>
      </c>
    </row>
    <row r="595" ht="15.75" customHeight="1">
      <c r="E595" s="4" t="str">
        <f>IFERROR(__xludf.DUMMYFUNCTION("GOOGLETRANSLATE(D595, ""he"", ""en"")"),"#VALUE!")</f>
        <v>#VALUE!</v>
      </c>
    </row>
    <row r="596" ht="15.75" customHeight="1">
      <c r="E596" s="4" t="str">
        <f>IFERROR(__xludf.DUMMYFUNCTION("GOOGLETRANSLATE(D596, ""he"", ""en"")"),"#VALUE!")</f>
        <v>#VALUE!</v>
      </c>
    </row>
    <row r="597" ht="15.75" customHeight="1">
      <c r="E597" s="4" t="str">
        <f>IFERROR(__xludf.DUMMYFUNCTION("GOOGLETRANSLATE(D597, ""he"", ""en"")"),"#VALUE!")</f>
        <v>#VALUE!</v>
      </c>
    </row>
    <row r="598" ht="15.75" customHeight="1">
      <c r="E598" s="4" t="str">
        <f>IFERROR(__xludf.DUMMYFUNCTION("GOOGLETRANSLATE(D598, ""he"", ""en"")"),"#VALUE!")</f>
        <v>#VALUE!</v>
      </c>
    </row>
    <row r="599" ht="15.75" customHeight="1">
      <c r="E599" s="4" t="str">
        <f>IFERROR(__xludf.DUMMYFUNCTION("GOOGLETRANSLATE(D599, ""he"", ""en"")"),"#VALUE!")</f>
        <v>#VALUE!</v>
      </c>
    </row>
    <row r="600" ht="15.75" customHeight="1">
      <c r="E600" s="4" t="str">
        <f>IFERROR(__xludf.DUMMYFUNCTION("GOOGLETRANSLATE(D600, ""he"", ""en"")"),"#VALUE!")</f>
        <v>#VALUE!</v>
      </c>
    </row>
    <row r="601" ht="15.75" customHeight="1">
      <c r="E601" s="4" t="str">
        <f>IFERROR(__xludf.DUMMYFUNCTION("GOOGLETRANSLATE(D601, ""he"", ""en"")"),"#VALUE!")</f>
        <v>#VALUE!</v>
      </c>
    </row>
    <row r="602" ht="15.75" customHeight="1">
      <c r="E602" s="4" t="str">
        <f>IFERROR(__xludf.DUMMYFUNCTION("GOOGLETRANSLATE(D602, ""he"", ""en"")"),"#VALUE!")</f>
        <v>#VALUE!</v>
      </c>
    </row>
    <row r="603" ht="15.75" customHeight="1">
      <c r="E603" s="4" t="str">
        <f>IFERROR(__xludf.DUMMYFUNCTION("GOOGLETRANSLATE(D603, ""he"", ""en"")"),"#VALUE!")</f>
        <v>#VALUE!</v>
      </c>
    </row>
    <row r="604" ht="15.75" customHeight="1">
      <c r="E604" s="4" t="str">
        <f>IFERROR(__xludf.DUMMYFUNCTION("GOOGLETRANSLATE(D604, ""he"", ""en"")"),"#VALUE!")</f>
        <v>#VALUE!</v>
      </c>
    </row>
    <row r="605" ht="15.75" customHeight="1">
      <c r="E605" s="4" t="str">
        <f>IFERROR(__xludf.DUMMYFUNCTION("GOOGLETRANSLATE(D605, ""he"", ""en"")"),"#VALUE!")</f>
        <v>#VALUE!</v>
      </c>
    </row>
    <row r="606" ht="15.75" customHeight="1">
      <c r="E606" s="4" t="str">
        <f>IFERROR(__xludf.DUMMYFUNCTION("GOOGLETRANSLATE(D606, ""he"", ""en"")"),"#VALUE!")</f>
        <v>#VALUE!</v>
      </c>
    </row>
    <row r="607" ht="15.75" customHeight="1">
      <c r="E607" s="4" t="str">
        <f>IFERROR(__xludf.DUMMYFUNCTION("GOOGLETRANSLATE(D607, ""he"", ""en"")"),"#VALUE!")</f>
        <v>#VALUE!</v>
      </c>
    </row>
    <row r="608" ht="15.75" customHeight="1">
      <c r="E608" s="4" t="str">
        <f>IFERROR(__xludf.DUMMYFUNCTION("GOOGLETRANSLATE(D608, ""he"", ""en"")"),"#VALUE!")</f>
        <v>#VALUE!</v>
      </c>
    </row>
    <row r="609" ht="15.75" customHeight="1">
      <c r="E609" s="4" t="str">
        <f>IFERROR(__xludf.DUMMYFUNCTION("GOOGLETRANSLATE(D609, ""he"", ""en"")"),"#VALUE!")</f>
        <v>#VALUE!</v>
      </c>
    </row>
    <row r="610" ht="15.75" customHeight="1">
      <c r="E610" s="4" t="str">
        <f>IFERROR(__xludf.DUMMYFUNCTION("GOOGLETRANSLATE(D610, ""he"", ""en"")"),"#VALUE!")</f>
        <v>#VALUE!</v>
      </c>
    </row>
    <row r="611" ht="15.75" customHeight="1">
      <c r="E611" s="4" t="str">
        <f>IFERROR(__xludf.DUMMYFUNCTION("GOOGLETRANSLATE(D611, ""he"", ""en"")"),"#VALUE!")</f>
        <v>#VALUE!</v>
      </c>
    </row>
    <row r="612" ht="15.75" customHeight="1">
      <c r="E612" s="4" t="str">
        <f>IFERROR(__xludf.DUMMYFUNCTION("GOOGLETRANSLATE(D612, ""he"", ""en"")"),"#VALUE!")</f>
        <v>#VALUE!</v>
      </c>
    </row>
    <row r="613" ht="15.75" customHeight="1">
      <c r="E613" s="4" t="str">
        <f>IFERROR(__xludf.DUMMYFUNCTION("GOOGLETRANSLATE(D613, ""he"", ""en"")"),"#VALUE!")</f>
        <v>#VALUE!</v>
      </c>
    </row>
    <row r="614" ht="15.75" customHeight="1">
      <c r="E614" s="4" t="str">
        <f>IFERROR(__xludf.DUMMYFUNCTION("GOOGLETRANSLATE(D614, ""he"", ""en"")"),"#VALUE!")</f>
        <v>#VALUE!</v>
      </c>
    </row>
    <row r="615" ht="15.75" customHeight="1">
      <c r="E615" s="4" t="str">
        <f>IFERROR(__xludf.DUMMYFUNCTION("GOOGLETRANSLATE(D615, ""he"", ""en"")"),"#VALUE!")</f>
        <v>#VALUE!</v>
      </c>
    </row>
    <row r="616" ht="15.75" customHeight="1">
      <c r="E616" s="4" t="str">
        <f>IFERROR(__xludf.DUMMYFUNCTION("GOOGLETRANSLATE(D616, ""he"", ""en"")"),"#VALUE!")</f>
        <v>#VALUE!</v>
      </c>
    </row>
    <row r="617" ht="15.75" customHeight="1">
      <c r="E617" s="4" t="str">
        <f>IFERROR(__xludf.DUMMYFUNCTION("GOOGLETRANSLATE(D617, ""he"", ""en"")"),"#VALUE!")</f>
        <v>#VALUE!</v>
      </c>
    </row>
    <row r="618" ht="15.75" customHeight="1">
      <c r="E618" s="4" t="str">
        <f>IFERROR(__xludf.DUMMYFUNCTION("GOOGLETRANSLATE(D618, ""he"", ""en"")"),"#VALUE!")</f>
        <v>#VALUE!</v>
      </c>
    </row>
    <row r="619" ht="15.75" customHeight="1">
      <c r="E619" s="4" t="str">
        <f>IFERROR(__xludf.DUMMYFUNCTION("GOOGLETRANSLATE(D619, ""he"", ""en"")"),"#VALUE!")</f>
        <v>#VALUE!</v>
      </c>
    </row>
    <row r="620" ht="15.75" customHeight="1">
      <c r="E620" s="4" t="str">
        <f>IFERROR(__xludf.DUMMYFUNCTION("GOOGLETRANSLATE(D620, ""he"", ""en"")"),"#VALUE!")</f>
        <v>#VALUE!</v>
      </c>
    </row>
    <row r="621" ht="15.75" customHeight="1">
      <c r="E621" s="4" t="str">
        <f>IFERROR(__xludf.DUMMYFUNCTION("GOOGLETRANSLATE(D621, ""he"", ""en"")"),"#VALUE!")</f>
        <v>#VALUE!</v>
      </c>
    </row>
    <row r="622" ht="15.75" customHeight="1">
      <c r="E622" s="4" t="str">
        <f>IFERROR(__xludf.DUMMYFUNCTION("GOOGLETRANSLATE(D622, ""he"", ""en"")"),"#VALUE!")</f>
        <v>#VALUE!</v>
      </c>
    </row>
    <row r="623" ht="15.75" customHeight="1">
      <c r="E623" s="4" t="str">
        <f>IFERROR(__xludf.DUMMYFUNCTION("GOOGLETRANSLATE(D623, ""he"", ""en"")"),"#VALUE!")</f>
        <v>#VALUE!</v>
      </c>
    </row>
    <row r="624" ht="15.75" customHeight="1">
      <c r="E624" s="4" t="str">
        <f>IFERROR(__xludf.DUMMYFUNCTION("GOOGLETRANSLATE(D624, ""he"", ""en"")"),"#VALUE!")</f>
        <v>#VALUE!</v>
      </c>
    </row>
    <row r="625" ht="15.75" customHeight="1">
      <c r="E625" s="4" t="str">
        <f>IFERROR(__xludf.DUMMYFUNCTION("GOOGLETRANSLATE(D625, ""he"", ""en"")"),"#VALUE!")</f>
        <v>#VALUE!</v>
      </c>
    </row>
    <row r="626" ht="15.75" customHeight="1">
      <c r="E626" s="4" t="str">
        <f>IFERROR(__xludf.DUMMYFUNCTION("GOOGLETRANSLATE(D626, ""he"", ""en"")"),"#VALUE!")</f>
        <v>#VALUE!</v>
      </c>
    </row>
    <row r="627" ht="15.75" customHeight="1">
      <c r="E627" s="4" t="str">
        <f>IFERROR(__xludf.DUMMYFUNCTION("GOOGLETRANSLATE(D627, ""he"", ""en"")"),"#VALUE!")</f>
        <v>#VALUE!</v>
      </c>
    </row>
    <row r="628" ht="15.75" customHeight="1">
      <c r="E628" s="4" t="str">
        <f>IFERROR(__xludf.DUMMYFUNCTION("GOOGLETRANSLATE(D628, ""he"", ""en"")"),"#VALUE!")</f>
        <v>#VALUE!</v>
      </c>
    </row>
    <row r="629" ht="15.75" customHeight="1">
      <c r="E629" s="4" t="str">
        <f>IFERROR(__xludf.DUMMYFUNCTION("GOOGLETRANSLATE(D629, ""he"", ""en"")"),"#VALUE!")</f>
        <v>#VALUE!</v>
      </c>
    </row>
    <row r="630" ht="15.75" customHeight="1">
      <c r="E630" s="4" t="str">
        <f>IFERROR(__xludf.DUMMYFUNCTION("GOOGLETRANSLATE(D630, ""he"", ""en"")"),"#VALUE!")</f>
        <v>#VALUE!</v>
      </c>
    </row>
    <row r="631" ht="15.75" customHeight="1">
      <c r="E631" s="4" t="str">
        <f>IFERROR(__xludf.DUMMYFUNCTION("GOOGLETRANSLATE(D631, ""he"", ""en"")"),"#VALUE!")</f>
        <v>#VALUE!</v>
      </c>
    </row>
    <row r="632" ht="15.75" customHeight="1">
      <c r="E632" s="4" t="str">
        <f>IFERROR(__xludf.DUMMYFUNCTION("GOOGLETRANSLATE(D632, ""he"", ""en"")"),"#VALUE!")</f>
        <v>#VALUE!</v>
      </c>
    </row>
    <row r="633" ht="15.75" customHeight="1">
      <c r="E633" s="4" t="str">
        <f>IFERROR(__xludf.DUMMYFUNCTION("GOOGLETRANSLATE(D633, ""he"", ""en"")"),"#VALUE!")</f>
        <v>#VALUE!</v>
      </c>
    </row>
    <row r="634" ht="15.75" customHeight="1">
      <c r="E634" s="4" t="str">
        <f>IFERROR(__xludf.DUMMYFUNCTION("GOOGLETRANSLATE(D634, ""he"", ""en"")"),"#VALUE!")</f>
        <v>#VALUE!</v>
      </c>
    </row>
    <row r="635" ht="15.75" customHeight="1">
      <c r="E635" s="4" t="str">
        <f>IFERROR(__xludf.DUMMYFUNCTION("GOOGLETRANSLATE(D635, ""he"", ""en"")"),"#VALUE!")</f>
        <v>#VALUE!</v>
      </c>
    </row>
    <row r="636" ht="15.75" customHeight="1">
      <c r="E636" s="4" t="str">
        <f>IFERROR(__xludf.DUMMYFUNCTION("GOOGLETRANSLATE(D636, ""he"", ""en"")"),"#VALUE!")</f>
        <v>#VALUE!</v>
      </c>
    </row>
    <row r="637" ht="15.75" customHeight="1">
      <c r="E637" s="4" t="str">
        <f>IFERROR(__xludf.DUMMYFUNCTION("GOOGLETRANSLATE(D637, ""he"", ""en"")"),"#VALUE!")</f>
        <v>#VALUE!</v>
      </c>
    </row>
    <row r="638" ht="15.75" customHeight="1">
      <c r="E638" s="4" t="str">
        <f>IFERROR(__xludf.DUMMYFUNCTION("GOOGLETRANSLATE(D638, ""he"", ""en"")"),"#VALUE!")</f>
        <v>#VALUE!</v>
      </c>
    </row>
    <row r="639" ht="15.75" customHeight="1">
      <c r="E639" s="4" t="str">
        <f>IFERROR(__xludf.DUMMYFUNCTION("GOOGLETRANSLATE(D639, ""he"", ""en"")"),"#VALUE!")</f>
        <v>#VALUE!</v>
      </c>
    </row>
    <row r="640" ht="15.75" customHeight="1">
      <c r="E640" s="4" t="str">
        <f>IFERROR(__xludf.DUMMYFUNCTION("GOOGLETRANSLATE(D640, ""he"", ""en"")"),"#VALUE!")</f>
        <v>#VALUE!</v>
      </c>
    </row>
    <row r="641" ht="15.75" customHeight="1">
      <c r="E641" s="4" t="str">
        <f>IFERROR(__xludf.DUMMYFUNCTION("GOOGLETRANSLATE(D641, ""he"", ""en"")"),"#VALUE!")</f>
        <v>#VALUE!</v>
      </c>
    </row>
    <row r="642" ht="15.75" customHeight="1">
      <c r="E642" s="4" t="str">
        <f>IFERROR(__xludf.DUMMYFUNCTION("GOOGLETRANSLATE(D642, ""he"", ""en"")"),"#VALUE!")</f>
        <v>#VALUE!</v>
      </c>
    </row>
    <row r="643" ht="15.75" customHeight="1">
      <c r="E643" s="4" t="str">
        <f>IFERROR(__xludf.DUMMYFUNCTION("GOOGLETRANSLATE(D643, ""he"", ""en"")"),"#VALUE!")</f>
        <v>#VALUE!</v>
      </c>
    </row>
    <row r="644" ht="15.75" customHeight="1">
      <c r="E644" s="4" t="str">
        <f>IFERROR(__xludf.DUMMYFUNCTION("GOOGLETRANSLATE(D644, ""he"", ""en"")"),"#VALUE!")</f>
        <v>#VALUE!</v>
      </c>
    </row>
    <row r="645" ht="15.75" customHeight="1">
      <c r="E645" s="4" t="str">
        <f>IFERROR(__xludf.DUMMYFUNCTION("GOOGLETRANSLATE(D645, ""he"", ""en"")"),"#VALUE!")</f>
        <v>#VALUE!</v>
      </c>
    </row>
    <row r="646" ht="15.75" customHeight="1">
      <c r="E646" s="4" t="str">
        <f>IFERROR(__xludf.DUMMYFUNCTION("GOOGLETRANSLATE(D646, ""he"", ""en"")"),"#VALUE!")</f>
        <v>#VALUE!</v>
      </c>
    </row>
    <row r="647" ht="15.75" customHeight="1">
      <c r="E647" s="4" t="str">
        <f>IFERROR(__xludf.DUMMYFUNCTION("GOOGLETRANSLATE(D647, ""he"", ""en"")"),"#VALUE!")</f>
        <v>#VALUE!</v>
      </c>
    </row>
    <row r="648" ht="15.75" customHeight="1">
      <c r="E648" s="4" t="str">
        <f>IFERROR(__xludf.DUMMYFUNCTION("GOOGLETRANSLATE(D648, ""he"", ""en"")"),"#VALUE!")</f>
        <v>#VALUE!</v>
      </c>
    </row>
    <row r="649" ht="15.75" customHeight="1">
      <c r="E649" s="4" t="str">
        <f>IFERROR(__xludf.DUMMYFUNCTION("GOOGLETRANSLATE(D649, ""he"", ""en"")"),"#VALUE!")</f>
        <v>#VALUE!</v>
      </c>
    </row>
    <row r="650" ht="15.75" customHeight="1">
      <c r="E650" s="4" t="str">
        <f>IFERROR(__xludf.DUMMYFUNCTION("GOOGLETRANSLATE(D650, ""he"", ""en"")"),"#VALUE!")</f>
        <v>#VALUE!</v>
      </c>
    </row>
    <row r="651" ht="15.75" customHeight="1">
      <c r="E651" s="4" t="str">
        <f>IFERROR(__xludf.DUMMYFUNCTION("GOOGLETRANSLATE(D651, ""he"", ""en"")"),"#VALUE!")</f>
        <v>#VALUE!</v>
      </c>
    </row>
    <row r="652" ht="15.75" customHeight="1">
      <c r="E652" s="4" t="str">
        <f>IFERROR(__xludf.DUMMYFUNCTION("GOOGLETRANSLATE(D652, ""he"", ""en"")"),"#VALUE!")</f>
        <v>#VALUE!</v>
      </c>
    </row>
    <row r="653" ht="15.75" customHeight="1">
      <c r="E653" s="4" t="str">
        <f>IFERROR(__xludf.DUMMYFUNCTION("GOOGLETRANSLATE(D653, ""he"", ""en"")"),"#VALUE!")</f>
        <v>#VALUE!</v>
      </c>
    </row>
    <row r="654" ht="15.75" customHeight="1">
      <c r="E654" s="4" t="str">
        <f>IFERROR(__xludf.DUMMYFUNCTION("GOOGLETRANSLATE(D654, ""he"", ""en"")"),"#VALUE!")</f>
        <v>#VALUE!</v>
      </c>
    </row>
    <row r="655" ht="15.75" customHeight="1">
      <c r="E655" s="4" t="str">
        <f>IFERROR(__xludf.DUMMYFUNCTION("GOOGLETRANSLATE(D655, ""he"", ""en"")"),"#VALUE!")</f>
        <v>#VALUE!</v>
      </c>
    </row>
    <row r="656" ht="15.75" customHeight="1">
      <c r="E656" s="4" t="str">
        <f>IFERROR(__xludf.DUMMYFUNCTION("GOOGLETRANSLATE(D656, ""he"", ""en"")"),"#VALUE!")</f>
        <v>#VALUE!</v>
      </c>
    </row>
    <row r="657" ht="15.75" customHeight="1">
      <c r="E657" s="4" t="str">
        <f>IFERROR(__xludf.DUMMYFUNCTION("GOOGLETRANSLATE(D657, ""he"", ""en"")"),"#VALUE!")</f>
        <v>#VALUE!</v>
      </c>
    </row>
    <row r="658" ht="15.75" customHeight="1">
      <c r="E658" s="4" t="str">
        <f>IFERROR(__xludf.DUMMYFUNCTION("GOOGLETRANSLATE(D658, ""he"", ""en"")"),"#VALUE!")</f>
        <v>#VALUE!</v>
      </c>
    </row>
    <row r="659" ht="15.75" customHeight="1">
      <c r="E659" s="4" t="str">
        <f>IFERROR(__xludf.DUMMYFUNCTION("GOOGLETRANSLATE(D659, ""he"", ""en"")"),"#VALUE!")</f>
        <v>#VALUE!</v>
      </c>
    </row>
    <row r="660" ht="15.75" customHeight="1">
      <c r="E660" s="4" t="str">
        <f>IFERROR(__xludf.DUMMYFUNCTION("GOOGLETRANSLATE(D660, ""he"", ""en"")"),"#VALUE!")</f>
        <v>#VALUE!</v>
      </c>
    </row>
    <row r="661" ht="15.75" customHeight="1">
      <c r="E661" s="4" t="str">
        <f>IFERROR(__xludf.DUMMYFUNCTION("GOOGLETRANSLATE(D661, ""he"", ""en"")"),"#VALUE!")</f>
        <v>#VALUE!</v>
      </c>
    </row>
    <row r="662" ht="15.75" customHeight="1">
      <c r="E662" s="4" t="str">
        <f>IFERROR(__xludf.DUMMYFUNCTION("GOOGLETRANSLATE(D662, ""he"", ""en"")"),"#VALUE!")</f>
        <v>#VALUE!</v>
      </c>
    </row>
    <row r="663" ht="15.75" customHeight="1">
      <c r="E663" s="4" t="str">
        <f>IFERROR(__xludf.DUMMYFUNCTION("GOOGLETRANSLATE(D663, ""he"", ""en"")"),"#VALUE!")</f>
        <v>#VALUE!</v>
      </c>
    </row>
    <row r="664" ht="15.75" customHeight="1">
      <c r="E664" s="4" t="str">
        <f>IFERROR(__xludf.DUMMYFUNCTION("GOOGLETRANSLATE(D664, ""he"", ""en"")"),"#VALUE!")</f>
        <v>#VALUE!</v>
      </c>
    </row>
    <row r="665" ht="15.75" customHeight="1">
      <c r="E665" s="4" t="str">
        <f>IFERROR(__xludf.DUMMYFUNCTION("GOOGLETRANSLATE(D665, ""he"", ""en"")"),"#VALUE!")</f>
        <v>#VALUE!</v>
      </c>
    </row>
    <row r="666" ht="15.75" customHeight="1">
      <c r="E666" s="4" t="str">
        <f>IFERROR(__xludf.DUMMYFUNCTION("GOOGLETRANSLATE(D666, ""he"", ""en"")"),"#VALUE!")</f>
        <v>#VALUE!</v>
      </c>
    </row>
    <row r="667" ht="15.75" customHeight="1">
      <c r="E667" s="4" t="str">
        <f>IFERROR(__xludf.DUMMYFUNCTION("GOOGLETRANSLATE(D667, ""he"", ""en"")"),"#VALUE!")</f>
        <v>#VALUE!</v>
      </c>
    </row>
    <row r="668" ht="15.75" customHeight="1">
      <c r="E668" s="4" t="str">
        <f>IFERROR(__xludf.DUMMYFUNCTION("GOOGLETRANSLATE(D668, ""he"", ""en"")"),"#VALUE!")</f>
        <v>#VALUE!</v>
      </c>
    </row>
    <row r="669" ht="15.75" customHeight="1">
      <c r="E669" s="4" t="str">
        <f>IFERROR(__xludf.DUMMYFUNCTION("GOOGLETRANSLATE(D669, ""he"", ""en"")"),"#VALUE!")</f>
        <v>#VALUE!</v>
      </c>
    </row>
    <row r="670" ht="15.75" customHeight="1">
      <c r="E670" s="4" t="str">
        <f>IFERROR(__xludf.DUMMYFUNCTION("GOOGLETRANSLATE(D670, ""he"", ""en"")"),"#VALUE!")</f>
        <v>#VALUE!</v>
      </c>
    </row>
    <row r="671" ht="15.75" customHeight="1">
      <c r="E671" s="4" t="str">
        <f>IFERROR(__xludf.DUMMYFUNCTION("GOOGLETRANSLATE(D671, ""he"", ""en"")"),"#VALUE!")</f>
        <v>#VALUE!</v>
      </c>
    </row>
    <row r="672" ht="15.75" customHeight="1">
      <c r="E672" s="4" t="str">
        <f>IFERROR(__xludf.DUMMYFUNCTION("GOOGLETRANSLATE(D672, ""he"", ""en"")"),"#VALUE!")</f>
        <v>#VALUE!</v>
      </c>
    </row>
    <row r="673" ht="15.75" customHeight="1">
      <c r="E673" s="4" t="str">
        <f>IFERROR(__xludf.DUMMYFUNCTION("GOOGLETRANSLATE(D673, ""he"", ""en"")"),"#VALUE!")</f>
        <v>#VALUE!</v>
      </c>
    </row>
    <row r="674" ht="15.75" customHeight="1">
      <c r="E674" s="4" t="str">
        <f>IFERROR(__xludf.DUMMYFUNCTION("GOOGLETRANSLATE(D674, ""he"", ""en"")"),"#VALUE!")</f>
        <v>#VALUE!</v>
      </c>
    </row>
    <row r="675" ht="15.75" customHeight="1">
      <c r="E675" s="4" t="str">
        <f>IFERROR(__xludf.DUMMYFUNCTION("GOOGLETRANSLATE(D675, ""he"", ""en"")"),"#VALUE!")</f>
        <v>#VALUE!</v>
      </c>
    </row>
    <row r="676" ht="15.75" customHeight="1">
      <c r="E676" s="4" t="str">
        <f>IFERROR(__xludf.DUMMYFUNCTION("GOOGLETRANSLATE(D676, ""he"", ""en"")"),"#VALUE!")</f>
        <v>#VALUE!</v>
      </c>
    </row>
    <row r="677" ht="15.75" customHeight="1">
      <c r="E677" s="4" t="str">
        <f>IFERROR(__xludf.DUMMYFUNCTION("GOOGLETRANSLATE(D677, ""he"", ""en"")"),"#VALUE!")</f>
        <v>#VALUE!</v>
      </c>
    </row>
    <row r="678" ht="15.75" customHeight="1">
      <c r="E678" s="4" t="str">
        <f>IFERROR(__xludf.DUMMYFUNCTION("GOOGLETRANSLATE(D678, ""he"", ""en"")"),"#VALUE!")</f>
        <v>#VALUE!</v>
      </c>
    </row>
    <row r="679" ht="15.75" customHeight="1">
      <c r="E679" s="4" t="str">
        <f>IFERROR(__xludf.DUMMYFUNCTION("GOOGLETRANSLATE(D679, ""he"", ""en"")"),"#VALUE!")</f>
        <v>#VALUE!</v>
      </c>
    </row>
    <row r="680" ht="15.75" customHeight="1">
      <c r="E680" s="4" t="str">
        <f>IFERROR(__xludf.DUMMYFUNCTION("GOOGLETRANSLATE(D680, ""he"", ""en"")"),"#VALUE!")</f>
        <v>#VALUE!</v>
      </c>
    </row>
    <row r="681" ht="15.75" customHeight="1">
      <c r="E681" s="4" t="str">
        <f>IFERROR(__xludf.DUMMYFUNCTION("GOOGLETRANSLATE(D681, ""he"", ""en"")"),"#VALUE!")</f>
        <v>#VALUE!</v>
      </c>
    </row>
    <row r="682" ht="15.75" customHeight="1">
      <c r="E682" s="4" t="str">
        <f>IFERROR(__xludf.DUMMYFUNCTION("GOOGLETRANSLATE(D682, ""he"", ""en"")"),"#VALUE!")</f>
        <v>#VALUE!</v>
      </c>
    </row>
    <row r="683" ht="15.75" customHeight="1">
      <c r="E683" s="4" t="str">
        <f>IFERROR(__xludf.DUMMYFUNCTION("GOOGLETRANSLATE(D683, ""he"", ""en"")"),"#VALUE!")</f>
        <v>#VALUE!</v>
      </c>
    </row>
    <row r="684" ht="15.75" customHeight="1">
      <c r="E684" s="4" t="str">
        <f>IFERROR(__xludf.DUMMYFUNCTION("GOOGLETRANSLATE(D684, ""he"", ""en"")"),"#VALUE!")</f>
        <v>#VALUE!</v>
      </c>
    </row>
    <row r="685" ht="15.75" customHeight="1">
      <c r="E685" s="4" t="str">
        <f>IFERROR(__xludf.DUMMYFUNCTION("GOOGLETRANSLATE(D685, ""he"", ""en"")"),"#VALUE!")</f>
        <v>#VALUE!</v>
      </c>
    </row>
    <row r="686" ht="15.75" customHeight="1">
      <c r="E686" s="4" t="str">
        <f>IFERROR(__xludf.DUMMYFUNCTION("GOOGLETRANSLATE(D686, ""he"", ""en"")"),"#VALUE!")</f>
        <v>#VALUE!</v>
      </c>
    </row>
    <row r="687" ht="15.75" customHeight="1">
      <c r="E687" s="4" t="str">
        <f>IFERROR(__xludf.DUMMYFUNCTION("GOOGLETRANSLATE(D687, ""he"", ""en"")"),"#VALUE!")</f>
        <v>#VALUE!</v>
      </c>
    </row>
    <row r="688" ht="15.75" customHeight="1">
      <c r="E688" s="4" t="str">
        <f>IFERROR(__xludf.DUMMYFUNCTION("GOOGLETRANSLATE(D688, ""he"", ""en"")"),"#VALUE!")</f>
        <v>#VALUE!</v>
      </c>
    </row>
    <row r="689" ht="15.75" customHeight="1">
      <c r="E689" s="4" t="str">
        <f>IFERROR(__xludf.DUMMYFUNCTION("GOOGLETRANSLATE(D689, ""he"", ""en"")"),"#VALUE!")</f>
        <v>#VALUE!</v>
      </c>
    </row>
    <row r="690" ht="15.75" customHeight="1">
      <c r="E690" s="4" t="str">
        <f>IFERROR(__xludf.DUMMYFUNCTION("GOOGLETRANSLATE(D690, ""he"", ""en"")"),"#VALUE!")</f>
        <v>#VALUE!</v>
      </c>
    </row>
    <row r="691" ht="15.75" customHeight="1">
      <c r="E691" s="4" t="str">
        <f>IFERROR(__xludf.DUMMYFUNCTION("GOOGLETRANSLATE(D691, ""he"", ""en"")"),"#VALUE!")</f>
        <v>#VALUE!</v>
      </c>
    </row>
    <row r="692" ht="15.75" customHeight="1">
      <c r="E692" s="4" t="str">
        <f>IFERROR(__xludf.DUMMYFUNCTION("GOOGLETRANSLATE(D692, ""he"", ""en"")"),"#VALUE!")</f>
        <v>#VALUE!</v>
      </c>
    </row>
    <row r="693" ht="15.75" customHeight="1">
      <c r="E693" s="4" t="str">
        <f>IFERROR(__xludf.DUMMYFUNCTION("GOOGLETRANSLATE(D693, ""he"", ""en"")"),"#VALUE!")</f>
        <v>#VALUE!</v>
      </c>
    </row>
    <row r="694" ht="15.75" customHeight="1">
      <c r="E694" s="4" t="str">
        <f>IFERROR(__xludf.DUMMYFUNCTION("GOOGLETRANSLATE(D694, ""he"", ""en"")"),"#VALUE!")</f>
        <v>#VALUE!</v>
      </c>
    </row>
    <row r="695" ht="15.75" customHeight="1">
      <c r="E695" s="4" t="str">
        <f>IFERROR(__xludf.DUMMYFUNCTION("GOOGLETRANSLATE(D695, ""he"", ""en"")"),"#VALUE!")</f>
        <v>#VALUE!</v>
      </c>
    </row>
    <row r="696" ht="15.75" customHeight="1">
      <c r="E696" s="4" t="str">
        <f>IFERROR(__xludf.DUMMYFUNCTION("GOOGLETRANSLATE(D696, ""he"", ""en"")"),"#VALUE!")</f>
        <v>#VALUE!</v>
      </c>
    </row>
    <row r="697" ht="15.75" customHeight="1">
      <c r="E697" s="4" t="str">
        <f>IFERROR(__xludf.DUMMYFUNCTION("GOOGLETRANSLATE(D697, ""he"", ""en"")"),"#VALUE!")</f>
        <v>#VALUE!</v>
      </c>
    </row>
    <row r="698" ht="15.75" customHeight="1">
      <c r="E698" s="4" t="str">
        <f>IFERROR(__xludf.DUMMYFUNCTION("GOOGLETRANSLATE(D698, ""he"", ""en"")"),"#VALUE!")</f>
        <v>#VALUE!</v>
      </c>
    </row>
    <row r="699" ht="15.75" customHeight="1">
      <c r="E699" s="4" t="str">
        <f>IFERROR(__xludf.DUMMYFUNCTION("GOOGLETRANSLATE(D699, ""he"", ""en"")"),"#VALUE!")</f>
        <v>#VALUE!</v>
      </c>
    </row>
    <row r="700" ht="15.75" customHeight="1">
      <c r="E700" s="4" t="str">
        <f>IFERROR(__xludf.DUMMYFUNCTION("GOOGLETRANSLATE(D700, ""he"", ""en"")"),"#VALUE!")</f>
        <v>#VALUE!</v>
      </c>
    </row>
    <row r="701" ht="15.75" customHeight="1">
      <c r="E701" s="4" t="str">
        <f>IFERROR(__xludf.DUMMYFUNCTION("GOOGLETRANSLATE(D701, ""he"", ""en"")"),"#VALUE!")</f>
        <v>#VALUE!</v>
      </c>
    </row>
    <row r="702" ht="15.75" customHeight="1">
      <c r="E702" s="4" t="str">
        <f>IFERROR(__xludf.DUMMYFUNCTION("GOOGLETRANSLATE(D702, ""he"", ""en"")"),"#VALUE!")</f>
        <v>#VALUE!</v>
      </c>
    </row>
    <row r="703" ht="15.75" customHeight="1">
      <c r="E703" s="4" t="str">
        <f>IFERROR(__xludf.DUMMYFUNCTION("GOOGLETRANSLATE(D703, ""he"", ""en"")"),"#VALUE!")</f>
        <v>#VALUE!</v>
      </c>
    </row>
    <row r="704" ht="15.75" customHeight="1">
      <c r="E704" s="4" t="str">
        <f>IFERROR(__xludf.DUMMYFUNCTION("GOOGLETRANSLATE(D704, ""he"", ""en"")"),"#VALUE!")</f>
        <v>#VALUE!</v>
      </c>
    </row>
    <row r="705" ht="15.75" customHeight="1">
      <c r="E705" s="4" t="str">
        <f>IFERROR(__xludf.DUMMYFUNCTION("GOOGLETRANSLATE(D705, ""he"", ""en"")"),"#VALUE!")</f>
        <v>#VALUE!</v>
      </c>
    </row>
    <row r="706" ht="15.75" customHeight="1">
      <c r="E706" s="4" t="str">
        <f>IFERROR(__xludf.DUMMYFUNCTION("GOOGLETRANSLATE(D706, ""he"", ""en"")"),"#VALUE!")</f>
        <v>#VALUE!</v>
      </c>
    </row>
    <row r="707" ht="15.75" customHeight="1">
      <c r="E707" s="4" t="str">
        <f>IFERROR(__xludf.DUMMYFUNCTION("GOOGLETRANSLATE(D707, ""he"", ""en"")"),"#VALUE!")</f>
        <v>#VALUE!</v>
      </c>
    </row>
    <row r="708" ht="15.75" customHeight="1">
      <c r="E708" s="4" t="str">
        <f>IFERROR(__xludf.DUMMYFUNCTION("GOOGLETRANSLATE(D708, ""he"", ""en"")"),"#VALUE!")</f>
        <v>#VALUE!</v>
      </c>
    </row>
    <row r="709" ht="15.75" customHeight="1">
      <c r="E709" s="4" t="str">
        <f>IFERROR(__xludf.DUMMYFUNCTION("GOOGLETRANSLATE(D709, ""he"", ""en"")"),"#VALUE!")</f>
        <v>#VALUE!</v>
      </c>
    </row>
    <row r="710" ht="15.75" customHeight="1">
      <c r="E710" s="4" t="str">
        <f>IFERROR(__xludf.DUMMYFUNCTION("GOOGLETRANSLATE(D710, ""he"", ""en"")"),"#VALUE!")</f>
        <v>#VALUE!</v>
      </c>
    </row>
    <row r="711" ht="15.75" customHeight="1">
      <c r="E711" s="4" t="str">
        <f>IFERROR(__xludf.DUMMYFUNCTION("GOOGLETRANSLATE(D711, ""he"", ""en"")"),"#VALUE!")</f>
        <v>#VALUE!</v>
      </c>
    </row>
    <row r="712" ht="15.75" customHeight="1">
      <c r="E712" s="4" t="str">
        <f>IFERROR(__xludf.DUMMYFUNCTION("GOOGLETRANSLATE(D712, ""he"", ""en"")"),"#VALUE!")</f>
        <v>#VALUE!</v>
      </c>
    </row>
    <row r="713" ht="15.75" customHeight="1">
      <c r="E713" s="4" t="str">
        <f>IFERROR(__xludf.DUMMYFUNCTION("GOOGLETRANSLATE(D713, ""he"", ""en"")"),"#VALUE!")</f>
        <v>#VALUE!</v>
      </c>
    </row>
    <row r="714" ht="15.75" customHeight="1">
      <c r="E714" s="4" t="str">
        <f>IFERROR(__xludf.DUMMYFUNCTION("GOOGLETRANSLATE(D714, ""he"", ""en"")"),"#VALUE!")</f>
        <v>#VALUE!</v>
      </c>
    </row>
    <row r="715" ht="15.75" customHeight="1">
      <c r="E715" s="4" t="str">
        <f>IFERROR(__xludf.DUMMYFUNCTION("GOOGLETRANSLATE(D715, ""he"", ""en"")"),"#VALUE!")</f>
        <v>#VALUE!</v>
      </c>
    </row>
    <row r="716" ht="15.75" customHeight="1">
      <c r="E716" s="4" t="str">
        <f>IFERROR(__xludf.DUMMYFUNCTION("GOOGLETRANSLATE(D716, ""he"", ""en"")"),"#VALUE!")</f>
        <v>#VALUE!</v>
      </c>
    </row>
    <row r="717" ht="15.75" customHeight="1">
      <c r="E717" s="4" t="str">
        <f>IFERROR(__xludf.DUMMYFUNCTION("GOOGLETRANSLATE(D717, ""he"", ""en"")"),"#VALUE!")</f>
        <v>#VALUE!</v>
      </c>
    </row>
    <row r="718" ht="15.75" customHeight="1">
      <c r="E718" s="4" t="str">
        <f>IFERROR(__xludf.DUMMYFUNCTION("GOOGLETRANSLATE(D718, ""he"", ""en"")"),"#VALUE!")</f>
        <v>#VALUE!</v>
      </c>
    </row>
    <row r="719" ht="15.75" customHeight="1">
      <c r="E719" s="4" t="str">
        <f>IFERROR(__xludf.DUMMYFUNCTION("GOOGLETRANSLATE(D719, ""he"", ""en"")"),"#VALUE!")</f>
        <v>#VALUE!</v>
      </c>
    </row>
    <row r="720" ht="15.75" customHeight="1">
      <c r="E720" s="4" t="str">
        <f>IFERROR(__xludf.DUMMYFUNCTION("GOOGLETRANSLATE(D720, ""he"", ""en"")"),"#VALUE!")</f>
        <v>#VALUE!</v>
      </c>
    </row>
    <row r="721" ht="15.75" customHeight="1">
      <c r="E721" s="4" t="str">
        <f>IFERROR(__xludf.DUMMYFUNCTION("GOOGLETRANSLATE(D721, ""he"", ""en"")"),"#VALUE!")</f>
        <v>#VALUE!</v>
      </c>
    </row>
    <row r="722" ht="15.75" customHeight="1">
      <c r="E722" s="4" t="str">
        <f>IFERROR(__xludf.DUMMYFUNCTION("GOOGLETRANSLATE(D722, ""he"", ""en"")"),"#VALUE!")</f>
        <v>#VALUE!</v>
      </c>
    </row>
    <row r="723" ht="15.75" customHeight="1">
      <c r="E723" s="4" t="str">
        <f>IFERROR(__xludf.DUMMYFUNCTION("GOOGLETRANSLATE(D723, ""he"", ""en"")"),"#VALUE!")</f>
        <v>#VALUE!</v>
      </c>
    </row>
    <row r="724" ht="15.75" customHeight="1">
      <c r="E724" s="4" t="str">
        <f>IFERROR(__xludf.DUMMYFUNCTION("GOOGLETRANSLATE(D724, ""he"", ""en"")"),"#VALUE!")</f>
        <v>#VALUE!</v>
      </c>
    </row>
    <row r="725" ht="15.75" customHeight="1">
      <c r="E725" s="4" t="str">
        <f>IFERROR(__xludf.DUMMYFUNCTION("GOOGLETRANSLATE(D725, ""he"", ""en"")"),"#VALUE!")</f>
        <v>#VALUE!</v>
      </c>
    </row>
    <row r="726" ht="15.75" customHeight="1">
      <c r="E726" s="4" t="str">
        <f>IFERROR(__xludf.DUMMYFUNCTION("GOOGLETRANSLATE(D726, ""he"", ""en"")"),"#VALUE!")</f>
        <v>#VALUE!</v>
      </c>
    </row>
    <row r="727" ht="15.75" customHeight="1">
      <c r="E727" s="4" t="str">
        <f>IFERROR(__xludf.DUMMYFUNCTION("GOOGLETRANSLATE(D727, ""he"", ""en"")"),"#VALUE!")</f>
        <v>#VALUE!</v>
      </c>
    </row>
    <row r="728" ht="15.75" customHeight="1">
      <c r="E728" s="4" t="str">
        <f>IFERROR(__xludf.DUMMYFUNCTION("GOOGLETRANSLATE(D728, ""he"", ""en"")"),"#VALUE!")</f>
        <v>#VALUE!</v>
      </c>
    </row>
    <row r="729" ht="15.75" customHeight="1">
      <c r="E729" s="4" t="str">
        <f>IFERROR(__xludf.DUMMYFUNCTION("GOOGLETRANSLATE(D729, ""he"", ""en"")"),"#VALUE!")</f>
        <v>#VALUE!</v>
      </c>
    </row>
    <row r="730" ht="15.75" customHeight="1">
      <c r="E730" s="4" t="str">
        <f>IFERROR(__xludf.DUMMYFUNCTION("GOOGLETRANSLATE(D730, ""he"", ""en"")"),"#VALUE!")</f>
        <v>#VALUE!</v>
      </c>
    </row>
    <row r="731" ht="15.75" customHeight="1">
      <c r="E731" s="4" t="str">
        <f>IFERROR(__xludf.DUMMYFUNCTION("GOOGLETRANSLATE(D731, ""he"", ""en"")"),"#VALUE!")</f>
        <v>#VALUE!</v>
      </c>
    </row>
    <row r="732" ht="15.75" customHeight="1">
      <c r="E732" s="4" t="str">
        <f>IFERROR(__xludf.DUMMYFUNCTION("GOOGLETRANSLATE(D732, ""he"", ""en"")"),"#VALUE!")</f>
        <v>#VALUE!</v>
      </c>
    </row>
    <row r="733" ht="15.75" customHeight="1">
      <c r="E733" s="4" t="str">
        <f>IFERROR(__xludf.DUMMYFUNCTION("GOOGLETRANSLATE(D733, ""he"", ""en"")"),"#VALUE!")</f>
        <v>#VALUE!</v>
      </c>
    </row>
    <row r="734" ht="15.75" customHeight="1">
      <c r="E734" s="4" t="str">
        <f>IFERROR(__xludf.DUMMYFUNCTION("GOOGLETRANSLATE(D734, ""he"", ""en"")"),"#VALUE!")</f>
        <v>#VALUE!</v>
      </c>
    </row>
    <row r="735" ht="15.75" customHeight="1">
      <c r="E735" s="4" t="str">
        <f>IFERROR(__xludf.DUMMYFUNCTION("GOOGLETRANSLATE(D735, ""he"", ""en"")"),"#VALUE!")</f>
        <v>#VALUE!</v>
      </c>
    </row>
    <row r="736" ht="15.75" customHeight="1">
      <c r="E736" s="4" t="str">
        <f>IFERROR(__xludf.DUMMYFUNCTION("GOOGLETRANSLATE(D736, ""he"", ""en"")"),"#VALUE!")</f>
        <v>#VALUE!</v>
      </c>
    </row>
    <row r="737" ht="15.75" customHeight="1">
      <c r="E737" s="4" t="str">
        <f>IFERROR(__xludf.DUMMYFUNCTION("GOOGLETRANSLATE(D737, ""he"", ""en"")"),"#VALUE!")</f>
        <v>#VALUE!</v>
      </c>
    </row>
    <row r="738" ht="15.75" customHeight="1">
      <c r="E738" s="4" t="str">
        <f>IFERROR(__xludf.DUMMYFUNCTION("GOOGLETRANSLATE(D738, ""he"", ""en"")"),"#VALUE!")</f>
        <v>#VALUE!</v>
      </c>
    </row>
    <row r="739" ht="15.75" customHeight="1">
      <c r="E739" s="4" t="str">
        <f>IFERROR(__xludf.DUMMYFUNCTION("GOOGLETRANSLATE(D739, ""he"", ""en"")"),"#VALUE!")</f>
        <v>#VALUE!</v>
      </c>
    </row>
    <row r="740" ht="15.75" customHeight="1">
      <c r="E740" s="4" t="str">
        <f>IFERROR(__xludf.DUMMYFUNCTION("GOOGLETRANSLATE(D740, ""he"", ""en"")"),"#VALUE!")</f>
        <v>#VALUE!</v>
      </c>
    </row>
    <row r="741" ht="15.75" customHeight="1">
      <c r="E741" s="4" t="str">
        <f>IFERROR(__xludf.DUMMYFUNCTION("GOOGLETRANSLATE(D741, ""he"", ""en"")"),"#VALUE!")</f>
        <v>#VALUE!</v>
      </c>
    </row>
    <row r="742" ht="15.75" customHeight="1">
      <c r="E742" s="4" t="str">
        <f>IFERROR(__xludf.DUMMYFUNCTION("GOOGLETRANSLATE(D742, ""he"", ""en"")"),"#VALUE!")</f>
        <v>#VALUE!</v>
      </c>
    </row>
    <row r="743" ht="15.75" customHeight="1">
      <c r="E743" s="4" t="str">
        <f>IFERROR(__xludf.DUMMYFUNCTION("GOOGLETRANSLATE(D743, ""he"", ""en"")"),"#VALUE!")</f>
        <v>#VALUE!</v>
      </c>
    </row>
    <row r="744" ht="15.75" customHeight="1">
      <c r="E744" s="4" t="str">
        <f>IFERROR(__xludf.DUMMYFUNCTION("GOOGLETRANSLATE(D744, ""he"", ""en"")"),"#VALUE!")</f>
        <v>#VALUE!</v>
      </c>
    </row>
    <row r="745" ht="15.75" customHeight="1">
      <c r="E745" s="4" t="str">
        <f>IFERROR(__xludf.DUMMYFUNCTION("GOOGLETRANSLATE(D745, ""he"", ""en"")"),"#VALUE!")</f>
        <v>#VALUE!</v>
      </c>
    </row>
    <row r="746" ht="15.75" customHeight="1">
      <c r="E746" s="4" t="str">
        <f>IFERROR(__xludf.DUMMYFUNCTION("GOOGLETRANSLATE(D746, ""he"", ""en"")"),"#VALUE!")</f>
        <v>#VALUE!</v>
      </c>
    </row>
    <row r="747" ht="15.75" customHeight="1">
      <c r="E747" s="4" t="str">
        <f>IFERROR(__xludf.DUMMYFUNCTION("GOOGLETRANSLATE(D747, ""he"", ""en"")"),"#VALUE!")</f>
        <v>#VALUE!</v>
      </c>
    </row>
    <row r="748" ht="15.75" customHeight="1">
      <c r="E748" s="4" t="str">
        <f>IFERROR(__xludf.DUMMYFUNCTION("GOOGLETRANSLATE(D748, ""he"", ""en"")"),"#VALUE!")</f>
        <v>#VALUE!</v>
      </c>
    </row>
    <row r="749" ht="15.75" customHeight="1">
      <c r="E749" s="4" t="str">
        <f>IFERROR(__xludf.DUMMYFUNCTION("GOOGLETRANSLATE(D749, ""he"", ""en"")"),"#VALUE!")</f>
        <v>#VALUE!</v>
      </c>
    </row>
    <row r="750" ht="15.75" customHeight="1">
      <c r="E750" s="4" t="str">
        <f>IFERROR(__xludf.DUMMYFUNCTION("GOOGLETRANSLATE(D750, ""he"", ""en"")"),"#VALUE!")</f>
        <v>#VALUE!</v>
      </c>
    </row>
    <row r="751" ht="15.75" customHeight="1">
      <c r="E751" s="4" t="str">
        <f>IFERROR(__xludf.DUMMYFUNCTION("GOOGLETRANSLATE(D751, ""he"", ""en"")"),"#VALUE!")</f>
        <v>#VALUE!</v>
      </c>
    </row>
    <row r="752" ht="15.75" customHeight="1">
      <c r="E752" s="4" t="str">
        <f>IFERROR(__xludf.DUMMYFUNCTION("GOOGLETRANSLATE(D752, ""he"", ""en"")"),"#VALUE!")</f>
        <v>#VALUE!</v>
      </c>
    </row>
    <row r="753" ht="15.75" customHeight="1">
      <c r="E753" s="4" t="str">
        <f>IFERROR(__xludf.DUMMYFUNCTION("GOOGLETRANSLATE(D753, ""he"", ""en"")"),"#VALUE!")</f>
        <v>#VALUE!</v>
      </c>
    </row>
    <row r="754" ht="15.75" customHeight="1">
      <c r="E754" s="4" t="str">
        <f>IFERROR(__xludf.DUMMYFUNCTION("GOOGLETRANSLATE(D754, ""he"", ""en"")"),"#VALUE!")</f>
        <v>#VALUE!</v>
      </c>
    </row>
    <row r="755" ht="15.75" customHeight="1">
      <c r="E755" s="4" t="str">
        <f>IFERROR(__xludf.DUMMYFUNCTION("GOOGLETRANSLATE(D755, ""he"", ""en"")"),"#VALUE!")</f>
        <v>#VALUE!</v>
      </c>
    </row>
    <row r="756" ht="15.75" customHeight="1">
      <c r="E756" s="4" t="str">
        <f>IFERROR(__xludf.DUMMYFUNCTION("GOOGLETRANSLATE(D756, ""he"", ""en"")"),"#VALUE!")</f>
        <v>#VALUE!</v>
      </c>
    </row>
    <row r="757" ht="15.75" customHeight="1">
      <c r="E757" s="4" t="str">
        <f>IFERROR(__xludf.DUMMYFUNCTION("GOOGLETRANSLATE(D757, ""he"", ""en"")"),"#VALUE!")</f>
        <v>#VALUE!</v>
      </c>
    </row>
    <row r="758" ht="15.75" customHeight="1">
      <c r="E758" s="4" t="str">
        <f>IFERROR(__xludf.DUMMYFUNCTION("GOOGLETRANSLATE(D758, ""he"", ""en"")"),"#VALUE!")</f>
        <v>#VALUE!</v>
      </c>
    </row>
    <row r="759" ht="15.75" customHeight="1">
      <c r="E759" s="4" t="str">
        <f>IFERROR(__xludf.DUMMYFUNCTION("GOOGLETRANSLATE(D759, ""he"", ""en"")"),"#VALUE!")</f>
        <v>#VALUE!</v>
      </c>
    </row>
    <row r="760" ht="15.75" customHeight="1">
      <c r="E760" s="4" t="str">
        <f>IFERROR(__xludf.DUMMYFUNCTION("GOOGLETRANSLATE(D760, ""he"", ""en"")"),"#VALUE!")</f>
        <v>#VALUE!</v>
      </c>
    </row>
    <row r="761" ht="15.75" customHeight="1">
      <c r="E761" s="4" t="str">
        <f>IFERROR(__xludf.DUMMYFUNCTION("GOOGLETRANSLATE(D761, ""he"", ""en"")"),"#VALUE!")</f>
        <v>#VALUE!</v>
      </c>
    </row>
    <row r="762" ht="15.75" customHeight="1">
      <c r="E762" s="4" t="str">
        <f>IFERROR(__xludf.DUMMYFUNCTION("GOOGLETRANSLATE(D762, ""he"", ""en"")"),"#VALUE!")</f>
        <v>#VALUE!</v>
      </c>
    </row>
    <row r="763" ht="15.75" customHeight="1">
      <c r="E763" s="4" t="str">
        <f>IFERROR(__xludf.DUMMYFUNCTION("GOOGLETRANSLATE(D763, ""he"", ""en"")"),"#VALUE!")</f>
        <v>#VALUE!</v>
      </c>
    </row>
    <row r="764" ht="15.75" customHeight="1">
      <c r="E764" s="4" t="str">
        <f>IFERROR(__xludf.DUMMYFUNCTION("GOOGLETRANSLATE(D764, ""he"", ""en"")"),"#VALUE!")</f>
        <v>#VALUE!</v>
      </c>
    </row>
    <row r="765" ht="15.75" customHeight="1">
      <c r="E765" s="4" t="str">
        <f>IFERROR(__xludf.DUMMYFUNCTION("GOOGLETRANSLATE(D765, ""he"", ""en"")"),"#VALUE!")</f>
        <v>#VALUE!</v>
      </c>
    </row>
    <row r="766" ht="15.75" customHeight="1">
      <c r="E766" s="4" t="str">
        <f>IFERROR(__xludf.DUMMYFUNCTION("GOOGLETRANSLATE(D766, ""he"", ""en"")"),"#VALUE!")</f>
        <v>#VALUE!</v>
      </c>
    </row>
    <row r="767" ht="15.75" customHeight="1">
      <c r="E767" s="4" t="str">
        <f>IFERROR(__xludf.DUMMYFUNCTION("GOOGLETRANSLATE(D767, ""he"", ""en"")"),"#VALUE!")</f>
        <v>#VALUE!</v>
      </c>
    </row>
    <row r="768" ht="15.75" customHeight="1">
      <c r="E768" s="4" t="str">
        <f>IFERROR(__xludf.DUMMYFUNCTION("GOOGLETRANSLATE(D768, ""he"", ""en"")"),"#VALUE!")</f>
        <v>#VALUE!</v>
      </c>
    </row>
    <row r="769" ht="15.75" customHeight="1">
      <c r="E769" s="4" t="str">
        <f>IFERROR(__xludf.DUMMYFUNCTION("GOOGLETRANSLATE(D769, ""he"", ""en"")"),"#VALUE!")</f>
        <v>#VALUE!</v>
      </c>
    </row>
    <row r="770" ht="15.75" customHeight="1">
      <c r="E770" s="4" t="str">
        <f>IFERROR(__xludf.DUMMYFUNCTION("GOOGLETRANSLATE(D770, ""he"", ""en"")"),"#VALUE!")</f>
        <v>#VALUE!</v>
      </c>
    </row>
    <row r="771" ht="15.75" customHeight="1">
      <c r="E771" s="4" t="str">
        <f>IFERROR(__xludf.DUMMYFUNCTION("GOOGLETRANSLATE(D771, ""he"", ""en"")"),"#VALUE!")</f>
        <v>#VALUE!</v>
      </c>
    </row>
    <row r="772" ht="15.75" customHeight="1">
      <c r="E772" s="4" t="str">
        <f>IFERROR(__xludf.DUMMYFUNCTION("GOOGLETRANSLATE(D772, ""he"", ""en"")"),"#VALUE!")</f>
        <v>#VALUE!</v>
      </c>
    </row>
    <row r="773" ht="15.75" customHeight="1">
      <c r="E773" s="4" t="str">
        <f>IFERROR(__xludf.DUMMYFUNCTION("GOOGLETRANSLATE(D773, ""he"", ""en"")"),"#VALUE!")</f>
        <v>#VALUE!</v>
      </c>
    </row>
    <row r="774" ht="15.75" customHeight="1">
      <c r="E774" s="4" t="str">
        <f>IFERROR(__xludf.DUMMYFUNCTION("GOOGLETRANSLATE(D774, ""he"", ""en"")"),"#VALUE!")</f>
        <v>#VALUE!</v>
      </c>
    </row>
    <row r="775" ht="15.75" customHeight="1">
      <c r="E775" s="4" t="str">
        <f>IFERROR(__xludf.DUMMYFUNCTION("GOOGLETRANSLATE(D775, ""he"", ""en"")"),"#VALUE!")</f>
        <v>#VALUE!</v>
      </c>
    </row>
    <row r="776" ht="15.75" customHeight="1">
      <c r="E776" s="4" t="str">
        <f>IFERROR(__xludf.DUMMYFUNCTION("GOOGLETRANSLATE(D776, ""he"", ""en"")"),"#VALUE!")</f>
        <v>#VALUE!</v>
      </c>
    </row>
    <row r="777" ht="15.75" customHeight="1">
      <c r="E777" s="4" t="str">
        <f>IFERROR(__xludf.DUMMYFUNCTION("GOOGLETRANSLATE(D777, ""he"", ""en"")"),"#VALUE!")</f>
        <v>#VALUE!</v>
      </c>
    </row>
    <row r="778" ht="15.75" customHeight="1">
      <c r="E778" s="4" t="str">
        <f>IFERROR(__xludf.DUMMYFUNCTION("GOOGLETRANSLATE(D778, ""he"", ""en"")"),"#VALUE!")</f>
        <v>#VALUE!</v>
      </c>
    </row>
    <row r="779" ht="15.75" customHeight="1">
      <c r="E779" s="4" t="str">
        <f>IFERROR(__xludf.DUMMYFUNCTION("GOOGLETRANSLATE(D779, ""he"", ""en"")"),"#VALUE!")</f>
        <v>#VALUE!</v>
      </c>
    </row>
    <row r="780" ht="15.75" customHeight="1">
      <c r="E780" s="4" t="str">
        <f>IFERROR(__xludf.DUMMYFUNCTION("GOOGLETRANSLATE(D780, ""he"", ""en"")"),"#VALUE!")</f>
        <v>#VALUE!</v>
      </c>
    </row>
    <row r="781" ht="15.75" customHeight="1">
      <c r="E781" s="4" t="str">
        <f>IFERROR(__xludf.DUMMYFUNCTION("GOOGLETRANSLATE(D781, ""he"", ""en"")"),"#VALUE!")</f>
        <v>#VALUE!</v>
      </c>
    </row>
    <row r="782" ht="15.75" customHeight="1">
      <c r="E782" s="4" t="str">
        <f>IFERROR(__xludf.DUMMYFUNCTION("GOOGLETRANSLATE(D782, ""he"", ""en"")"),"#VALUE!")</f>
        <v>#VALUE!</v>
      </c>
    </row>
    <row r="783" ht="15.75" customHeight="1">
      <c r="E783" s="4" t="str">
        <f>IFERROR(__xludf.DUMMYFUNCTION("GOOGLETRANSLATE(D783, ""he"", ""en"")"),"#VALUE!")</f>
        <v>#VALUE!</v>
      </c>
    </row>
    <row r="784" ht="15.75" customHeight="1">
      <c r="E784" s="4" t="str">
        <f>IFERROR(__xludf.DUMMYFUNCTION("GOOGLETRANSLATE(D784, ""he"", ""en"")"),"#VALUE!")</f>
        <v>#VALUE!</v>
      </c>
    </row>
    <row r="785" ht="15.75" customHeight="1">
      <c r="E785" s="4" t="str">
        <f>IFERROR(__xludf.DUMMYFUNCTION("GOOGLETRANSLATE(D785, ""he"", ""en"")"),"#VALUE!")</f>
        <v>#VALUE!</v>
      </c>
    </row>
    <row r="786" ht="15.75" customHeight="1">
      <c r="E786" s="4" t="str">
        <f>IFERROR(__xludf.DUMMYFUNCTION("GOOGLETRANSLATE(D786, ""he"", ""en"")"),"#VALUE!")</f>
        <v>#VALUE!</v>
      </c>
    </row>
    <row r="787" ht="15.75" customHeight="1">
      <c r="E787" s="4" t="str">
        <f>IFERROR(__xludf.DUMMYFUNCTION("GOOGLETRANSLATE(D787, ""he"", ""en"")"),"#VALUE!")</f>
        <v>#VALUE!</v>
      </c>
    </row>
    <row r="788" ht="15.75" customHeight="1">
      <c r="E788" s="4" t="str">
        <f>IFERROR(__xludf.DUMMYFUNCTION("GOOGLETRANSLATE(D788, ""he"", ""en"")"),"#VALUE!")</f>
        <v>#VALUE!</v>
      </c>
    </row>
    <row r="789" ht="15.75" customHeight="1">
      <c r="E789" s="4" t="str">
        <f>IFERROR(__xludf.DUMMYFUNCTION("GOOGLETRANSLATE(D789, ""he"", ""en"")"),"#VALUE!")</f>
        <v>#VALUE!</v>
      </c>
    </row>
    <row r="790" ht="15.75" customHeight="1">
      <c r="E790" s="4" t="str">
        <f>IFERROR(__xludf.DUMMYFUNCTION("GOOGLETRANSLATE(D790, ""he"", ""en"")"),"#VALUE!")</f>
        <v>#VALUE!</v>
      </c>
    </row>
    <row r="791" ht="15.75" customHeight="1">
      <c r="E791" s="4" t="str">
        <f>IFERROR(__xludf.DUMMYFUNCTION("GOOGLETRANSLATE(D791, ""he"", ""en"")"),"#VALUE!")</f>
        <v>#VALUE!</v>
      </c>
    </row>
    <row r="792" ht="15.75" customHeight="1">
      <c r="E792" s="4" t="str">
        <f>IFERROR(__xludf.DUMMYFUNCTION("GOOGLETRANSLATE(D792, ""he"", ""en"")"),"#VALUE!")</f>
        <v>#VALUE!</v>
      </c>
    </row>
    <row r="793" ht="15.75" customHeight="1">
      <c r="E793" s="4" t="str">
        <f>IFERROR(__xludf.DUMMYFUNCTION("GOOGLETRANSLATE(D793, ""he"", ""en"")"),"#VALUE!")</f>
        <v>#VALUE!</v>
      </c>
    </row>
    <row r="794" ht="15.75" customHeight="1">
      <c r="E794" s="4" t="str">
        <f>IFERROR(__xludf.DUMMYFUNCTION("GOOGLETRANSLATE(D794, ""he"", ""en"")"),"#VALUE!")</f>
        <v>#VALUE!</v>
      </c>
    </row>
    <row r="795" ht="15.75" customHeight="1">
      <c r="E795" s="4" t="str">
        <f>IFERROR(__xludf.DUMMYFUNCTION("GOOGLETRANSLATE(D795, ""he"", ""en"")"),"#VALUE!")</f>
        <v>#VALUE!</v>
      </c>
    </row>
    <row r="796" ht="15.75" customHeight="1">
      <c r="E796" s="4" t="str">
        <f>IFERROR(__xludf.DUMMYFUNCTION("GOOGLETRANSLATE(D796, ""he"", ""en"")"),"#VALUE!")</f>
        <v>#VALUE!</v>
      </c>
    </row>
    <row r="797" ht="15.75" customHeight="1">
      <c r="E797" s="4" t="str">
        <f>IFERROR(__xludf.DUMMYFUNCTION("GOOGLETRANSLATE(D797, ""he"", ""en"")"),"#VALUE!")</f>
        <v>#VALUE!</v>
      </c>
    </row>
    <row r="798" ht="15.75" customHeight="1">
      <c r="E798" s="4" t="str">
        <f>IFERROR(__xludf.DUMMYFUNCTION("GOOGLETRANSLATE(D798, ""he"", ""en"")"),"#VALUE!")</f>
        <v>#VALUE!</v>
      </c>
    </row>
    <row r="799" ht="15.75" customHeight="1">
      <c r="E799" s="4" t="str">
        <f>IFERROR(__xludf.DUMMYFUNCTION("GOOGLETRANSLATE(D799, ""he"", ""en"")"),"#VALUE!")</f>
        <v>#VALUE!</v>
      </c>
    </row>
    <row r="800" ht="15.75" customHeight="1">
      <c r="E800" s="4" t="str">
        <f>IFERROR(__xludf.DUMMYFUNCTION("GOOGLETRANSLATE(D800, ""he"", ""en"")"),"#VALUE!")</f>
        <v>#VALUE!</v>
      </c>
    </row>
    <row r="801" ht="15.75" customHeight="1">
      <c r="E801" s="4" t="str">
        <f>IFERROR(__xludf.DUMMYFUNCTION("GOOGLETRANSLATE(D801, ""he"", ""en"")"),"#VALUE!")</f>
        <v>#VALUE!</v>
      </c>
    </row>
    <row r="802" ht="15.75" customHeight="1">
      <c r="E802" s="4" t="str">
        <f>IFERROR(__xludf.DUMMYFUNCTION("GOOGLETRANSLATE(D802, ""he"", ""en"")"),"#VALUE!")</f>
        <v>#VALUE!</v>
      </c>
    </row>
    <row r="803" ht="15.75" customHeight="1">
      <c r="E803" s="4" t="str">
        <f>IFERROR(__xludf.DUMMYFUNCTION("GOOGLETRANSLATE(D803, ""he"", ""en"")"),"#VALUE!")</f>
        <v>#VALUE!</v>
      </c>
    </row>
    <row r="804" ht="15.75" customHeight="1">
      <c r="E804" s="4" t="str">
        <f>IFERROR(__xludf.DUMMYFUNCTION("GOOGLETRANSLATE(D804, ""he"", ""en"")"),"#VALUE!")</f>
        <v>#VALUE!</v>
      </c>
    </row>
    <row r="805" ht="15.75" customHeight="1">
      <c r="E805" s="4" t="str">
        <f>IFERROR(__xludf.DUMMYFUNCTION("GOOGLETRANSLATE(D805, ""he"", ""en"")"),"#VALUE!")</f>
        <v>#VALUE!</v>
      </c>
    </row>
    <row r="806" ht="15.75" customHeight="1">
      <c r="E806" s="4" t="str">
        <f>IFERROR(__xludf.DUMMYFUNCTION("GOOGLETRANSLATE(D806, ""he"", ""en"")"),"#VALUE!")</f>
        <v>#VALUE!</v>
      </c>
    </row>
    <row r="807" ht="15.75" customHeight="1">
      <c r="E807" s="4" t="str">
        <f>IFERROR(__xludf.DUMMYFUNCTION("GOOGLETRANSLATE(D807, ""he"", ""en"")"),"#VALUE!")</f>
        <v>#VALUE!</v>
      </c>
    </row>
    <row r="808" ht="15.75" customHeight="1">
      <c r="E808" s="4" t="str">
        <f>IFERROR(__xludf.DUMMYFUNCTION("GOOGLETRANSLATE(D808, ""he"", ""en"")"),"#VALUE!")</f>
        <v>#VALUE!</v>
      </c>
    </row>
    <row r="809" ht="15.75" customHeight="1">
      <c r="E809" s="4" t="str">
        <f>IFERROR(__xludf.DUMMYFUNCTION("GOOGLETRANSLATE(D809, ""he"", ""en"")"),"#VALUE!")</f>
        <v>#VALUE!</v>
      </c>
    </row>
    <row r="810" ht="15.75" customHeight="1">
      <c r="E810" s="4" t="str">
        <f>IFERROR(__xludf.DUMMYFUNCTION("GOOGLETRANSLATE(D810, ""he"", ""en"")"),"#VALUE!")</f>
        <v>#VALUE!</v>
      </c>
    </row>
    <row r="811" ht="15.75" customHeight="1">
      <c r="E811" s="4" t="str">
        <f>IFERROR(__xludf.DUMMYFUNCTION("GOOGLETRANSLATE(D811, ""he"", ""en"")"),"#VALUE!")</f>
        <v>#VALUE!</v>
      </c>
    </row>
    <row r="812" ht="15.75" customHeight="1">
      <c r="E812" s="4" t="str">
        <f>IFERROR(__xludf.DUMMYFUNCTION("GOOGLETRANSLATE(D812, ""he"", ""en"")"),"#VALUE!")</f>
        <v>#VALUE!</v>
      </c>
    </row>
    <row r="813" ht="15.75" customHeight="1">
      <c r="E813" s="4" t="str">
        <f>IFERROR(__xludf.DUMMYFUNCTION("GOOGLETRANSLATE(D813, ""he"", ""en"")"),"#VALUE!")</f>
        <v>#VALUE!</v>
      </c>
    </row>
    <row r="814" ht="15.75" customHeight="1">
      <c r="E814" s="4" t="str">
        <f>IFERROR(__xludf.DUMMYFUNCTION("GOOGLETRANSLATE(D814, ""he"", ""en"")"),"#VALUE!")</f>
        <v>#VALUE!</v>
      </c>
    </row>
    <row r="815" ht="15.75" customHeight="1">
      <c r="E815" s="4" t="str">
        <f>IFERROR(__xludf.DUMMYFUNCTION("GOOGLETRANSLATE(D815, ""he"", ""en"")"),"#VALUE!")</f>
        <v>#VALUE!</v>
      </c>
    </row>
    <row r="816" ht="15.75" customHeight="1">
      <c r="E816" s="4" t="str">
        <f>IFERROR(__xludf.DUMMYFUNCTION("GOOGLETRANSLATE(D816, ""he"", ""en"")"),"#VALUE!")</f>
        <v>#VALUE!</v>
      </c>
    </row>
    <row r="817" ht="15.75" customHeight="1">
      <c r="E817" s="4" t="str">
        <f>IFERROR(__xludf.DUMMYFUNCTION("GOOGLETRANSLATE(D817, ""he"", ""en"")"),"#VALUE!")</f>
        <v>#VALUE!</v>
      </c>
    </row>
    <row r="818" ht="15.75" customHeight="1">
      <c r="E818" s="4" t="str">
        <f>IFERROR(__xludf.DUMMYFUNCTION("GOOGLETRANSLATE(D818, ""he"", ""en"")"),"#VALUE!")</f>
        <v>#VALUE!</v>
      </c>
    </row>
    <row r="819" ht="15.75" customHeight="1">
      <c r="E819" s="4" t="str">
        <f>IFERROR(__xludf.DUMMYFUNCTION("GOOGLETRANSLATE(D819, ""he"", ""en"")"),"#VALUE!")</f>
        <v>#VALUE!</v>
      </c>
    </row>
    <row r="820" ht="15.75" customHeight="1">
      <c r="E820" s="4" t="str">
        <f>IFERROR(__xludf.DUMMYFUNCTION("GOOGLETRANSLATE(D820, ""he"", ""en"")"),"#VALUE!")</f>
        <v>#VALUE!</v>
      </c>
    </row>
    <row r="821" ht="15.75" customHeight="1">
      <c r="E821" s="4" t="str">
        <f>IFERROR(__xludf.DUMMYFUNCTION("GOOGLETRANSLATE(D821, ""he"", ""en"")"),"#VALUE!")</f>
        <v>#VALUE!</v>
      </c>
    </row>
    <row r="822" ht="15.75" customHeight="1">
      <c r="E822" s="4" t="str">
        <f>IFERROR(__xludf.DUMMYFUNCTION("GOOGLETRANSLATE(D822, ""he"", ""en"")"),"#VALUE!")</f>
        <v>#VALUE!</v>
      </c>
    </row>
    <row r="823" ht="15.75" customHeight="1">
      <c r="E823" s="4" t="str">
        <f>IFERROR(__xludf.DUMMYFUNCTION("GOOGLETRANSLATE(D823, ""he"", ""en"")"),"#VALUE!")</f>
        <v>#VALUE!</v>
      </c>
    </row>
    <row r="824" ht="15.75" customHeight="1">
      <c r="E824" s="4" t="str">
        <f>IFERROR(__xludf.DUMMYFUNCTION("GOOGLETRANSLATE(D824, ""he"", ""en"")"),"#VALUE!")</f>
        <v>#VALUE!</v>
      </c>
    </row>
    <row r="825" ht="15.75" customHeight="1">
      <c r="E825" s="4" t="str">
        <f>IFERROR(__xludf.DUMMYFUNCTION("GOOGLETRANSLATE(D825, ""he"", ""en"")"),"#VALUE!")</f>
        <v>#VALUE!</v>
      </c>
    </row>
    <row r="826" ht="15.75" customHeight="1">
      <c r="E826" s="4" t="str">
        <f>IFERROR(__xludf.DUMMYFUNCTION("GOOGLETRANSLATE(D826, ""he"", ""en"")"),"#VALUE!")</f>
        <v>#VALUE!</v>
      </c>
    </row>
    <row r="827" ht="15.75" customHeight="1">
      <c r="E827" s="4" t="str">
        <f>IFERROR(__xludf.DUMMYFUNCTION("GOOGLETRANSLATE(D827, ""he"", ""en"")"),"#VALUE!")</f>
        <v>#VALUE!</v>
      </c>
    </row>
    <row r="828" ht="15.75" customHeight="1">
      <c r="E828" s="4" t="str">
        <f>IFERROR(__xludf.DUMMYFUNCTION("GOOGLETRANSLATE(D828, ""he"", ""en"")"),"#VALUE!")</f>
        <v>#VALUE!</v>
      </c>
    </row>
    <row r="829" ht="15.75" customHeight="1">
      <c r="E829" s="4" t="str">
        <f>IFERROR(__xludf.DUMMYFUNCTION("GOOGLETRANSLATE(D829, ""he"", ""en"")"),"#VALUE!")</f>
        <v>#VALUE!</v>
      </c>
    </row>
    <row r="830" ht="15.75" customHeight="1">
      <c r="E830" s="4" t="str">
        <f>IFERROR(__xludf.DUMMYFUNCTION("GOOGLETRANSLATE(D830, ""he"", ""en"")"),"#VALUE!")</f>
        <v>#VALUE!</v>
      </c>
    </row>
    <row r="831" ht="15.75" customHeight="1">
      <c r="E831" s="4" t="str">
        <f>IFERROR(__xludf.DUMMYFUNCTION("GOOGLETRANSLATE(D831, ""he"", ""en"")"),"#VALUE!")</f>
        <v>#VALUE!</v>
      </c>
    </row>
    <row r="832" ht="15.75" customHeight="1">
      <c r="E832" s="4" t="str">
        <f>IFERROR(__xludf.DUMMYFUNCTION("GOOGLETRANSLATE(D832, ""he"", ""en"")"),"#VALUE!")</f>
        <v>#VALUE!</v>
      </c>
    </row>
    <row r="833" ht="15.75" customHeight="1">
      <c r="E833" s="4" t="str">
        <f>IFERROR(__xludf.DUMMYFUNCTION("GOOGLETRANSLATE(D833, ""he"", ""en"")"),"#VALUE!")</f>
        <v>#VALUE!</v>
      </c>
    </row>
    <row r="834" ht="15.75" customHeight="1">
      <c r="E834" s="4" t="str">
        <f>IFERROR(__xludf.DUMMYFUNCTION("GOOGLETRANSLATE(D834, ""he"", ""en"")"),"#VALUE!")</f>
        <v>#VALUE!</v>
      </c>
    </row>
    <row r="835" ht="15.75" customHeight="1">
      <c r="E835" s="4" t="str">
        <f>IFERROR(__xludf.DUMMYFUNCTION("GOOGLETRANSLATE(D835, ""he"", ""en"")"),"#VALUE!")</f>
        <v>#VALUE!</v>
      </c>
    </row>
    <row r="836" ht="15.75" customHeight="1">
      <c r="E836" s="4" t="str">
        <f>IFERROR(__xludf.DUMMYFUNCTION("GOOGLETRANSLATE(D836, ""he"", ""en"")"),"#VALUE!")</f>
        <v>#VALUE!</v>
      </c>
    </row>
    <row r="837" ht="15.75" customHeight="1">
      <c r="E837" s="4" t="str">
        <f>IFERROR(__xludf.DUMMYFUNCTION("GOOGLETRANSLATE(D837, ""he"", ""en"")"),"#VALUE!")</f>
        <v>#VALUE!</v>
      </c>
    </row>
    <row r="838" ht="15.75" customHeight="1">
      <c r="E838" s="4" t="str">
        <f>IFERROR(__xludf.DUMMYFUNCTION("GOOGLETRANSLATE(D838, ""he"", ""en"")"),"#VALUE!")</f>
        <v>#VALUE!</v>
      </c>
    </row>
    <row r="839" ht="15.75" customHeight="1">
      <c r="E839" s="4" t="str">
        <f>IFERROR(__xludf.DUMMYFUNCTION("GOOGLETRANSLATE(D839, ""he"", ""en"")"),"#VALUE!")</f>
        <v>#VALUE!</v>
      </c>
    </row>
    <row r="840" ht="15.75" customHeight="1">
      <c r="E840" s="4" t="str">
        <f>IFERROR(__xludf.DUMMYFUNCTION("GOOGLETRANSLATE(D840, ""he"", ""en"")"),"#VALUE!")</f>
        <v>#VALUE!</v>
      </c>
    </row>
    <row r="841" ht="15.75" customHeight="1">
      <c r="E841" s="4" t="str">
        <f>IFERROR(__xludf.DUMMYFUNCTION("GOOGLETRANSLATE(D841, ""he"", ""en"")"),"#VALUE!")</f>
        <v>#VALUE!</v>
      </c>
    </row>
    <row r="842" ht="15.75" customHeight="1">
      <c r="E842" s="4" t="str">
        <f>IFERROR(__xludf.DUMMYFUNCTION("GOOGLETRANSLATE(D842, ""he"", ""en"")"),"#VALUE!")</f>
        <v>#VALUE!</v>
      </c>
    </row>
    <row r="843" ht="15.75" customHeight="1">
      <c r="E843" s="4" t="str">
        <f>IFERROR(__xludf.DUMMYFUNCTION("GOOGLETRANSLATE(D843, ""he"", ""en"")"),"#VALUE!")</f>
        <v>#VALUE!</v>
      </c>
    </row>
    <row r="844" ht="15.75" customHeight="1">
      <c r="E844" s="4" t="str">
        <f>IFERROR(__xludf.DUMMYFUNCTION("GOOGLETRANSLATE(D844, ""he"", ""en"")"),"#VALUE!")</f>
        <v>#VALUE!</v>
      </c>
    </row>
    <row r="845" ht="15.75" customHeight="1">
      <c r="E845" s="4" t="str">
        <f>IFERROR(__xludf.DUMMYFUNCTION("GOOGLETRANSLATE(D845, ""he"", ""en"")"),"#VALUE!")</f>
        <v>#VALUE!</v>
      </c>
    </row>
    <row r="846" ht="15.75" customHeight="1">
      <c r="E846" s="4" t="str">
        <f>IFERROR(__xludf.DUMMYFUNCTION("GOOGLETRANSLATE(D846, ""he"", ""en"")"),"#VALUE!")</f>
        <v>#VALUE!</v>
      </c>
    </row>
    <row r="847" ht="15.75" customHeight="1">
      <c r="E847" s="4" t="str">
        <f>IFERROR(__xludf.DUMMYFUNCTION("GOOGLETRANSLATE(D847, ""he"", ""en"")"),"#VALUE!")</f>
        <v>#VALUE!</v>
      </c>
    </row>
    <row r="848" ht="15.75" customHeight="1">
      <c r="E848" s="4" t="str">
        <f>IFERROR(__xludf.DUMMYFUNCTION("GOOGLETRANSLATE(D848, ""he"", ""en"")"),"#VALUE!")</f>
        <v>#VALUE!</v>
      </c>
    </row>
    <row r="849" ht="15.75" customHeight="1">
      <c r="E849" s="4" t="str">
        <f>IFERROR(__xludf.DUMMYFUNCTION("GOOGLETRANSLATE(D849, ""he"", ""en"")"),"#VALUE!")</f>
        <v>#VALUE!</v>
      </c>
    </row>
    <row r="850" ht="15.75" customHeight="1">
      <c r="E850" s="4" t="str">
        <f>IFERROR(__xludf.DUMMYFUNCTION("GOOGLETRANSLATE(D850, ""he"", ""en"")"),"#VALUE!")</f>
        <v>#VALUE!</v>
      </c>
    </row>
    <row r="851" ht="15.75" customHeight="1">
      <c r="E851" s="4" t="str">
        <f>IFERROR(__xludf.DUMMYFUNCTION("GOOGLETRANSLATE(D851, ""he"", ""en"")"),"#VALUE!")</f>
        <v>#VALUE!</v>
      </c>
    </row>
    <row r="852" ht="15.75" customHeight="1">
      <c r="E852" s="4" t="str">
        <f>IFERROR(__xludf.DUMMYFUNCTION("GOOGLETRANSLATE(D852, ""he"", ""en"")"),"#VALUE!")</f>
        <v>#VALUE!</v>
      </c>
    </row>
    <row r="853" ht="15.75" customHeight="1">
      <c r="E853" s="4" t="str">
        <f>IFERROR(__xludf.DUMMYFUNCTION("GOOGLETRANSLATE(D853, ""he"", ""en"")"),"#VALUE!")</f>
        <v>#VALUE!</v>
      </c>
    </row>
    <row r="854" ht="15.75" customHeight="1">
      <c r="E854" s="4" t="str">
        <f>IFERROR(__xludf.DUMMYFUNCTION("GOOGLETRANSLATE(D854, ""he"", ""en"")"),"#VALUE!")</f>
        <v>#VALUE!</v>
      </c>
    </row>
    <row r="855" ht="15.75" customHeight="1">
      <c r="E855" s="4" t="str">
        <f>IFERROR(__xludf.DUMMYFUNCTION("GOOGLETRANSLATE(D855, ""he"", ""en"")"),"#VALUE!")</f>
        <v>#VALUE!</v>
      </c>
    </row>
    <row r="856" ht="15.75" customHeight="1">
      <c r="E856" s="4" t="str">
        <f>IFERROR(__xludf.DUMMYFUNCTION("GOOGLETRANSLATE(D856, ""he"", ""en"")"),"#VALUE!")</f>
        <v>#VALUE!</v>
      </c>
    </row>
    <row r="857" ht="15.75" customHeight="1">
      <c r="E857" s="4" t="str">
        <f>IFERROR(__xludf.DUMMYFUNCTION("GOOGLETRANSLATE(D857, ""he"", ""en"")"),"#VALUE!")</f>
        <v>#VALUE!</v>
      </c>
    </row>
    <row r="858" ht="15.75" customHeight="1">
      <c r="E858" s="4" t="str">
        <f>IFERROR(__xludf.DUMMYFUNCTION("GOOGLETRANSLATE(D858, ""he"", ""en"")"),"#VALUE!")</f>
        <v>#VALUE!</v>
      </c>
    </row>
    <row r="859" ht="15.75" customHeight="1">
      <c r="E859" s="4" t="str">
        <f>IFERROR(__xludf.DUMMYFUNCTION("GOOGLETRANSLATE(D859, ""he"", ""en"")"),"#VALUE!")</f>
        <v>#VALUE!</v>
      </c>
    </row>
    <row r="860" ht="15.75" customHeight="1">
      <c r="E860" s="4" t="str">
        <f>IFERROR(__xludf.DUMMYFUNCTION("GOOGLETRANSLATE(D860, ""he"", ""en"")"),"#VALUE!")</f>
        <v>#VALUE!</v>
      </c>
    </row>
    <row r="861" ht="15.75" customHeight="1">
      <c r="E861" s="4" t="str">
        <f>IFERROR(__xludf.DUMMYFUNCTION("GOOGLETRANSLATE(D861, ""he"", ""en"")"),"#VALUE!")</f>
        <v>#VALUE!</v>
      </c>
    </row>
    <row r="862" ht="15.75" customHeight="1">
      <c r="E862" s="4" t="str">
        <f>IFERROR(__xludf.DUMMYFUNCTION("GOOGLETRANSLATE(D862, ""he"", ""en"")"),"#VALUE!")</f>
        <v>#VALUE!</v>
      </c>
    </row>
    <row r="863" ht="15.75" customHeight="1">
      <c r="E863" s="4" t="str">
        <f>IFERROR(__xludf.DUMMYFUNCTION("GOOGLETRANSLATE(D863, ""he"", ""en"")"),"#VALUE!")</f>
        <v>#VALUE!</v>
      </c>
    </row>
    <row r="864" ht="15.75" customHeight="1">
      <c r="E864" s="4" t="str">
        <f>IFERROR(__xludf.DUMMYFUNCTION("GOOGLETRANSLATE(D864, ""he"", ""en"")"),"#VALUE!")</f>
        <v>#VALUE!</v>
      </c>
    </row>
    <row r="865" ht="15.75" customHeight="1">
      <c r="E865" s="4" t="str">
        <f>IFERROR(__xludf.DUMMYFUNCTION("GOOGLETRANSLATE(D865, ""he"", ""en"")"),"#VALUE!")</f>
        <v>#VALUE!</v>
      </c>
    </row>
    <row r="866" ht="15.75" customHeight="1">
      <c r="E866" s="4" t="str">
        <f>IFERROR(__xludf.DUMMYFUNCTION("GOOGLETRANSLATE(D866, ""he"", ""en"")"),"#VALUE!")</f>
        <v>#VALUE!</v>
      </c>
    </row>
    <row r="867" ht="15.75" customHeight="1">
      <c r="E867" s="4" t="str">
        <f>IFERROR(__xludf.DUMMYFUNCTION("GOOGLETRANSLATE(D867, ""he"", ""en"")"),"#VALUE!")</f>
        <v>#VALUE!</v>
      </c>
    </row>
    <row r="868" ht="15.75" customHeight="1">
      <c r="E868" s="4" t="str">
        <f>IFERROR(__xludf.DUMMYFUNCTION("GOOGLETRANSLATE(D868, ""he"", ""en"")"),"#VALUE!")</f>
        <v>#VALUE!</v>
      </c>
    </row>
    <row r="869" ht="15.75" customHeight="1">
      <c r="E869" s="4" t="str">
        <f>IFERROR(__xludf.DUMMYFUNCTION("GOOGLETRANSLATE(D869, ""he"", ""en"")"),"#VALUE!")</f>
        <v>#VALUE!</v>
      </c>
    </row>
    <row r="870" ht="15.75" customHeight="1">
      <c r="E870" s="4" t="str">
        <f>IFERROR(__xludf.DUMMYFUNCTION("GOOGLETRANSLATE(D870, ""he"", ""en"")"),"#VALUE!")</f>
        <v>#VALUE!</v>
      </c>
    </row>
    <row r="871" ht="15.75" customHeight="1">
      <c r="E871" s="4" t="str">
        <f>IFERROR(__xludf.DUMMYFUNCTION("GOOGLETRANSLATE(D871, ""he"", ""en"")"),"#VALUE!")</f>
        <v>#VALUE!</v>
      </c>
    </row>
    <row r="872" ht="15.75" customHeight="1">
      <c r="E872" s="4" t="str">
        <f>IFERROR(__xludf.DUMMYFUNCTION("GOOGLETRANSLATE(D872, ""he"", ""en"")"),"#VALUE!")</f>
        <v>#VALUE!</v>
      </c>
    </row>
    <row r="873" ht="15.75" customHeight="1">
      <c r="E873" s="4" t="str">
        <f>IFERROR(__xludf.DUMMYFUNCTION("GOOGLETRANSLATE(D873, ""he"", ""en"")"),"#VALUE!")</f>
        <v>#VALUE!</v>
      </c>
    </row>
    <row r="874" ht="15.75" customHeight="1">
      <c r="E874" s="4" t="str">
        <f>IFERROR(__xludf.DUMMYFUNCTION("GOOGLETRANSLATE(D874, ""he"", ""en"")"),"#VALUE!")</f>
        <v>#VALUE!</v>
      </c>
    </row>
    <row r="875" ht="15.75" customHeight="1">
      <c r="E875" s="4" t="str">
        <f>IFERROR(__xludf.DUMMYFUNCTION("GOOGLETRANSLATE(D875, ""he"", ""en"")"),"#VALUE!")</f>
        <v>#VALUE!</v>
      </c>
    </row>
    <row r="876" ht="15.75" customHeight="1">
      <c r="E876" s="4" t="str">
        <f>IFERROR(__xludf.DUMMYFUNCTION("GOOGLETRANSLATE(D876, ""he"", ""en"")"),"#VALUE!")</f>
        <v>#VALUE!</v>
      </c>
    </row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1.0" footer="0.0" header="0.0" left="0.75" right="0.75" top="1.0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2024-12-15T03:53:28+02:00</dcterms:created>
  <dc:creator>Unknown Creator</dc:creator>
</cp:coreProperties>
</file>